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UCO\Stats\Regional Spend Summaries\New TUCO Regional Summaries\"/>
    </mc:Choice>
  </mc:AlternateContent>
  <xr:revisionPtr revIDLastSave="0" documentId="13_ncr:1_{B110E452-7EF7-48A7-A890-8430BC4FF544}" xr6:coauthVersionLast="45" xr6:coauthVersionMax="45" xr10:uidLastSave="{00000000-0000-0000-0000-000000000000}"/>
  <bookViews>
    <workbookView xWindow="-120" yWindow="-120" windowWidth="29040" windowHeight="15840" firstSheet="6" activeTab="9" xr2:uid="{00000000-000D-0000-FFFF-FFFF00000000}"/>
  </bookViews>
  <sheets>
    <sheet name="Institutional Framework Summary" sheetId="23" r:id="rId1"/>
    <sheet name="Totals" sheetId="2" r:id="rId2"/>
    <sheet name="Associate Member-Member  Totals" sheetId="24" r:id="rId3"/>
    <sheet name="South West Institutions Totals" sheetId="16" r:id="rId4"/>
    <sheet name="South West Suppliers Totals" sheetId="4" r:id="rId5"/>
    <sheet name="Institution by Framework Totals" sheetId="20" r:id="rId6"/>
    <sheet name="Institution by Supplier Totals" sheetId="27" r:id="rId7"/>
    <sheet name="Supplier by Framework Totals" sheetId="22" r:id="rId8"/>
    <sheet name="Inst. by Framework &amp; Suppliers" sheetId="11" r:id="rId9"/>
    <sheet name="South West Spends" sheetId="3" r:id="rId10"/>
    <sheet name="Admin Fees." sheetId="26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'Associate Member-Member  Totals'!$A$1:$K$86</definedName>
    <definedName name="_xlnm._FilterDatabase" localSheetId="8" hidden="1">'Inst. by Framework &amp; Suppliers'!$A$1:$K$1</definedName>
    <definedName name="_xlnm._FilterDatabase" localSheetId="5" hidden="1">'Institution by Framework Totals'!$A$1:$Q$948</definedName>
    <definedName name="_xlnm._FilterDatabase" localSheetId="6" hidden="1">'Institution by Supplier Totals'!$A$1:$J$1</definedName>
    <definedName name="_xlnm._FilterDatabase" localSheetId="0" hidden="1">'Institutional Framework Summary'!$B$1:$P$45</definedName>
    <definedName name="_xlnm._FilterDatabase" localSheetId="3" hidden="1">'South West Institutions Totals'!$A$1:$O$76</definedName>
    <definedName name="_xlnm._FilterDatabase" localSheetId="9" hidden="1">'South West Spends'!$A$1:$AL$1640</definedName>
    <definedName name="_xlnm._FilterDatabase" localSheetId="4" hidden="1">'South West Suppliers Totals'!$A$1:$K$1</definedName>
    <definedName name="_xlnm._FilterDatabase" localSheetId="7" hidden="1">'Supplier by Framework Totals'!$A$1:$J$221</definedName>
    <definedName name="_xlnm.Print_Area" localSheetId="2">'Associate Member-Member  Totals'!$A$1:$K$86</definedName>
    <definedName name="_xlnm.Print_Area" localSheetId="6">'Institution by Supplier Totals'!$A$1:$J$578</definedName>
    <definedName name="_xlnm.Print_Area" localSheetId="3">'South West Institutions Totals'!$A$1:$O$76</definedName>
    <definedName name="_xlnm.Print_Area" localSheetId="9">'South West Spends'!$A$1:$AL$1640</definedName>
    <definedName name="_xlnm.Print_Area" localSheetId="4">'South West Suppliers Totals'!$A$1:$K$103</definedName>
    <definedName name="_xlnm.Print_Area" localSheetId="1">Totals!$A$1:$J$28</definedName>
    <definedName name="_xlnm.Print_Titles" localSheetId="8">'Inst. by Framework &amp; Suppliers'!$1:$1</definedName>
    <definedName name="_xlnm.Print_Titles" localSheetId="5">'Institution by Framework Totals'!$1:$1</definedName>
    <definedName name="_xlnm.Print_Titles" localSheetId="0">'Institutional Framework Summary'!$A:$A,'Institutional Framework Summary'!$1:$2</definedName>
    <definedName name="_xlnm.Print_Titles" localSheetId="3">'South West Institutions Totals'!$1:$1</definedName>
    <definedName name="_xlnm.Print_Titles" localSheetId="9">'South West Spends'!$1:$1</definedName>
    <definedName name="_xlnm.Print_Titles" localSheetId="7">'Supplier by Framework Totals'!$1:$1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0" i="11" l="1"/>
  <c r="J730" i="11"/>
  <c r="I730" i="11"/>
  <c r="H730" i="11"/>
  <c r="G730" i="11"/>
  <c r="F730" i="11"/>
  <c r="E730" i="11"/>
  <c r="D730" i="11"/>
  <c r="AL1544" i="3"/>
  <c r="AL1543" i="3"/>
  <c r="AL1542" i="3"/>
  <c r="AL1541" i="3"/>
  <c r="AG1544" i="3"/>
  <c r="AG1543" i="3"/>
  <c r="AG1542" i="3"/>
  <c r="AG1541" i="3"/>
  <c r="AB1542" i="3"/>
  <c r="AB1543" i="3"/>
  <c r="AB1544" i="3"/>
  <c r="J697" i="11" l="1"/>
  <c r="I697" i="11"/>
  <c r="G697" i="11"/>
  <c r="F697" i="11"/>
  <c r="E697" i="11"/>
  <c r="D697" i="11"/>
  <c r="AB401" i="3"/>
  <c r="AB400" i="3"/>
  <c r="AB399" i="3"/>
  <c r="AB398" i="3"/>
  <c r="H697" i="11" s="1"/>
  <c r="AB397" i="3"/>
  <c r="AB396" i="3"/>
  <c r="AG400" i="3"/>
  <c r="AG399" i="3"/>
  <c r="AG398" i="3"/>
  <c r="AG397" i="3"/>
  <c r="AG396" i="3"/>
  <c r="AG395" i="3"/>
  <c r="AL395" i="3"/>
  <c r="AL396" i="3"/>
  <c r="AL397" i="3"/>
  <c r="AL398" i="3"/>
  <c r="K697" i="11" s="1"/>
  <c r="AL399" i="3"/>
  <c r="J397" i="11" l="1"/>
  <c r="H397" i="11"/>
  <c r="G397" i="11"/>
  <c r="F397" i="11"/>
  <c r="E397" i="11"/>
  <c r="D397" i="11"/>
  <c r="AL389" i="3"/>
  <c r="K397" i="11" s="1"/>
  <c r="AG389" i="3"/>
  <c r="I397" i="11" s="1"/>
  <c r="O45" i="23" l="1"/>
  <c r="O44" i="23"/>
  <c r="O43" i="23"/>
  <c r="O42" i="23"/>
  <c r="O40" i="23"/>
  <c r="O39" i="23"/>
  <c r="O38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" i="23"/>
  <c r="O5" i="23"/>
  <c r="O4" i="23"/>
  <c r="O3" i="23"/>
  <c r="C949" i="20"/>
  <c r="M893" i="20"/>
  <c r="N893" i="20" s="1"/>
  <c r="C893" i="20"/>
  <c r="M892" i="20"/>
  <c r="C892" i="20"/>
  <c r="J1113" i="11"/>
  <c r="I559" i="27" s="1"/>
  <c r="H1113" i="11"/>
  <c r="H892" i="20" s="1"/>
  <c r="G1113" i="11"/>
  <c r="F1113" i="11"/>
  <c r="E559" i="27" s="1"/>
  <c r="E1113" i="11"/>
  <c r="D1113" i="11"/>
  <c r="D892" i="20" s="1"/>
  <c r="J1502" i="11"/>
  <c r="J893" i="20" s="1"/>
  <c r="L893" i="20" s="1"/>
  <c r="H1502" i="11"/>
  <c r="H893" i="20" s="1"/>
  <c r="G1502" i="11"/>
  <c r="F560" i="27" s="1"/>
  <c r="F1502" i="11"/>
  <c r="E560" i="27" s="1"/>
  <c r="E1502" i="11"/>
  <c r="D560" i="27" s="1"/>
  <c r="D1502" i="11"/>
  <c r="D893" i="20" s="1"/>
  <c r="AK1636" i="3"/>
  <c r="AJ1636" i="3"/>
  <c r="AI1636" i="3"/>
  <c r="AH1636" i="3"/>
  <c r="AF1636" i="3"/>
  <c r="AE1636" i="3"/>
  <c r="AD1636" i="3"/>
  <c r="AC1636" i="3"/>
  <c r="AB1636" i="3"/>
  <c r="AL1587" i="3"/>
  <c r="AL1586" i="3"/>
  <c r="AL1585" i="3"/>
  <c r="AL1584" i="3"/>
  <c r="AL1583" i="3"/>
  <c r="K1502" i="11" s="1"/>
  <c r="K893" i="20" s="1"/>
  <c r="AL1582" i="3"/>
  <c r="K1113" i="11" s="1"/>
  <c r="J559" i="27" s="1"/>
  <c r="AL1581" i="3"/>
  <c r="AG1586" i="3"/>
  <c r="AG1585" i="3"/>
  <c r="AG1584" i="3"/>
  <c r="AG1583" i="3"/>
  <c r="I1502" i="11" s="1"/>
  <c r="H560" i="27" s="1"/>
  <c r="AG1582" i="3"/>
  <c r="I1113" i="11" s="1"/>
  <c r="I892" i="20" s="1"/>
  <c r="AG1581" i="3"/>
  <c r="AG1580" i="3"/>
  <c r="AB1581" i="3"/>
  <c r="AB1582" i="3"/>
  <c r="AB1583" i="3"/>
  <c r="AB1584" i="3"/>
  <c r="AB1585" i="3"/>
  <c r="AB1586" i="3"/>
  <c r="AG1636" i="3" l="1"/>
  <c r="AL1636" i="3"/>
  <c r="M949" i="20"/>
  <c r="C96" i="4"/>
  <c r="E213" i="22"/>
  <c r="E892" i="20"/>
  <c r="F213" i="22"/>
  <c r="G96" i="4"/>
  <c r="D949" i="20"/>
  <c r="H949" i="20"/>
  <c r="G213" i="22"/>
  <c r="E893" i="20"/>
  <c r="I893" i="20"/>
  <c r="I949" i="20" s="1"/>
  <c r="D96" i="4"/>
  <c r="C213" i="22"/>
  <c r="C560" i="27"/>
  <c r="D213" i="22"/>
  <c r="H213" i="22"/>
  <c r="F559" i="27"/>
  <c r="F892" i="20"/>
  <c r="F893" i="20"/>
  <c r="E96" i="4"/>
  <c r="G560" i="27"/>
  <c r="C559" i="27"/>
  <c r="G559" i="27"/>
  <c r="G892" i="20"/>
  <c r="G893" i="20"/>
  <c r="B96" i="4"/>
  <c r="F96" i="4"/>
  <c r="D559" i="27"/>
  <c r="H559" i="27"/>
  <c r="J892" i="20"/>
  <c r="L892" i="20" s="1"/>
  <c r="L949" i="20" s="1"/>
  <c r="I560" i="27"/>
  <c r="I213" i="22"/>
  <c r="H96" i="4"/>
  <c r="O893" i="20"/>
  <c r="P893" i="20" s="1"/>
  <c r="Q893" i="20" s="1"/>
  <c r="O41" i="23"/>
  <c r="J213" i="22"/>
  <c r="I96" i="4"/>
  <c r="J560" i="27"/>
  <c r="K892" i="20"/>
  <c r="N892" i="20"/>
  <c r="N949" i="20" s="1"/>
  <c r="J1041" i="11"/>
  <c r="I335" i="27" s="1"/>
  <c r="G1041" i="11"/>
  <c r="F29" i="22" s="1"/>
  <c r="F1041" i="11"/>
  <c r="E29" i="22" s="1"/>
  <c r="E1041" i="11"/>
  <c r="D335" i="27" s="1"/>
  <c r="D1041" i="11"/>
  <c r="C335" i="27" s="1"/>
  <c r="AL242" i="3"/>
  <c r="K1041" i="11" s="1"/>
  <c r="J29" i="22" s="1"/>
  <c r="AB242" i="3"/>
  <c r="H1041" i="11" s="1"/>
  <c r="G335" i="27" s="1"/>
  <c r="AG242" i="3"/>
  <c r="I1041" i="11" s="1"/>
  <c r="F949" i="20" l="1"/>
  <c r="E949" i="20"/>
  <c r="G949" i="20"/>
  <c r="J949" i="20"/>
  <c r="O892" i="20"/>
  <c r="O37" i="23"/>
  <c r="K949" i="20"/>
  <c r="H24" i="2" s="1"/>
  <c r="H335" i="27"/>
  <c r="H29" i="22"/>
  <c r="G29" i="22"/>
  <c r="E335" i="27"/>
  <c r="D29" i="22"/>
  <c r="F335" i="27"/>
  <c r="C29" i="22"/>
  <c r="I29" i="22"/>
  <c r="J335" i="27"/>
  <c r="J443" i="11"/>
  <c r="G443" i="11"/>
  <c r="F443" i="11"/>
  <c r="E443" i="11"/>
  <c r="D443" i="11"/>
  <c r="AL990" i="3"/>
  <c r="K443" i="11" s="1"/>
  <c r="AG990" i="3"/>
  <c r="I443" i="11" s="1"/>
  <c r="AB990" i="3"/>
  <c r="H443" i="11" s="1"/>
  <c r="P892" i="20" l="1"/>
  <c r="O949" i="20"/>
  <c r="J1467" i="11"/>
  <c r="G1467" i="11"/>
  <c r="F1467" i="11"/>
  <c r="E1467" i="11"/>
  <c r="D1467" i="11"/>
  <c r="AL1068" i="3"/>
  <c r="AG1068" i="3"/>
  <c r="AB1068" i="3"/>
  <c r="Q892" i="20" l="1"/>
  <c r="Q949" i="20" s="1"/>
  <c r="P949" i="20"/>
  <c r="J1586" i="11"/>
  <c r="G1586" i="11"/>
  <c r="F1586" i="11"/>
  <c r="E1586" i="11"/>
  <c r="D1586" i="11"/>
  <c r="J1585" i="11"/>
  <c r="G1585" i="11"/>
  <c r="F1585" i="11"/>
  <c r="E1585" i="11"/>
  <c r="D1585" i="11"/>
  <c r="J1584" i="11"/>
  <c r="J1583" i="11"/>
  <c r="AB1065" i="3"/>
  <c r="AB1064" i="3"/>
  <c r="H1467" i="11" s="1"/>
  <c r="AB1063" i="3"/>
  <c r="AB1062" i="3"/>
  <c r="AB1061" i="3"/>
  <c r="AB1060" i="3"/>
  <c r="AB1059" i="3"/>
  <c r="AB1058" i="3"/>
  <c r="AB1057" i="3"/>
  <c r="AB1056" i="3"/>
  <c r="AB1055" i="3"/>
  <c r="AB1054" i="3"/>
  <c r="AB1053" i="3"/>
  <c r="AB1052" i="3"/>
  <c r="AB1051" i="3"/>
  <c r="AL1065" i="3"/>
  <c r="AL1063" i="3"/>
  <c r="AL1062" i="3"/>
  <c r="AL1061" i="3"/>
  <c r="AL1060" i="3"/>
  <c r="AL1059" i="3"/>
  <c r="AL1058" i="3"/>
  <c r="AL1057" i="3"/>
  <c r="AL1055" i="3"/>
  <c r="AL1054" i="3"/>
  <c r="AL1053" i="3"/>
  <c r="AL1052" i="3"/>
  <c r="AL1051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I1467" i="11" s="1"/>
  <c r="J1007" i="11" l="1"/>
  <c r="AL1257" i="3"/>
  <c r="AG1257" i="3"/>
  <c r="AB1257" i="3"/>
  <c r="J889" i="11" l="1"/>
  <c r="G889" i="11"/>
  <c r="F889" i="11"/>
  <c r="E889" i="11"/>
  <c r="D889" i="11"/>
  <c r="AB222" i="3"/>
  <c r="AG222" i="3"/>
  <c r="AL222" i="3"/>
  <c r="J393" i="11"/>
  <c r="G393" i="11"/>
  <c r="F393" i="11"/>
  <c r="E393" i="11"/>
  <c r="D393" i="11"/>
  <c r="AB220" i="3"/>
  <c r="H393" i="11" s="1"/>
  <c r="AG220" i="3"/>
  <c r="I393" i="11" s="1"/>
  <c r="AL220" i="3"/>
  <c r="K393" i="11" s="1"/>
  <c r="J1413" i="11" l="1"/>
  <c r="AB240" i="3"/>
  <c r="AG240" i="3"/>
  <c r="AL240" i="3"/>
  <c r="J49" i="11"/>
  <c r="I223" i="27" s="1"/>
  <c r="G49" i="11"/>
  <c r="F223" i="27" s="1"/>
  <c r="F49" i="11"/>
  <c r="E223" i="27" s="1"/>
  <c r="E49" i="11"/>
  <c r="D223" i="27" s="1"/>
  <c r="D49" i="11"/>
  <c r="C223" i="27" s="1"/>
  <c r="AL229" i="3"/>
  <c r="K49" i="11" s="1"/>
  <c r="J223" i="27" s="1"/>
  <c r="AG229" i="3"/>
  <c r="I49" i="11" s="1"/>
  <c r="H223" i="27" s="1"/>
  <c r="AB229" i="3"/>
  <c r="H49" i="11" s="1"/>
  <c r="G223" i="27" s="1"/>
  <c r="I26" i="2" l="1"/>
  <c r="I25" i="2"/>
  <c r="I24" i="2"/>
  <c r="I23" i="2"/>
  <c r="I22" i="2"/>
  <c r="I21" i="2"/>
  <c r="I20" i="2"/>
  <c r="I19" i="2"/>
  <c r="I17" i="2"/>
  <c r="I16" i="2"/>
  <c r="I15" i="2"/>
  <c r="I14" i="2"/>
  <c r="I12" i="2"/>
  <c r="I11" i="2"/>
  <c r="I9" i="2"/>
  <c r="I7" i="2"/>
  <c r="I6" i="2"/>
  <c r="I5" i="2"/>
  <c r="I4" i="2"/>
  <c r="I2" i="2"/>
  <c r="M906" i="20" l="1"/>
  <c r="M905" i="20"/>
  <c r="M904" i="20"/>
  <c r="M903" i="20"/>
  <c r="M902" i="20"/>
  <c r="M901" i="20"/>
  <c r="M900" i="20"/>
  <c r="M899" i="20"/>
  <c r="M898" i="20"/>
  <c r="M897" i="20"/>
  <c r="M896" i="20"/>
  <c r="M895" i="20"/>
  <c r="M894" i="20"/>
  <c r="M891" i="20"/>
  <c r="M890" i="20"/>
  <c r="M889" i="20"/>
  <c r="M888" i="20"/>
  <c r="M887" i="20"/>
  <c r="M886" i="20"/>
  <c r="M885" i="20"/>
  <c r="M884" i="20"/>
  <c r="M883" i="20"/>
  <c r="M882" i="20"/>
  <c r="M881" i="20"/>
  <c r="M880" i="20"/>
  <c r="M879" i="20"/>
  <c r="M878" i="20"/>
  <c r="M877" i="20"/>
  <c r="M876" i="20"/>
  <c r="M875" i="20"/>
  <c r="M874" i="20"/>
  <c r="M873" i="20"/>
  <c r="M872" i="20"/>
  <c r="M871" i="20"/>
  <c r="M870" i="20"/>
  <c r="M869" i="20"/>
  <c r="M868" i="20"/>
  <c r="M867" i="20"/>
  <c r="M866" i="20"/>
  <c r="M865" i="20"/>
  <c r="M864" i="20"/>
  <c r="M863" i="20"/>
  <c r="M862" i="20"/>
  <c r="M861" i="20"/>
  <c r="M860" i="20"/>
  <c r="M859" i="20"/>
  <c r="M858" i="20"/>
  <c r="M857" i="20"/>
  <c r="M856" i="20"/>
  <c r="M855" i="20"/>
  <c r="M854" i="20"/>
  <c r="M853" i="20"/>
  <c r="M852" i="20"/>
  <c r="M851" i="20"/>
  <c r="M850" i="20"/>
  <c r="M849" i="20"/>
  <c r="M848" i="20"/>
  <c r="M847" i="20"/>
  <c r="M846" i="20"/>
  <c r="M845" i="20"/>
  <c r="M844" i="20"/>
  <c r="M843" i="20"/>
  <c r="M842" i="20"/>
  <c r="M841" i="20"/>
  <c r="M840" i="20"/>
  <c r="M839" i="20"/>
  <c r="M838" i="20"/>
  <c r="M837" i="20"/>
  <c r="M836" i="20"/>
  <c r="M835" i="20"/>
  <c r="M834" i="20"/>
  <c r="M833" i="20"/>
  <c r="M832" i="20"/>
  <c r="M831" i="20"/>
  <c r="M830" i="20"/>
  <c r="M829" i="20"/>
  <c r="M828" i="20"/>
  <c r="M827" i="20"/>
  <c r="M826" i="20"/>
  <c r="M825" i="20"/>
  <c r="M824" i="20"/>
  <c r="M823" i="20"/>
  <c r="M822" i="20"/>
  <c r="M821" i="20"/>
  <c r="M820" i="20"/>
  <c r="M819" i="20"/>
  <c r="M818" i="20"/>
  <c r="M817" i="20"/>
  <c r="M816" i="20"/>
  <c r="M815" i="20"/>
  <c r="M814" i="20"/>
  <c r="M813" i="20"/>
  <c r="M812" i="20"/>
  <c r="M811" i="20"/>
  <c r="M810" i="20"/>
  <c r="M809" i="20"/>
  <c r="M808" i="20"/>
  <c r="M807" i="20"/>
  <c r="M806" i="20"/>
  <c r="M805" i="20"/>
  <c r="M804" i="20"/>
  <c r="M803" i="20"/>
  <c r="M802" i="20"/>
  <c r="M801" i="20"/>
  <c r="M800" i="20"/>
  <c r="M799" i="20"/>
  <c r="M798" i="20"/>
  <c r="M797" i="20"/>
  <c r="M796" i="20"/>
  <c r="M795" i="20"/>
  <c r="M794" i="20"/>
  <c r="M793" i="20"/>
  <c r="M792" i="20"/>
  <c r="M791" i="20"/>
  <c r="M790" i="20"/>
  <c r="M789" i="20"/>
  <c r="M788" i="20"/>
  <c r="M787" i="20"/>
  <c r="M786" i="20"/>
  <c r="M785" i="20"/>
  <c r="M784" i="20"/>
  <c r="M783" i="20"/>
  <c r="M782" i="20"/>
  <c r="M781" i="20"/>
  <c r="M780" i="20"/>
  <c r="M779" i="20"/>
  <c r="M778" i="20"/>
  <c r="M777" i="20"/>
  <c r="M776" i="20"/>
  <c r="M775" i="20"/>
  <c r="M774" i="20"/>
  <c r="M773" i="20"/>
  <c r="M772" i="20"/>
  <c r="M771" i="20"/>
  <c r="M770" i="20"/>
  <c r="M769" i="20"/>
  <c r="M768" i="20"/>
  <c r="M767" i="20"/>
  <c r="M766" i="20"/>
  <c r="M765" i="20"/>
  <c r="M764" i="20"/>
  <c r="M763" i="20"/>
  <c r="M762" i="20"/>
  <c r="M761" i="20"/>
  <c r="M760" i="20"/>
  <c r="M759" i="20"/>
  <c r="M758" i="20"/>
  <c r="M757" i="20"/>
  <c r="M756" i="20"/>
  <c r="M755" i="20"/>
  <c r="M754" i="20"/>
  <c r="M753" i="20"/>
  <c r="M752" i="20"/>
  <c r="M751" i="20"/>
  <c r="M750" i="20"/>
  <c r="M749" i="20"/>
  <c r="M748" i="20"/>
  <c r="M747" i="20"/>
  <c r="M746" i="20"/>
  <c r="M745" i="20"/>
  <c r="M744" i="20"/>
  <c r="M743" i="20"/>
  <c r="M742" i="20"/>
  <c r="M741" i="20"/>
  <c r="M740" i="20"/>
  <c r="M739" i="20"/>
  <c r="M738" i="20"/>
  <c r="M737" i="20"/>
  <c r="M736" i="20"/>
  <c r="M735" i="20"/>
  <c r="M734" i="20"/>
  <c r="M733" i="20"/>
  <c r="M732" i="20"/>
  <c r="M731" i="20"/>
  <c r="M730" i="20"/>
  <c r="M729" i="20"/>
  <c r="M728" i="20"/>
  <c r="M727" i="20"/>
  <c r="M726" i="20"/>
  <c r="M725" i="20"/>
  <c r="M724" i="20"/>
  <c r="M723" i="20"/>
  <c r="M722" i="20"/>
  <c r="M721" i="20"/>
  <c r="M720" i="20"/>
  <c r="M719" i="20"/>
  <c r="M718" i="20"/>
  <c r="M717" i="20"/>
  <c r="M716" i="20"/>
  <c r="M715" i="20"/>
  <c r="M714" i="20"/>
  <c r="M713" i="20"/>
  <c r="M712" i="20"/>
  <c r="M711" i="20"/>
  <c r="M710" i="20"/>
  <c r="M709" i="20"/>
  <c r="M708" i="20"/>
  <c r="M707" i="20"/>
  <c r="M706" i="20"/>
  <c r="M705" i="20"/>
  <c r="M704" i="20"/>
  <c r="M703" i="20"/>
  <c r="M702" i="20"/>
  <c r="M701" i="20"/>
  <c r="M700" i="20"/>
  <c r="M699" i="20"/>
  <c r="M698" i="20"/>
  <c r="M697" i="20"/>
  <c r="M696" i="20"/>
  <c r="M695" i="20"/>
  <c r="M694" i="20"/>
  <c r="M693" i="20"/>
  <c r="M692" i="20"/>
  <c r="M691" i="20"/>
  <c r="M690" i="20"/>
  <c r="M689" i="20"/>
  <c r="M688" i="20"/>
  <c r="M687" i="20"/>
  <c r="M686" i="20"/>
  <c r="M685" i="20"/>
  <c r="M684" i="20"/>
  <c r="M683" i="20"/>
  <c r="M682" i="20"/>
  <c r="M681" i="20"/>
  <c r="M680" i="20"/>
  <c r="M679" i="20"/>
  <c r="M678" i="20"/>
  <c r="M677" i="20"/>
  <c r="M676" i="20"/>
  <c r="M675" i="20"/>
  <c r="M674" i="20"/>
  <c r="M673" i="20"/>
  <c r="M672" i="20"/>
  <c r="M671" i="20"/>
  <c r="M670" i="20"/>
  <c r="M669" i="20"/>
  <c r="M668" i="20"/>
  <c r="M667" i="20"/>
  <c r="M666" i="20"/>
  <c r="M665" i="20"/>
  <c r="M664" i="20"/>
  <c r="M663" i="20"/>
  <c r="M662" i="20"/>
  <c r="M661" i="20"/>
  <c r="M660" i="20"/>
  <c r="M659" i="20"/>
  <c r="M658" i="20"/>
  <c r="M657" i="20"/>
  <c r="M656" i="20"/>
  <c r="M655" i="20"/>
  <c r="M654" i="20"/>
  <c r="M653" i="20"/>
  <c r="M652" i="20"/>
  <c r="M651" i="20"/>
  <c r="M650" i="20"/>
  <c r="M649" i="20"/>
  <c r="M648" i="20"/>
  <c r="M647" i="20"/>
  <c r="M646" i="20"/>
  <c r="M645" i="20"/>
  <c r="M644" i="20"/>
  <c r="M643" i="20"/>
  <c r="M642" i="20"/>
  <c r="M641" i="20"/>
  <c r="M640" i="20"/>
  <c r="M639" i="20"/>
  <c r="M638" i="20"/>
  <c r="M637" i="20"/>
  <c r="M636" i="20"/>
  <c r="M635" i="20"/>
  <c r="M634" i="20"/>
  <c r="M633" i="20"/>
  <c r="M632" i="20"/>
  <c r="M631" i="20"/>
  <c r="M630" i="20"/>
  <c r="M629" i="20"/>
  <c r="M628" i="20"/>
  <c r="M627" i="20"/>
  <c r="M626" i="20"/>
  <c r="M625" i="20"/>
  <c r="M624" i="20"/>
  <c r="M623" i="20"/>
  <c r="M622" i="20"/>
  <c r="M621" i="20"/>
  <c r="M620" i="20"/>
  <c r="M619" i="20"/>
  <c r="M618" i="20"/>
  <c r="M617" i="20"/>
  <c r="M616" i="20"/>
  <c r="M615" i="20"/>
  <c r="M614" i="20"/>
  <c r="M613" i="20"/>
  <c r="M612" i="20"/>
  <c r="M611" i="20"/>
  <c r="M610" i="20"/>
  <c r="M609" i="20"/>
  <c r="M608" i="20"/>
  <c r="M607" i="20"/>
  <c r="M606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5" i="20"/>
  <c r="M284" i="20"/>
  <c r="M283" i="20"/>
  <c r="M282" i="20"/>
  <c r="M281" i="20"/>
  <c r="M280" i="20"/>
  <c r="M279" i="20"/>
  <c r="M278" i="20"/>
  <c r="M277" i="20"/>
  <c r="M276" i="20"/>
  <c r="M275" i="20"/>
  <c r="M274" i="20"/>
  <c r="M273" i="20"/>
  <c r="M272" i="20"/>
  <c r="M271" i="20"/>
  <c r="M270" i="20"/>
  <c r="M269" i="20"/>
  <c r="M268" i="20"/>
  <c r="M267" i="20"/>
  <c r="M266" i="20"/>
  <c r="M265" i="20"/>
  <c r="M264" i="20"/>
  <c r="M263" i="20"/>
  <c r="M262" i="20"/>
  <c r="M261" i="20"/>
  <c r="M260" i="20"/>
  <c r="M259" i="20"/>
  <c r="M258" i="20"/>
  <c r="M257" i="20"/>
  <c r="M256" i="20"/>
  <c r="M255" i="20"/>
  <c r="M254" i="20"/>
  <c r="M253" i="20"/>
  <c r="M252" i="20"/>
  <c r="M251" i="20"/>
  <c r="M250" i="20"/>
  <c r="M249" i="20"/>
  <c r="M248" i="20"/>
  <c r="M247" i="20"/>
  <c r="M246" i="20"/>
  <c r="M245" i="20"/>
  <c r="M244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M4" i="20"/>
  <c r="M3" i="20"/>
  <c r="M907" i="20"/>
  <c r="M2" i="20"/>
  <c r="Q945" i="20"/>
  <c r="P945" i="20"/>
  <c r="O945" i="20"/>
  <c r="N945" i="20"/>
  <c r="M945" i="20"/>
  <c r="L945" i="20"/>
  <c r="M944" i="20"/>
  <c r="M943" i="20"/>
  <c r="M942" i="20"/>
  <c r="M941" i="20"/>
  <c r="M940" i="20"/>
  <c r="M939" i="20"/>
  <c r="M938" i="20"/>
  <c r="M937" i="20"/>
  <c r="M935" i="20"/>
  <c r="M934" i="20"/>
  <c r="M931" i="20"/>
  <c r="M926" i="20"/>
  <c r="Q914" i="20"/>
  <c r="P914" i="20"/>
  <c r="O914" i="20"/>
  <c r="N914" i="20"/>
  <c r="M914" i="20"/>
  <c r="L914" i="20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6" i="11"/>
  <c r="I255" i="27" s="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I234" i="27" s="1"/>
  <c r="J1415" i="11"/>
  <c r="J1414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6" i="11"/>
  <c r="J1005" i="11"/>
  <c r="J1004" i="11"/>
  <c r="J1003" i="11"/>
  <c r="J1002" i="11"/>
  <c r="J1001" i="11"/>
  <c r="J1000" i="11"/>
  <c r="I252" i="27" s="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I178" i="27" s="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6" i="11"/>
  <c r="J395" i="11"/>
  <c r="J394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I134" i="22" l="1"/>
  <c r="M922" i="20"/>
  <c r="M923" i="20"/>
  <c r="M932" i="20"/>
  <c r="M936" i="20"/>
  <c r="M919" i="20"/>
  <c r="M927" i="20"/>
  <c r="M948" i="20"/>
  <c r="M920" i="20"/>
  <c r="M924" i="20"/>
  <c r="M928" i="20"/>
  <c r="M933" i="20"/>
  <c r="M921" i="20"/>
  <c r="M925" i="20"/>
  <c r="M930" i="20"/>
  <c r="M918" i="20"/>
  <c r="I355" i="27"/>
  <c r="I169" i="27"/>
  <c r="M915" i="20"/>
  <c r="M916" i="20"/>
  <c r="M917" i="20"/>
  <c r="M912" i="20"/>
  <c r="M913" i="20"/>
  <c r="J1599" i="11"/>
  <c r="M911" i="20"/>
  <c r="M947" i="20"/>
  <c r="M910" i="20"/>
  <c r="M946" i="20"/>
  <c r="M909" i="20"/>
  <c r="C143" i="20"/>
  <c r="N143" i="20" s="1"/>
  <c r="C145" i="20"/>
  <c r="N145" i="20" s="1"/>
  <c r="J143" i="20"/>
  <c r="L143" i="20" s="1"/>
  <c r="G471" i="11"/>
  <c r="G143" i="20" s="1"/>
  <c r="F471" i="11"/>
  <c r="F143" i="20" s="1"/>
  <c r="E471" i="11"/>
  <c r="E143" i="20" s="1"/>
  <c r="D471" i="11"/>
  <c r="D143" i="20" s="1"/>
  <c r="AL259" i="3"/>
  <c r="AL258" i="3"/>
  <c r="AL257" i="3"/>
  <c r="AL256" i="3"/>
  <c r="AL255" i="3"/>
  <c r="AL254" i="3"/>
  <c r="K471" i="11" s="1"/>
  <c r="K143" i="20" s="1"/>
  <c r="O143" i="20" s="1"/>
  <c r="P143" i="20" s="1"/>
  <c r="AG259" i="3"/>
  <c r="AG258" i="3"/>
  <c r="AG257" i="3"/>
  <c r="AG256" i="3"/>
  <c r="AG255" i="3"/>
  <c r="AG254" i="3"/>
  <c r="I471" i="11" s="1"/>
  <c r="I143" i="20" s="1"/>
  <c r="AB254" i="3"/>
  <c r="H471" i="11" s="1"/>
  <c r="H143" i="20" s="1"/>
  <c r="AB255" i="3"/>
  <c r="AB256" i="3"/>
  <c r="AB257" i="3"/>
  <c r="AB258" i="3"/>
  <c r="Q143" i="20" l="1"/>
  <c r="C142" i="20"/>
  <c r="N142" i="20" s="1"/>
  <c r="AB234" i="3"/>
  <c r="AG234" i="3"/>
  <c r="AL234" i="3"/>
  <c r="C138" i="20"/>
  <c r="N138" i="20" s="1"/>
  <c r="AB232" i="3"/>
  <c r="AL232" i="3"/>
  <c r="AG232" i="3"/>
  <c r="P7" i="23"/>
  <c r="N7" i="23"/>
  <c r="M7" i="23"/>
  <c r="L7" i="23"/>
  <c r="K7" i="23"/>
  <c r="I7" i="23"/>
  <c r="H7" i="23"/>
  <c r="G7" i="23"/>
  <c r="F7" i="23"/>
  <c r="E7" i="23"/>
  <c r="D7" i="23"/>
  <c r="C6" i="24"/>
  <c r="B6" i="24"/>
  <c r="C127" i="20"/>
  <c r="N127" i="20" s="1"/>
  <c r="I222" i="27"/>
  <c r="G45" i="11"/>
  <c r="G6" i="24" s="1"/>
  <c r="F45" i="11"/>
  <c r="E222" i="27" s="1"/>
  <c r="E45" i="11"/>
  <c r="D222" i="27" s="1"/>
  <c r="D45" i="11"/>
  <c r="B6" i="16" s="1"/>
  <c r="AB228" i="3"/>
  <c r="H45" i="11" s="1"/>
  <c r="AL230" i="3"/>
  <c r="AG230" i="3"/>
  <c r="AL228" i="3"/>
  <c r="K45" i="11" s="1"/>
  <c r="K6" i="24" s="1"/>
  <c r="AG228" i="3"/>
  <c r="I45" i="11" s="1"/>
  <c r="C6" i="16" l="1"/>
  <c r="D127" i="20"/>
  <c r="D6" i="24"/>
  <c r="F6" i="16"/>
  <c r="G222" i="27"/>
  <c r="H6" i="24"/>
  <c r="H127" i="20"/>
  <c r="H222" i="27"/>
  <c r="G6" i="16"/>
  <c r="I6" i="24"/>
  <c r="I127" i="20"/>
  <c r="C222" i="27"/>
  <c r="E127" i="20"/>
  <c r="D6" i="16"/>
  <c r="H6" i="16"/>
  <c r="E6" i="24"/>
  <c r="F222" i="27"/>
  <c r="F127" i="20"/>
  <c r="J127" i="20"/>
  <c r="E6" i="16"/>
  <c r="F6" i="24"/>
  <c r="J6" i="24"/>
  <c r="G127" i="20"/>
  <c r="J222" i="27"/>
  <c r="K127" i="20"/>
  <c r="O127" i="20" s="1"/>
  <c r="P127" i="20" s="1"/>
  <c r="Q127" i="20" s="1"/>
  <c r="I6" i="16"/>
  <c r="L127" i="20" l="1"/>
  <c r="L6" i="16" s="1"/>
  <c r="M6" i="16"/>
  <c r="G593" i="11"/>
  <c r="F593" i="11"/>
  <c r="E593" i="11"/>
  <c r="D593" i="11"/>
  <c r="AB836" i="3"/>
  <c r="AG836" i="3"/>
  <c r="AL836" i="3"/>
  <c r="C454" i="20" l="1"/>
  <c r="N454" i="20" s="1"/>
  <c r="C453" i="20"/>
  <c r="N453" i="20" s="1"/>
  <c r="C445" i="20"/>
  <c r="N445" i="20" s="1"/>
  <c r="AB822" i="3"/>
  <c r="AB821" i="3"/>
  <c r="AB820" i="3"/>
  <c r="AB819" i="3"/>
  <c r="AG822" i="3"/>
  <c r="AG821" i="3"/>
  <c r="AG820" i="3"/>
  <c r="AG819" i="3"/>
  <c r="AL820" i="3"/>
  <c r="AL821" i="3"/>
  <c r="AL822" i="3"/>
  <c r="AL829" i="3"/>
  <c r="AL828" i="3"/>
  <c r="AL827" i="3"/>
  <c r="AL826" i="3"/>
  <c r="AL825" i="3"/>
  <c r="AL824" i="3"/>
  <c r="AL823" i="3"/>
  <c r="AL819" i="3"/>
  <c r="AG829" i="3"/>
  <c r="AG828" i="3"/>
  <c r="AG827" i="3"/>
  <c r="AG826" i="3"/>
  <c r="AG825" i="3"/>
  <c r="AG824" i="3"/>
  <c r="AG823" i="3"/>
  <c r="AB823" i="3"/>
  <c r="AB824" i="3"/>
  <c r="AB825" i="3"/>
  <c r="AB826" i="3"/>
  <c r="AB827" i="3"/>
  <c r="AB828" i="3"/>
  <c r="AB829" i="3"/>
  <c r="C458" i="20" l="1"/>
  <c r="N458" i="20" s="1"/>
  <c r="C451" i="20"/>
  <c r="N451" i="20" s="1"/>
  <c r="G476" i="11"/>
  <c r="F476" i="11"/>
  <c r="E476" i="11"/>
  <c r="D476" i="11"/>
  <c r="G676" i="11"/>
  <c r="F676" i="11"/>
  <c r="E676" i="11"/>
  <c r="D676" i="11"/>
  <c r="AL814" i="3"/>
  <c r="AL813" i="3"/>
  <c r="AL812" i="3"/>
  <c r="AL811" i="3"/>
  <c r="AL810" i="3"/>
  <c r="AL809" i="3"/>
  <c r="AL808" i="3"/>
  <c r="AL807" i="3"/>
  <c r="AL806" i="3"/>
  <c r="K593" i="11" s="1"/>
  <c r="AL805" i="3"/>
  <c r="AL804" i="3"/>
  <c r="AL803" i="3"/>
  <c r="AL802" i="3"/>
  <c r="AL801" i="3"/>
  <c r="AG814" i="3"/>
  <c r="AG813" i="3"/>
  <c r="AG812" i="3"/>
  <c r="AG811" i="3"/>
  <c r="AG810" i="3"/>
  <c r="AG809" i="3"/>
  <c r="AG808" i="3"/>
  <c r="AG807" i="3"/>
  <c r="AG806" i="3"/>
  <c r="I593" i="11" s="1"/>
  <c r="AG805" i="3"/>
  <c r="AG804" i="3"/>
  <c r="AG803" i="3"/>
  <c r="AG802" i="3"/>
  <c r="AG801" i="3"/>
  <c r="AB800" i="3"/>
  <c r="AB801" i="3"/>
  <c r="AB802" i="3"/>
  <c r="AB803" i="3"/>
  <c r="AB804" i="3"/>
  <c r="AB805" i="3"/>
  <c r="AB806" i="3"/>
  <c r="H593" i="11" s="1"/>
  <c r="AB807" i="3"/>
  <c r="AB808" i="3"/>
  <c r="AB809" i="3"/>
  <c r="AB810" i="3"/>
  <c r="AB811" i="3"/>
  <c r="AB812" i="3"/>
  <c r="AL1244" i="3" l="1"/>
  <c r="AG1244" i="3"/>
  <c r="AB1244" i="3"/>
  <c r="C468" i="20" l="1"/>
  <c r="N468" i="20" s="1"/>
  <c r="C444" i="20"/>
  <c r="N444" i="20" s="1"/>
  <c r="C446" i="20"/>
  <c r="N446" i="20" s="1"/>
  <c r="C447" i="20"/>
  <c r="N447" i="20" s="1"/>
  <c r="C448" i="20"/>
  <c r="N448" i="20" s="1"/>
  <c r="C449" i="20"/>
  <c r="N449" i="20" s="1"/>
  <c r="C450" i="20"/>
  <c r="N450" i="20" s="1"/>
  <c r="C452" i="20"/>
  <c r="N452" i="20" s="1"/>
  <c r="C455" i="20"/>
  <c r="N455" i="20" s="1"/>
  <c r="C456" i="20"/>
  <c r="N456" i="20" s="1"/>
  <c r="C457" i="20"/>
  <c r="N457" i="20" s="1"/>
  <c r="C459" i="20"/>
  <c r="N459" i="20" s="1"/>
  <c r="C460" i="20"/>
  <c r="N460" i="20" s="1"/>
  <c r="C461" i="20"/>
  <c r="N461" i="20" s="1"/>
  <c r="C462" i="20"/>
  <c r="N462" i="20" s="1"/>
  <c r="C463" i="20"/>
  <c r="N463" i="20" s="1"/>
  <c r="D67" i="11"/>
  <c r="E67" i="11"/>
  <c r="F67" i="11"/>
  <c r="G67" i="11"/>
  <c r="D115" i="11"/>
  <c r="E115" i="11"/>
  <c r="F115" i="11"/>
  <c r="G115" i="11"/>
  <c r="D189" i="11"/>
  <c r="D444" i="20" s="1"/>
  <c r="E189" i="11"/>
  <c r="E444" i="20" s="1"/>
  <c r="F189" i="11"/>
  <c r="F444" i="20" s="1"/>
  <c r="G189" i="11"/>
  <c r="G444" i="20" s="1"/>
  <c r="J444" i="20"/>
  <c r="L444" i="20" s="1"/>
  <c r="D262" i="11"/>
  <c r="E262" i="11"/>
  <c r="D294" i="11"/>
  <c r="E294" i="11"/>
  <c r="F294" i="11"/>
  <c r="D345" i="11"/>
  <c r="E345" i="11"/>
  <c r="D434" i="11"/>
  <c r="E434" i="11"/>
  <c r="F434" i="11"/>
  <c r="D709" i="11"/>
  <c r="E709" i="11"/>
  <c r="F709" i="11"/>
  <c r="G709" i="11"/>
  <c r="D913" i="11"/>
  <c r="E913" i="11"/>
  <c r="G16" i="11"/>
  <c r="F16" i="11"/>
  <c r="E16" i="11"/>
  <c r="D16" i="11"/>
  <c r="AB832" i="3"/>
  <c r="AB831" i="3"/>
  <c r="AB830" i="3"/>
  <c r="AB818" i="3"/>
  <c r="AB817" i="3"/>
  <c r="AB816" i="3"/>
  <c r="AB815" i="3"/>
  <c r="AB814" i="3"/>
  <c r="AB813" i="3"/>
  <c r="AB799" i="3"/>
  <c r="AB798" i="3"/>
  <c r="AB797" i="3"/>
  <c r="H189" i="11" s="1"/>
  <c r="H444" i="20" s="1"/>
  <c r="AB796" i="3"/>
  <c r="H115" i="11" s="1"/>
  <c r="AB795" i="3"/>
  <c r="H67" i="11" s="1"/>
  <c r="AB794" i="3"/>
  <c r="H16" i="11" s="1"/>
  <c r="AL830" i="3"/>
  <c r="AL818" i="3"/>
  <c r="AL817" i="3"/>
  <c r="AL816" i="3"/>
  <c r="AL815" i="3"/>
  <c r="AL800" i="3"/>
  <c r="AL799" i="3"/>
  <c r="AL798" i="3"/>
  <c r="AL797" i="3"/>
  <c r="K189" i="11" s="1"/>
  <c r="K444" i="20" s="1"/>
  <c r="O444" i="20" s="1"/>
  <c r="P444" i="20" s="1"/>
  <c r="AL796" i="3"/>
  <c r="K115" i="11" s="1"/>
  <c r="AL795" i="3"/>
  <c r="K67" i="11" s="1"/>
  <c r="AL794" i="3"/>
  <c r="K16" i="11" s="1"/>
  <c r="AG830" i="3"/>
  <c r="AG818" i="3"/>
  <c r="AG817" i="3"/>
  <c r="AG816" i="3"/>
  <c r="AG815" i="3"/>
  <c r="AG800" i="3"/>
  <c r="AG799" i="3"/>
  <c r="AG798" i="3"/>
  <c r="AG797" i="3"/>
  <c r="I189" i="11" s="1"/>
  <c r="I444" i="20" s="1"/>
  <c r="AG796" i="3"/>
  <c r="I115" i="11" s="1"/>
  <c r="AG795" i="3"/>
  <c r="I67" i="11" s="1"/>
  <c r="AG794" i="3"/>
  <c r="I16" i="11" s="1"/>
  <c r="Q444" i="20" l="1"/>
  <c r="AH1064" i="3"/>
  <c r="AH1056" i="3"/>
  <c r="M591" i="20" l="1"/>
  <c r="AL1056" i="3"/>
  <c r="M605" i="20"/>
  <c r="AL1064" i="3"/>
  <c r="K1467" i="11" s="1"/>
  <c r="AH1620" i="3"/>
  <c r="M929" i="20" l="1"/>
  <c r="M908" i="20"/>
  <c r="AL793" i="3"/>
  <c r="AG793" i="3"/>
  <c r="AB793" i="3"/>
  <c r="AL224" i="3" l="1"/>
  <c r="AG224" i="3"/>
  <c r="AB224" i="3"/>
  <c r="AG1014" i="3" l="1"/>
  <c r="AG1015" i="3"/>
  <c r="AG1016" i="3"/>
  <c r="AG1017" i="3"/>
  <c r="AG1018" i="3"/>
  <c r="AG1019" i="3"/>
  <c r="AG1020" i="3"/>
  <c r="AG1021" i="3"/>
  <c r="AG1022" i="3"/>
  <c r="AG1023" i="3"/>
  <c r="AG1024" i="3"/>
  <c r="AG1025" i="3"/>
  <c r="AL1353" i="3" l="1"/>
  <c r="AG1353" i="3"/>
  <c r="AB1353" i="3"/>
  <c r="C467" i="20" l="1"/>
  <c r="N467" i="20" s="1"/>
  <c r="C466" i="20"/>
  <c r="N466" i="20" s="1"/>
  <c r="C465" i="20"/>
  <c r="N465" i="20" s="1"/>
  <c r="C464" i="20"/>
  <c r="N464" i="20" s="1"/>
  <c r="C443" i="20"/>
  <c r="N443" i="20" s="1"/>
  <c r="C441" i="20"/>
  <c r="N441" i="20" s="1"/>
  <c r="AL839" i="3"/>
  <c r="AL838" i="3"/>
  <c r="AL837" i="3"/>
  <c r="AL835" i="3"/>
  <c r="AL834" i="3"/>
  <c r="AL833" i="3"/>
  <c r="AL832" i="3"/>
  <c r="AL831" i="3"/>
  <c r="AL792" i="3"/>
  <c r="AG838" i="3"/>
  <c r="AG837" i="3"/>
  <c r="AG835" i="3"/>
  <c r="AG834" i="3"/>
  <c r="AG833" i="3"/>
  <c r="AG832" i="3"/>
  <c r="AG831" i="3"/>
  <c r="AG792" i="3"/>
  <c r="AG791" i="3"/>
  <c r="AB792" i="3"/>
  <c r="AB833" i="3"/>
  <c r="AB834" i="3"/>
  <c r="AB835" i="3"/>
  <c r="AB837" i="3"/>
  <c r="AB838" i="3"/>
  <c r="AB1342" i="3" l="1"/>
  <c r="AG1342" i="3"/>
  <c r="AL1342" i="3"/>
  <c r="C592" i="20" l="1"/>
  <c r="N592" i="20" s="1"/>
  <c r="AB1070" i="3"/>
  <c r="AG1070" i="3"/>
  <c r="AL1070" i="3"/>
  <c r="AB214" i="3" l="1"/>
  <c r="AG214" i="3"/>
  <c r="AL214" i="3"/>
  <c r="AL1564" i="3" l="1"/>
  <c r="AG1564" i="3"/>
  <c r="AG1563" i="3"/>
  <c r="AB1564" i="3"/>
  <c r="C948" i="20" l="1"/>
  <c r="C442" i="20"/>
  <c r="N442" i="20" s="1"/>
  <c r="N948" i="20" s="1"/>
  <c r="E66" i="11"/>
  <c r="D66" i="11"/>
  <c r="AK1613" i="3"/>
  <c r="AJ1613" i="3"/>
  <c r="AI1613" i="3"/>
  <c r="AH1613" i="3"/>
  <c r="AF1613" i="3"/>
  <c r="AE1613" i="3"/>
  <c r="AD1613" i="3"/>
  <c r="AC1613" i="3"/>
  <c r="AA1613" i="3"/>
  <c r="Z1613" i="3"/>
  <c r="Y1613" i="3"/>
  <c r="X1613" i="3"/>
  <c r="V1613" i="3"/>
  <c r="U1613" i="3"/>
  <c r="T1613" i="3"/>
  <c r="S1613" i="3"/>
  <c r="Q1613" i="3"/>
  <c r="P1613" i="3"/>
  <c r="O1613" i="3"/>
  <c r="N1613" i="3"/>
  <c r="L1613" i="3"/>
  <c r="K1613" i="3"/>
  <c r="J1613" i="3"/>
  <c r="I1613" i="3"/>
  <c r="G1613" i="3"/>
  <c r="F1613" i="3"/>
  <c r="E1613" i="3"/>
  <c r="D1613" i="3"/>
  <c r="AB788" i="3" l="1"/>
  <c r="AL788" i="3"/>
  <c r="AG788" i="3"/>
  <c r="H945" i="20" l="1"/>
  <c r="F26" i="2" s="1"/>
  <c r="H914" i="20"/>
  <c r="F6" i="2" s="1"/>
  <c r="I96" i="22"/>
  <c r="J462" i="20"/>
  <c r="L462" i="20" s="1"/>
  <c r="J460" i="20"/>
  <c r="L460" i="20" s="1"/>
  <c r="J459" i="20"/>
  <c r="L459" i="20" s="1"/>
  <c r="J458" i="20"/>
  <c r="L458" i="20" s="1"/>
  <c r="J456" i="20"/>
  <c r="L456" i="20" s="1"/>
  <c r="J454" i="20"/>
  <c r="L454" i="20" s="1"/>
  <c r="J453" i="20"/>
  <c r="L453" i="20" s="1"/>
  <c r="J145" i="20"/>
  <c r="L145" i="20" s="1"/>
  <c r="J452" i="20"/>
  <c r="L452" i="20" s="1"/>
  <c r="J451" i="20"/>
  <c r="L451" i="20" s="1"/>
  <c r="J142" i="20"/>
  <c r="L142" i="20" s="1"/>
  <c r="J450" i="20"/>
  <c r="L450" i="20" s="1"/>
  <c r="J449" i="20"/>
  <c r="L449" i="20" s="1"/>
  <c r="I227" i="27"/>
  <c r="J448" i="20"/>
  <c r="L448" i="20" s="1"/>
  <c r="J447" i="20"/>
  <c r="L447" i="20" s="1"/>
  <c r="J445" i="20"/>
  <c r="L445" i="20" s="1"/>
  <c r="J443" i="20"/>
  <c r="L443" i="20" s="1"/>
  <c r="AK1639" i="3"/>
  <c r="AJ1639" i="3"/>
  <c r="AI1639" i="3"/>
  <c r="AH1639" i="3"/>
  <c r="AK1638" i="3"/>
  <c r="AJ1638" i="3"/>
  <c r="AI1638" i="3"/>
  <c r="AH1638" i="3"/>
  <c r="AK1637" i="3"/>
  <c r="AJ1637" i="3"/>
  <c r="AI1637" i="3"/>
  <c r="AH1637" i="3"/>
  <c r="AK1635" i="3"/>
  <c r="AJ1635" i="3"/>
  <c r="AI1635" i="3"/>
  <c r="AH1635" i="3"/>
  <c r="AK1634" i="3"/>
  <c r="AJ1634" i="3"/>
  <c r="AI1634" i="3"/>
  <c r="AH1634" i="3"/>
  <c r="AK1633" i="3"/>
  <c r="AJ1633" i="3"/>
  <c r="AI1633" i="3"/>
  <c r="AH1633" i="3"/>
  <c r="AK1632" i="3"/>
  <c r="AJ1632" i="3"/>
  <c r="AI1632" i="3"/>
  <c r="AH1632" i="3"/>
  <c r="AK1631" i="3"/>
  <c r="AJ1631" i="3"/>
  <c r="AI1631" i="3"/>
  <c r="AH1631" i="3"/>
  <c r="AK1630" i="3"/>
  <c r="AJ1630" i="3"/>
  <c r="AI1630" i="3"/>
  <c r="AH1630" i="3"/>
  <c r="AK1629" i="3"/>
  <c r="AJ1629" i="3"/>
  <c r="AI1629" i="3"/>
  <c r="AH1629" i="3"/>
  <c r="AK1628" i="3"/>
  <c r="AJ1628" i="3"/>
  <c r="AI1628" i="3"/>
  <c r="AH1628" i="3"/>
  <c r="AK1627" i="3"/>
  <c r="AJ1627" i="3"/>
  <c r="AI1627" i="3"/>
  <c r="AH1627" i="3"/>
  <c r="AK1626" i="3"/>
  <c r="AJ1626" i="3"/>
  <c r="AI1626" i="3"/>
  <c r="AH1626" i="3"/>
  <c r="AL1625" i="3"/>
  <c r="AK1625" i="3"/>
  <c r="AJ1625" i="3"/>
  <c r="AI1625" i="3"/>
  <c r="AH1625" i="3"/>
  <c r="AK1624" i="3"/>
  <c r="AJ1624" i="3"/>
  <c r="AI1624" i="3"/>
  <c r="AH1624" i="3"/>
  <c r="AK1623" i="3"/>
  <c r="AJ1623" i="3"/>
  <c r="AI1623" i="3"/>
  <c r="AH1623" i="3"/>
  <c r="AK1622" i="3"/>
  <c r="AJ1622" i="3"/>
  <c r="AI1622" i="3"/>
  <c r="AH1622" i="3"/>
  <c r="AK1621" i="3"/>
  <c r="AJ1621" i="3"/>
  <c r="AI1621" i="3"/>
  <c r="AH1621" i="3"/>
  <c r="AK1620" i="3"/>
  <c r="AJ1620" i="3"/>
  <c r="AI1620" i="3"/>
  <c r="AK1619" i="3"/>
  <c r="AJ1619" i="3"/>
  <c r="AI1619" i="3"/>
  <c r="AH1619" i="3"/>
  <c r="AK1618" i="3"/>
  <c r="AJ1618" i="3"/>
  <c r="AI1618" i="3"/>
  <c r="AH1618" i="3"/>
  <c r="AK1617" i="3"/>
  <c r="AJ1617" i="3"/>
  <c r="AI1617" i="3"/>
  <c r="AH1617" i="3"/>
  <c r="AK1616" i="3"/>
  <c r="AJ1616" i="3"/>
  <c r="AI1616" i="3"/>
  <c r="AH1616" i="3"/>
  <c r="AK1615" i="3"/>
  <c r="AJ1615" i="3"/>
  <c r="AI1615" i="3"/>
  <c r="AH1615" i="3"/>
  <c r="AK1614" i="3"/>
  <c r="AJ1614" i="3"/>
  <c r="AI1614" i="3"/>
  <c r="AH1614" i="3"/>
  <c r="AK1612" i="3"/>
  <c r="AJ1612" i="3"/>
  <c r="AI1612" i="3"/>
  <c r="AH1612" i="3"/>
  <c r="AK1611" i="3"/>
  <c r="AJ1611" i="3"/>
  <c r="AI1611" i="3"/>
  <c r="AH1611" i="3"/>
  <c r="AK1610" i="3"/>
  <c r="AJ1610" i="3"/>
  <c r="AI1610" i="3"/>
  <c r="AH1610" i="3"/>
  <c r="AK1609" i="3"/>
  <c r="AJ1609" i="3"/>
  <c r="AI1609" i="3"/>
  <c r="AH1609" i="3"/>
  <c r="AK1608" i="3"/>
  <c r="AJ1608" i="3"/>
  <c r="AI1608" i="3"/>
  <c r="AH1608" i="3"/>
  <c r="AK1607" i="3"/>
  <c r="AJ1607" i="3"/>
  <c r="AI1607" i="3"/>
  <c r="AH1607" i="3"/>
  <c r="AK1606" i="3"/>
  <c r="AJ1606" i="3"/>
  <c r="AI1606" i="3"/>
  <c r="AH1606" i="3"/>
  <c r="AK1605" i="3"/>
  <c r="AJ1605" i="3"/>
  <c r="AI1605" i="3"/>
  <c r="AH1605" i="3"/>
  <c r="AK1604" i="3"/>
  <c r="AJ1604" i="3"/>
  <c r="AI1604" i="3"/>
  <c r="AH1604" i="3"/>
  <c r="AK1603" i="3"/>
  <c r="AJ1603" i="3"/>
  <c r="AI1603" i="3"/>
  <c r="AH1603" i="3"/>
  <c r="AK1602" i="3"/>
  <c r="AJ1602" i="3"/>
  <c r="AI1602" i="3"/>
  <c r="AH1602" i="3"/>
  <c r="AL1601" i="3"/>
  <c r="AK1601" i="3"/>
  <c r="AJ1601" i="3"/>
  <c r="AI1601" i="3"/>
  <c r="AH1601" i="3"/>
  <c r="AK1600" i="3"/>
  <c r="AJ1600" i="3"/>
  <c r="AI1600" i="3"/>
  <c r="AH1600" i="3"/>
  <c r="AK1599" i="3"/>
  <c r="AJ1599" i="3"/>
  <c r="AI1599" i="3"/>
  <c r="AH1599" i="3"/>
  <c r="AL1598" i="3"/>
  <c r="K1589" i="11" s="1"/>
  <c r="AL1597" i="3"/>
  <c r="AL1596" i="3"/>
  <c r="AL1595" i="3"/>
  <c r="K1578" i="11" s="1"/>
  <c r="AL1594" i="3"/>
  <c r="AL1593" i="3"/>
  <c r="AL1592" i="3"/>
  <c r="AL1591" i="3"/>
  <c r="AL1590" i="3"/>
  <c r="AL1589" i="3"/>
  <c r="AL1588" i="3"/>
  <c r="AL1580" i="3"/>
  <c r="AL1579" i="3"/>
  <c r="AL1578" i="3"/>
  <c r="AL1577" i="3"/>
  <c r="AL1576" i="3"/>
  <c r="AL1575" i="3"/>
  <c r="AL1574" i="3"/>
  <c r="AL1573" i="3"/>
  <c r="AL1572" i="3"/>
  <c r="AL1571" i="3"/>
  <c r="AL1570" i="3"/>
  <c r="AL1569" i="3"/>
  <c r="AL1568" i="3"/>
  <c r="AL1567" i="3"/>
  <c r="AL1566" i="3"/>
  <c r="AL1565" i="3"/>
  <c r="AL1563" i="3"/>
  <c r="AL1562" i="3"/>
  <c r="AL1561" i="3"/>
  <c r="AL1560" i="3"/>
  <c r="AL1559" i="3"/>
  <c r="AL1558" i="3"/>
  <c r="AL1557" i="3"/>
  <c r="AL1556" i="3"/>
  <c r="AL1555" i="3"/>
  <c r="AL1554" i="3"/>
  <c r="AL1553" i="3"/>
  <c r="AL1552" i="3"/>
  <c r="AL1551" i="3"/>
  <c r="AL1550" i="3"/>
  <c r="AL1549" i="3"/>
  <c r="AL1548" i="3"/>
  <c r="AL1547" i="3"/>
  <c r="AL1546" i="3"/>
  <c r="AL1545" i="3"/>
  <c r="AL1540" i="3"/>
  <c r="AL1539" i="3"/>
  <c r="AL1538" i="3"/>
  <c r="AL1537" i="3"/>
  <c r="AL1536" i="3"/>
  <c r="AL1535" i="3"/>
  <c r="AL1534" i="3"/>
  <c r="AL1533" i="3"/>
  <c r="AL1532" i="3"/>
  <c r="AL1531" i="3"/>
  <c r="AL1530" i="3"/>
  <c r="AL1529" i="3"/>
  <c r="AL1528" i="3"/>
  <c r="AL1527" i="3"/>
  <c r="AL1526" i="3"/>
  <c r="AL1525" i="3"/>
  <c r="AL1524" i="3"/>
  <c r="AL1523" i="3"/>
  <c r="AL1522" i="3"/>
  <c r="AL1521" i="3"/>
  <c r="AL1520" i="3"/>
  <c r="AL1519" i="3"/>
  <c r="AL1518" i="3"/>
  <c r="AL1517" i="3"/>
  <c r="AL1516" i="3"/>
  <c r="AL1515" i="3"/>
  <c r="AL1514" i="3"/>
  <c r="AL1513" i="3"/>
  <c r="AL1512" i="3"/>
  <c r="AL1511" i="3"/>
  <c r="AL1510" i="3"/>
  <c r="AL1509" i="3"/>
  <c r="AL1508" i="3"/>
  <c r="AL1507" i="3"/>
  <c r="AL1506" i="3"/>
  <c r="AL1505" i="3"/>
  <c r="AL1504" i="3"/>
  <c r="AL1503" i="3"/>
  <c r="AL1502" i="3"/>
  <c r="AL1501" i="3"/>
  <c r="AL1500" i="3"/>
  <c r="AL1499" i="3"/>
  <c r="AL1498" i="3"/>
  <c r="AL1497" i="3"/>
  <c r="AL1496" i="3"/>
  <c r="AL1495" i="3"/>
  <c r="AL1494" i="3"/>
  <c r="AL1493" i="3"/>
  <c r="AL1492" i="3"/>
  <c r="AL1491" i="3"/>
  <c r="AL1490" i="3"/>
  <c r="AL1489" i="3"/>
  <c r="AL1488" i="3"/>
  <c r="AL1487" i="3"/>
  <c r="AL1486" i="3"/>
  <c r="AL1485" i="3"/>
  <c r="AL1484" i="3"/>
  <c r="AL1483" i="3"/>
  <c r="AL1482" i="3"/>
  <c r="AL1481" i="3"/>
  <c r="AL1480" i="3"/>
  <c r="AL1479" i="3"/>
  <c r="AL1478" i="3"/>
  <c r="AL1477" i="3"/>
  <c r="AL1476" i="3"/>
  <c r="AL1475" i="3"/>
  <c r="AL1474" i="3"/>
  <c r="AL1473" i="3"/>
  <c r="AL1472" i="3"/>
  <c r="AL1471" i="3"/>
  <c r="AL1470" i="3"/>
  <c r="AL1469" i="3"/>
  <c r="AL1468" i="3"/>
  <c r="AL1467" i="3"/>
  <c r="AL1466" i="3"/>
  <c r="AL1465" i="3"/>
  <c r="AL1464" i="3"/>
  <c r="AL1463" i="3"/>
  <c r="AL1462" i="3"/>
  <c r="AL1461" i="3"/>
  <c r="AL1460" i="3"/>
  <c r="AL1459" i="3"/>
  <c r="AL1458" i="3"/>
  <c r="AL1457" i="3"/>
  <c r="AL1456" i="3"/>
  <c r="AL1455" i="3"/>
  <c r="AL1454" i="3"/>
  <c r="AL1453" i="3"/>
  <c r="AL1452" i="3"/>
  <c r="AL1451" i="3"/>
  <c r="AL1450" i="3"/>
  <c r="AL1449" i="3"/>
  <c r="AL1448" i="3"/>
  <c r="AL1447" i="3"/>
  <c r="AL1446" i="3"/>
  <c r="AL1445" i="3"/>
  <c r="AL1444" i="3"/>
  <c r="AL1443" i="3"/>
  <c r="AL1442" i="3"/>
  <c r="AL1441" i="3"/>
  <c r="AL1440" i="3"/>
  <c r="AL1439" i="3"/>
  <c r="AL1438" i="3"/>
  <c r="AL1437" i="3"/>
  <c r="AL1436" i="3"/>
  <c r="AL1435" i="3"/>
  <c r="AL1434" i="3"/>
  <c r="AL1433" i="3"/>
  <c r="AL1432" i="3"/>
  <c r="AL1431" i="3"/>
  <c r="AL1430" i="3"/>
  <c r="AL1429" i="3"/>
  <c r="AL1428" i="3"/>
  <c r="AL1427" i="3"/>
  <c r="AL1426" i="3"/>
  <c r="AL1425" i="3"/>
  <c r="AL1424" i="3"/>
  <c r="AL1423" i="3"/>
  <c r="AL1422" i="3"/>
  <c r="AL1421" i="3"/>
  <c r="AL1420" i="3"/>
  <c r="AL1419" i="3"/>
  <c r="AL1418" i="3"/>
  <c r="AL1417" i="3"/>
  <c r="AL1416" i="3"/>
  <c r="AL1415" i="3"/>
  <c r="AL1414" i="3"/>
  <c r="AL1413" i="3"/>
  <c r="AL1412" i="3"/>
  <c r="AL1411" i="3"/>
  <c r="AL1410" i="3"/>
  <c r="AL1409" i="3"/>
  <c r="AL1408" i="3"/>
  <c r="AL1407" i="3"/>
  <c r="AL1406" i="3"/>
  <c r="AL1405" i="3"/>
  <c r="AL1404" i="3"/>
  <c r="AL1403" i="3"/>
  <c r="AL1402" i="3"/>
  <c r="AL1401" i="3"/>
  <c r="AL1400" i="3"/>
  <c r="AL1399" i="3"/>
  <c r="AL1398" i="3"/>
  <c r="AL1397" i="3"/>
  <c r="AL1396" i="3"/>
  <c r="AL1395" i="3"/>
  <c r="AL1394" i="3"/>
  <c r="AL1393" i="3"/>
  <c r="AL1392" i="3"/>
  <c r="AL1391" i="3"/>
  <c r="AL1390" i="3"/>
  <c r="AL1389" i="3"/>
  <c r="AL1388" i="3"/>
  <c r="AL1387" i="3"/>
  <c r="AL1386" i="3"/>
  <c r="AL1385" i="3"/>
  <c r="AL1384" i="3"/>
  <c r="AL1383" i="3"/>
  <c r="AL1382" i="3"/>
  <c r="AL1381" i="3"/>
  <c r="AL1380" i="3"/>
  <c r="AL1379" i="3"/>
  <c r="AL1378" i="3"/>
  <c r="AL1377" i="3"/>
  <c r="AL1376" i="3"/>
  <c r="AL1375" i="3"/>
  <c r="AL1374" i="3"/>
  <c r="AL1373" i="3"/>
  <c r="AL1372" i="3"/>
  <c r="AL1371" i="3"/>
  <c r="AL1370" i="3"/>
  <c r="AL1369" i="3"/>
  <c r="AL1368" i="3"/>
  <c r="AL1367" i="3"/>
  <c r="AL1366" i="3"/>
  <c r="AL1365" i="3"/>
  <c r="AL1364" i="3"/>
  <c r="AL1363" i="3"/>
  <c r="AL1362" i="3"/>
  <c r="AL1361" i="3"/>
  <c r="AL1360" i="3"/>
  <c r="AL1359" i="3"/>
  <c r="AL1358" i="3"/>
  <c r="AL1357" i="3"/>
  <c r="AL1356" i="3"/>
  <c r="AL1355" i="3"/>
  <c r="AL1354" i="3"/>
  <c r="AL1352" i="3"/>
  <c r="AL1351" i="3"/>
  <c r="AL1350" i="3"/>
  <c r="AL1349" i="3"/>
  <c r="AL1348" i="3"/>
  <c r="AL1347" i="3"/>
  <c r="AL1346" i="3"/>
  <c r="AL1345" i="3"/>
  <c r="AL1344" i="3"/>
  <c r="AL1343" i="3"/>
  <c r="AL1341" i="3"/>
  <c r="AL1340" i="3"/>
  <c r="AL1339" i="3"/>
  <c r="AL1338" i="3"/>
  <c r="AL1337" i="3"/>
  <c r="AL1336" i="3"/>
  <c r="AL1335" i="3"/>
  <c r="AL1334" i="3"/>
  <c r="AL1333" i="3"/>
  <c r="AL1332" i="3"/>
  <c r="AL1331" i="3"/>
  <c r="AL1330" i="3"/>
  <c r="AL1329" i="3"/>
  <c r="AL1328" i="3"/>
  <c r="AL1327" i="3"/>
  <c r="AL1326" i="3"/>
  <c r="AL1325" i="3"/>
  <c r="AL1324" i="3"/>
  <c r="AL1323" i="3"/>
  <c r="AL1322" i="3"/>
  <c r="AL1321" i="3"/>
  <c r="AL1320" i="3"/>
  <c r="AL1319" i="3"/>
  <c r="AL1318" i="3"/>
  <c r="AL1317" i="3"/>
  <c r="AL1316" i="3"/>
  <c r="AL1315" i="3"/>
  <c r="AL1314" i="3"/>
  <c r="AL1313" i="3"/>
  <c r="AL1312" i="3"/>
  <c r="AL1311" i="3"/>
  <c r="AL1310" i="3"/>
  <c r="AL1309" i="3"/>
  <c r="AL1308" i="3"/>
  <c r="AL1307" i="3"/>
  <c r="AL1306" i="3"/>
  <c r="AL1305" i="3"/>
  <c r="AL1304" i="3"/>
  <c r="AL1303" i="3"/>
  <c r="AL1302" i="3"/>
  <c r="AL1301" i="3"/>
  <c r="AL1300" i="3"/>
  <c r="AL1299" i="3"/>
  <c r="AL1298" i="3"/>
  <c r="AL1297" i="3"/>
  <c r="AL1296" i="3"/>
  <c r="AL1295" i="3"/>
  <c r="AL1294" i="3"/>
  <c r="AL1293" i="3"/>
  <c r="AL1292" i="3"/>
  <c r="AL1291" i="3"/>
  <c r="AL1290" i="3"/>
  <c r="AL1289" i="3"/>
  <c r="AL1288" i="3"/>
  <c r="AL1287" i="3"/>
  <c r="AL1286" i="3"/>
  <c r="AL1285" i="3"/>
  <c r="AL1284" i="3"/>
  <c r="AL1283" i="3"/>
  <c r="AL1282" i="3"/>
  <c r="AL1281" i="3"/>
  <c r="AL1280" i="3"/>
  <c r="AL1279" i="3"/>
  <c r="AL1278" i="3"/>
  <c r="AL1277" i="3"/>
  <c r="AL1276" i="3"/>
  <c r="AL1275" i="3"/>
  <c r="AL1274" i="3"/>
  <c r="AL1273" i="3"/>
  <c r="AL1272" i="3"/>
  <c r="AL1271" i="3"/>
  <c r="AL1270" i="3"/>
  <c r="AL1269" i="3"/>
  <c r="AL1268" i="3"/>
  <c r="AL1267" i="3"/>
  <c r="AL1266" i="3"/>
  <c r="AL1265" i="3"/>
  <c r="AL1264" i="3"/>
  <c r="AL1263" i="3"/>
  <c r="AL1262" i="3"/>
  <c r="AL1261" i="3"/>
  <c r="AL1260" i="3"/>
  <c r="AL1259" i="3"/>
  <c r="AL1258" i="3"/>
  <c r="AL1256" i="3"/>
  <c r="AL1255" i="3"/>
  <c r="AL1254" i="3"/>
  <c r="AL1253" i="3"/>
  <c r="AL1252" i="3"/>
  <c r="AL1251" i="3"/>
  <c r="AL1250" i="3"/>
  <c r="AL1249" i="3"/>
  <c r="AL1248" i="3"/>
  <c r="AL1247" i="3"/>
  <c r="AL1246" i="3"/>
  <c r="AL1245" i="3"/>
  <c r="AL1243" i="3"/>
  <c r="AL1242" i="3"/>
  <c r="AL1241" i="3"/>
  <c r="AL1240" i="3"/>
  <c r="AL1239" i="3"/>
  <c r="AL1238" i="3"/>
  <c r="AL1237" i="3"/>
  <c r="AL1236" i="3"/>
  <c r="AL1235" i="3"/>
  <c r="AL1234" i="3"/>
  <c r="AL1233" i="3"/>
  <c r="AL1232" i="3"/>
  <c r="AL1231" i="3"/>
  <c r="AL1230" i="3"/>
  <c r="AL1229" i="3"/>
  <c r="K477" i="11" s="1"/>
  <c r="K451" i="20" s="1"/>
  <c r="O451" i="20" s="1"/>
  <c r="P451" i="20" s="1"/>
  <c r="Q451" i="20" s="1"/>
  <c r="AL1228" i="3"/>
  <c r="AL1227" i="3"/>
  <c r="AL1226" i="3"/>
  <c r="AL1225" i="3"/>
  <c r="AL1224" i="3"/>
  <c r="AL1223" i="3"/>
  <c r="AL1222" i="3"/>
  <c r="AL1221" i="3"/>
  <c r="AL1220" i="3"/>
  <c r="AL1219" i="3"/>
  <c r="AL1218" i="3"/>
  <c r="AL1217" i="3"/>
  <c r="K1082" i="11" s="1"/>
  <c r="AL1216" i="3"/>
  <c r="AL1215" i="3"/>
  <c r="AL1214" i="3"/>
  <c r="AL1213" i="3"/>
  <c r="AL1212" i="3"/>
  <c r="AL1211" i="3"/>
  <c r="AL1210" i="3"/>
  <c r="AL1209" i="3"/>
  <c r="AL1208" i="3"/>
  <c r="AL1207" i="3"/>
  <c r="AL1206" i="3"/>
  <c r="AL1205" i="3"/>
  <c r="AL1204" i="3"/>
  <c r="AL1203" i="3"/>
  <c r="AL1202" i="3"/>
  <c r="AL1201" i="3"/>
  <c r="AL1200" i="3"/>
  <c r="AL1199" i="3"/>
  <c r="AL1198" i="3"/>
  <c r="AL1197" i="3"/>
  <c r="AL1196" i="3"/>
  <c r="AL1195" i="3"/>
  <c r="AL1194" i="3"/>
  <c r="AL1193" i="3"/>
  <c r="AL1192" i="3"/>
  <c r="AL1191" i="3"/>
  <c r="AL1190" i="3"/>
  <c r="AL1189" i="3"/>
  <c r="AL1188" i="3"/>
  <c r="AL1187" i="3"/>
  <c r="AL1186" i="3"/>
  <c r="AL1185" i="3"/>
  <c r="AL1184" i="3"/>
  <c r="AL1183" i="3"/>
  <c r="AL1182" i="3"/>
  <c r="AL1181" i="3"/>
  <c r="AL1180" i="3"/>
  <c r="AL1179" i="3"/>
  <c r="AL1178" i="3"/>
  <c r="AL1177" i="3"/>
  <c r="AL1176" i="3"/>
  <c r="AL1175" i="3"/>
  <c r="AL1174" i="3"/>
  <c r="AL1173" i="3"/>
  <c r="AL1172" i="3"/>
  <c r="AL1171" i="3"/>
  <c r="K1588" i="11" s="1"/>
  <c r="AL1170" i="3"/>
  <c r="AL1169" i="3"/>
  <c r="AL1168" i="3"/>
  <c r="AL1167" i="3"/>
  <c r="AL1166" i="3"/>
  <c r="AL1165" i="3"/>
  <c r="AL1164" i="3"/>
  <c r="AL1163" i="3"/>
  <c r="AL1162" i="3"/>
  <c r="AL1161" i="3"/>
  <c r="AL1160" i="3"/>
  <c r="AL1159" i="3"/>
  <c r="AL1158" i="3"/>
  <c r="AL1157" i="3"/>
  <c r="K683" i="11" s="1"/>
  <c r="AL1156" i="3"/>
  <c r="AL1155" i="3"/>
  <c r="AL1154" i="3"/>
  <c r="AL1153" i="3"/>
  <c r="AL1152" i="3"/>
  <c r="AL1151" i="3"/>
  <c r="AL1150" i="3"/>
  <c r="AL1149" i="3"/>
  <c r="AL1148" i="3"/>
  <c r="AL1147" i="3"/>
  <c r="K408" i="11" s="1"/>
  <c r="AL1146" i="3"/>
  <c r="AL1145" i="3"/>
  <c r="AL1144" i="3"/>
  <c r="AL1143" i="3"/>
  <c r="AL1142" i="3"/>
  <c r="AL1141" i="3"/>
  <c r="AL1140" i="3"/>
  <c r="AL1139" i="3"/>
  <c r="AL1138" i="3"/>
  <c r="AL1137" i="3"/>
  <c r="AL1136" i="3"/>
  <c r="AL1135" i="3"/>
  <c r="AL1134" i="3"/>
  <c r="AL1133" i="3"/>
  <c r="K3" i="11" s="1"/>
  <c r="AL1132" i="3"/>
  <c r="AL1131" i="3"/>
  <c r="AL1130" i="3"/>
  <c r="AL1129" i="3"/>
  <c r="AL1128" i="3"/>
  <c r="AL1127" i="3"/>
  <c r="AL1126" i="3"/>
  <c r="AL1125" i="3"/>
  <c r="AL1124" i="3"/>
  <c r="AL1123" i="3"/>
  <c r="AL1122" i="3"/>
  <c r="AL1121" i="3"/>
  <c r="AL1120" i="3"/>
  <c r="AL1119" i="3"/>
  <c r="AL1118" i="3"/>
  <c r="AL1117" i="3"/>
  <c r="AL1116" i="3"/>
  <c r="AL1115" i="3"/>
  <c r="AL1114" i="3"/>
  <c r="AL1113" i="3"/>
  <c r="AL1112" i="3"/>
  <c r="AL1111" i="3"/>
  <c r="AL1110" i="3"/>
  <c r="AL1109" i="3"/>
  <c r="AL1108" i="3"/>
  <c r="AL1107" i="3"/>
  <c r="AL1106" i="3"/>
  <c r="AL1105" i="3"/>
  <c r="AL1104" i="3"/>
  <c r="AL1103" i="3"/>
  <c r="AL1102" i="3"/>
  <c r="AL1101" i="3"/>
  <c r="AL1100" i="3"/>
  <c r="AL1099" i="3"/>
  <c r="AL1098" i="3"/>
  <c r="AL1097" i="3"/>
  <c r="AL1096" i="3"/>
  <c r="AL1095" i="3"/>
  <c r="AL1094" i="3"/>
  <c r="AL1093" i="3"/>
  <c r="AL1092" i="3"/>
  <c r="AL1091" i="3"/>
  <c r="AL1090" i="3"/>
  <c r="AL1089" i="3"/>
  <c r="AL1088" i="3"/>
  <c r="AL1087" i="3"/>
  <c r="AL1086" i="3"/>
  <c r="AL1085" i="3"/>
  <c r="AL1084" i="3"/>
  <c r="AL1083" i="3"/>
  <c r="AL1082" i="3"/>
  <c r="AL1081" i="3"/>
  <c r="AL1080" i="3"/>
  <c r="AL1079" i="3"/>
  <c r="AL1078" i="3"/>
  <c r="AL1077" i="3"/>
  <c r="AL1076" i="3"/>
  <c r="AL1075" i="3"/>
  <c r="AL1074" i="3"/>
  <c r="AL1073" i="3"/>
  <c r="AL1072" i="3"/>
  <c r="AL1071" i="3"/>
  <c r="AL1069" i="3"/>
  <c r="AL1067" i="3"/>
  <c r="AL1066" i="3"/>
  <c r="AL1050" i="3"/>
  <c r="K304" i="11" s="1"/>
  <c r="AL1049" i="3"/>
  <c r="AL1048" i="3"/>
  <c r="AL1047" i="3"/>
  <c r="AL1046" i="3"/>
  <c r="AL1045" i="3"/>
  <c r="AL1044" i="3"/>
  <c r="AL1043" i="3"/>
  <c r="AL1042" i="3"/>
  <c r="AL1041" i="3"/>
  <c r="AL1040" i="3"/>
  <c r="AL1039" i="3"/>
  <c r="AL1038" i="3"/>
  <c r="AL1037" i="3"/>
  <c r="AL1036" i="3"/>
  <c r="AL1035" i="3"/>
  <c r="AL1034" i="3"/>
  <c r="AL1033" i="3"/>
  <c r="AL1032" i="3"/>
  <c r="AL1031" i="3"/>
  <c r="AL1030" i="3"/>
  <c r="AL1029" i="3"/>
  <c r="AL1028" i="3"/>
  <c r="AL1027" i="3"/>
  <c r="AL1026" i="3"/>
  <c r="AL1025" i="3"/>
  <c r="AL1024" i="3"/>
  <c r="AL1023" i="3"/>
  <c r="AL1022" i="3"/>
  <c r="AL1021" i="3"/>
  <c r="AL1020" i="3"/>
  <c r="K1355" i="11" s="1"/>
  <c r="AL1019" i="3"/>
  <c r="AL1018" i="3"/>
  <c r="AL1017" i="3"/>
  <c r="AL1016" i="3"/>
  <c r="K1354" i="11" s="1"/>
  <c r="AL1015" i="3"/>
  <c r="AL1014" i="3"/>
  <c r="AL1013" i="3"/>
  <c r="AL1012" i="3"/>
  <c r="AL1011" i="3"/>
  <c r="AL1010" i="3"/>
  <c r="AL1009" i="3"/>
  <c r="AL1008" i="3"/>
  <c r="AL1007" i="3"/>
  <c r="K1598" i="11" s="1"/>
  <c r="AL1006" i="3"/>
  <c r="AL1005" i="3"/>
  <c r="AL1004" i="3"/>
  <c r="AL1003" i="3"/>
  <c r="AL1002" i="3"/>
  <c r="AL1001" i="3"/>
  <c r="AL1000" i="3"/>
  <c r="AL999" i="3"/>
  <c r="AL998" i="3"/>
  <c r="AL997" i="3"/>
  <c r="AL996" i="3"/>
  <c r="AL995" i="3"/>
  <c r="AL994" i="3"/>
  <c r="AL993" i="3"/>
  <c r="AL992" i="3"/>
  <c r="AL991" i="3"/>
  <c r="AL989" i="3"/>
  <c r="AL988" i="3"/>
  <c r="AL987" i="3"/>
  <c r="AL986" i="3"/>
  <c r="AL985" i="3"/>
  <c r="AL984" i="3"/>
  <c r="AL983" i="3"/>
  <c r="AL982" i="3"/>
  <c r="AL981" i="3"/>
  <c r="AL980" i="3"/>
  <c r="AL979" i="3"/>
  <c r="AL978" i="3"/>
  <c r="AL977" i="3"/>
  <c r="AL976" i="3"/>
  <c r="AL975" i="3"/>
  <c r="AL974" i="3"/>
  <c r="AL973" i="3"/>
  <c r="AL972" i="3"/>
  <c r="AL971" i="3"/>
  <c r="K346" i="11" s="1"/>
  <c r="K448" i="20" s="1"/>
  <c r="O448" i="20" s="1"/>
  <c r="P448" i="20" s="1"/>
  <c r="Q448" i="20" s="1"/>
  <c r="AL970" i="3"/>
  <c r="K1597" i="11" s="1"/>
  <c r="AL969" i="3"/>
  <c r="AL968" i="3"/>
  <c r="AL967" i="3"/>
  <c r="AL966" i="3"/>
  <c r="K917" i="11" s="1"/>
  <c r="AL965" i="3"/>
  <c r="AL964" i="3"/>
  <c r="AL963" i="3"/>
  <c r="AL962" i="3"/>
  <c r="AL961" i="3"/>
  <c r="AL960" i="3"/>
  <c r="AL959" i="3"/>
  <c r="AL958" i="3"/>
  <c r="AL957" i="3"/>
  <c r="AL956" i="3"/>
  <c r="AL955" i="3"/>
  <c r="AL954" i="3"/>
  <c r="AL953" i="3"/>
  <c r="K614" i="11" s="1"/>
  <c r="AL952" i="3"/>
  <c r="AL951" i="3"/>
  <c r="AL950" i="3"/>
  <c r="AL949" i="3"/>
  <c r="AL948" i="3"/>
  <c r="AL947" i="3"/>
  <c r="AL946" i="3"/>
  <c r="AL945" i="3"/>
  <c r="AL944" i="3"/>
  <c r="AL943" i="3"/>
  <c r="AL942" i="3"/>
  <c r="AL941" i="3"/>
  <c r="AL940" i="3"/>
  <c r="AL939" i="3"/>
  <c r="AL938" i="3"/>
  <c r="AL937" i="3"/>
  <c r="AL936" i="3"/>
  <c r="AL935" i="3"/>
  <c r="AL934" i="3"/>
  <c r="AL933" i="3"/>
  <c r="AL932" i="3"/>
  <c r="AL931" i="3"/>
  <c r="AL930" i="3"/>
  <c r="AL929" i="3"/>
  <c r="AL928" i="3"/>
  <c r="AL927" i="3"/>
  <c r="K197" i="11" s="1"/>
  <c r="AL926" i="3"/>
  <c r="AL925" i="3"/>
  <c r="AL924" i="3"/>
  <c r="AL923" i="3"/>
  <c r="AL922" i="3"/>
  <c r="AL921" i="3"/>
  <c r="AL920" i="3"/>
  <c r="AL919" i="3"/>
  <c r="AL918" i="3"/>
  <c r="AL917" i="3"/>
  <c r="AL916" i="3"/>
  <c r="AL915" i="3"/>
  <c r="AL914" i="3"/>
  <c r="AL913" i="3"/>
  <c r="AL912" i="3"/>
  <c r="AL911" i="3"/>
  <c r="AL910" i="3"/>
  <c r="AL909" i="3"/>
  <c r="AL908" i="3"/>
  <c r="AL907" i="3"/>
  <c r="AL906" i="3"/>
  <c r="AL905" i="3"/>
  <c r="AL904" i="3"/>
  <c r="AL903" i="3"/>
  <c r="AL902" i="3"/>
  <c r="AL901" i="3"/>
  <c r="AL900" i="3"/>
  <c r="AL899" i="3"/>
  <c r="AL898" i="3"/>
  <c r="AL897" i="3"/>
  <c r="AL896" i="3"/>
  <c r="AL895" i="3"/>
  <c r="K19" i="11" s="1"/>
  <c r="AL894" i="3"/>
  <c r="AL893" i="3"/>
  <c r="AL892" i="3"/>
  <c r="AL891" i="3"/>
  <c r="AL890" i="3"/>
  <c r="AL889" i="3"/>
  <c r="AL888" i="3"/>
  <c r="AL887" i="3"/>
  <c r="AL886" i="3"/>
  <c r="AL885" i="3"/>
  <c r="K116" i="11" s="1"/>
  <c r="K443" i="20" s="1"/>
  <c r="O443" i="20" s="1"/>
  <c r="P443" i="20" s="1"/>
  <c r="Q443" i="20" s="1"/>
  <c r="AL884" i="3"/>
  <c r="K18" i="11" s="1"/>
  <c r="AL883" i="3"/>
  <c r="AL882" i="3"/>
  <c r="AL881" i="3"/>
  <c r="AL880" i="3"/>
  <c r="AL879" i="3"/>
  <c r="AL878" i="3"/>
  <c r="AL877" i="3"/>
  <c r="AL876" i="3"/>
  <c r="AL875" i="3"/>
  <c r="AL874" i="3"/>
  <c r="AL873" i="3"/>
  <c r="AL872" i="3"/>
  <c r="AL871" i="3"/>
  <c r="AL870" i="3"/>
  <c r="AL869" i="3"/>
  <c r="AL868" i="3"/>
  <c r="AL867" i="3"/>
  <c r="AL866" i="3"/>
  <c r="AL865" i="3"/>
  <c r="AL864" i="3"/>
  <c r="AL863" i="3"/>
  <c r="AL862" i="3"/>
  <c r="AL861" i="3"/>
  <c r="AL860" i="3"/>
  <c r="AL859" i="3"/>
  <c r="AL858" i="3"/>
  <c r="AL857" i="3"/>
  <c r="AL856" i="3"/>
  <c r="AL855" i="3"/>
  <c r="AL854" i="3"/>
  <c r="AL853" i="3"/>
  <c r="AL852" i="3"/>
  <c r="AL851" i="3"/>
  <c r="AL850" i="3"/>
  <c r="AL849" i="3"/>
  <c r="AL848" i="3"/>
  <c r="AL847" i="3"/>
  <c r="AL846" i="3"/>
  <c r="AL845" i="3"/>
  <c r="AL844" i="3"/>
  <c r="AL843" i="3"/>
  <c r="AL842" i="3"/>
  <c r="AL841" i="3"/>
  <c r="AL840" i="3"/>
  <c r="K68" i="11" s="1"/>
  <c r="AL791" i="3"/>
  <c r="AL790" i="3"/>
  <c r="AL789" i="3"/>
  <c r="AL787" i="3"/>
  <c r="AL786" i="3"/>
  <c r="AL785" i="3"/>
  <c r="AL784" i="3"/>
  <c r="AL783" i="3"/>
  <c r="AL782" i="3"/>
  <c r="AL781" i="3"/>
  <c r="AL780" i="3"/>
  <c r="AL779" i="3"/>
  <c r="AL778" i="3"/>
  <c r="AL777" i="3"/>
  <c r="AL776" i="3"/>
  <c r="AL775" i="3"/>
  <c r="AL774" i="3"/>
  <c r="AL773" i="3"/>
  <c r="AL772" i="3"/>
  <c r="AL771" i="3"/>
  <c r="AL770" i="3"/>
  <c r="AL769" i="3"/>
  <c r="AL768" i="3"/>
  <c r="AL767" i="3"/>
  <c r="AL766" i="3"/>
  <c r="AL765" i="3"/>
  <c r="AL764" i="3"/>
  <c r="AL763" i="3"/>
  <c r="AL762" i="3"/>
  <c r="AL761" i="3"/>
  <c r="AL760" i="3"/>
  <c r="AL759" i="3"/>
  <c r="AL758" i="3"/>
  <c r="AL757" i="3"/>
  <c r="AL756" i="3"/>
  <c r="K913" i="11" s="1"/>
  <c r="AL755" i="3"/>
  <c r="AL754" i="3"/>
  <c r="AL753" i="3"/>
  <c r="AL752" i="3"/>
  <c r="AL751" i="3"/>
  <c r="AL750" i="3"/>
  <c r="K476" i="11" s="1"/>
  <c r="AL749" i="3"/>
  <c r="K434" i="11" s="1"/>
  <c r="AL748" i="3"/>
  <c r="K345" i="11" s="1"/>
  <c r="AL747" i="3"/>
  <c r="AL746" i="3"/>
  <c r="K262" i="11" s="1"/>
  <c r="AL745" i="3"/>
  <c r="AL744" i="3"/>
  <c r="AL743" i="3"/>
  <c r="AL742" i="3"/>
  <c r="K15" i="11" s="1"/>
  <c r="AL741" i="3"/>
  <c r="AL740" i="3"/>
  <c r="AL739" i="3"/>
  <c r="AL738" i="3"/>
  <c r="AL737" i="3"/>
  <c r="K520" i="11" s="1"/>
  <c r="AL736" i="3"/>
  <c r="AL735" i="3"/>
  <c r="AL734" i="3"/>
  <c r="AL733" i="3"/>
  <c r="AL732" i="3"/>
  <c r="AL731" i="3"/>
  <c r="AL730" i="3"/>
  <c r="AL729" i="3"/>
  <c r="AL728" i="3"/>
  <c r="AL727" i="3"/>
  <c r="AL726" i="3"/>
  <c r="AL725" i="3"/>
  <c r="AL724" i="3"/>
  <c r="AL723" i="3"/>
  <c r="AL722" i="3"/>
  <c r="AL721" i="3"/>
  <c r="AL720" i="3"/>
  <c r="AL719" i="3"/>
  <c r="AL718" i="3"/>
  <c r="AL717" i="3"/>
  <c r="AL716" i="3"/>
  <c r="K14" i="11" s="1"/>
  <c r="AL715" i="3"/>
  <c r="AL714" i="3"/>
  <c r="AL713" i="3"/>
  <c r="AL712" i="3"/>
  <c r="AL711" i="3"/>
  <c r="AL710" i="3"/>
  <c r="AL709" i="3"/>
  <c r="AL708" i="3"/>
  <c r="AL707" i="3"/>
  <c r="AL706" i="3"/>
  <c r="K709" i="11" s="1"/>
  <c r="AL705" i="3"/>
  <c r="AL704" i="3"/>
  <c r="AL703" i="3"/>
  <c r="K196" i="11" s="1"/>
  <c r="AL702" i="3"/>
  <c r="AL701" i="3"/>
  <c r="AL700" i="3"/>
  <c r="AL699" i="3"/>
  <c r="AL698" i="3"/>
  <c r="AL697" i="3"/>
  <c r="AL696" i="3"/>
  <c r="AL695" i="3"/>
  <c r="AL694" i="3"/>
  <c r="AL693" i="3"/>
  <c r="AL692" i="3"/>
  <c r="AL691" i="3"/>
  <c r="AL690" i="3"/>
  <c r="AL689" i="3"/>
  <c r="K773" i="11" s="1"/>
  <c r="AL688" i="3"/>
  <c r="K745" i="11" s="1"/>
  <c r="AL687" i="3"/>
  <c r="AL686" i="3"/>
  <c r="AL685" i="3"/>
  <c r="AL684" i="3"/>
  <c r="K661" i="11" s="1"/>
  <c r="AL683" i="3"/>
  <c r="K627" i="11" s="1"/>
  <c r="AL682" i="3"/>
  <c r="K591" i="11" s="1"/>
  <c r="AL681" i="3"/>
  <c r="AL680" i="3"/>
  <c r="AL679" i="3"/>
  <c r="K496" i="11" s="1"/>
  <c r="AL678" i="3"/>
  <c r="AL677" i="3"/>
  <c r="AL676" i="3"/>
  <c r="K402" i="11" s="1"/>
  <c r="AL675" i="3"/>
  <c r="AL674" i="3"/>
  <c r="AL673" i="3"/>
  <c r="K294" i="11" s="1"/>
  <c r="AL672" i="3"/>
  <c r="AL671" i="3"/>
  <c r="AL670" i="3"/>
  <c r="AL669" i="3"/>
  <c r="AL668" i="3"/>
  <c r="K13" i="11" s="1"/>
  <c r="AL667" i="3"/>
  <c r="AL666" i="3"/>
  <c r="AL665" i="3"/>
  <c r="AL664" i="3"/>
  <c r="AL663" i="3"/>
  <c r="AL662" i="3"/>
  <c r="AL661" i="3"/>
  <c r="AL660" i="3"/>
  <c r="AL659" i="3"/>
  <c r="AL658" i="3"/>
  <c r="AL657" i="3"/>
  <c r="AL656" i="3"/>
  <c r="AL655" i="3"/>
  <c r="AL654" i="3"/>
  <c r="K464" i="11" s="1"/>
  <c r="AL653" i="3"/>
  <c r="AL652" i="3"/>
  <c r="K12" i="11" s="1"/>
  <c r="AL651" i="3"/>
  <c r="AL650" i="3"/>
  <c r="AL649" i="3"/>
  <c r="AL648" i="3"/>
  <c r="AL647" i="3"/>
  <c r="AL646" i="3"/>
  <c r="AL645" i="3"/>
  <c r="K303" i="11" s="1"/>
  <c r="AL644" i="3"/>
  <c r="AL643" i="3"/>
  <c r="AL642" i="3"/>
  <c r="AL641" i="3"/>
  <c r="AL640" i="3"/>
  <c r="AL639" i="3"/>
  <c r="AL638" i="3"/>
  <c r="AL637" i="3"/>
  <c r="AL636" i="3"/>
  <c r="AL635" i="3"/>
  <c r="AL634" i="3"/>
  <c r="AL633" i="3"/>
  <c r="AL632" i="3"/>
  <c r="AL631" i="3"/>
  <c r="AL630" i="3"/>
  <c r="AL629" i="3"/>
  <c r="AL628" i="3"/>
  <c r="AL627" i="3"/>
  <c r="AL626" i="3"/>
  <c r="AL625" i="3"/>
  <c r="AL624" i="3"/>
  <c r="AL623" i="3"/>
  <c r="AL622" i="3"/>
  <c r="AL621" i="3"/>
  <c r="AL620" i="3"/>
  <c r="AL619" i="3"/>
  <c r="AL618" i="3"/>
  <c r="AL617" i="3"/>
  <c r="AL616" i="3"/>
  <c r="AL615" i="3"/>
  <c r="AL614" i="3"/>
  <c r="AL613" i="3"/>
  <c r="AL612" i="3"/>
  <c r="AL611" i="3"/>
  <c r="AL610" i="3"/>
  <c r="AL609" i="3"/>
  <c r="AL608" i="3"/>
  <c r="AL607" i="3"/>
  <c r="AL606" i="3"/>
  <c r="AL605" i="3"/>
  <c r="AL604" i="3"/>
  <c r="AL603" i="3"/>
  <c r="AL602" i="3"/>
  <c r="AL601" i="3"/>
  <c r="AL600" i="3"/>
  <c r="AL599" i="3"/>
  <c r="AL598" i="3"/>
  <c r="AL597" i="3"/>
  <c r="AL596" i="3"/>
  <c r="K11" i="11" s="1"/>
  <c r="AL595" i="3"/>
  <c r="K1596" i="11" s="1"/>
  <c r="AL594" i="3"/>
  <c r="K1587" i="11" s="1"/>
  <c r="AL593" i="3"/>
  <c r="AL592" i="3"/>
  <c r="AL591" i="3"/>
  <c r="AL590" i="3"/>
  <c r="AL589" i="3"/>
  <c r="AL588" i="3"/>
  <c r="AL587" i="3"/>
  <c r="AL586" i="3"/>
  <c r="AL585" i="3"/>
  <c r="AL584" i="3"/>
  <c r="AL583" i="3"/>
  <c r="AL582" i="3"/>
  <c r="AL581" i="3"/>
  <c r="AL580" i="3"/>
  <c r="AL579" i="3"/>
  <c r="AL578" i="3"/>
  <c r="AL577" i="3"/>
  <c r="AL576" i="3"/>
  <c r="AL575" i="3"/>
  <c r="AL574" i="3"/>
  <c r="AL573" i="3"/>
  <c r="AL572" i="3"/>
  <c r="AL571" i="3"/>
  <c r="AL570" i="3"/>
  <c r="AL569" i="3"/>
  <c r="AL568" i="3"/>
  <c r="AL567" i="3"/>
  <c r="AL566" i="3"/>
  <c r="AL565" i="3"/>
  <c r="AL564" i="3"/>
  <c r="AL563" i="3"/>
  <c r="AL562" i="3"/>
  <c r="AL561" i="3"/>
  <c r="AL560" i="3"/>
  <c r="AL559" i="3"/>
  <c r="AL558" i="3"/>
  <c r="AL557" i="3"/>
  <c r="AL556" i="3"/>
  <c r="AL555" i="3"/>
  <c r="AL554" i="3"/>
  <c r="AL553" i="3"/>
  <c r="AL552" i="3"/>
  <c r="AL551" i="3"/>
  <c r="AL550" i="3"/>
  <c r="AL549" i="3"/>
  <c r="AL548" i="3"/>
  <c r="AL547" i="3"/>
  <c r="AL546" i="3"/>
  <c r="AL545" i="3"/>
  <c r="AL544" i="3"/>
  <c r="AL543" i="3"/>
  <c r="AL542" i="3"/>
  <c r="AL541" i="3"/>
  <c r="AL540" i="3"/>
  <c r="AL539" i="3"/>
  <c r="AL538" i="3"/>
  <c r="AL537" i="3"/>
  <c r="AL536" i="3"/>
  <c r="AL535" i="3"/>
  <c r="AL534" i="3"/>
  <c r="AL533" i="3"/>
  <c r="AL532" i="3"/>
  <c r="AL531" i="3"/>
  <c r="AL530" i="3"/>
  <c r="AL529" i="3"/>
  <c r="AL528" i="3"/>
  <c r="AL527" i="3"/>
  <c r="AL526" i="3"/>
  <c r="K10" i="11" s="1"/>
  <c r="AL525" i="3"/>
  <c r="K1595" i="11" s="1"/>
  <c r="AL524" i="3"/>
  <c r="AL523" i="3"/>
  <c r="AL522" i="3"/>
  <c r="AL521" i="3"/>
  <c r="AL520" i="3"/>
  <c r="K207" i="11" s="1"/>
  <c r="AL519" i="3"/>
  <c r="AL518" i="3"/>
  <c r="AL517" i="3"/>
  <c r="AL516" i="3"/>
  <c r="AL515" i="3"/>
  <c r="AL514" i="3"/>
  <c r="AL513" i="3"/>
  <c r="AL512" i="3"/>
  <c r="AL511" i="3"/>
  <c r="AL510" i="3"/>
  <c r="AL509" i="3"/>
  <c r="AL508" i="3"/>
  <c r="AL507" i="3"/>
  <c r="AL506" i="3"/>
  <c r="AL505" i="3"/>
  <c r="AL504" i="3"/>
  <c r="AL503" i="3"/>
  <c r="AL502" i="3"/>
  <c r="AL501" i="3"/>
  <c r="AL500" i="3"/>
  <c r="AL499" i="3"/>
  <c r="AL498" i="3"/>
  <c r="AL497" i="3"/>
  <c r="AL496" i="3"/>
  <c r="AL495" i="3"/>
  <c r="AL494" i="3"/>
  <c r="AL493" i="3"/>
  <c r="AL492" i="3"/>
  <c r="AL491" i="3"/>
  <c r="AL490" i="3"/>
  <c r="AL489" i="3"/>
  <c r="AL488" i="3"/>
  <c r="AL487" i="3"/>
  <c r="AL486" i="3"/>
  <c r="AL485" i="3"/>
  <c r="AL484" i="3"/>
  <c r="AL483" i="3"/>
  <c r="AL482" i="3"/>
  <c r="AL481" i="3"/>
  <c r="AL480" i="3"/>
  <c r="AL479" i="3"/>
  <c r="AL478" i="3"/>
  <c r="AL477" i="3"/>
  <c r="AL476" i="3"/>
  <c r="AL475" i="3"/>
  <c r="AL474" i="3"/>
  <c r="AL473" i="3"/>
  <c r="AL472" i="3"/>
  <c r="AL471" i="3"/>
  <c r="AL470" i="3"/>
  <c r="AL469" i="3"/>
  <c r="AL468" i="3"/>
  <c r="AL467" i="3"/>
  <c r="AL466" i="3"/>
  <c r="AL465" i="3"/>
  <c r="AL464" i="3"/>
  <c r="AL463" i="3"/>
  <c r="AL462" i="3"/>
  <c r="AL461" i="3"/>
  <c r="AL460" i="3"/>
  <c r="AL459" i="3"/>
  <c r="AL458" i="3"/>
  <c r="AL457" i="3"/>
  <c r="K9" i="11" s="1"/>
  <c r="AL456" i="3"/>
  <c r="AL455" i="3"/>
  <c r="K1594" i="11" s="1"/>
  <c r="AL454" i="3"/>
  <c r="AL453" i="3"/>
  <c r="AL452" i="3"/>
  <c r="AL451" i="3"/>
  <c r="AL450" i="3"/>
  <c r="AL449" i="3"/>
  <c r="AL448" i="3"/>
  <c r="AL447" i="3"/>
  <c r="AL446" i="3"/>
  <c r="AL445" i="3"/>
  <c r="AL444" i="3"/>
  <c r="AL443" i="3"/>
  <c r="AL442" i="3"/>
  <c r="AL441" i="3"/>
  <c r="AL440" i="3"/>
  <c r="AL439" i="3"/>
  <c r="AL438" i="3"/>
  <c r="AL437" i="3"/>
  <c r="AL436" i="3"/>
  <c r="AL435" i="3"/>
  <c r="AL434" i="3"/>
  <c r="AL433" i="3"/>
  <c r="AL432" i="3"/>
  <c r="AL431" i="3"/>
  <c r="AL430" i="3"/>
  <c r="AL429" i="3"/>
  <c r="AL428" i="3"/>
  <c r="AL427" i="3"/>
  <c r="AL426" i="3"/>
  <c r="AL425" i="3"/>
  <c r="AL424" i="3"/>
  <c r="AL423" i="3"/>
  <c r="AL422" i="3"/>
  <c r="AL421" i="3"/>
  <c r="AL420" i="3"/>
  <c r="AL419" i="3"/>
  <c r="AL418" i="3"/>
  <c r="AL417" i="3"/>
  <c r="AL416" i="3"/>
  <c r="AL415" i="3"/>
  <c r="AL414" i="3"/>
  <c r="AL413" i="3"/>
  <c r="AL412" i="3"/>
  <c r="AL411" i="3"/>
  <c r="AL410" i="3"/>
  <c r="AL409" i="3"/>
  <c r="AL408" i="3"/>
  <c r="AL407" i="3"/>
  <c r="AL406" i="3"/>
  <c r="AL405" i="3"/>
  <c r="AL404" i="3"/>
  <c r="AL403" i="3"/>
  <c r="AL402" i="3"/>
  <c r="AL401" i="3"/>
  <c r="AL400" i="3"/>
  <c r="AL394" i="3"/>
  <c r="AL393" i="3"/>
  <c r="AL392" i="3"/>
  <c r="AL391" i="3"/>
  <c r="AL390" i="3"/>
  <c r="AL388" i="3"/>
  <c r="AL387" i="3"/>
  <c r="AL386" i="3"/>
  <c r="AL385" i="3"/>
  <c r="AL384" i="3"/>
  <c r="AL383" i="3"/>
  <c r="AL382" i="3"/>
  <c r="AL381" i="3"/>
  <c r="K8" i="11" s="1"/>
  <c r="AL380" i="3"/>
  <c r="AL379" i="3"/>
  <c r="AL378" i="3"/>
  <c r="AL377" i="3"/>
  <c r="AL376" i="3"/>
  <c r="AL375" i="3"/>
  <c r="AL374" i="3"/>
  <c r="AL373" i="3"/>
  <c r="AL372" i="3"/>
  <c r="AL371" i="3"/>
  <c r="AL370" i="3"/>
  <c r="AL369" i="3"/>
  <c r="AL368" i="3"/>
  <c r="AL367" i="3"/>
  <c r="AL366" i="3"/>
  <c r="AL365" i="3"/>
  <c r="AL364" i="3"/>
  <c r="AL363" i="3"/>
  <c r="AL362" i="3"/>
  <c r="AL361" i="3"/>
  <c r="AL360" i="3"/>
  <c r="AL359" i="3"/>
  <c r="AL358" i="3"/>
  <c r="AL357" i="3"/>
  <c r="AL356" i="3"/>
  <c r="AL355" i="3"/>
  <c r="AL354" i="3"/>
  <c r="AL353" i="3"/>
  <c r="AL352" i="3"/>
  <c r="AL351" i="3"/>
  <c r="K792" i="11" s="1"/>
  <c r="AL350" i="3"/>
  <c r="AL349" i="3"/>
  <c r="AL348" i="3"/>
  <c r="AL347" i="3"/>
  <c r="AL346" i="3"/>
  <c r="AL345" i="3"/>
  <c r="AL344" i="3"/>
  <c r="AL343" i="3"/>
  <c r="AL342" i="3"/>
  <c r="AL341" i="3"/>
  <c r="AL340" i="3"/>
  <c r="AL339" i="3"/>
  <c r="AL338" i="3"/>
  <c r="AL337" i="3"/>
  <c r="AL336" i="3"/>
  <c r="AL335" i="3"/>
  <c r="AL334" i="3"/>
  <c r="AL333" i="3"/>
  <c r="AL332" i="3"/>
  <c r="AL331" i="3"/>
  <c r="AL330" i="3"/>
  <c r="AL329" i="3"/>
  <c r="AL328" i="3"/>
  <c r="AL327" i="3"/>
  <c r="AL326" i="3"/>
  <c r="AL325" i="3"/>
  <c r="AL324" i="3"/>
  <c r="AL323" i="3"/>
  <c r="AL322" i="3"/>
  <c r="AL321" i="3"/>
  <c r="AL320" i="3"/>
  <c r="AL319" i="3"/>
  <c r="AL318" i="3"/>
  <c r="AL317" i="3"/>
  <c r="AL316" i="3"/>
  <c r="AL315" i="3"/>
  <c r="AL314" i="3"/>
  <c r="AL313" i="3"/>
  <c r="AL312" i="3"/>
  <c r="AL311" i="3"/>
  <c r="AL310" i="3"/>
  <c r="AL309" i="3"/>
  <c r="AL308" i="3"/>
  <c r="AL307" i="3"/>
  <c r="AL306" i="3"/>
  <c r="AL305" i="3"/>
  <c r="AL304" i="3"/>
  <c r="AL303" i="3"/>
  <c r="AL302" i="3"/>
  <c r="AL301" i="3"/>
  <c r="AL300" i="3"/>
  <c r="AL299" i="3"/>
  <c r="AL298" i="3"/>
  <c r="AL297" i="3"/>
  <c r="AL296" i="3"/>
  <c r="AL295" i="3"/>
  <c r="AL294" i="3"/>
  <c r="AL293" i="3"/>
  <c r="AL292" i="3"/>
  <c r="AL291" i="3"/>
  <c r="AL290" i="3"/>
  <c r="AL289" i="3"/>
  <c r="AL288" i="3"/>
  <c r="AL287" i="3"/>
  <c r="AL286" i="3"/>
  <c r="K7" i="11" s="1"/>
  <c r="AL285" i="3"/>
  <c r="K1401" i="11" s="1"/>
  <c r="AL284" i="3"/>
  <c r="AL283" i="3"/>
  <c r="AL282" i="3"/>
  <c r="AL281" i="3"/>
  <c r="AL280" i="3"/>
  <c r="AL279" i="3"/>
  <c r="AL278" i="3"/>
  <c r="AL277" i="3"/>
  <c r="AL276" i="3"/>
  <c r="AL275" i="3"/>
  <c r="AL274" i="3"/>
  <c r="AL273" i="3"/>
  <c r="AL272" i="3"/>
  <c r="AL271" i="3"/>
  <c r="AL270" i="3"/>
  <c r="AL269" i="3"/>
  <c r="AL268" i="3"/>
  <c r="AL267" i="3"/>
  <c r="AL266" i="3"/>
  <c r="AL265" i="3"/>
  <c r="AL264" i="3"/>
  <c r="AL263" i="3"/>
  <c r="AL262" i="3"/>
  <c r="AL261" i="3"/>
  <c r="AL260" i="3"/>
  <c r="AL253" i="3"/>
  <c r="AL252" i="3"/>
  <c r="AL251" i="3"/>
  <c r="AL250" i="3"/>
  <c r="AL249" i="3"/>
  <c r="AL248" i="3"/>
  <c r="AL247" i="3"/>
  <c r="AL246" i="3"/>
  <c r="AL245" i="3"/>
  <c r="AL244" i="3"/>
  <c r="AL243" i="3"/>
  <c r="AL241" i="3"/>
  <c r="AL239" i="3"/>
  <c r="AL238" i="3"/>
  <c r="AL237" i="3"/>
  <c r="AL236" i="3"/>
  <c r="AL235" i="3"/>
  <c r="AL233" i="3"/>
  <c r="AL231" i="3"/>
  <c r="AL227" i="3"/>
  <c r="K6" i="11" s="1"/>
  <c r="AL226" i="3"/>
  <c r="AL225" i="3"/>
  <c r="AL223" i="3"/>
  <c r="AL221" i="3"/>
  <c r="AL219" i="3"/>
  <c r="AL218" i="3"/>
  <c r="AL217" i="3"/>
  <c r="AL216" i="3"/>
  <c r="AL215" i="3"/>
  <c r="K889" i="11" s="1"/>
  <c r="AL213" i="3"/>
  <c r="AL212" i="3"/>
  <c r="AL211" i="3"/>
  <c r="AL210" i="3"/>
  <c r="AL209" i="3"/>
  <c r="AL208" i="3"/>
  <c r="K1593" i="11" s="1"/>
  <c r="AL207" i="3"/>
  <c r="AL206" i="3"/>
  <c r="AL205" i="3"/>
  <c r="AL204" i="3"/>
  <c r="AL203" i="3"/>
  <c r="AL202" i="3"/>
  <c r="AL201" i="3"/>
  <c r="AL200" i="3"/>
  <c r="K1413" i="11" s="1"/>
  <c r="AL199" i="3"/>
  <c r="AL198" i="3"/>
  <c r="AL197" i="3"/>
  <c r="AL196" i="3"/>
  <c r="AL195" i="3"/>
  <c r="AL194" i="3"/>
  <c r="AL193" i="3"/>
  <c r="AL192" i="3"/>
  <c r="AL191" i="3"/>
  <c r="AL190" i="3"/>
  <c r="AL189" i="3"/>
  <c r="K729" i="11" s="1"/>
  <c r="AL188" i="3"/>
  <c r="AL187" i="3"/>
  <c r="AL186" i="3"/>
  <c r="K680" i="11" s="1"/>
  <c r="AL185" i="3"/>
  <c r="AL184" i="3"/>
  <c r="K618" i="11" s="1"/>
  <c r="AL183" i="3"/>
  <c r="K613" i="11" s="1"/>
  <c r="AL182" i="3"/>
  <c r="AL181" i="3"/>
  <c r="AL180" i="3"/>
  <c r="K512" i="11" s="1"/>
  <c r="AL179" i="3"/>
  <c r="K481" i="11" s="1"/>
  <c r="AL178" i="3"/>
  <c r="AL177" i="3"/>
  <c r="AL176" i="3"/>
  <c r="AL175" i="3"/>
  <c r="AL174" i="3"/>
  <c r="K358" i="11" s="1"/>
  <c r="AL173" i="3"/>
  <c r="K354" i="11" s="1"/>
  <c r="AL172" i="3"/>
  <c r="K336" i="11" s="1"/>
  <c r="AL171" i="3"/>
  <c r="K328" i="11" s="1"/>
  <c r="AL170" i="3"/>
  <c r="AL169" i="3"/>
  <c r="AL168" i="3"/>
  <c r="AL167" i="3"/>
  <c r="AL166" i="3"/>
  <c r="K230" i="11" s="1"/>
  <c r="AL165" i="3"/>
  <c r="AL164" i="3"/>
  <c r="K199" i="11" s="1"/>
  <c r="AL163" i="3"/>
  <c r="AL162" i="3"/>
  <c r="K150" i="11" s="1"/>
  <c r="AL161" i="3"/>
  <c r="AL160" i="3"/>
  <c r="AL159" i="3"/>
  <c r="AL158" i="3"/>
  <c r="K2" i="11" s="1"/>
  <c r="AL157" i="3"/>
  <c r="AL156" i="3"/>
  <c r="AL155" i="3"/>
  <c r="AL154" i="3"/>
  <c r="AL153" i="3"/>
  <c r="AL152" i="3"/>
  <c r="AL151" i="3"/>
  <c r="K793" i="11" s="1"/>
  <c r="AL150" i="3"/>
  <c r="K353" i="11" s="1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K528" i="11" s="1"/>
  <c r="AL136" i="3"/>
  <c r="K506" i="11" s="1"/>
  <c r="AL135" i="3"/>
  <c r="AL134" i="3"/>
  <c r="AL133" i="3"/>
  <c r="AL132" i="3"/>
  <c r="AL131" i="3"/>
  <c r="AL130" i="3"/>
  <c r="AL129" i="3"/>
  <c r="K42" i="11" s="1"/>
  <c r="AL128" i="3"/>
  <c r="AL127" i="3"/>
  <c r="AL126" i="3"/>
  <c r="AL125" i="3"/>
  <c r="AL124" i="3"/>
  <c r="K1488" i="11" s="1"/>
  <c r="AL123" i="3"/>
  <c r="K1483" i="11" s="1"/>
  <c r="AL122" i="3"/>
  <c r="K1394" i="11" s="1"/>
  <c r="AL121" i="3"/>
  <c r="AL120" i="3"/>
  <c r="AL119" i="3"/>
  <c r="AL118" i="3"/>
  <c r="AL117" i="3"/>
  <c r="AL116" i="3"/>
  <c r="AL115" i="3"/>
  <c r="K796" i="11" s="1"/>
  <c r="AL114" i="3"/>
  <c r="AL113" i="3"/>
  <c r="AL112" i="3"/>
  <c r="AL111" i="3"/>
  <c r="AL110" i="3"/>
  <c r="AL109" i="3"/>
  <c r="AL108" i="3"/>
  <c r="K1592" i="11" s="1"/>
  <c r="AL107" i="3"/>
  <c r="AL106" i="3"/>
  <c r="AL105" i="3"/>
  <c r="AL104" i="3"/>
  <c r="AL103" i="3"/>
  <c r="K27" i="11" s="1"/>
  <c r="AL102" i="3"/>
  <c r="K1591" i="11" s="1"/>
  <c r="AL101" i="3"/>
  <c r="K1393" i="11" s="1"/>
  <c r="AL100" i="3"/>
  <c r="AL99" i="3"/>
  <c r="AL98" i="3"/>
  <c r="AL97" i="3"/>
  <c r="K1027" i="11" s="1"/>
  <c r="AL96" i="3"/>
  <c r="AL95" i="3"/>
  <c r="AL94" i="3"/>
  <c r="K875" i="11" s="1"/>
  <c r="AL93" i="3"/>
  <c r="AL92" i="3"/>
  <c r="AL91" i="3"/>
  <c r="K145" i="11" s="1"/>
  <c r="AL90" i="3"/>
  <c r="AL89" i="3"/>
  <c r="AL88" i="3"/>
  <c r="AL87" i="3"/>
  <c r="AL86" i="3"/>
  <c r="AL85" i="3"/>
  <c r="AL84" i="3"/>
  <c r="AL83" i="3"/>
  <c r="K1486" i="11" s="1"/>
  <c r="AL82" i="3"/>
  <c r="K1392" i="11" s="1"/>
  <c r="AL81" i="3"/>
  <c r="K1299" i="11" s="1"/>
  <c r="AL80" i="3"/>
  <c r="AL79" i="3"/>
  <c r="AL78" i="3"/>
  <c r="AL77" i="3"/>
  <c r="K950" i="11" s="1"/>
  <c r="AL76" i="3"/>
  <c r="K815" i="11" s="1"/>
  <c r="AL75" i="3"/>
  <c r="K753" i="11" s="1"/>
  <c r="AL74" i="3"/>
  <c r="AL73" i="3"/>
  <c r="K671" i="11" s="1"/>
  <c r="AL72" i="3"/>
  <c r="AL71" i="3"/>
  <c r="K571" i="11" s="1"/>
  <c r="AL70" i="3"/>
  <c r="K527" i="11" s="1"/>
  <c r="AL69" i="3"/>
  <c r="AL68" i="3"/>
  <c r="AL67" i="3"/>
  <c r="AL66" i="3"/>
  <c r="AL65" i="3"/>
  <c r="AL64" i="3"/>
  <c r="K307" i="11" s="1"/>
  <c r="AL63" i="3"/>
  <c r="K283" i="11" s="1"/>
  <c r="AL62" i="3"/>
  <c r="AL61" i="3"/>
  <c r="K175" i="11" s="1"/>
  <c r="AL60" i="3"/>
  <c r="AL59" i="3"/>
  <c r="AL58" i="3"/>
  <c r="K5" i="11" s="1"/>
  <c r="AL57" i="3"/>
  <c r="K1298" i="11" s="1"/>
  <c r="AL56" i="3"/>
  <c r="K1590" i="11" s="1"/>
  <c r="AL55" i="3"/>
  <c r="K1485" i="11" s="1"/>
  <c r="AL54" i="3"/>
  <c r="K1391" i="11" s="1"/>
  <c r="AL53" i="3"/>
  <c r="K1297" i="11" s="1"/>
  <c r="AL52" i="3"/>
  <c r="AL51" i="3"/>
  <c r="K1107" i="11" s="1"/>
  <c r="AL50" i="3"/>
  <c r="AL49" i="3"/>
  <c r="K949" i="11" s="1"/>
  <c r="AL48" i="3"/>
  <c r="AL47" i="3"/>
  <c r="K874" i="11" s="1"/>
  <c r="AL46" i="3"/>
  <c r="AL45" i="3"/>
  <c r="AL44" i="3"/>
  <c r="K386" i="11" s="1"/>
  <c r="AL43" i="3"/>
  <c r="AL42" i="3"/>
  <c r="K144" i="11" s="1"/>
  <c r="AL41" i="3"/>
  <c r="K282" i="11" s="1"/>
  <c r="AL40" i="3"/>
  <c r="AL39" i="3"/>
  <c r="AL38" i="3"/>
  <c r="K842" i="11" s="1"/>
  <c r="AL37" i="3"/>
  <c r="K634" i="11" s="1"/>
  <c r="AL36" i="3"/>
  <c r="K410" i="11" s="1"/>
  <c r="AL35" i="3"/>
  <c r="K229" i="11" s="1"/>
  <c r="AL34" i="3"/>
  <c r="K1296" i="11" s="1"/>
  <c r="AL33" i="3"/>
  <c r="K1200" i="11" s="1"/>
  <c r="AL32" i="3"/>
  <c r="K841" i="11" s="1"/>
  <c r="AL31" i="3"/>
  <c r="K1023" i="11" s="1"/>
  <c r="AL30" i="3"/>
  <c r="AL29" i="3"/>
  <c r="AL28" i="3"/>
  <c r="K1484" i="11" s="1"/>
  <c r="AL27" i="3"/>
  <c r="K1390" i="11" s="1"/>
  <c r="AL26" i="3"/>
  <c r="K1295" i="11" s="1"/>
  <c r="AL25" i="3"/>
  <c r="K1199" i="11" s="1"/>
  <c r="AL24" i="3"/>
  <c r="K1106" i="11" s="1"/>
  <c r="AL23" i="3"/>
  <c r="K1022" i="11" s="1"/>
  <c r="AL22" i="3"/>
  <c r="K947" i="11" s="1"/>
  <c r="AL21" i="3"/>
  <c r="K814" i="11" s="1"/>
  <c r="AL20" i="3"/>
  <c r="AL19" i="3"/>
  <c r="K752" i="11" s="1"/>
  <c r="AL18" i="3"/>
  <c r="K731" i="11" s="1"/>
  <c r="AL17" i="3"/>
  <c r="K685" i="11" s="1"/>
  <c r="AL16" i="3"/>
  <c r="K633" i="11" s="1"/>
  <c r="AL15" i="3"/>
  <c r="K570" i="11" s="1"/>
  <c r="AL14" i="3"/>
  <c r="K526" i="11" s="1"/>
  <c r="AL13" i="3"/>
  <c r="K507" i="11" s="1"/>
  <c r="AL12" i="3"/>
  <c r="AL11" i="3"/>
  <c r="AL10" i="3"/>
  <c r="K385" i="11" s="1"/>
  <c r="AL9" i="3"/>
  <c r="K329" i="11" s="1"/>
  <c r="AL8" i="3"/>
  <c r="AL7" i="3"/>
  <c r="AL6" i="3"/>
  <c r="K91" i="11" s="1"/>
  <c r="AL5" i="3"/>
  <c r="AL4" i="3"/>
  <c r="K4" i="11" s="1"/>
  <c r="AL3" i="3"/>
  <c r="AL2" i="3"/>
  <c r="K946" i="11" s="1"/>
  <c r="K1436" i="11" l="1"/>
  <c r="K70" i="11"/>
  <c r="K122" i="11"/>
  <c r="K140" i="11"/>
  <c r="K172" i="11"/>
  <c r="K1061" i="11"/>
  <c r="K1007" i="11"/>
  <c r="K1284" i="11"/>
  <c r="K461" i="11"/>
  <c r="K168" i="11"/>
  <c r="K1292" i="11"/>
  <c r="K662" i="11"/>
  <c r="K1353" i="11"/>
  <c r="K448" i="11"/>
  <c r="K1077" i="11"/>
  <c r="K80" i="11"/>
  <c r="K88" i="11"/>
  <c r="K1352" i="11"/>
  <c r="J96" i="22" s="1"/>
  <c r="K1462" i="11"/>
  <c r="K447" i="11"/>
  <c r="K808" i="11"/>
  <c r="K599" i="11"/>
  <c r="K775" i="11"/>
  <c r="K130" i="11"/>
  <c r="K654" i="11"/>
  <c r="K23" i="11"/>
  <c r="K1174" i="11"/>
  <c r="K223" i="11"/>
  <c r="K604" i="11"/>
  <c r="K135" i="11"/>
  <c r="K1008" i="11"/>
  <c r="K1281" i="11"/>
  <c r="K83" i="11"/>
  <c r="K1006" i="11"/>
  <c r="K1575" i="11"/>
  <c r="K1558" i="11"/>
  <c r="K1577" i="11"/>
  <c r="K1195" i="11"/>
  <c r="K1576" i="11"/>
  <c r="K1559" i="11"/>
  <c r="K1579" i="11"/>
  <c r="K1583" i="11"/>
  <c r="K1581" i="11"/>
  <c r="K1585" i="11"/>
  <c r="K983" i="11"/>
  <c r="K779" i="11"/>
  <c r="K1175" i="11"/>
  <c r="K1457" i="11"/>
  <c r="K1574" i="11"/>
  <c r="K1580" i="11"/>
  <c r="K1584" i="11"/>
  <c r="K1582" i="11"/>
  <c r="K1586" i="11"/>
  <c r="K1124" i="11"/>
  <c r="K1248" i="11"/>
  <c r="K1150" i="11"/>
  <c r="K1573" i="11"/>
  <c r="K1119" i="11"/>
  <c r="K1566" i="11"/>
  <c r="K1524" i="11"/>
  <c r="K1567" i="11"/>
  <c r="K1346" i="11"/>
  <c r="K1345" i="11"/>
  <c r="K1059" i="11"/>
  <c r="K1154" i="11"/>
  <c r="K1066" i="11"/>
  <c r="K1572" i="11"/>
  <c r="K1274" i="11"/>
  <c r="K868" i="11"/>
  <c r="K123" i="11"/>
  <c r="K126" i="11"/>
  <c r="K1180" i="11"/>
  <c r="K786" i="11"/>
  <c r="K1094" i="11"/>
  <c r="K167" i="11"/>
  <c r="K505" i="11"/>
  <c r="K375" i="11"/>
  <c r="K41" i="11"/>
  <c r="K139" i="11"/>
  <c r="K327" i="11"/>
  <c r="K609" i="11"/>
  <c r="K839" i="11"/>
  <c r="K1095" i="11"/>
  <c r="K227" i="11"/>
  <c r="K611" i="11"/>
  <c r="K170" i="11"/>
  <c r="K141" i="11"/>
  <c r="K142" i="11"/>
  <c r="K1019" i="11"/>
  <c r="K1384" i="11"/>
  <c r="K568" i="11"/>
  <c r="K1385" i="11"/>
  <c r="K195" i="11"/>
  <c r="K726" i="11"/>
  <c r="K1293" i="11"/>
  <c r="K727" i="11"/>
  <c r="K1104" i="11"/>
  <c r="K1466" i="11"/>
  <c r="J255" i="27" s="1"/>
  <c r="K457" i="11"/>
  <c r="K1469" i="11"/>
  <c r="K1188" i="11"/>
  <c r="K275" i="11"/>
  <c r="K1192" i="11"/>
  <c r="K277" i="11"/>
  <c r="K1193" i="11"/>
  <c r="K278" i="11"/>
  <c r="K942" i="11"/>
  <c r="K1098" i="11"/>
  <c r="K1017" i="11"/>
  <c r="K380" i="11"/>
  <c r="K279" i="11"/>
  <c r="K1018" i="11"/>
  <c r="K194" i="11"/>
  <c r="K1101" i="11"/>
  <c r="K1481" i="11"/>
  <c r="K725" i="11"/>
  <c r="K281" i="11"/>
  <c r="K1294" i="11"/>
  <c r="K1387" i="11"/>
  <c r="K166" i="11"/>
  <c r="K86" i="11"/>
  <c r="K276" i="11"/>
  <c r="K87" i="11"/>
  <c r="K169" i="11"/>
  <c r="K379" i="11"/>
  <c r="K723" i="11"/>
  <c r="K1016" i="11"/>
  <c r="K1194" i="11"/>
  <c r="K1290" i="11"/>
  <c r="K724" i="11"/>
  <c r="K171" i="11"/>
  <c r="K301" i="11"/>
  <c r="K1100" i="11"/>
  <c r="K26" i="11"/>
  <c r="K280" i="11"/>
  <c r="K462" i="11"/>
  <c r="K612" i="11"/>
  <c r="K789" i="11"/>
  <c r="K382" i="11"/>
  <c r="K384" i="11"/>
  <c r="K85" i="11"/>
  <c r="K1014" i="11"/>
  <c r="K378" i="11"/>
  <c r="K567" i="11"/>
  <c r="K1097" i="11"/>
  <c r="K1099" i="11"/>
  <c r="K381" i="11"/>
  <c r="K89" i="11"/>
  <c r="K302" i="11"/>
  <c r="K944" i="11"/>
  <c r="K228" i="11"/>
  <c r="K569" i="11"/>
  <c r="K1102" i="11"/>
  <c r="K383" i="11"/>
  <c r="K728" i="11"/>
  <c r="K1105" i="11"/>
  <c r="K1269" i="11"/>
  <c r="K1369" i="11"/>
  <c r="K936" i="11"/>
  <c r="K1371" i="11"/>
  <c r="K719" i="11"/>
  <c r="K1190" i="11"/>
  <c r="K564" i="11"/>
  <c r="K478" i="11"/>
  <c r="K1476" i="11"/>
  <c r="K173" i="11"/>
  <c r="K442" i="11"/>
  <c r="K1170" i="11"/>
  <c r="K1545" i="11"/>
  <c r="K1561" i="11"/>
  <c r="K783" i="11"/>
  <c r="K1280" i="11"/>
  <c r="K840" i="11"/>
  <c r="K1288" i="11"/>
  <c r="K1478" i="11"/>
  <c r="K1382" i="11"/>
  <c r="K352" i="11"/>
  <c r="K873" i="11"/>
  <c r="K1161" i="11"/>
  <c r="K265" i="11"/>
  <c r="K136" i="11"/>
  <c r="K1089" i="11"/>
  <c r="K1374" i="11"/>
  <c r="K163" i="11"/>
  <c r="K1282" i="11"/>
  <c r="K608" i="11"/>
  <c r="K1538" i="11"/>
  <c r="K838" i="11"/>
  <c r="K1539" i="11"/>
  <c r="K610" i="11"/>
  <c r="K660" i="11"/>
  <c r="K1480" i="11"/>
  <c r="K480" i="11"/>
  <c r="K407" i="11"/>
  <c r="K813" i="11"/>
  <c r="K1045" i="11"/>
  <c r="K1323" i="11"/>
  <c r="K1347" i="11"/>
  <c r="K941" i="11"/>
  <c r="K300" i="11"/>
  <c r="K1477" i="11"/>
  <c r="K1163" i="11"/>
  <c r="K500" i="11"/>
  <c r="K1151" i="11"/>
  <c r="K1062" i="11"/>
  <c r="K1437" i="11"/>
  <c r="K681" i="11"/>
  <c r="K504" i="11"/>
  <c r="K1189" i="11"/>
  <c r="K722" i="11"/>
  <c r="K1380" i="11"/>
  <c r="K788" i="11"/>
  <c r="K1289" i="11"/>
  <c r="K1479" i="11"/>
  <c r="K1383" i="11"/>
  <c r="K44" i="11"/>
  <c r="K790" i="11"/>
  <c r="K1197" i="11"/>
  <c r="K1381" i="11"/>
  <c r="K1092" i="11"/>
  <c r="K1015" i="11"/>
  <c r="K174" i="11"/>
  <c r="K463" i="11"/>
  <c r="K466" i="11"/>
  <c r="K870" i="11"/>
  <c r="J138" i="20"/>
  <c r="L138" i="20" s="1"/>
  <c r="I226" i="27"/>
  <c r="K244" i="11"/>
  <c r="K357" i="11"/>
  <c r="K1216" i="11"/>
  <c r="K1291" i="11"/>
  <c r="K1482" i="11"/>
  <c r="K460" i="11"/>
  <c r="K1096" i="11"/>
  <c r="K943" i="11"/>
  <c r="K1386" i="11"/>
  <c r="K1196" i="11"/>
  <c r="J455" i="20"/>
  <c r="L455" i="20" s="1"/>
  <c r="I100" i="22"/>
  <c r="H71" i="4"/>
  <c r="I391" i="27"/>
  <c r="K1544" i="11"/>
  <c r="K1560" i="11"/>
  <c r="K1546" i="11"/>
  <c r="K1562" i="11"/>
  <c r="K240" i="11"/>
  <c r="K617" i="11"/>
  <c r="K833" i="11"/>
  <c r="K669" i="11"/>
  <c r="K1535" i="11"/>
  <c r="K1547" i="11"/>
  <c r="K1563" i="11"/>
  <c r="K1344" i="11"/>
  <c r="K306" i="11"/>
  <c r="K1548" i="11"/>
  <c r="K1564" i="11"/>
  <c r="K1499" i="11"/>
  <c r="K1549" i="11"/>
  <c r="K1565" i="11"/>
  <c r="K1340" i="11"/>
  <c r="K1149" i="11"/>
  <c r="K1249" i="11"/>
  <c r="K1251" i="11"/>
  <c r="K437" i="11"/>
  <c r="K989" i="11"/>
  <c r="K865" i="11"/>
  <c r="K554" i="11"/>
  <c r="K1447" i="11"/>
  <c r="K686" i="11"/>
  <c r="K249" i="11"/>
  <c r="K529" i="11"/>
  <c r="K242" i="11"/>
  <c r="K151" i="11"/>
  <c r="K885" i="11"/>
  <c r="K1309" i="11"/>
  <c r="K640" i="11"/>
  <c r="K1123" i="11"/>
  <c r="K821" i="11"/>
  <c r="K736" i="11"/>
  <c r="K893" i="11"/>
  <c r="K1501" i="11"/>
  <c r="K536" i="11"/>
  <c r="K395" i="11"/>
  <c r="K1409" i="11"/>
  <c r="K581" i="11"/>
  <c r="K1322" i="11"/>
  <c r="K425" i="11"/>
  <c r="K672" i="11"/>
  <c r="K676" i="11"/>
  <c r="K257" i="11"/>
  <c r="K426" i="11"/>
  <c r="K585" i="11"/>
  <c r="K1050" i="11"/>
  <c r="K475" i="11"/>
  <c r="K1463" i="11"/>
  <c r="K566" i="11"/>
  <c r="K226" i="11"/>
  <c r="I545" i="27"/>
  <c r="J466" i="20"/>
  <c r="L466" i="20" s="1"/>
  <c r="J467" i="20"/>
  <c r="L467" i="20" s="1"/>
  <c r="I97" i="22"/>
  <c r="K537" i="11"/>
  <c r="J463" i="20"/>
  <c r="L463" i="20" s="1"/>
  <c r="J446" i="20"/>
  <c r="L446" i="20" s="1"/>
  <c r="I98" i="22"/>
  <c r="J468" i="20"/>
  <c r="L468" i="20" s="1"/>
  <c r="J464" i="20"/>
  <c r="L464" i="20" s="1"/>
  <c r="J465" i="20"/>
  <c r="L465" i="20" s="1"/>
  <c r="J457" i="20"/>
  <c r="L457" i="20" s="1"/>
  <c r="J461" i="20"/>
  <c r="L461" i="20" s="1"/>
  <c r="K860" i="11"/>
  <c r="K626" i="11"/>
  <c r="K371" i="11"/>
  <c r="K330" i="11"/>
  <c r="K508" i="11"/>
  <c r="K1206" i="11"/>
  <c r="K412" i="11"/>
  <c r="K1489" i="11"/>
  <c r="K1210" i="11"/>
  <c r="K1491" i="11"/>
  <c r="K415" i="11"/>
  <c r="K310" i="11"/>
  <c r="K1214" i="11"/>
  <c r="K250" i="11"/>
  <c r="K485" i="11"/>
  <c r="K1036" i="11"/>
  <c r="K1402" i="11"/>
  <c r="K961" i="11"/>
  <c r="K391" i="11"/>
  <c r="K761" i="11"/>
  <c r="K53" i="11"/>
  <c r="K962" i="11"/>
  <c r="K892" i="11"/>
  <c r="K1223" i="11"/>
  <c r="K1042" i="11"/>
  <c r="K422" i="11"/>
  <c r="K824" i="11"/>
  <c r="K695" i="11"/>
  <c r="K1228" i="11"/>
  <c r="K33" i="11"/>
  <c r="K1414" i="11"/>
  <c r="K899" i="11"/>
  <c r="K970" i="11"/>
  <c r="K766" i="11"/>
  <c r="K1234" i="11"/>
  <c r="K1420" i="11"/>
  <c r="K703" i="11"/>
  <c r="K185" i="11"/>
  <c r="K623" i="11"/>
  <c r="K1053" i="11"/>
  <c r="K1239" i="11"/>
  <c r="K547" i="11"/>
  <c r="K212" i="11"/>
  <c r="K320" i="11"/>
  <c r="K548" i="11"/>
  <c r="K770" i="11"/>
  <c r="K1516" i="11"/>
  <c r="K1056" i="11"/>
  <c r="K911" i="11"/>
  <c r="K433" i="11"/>
  <c r="K519" i="11"/>
  <c r="K635" i="11"/>
  <c r="K1204" i="11"/>
  <c r="K93" i="11"/>
  <c r="K880" i="11"/>
  <c r="K755" i="11"/>
  <c r="K201" i="11"/>
  <c r="K1116" i="11"/>
  <c r="K1033" i="11"/>
  <c r="K96" i="11"/>
  <c r="K690" i="11"/>
  <c r="K364" i="11"/>
  <c r="K365" i="11"/>
  <c r="K421" i="11"/>
  <c r="K30" i="11"/>
  <c r="K825" i="11"/>
  <c r="K101" i="11"/>
  <c r="K1024" i="11"/>
  <c r="K1025" i="11"/>
  <c r="K1110" i="11"/>
  <c r="K754" i="11"/>
  <c r="K684" i="11"/>
  <c r="K573" i="11"/>
  <c r="K48" i="11"/>
  <c r="K958" i="11"/>
  <c r="K484" i="11"/>
  <c r="K1221" i="11"/>
  <c r="K1222" i="11"/>
  <c r="K578" i="11"/>
  <c r="K762" i="11"/>
  <c r="K965" i="11"/>
  <c r="K57" i="11"/>
  <c r="K1043" i="11"/>
  <c r="K255" i="11"/>
  <c r="K1505" i="11"/>
  <c r="K696" i="11"/>
  <c r="K315" i="11"/>
  <c r="K316" i="11"/>
  <c r="K1509" i="11"/>
  <c r="K105" i="11"/>
  <c r="K491" i="11"/>
  <c r="K492" i="11"/>
  <c r="K855" i="11"/>
  <c r="K1136" i="11"/>
  <c r="K1512" i="11"/>
  <c r="K740" i="11"/>
  <c r="K905" i="11"/>
  <c r="K1240" i="11"/>
  <c r="K113" i="11"/>
  <c r="K342" i="11"/>
  <c r="K37" i="11"/>
  <c r="K1244" i="11"/>
  <c r="K368" i="11"/>
  <c r="K971" i="11"/>
  <c r="K1417" i="11"/>
  <c r="K1142" i="11"/>
  <c r="K741" i="11"/>
  <c r="K432" i="11"/>
  <c r="K589" i="11"/>
  <c r="K237" i="11"/>
  <c r="K982" i="11"/>
  <c r="K1432" i="11"/>
  <c r="K708" i="11"/>
  <c r="K1520" i="11"/>
  <c r="K553" i="11"/>
  <c r="K454" i="20" s="1"/>
  <c r="O454" i="20" s="1"/>
  <c r="P454" i="20" s="1"/>
  <c r="Q454" i="20" s="1"/>
  <c r="K832" i="11"/>
  <c r="K807" i="11"/>
  <c r="K1523" i="11"/>
  <c r="K233" i="11"/>
  <c r="K60" i="11"/>
  <c r="K290" i="11"/>
  <c r="K540" i="11"/>
  <c r="K801" i="11"/>
  <c r="K108" i="11"/>
  <c r="K1421" i="11"/>
  <c r="K247" i="11"/>
  <c r="K149" i="11"/>
  <c r="K309" i="11"/>
  <c r="K467" i="11"/>
  <c r="K142" i="20" s="1"/>
  <c r="O142" i="20" s="1"/>
  <c r="P142" i="20" s="1"/>
  <c r="Q142" i="20" s="1"/>
  <c r="K881" i="11"/>
  <c r="K180" i="11"/>
  <c r="K390" i="11"/>
  <c r="K1311" i="11"/>
  <c r="K851" i="11"/>
  <c r="K1410" i="11"/>
  <c r="K541" i="11"/>
  <c r="K258" i="11"/>
  <c r="K399" i="11"/>
  <c r="K516" i="11"/>
  <c r="K856" i="11"/>
  <c r="K1513" i="11"/>
  <c r="K648" i="11"/>
  <c r="K588" i="11"/>
  <c r="K908" i="11"/>
  <c r="K1335" i="11"/>
  <c r="K979" i="11"/>
  <c r="K1429" i="11"/>
  <c r="K1490" i="11"/>
  <c r="K902" i="11"/>
  <c r="K645" i="11"/>
  <c r="K704" i="11"/>
  <c r="K843" i="11"/>
  <c r="K954" i="11"/>
  <c r="K1117" i="11"/>
  <c r="K735" i="11"/>
  <c r="K1121" i="11"/>
  <c r="K819" i="11"/>
  <c r="K1310" i="11"/>
  <c r="K99" i="11"/>
  <c r="K891" i="11"/>
  <c r="K289" i="11"/>
  <c r="K534" i="11"/>
  <c r="K1500" i="11"/>
  <c r="K1316" i="11"/>
  <c r="K1319" i="11"/>
  <c r="K1321" i="11"/>
  <c r="K470" i="11"/>
  <c r="K1131" i="11"/>
  <c r="K339" i="11"/>
  <c r="K802" i="11"/>
  <c r="K1328" i="11"/>
  <c r="K1137" i="11"/>
  <c r="K767" i="11"/>
  <c r="K791" i="11"/>
  <c r="K1021" i="11"/>
  <c r="K1103" i="11"/>
  <c r="K1389" i="11"/>
  <c r="K90" i="11"/>
  <c r="K1551" i="11"/>
  <c r="K321" i="11"/>
  <c r="K261" i="11"/>
  <c r="K744" i="11"/>
  <c r="K710" i="11"/>
  <c r="K119" i="11"/>
  <c r="K1252" i="11"/>
  <c r="K988" i="11"/>
  <c r="K864" i="11"/>
  <c r="K1351" i="11"/>
  <c r="K1443" i="11"/>
  <c r="K555" i="11"/>
  <c r="K1260" i="11"/>
  <c r="K1072" i="11"/>
  <c r="K1448" i="11"/>
  <c r="K1073" i="11"/>
  <c r="K127" i="11"/>
  <c r="K73" i="11"/>
  <c r="K996" i="11"/>
  <c r="K1168" i="11"/>
  <c r="K1266" i="11"/>
  <c r="K1078" i="11"/>
  <c r="K776" i="11"/>
  <c r="K460" i="20" s="1"/>
  <c r="O460" i="20" s="1"/>
  <c r="P460" i="20" s="1"/>
  <c r="Q460" i="20" s="1"/>
  <c r="K75" i="11"/>
  <c r="K200" i="11"/>
  <c r="K521" i="11"/>
  <c r="K453" i="20" s="1"/>
  <c r="O453" i="20" s="1"/>
  <c r="P453" i="20" s="1"/>
  <c r="Q453" i="20" s="1"/>
  <c r="K619" i="11"/>
  <c r="K714" i="11"/>
  <c r="K1267" i="11"/>
  <c r="K132" i="11"/>
  <c r="K453" i="11"/>
  <c r="K560" i="11"/>
  <c r="K668" i="11"/>
  <c r="K809" i="11"/>
  <c r="K999" i="11"/>
  <c r="K222" i="11"/>
  <c r="K1081" i="11"/>
  <c r="K1173" i="11"/>
  <c r="K77" i="11"/>
  <c r="K677" i="11"/>
  <c r="K930" i="11"/>
  <c r="K1272" i="11"/>
  <c r="K1084" i="11"/>
  <c r="K1085" i="11"/>
  <c r="K1002" i="11"/>
  <c r="K24" i="11"/>
  <c r="K1458" i="11"/>
  <c r="K1178" i="11"/>
  <c r="K159" i="11"/>
  <c r="K933" i="11"/>
  <c r="K1460" i="11"/>
  <c r="K656" i="11"/>
  <c r="K160" i="11"/>
  <c r="K869" i="11"/>
  <c r="K1370" i="11"/>
  <c r="K835" i="11"/>
  <c r="K270" i="11"/>
  <c r="K374" i="11"/>
  <c r="K563" i="11"/>
  <c r="K326" i="11"/>
  <c r="K631" i="11"/>
  <c r="K750" i="11"/>
  <c r="K751" i="11"/>
  <c r="K72" i="11"/>
  <c r="K850" i="11"/>
  <c r="K403" i="11"/>
  <c r="K449" i="20" s="1"/>
  <c r="O449" i="20" s="1"/>
  <c r="P449" i="20" s="1"/>
  <c r="Q449" i="20" s="1"/>
  <c r="K243" i="11"/>
  <c r="K409" i="11"/>
  <c r="K923" i="11"/>
  <c r="K1362" i="11"/>
  <c r="K995" i="11"/>
  <c r="K1542" i="11"/>
  <c r="K651" i="11"/>
  <c r="K771" i="11"/>
  <c r="K1343" i="11"/>
  <c r="K1242" i="11"/>
  <c r="K859" i="11"/>
  <c r="K592" i="11"/>
  <c r="K1439" i="11"/>
  <c r="K1388" i="11"/>
  <c r="K1198" i="11"/>
  <c r="K945" i="11"/>
  <c r="K1020" i="11"/>
  <c r="K143" i="11"/>
  <c r="K1258" i="11"/>
  <c r="K297" i="11"/>
  <c r="K176" i="11"/>
  <c r="K795" i="11"/>
  <c r="K241" i="11"/>
  <c r="K1010" i="11"/>
  <c r="J355" i="27" s="1"/>
  <c r="K992" i="11"/>
  <c r="K951" i="11"/>
  <c r="K818" i="11"/>
  <c r="K205" i="11"/>
  <c r="K826" i="11"/>
  <c r="K1044" i="11"/>
  <c r="K642" i="11"/>
  <c r="K102" i="11"/>
  <c r="K1412" i="11"/>
  <c r="K1046" i="11"/>
  <c r="K332" i="11"/>
  <c r="K414" i="11"/>
  <c r="K882" i="11"/>
  <c r="K757" i="11"/>
  <c r="K203" i="11"/>
  <c r="K531" i="11"/>
  <c r="K1403" i="11"/>
  <c r="K54" i="11"/>
  <c r="K1407" i="11"/>
  <c r="K1026" i="11"/>
  <c r="K1028" i="11"/>
  <c r="K1303" i="11"/>
  <c r="K1213" i="11"/>
  <c r="K953" i="11"/>
  <c r="K1209" i="11"/>
  <c r="K816" i="11"/>
  <c r="K417" i="11"/>
  <c r="K1035" i="11"/>
  <c r="K252" i="11"/>
  <c r="K820" i="11"/>
  <c r="K948" i="11"/>
  <c r="K732" i="11"/>
  <c r="K1396" i="11"/>
  <c r="K734" i="11"/>
  <c r="K1212" i="11"/>
  <c r="K883" i="11"/>
  <c r="K884" i="11"/>
  <c r="K359" i="11"/>
  <c r="K1399" i="11"/>
  <c r="K360" i="11"/>
  <c r="K575" i="11"/>
  <c r="K1305" i="11"/>
  <c r="K1302" i="11"/>
  <c r="K146" i="11"/>
  <c r="K148" i="11"/>
  <c r="K636" i="11"/>
  <c r="K1398" i="11"/>
  <c r="K530" i="11"/>
  <c r="K254" i="11"/>
  <c r="K533" i="11"/>
  <c r="K394" i="11"/>
  <c r="K387" i="11"/>
  <c r="K284" i="11"/>
  <c r="K1301" i="11"/>
  <c r="K1112" i="11"/>
  <c r="K361" i="11"/>
  <c r="K1047" i="11"/>
  <c r="K234" i="11"/>
  <c r="K901" i="11"/>
  <c r="K1327" i="11"/>
  <c r="K34" i="11"/>
  <c r="K427" i="11"/>
  <c r="K803" i="11"/>
  <c r="K975" i="11"/>
  <c r="K647" i="11"/>
  <c r="K1052" i="11"/>
  <c r="K341" i="11"/>
  <c r="K493" i="11"/>
  <c r="K829" i="11"/>
  <c r="K1422" i="11"/>
  <c r="K857" i="11"/>
  <c r="K1515" i="11"/>
  <c r="K1141" i="11"/>
  <c r="K769" i="11"/>
  <c r="K65" i="11"/>
  <c r="K66" i="11"/>
  <c r="K1143" i="11"/>
  <c r="K649" i="11"/>
  <c r="K1243" i="11"/>
  <c r="K1145" i="11"/>
  <c r="K910" i="11"/>
  <c r="K1339" i="11"/>
  <c r="K260" i="11"/>
  <c r="K743" i="11"/>
  <c r="K1148" i="11"/>
  <c r="K1518" i="11"/>
  <c r="K590" i="11"/>
  <c r="K465" i="11"/>
  <c r="K1247" i="11"/>
  <c r="K187" i="11"/>
  <c r="K344" i="11"/>
  <c r="K497" i="11"/>
  <c r="K452" i="20" s="1"/>
  <c r="O452" i="20" s="1"/>
  <c r="P452" i="20" s="1"/>
  <c r="Q452" i="20" s="1"/>
  <c r="K862" i="11"/>
  <c r="K1152" i="11"/>
  <c r="K1153" i="11"/>
  <c r="K1521" i="11"/>
  <c r="K1155" i="11"/>
  <c r="K1522" i="11"/>
  <c r="K439" i="11"/>
  <c r="K1253" i="11"/>
  <c r="K918" i="11"/>
  <c r="K1254" i="11"/>
  <c r="K990" i="11"/>
  <c r="K919" i="11"/>
  <c r="K441" i="11"/>
  <c r="K1255" i="11"/>
  <c r="K1257" i="11"/>
  <c r="K499" i="11"/>
  <c r="K125" i="11"/>
  <c r="K1259" i="11"/>
  <c r="K711" i="11"/>
  <c r="K993" i="11"/>
  <c r="K1357" i="11"/>
  <c r="K1262" i="11"/>
  <c r="K712" i="11"/>
  <c r="K21" i="11"/>
  <c r="K1264" i="11"/>
  <c r="K558" i="11"/>
  <c r="K997" i="11"/>
  <c r="K1525" i="11"/>
  <c r="K190" i="11"/>
  <c r="K355" i="11"/>
  <c r="K76" i="11"/>
  <c r="K348" i="11"/>
  <c r="K522" i="11"/>
  <c r="K778" i="11"/>
  <c r="K926" i="11"/>
  <c r="K1268" i="11"/>
  <c r="K198" i="11"/>
  <c r="K867" i="11"/>
  <c r="K928" i="11"/>
  <c r="K269" i="11"/>
  <c r="K1531" i="11"/>
  <c r="K404" i="11"/>
  <c r="K845" i="11"/>
  <c r="K1495" i="11"/>
  <c r="K638" i="11"/>
  <c r="K577" i="11"/>
  <c r="K153" i="11"/>
  <c r="K692" i="11"/>
  <c r="K55" i="11"/>
  <c r="K579" i="11"/>
  <c r="K182" i="11"/>
  <c r="K1508" i="11"/>
  <c r="K103" i="11"/>
  <c r="K583" i="11"/>
  <c r="K827" i="11"/>
  <c r="K1132" i="11"/>
  <c r="K1138" i="11"/>
  <c r="K1425" i="11"/>
  <c r="K1426" i="11"/>
  <c r="K907" i="11"/>
  <c r="K494" i="11"/>
  <c r="K625" i="11"/>
  <c r="K1245" i="11"/>
  <c r="K1519" i="11"/>
  <c r="K401" i="11"/>
  <c r="K1250" i="11"/>
  <c r="K557" i="11"/>
  <c r="K1358" i="11"/>
  <c r="K323" i="11"/>
  <c r="K267" i="11"/>
  <c r="K1555" i="11"/>
  <c r="K1571" i="11"/>
  <c r="K1361" i="11"/>
  <c r="K927" i="11"/>
  <c r="K523" i="11"/>
  <c r="K1271" i="11"/>
  <c r="K562" i="11"/>
  <c r="K1181" i="11"/>
  <c r="K935" i="11"/>
  <c r="K1184" i="11"/>
  <c r="K138" i="11"/>
  <c r="K811" i="11"/>
  <c r="K165" i="11"/>
  <c r="K1557" i="11"/>
  <c r="K1191" i="11"/>
  <c r="K25" i="11"/>
  <c r="K192" i="11"/>
  <c r="K350" i="11"/>
  <c r="K502" i="11"/>
  <c r="K871" i="11"/>
  <c r="K311" i="11"/>
  <c r="K510" i="11"/>
  <c r="K469" i="11"/>
  <c r="K1314" i="11"/>
  <c r="K1126" i="11"/>
  <c r="K1550" i="11"/>
  <c r="K423" i="11"/>
  <c r="K1133" i="11"/>
  <c r="K317" i="11"/>
  <c r="K644" i="11"/>
  <c r="K209" i="11"/>
  <c r="K804" i="11"/>
  <c r="K1332" i="11"/>
  <c r="K236" i="11"/>
  <c r="K38" i="11"/>
  <c r="K20" i="11"/>
  <c r="K916" i="11"/>
  <c r="K461" i="20" s="1"/>
  <c r="O461" i="20" s="1"/>
  <c r="P461" i="20" s="1"/>
  <c r="Q461" i="20" s="1"/>
  <c r="K991" i="11"/>
  <c r="K129" i="11"/>
  <c r="K925" i="11"/>
  <c r="K1201" i="11"/>
  <c r="K246" i="11"/>
  <c r="K46" i="11"/>
  <c r="K411" i="11"/>
  <c r="K1108" i="11"/>
  <c r="K844" i="11"/>
  <c r="K877" i="11"/>
  <c r="K1205" i="11"/>
  <c r="K1487" i="11"/>
  <c r="K1493" i="11"/>
  <c r="K308" i="11"/>
  <c r="K1111" i="11"/>
  <c r="K1208" i="11"/>
  <c r="K413" i="11"/>
  <c r="K687" i="11"/>
  <c r="K1029" i="11"/>
  <c r="K955" i="11"/>
  <c r="K47" i="11"/>
  <c r="K177" i="11"/>
  <c r="K239" i="11"/>
  <c r="K389" i="11"/>
  <c r="K682" i="11"/>
  <c r="K756" i="11"/>
  <c r="K956" i="11"/>
  <c r="K1304" i="11"/>
  <c r="K1492" i="11"/>
  <c r="K957" i="11"/>
  <c r="K43" i="11"/>
  <c r="K689" i="11"/>
  <c r="K482" i="11"/>
  <c r="K1215" i="11"/>
  <c r="K95" i="11"/>
  <c r="K202" i="11"/>
  <c r="K416" i="11"/>
  <c r="K758" i="11"/>
  <c r="K1034" i="11"/>
  <c r="K1400" i="11"/>
  <c r="K759" i="11"/>
  <c r="K286" i="11"/>
  <c r="K886" i="11"/>
  <c r="K1217" i="11"/>
  <c r="K51" i="11"/>
  <c r="K334" i="11"/>
  <c r="K576" i="11"/>
  <c r="K760" i="11"/>
  <c r="K887" i="11"/>
  <c r="K1218" i="11"/>
  <c r="K28" i="11"/>
  <c r="K419" i="11"/>
  <c r="K846" i="11"/>
  <c r="K1219" i="11"/>
  <c r="K52" i="11"/>
  <c r="K639" i="11"/>
  <c r="K1037" i="11"/>
  <c r="K204" i="11"/>
  <c r="K420" i="11"/>
  <c r="K890" i="11"/>
  <c r="J178" i="27" s="1"/>
  <c r="K1497" i="11"/>
  <c r="K963" i="11"/>
  <c r="K1498" i="11"/>
  <c r="K253" i="11"/>
  <c r="K964" i="11"/>
  <c r="K1313" i="11"/>
  <c r="K100" i="11"/>
  <c r="K312" i="11"/>
  <c r="K487" i="11"/>
  <c r="K620" i="11"/>
  <c r="K822" i="11"/>
  <c r="K1040" i="11"/>
  <c r="K1406" i="11"/>
  <c r="K693" i="11"/>
  <c r="K1224" i="11"/>
  <c r="K56" i="11"/>
  <c r="K763" i="11"/>
  <c r="K1408" i="11"/>
  <c r="K154" i="11"/>
  <c r="K694" i="11"/>
  <c r="K1127" i="11"/>
  <c r="K966" i="11"/>
  <c r="K1503" i="11"/>
  <c r="K1226" i="11"/>
  <c r="K313" i="11"/>
  <c r="K488" i="11"/>
  <c r="K621" i="11"/>
  <c r="K764" i="11"/>
  <c r="K894" i="11"/>
  <c r="K1227" i="11"/>
  <c r="K32" i="11"/>
  <c r="K489" i="11"/>
  <c r="K895" i="11"/>
  <c r="K1506" i="11"/>
  <c r="K314" i="11"/>
  <c r="K853" i="11"/>
  <c r="K582" i="11"/>
  <c r="K1229" i="11"/>
  <c r="K968" i="11"/>
  <c r="K897" i="11"/>
  <c r="K183" i="11"/>
  <c r="K338" i="11"/>
  <c r="K490" i="11"/>
  <c r="K622" i="11"/>
  <c r="K738" i="11"/>
  <c r="K898" i="11"/>
  <c r="K1231" i="11"/>
  <c r="K104" i="11"/>
  <c r="K584" i="11"/>
  <c r="K1415" i="11"/>
  <c r="K1510" i="11"/>
  <c r="K369" i="11"/>
  <c r="K1232" i="11"/>
  <c r="K972" i="11"/>
  <c r="K370" i="11"/>
  <c r="K1134" i="11"/>
  <c r="K1552" i="11"/>
  <c r="K61" i="11"/>
  <c r="K340" i="11"/>
  <c r="K515" i="11"/>
  <c r="K701" i="11"/>
  <c r="K828" i="11"/>
  <c r="K1049" i="11"/>
  <c r="K1419" i="11"/>
  <c r="K208" i="11"/>
  <c r="K544" i="11"/>
  <c r="K903" i="11"/>
  <c r="K1235" i="11"/>
  <c r="K1051" i="11"/>
  <c r="K210" i="11"/>
  <c r="K318" i="11"/>
  <c r="K1236" i="11"/>
  <c r="K62" i="11"/>
  <c r="K1237" i="11"/>
  <c r="K63" i="11"/>
  <c r="K291" i="11"/>
  <c r="K429" i="11"/>
  <c r="K545" i="11"/>
  <c r="K666" i="11"/>
  <c r="K768" i="11"/>
  <c r="K904" i="11"/>
  <c r="K1238" i="11"/>
  <c r="K35" i="11"/>
  <c r="K251" i="11"/>
  <c r="K1120" i="11"/>
  <c r="K232" i="11"/>
  <c r="K1122" i="11"/>
  <c r="K1496" i="11"/>
  <c r="K1404" i="11"/>
  <c r="K392" i="11"/>
  <c r="K847" i="11"/>
  <c r="K535" i="11"/>
  <c r="K1318" i="11"/>
  <c r="K580" i="11"/>
  <c r="K737" i="11"/>
  <c r="K1128" i="11"/>
  <c r="K424" i="11"/>
  <c r="K852" i="11"/>
  <c r="K1130" i="11"/>
  <c r="K698" i="11"/>
  <c r="K1325" i="11"/>
  <c r="K1048" i="11"/>
  <c r="K1418" i="11"/>
  <c r="K973" i="11"/>
  <c r="K155" i="11"/>
  <c r="K1139" i="11"/>
  <c r="K211" i="11"/>
  <c r="K914" i="11"/>
  <c r="K1356" i="11"/>
  <c r="K466" i="20" s="1"/>
  <c r="O466" i="20" s="1"/>
  <c r="P466" i="20" s="1"/>
  <c r="Q466" i="20" s="1"/>
  <c r="K556" i="11"/>
  <c r="K1359" i="11"/>
  <c r="K245" i="11"/>
  <c r="K876" i="11"/>
  <c r="K1202" i="11"/>
  <c r="K92" i="11"/>
  <c r="K468" i="11"/>
  <c r="K663" i="11"/>
  <c r="K1203" i="11"/>
  <c r="K248" i="11"/>
  <c r="K1109" i="11"/>
  <c r="K388" i="11"/>
  <c r="K952" i="11"/>
  <c r="K1300" i="11"/>
  <c r="K878" i="11"/>
  <c r="K331" i="11"/>
  <c r="K879" i="11"/>
  <c r="K1207" i="11"/>
  <c r="K1395" i="11"/>
  <c r="K285" i="11"/>
  <c r="K733" i="11"/>
  <c r="K1114" i="11"/>
  <c r="K572" i="11"/>
  <c r="K1115" i="11"/>
  <c r="K1211" i="11"/>
  <c r="K94" i="11"/>
  <c r="K333" i="11"/>
  <c r="K509" i="11"/>
  <c r="K688" i="11"/>
  <c r="K1030" i="11"/>
  <c r="K1397" i="11"/>
  <c r="K1031" i="11"/>
  <c r="K178" i="11"/>
  <c r="K1032" i="11"/>
  <c r="K179" i="11"/>
  <c r="K574" i="11"/>
  <c r="K147" i="11"/>
  <c r="K231" i="11"/>
  <c r="K483" i="11"/>
  <c r="K817" i="11"/>
  <c r="K1118" i="11"/>
  <c r="K1494" i="11"/>
  <c r="K50" i="11"/>
  <c r="K362" i="11"/>
  <c r="K959" i="11"/>
  <c r="K1306" i="11"/>
  <c r="K97" i="11"/>
  <c r="K418" i="11"/>
  <c r="K637" i="11"/>
  <c r="K797" i="11"/>
  <c r="K960" i="11"/>
  <c r="K1307" i="11"/>
  <c r="K152" i="11"/>
  <c r="K486" i="11"/>
  <c r="K888" i="11"/>
  <c r="K1308" i="11"/>
  <c r="K363" i="11"/>
  <c r="J227" i="27" s="1"/>
  <c r="K691" i="11"/>
  <c r="K1220" i="11"/>
  <c r="K29" i="11"/>
  <c r="K287" i="11"/>
  <c r="K532" i="11"/>
  <c r="K798" i="11"/>
  <c r="K1038" i="11"/>
  <c r="K98" i="11"/>
  <c r="K1312" i="11"/>
  <c r="K288" i="11"/>
  <c r="K1039" i="11"/>
  <c r="K1405" i="11"/>
  <c r="K181" i="11"/>
  <c r="K335" i="11"/>
  <c r="K511" i="11"/>
  <c r="K664" i="11"/>
  <c r="K848" i="11"/>
  <c r="K1125" i="11"/>
  <c r="K849" i="11"/>
  <c r="K1315" i="11"/>
  <c r="K366" i="11"/>
  <c r="K823" i="11"/>
  <c r="K367" i="11"/>
  <c r="K799" i="11"/>
  <c r="K1225" i="11"/>
  <c r="K1317" i="11"/>
  <c r="K31" i="11"/>
  <c r="K1504" i="11"/>
  <c r="K58" i="11"/>
  <c r="K337" i="11"/>
  <c r="K513" i="11"/>
  <c r="K145" i="20" s="1"/>
  <c r="O145" i="20" s="1"/>
  <c r="P145" i="20" s="1"/>
  <c r="Q145" i="20" s="1"/>
  <c r="K641" i="11"/>
  <c r="K800" i="11"/>
  <c r="K967" i="11"/>
  <c r="K1320" i="11"/>
  <c r="K206" i="11"/>
  <c r="K538" i="11"/>
  <c r="K1129" i="11"/>
  <c r="K59" i="11"/>
  <c r="K539" i="11"/>
  <c r="K896" i="11"/>
  <c r="K643" i="11"/>
  <c r="K1411" i="11"/>
  <c r="K1507" i="11"/>
  <c r="K1230" i="11"/>
  <c r="K256" i="11"/>
  <c r="K396" i="11"/>
  <c r="K514" i="11"/>
  <c r="K665" i="11"/>
  <c r="K765" i="11"/>
  <c r="K969" i="11"/>
  <c r="K1324" i="11"/>
  <c r="K184" i="11"/>
  <c r="K699" i="11"/>
  <c r="K1416" i="11"/>
  <c r="J234" i="27" s="1"/>
  <c r="K542" i="11"/>
  <c r="K900" i="11"/>
  <c r="K1326" i="11"/>
  <c r="K106" i="11"/>
  <c r="K700" i="11"/>
  <c r="K1233" i="11"/>
  <c r="K107" i="11"/>
  <c r="K398" i="11"/>
  <c r="K543" i="11"/>
  <c r="K739" i="11"/>
  <c r="K854" i="11"/>
  <c r="K1135" i="11"/>
  <c r="K1511" i="11"/>
  <c r="K235" i="11"/>
  <c r="K586" i="11"/>
  <c r="K974" i="11"/>
  <c r="K1329" i="11"/>
  <c r="K428" i="11"/>
  <c r="K702" i="11"/>
  <c r="K646" i="11"/>
  <c r="K1330" i="11"/>
  <c r="K109" i="11"/>
  <c r="K1553" i="11"/>
  <c r="K1569" i="11"/>
  <c r="K110" i="11"/>
  <c r="K319" i="11"/>
  <c r="K472" i="11"/>
  <c r="K587" i="11"/>
  <c r="K673" i="11"/>
  <c r="K805" i="11"/>
  <c r="K976" i="11"/>
  <c r="K1331" i="11"/>
  <c r="K111" i="11"/>
  <c r="K705" i="11"/>
  <c r="K780" i="11"/>
  <c r="K782" i="11"/>
  <c r="K134" i="11"/>
  <c r="K606" i="11"/>
  <c r="K161" i="11"/>
  <c r="K1465" i="11"/>
  <c r="K271" i="11"/>
  <c r="K1009" i="11"/>
  <c r="K1468" i="11"/>
  <c r="K785" i="11"/>
  <c r="K272" i="11"/>
  <c r="K938" i="11"/>
  <c r="K84" i="11"/>
  <c r="K274" i="11"/>
  <c r="K1012" i="11"/>
  <c r="K1472" i="11"/>
  <c r="K1473" i="11"/>
  <c r="K1474" i="11"/>
  <c r="K406" i="11"/>
  <c r="K525" i="11"/>
  <c r="K546" i="11"/>
  <c r="K1054" i="11"/>
  <c r="K1423" i="11"/>
  <c r="K112" i="11"/>
  <c r="K1333" i="11"/>
  <c r="K36" i="11"/>
  <c r="K858" i="11"/>
  <c r="K64" i="11"/>
  <c r="K517" i="11"/>
  <c r="K1241" i="11"/>
  <c r="K186" i="11"/>
  <c r="K431" i="11"/>
  <c r="K624" i="11"/>
  <c r="K978" i="11"/>
  <c r="K1334" i="11"/>
  <c r="K213" i="11"/>
  <c r="K909" i="11"/>
  <c r="K1428" i="11"/>
  <c r="K1057" i="11"/>
  <c r="K1337" i="11"/>
  <c r="K1338" i="11"/>
  <c r="K1058" i="11"/>
  <c r="K343" i="11"/>
  <c r="K518" i="11"/>
  <c r="K650" i="11"/>
  <c r="K806" i="11"/>
  <c r="K981" i="11"/>
  <c r="K1341" i="11"/>
  <c r="K157" i="11"/>
  <c r="K495" i="11"/>
  <c r="K861" i="11"/>
  <c r="K1246" i="11"/>
  <c r="K984" i="11"/>
  <c r="K1433" i="11"/>
  <c r="K69" i="11"/>
  <c r="K292" i="11"/>
  <c r="K435" i="11"/>
  <c r="K450" i="20" s="1"/>
  <c r="O450" i="20" s="1"/>
  <c r="P450" i="20" s="1"/>
  <c r="Q450" i="20" s="1"/>
  <c r="K552" i="11"/>
  <c r="K667" i="11"/>
  <c r="K772" i="11"/>
  <c r="K985" i="11"/>
  <c r="K216" i="11"/>
  <c r="K863" i="11"/>
  <c r="K1348" i="11"/>
  <c r="K118" i="11"/>
  <c r="K1349" i="11"/>
  <c r="K263" i="11"/>
  <c r="K498" i="11"/>
  <c r="K987" i="11"/>
  <c r="K462" i="20" s="1"/>
  <c r="O462" i="20" s="1"/>
  <c r="P462" i="20" s="1"/>
  <c r="Q462" i="20" s="1"/>
  <c r="K1350" i="11"/>
  <c r="K217" i="11"/>
  <c r="K445" i="20" s="1"/>
  <c r="O445" i="20" s="1"/>
  <c r="P445" i="20" s="1"/>
  <c r="Q445" i="20" s="1"/>
  <c r="K1156" i="11"/>
  <c r="K120" i="11"/>
  <c r="K1065" i="11"/>
  <c r="K121" i="11"/>
  <c r="K1441" i="11"/>
  <c r="K295" i="11"/>
  <c r="K447" i="20" s="1"/>
  <c r="O447" i="20" s="1"/>
  <c r="P447" i="20" s="1"/>
  <c r="Q447" i="20" s="1"/>
  <c r="K1067" i="11"/>
  <c r="K1442" i="11"/>
  <c r="K1159" i="11"/>
  <c r="K266" i="11"/>
  <c r="K1068" i="11"/>
  <c r="K124" i="11"/>
  <c r="K1069" i="11"/>
  <c r="K652" i="11"/>
  <c r="K1070" i="11"/>
  <c r="K1445" i="11"/>
  <c r="K597" i="11"/>
  <c r="K1446" i="11"/>
  <c r="K445" i="11"/>
  <c r="K219" i="11"/>
  <c r="K188" i="11"/>
  <c r="K1164" i="11"/>
  <c r="K922" i="11"/>
  <c r="K446" i="11"/>
  <c r="K1165" i="11"/>
  <c r="K220" i="11"/>
  <c r="K1074" i="11"/>
  <c r="K128" i="11"/>
  <c r="K598" i="11"/>
  <c r="K1075" i="11"/>
  <c r="K1450" i="11"/>
  <c r="K1076" i="11"/>
  <c r="K1451" i="11"/>
  <c r="K450" i="11"/>
  <c r="K1140" i="11"/>
  <c r="K1514" i="11"/>
  <c r="K977" i="11"/>
  <c r="K1424" i="11"/>
  <c r="K430" i="11"/>
  <c r="K906" i="11"/>
  <c r="K156" i="11"/>
  <c r="K706" i="11"/>
  <c r="K259" i="11"/>
  <c r="K473" i="11"/>
  <c r="K742" i="11"/>
  <c r="K1055" i="11"/>
  <c r="K1427" i="11"/>
  <c r="K549" i="11"/>
  <c r="K1144" i="11"/>
  <c r="K1517" i="11"/>
  <c r="K1336" i="11"/>
  <c r="K214" i="11"/>
  <c r="K1430" i="11"/>
  <c r="K980" i="11"/>
  <c r="K114" i="11"/>
  <c r="K400" i="11"/>
  <c r="K550" i="11"/>
  <c r="K707" i="11"/>
  <c r="K830" i="11"/>
  <c r="K1060" i="11"/>
  <c r="K1431" i="11"/>
  <c r="K215" i="11"/>
  <c r="K551" i="11"/>
  <c r="K912" i="11"/>
  <c r="K1342" i="11"/>
  <c r="K117" i="11"/>
  <c r="K322" i="11"/>
  <c r="K474" i="11"/>
  <c r="K594" i="11"/>
  <c r="K674" i="11"/>
  <c r="K831" i="11"/>
  <c r="K1063" i="11"/>
  <c r="K1434" i="11"/>
  <c r="K436" i="11"/>
  <c r="K915" i="11"/>
  <c r="K1435" i="11"/>
  <c r="K986" i="11"/>
  <c r="K293" i="11"/>
  <c r="K1064" i="11"/>
  <c r="K1438" i="11"/>
  <c r="K438" i="11"/>
  <c r="K1440" i="11"/>
  <c r="K264" i="11"/>
  <c r="K1157" i="11"/>
  <c r="K595" i="11"/>
  <c r="K71" i="11"/>
  <c r="K372" i="11"/>
  <c r="K1158" i="11"/>
  <c r="K218" i="11"/>
  <c r="K440" i="11"/>
  <c r="K1444" i="11"/>
  <c r="K296" i="11"/>
  <c r="K1160" i="11"/>
  <c r="K596" i="11"/>
  <c r="K1256" i="11"/>
  <c r="K746" i="11"/>
  <c r="K1162" i="11"/>
  <c r="K444" i="11"/>
  <c r="K920" i="11"/>
  <c r="K1554" i="11"/>
  <c r="K1570" i="11"/>
  <c r="K1071" i="11"/>
  <c r="K921" i="11"/>
  <c r="K1261" i="11"/>
  <c r="K994" i="11"/>
  <c r="K1449" i="11"/>
  <c r="K1263" i="11"/>
  <c r="K305" i="11"/>
  <c r="K1166" i="11"/>
  <c r="K356" i="11"/>
  <c r="K774" i="11"/>
  <c r="K1167" i="11"/>
  <c r="K449" i="11"/>
  <c r="K1265" i="11"/>
  <c r="K721" i="11"/>
  <c r="K1475" i="11"/>
  <c r="K1568" i="11"/>
  <c r="K503" i="11"/>
  <c r="K679" i="11"/>
  <c r="K1452" i="11"/>
  <c r="K628" i="11"/>
  <c r="K451" i="11"/>
  <c r="K1169" i="11"/>
  <c r="K794" i="11"/>
  <c r="K131" i="11"/>
  <c r="K221" i="11"/>
  <c r="K324" i="11"/>
  <c r="K559" i="11"/>
  <c r="K653" i="11"/>
  <c r="K747" i="11"/>
  <c r="K998" i="11"/>
  <c r="K1360" i="11"/>
  <c r="K268" i="11"/>
  <c r="K601" i="11"/>
  <c r="K675" i="11"/>
  <c r="K834" i="11"/>
  <c r="K1080" i="11"/>
  <c r="K1528" i="11"/>
  <c r="K561" i="11"/>
  <c r="K1000" i="11"/>
  <c r="J252" i="27" s="1"/>
  <c r="K1454" i="11"/>
  <c r="K929" i="11"/>
  <c r="K1270" i="11"/>
  <c r="K133" i="11"/>
  <c r="K349" i="11"/>
  <c r="K351" i="11"/>
  <c r="K602" i="11"/>
  <c r="K715" i="11"/>
  <c r="K1001" i="11"/>
  <c r="K1364" i="11"/>
  <c r="K716" i="11"/>
  <c r="K1365" i="11"/>
  <c r="K932" i="11"/>
  <c r="K1176" i="11"/>
  <c r="K1367" i="11"/>
  <c r="K781" i="11"/>
  <c r="K1003" i="11"/>
  <c r="K1275" i="11"/>
  <c r="K455" i="11"/>
  <c r="K1004" i="11"/>
  <c r="K1533" i="11"/>
  <c r="K810" i="11"/>
  <c r="K605" i="11"/>
  <c r="K934" i="11"/>
  <c r="K1461" i="11"/>
  <c r="K79" i="11"/>
  <c r="K1278" i="11"/>
  <c r="K1086" i="11"/>
  <c r="K456" i="11"/>
  <c r="K1087" i="11"/>
  <c r="K718" i="11"/>
  <c r="K1279" i="11"/>
  <c r="K1536" i="11"/>
  <c r="K1088" i="11"/>
  <c r="K1187" i="11"/>
  <c r="K81" i="11"/>
  <c r="K82" i="11"/>
  <c r="K458" i="11"/>
  <c r="K1090" i="11"/>
  <c r="K1470" i="11"/>
  <c r="K224" i="11"/>
  <c r="K607" i="11"/>
  <c r="K1011" i="11"/>
  <c r="K1375" i="11"/>
  <c r="K164" i="11"/>
  <c r="K376" i="11"/>
  <c r="K658" i="11"/>
  <c r="K837" i="11"/>
  <c r="K1283" i="11"/>
  <c r="K1556" i="11"/>
  <c r="K1093" i="11"/>
  <c r="K298" i="11"/>
  <c r="K940" i="11"/>
  <c r="K1285" i="11"/>
  <c r="J545" i="27" s="1"/>
  <c r="K405" i="11"/>
  <c r="K524" i="11"/>
  <c r="K670" i="11"/>
  <c r="K787" i="11"/>
  <c r="K1286" i="11"/>
  <c r="K659" i="11"/>
  <c r="K1287" i="11"/>
  <c r="K1541" i="11"/>
  <c r="K872" i="11"/>
  <c r="K39" i="11"/>
  <c r="K615" i="11"/>
  <c r="K713" i="11"/>
  <c r="K74" i="11"/>
  <c r="K616" i="11"/>
  <c r="K1453" i="11"/>
  <c r="K1526" i="11"/>
  <c r="K158" i="11"/>
  <c r="K238" i="11"/>
  <c r="K347" i="11"/>
  <c r="K452" i="11"/>
  <c r="K600" i="11"/>
  <c r="K777" i="11"/>
  <c r="K1079" i="11"/>
  <c r="K1527" i="11"/>
  <c r="K22" i="11"/>
  <c r="K325" i="11"/>
  <c r="K501" i="11"/>
  <c r="K629" i="11"/>
  <c r="K456" i="20" s="1"/>
  <c r="O456" i="20" s="1"/>
  <c r="P456" i="20" s="1"/>
  <c r="Q456" i="20" s="1"/>
  <c r="K748" i="11"/>
  <c r="K459" i="20" s="1"/>
  <c r="O459" i="20" s="1"/>
  <c r="P459" i="20" s="1"/>
  <c r="Q459" i="20" s="1"/>
  <c r="K866" i="11"/>
  <c r="K1171" i="11"/>
  <c r="K40" i="11"/>
  <c r="K655" i="11"/>
  <c r="K1172" i="11"/>
  <c r="K1529" i="11"/>
  <c r="K1363" i="11"/>
  <c r="K1455" i="11"/>
  <c r="K191" i="11"/>
  <c r="K454" i="11"/>
  <c r="K630" i="11"/>
  <c r="K749" i="11"/>
  <c r="K1083" i="11"/>
  <c r="K1530" i="11"/>
  <c r="K931" i="11"/>
  <c r="K1456" i="11"/>
  <c r="K1366" i="11"/>
  <c r="K1273" i="11"/>
  <c r="K1532" i="11"/>
  <c r="K1177" i="11"/>
  <c r="K1368" i="11"/>
  <c r="K1459" i="11"/>
  <c r="K603" i="11"/>
  <c r="K1179" i="11"/>
  <c r="K78" i="11"/>
  <c r="K1276" i="11"/>
  <c r="K717" i="11"/>
  <c r="K1005" i="11"/>
  <c r="K1534" i="11"/>
  <c r="K1277" i="11"/>
  <c r="K1464" i="11"/>
  <c r="K1182" i="11"/>
  <c r="K1183" i="11"/>
  <c r="K1186" i="11"/>
  <c r="K784" i="11"/>
  <c r="K1372" i="11"/>
  <c r="K1185" i="11"/>
  <c r="K162" i="11"/>
  <c r="K937" i="11"/>
  <c r="K1373" i="11"/>
  <c r="K373" i="11"/>
  <c r="K137" i="11"/>
  <c r="K836" i="11"/>
  <c r="K1537" i="11"/>
  <c r="K273" i="11"/>
  <c r="K657" i="11"/>
  <c r="K1091" i="11"/>
  <c r="K1471" i="11"/>
  <c r="K225" i="11"/>
  <c r="K459" i="11"/>
  <c r="K720" i="11"/>
  <c r="K939" i="11"/>
  <c r="K1376" i="11"/>
  <c r="K1013" i="11"/>
  <c r="K1377" i="11"/>
  <c r="K377" i="11"/>
  <c r="K1378" i="11"/>
  <c r="K299" i="11"/>
  <c r="K565" i="11"/>
  <c r="K678" i="11"/>
  <c r="K458" i="20" s="1"/>
  <c r="O458" i="20" s="1"/>
  <c r="P458" i="20" s="1"/>
  <c r="Q458" i="20" s="1"/>
  <c r="K812" i="11"/>
  <c r="K1379" i="11"/>
  <c r="K193" i="11"/>
  <c r="K1540" i="11"/>
  <c r="K479" i="11"/>
  <c r="K632" i="11"/>
  <c r="K1543" i="11"/>
  <c r="I325" i="27"/>
  <c r="K924" i="11"/>
  <c r="J441" i="20"/>
  <c r="L441" i="20" s="1"/>
  <c r="I99" i="22"/>
  <c r="J199" i="27"/>
  <c r="K592" i="20"/>
  <c r="O592" i="20" s="1"/>
  <c r="P592" i="20" s="1"/>
  <c r="Q592" i="20" s="1"/>
  <c r="J552" i="27"/>
  <c r="I101" i="22"/>
  <c r="J442" i="20"/>
  <c r="L442" i="20" s="1"/>
  <c r="J592" i="20"/>
  <c r="L592" i="20" s="1"/>
  <c r="I552" i="27"/>
  <c r="I199" i="27"/>
  <c r="K442" i="20"/>
  <c r="O442" i="20" s="1"/>
  <c r="P442" i="20" s="1"/>
  <c r="Q442" i="20" s="1"/>
  <c r="J101" i="22"/>
  <c r="I102" i="22"/>
  <c r="K17" i="11"/>
  <c r="AL1613" i="3"/>
  <c r="K1147" i="11"/>
  <c r="J325" i="27" s="1"/>
  <c r="K1146" i="11"/>
  <c r="AK1640" i="3"/>
  <c r="AL1602" i="3"/>
  <c r="AL1606" i="3"/>
  <c r="AL1610" i="3"/>
  <c r="AL1615" i="3"/>
  <c r="AL1619" i="3"/>
  <c r="AL1623" i="3"/>
  <c r="AL1627" i="3"/>
  <c r="AL1631" i="3"/>
  <c r="AL1635" i="3"/>
  <c r="AL1599" i="3"/>
  <c r="AL1603" i="3"/>
  <c r="AL1607" i="3"/>
  <c r="AL1611" i="3"/>
  <c r="AL1616" i="3"/>
  <c r="AL1620" i="3"/>
  <c r="AL1624" i="3"/>
  <c r="AL1628" i="3"/>
  <c r="AL1632" i="3"/>
  <c r="AL1637" i="3"/>
  <c r="AL1600" i="3"/>
  <c r="AL1604" i="3"/>
  <c r="AL1608" i="3"/>
  <c r="AL1612" i="3"/>
  <c r="AL1617" i="3"/>
  <c r="AL1621" i="3"/>
  <c r="AL1629" i="3"/>
  <c r="AL1633" i="3"/>
  <c r="AL1638" i="3"/>
  <c r="AL1605" i="3"/>
  <c r="AL1609" i="3"/>
  <c r="AL1614" i="3"/>
  <c r="AL1618" i="3"/>
  <c r="AL1622" i="3"/>
  <c r="AL1626" i="3"/>
  <c r="AL1630" i="3"/>
  <c r="AL1634" i="3"/>
  <c r="AL1639" i="3"/>
  <c r="AH1640" i="3"/>
  <c r="AI1640" i="3"/>
  <c r="AJ1640" i="3"/>
  <c r="C158" i="20"/>
  <c r="N158" i="20" s="1"/>
  <c r="F1592" i="11"/>
  <c r="E1592" i="11"/>
  <c r="D1592" i="11"/>
  <c r="AG208" i="3"/>
  <c r="I1593" i="11" s="1"/>
  <c r="AB208" i="3"/>
  <c r="H1593" i="11" s="1"/>
  <c r="H158" i="20" s="1"/>
  <c r="J134" i="22" l="1"/>
  <c r="K463" i="20"/>
  <c r="O463" i="20" s="1"/>
  <c r="P463" i="20" s="1"/>
  <c r="Q463" i="20" s="1"/>
  <c r="J169" i="27"/>
  <c r="L948" i="20"/>
  <c r="J7" i="23"/>
  <c r="K138" i="20"/>
  <c r="O138" i="20" s="1"/>
  <c r="P138" i="20" s="1"/>
  <c r="Q138" i="20" s="1"/>
  <c r="J226" i="27"/>
  <c r="K455" i="20"/>
  <c r="O455" i="20" s="1"/>
  <c r="P455" i="20" s="1"/>
  <c r="Q455" i="20" s="1"/>
  <c r="I71" i="4"/>
  <c r="J100" i="22"/>
  <c r="J391" i="27"/>
  <c r="K467" i="20"/>
  <c r="O467" i="20" s="1"/>
  <c r="P467" i="20" s="1"/>
  <c r="Q467" i="20" s="1"/>
  <c r="K465" i="20"/>
  <c r="O465" i="20" s="1"/>
  <c r="P465" i="20" s="1"/>
  <c r="Q465" i="20" s="1"/>
  <c r="J97" i="22"/>
  <c r="K464" i="20"/>
  <c r="O464" i="20" s="1"/>
  <c r="P464" i="20" s="1"/>
  <c r="Q464" i="20" s="1"/>
  <c r="K446" i="20"/>
  <c r="O446" i="20" s="1"/>
  <c r="P446" i="20" s="1"/>
  <c r="Q446" i="20" s="1"/>
  <c r="J98" i="22"/>
  <c r="K457" i="20"/>
  <c r="O457" i="20" s="1"/>
  <c r="P457" i="20" s="1"/>
  <c r="Q457" i="20" s="1"/>
  <c r="K468" i="20"/>
  <c r="O468" i="20" s="1"/>
  <c r="P468" i="20" s="1"/>
  <c r="Q468" i="20" s="1"/>
  <c r="J102" i="22"/>
  <c r="K441" i="20"/>
  <c r="O441" i="20" s="1"/>
  <c r="J99" i="22"/>
  <c r="J948" i="20"/>
  <c r="K1599" i="11"/>
  <c r="AL1640" i="3"/>
  <c r="AB1333" i="3"/>
  <c r="AG1333" i="3"/>
  <c r="P441" i="20" l="1"/>
  <c r="O948" i="20"/>
  <c r="K948" i="20"/>
  <c r="H12" i="2" s="1"/>
  <c r="AB1572" i="3"/>
  <c r="AG1572" i="3"/>
  <c r="Q441" i="20" l="1"/>
  <c r="Q948" i="20" s="1"/>
  <c r="P948" i="20"/>
  <c r="AG271" i="3"/>
  <c r="AB271" i="3"/>
  <c r="AG243" i="3" l="1"/>
  <c r="AB243" i="3"/>
  <c r="P20" i="23" l="1"/>
  <c r="L20" i="23"/>
  <c r="H20" i="23"/>
  <c r="G20" i="23"/>
  <c r="F20" i="23"/>
  <c r="C19" i="24"/>
  <c r="B19" i="24"/>
  <c r="C135" i="20"/>
  <c r="N135" i="20" s="1"/>
  <c r="C126" i="20"/>
  <c r="N126" i="20" s="1"/>
  <c r="AG251" i="3"/>
  <c r="AG250" i="3"/>
  <c r="AG249" i="3"/>
  <c r="AG248" i="3"/>
  <c r="AG247" i="3"/>
  <c r="AG246" i="3"/>
  <c r="AG245" i="3"/>
  <c r="AG244" i="3"/>
  <c r="AG241" i="3"/>
  <c r="AG239" i="3"/>
  <c r="AG238" i="3"/>
  <c r="AG237" i="3"/>
  <c r="AG236" i="3"/>
  <c r="AG235" i="3"/>
  <c r="AG233" i="3"/>
  <c r="AG231" i="3"/>
  <c r="AG227" i="3"/>
  <c r="I6" i="11" s="1"/>
  <c r="AG226" i="3"/>
  <c r="AB251" i="3"/>
  <c r="AB250" i="3"/>
  <c r="AB249" i="3"/>
  <c r="AB248" i="3"/>
  <c r="AB247" i="3"/>
  <c r="AB246" i="3"/>
  <c r="AB245" i="3"/>
  <c r="AB244" i="3"/>
  <c r="AB241" i="3"/>
  <c r="AB239" i="3"/>
  <c r="AB238" i="3"/>
  <c r="AB237" i="3"/>
  <c r="AB236" i="3"/>
  <c r="AB235" i="3"/>
  <c r="AB233" i="3"/>
  <c r="AB231" i="3"/>
  <c r="AB230" i="3"/>
  <c r="AB227" i="3"/>
  <c r="H6" i="11" s="1"/>
  <c r="H1585" i="11" l="1"/>
  <c r="G235" i="27" s="1"/>
  <c r="I1585" i="11"/>
  <c r="H126" i="20"/>
  <c r="G221" i="27"/>
  <c r="C160" i="20"/>
  <c r="N160" i="20" s="1"/>
  <c r="C149" i="20"/>
  <c r="N149" i="20" s="1"/>
  <c r="I235" i="27"/>
  <c r="AG269" i="3"/>
  <c r="AB269" i="3"/>
  <c r="AB259" i="3"/>
  <c r="H1586" i="11" l="1"/>
  <c r="I1586" i="11"/>
  <c r="C323" i="20"/>
  <c r="N323" i="20" s="1"/>
  <c r="J323" i="20"/>
  <c r="L323" i="20" s="1"/>
  <c r="G1587" i="11"/>
  <c r="G323" i="20" s="1"/>
  <c r="F1587" i="11"/>
  <c r="E404" i="27" s="1"/>
  <c r="E1587" i="11"/>
  <c r="D404" i="27" s="1"/>
  <c r="D1587" i="11"/>
  <c r="D323" i="20" s="1"/>
  <c r="AB594" i="3"/>
  <c r="AG594" i="3"/>
  <c r="K323" i="20" l="1"/>
  <c r="O323" i="20" s="1"/>
  <c r="P323" i="20" s="1"/>
  <c r="Q323" i="20" s="1"/>
  <c r="I1587" i="11"/>
  <c r="I323" i="20" s="1"/>
  <c r="H1587" i="11"/>
  <c r="F404" i="27"/>
  <c r="E323" i="20"/>
  <c r="C404" i="27"/>
  <c r="F323" i="20"/>
  <c r="I404" i="27"/>
  <c r="J404" i="27"/>
  <c r="AG213" i="3"/>
  <c r="AG212" i="3"/>
  <c r="AG211" i="3"/>
  <c r="AG210" i="3"/>
  <c r="AG209" i="3"/>
  <c r="AB216" i="3"/>
  <c r="AB215" i="3"/>
  <c r="H889" i="11" s="1"/>
  <c r="AB213" i="3"/>
  <c r="AB212" i="3"/>
  <c r="AB211" i="3"/>
  <c r="AB209" i="3"/>
  <c r="AB207" i="3"/>
  <c r="H404" i="27" l="1"/>
  <c r="H323" i="20"/>
  <c r="G404" i="27"/>
  <c r="C125" i="20"/>
  <c r="N125" i="20" s="1"/>
  <c r="C137" i="20"/>
  <c r="N137" i="20" s="1"/>
  <c r="AB217" i="3"/>
  <c r="AB218" i="3"/>
  <c r="AB219" i="3"/>
  <c r="AB221" i="3"/>
  <c r="AG216" i="3"/>
  <c r="AG217" i="3"/>
  <c r="AG218" i="3"/>
  <c r="AG219" i="3"/>
  <c r="I180" i="11" l="1"/>
  <c r="H180" i="11"/>
  <c r="AG1354" i="3"/>
  <c r="AB1354" i="3"/>
  <c r="AG1065" i="3" l="1"/>
  <c r="AC1634" i="3" l="1"/>
  <c r="AG894" i="3" l="1"/>
  <c r="AB894" i="3"/>
  <c r="AG1516" i="3" l="1"/>
  <c r="AB1516" i="3"/>
  <c r="AB57" i="3" l="1"/>
  <c r="AG57" i="3"/>
  <c r="AG368" i="3" l="1"/>
  <c r="AB368" i="3"/>
  <c r="C716" i="20" l="1"/>
  <c r="N716" i="20" s="1"/>
  <c r="AG1230" i="3"/>
  <c r="AG1231" i="3"/>
  <c r="AG1232" i="3"/>
  <c r="AG1233" i="3"/>
  <c r="AG1234" i="3"/>
  <c r="AG1235" i="3"/>
  <c r="AG1236" i="3"/>
  <c r="AB1229" i="3"/>
  <c r="AB1230" i="3"/>
  <c r="AB1231" i="3"/>
  <c r="AB1232" i="3"/>
  <c r="AB1233" i="3"/>
  <c r="AB1234" i="3"/>
  <c r="AB1235" i="3"/>
  <c r="AB1236" i="3"/>
  <c r="AB1237" i="3"/>
  <c r="AB1238" i="3"/>
  <c r="AG413" i="3" l="1"/>
  <c r="AG414" i="3"/>
  <c r="AB414" i="3"/>
  <c r="AB413" i="3"/>
  <c r="AB1336" i="3" l="1"/>
  <c r="AG1336" i="3"/>
  <c r="J158" i="20" l="1"/>
  <c r="L158" i="20" s="1"/>
  <c r="J160" i="20"/>
  <c r="L160" i="20" s="1"/>
  <c r="I546" i="27"/>
  <c r="I205" i="22"/>
  <c r="I106" i="22"/>
  <c r="I41" i="22"/>
  <c r="I233" i="27"/>
  <c r="I232" i="27"/>
  <c r="I231" i="27"/>
  <c r="I230" i="27"/>
  <c r="I229" i="27"/>
  <c r="I228" i="27"/>
  <c r="I561" i="27"/>
  <c r="I224" i="27"/>
  <c r="I183" i="22"/>
  <c r="I20" i="27" l="1"/>
  <c r="J716" i="20"/>
  <c r="L716" i="20" s="1"/>
  <c r="J126" i="20"/>
  <c r="L126" i="20" s="1"/>
  <c r="I221" i="27"/>
  <c r="J149" i="20"/>
  <c r="L149" i="20" s="1"/>
  <c r="H68" i="4"/>
  <c r="I431" i="27"/>
  <c r="I30" i="22"/>
  <c r="H19" i="16"/>
  <c r="J19" i="24"/>
  <c r="I225" i="27"/>
  <c r="J135" i="20"/>
  <c r="I167" i="27"/>
  <c r="J137" i="20"/>
  <c r="L137" i="20" s="1"/>
  <c r="I9" i="22"/>
  <c r="H8" i="4"/>
  <c r="I37" i="27"/>
  <c r="J125" i="20"/>
  <c r="L125" i="20" s="1"/>
  <c r="I27" i="22"/>
  <c r="I236" i="27"/>
  <c r="H28" i="4"/>
  <c r="H41" i="4"/>
  <c r="H92" i="4"/>
  <c r="I188" i="22"/>
  <c r="I294" i="27"/>
  <c r="I133" i="22"/>
  <c r="AG1575" i="3"/>
  <c r="AB1575" i="3"/>
  <c r="L135" i="20" l="1"/>
  <c r="L19" i="16" s="1"/>
  <c r="AG1579" i="3"/>
  <c r="AG1578" i="3"/>
  <c r="AG1577" i="3"/>
  <c r="AG1576" i="3"/>
  <c r="AG1574" i="3"/>
  <c r="AG1573" i="3"/>
  <c r="AG1571" i="3"/>
  <c r="AG1570" i="3"/>
  <c r="AG1569" i="3"/>
  <c r="AG1568" i="3"/>
  <c r="AG1567" i="3"/>
  <c r="AG1566" i="3"/>
  <c r="AG1565" i="3"/>
  <c r="AG1562" i="3"/>
  <c r="AG1561" i="3"/>
  <c r="AG1560" i="3"/>
  <c r="AB1578" i="3"/>
  <c r="AB1577" i="3"/>
  <c r="AB1576" i="3"/>
  <c r="AB1574" i="3"/>
  <c r="AB1573" i="3"/>
  <c r="AB1571" i="3"/>
  <c r="AB1570" i="3"/>
  <c r="AB1569" i="3"/>
  <c r="AB1568" i="3"/>
  <c r="AB1567" i="3"/>
  <c r="AB1566" i="3"/>
  <c r="AB1565" i="3"/>
  <c r="AB1563" i="3"/>
  <c r="AB1562" i="3"/>
  <c r="AB1561" i="3"/>
  <c r="AB1560" i="3"/>
  <c r="AB1559" i="3"/>
  <c r="AB270" i="3" l="1"/>
  <c r="AG270" i="3"/>
  <c r="AG207" i="3" l="1"/>
  <c r="AG206" i="3"/>
  <c r="AB206" i="3"/>
  <c r="AG205" i="3"/>
  <c r="AB205" i="3"/>
  <c r="C591" i="20" l="1"/>
  <c r="N591" i="20" s="1"/>
  <c r="AB1066" i="3" l="1"/>
  <c r="AG1066" i="3"/>
  <c r="AG215" i="3" l="1"/>
  <c r="I889" i="11" s="1"/>
  <c r="AB1001" i="3" l="1"/>
  <c r="AG1001" i="3"/>
  <c r="C873" i="20" l="1"/>
  <c r="N873" i="20" s="1"/>
  <c r="C879" i="20"/>
  <c r="N879" i="20" s="1"/>
  <c r="C880" i="20"/>
  <c r="N880" i="20" s="1"/>
  <c r="AB1541" i="3"/>
  <c r="AG1536" i="3"/>
  <c r="AB1536" i="3"/>
  <c r="C721" i="20" l="1"/>
  <c r="N721" i="20" s="1"/>
  <c r="C878" i="20" l="1"/>
  <c r="N878" i="20" s="1"/>
  <c r="C877" i="20"/>
  <c r="N877" i="20" s="1"/>
  <c r="C876" i="20"/>
  <c r="N876" i="20" s="1"/>
  <c r="C875" i="20"/>
  <c r="N875" i="20" s="1"/>
  <c r="C874" i="20"/>
  <c r="N874" i="20" s="1"/>
  <c r="C872" i="20"/>
  <c r="N872" i="20" s="1"/>
  <c r="C871" i="20"/>
  <c r="N871" i="20" s="1"/>
  <c r="C870" i="20"/>
  <c r="N870" i="20" s="1"/>
  <c r="C869" i="20"/>
  <c r="N869" i="20" s="1"/>
  <c r="C868" i="20"/>
  <c r="N868" i="20" s="1"/>
  <c r="C867" i="20"/>
  <c r="N867" i="20" s="1"/>
  <c r="C866" i="20"/>
  <c r="N866" i="20" s="1"/>
  <c r="AG1556" i="3"/>
  <c r="AG1555" i="3"/>
  <c r="AG1554" i="3"/>
  <c r="AG1553" i="3"/>
  <c r="AG1552" i="3"/>
  <c r="AG1551" i="3"/>
  <c r="AG1550" i="3"/>
  <c r="AG1549" i="3"/>
  <c r="AG1548" i="3"/>
  <c r="AG1547" i="3"/>
  <c r="AG1546" i="3"/>
  <c r="AG1545" i="3"/>
  <c r="AG1540" i="3"/>
  <c r="AG1539" i="3"/>
  <c r="AG1538" i="3"/>
  <c r="AG1537" i="3"/>
  <c r="AG1535" i="3"/>
  <c r="AG1534" i="3"/>
  <c r="AG1533" i="3"/>
  <c r="AG1532" i="3"/>
  <c r="AG1531" i="3"/>
  <c r="AG1530" i="3"/>
  <c r="AG1529" i="3"/>
  <c r="AG1528" i="3"/>
  <c r="AG1527" i="3"/>
  <c r="AG1526" i="3"/>
  <c r="AB1554" i="3"/>
  <c r="AB1553" i="3"/>
  <c r="AB1552" i="3"/>
  <c r="AB1551" i="3"/>
  <c r="AB1550" i="3"/>
  <c r="AB1549" i="3"/>
  <c r="AB1548" i="3"/>
  <c r="AB1547" i="3"/>
  <c r="AB1546" i="3"/>
  <c r="AB1545" i="3"/>
  <c r="AB1540" i="3"/>
  <c r="AB1539" i="3"/>
  <c r="AB1538" i="3"/>
  <c r="AB1537" i="3"/>
  <c r="AB1535" i="3"/>
  <c r="AB1534" i="3"/>
  <c r="AB1533" i="3"/>
  <c r="AB1532" i="3"/>
  <c r="AB1531" i="3"/>
  <c r="AB1530" i="3"/>
  <c r="AB1529" i="3"/>
  <c r="AB1528" i="3"/>
  <c r="AB1527" i="3"/>
  <c r="H90" i="11" l="1"/>
  <c r="I90" i="11"/>
  <c r="C723" i="20"/>
  <c r="N723" i="20" s="1"/>
  <c r="C711" i="20"/>
  <c r="N711" i="20" s="1"/>
  <c r="AB1226" i="3"/>
  <c r="AG1226" i="3"/>
  <c r="C38" i="20" l="1"/>
  <c r="N38" i="20" s="1"/>
  <c r="AB61" i="3"/>
  <c r="H175" i="11" s="1"/>
  <c r="AG61" i="3"/>
  <c r="I175" i="11" s="1"/>
  <c r="AB210" i="3" l="1"/>
  <c r="C314" i="20" l="1"/>
  <c r="N314" i="20" s="1"/>
  <c r="C312" i="20"/>
  <c r="N312" i="20" s="1"/>
  <c r="AB589" i="3"/>
  <c r="AB588" i="3"/>
  <c r="AB587" i="3"/>
  <c r="AB586" i="3"/>
  <c r="AB585" i="3"/>
  <c r="AB584" i="3"/>
  <c r="AB583" i="3"/>
  <c r="AG590" i="3"/>
  <c r="AG589" i="3"/>
  <c r="AG588" i="3"/>
  <c r="AG587" i="3"/>
  <c r="AG586" i="3"/>
  <c r="AG585" i="3"/>
  <c r="AG584" i="3"/>
  <c r="C719" i="20" l="1"/>
  <c r="N719" i="20" s="1"/>
  <c r="C717" i="20"/>
  <c r="N717" i="20" s="1"/>
  <c r="AG1258" i="3"/>
  <c r="AG1256" i="3"/>
  <c r="AG1255" i="3"/>
  <c r="AG1254" i="3"/>
  <c r="AG1253" i="3"/>
  <c r="AG1252" i="3"/>
  <c r="AG1251" i="3"/>
  <c r="AG1250" i="3"/>
  <c r="AG1249" i="3"/>
  <c r="AB1250" i="3"/>
  <c r="AB1251" i="3"/>
  <c r="AB1252" i="3"/>
  <c r="AB1253" i="3"/>
  <c r="AB1254" i="3"/>
  <c r="AB1255" i="3"/>
  <c r="AB1256" i="3"/>
  <c r="AB1258" i="3"/>
  <c r="AG1247" i="3"/>
  <c r="AG1248" i="3"/>
  <c r="AB1249" i="3"/>
  <c r="AB1247" i="3"/>
  <c r="AB1248" i="3"/>
  <c r="C890" i="20" l="1"/>
  <c r="N890" i="20" s="1"/>
  <c r="C863" i="20"/>
  <c r="N863" i="20" s="1"/>
  <c r="C881" i="20"/>
  <c r="N881" i="20" s="1"/>
  <c r="AG1559" i="3"/>
  <c r="AG1558" i="3"/>
  <c r="AG1557" i="3"/>
  <c r="AB1580" i="3"/>
  <c r="AB1579" i="3"/>
  <c r="AB1558" i="3"/>
  <c r="AB1557" i="3"/>
  <c r="AB1556" i="3"/>
  <c r="AB1555" i="3"/>
  <c r="I1581" i="11" l="1"/>
  <c r="AB706" i="3"/>
  <c r="H709" i="11" s="1"/>
  <c r="AG706" i="3"/>
  <c r="I709" i="11" s="1"/>
  <c r="AG931" i="3" l="1"/>
  <c r="AB931" i="3"/>
  <c r="C153" i="20" l="1"/>
  <c r="N153" i="20" s="1"/>
  <c r="C152" i="20"/>
  <c r="N152" i="20" s="1"/>
  <c r="C151" i="20"/>
  <c r="N151" i="20" s="1"/>
  <c r="C150" i="20"/>
  <c r="N150" i="20" s="1"/>
  <c r="C148" i="20"/>
  <c r="N148" i="20" s="1"/>
  <c r="C147" i="20"/>
  <c r="N147" i="20" s="1"/>
  <c r="C146" i="20"/>
  <c r="N146" i="20" s="1"/>
  <c r="C144" i="20"/>
  <c r="N144" i="20" s="1"/>
  <c r="C141" i="20"/>
  <c r="N141" i="20" s="1"/>
  <c r="C140" i="20"/>
  <c r="N140" i="20" s="1"/>
  <c r="C139" i="20"/>
  <c r="N139" i="20" s="1"/>
  <c r="C136" i="20"/>
  <c r="N136" i="20" s="1"/>
  <c r="C134" i="20"/>
  <c r="N134" i="20" s="1"/>
  <c r="C133" i="20"/>
  <c r="N133" i="20" s="1"/>
  <c r="C132" i="20"/>
  <c r="N132" i="20" s="1"/>
  <c r="C131" i="20"/>
  <c r="N131" i="20" s="1"/>
  <c r="C130" i="20"/>
  <c r="N130" i="20" s="1"/>
  <c r="C129" i="20"/>
  <c r="N129" i="20" s="1"/>
  <c r="C128" i="20"/>
  <c r="N128" i="20" s="1"/>
  <c r="AG272" i="3"/>
  <c r="I50" i="11" s="1"/>
  <c r="AB272" i="3"/>
  <c r="H50" i="11" s="1"/>
  <c r="H128" i="20" s="1"/>
  <c r="AG268" i="3"/>
  <c r="AB268" i="3"/>
  <c r="AG267" i="3"/>
  <c r="AB267" i="3"/>
  <c r="AG266" i="3"/>
  <c r="AB266" i="3"/>
  <c r="AG265" i="3"/>
  <c r="AB265" i="3"/>
  <c r="AG264" i="3"/>
  <c r="AB264" i="3"/>
  <c r="AG263" i="3"/>
  <c r="AB263" i="3"/>
  <c r="AG262" i="3"/>
  <c r="AB262" i="3"/>
  <c r="AG261" i="3"/>
  <c r="AB261" i="3"/>
  <c r="AG260" i="3"/>
  <c r="AB260" i="3"/>
  <c r="AG253" i="3"/>
  <c r="AB253" i="3"/>
  <c r="AG252" i="3"/>
  <c r="AB252" i="3"/>
  <c r="C886" i="20" l="1"/>
  <c r="N886" i="20" s="1"/>
  <c r="C885" i="20"/>
  <c r="N885" i="20" s="1"/>
  <c r="C884" i="20"/>
  <c r="N884" i="20" s="1"/>
  <c r="C883" i="20"/>
  <c r="N883" i="20" s="1"/>
  <c r="C882" i="20"/>
  <c r="N882" i="20" s="1"/>
  <c r="C865" i="20"/>
  <c r="N865" i="20" s="1"/>
  <c r="C864" i="20"/>
  <c r="N864" i="20" s="1"/>
  <c r="C862" i="20"/>
  <c r="N862" i="20" s="1"/>
  <c r="C861" i="20"/>
  <c r="N861" i="20" s="1"/>
  <c r="AG1525" i="3"/>
  <c r="AG1524" i="3"/>
  <c r="AG1523" i="3"/>
  <c r="AG1522" i="3"/>
  <c r="AG1521" i="3"/>
  <c r="AG1520" i="3"/>
  <c r="AG1519" i="3"/>
  <c r="AG1518" i="3"/>
  <c r="AG1517" i="3"/>
  <c r="AG1515" i="3"/>
  <c r="AB1526" i="3"/>
  <c r="AB1525" i="3"/>
  <c r="AB1524" i="3"/>
  <c r="AB1523" i="3"/>
  <c r="AB1522" i="3"/>
  <c r="AB1521" i="3"/>
  <c r="AB1520" i="3"/>
  <c r="AB1519" i="3"/>
  <c r="AB1518" i="3"/>
  <c r="AB1517" i="3"/>
  <c r="I173" i="11" l="1"/>
  <c r="J890" i="20"/>
  <c r="L890" i="20" s="1"/>
  <c r="AB1046" i="3"/>
  <c r="AG1046" i="3"/>
  <c r="C947" i="20" l="1"/>
  <c r="C159" i="20"/>
  <c r="N159" i="20" s="1"/>
  <c r="C157" i="20"/>
  <c r="N157" i="20" s="1"/>
  <c r="C156" i="20"/>
  <c r="N156" i="20" s="1"/>
  <c r="C155" i="20"/>
  <c r="N155" i="20" s="1"/>
  <c r="C154" i="20"/>
  <c r="N154" i="20" s="1"/>
  <c r="AG276" i="3"/>
  <c r="I362" i="11" s="1"/>
  <c r="AB276" i="3"/>
  <c r="H362" i="11" s="1"/>
  <c r="AG275" i="3"/>
  <c r="AB275" i="3"/>
  <c r="AG273" i="3"/>
  <c r="I96" i="11" s="1"/>
  <c r="AB273" i="3"/>
  <c r="H96" i="11" s="1"/>
  <c r="AB226" i="3"/>
  <c r="AG225" i="3"/>
  <c r="AB225" i="3"/>
  <c r="AG223" i="3"/>
  <c r="AB223" i="3"/>
  <c r="AG221" i="3"/>
  <c r="AF1623" i="3"/>
  <c r="AE1623" i="3"/>
  <c r="AD1623" i="3"/>
  <c r="AC1623" i="3"/>
  <c r="AA1623" i="3"/>
  <c r="Z1623" i="3"/>
  <c r="Y1623" i="3"/>
  <c r="X1623" i="3"/>
  <c r="V1623" i="3"/>
  <c r="U1623" i="3"/>
  <c r="T1623" i="3"/>
  <c r="S1623" i="3"/>
  <c r="Q1623" i="3"/>
  <c r="P1623" i="3"/>
  <c r="O1623" i="3"/>
  <c r="N1623" i="3"/>
  <c r="L1623" i="3"/>
  <c r="K1623" i="3"/>
  <c r="J1623" i="3"/>
  <c r="I1623" i="3"/>
  <c r="G1623" i="3"/>
  <c r="F1623" i="3"/>
  <c r="E1623" i="3"/>
  <c r="D1623" i="3"/>
  <c r="N947" i="20" l="1"/>
  <c r="H129" i="20"/>
  <c r="C81" i="20"/>
  <c r="N81" i="20" s="1"/>
  <c r="AB132" i="3"/>
  <c r="AG132" i="3"/>
  <c r="C891" i="20" l="1"/>
  <c r="N891" i="20" s="1"/>
  <c r="C889" i="20"/>
  <c r="N889" i="20" s="1"/>
  <c r="C888" i="20"/>
  <c r="N888" i="20" s="1"/>
  <c r="C887" i="20"/>
  <c r="N887" i="20" s="1"/>
  <c r="N942" i="20" s="1"/>
  <c r="H1581" i="11" l="1"/>
  <c r="C941" i="20"/>
  <c r="AF1634" i="3"/>
  <c r="AE1634" i="3"/>
  <c r="AD1634" i="3"/>
  <c r="AA1634" i="3"/>
  <c r="Z1634" i="3"/>
  <c r="Y1634" i="3"/>
  <c r="X1634" i="3"/>
  <c r="V1634" i="3"/>
  <c r="U1634" i="3"/>
  <c r="T1634" i="3"/>
  <c r="S1634" i="3"/>
  <c r="Q1634" i="3"/>
  <c r="P1634" i="3"/>
  <c r="O1634" i="3"/>
  <c r="N1634" i="3"/>
  <c r="L1634" i="3"/>
  <c r="K1634" i="3"/>
  <c r="J1634" i="3"/>
  <c r="I1634" i="3"/>
  <c r="G1634" i="3"/>
  <c r="F1634" i="3"/>
  <c r="E1634" i="3"/>
  <c r="D1634" i="3"/>
  <c r="AB1515" i="3"/>
  <c r="H173" i="11" l="1"/>
  <c r="G204" i="22" s="1"/>
  <c r="C713" i="20"/>
  <c r="N713" i="20" s="1"/>
  <c r="AB1259" i="3"/>
  <c r="AG1259" i="3"/>
  <c r="C907" i="20" l="1"/>
  <c r="N907" i="20" s="1"/>
  <c r="N946" i="20" s="1"/>
  <c r="C906" i="20"/>
  <c r="N906" i="20" s="1"/>
  <c r="C905" i="20"/>
  <c r="N905" i="20" s="1"/>
  <c r="C904" i="20"/>
  <c r="N904" i="20" s="1"/>
  <c r="C903" i="20"/>
  <c r="N903" i="20" s="1"/>
  <c r="C902" i="20"/>
  <c r="N902" i="20" s="1"/>
  <c r="C901" i="20"/>
  <c r="N901" i="20" s="1"/>
  <c r="C900" i="20"/>
  <c r="N900" i="20" s="1"/>
  <c r="C899" i="20"/>
  <c r="N899" i="20" s="1"/>
  <c r="C898" i="20"/>
  <c r="N898" i="20" s="1"/>
  <c r="C897" i="20"/>
  <c r="N897" i="20" s="1"/>
  <c r="C896" i="20"/>
  <c r="N896" i="20" s="1"/>
  <c r="C895" i="20"/>
  <c r="N895" i="20" s="1"/>
  <c r="C894" i="20"/>
  <c r="N894" i="20" s="1"/>
  <c r="C860" i="20"/>
  <c r="N860" i="20" s="1"/>
  <c r="C859" i="20"/>
  <c r="N859" i="20" s="1"/>
  <c r="C858" i="20"/>
  <c r="N858" i="20" s="1"/>
  <c r="C857" i="20"/>
  <c r="N857" i="20" s="1"/>
  <c r="C856" i="20"/>
  <c r="N856" i="20" s="1"/>
  <c r="C855" i="20"/>
  <c r="N855" i="20" s="1"/>
  <c r="C854" i="20"/>
  <c r="N854" i="20" s="1"/>
  <c r="C853" i="20"/>
  <c r="N853" i="20" s="1"/>
  <c r="C852" i="20"/>
  <c r="N852" i="20" s="1"/>
  <c r="C851" i="20"/>
  <c r="N851" i="20" s="1"/>
  <c r="C850" i="20"/>
  <c r="N850" i="20" s="1"/>
  <c r="C849" i="20"/>
  <c r="N849" i="20" s="1"/>
  <c r="C848" i="20"/>
  <c r="N848" i="20" s="1"/>
  <c r="C847" i="20"/>
  <c r="N847" i="20" s="1"/>
  <c r="C846" i="20"/>
  <c r="N846" i="20" s="1"/>
  <c r="C845" i="20"/>
  <c r="N845" i="20" s="1"/>
  <c r="C844" i="20"/>
  <c r="N844" i="20" s="1"/>
  <c r="C843" i="20"/>
  <c r="N843" i="20" s="1"/>
  <c r="C842" i="20"/>
  <c r="N842" i="20" s="1"/>
  <c r="C841" i="20"/>
  <c r="N841" i="20" s="1"/>
  <c r="C840" i="20"/>
  <c r="N840" i="20" s="1"/>
  <c r="C839" i="20"/>
  <c r="N839" i="20" s="1"/>
  <c r="C838" i="20"/>
  <c r="N838" i="20" s="1"/>
  <c r="C837" i="20"/>
  <c r="N837" i="20" s="1"/>
  <c r="C836" i="20"/>
  <c r="N836" i="20" s="1"/>
  <c r="C835" i="20"/>
  <c r="N835" i="20" s="1"/>
  <c r="C834" i="20"/>
  <c r="N834" i="20" s="1"/>
  <c r="C833" i="20"/>
  <c r="N833" i="20" s="1"/>
  <c r="C832" i="20"/>
  <c r="N832" i="20" s="1"/>
  <c r="C831" i="20"/>
  <c r="N831" i="20" s="1"/>
  <c r="C830" i="20"/>
  <c r="N830" i="20" s="1"/>
  <c r="C829" i="20"/>
  <c r="N829" i="20" s="1"/>
  <c r="C828" i="20"/>
  <c r="N828" i="20" s="1"/>
  <c r="C827" i="20"/>
  <c r="N827" i="20" s="1"/>
  <c r="C826" i="20"/>
  <c r="N826" i="20" s="1"/>
  <c r="C825" i="20"/>
  <c r="N825" i="20" s="1"/>
  <c r="C824" i="20"/>
  <c r="N824" i="20" s="1"/>
  <c r="C823" i="20"/>
  <c r="N823" i="20" s="1"/>
  <c r="C822" i="20"/>
  <c r="N822" i="20" s="1"/>
  <c r="C821" i="20"/>
  <c r="N821" i="20" s="1"/>
  <c r="C820" i="20"/>
  <c r="N820" i="20" s="1"/>
  <c r="C819" i="20"/>
  <c r="N819" i="20" s="1"/>
  <c r="C818" i="20"/>
  <c r="N818" i="20" s="1"/>
  <c r="C817" i="20"/>
  <c r="N817" i="20" s="1"/>
  <c r="C816" i="20"/>
  <c r="N816" i="20" s="1"/>
  <c r="C815" i="20"/>
  <c r="N815" i="20" s="1"/>
  <c r="C814" i="20"/>
  <c r="N814" i="20" s="1"/>
  <c r="C813" i="20"/>
  <c r="N813" i="20" s="1"/>
  <c r="C812" i="20"/>
  <c r="N812" i="20" s="1"/>
  <c r="C811" i="20"/>
  <c r="N811" i="20" s="1"/>
  <c r="C810" i="20"/>
  <c r="N810" i="20" s="1"/>
  <c r="C809" i="20"/>
  <c r="N809" i="20" s="1"/>
  <c r="C808" i="20"/>
  <c r="N808" i="20" s="1"/>
  <c r="C807" i="20"/>
  <c r="N807" i="20" s="1"/>
  <c r="C806" i="20"/>
  <c r="N806" i="20" s="1"/>
  <c r="C805" i="20"/>
  <c r="N805" i="20" s="1"/>
  <c r="C804" i="20"/>
  <c r="N804" i="20" s="1"/>
  <c r="C803" i="20"/>
  <c r="N803" i="20" s="1"/>
  <c r="C802" i="20"/>
  <c r="N802" i="20" s="1"/>
  <c r="C801" i="20"/>
  <c r="N801" i="20" s="1"/>
  <c r="C800" i="20"/>
  <c r="N800" i="20" s="1"/>
  <c r="C799" i="20"/>
  <c r="N799" i="20" s="1"/>
  <c r="C798" i="20"/>
  <c r="N798" i="20" s="1"/>
  <c r="C797" i="20"/>
  <c r="N797" i="20" s="1"/>
  <c r="C796" i="20"/>
  <c r="N796" i="20" s="1"/>
  <c r="C795" i="20"/>
  <c r="N795" i="20" s="1"/>
  <c r="C794" i="20"/>
  <c r="N794" i="20" s="1"/>
  <c r="C793" i="20"/>
  <c r="N793" i="20" s="1"/>
  <c r="C792" i="20"/>
  <c r="N792" i="20" s="1"/>
  <c r="C791" i="20"/>
  <c r="N791" i="20" s="1"/>
  <c r="C790" i="20"/>
  <c r="N790" i="20" s="1"/>
  <c r="C789" i="20"/>
  <c r="N789" i="20" s="1"/>
  <c r="C788" i="20"/>
  <c r="N788" i="20" s="1"/>
  <c r="C787" i="20"/>
  <c r="N787" i="20" s="1"/>
  <c r="C786" i="20"/>
  <c r="N786" i="20" s="1"/>
  <c r="C785" i="20"/>
  <c r="N785" i="20" s="1"/>
  <c r="C784" i="20"/>
  <c r="N784" i="20" s="1"/>
  <c r="C783" i="20"/>
  <c r="N783" i="20" s="1"/>
  <c r="C782" i="20"/>
  <c r="N782" i="20" s="1"/>
  <c r="C781" i="20"/>
  <c r="N781" i="20" s="1"/>
  <c r="C780" i="20"/>
  <c r="N780" i="20" s="1"/>
  <c r="C779" i="20"/>
  <c r="N779" i="20" s="1"/>
  <c r="C778" i="20"/>
  <c r="N778" i="20" s="1"/>
  <c r="C777" i="20"/>
  <c r="N777" i="20" s="1"/>
  <c r="C776" i="20"/>
  <c r="N776" i="20" s="1"/>
  <c r="C775" i="20"/>
  <c r="N775" i="20" s="1"/>
  <c r="C774" i="20"/>
  <c r="N774" i="20" s="1"/>
  <c r="C773" i="20"/>
  <c r="N773" i="20" s="1"/>
  <c r="C772" i="20"/>
  <c r="N772" i="20" s="1"/>
  <c r="C771" i="20"/>
  <c r="N771" i="20" s="1"/>
  <c r="C770" i="20"/>
  <c r="N770" i="20" s="1"/>
  <c r="C769" i="20"/>
  <c r="N769" i="20" s="1"/>
  <c r="C768" i="20"/>
  <c r="N768" i="20" s="1"/>
  <c r="C767" i="20"/>
  <c r="N767" i="20" s="1"/>
  <c r="C766" i="20"/>
  <c r="N766" i="20" s="1"/>
  <c r="C765" i="20"/>
  <c r="N765" i="20" s="1"/>
  <c r="C764" i="20"/>
  <c r="N764" i="20" s="1"/>
  <c r="C763" i="20"/>
  <c r="N763" i="20" s="1"/>
  <c r="C762" i="20"/>
  <c r="N762" i="20" s="1"/>
  <c r="C761" i="20"/>
  <c r="N761" i="20" s="1"/>
  <c r="C760" i="20"/>
  <c r="N760" i="20" s="1"/>
  <c r="C759" i="20"/>
  <c r="N759" i="20" s="1"/>
  <c r="C758" i="20"/>
  <c r="N758" i="20" s="1"/>
  <c r="C757" i="20"/>
  <c r="N757" i="20" s="1"/>
  <c r="C756" i="20"/>
  <c r="N756" i="20" s="1"/>
  <c r="C755" i="20"/>
  <c r="N755" i="20" s="1"/>
  <c r="C754" i="20"/>
  <c r="N754" i="20" s="1"/>
  <c r="C753" i="20"/>
  <c r="N753" i="20" s="1"/>
  <c r="C752" i="20"/>
  <c r="N752" i="20" s="1"/>
  <c r="C751" i="20"/>
  <c r="N751" i="20" s="1"/>
  <c r="C750" i="20"/>
  <c r="N750" i="20" s="1"/>
  <c r="C749" i="20"/>
  <c r="N749" i="20" s="1"/>
  <c r="C748" i="20"/>
  <c r="N748" i="20" s="1"/>
  <c r="C747" i="20"/>
  <c r="N747" i="20" s="1"/>
  <c r="C746" i="20"/>
  <c r="N746" i="20" s="1"/>
  <c r="C745" i="20"/>
  <c r="N745" i="20" s="1"/>
  <c r="C744" i="20"/>
  <c r="N744" i="20" s="1"/>
  <c r="C743" i="20"/>
  <c r="N743" i="20" s="1"/>
  <c r="C742" i="20"/>
  <c r="N742" i="20" s="1"/>
  <c r="C741" i="20"/>
  <c r="N741" i="20" s="1"/>
  <c r="C740" i="20"/>
  <c r="N740" i="20" s="1"/>
  <c r="C739" i="20"/>
  <c r="N739" i="20" s="1"/>
  <c r="C738" i="20"/>
  <c r="N738" i="20" s="1"/>
  <c r="C737" i="20"/>
  <c r="N737" i="20" s="1"/>
  <c r="C736" i="20"/>
  <c r="N736" i="20" s="1"/>
  <c r="C735" i="20"/>
  <c r="N735" i="20" s="1"/>
  <c r="C734" i="20"/>
  <c r="N734" i="20" s="1"/>
  <c r="C733" i="20"/>
  <c r="N733" i="20" s="1"/>
  <c r="C732" i="20"/>
  <c r="N732" i="20" s="1"/>
  <c r="C731" i="20"/>
  <c r="N731" i="20" s="1"/>
  <c r="C730" i="20"/>
  <c r="N730" i="20" s="1"/>
  <c r="C729" i="20"/>
  <c r="N729" i="20" s="1"/>
  <c r="C728" i="20"/>
  <c r="N728" i="20" s="1"/>
  <c r="C727" i="20"/>
  <c r="N727" i="20" s="1"/>
  <c r="C726" i="20"/>
  <c r="N726" i="20" s="1"/>
  <c r="C725" i="20"/>
  <c r="N725" i="20" s="1"/>
  <c r="C724" i="20"/>
  <c r="N724" i="20" s="1"/>
  <c r="C722" i="20"/>
  <c r="N722" i="20" s="1"/>
  <c r="C720" i="20"/>
  <c r="N720" i="20" s="1"/>
  <c r="C718" i="20"/>
  <c r="N718" i="20" s="1"/>
  <c r="C715" i="20"/>
  <c r="N715" i="20" s="1"/>
  <c r="C714" i="20"/>
  <c r="N714" i="20" s="1"/>
  <c r="C712" i="20"/>
  <c r="N712" i="20" s="1"/>
  <c r="C710" i="20"/>
  <c r="N710" i="20" s="1"/>
  <c r="C709" i="20"/>
  <c r="N709" i="20" s="1"/>
  <c r="C708" i="20"/>
  <c r="N708" i="20" s="1"/>
  <c r="C707" i="20"/>
  <c r="N707" i="20" s="1"/>
  <c r="C706" i="20"/>
  <c r="N706" i="20" s="1"/>
  <c r="C705" i="20"/>
  <c r="N705" i="20" s="1"/>
  <c r="C704" i="20"/>
  <c r="N704" i="20" s="1"/>
  <c r="C703" i="20"/>
  <c r="N703" i="20" s="1"/>
  <c r="C702" i="20"/>
  <c r="N702" i="20" s="1"/>
  <c r="C701" i="20"/>
  <c r="N701" i="20" s="1"/>
  <c r="C700" i="20"/>
  <c r="N700" i="20" s="1"/>
  <c r="C699" i="20"/>
  <c r="N699" i="20" s="1"/>
  <c r="C698" i="20"/>
  <c r="N698" i="20" s="1"/>
  <c r="C697" i="20"/>
  <c r="N697" i="20" s="1"/>
  <c r="C696" i="20"/>
  <c r="N696" i="20" s="1"/>
  <c r="C695" i="20"/>
  <c r="N695" i="20" s="1"/>
  <c r="C694" i="20"/>
  <c r="N694" i="20" s="1"/>
  <c r="C693" i="20"/>
  <c r="N693" i="20" s="1"/>
  <c r="C692" i="20"/>
  <c r="N692" i="20" s="1"/>
  <c r="C691" i="20"/>
  <c r="N691" i="20" s="1"/>
  <c r="C690" i="20"/>
  <c r="N690" i="20" s="1"/>
  <c r="C689" i="20"/>
  <c r="N689" i="20" s="1"/>
  <c r="C688" i="20"/>
  <c r="N688" i="20" s="1"/>
  <c r="C687" i="20"/>
  <c r="N687" i="20" s="1"/>
  <c r="C686" i="20"/>
  <c r="N686" i="20" s="1"/>
  <c r="C685" i="20"/>
  <c r="N685" i="20" s="1"/>
  <c r="C684" i="20"/>
  <c r="N684" i="20" s="1"/>
  <c r="C683" i="20"/>
  <c r="N683" i="20" s="1"/>
  <c r="C682" i="20"/>
  <c r="N682" i="20" s="1"/>
  <c r="C681" i="20"/>
  <c r="N681" i="20" s="1"/>
  <c r="C680" i="20"/>
  <c r="N680" i="20" s="1"/>
  <c r="C679" i="20"/>
  <c r="N679" i="20" s="1"/>
  <c r="C678" i="20"/>
  <c r="N678" i="20" s="1"/>
  <c r="C677" i="20"/>
  <c r="N677" i="20" s="1"/>
  <c r="C676" i="20"/>
  <c r="N676" i="20" s="1"/>
  <c r="C675" i="20"/>
  <c r="N675" i="20" s="1"/>
  <c r="C674" i="20"/>
  <c r="N674" i="20" s="1"/>
  <c r="C673" i="20"/>
  <c r="N673" i="20" s="1"/>
  <c r="C672" i="20"/>
  <c r="N672" i="20" s="1"/>
  <c r="C671" i="20"/>
  <c r="N671" i="20" s="1"/>
  <c r="C670" i="20"/>
  <c r="N670" i="20" s="1"/>
  <c r="C669" i="20"/>
  <c r="N669" i="20" s="1"/>
  <c r="C668" i="20"/>
  <c r="N668" i="20" s="1"/>
  <c r="C667" i="20"/>
  <c r="N667" i="20" s="1"/>
  <c r="C666" i="20"/>
  <c r="N666" i="20" s="1"/>
  <c r="C665" i="20"/>
  <c r="N665" i="20" s="1"/>
  <c r="C664" i="20"/>
  <c r="N664" i="20" s="1"/>
  <c r="C663" i="20"/>
  <c r="N663" i="20" s="1"/>
  <c r="C662" i="20"/>
  <c r="N662" i="20" s="1"/>
  <c r="C661" i="20"/>
  <c r="N661" i="20" s="1"/>
  <c r="C660" i="20"/>
  <c r="N660" i="20" s="1"/>
  <c r="C659" i="20"/>
  <c r="N659" i="20" s="1"/>
  <c r="C658" i="20"/>
  <c r="N658" i="20" s="1"/>
  <c r="C657" i="20"/>
  <c r="N657" i="20" s="1"/>
  <c r="C656" i="20"/>
  <c r="N656" i="20" s="1"/>
  <c r="C655" i="20"/>
  <c r="N655" i="20" s="1"/>
  <c r="C654" i="20"/>
  <c r="N654" i="20" s="1"/>
  <c r="C653" i="20"/>
  <c r="N653" i="20" s="1"/>
  <c r="C652" i="20"/>
  <c r="N652" i="20" s="1"/>
  <c r="C651" i="20"/>
  <c r="N651" i="20" s="1"/>
  <c r="C650" i="20"/>
  <c r="N650" i="20" s="1"/>
  <c r="C649" i="20"/>
  <c r="N649" i="20" s="1"/>
  <c r="C648" i="20"/>
  <c r="N648" i="20" s="1"/>
  <c r="C647" i="20"/>
  <c r="N647" i="20" s="1"/>
  <c r="C646" i="20"/>
  <c r="N646" i="20" s="1"/>
  <c r="C645" i="20"/>
  <c r="N645" i="20" s="1"/>
  <c r="C644" i="20"/>
  <c r="N644" i="20" s="1"/>
  <c r="C643" i="20"/>
  <c r="N643" i="20" s="1"/>
  <c r="C642" i="20"/>
  <c r="N642" i="20" s="1"/>
  <c r="C641" i="20"/>
  <c r="N641" i="20" s="1"/>
  <c r="C640" i="20"/>
  <c r="N640" i="20" s="1"/>
  <c r="C639" i="20"/>
  <c r="N639" i="20" s="1"/>
  <c r="C638" i="20"/>
  <c r="N638" i="20" s="1"/>
  <c r="C637" i="20"/>
  <c r="N637" i="20" s="1"/>
  <c r="C636" i="20"/>
  <c r="N636" i="20" s="1"/>
  <c r="C635" i="20"/>
  <c r="N635" i="20" s="1"/>
  <c r="C634" i="20"/>
  <c r="N634" i="20" s="1"/>
  <c r="C633" i="20"/>
  <c r="N633" i="20" s="1"/>
  <c r="C632" i="20"/>
  <c r="N632" i="20" s="1"/>
  <c r="C631" i="20"/>
  <c r="N631" i="20" s="1"/>
  <c r="C630" i="20"/>
  <c r="N630" i="20" s="1"/>
  <c r="C629" i="20"/>
  <c r="N629" i="20" s="1"/>
  <c r="C628" i="20"/>
  <c r="N628" i="20" s="1"/>
  <c r="C627" i="20"/>
  <c r="N627" i="20" s="1"/>
  <c r="C626" i="20"/>
  <c r="N626" i="20" s="1"/>
  <c r="C625" i="20"/>
  <c r="N625" i="20" s="1"/>
  <c r="C624" i="20"/>
  <c r="N624" i="20" s="1"/>
  <c r="C623" i="20"/>
  <c r="N623" i="20" s="1"/>
  <c r="C622" i="20"/>
  <c r="N622" i="20" s="1"/>
  <c r="C621" i="20"/>
  <c r="N621" i="20" s="1"/>
  <c r="C620" i="20"/>
  <c r="N620" i="20" s="1"/>
  <c r="C619" i="20"/>
  <c r="N619" i="20" s="1"/>
  <c r="C618" i="20"/>
  <c r="N618" i="20" s="1"/>
  <c r="C617" i="20"/>
  <c r="N617" i="20" s="1"/>
  <c r="C616" i="20"/>
  <c r="N616" i="20" s="1"/>
  <c r="C615" i="20"/>
  <c r="N615" i="20" s="1"/>
  <c r="C614" i="20"/>
  <c r="N614" i="20" s="1"/>
  <c r="C613" i="20"/>
  <c r="N613" i="20" s="1"/>
  <c r="C612" i="20"/>
  <c r="N612" i="20" s="1"/>
  <c r="C611" i="20"/>
  <c r="N611" i="20" s="1"/>
  <c r="C610" i="20"/>
  <c r="N610" i="20" s="1"/>
  <c r="C609" i="20"/>
  <c r="N609" i="20" s="1"/>
  <c r="C608" i="20"/>
  <c r="N608" i="20" s="1"/>
  <c r="C607" i="20"/>
  <c r="N607" i="20" s="1"/>
  <c r="C606" i="20"/>
  <c r="N606" i="20" s="1"/>
  <c r="C605" i="20"/>
  <c r="N605" i="20" s="1"/>
  <c r="C604" i="20"/>
  <c r="N604" i="20" s="1"/>
  <c r="C603" i="20"/>
  <c r="N603" i="20" s="1"/>
  <c r="C602" i="20"/>
  <c r="N602" i="20" s="1"/>
  <c r="C601" i="20"/>
  <c r="N601" i="20" s="1"/>
  <c r="C600" i="20"/>
  <c r="N600" i="20" s="1"/>
  <c r="C599" i="20"/>
  <c r="N599" i="20" s="1"/>
  <c r="C598" i="20"/>
  <c r="N598" i="20" s="1"/>
  <c r="C597" i="20"/>
  <c r="N597" i="20" s="1"/>
  <c r="C596" i="20"/>
  <c r="N596" i="20" s="1"/>
  <c r="C595" i="20"/>
  <c r="N595" i="20" s="1"/>
  <c r="C594" i="20"/>
  <c r="N594" i="20" s="1"/>
  <c r="C593" i="20"/>
  <c r="N593" i="20" s="1"/>
  <c r="C590" i="20"/>
  <c r="N590" i="20" s="1"/>
  <c r="C589" i="20"/>
  <c r="N589" i="20" s="1"/>
  <c r="C588" i="20"/>
  <c r="N588" i="20" s="1"/>
  <c r="C587" i="20"/>
  <c r="N587" i="20" s="1"/>
  <c r="C586" i="20"/>
  <c r="N586" i="20" s="1"/>
  <c r="C585" i="20"/>
  <c r="N585" i="20" s="1"/>
  <c r="C584" i="20"/>
  <c r="N584" i="20" s="1"/>
  <c r="C583" i="20"/>
  <c r="N583" i="20" s="1"/>
  <c r="C582" i="20"/>
  <c r="N582" i="20" s="1"/>
  <c r="C581" i="20"/>
  <c r="N581" i="20" s="1"/>
  <c r="C580" i="20"/>
  <c r="N580" i="20" s="1"/>
  <c r="C579" i="20"/>
  <c r="N579" i="20" s="1"/>
  <c r="C578" i="20"/>
  <c r="N578" i="20" s="1"/>
  <c r="C577" i="20"/>
  <c r="N577" i="20" s="1"/>
  <c r="C576" i="20"/>
  <c r="N576" i="20" s="1"/>
  <c r="C575" i="20"/>
  <c r="N575" i="20" s="1"/>
  <c r="C574" i="20"/>
  <c r="N574" i="20" s="1"/>
  <c r="C573" i="20"/>
  <c r="N573" i="20" s="1"/>
  <c r="C572" i="20"/>
  <c r="N572" i="20" s="1"/>
  <c r="C571" i="20"/>
  <c r="N571" i="20" s="1"/>
  <c r="C570" i="20"/>
  <c r="N570" i="20" s="1"/>
  <c r="C569" i="20"/>
  <c r="N569" i="20" s="1"/>
  <c r="C568" i="20"/>
  <c r="N568" i="20" s="1"/>
  <c r="C567" i="20"/>
  <c r="N567" i="20" s="1"/>
  <c r="C566" i="20"/>
  <c r="N566" i="20" s="1"/>
  <c r="C565" i="20"/>
  <c r="N565" i="20" s="1"/>
  <c r="C564" i="20"/>
  <c r="N564" i="20" s="1"/>
  <c r="C563" i="20"/>
  <c r="N563" i="20" s="1"/>
  <c r="C562" i="20"/>
  <c r="N562" i="20" s="1"/>
  <c r="C561" i="20"/>
  <c r="N561" i="20" s="1"/>
  <c r="C560" i="20"/>
  <c r="N560" i="20" s="1"/>
  <c r="C559" i="20"/>
  <c r="N559" i="20" s="1"/>
  <c r="C558" i="20"/>
  <c r="N558" i="20" s="1"/>
  <c r="C557" i="20"/>
  <c r="N557" i="20" s="1"/>
  <c r="C556" i="20"/>
  <c r="N556" i="20" s="1"/>
  <c r="C555" i="20"/>
  <c r="N555" i="20" s="1"/>
  <c r="C554" i="20"/>
  <c r="N554" i="20" s="1"/>
  <c r="C553" i="20"/>
  <c r="N553" i="20" s="1"/>
  <c r="C552" i="20"/>
  <c r="N552" i="20" s="1"/>
  <c r="C551" i="20"/>
  <c r="N551" i="20" s="1"/>
  <c r="C550" i="20"/>
  <c r="N550" i="20" s="1"/>
  <c r="C549" i="20"/>
  <c r="N549" i="20" s="1"/>
  <c r="C548" i="20"/>
  <c r="N548" i="20" s="1"/>
  <c r="C547" i="20"/>
  <c r="N547" i="20" s="1"/>
  <c r="C546" i="20"/>
  <c r="N546" i="20" s="1"/>
  <c r="C545" i="20"/>
  <c r="N545" i="20" s="1"/>
  <c r="C544" i="20"/>
  <c r="N544" i="20" s="1"/>
  <c r="C543" i="20"/>
  <c r="N543" i="20" s="1"/>
  <c r="C542" i="20"/>
  <c r="N542" i="20" s="1"/>
  <c r="C541" i="20"/>
  <c r="N541" i="20" s="1"/>
  <c r="C540" i="20"/>
  <c r="N540" i="20" s="1"/>
  <c r="C539" i="20"/>
  <c r="N539" i="20" s="1"/>
  <c r="C538" i="20"/>
  <c r="N538" i="20" s="1"/>
  <c r="C537" i="20"/>
  <c r="N537" i="20" s="1"/>
  <c r="C536" i="20"/>
  <c r="N536" i="20" s="1"/>
  <c r="C535" i="20"/>
  <c r="N535" i="20" s="1"/>
  <c r="C534" i="20"/>
  <c r="N534" i="20" s="1"/>
  <c r="C533" i="20"/>
  <c r="N533" i="20" s="1"/>
  <c r="C532" i="20"/>
  <c r="N532" i="20" s="1"/>
  <c r="C531" i="20"/>
  <c r="N531" i="20" s="1"/>
  <c r="C530" i="20"/>
  <c r="N530" i="20" s="1"/>
  <c r="C529" i="20"/>
  <c r="N529" i="20" s="1"/>
  <c r="C528" i="20"/>
  <c r="N528" i="20" s="1"/>
  <c r="C527" i="20"/>
  <c r="N527" i="20" s="1"/>
  <c r="C526" i="20"/>
  <c r="N526" i="20" s="1"/>
  <c r="C525" i="20"/>
  <c r="N525" i="20" s="1"/>
  <c r="C524" i="20"/>
  <c r="N524" i="20" s="1"/>
  <c r="C523" i="20"/>
  <c r="N523" i="20" s="1"/>
  <c r="C522" i="20"/>
  <c r="N522" i="20" s="1"/>
  <c r="C521" i="20"/>
  <c r="N521" i="20" s="1"/>
  <c r="C520" i="20"/>
  <c r="N520" i="20" s="1"/>
  <c r="C519" i="20"/>
  <c r="N519" i="20" s="1"/>
  <c r="C518" i="20"/>
  <c r="N518" i="20" s="1"/>
  <c r="C517" i="20"/>
  <c r="N517" i="20" s="1"/>
  <c r="C516" i="20"/>
  <c r="N516" i="20" s="1"/>
  <c r="C515" i="20"/>
  <c r="N515" i="20" s="1"/>
  <c r="C514" i="20"/>
  <c r="N514" i="20" s="1"/>
  <c r="C513" i="20"/>
  <c r="N513" i="20" s="1"/>
  <c r="C512" i="20"/>
  <c r="N512" i="20" s="1"/>
  <c r="C511" i="20"/>
  <c r="N511" i="20" s="1"/>
  <c r="C510" i="20"/>
  <c r="N510" i="20" s="1"/>
  <c r="C509" i="20"/>
  <c r="N509" i="20" s="1"/>
  <c r="C508" i="20"/>
  <c r="N508" i="20" s="1"/>
  <c r="C507" i="20"/>
  <c r="N507" i="20" s="1"/>
  <c r="C506" i="20"/>
  <c r="N506" i="20" s="1"/>
  <c r="C505" i="20"/>
  <c r="N505" i="20" s="1"/>
  <c r="C504" i="20"/>
  <c r="N504" i="20" s="1"/>
  <c r="C503" i="20"/>
  <c r="N503" i="20" s="1"/>
  <c r="C502" i="20"/>
  <c r="N502" i="20" s="1"/>
  <c r="C501" i="20"/>
  <c r="N501" i="20" s="1"/>
  <c r="C500" i="20"/>
  <c r="N500" i="20" s="1"/>
  <c r="C499" i="20"/>
  <c r="N499" i="20" s="1"/>
  <c r="C498" i="20"/>
  <c r="N498" i="20" s="1"/>
  <c r="C497" i="20"/>
  <c r="N497" i="20" s="1"/>
  <c r="C496" i="20"/>
  <c r="N496" i="20" s="1"/>
  <c r="C495" i="20"/>
  <c r="N495" i="20" s="1"/>
  <c r="C494" i="20"/>
  <c r="N494" i="20" s="1"/>
  <c r="C493" i="20"/>
  <c r="N493" i="20" s="1"/>
  <c r="C492" i="20"/>
  <c r="N492" i="20" s="1"/>
  <c r="C491" i="20"/>
  <c r="N491" i="20" s="1"/>
  <c r="C490" i="20"/>
  <c r="N490" i="20" s="1"/>
  <c r="C489" i="20"/>
  <c r="N489" i="20" s="1"/>
  <c r="C488" i="20"/>
  <c r="N488" i="20" s="1"/>
  <c r="C487" i="20"/>
  <c r="N487" i="20" s="1"/>
  <c r="C486" i="20"/>
  <c r="N486" i="20" s="1"/>
  <c r="C485" i="20"/>
  <c r="N485" i="20" s="1"/>
  <c r="C484" i="20"/>
  <c r="N484" i="20" s="1"/>
  <c r="C483" i="20"/>
  <c r="N483" i="20" s="1"/>
  <c r="C482" i="20"/>
  <c r="N482" i="20" s="1"/>
  <c r="C481" i="20"/>
  <c r="N481" i="20" s="1"/>
  <c r="C480" i="20"/>
  <c r="N480" i="20" s="1"/>
  <c r="C479" i="20"/>
  <c r="N479" i="20" s="1"/>
  <c r="C478" i="20"/>
  <c r="N478" i="20" s="1"/>
  <c r="C477" i="20"/>
  <c r="N477" i="20" s="1"/>
  <c r="C476" i="20"/>
  <c r="N476" i="20" s="1"/>
  <c r="C475" i="20"/>
  <c r="N475" i="20" s="1"/>
  <c r="C474" i="20"/>
  <c r="N474" i="20" s="1"/>
  <c r="C473" i="20"/>
  <c r="N473" i="20" s="1"/>
  <c r="C472" i="20"/>
  <c r="N472" i="20" s="1"/>
  <c r="C471" i="20"/>
  <c r="N471" i="20" s="1"/>
  <c r="C470" i="20"/>
  <c r="N470" i="20" s="1"/>
  <c r="C469" i="20"/>
  <c r="N469" i="20" s="1"/>
  <c r="C440" i="20"/>
  <c r="N440" i="20" s="1"/>
  <c r="C439" i="20"/>
  <c r="N439" i="20" s="1"/>
  <c r="C438" i="20"/>
  <c r="N438" i="20" s="1"/>
  <c r="C437" i="20"/>
  <c r="N437" i="20" s="1"/>
  <c r="C436" i="20"/>
  <c r="N436" i="20" s="1"/>
  <c r="C435" i="20"/>
  <c r="N435" i="20" s="1"/>
  <c r="C434" i="20"/>
  <c r="N434" i="20" s="1"/>
  <c r="C433" i="20"/>
  <c r="N433" i="20" s="1"/>
  <c r="C432" i="20"/>
  <c r="N432" i="20" s="1"/>
  <c r="C431" i="20"/>
  <c r="N431" i="20" s="1"/>
  <c r="C430" i="20"/>
  <c r="N430" i="20" s="1"/>
  <c r="C429" i="20"/>
  <c r="N429" i="20" s="1"/>
  <c r="C428" i="20"/>
  <c r="N428" i="20" s="1"/>
  <c r="C427" i="20"/>
  <c r="N427" i="20" s="1"/>
  <c r="C426" i="20"/>
  <c r="N426" i="20" s="1"/>
  <c r="C425" i="20"/>
  <c r="N425" i="20" s="1"/>
  <c r="C424" i="20"/>
  <c r="N424" i="20" s="1"/>
  <c r="C423" i="20"/>
  <c r="N423" i="20" s="1"/>
  <c r="C422" i="20"/>
  <c r="N422" i="20" s="1"/>
  <c r="C421" i="20"/>
  <c r="N421" i="20" s="1"/>
  <c r="C420" i="20"/>
  <c r="N420" i="20" s="1"/>
  <c r="C419" i="20"/>
  <c r="N419" i="20" s="1"/>
  <c r="C418" i="20"/>
  <c r="N418" i="20" s="1"/>
  <c r="C417" i="20"/>
  <c r="N417" i="20" s="1"/>
  <c r="C416" i="20"/>
  <c r="N416" i="20" s="1"/>
  <c r="C415" i="20"/>
  <c r="N415" i="20" s="1"/>
  <c r="C414" i="20"/>
  <c r="N414" i="20" s="1"/>
  <c r="C413" i="20"/>
  <c r="N413" i="20" s="1"/>
  <c r="C412" i="20"/>
  <c r="N412" i="20" s="1"/>
  <c r="C411" i="20"/>
  <c r="N411" i="20" s="1"/>
  <c r="C410" i="20"/>
  <c r="N410" i="20" s="1"/>
  <c r="C409" i="20"/>
  <c r="N409" i="20" s="1"/>
  <c r="C408" i="20"/>
  <c r="N408" i="20" s="1"/>
  <c r="C407" i="20"/>
  <c r="N407" i="20" s="1"/>
  <c r="C406" i="20"/>
  <c r="N406" i="20" s="1"/>
  <c r="C405" i="20"/>
  <c r="N405" i="20" s="1"/>
  <c r="C404" i="20"/>
  <c r="N404" i="20" s="1"/>
  <c r="C403" i="20"/>
  <c r="N403" i="20" s="1"/>
  <c r="C402" i="20"/>
  <c r="N402" i="20" s="1"/>
  <c r="C401" i="20"/>
  <c r="N401" i="20" s="1"/>
  <c r="C400" i="20"/>
  <c r="N400" i="20" s="1"/>
  <c r="C399" i="20"/>
  <c r="N399" i="20" s="1"/>
  <c r="C398" i="20"/>
  <c r="N398" i="20" s="1"/>
  <c r="C397" i="20"/>
  <c r="N397" i="20" s="1"/>
  <c r="C396" i="20"/>
  <c r="N396" i="20" s="1"/>
  <c r="C395" i="20"/>
  <c r="N395" i="20" s="1"/>
  <c r="C394" i="20"/>
  <c r="N394" i="20" s="1"/>
  <c r="C393" i="20"/>
  <c r="N393" i="20" s="1"/>
  <c r="C392" i="20"/>
  <c r="N392" i="20" s="1"/>
  <c r="C391" i="20"/>
  <c r="N391" i="20" s="1"/>
  <c r="C390" i="20"/>
  <c r="N390" i="20" s="1"/>
  <c r="C389" i="20"/>
  <c r="N389" i="20" s="1"/>
  <c r="C388" i="20"/>
  <c r="N388" i="20" s="1"/>
  <c r="C387" i="20"/>
  <c r="N387" i="20" s="1"/>
  <c r="C386" i="20"/>
  <c r="N386" i="20" s="1"/>
  <c r="C385" i="20"/>
  <c r="N385" i="20" s="1"/>
  <c r="C384" i="20"/>
  <c r="N384" i="20" s="1"/>
  <c r="C383" i="20"/>
  <c r="N383" i="20" s="1"/>
  <c r="C382" i="20"/>
  <c r="N382" i="20" s="1"/>
  <c r="C381" i="20"/>
  <c r="N381" i="20" s="1"/>
  <c r="C380" i="20"/>
  <c r="N380" i="20" s="1"/>
  <c r="C379" i="20"/>
  <c r="N379" i="20" s="1"/>
  <c r="C378" i="20"/>
  <c r="N378" i="20" s="1"/>
  <c r="C377" i="20"/>
  <c r="N377" i="20" s="1"/>
  <c r="C376" i="20"/>
  <c r="N376" i="20" s="1"/>
  <c r="C375" i="20"/>
  <c r="N375" i="20" s="1"/>
  <c r="C374" i="20"/>
  <c r="N374" i="20" s="1"/>
  <c r="C373" i="20"/>
  <c r="N373" i="20" s="1"/>
  <c r="C372" i="20"/>
  <c r="N372" i="20" s="1"/>
  <c r="C371" i="20"/>
  <c r="N371" i="20" s="1"/>
  <c r="C370" i="20"/>
  <c r="N370" i="20" s="1"/>
  <c r="C369" i="20"/>
  <c r="N369" i="20" s="1"/>
  <c r="C368" i="20"/>
  <c r="N368" i="20" s="1"/>
  <c r="C367" i="20"/>
  <c r="N367" i="20" s="1"/>
  <c r="C366" i="20"/>
  <c r="N366" i="20" s="1"/>
  <c r="C365" i="20"/>
  <c r="N365" i="20" s="1"/>
  <c r="C364" i="20"/>
  <c r="N364" i="20" s="1"/>
  <c r="C363" i="20"/>
  <c r="N363" i="20" s="1"/>
  <c r="C362" i="20"/>
  <c r="N362" i="20" s="1"/>
  <c r="C361" i="20"/>
  <c r="N361" i="20" s="1"/>
  <c r="C360" i="20"/>
  <c r="N360" i="20" s="1"/>
  <c r="C359" i="20"/>
  <c r="N359" i="20" s="1"/>
  <c r="C358" i="20"/>
  <c r="N358" i="20" s="1"/>
  <c r="C357" i="20"/>
  <c r="N357" i="20" s="1"/>
  <c r="C356" i="20"/>
  <c r="N356" i="20" s="1"/>
  <c r="C355" i="20"/>
  <c r="N355" i="20" s="1"/>
  <c r="C354" i="20"/>
  <c r="N354" i="20" s="1"/>
  <c r="C353" i="20"/>
  <c r="N353" i="20" s="1"/>
  <c r="C352" i="20"/>
  <c r="N352" i="20" s="1"/>
  <c r="C351" i="20"/>
  <c r="N351" i="20" s="1"/>
  <c r="C350" i="20"/>
  <c r="N350" i="20" s="1"/>
  <c r="C349" i="20"/>
  <c r="N349" i="20" s="1"/>
  <c r="C348" i="20"/>
  <c r="N348" i="20" s="1"/>
  <c r="C347" i="20"/>
  <c r="N347" i="20" s="1"/>
  <c r="C346" i="20"/>
  <c r="N346" i="20" s="1"/>
  <c r="C345" i="20"/>
  <c r="N345" i="20" s="1"/>
  <c r="C344" i="20"/>
  <c r="N344" i="20" s="1"/>
  <c r="C343" i="20"/>
  <c r="N343" i="20" s="1"/>
  <c r="C342" i="20"/>
  <c r="N342" i="20" s="1"/>
  <c r="C341" i="20"/>
  <c r="N341" i="20" s="1"/>
  <c r="C340" i="20"/>
  <c r="N340" i="20" s="1"/>
  <c r="C339" i="20"/>
  <c r="N339" i="20" s="1"/>
  <c r="C338" i="20"/>
  <c r="N338" i="20" s="1"/>
  <c r="C337" i="20"/>
  <c r="N337" i="20" s="1"/>
  <c r="C336" i="20"/>
  <c r="N336" i="20" s="1"/>
  <c r="C335" i="20"/>
  <c r="N335" i="20" s="1"/>
  <c r="C334" i="20"/>
  <c r="N334" i="20" s="1"/>
  <c r="C333" i="20"/>
  <c r="N333" i="20" s="1"/>
  <c r="C332" i="20"/>
  <c r="N332" i="20" s="1"/>
  <c r="C331" i="20"/>
  <c r="N331" i="20" s="1"/>
  <c r="C330" i="20"/>
  <c r="N330" i="20" s="1"/>
  <c r="C329" i="20"/>
  <c r="N329" i="20" s="1"/>
  <c r="C328" i="20"/>
  <c r="N328" i="20" s="1"/>
  <c r="C327" i="20"/>
  <c r="N327" i="20" s="1"/>
  <c r="C326" i="20"/>
  <c r="N326" i="20" s="1"/>
  <c r="C325" i="20"/>
  <c r="N325" i="20" s="1"/>
  <c r="C324" i="20"/>
  <c r="N324" i="20" s="1"/>
  <c r="C322" i="20"/>
  <c r="N322" i="20" s="1"/>
  <c r="C321" i="20"/>
  <c r="N321" i="20" s="1"/>
  <c r="C320" i="20"/>
  <c r="N320" i="20" s="1"/>
  <c r="C319" i="20"/>
  <c r="N319" i="20" s="1"/>
  <c r="C318" i="20"/>
  <c r="N318" i="20" s="1"/>
  <c r="C317" i="20"/>
  <c r="N317" i="20" s="1"/>
  <c r="C316" i="20"/>
  <c r="N316" i="20" s="1"/>
  <c r="C315" i="20"/>
  <c r="N315" i="20" s="1"/>
  <c r="C313" i="20"/>
  <c r="N313" i="20" s="1"/>
  <c r="C311" i="20"/>
  <c r="N311" i="20" s="1"/>
  <c r="C310" i="20"/>
  <c r="N310" i="20" s="1"/>
  <c r="C309" i="20"/>
  <c r="N309" i="20" s="1"/>
  <c r="C308" i="20"/>
  <c r="N308" i="20" s="1"/>
  <c r="C307" i="20"/>
  <c r="N307" i="20" s="1"/>
  <c r="C306" i="20"/>
  <c r="N306" i="20" s="1"/>
  <c r="C305" i="20"/>
  <c r="N305" i="20" s="1"/>
  <c r="C304" i="20"/>
  <c r="N304" i="20" s="1"/>
  <c r="C303" i="20"/>
  <c r="N303" i="20" s="1"/>
  <c r="C302" i="20"/>
  <c r="N302" i="20" s="1"/>
  <c r="C301" i="20"/>
  <c r="N301" i="20" s="1"/>
  <c r="C300" i="20"/>
  <c r="N300" i="20" s="1"/>
  <c r="C299" i="20"/>
  <c r="N299" i="20" s="1"/>
  <c r="C298" i="20"/>
  <c r="N298" i="20" s="1"/>
  <c r="C297" i="20"/>
  <c r="N297" i="20" s="1"/>
  <c r="C296" i="20"/>
  <c r="N296" i="20" s="1"/>
  <c r="C295" i="20"/>
  <c r="N295" i="20" s="1"/>
  <c r="C294" i="20"/>
  <c r="N294" i="20" s="1"/>
  <c r="C293" i="20"/>
  <c r="N293" i="20" s="1"/>
  <c r="C292" i="20"/>
  <c r="N292" i="20" s="1"/>
  <c r="C291" i="20"/>
  <c r="N291" i="20" s="1"/>
  <c r="C290" i="20"/>
  <c r="N290" i="20" s="1"/>
  <c r="C289" i="20"/>
  <c r="N289" i="20" s="1"/>
  <c r="C288" i="20"/>
  <c r="N288" i="20" s="1"/>
  <c r="C287" i="20"/>
  <c r="N287" i="20" s="1"/>
  <c r="C286" i="20"/>
  <c r="N286" i="20" s="1"/>
  <c r="C285" i="20"/>
  <c r="N285" i="20" s="1"/>
  <c r="C284" i="20"/>
  <c r="N284" i="20" s="1"/>
  <c r="C283" i="20"/>
  <c r="N283" i="20" s="1"/>
  <c r="C282" i="20"/>
  <c r="N282" i="20" s="1"/>
  <c r="C281" i="20"/>
  <c r="N281" i="20" s="1"/>
  <c r="C280" i="20"/>
  <c r="N280" i="20" s="1"/>
  <c r="C279" i="20"/>
  <c r="N279" i="20" s="1"/>
  <c r="C278" i="20"/>
  <c r="N278" i="20" s="1"/>
  <c r="C277" i="20"/>
  <c r="N277" i="20" s="1"/>
  <c r="C276" i="20"/>
  <c r="N276" i="20" s="1"/>
  <c r="C275" i="20"/>
  <c r="N275" i="20" s="1"/>
  <c r="C274" i="20"/>
  <c r="N274" i="20" s="1"/>
  <c r="C273" i="20"/>
  <c r="N273" i="20" s="1"/>
  <c r="C272" i="20"/>
  <c r="N272" i="20" s="1"/>
  <c r="C271" i="20"/>
  <c r="N271" i="20" s="1"/>
  <c r="C270" i="20"/>
  <c r="N270" i="20" s="1"/>
  <c r="C269" i="20"/>
  <c r="N269" i="20" s="1"/>
  <c r="C268" i="20"/>
  <c r="N268" i="20" s="1"/>
  <c r="C267" i="20"/>
  <c r="N267" i="20" s="1"/>
  <c r="C266" i="20"/>
  <c r="N266" i="20" s="1"/>
  <c r="C265" i="20"/>
  <c r="N265" i="20" s="1"/>
  <c r="C264" i="20"/>
  <c r="N264" i="20" s="1"/>
  <c r="C263" i="20"/>
  <c r="N263" i="20" s="1"/>
  <c r="C262" i="20"/>
  <c r="N262" i="20" s="1"/>
  <c r="C261" i="20"/>
  <c r="N261" i="20" s="1"/>
  <c r="C260" i="20"/>
  <c r="N260" i="20" s="1"/>
  <c r="C259" i="20"/>
  <c r="N259" i="20" s="1"/>
  <c r="C258" i="20"/>
  <c r="N258" i="20" s="1"/>
  <c r="C257" i="20"/>
  <c r="N257" i="20" s="1"/>
  <c r="C256" i="20"/>
  <c r="N256" i="20" s="1"/>
  <c r="C255" i="20"/>
  <c r="N255" i="20" s="1"/>
  <c r="C254" i="20"/>
  <c r="N254" i="20" s="1"/>
  <c r="C253" i="20"/>
  <c r="N253" i="20" s="1"/>
  <c r="C252" i="20"/>
  <c r="N252" i="20" s="1"/>
  <c r="C251" i="20"/>
  <c r="N251" i="20" s="1"/>
  <c r="C250" i="20"/>
  <c r="N250" i="20" s="1"/>
  <c r="C249" i="20"/>
  <c r="N249" i="20" s="1"/>
  <c r="C248" i="20"/>
  <c r="N248" i="20" s="1"/>
  <c r="C247" i="20"/>
  <c r="N247" i="20" s="1"/>
  <c r="C246" i="20"/>
  <c r="N246" i="20" s="1"/>
  <c r="C245" i="20"/>
  <c r="N245" i="20" s="1"/>
  <c r="C244" i="20"/>
  <c r="N244" i="20" s="1"/>
  <c r="C243" i="20"/>
  <c r="N243" i="20" s="1"/>
  <c r="C242" i="20"/>
  <c r="N242" i="20" s="1"/>
  <c r="C241" i="20"/>
  <c r="N241" i="20" s="1"/>
  <c r="C240" i="20"/>
  <c r="N240" i="20" s="1"/>
  <c r="C239" i="20"/>
  <c r="N239" i="20" s="1"/>
  <c r="C238" i="20"/>
  <c r="N238" i="20" s="1"/>
  <c r="C237" i="20"/>
  <c r="N237" i="20" s="1"/>
  <c r="C236" i="20"/>
  <c r="N236" i="20" s="1"/>
  <c r="C235" i="20"/>
  <c r="N235" i="20" s="1"/>
  <c r="C234" i="20"/>
  <c r="N234" i="20" s="1"/>
  <c r="C233" i="20"/>
  <c r="N233" i="20" s="1"/>
  <c r="C232" i="20"/>
  <c r="N232" i="20" s="1"/>
  <c r="C231" i="20"/>
  <c r="N231" i="20" s="1"/>
  <c r="C230" i="20"/>
  <c r="N230" i="20" s="1"/>
  <c r="C229" i="20"/>
  <c r="N229" i="20" s="1"/>
  <c r="C228" i="20"/>
  <c r="N228" i="20" s="1"/>
  <c r="C227" i="20"/>
  <c r="N227" i="20" s="1"/>
  <c r="C226" i="20"/>
  <c r="N226" i="20" s="1"/>
  <c r="C225" i="20"/>
  <c r="N225" i="20" s="1"/>
  <c r="C224" i="20"/>
  <c r="N224" i="20" s="1"/>
  <c r="C223" i="20"/>
  <c r="N223" i="20" s="1"/>
  <c r="C222" i="20"/>
  <c r="N222" i="20" s="1"/>
  <c r="C221" i="20"/>
  <c r="N221" i="20" s="1"/>
  <c r="C220" i="20"/>
  <c r="N220" i="20" s="1"/>
  <c r="C219" i="20"/>
  <c r="N219" i="20" s="1"/>
  <c r="C218" i="20"/>
  <c r="N218" i="20" s="1"/>
  <c r="C217" i="20"/>
  <c r="N217" i="20" s="1"/>
  <c r="C216" i="20"/>
  <c r="N216" i="20" s="1"/>
  <c r="C215" i="20"/>
  <c r="N215" i="20" s="1"/>
  <c r="C214" i="20"/>
  <c r="N214" i="20" s="1"/>
  <c r="C213" i="20"/>
  <c r="N213" i="20" s="1"/>
  <c r="C212" i="20"/>
  <c r="N212" i="20" s="1"/>
  <c r="C211" i="20"/>
  <c r="N211" i="20" s="1"/>
  <c r="C210" i="20"/>
  <c r="N210" i="20" s="1"/>
  <c r="C209" i="20"/>
  <c r="N209" i="20" s="1"/>
  <c r="C208" i="20"/>
  <c r="N208" i="20" s="1"/>
  <c r="C207" i="20"/>
  <c r="N207" i="20" s="1"/>
  <c r="C206" i="20"/>
  <c r="N206" i="20" s="1"/>
  <c r="C205" i="20"/>
  <c r="N205" i="20" s="1"/>
  <c r="C204" i="20"/>
  <c r="N204" i="20" s="1"/>
  <c r="C203" i="20"/>
  <c r="N203" i="20" s="1"/>
  <c r="C202" i="20"/>
  <c r="N202" i="20" s="1"/>
  <c r="C201" i="20"/>
  <c r="N201" i="20" s="1"/>
  <c r="C200" i="20"/>
  <c r="N200" i="20" s="1"/>
  <c r="C199" i="20"/>
  <c r="N199" i="20" s="1"/>
  <c r="C198" i="20"/>
  <c r="N198" i="20" s="1"/>
  <c r="C197" i="20"/>
  <c r="N197" i="20" s="1"/>
  <c r="C196" i="20"/>
  <c r="N196" i="20" s="1"/>
  <c r="C195" i="20"/>
  <c r="N195" i="20" s="1"/>
  <c r="C194" i="20"/>
  <c r="N194" i="20" s="1"/>
  <c r="C193" i="20"/>
  <c r="N193" i="20" s="1"/>
  <c r="C192" i="20"/>
  <c r="N192" i="20" s="1"/>
  <c r="C191" i="20"/>
  <c r="N191" i="20" s="1"/>
  <c r="C190" i="20"/>
  <c r="N190" i="20" s="1"/>
  <c r="C189" i="20"/>
  <c r="N189" i="20" s="1"/>
  <c r="C188" i="20"/>
  <c r="N188" i="20" s="1"/>
  <c r="C187" i="20"/>
  <c r="N187" i="20" s="1"/>
  <c r="C186" i="20"/>
  <c r="N186" i="20" s="1"/>
  <c r="C185" i="20"/>
  <c r="N185" i="20" s="1"/>
  <c r="C184" i="20"/>
  <c r="N184" i="20" s="1"/>
  <c r="C183" i="20"/>
  <c r="N183" i="20" s="1"/>
  <c r="C182" i="20"/>
  <c r="N182" i="20" s="1"/>
  <c r="C181" i="20"/>
  <c r="N181" i="20" s="1"/>
  <c r="C180" i="20"/>
  <c r="N180" i="20" s="1"/>
  <c r="C179" i="20"/>
  <c r="N179" i="20" s="1"/>
  <c r="C178" i="20"/>
  <c r="N178" i="20" s="1"/>
  <c r="C177" i="20"/>
  <c r="N177" i="20" s="1"/>
  <c r="C176" i="20"/>
  <c r="N176" i="20" s="1"/>
  <c r="C175" i="20"/>
  <c r="N175" i="20" s="1"/>
  <c r="C174" i="20"/>
  <c r="N174" i="20" s="1"/>
  <c r="C173" i="20"/>
  <c r="N173" i="20" s="1"/>
  <c r="C172" i="20"/>
  <c r="N172" i="20" s="1"/>
  <c r="C171" i="20"/>
  <c r="N171" i="20" s="1"/>
  <c r="C170" i="20"/>
  <c r="N170" i="20" s="1"/>
  <c r="C169" i="20"/>
  <c r="N169" i="20" s="1"/>
  <c r="C168" i="20"/>
  <c r="N168" i="20" s="1"/>
  <c r="C167" i="20"/>
  <c r="N167" i="20" s="1"/>
  <c r="C166" i="20"/>
  <c r="N166" i="20" s="1"/>
  <c r="C165" i="20"/>
  <c r="N165" i="20" s="1"/>
  <c r="C164" i="20"/>
  <c r="N164" i="20" s="1"/>
  <c r="C163" i="20"/>
  <c r="N163" i="20" s="1"/>
  <c r="C162" i="20"/>
  <c r="N162" i="20" s="1"/>
  <c r="C161" i="20"/>
  <c r="N161" i="20" s="1"/>
  <c r="C124" i="20"/>
  <c r="N124" i="20" s="1"/>
  <c r="C123" i="20"/>
  <c r="N123" i="20" s="1"/>
  <c r="C122" i="20"/>
  <c r="N122" i="20" s="1"/>
  <c r="C121" i="20"/>
  <c r="N121" i="20" s="1"/>
  <c r="C120" i="20"/>
  <c r="N120" i="20" s="1"/>
  <c r="C119" i="20"/>
  <c r="N119" i="20" s="1"/>
  <c r="C118" i="20"/>
  <c r="N118" i="20" s="1"/>
  <c r="C117" i="20"/>
  <c r="N117" i="20" s="1"/>
  <c r="C116" i="20"/>
  <c r="N116" i="20" s="1"/>
  <c r="C115" i="20"/>
  <c r="N115" i="20" s="1"/>
  <c r="C114" i="20"/>
  <c r="N114" i="20" s="1"/>
  <c r="C113" i="20"/>
  <c r="N113" i="20" s="1"/>
  <c r="C112" i="20"/>
  <c r="N112" i="20" s="1"/>
  <c r="C111" i="20"/>
  <c r="N111" i="20" s="1"/>
  <c r="C110" i="20"/>
  <c r="N110" i="20" s="1"/>
  <c r="C109" i="20"/>
  <c r="N109" i="20" s="1"/>
  <c r="C108" i="20"/>
  <c r="N108" i="20" s="1"/>
  <c r="C107" i="20"/>
  <c r="N107" i="20" s="1"/>
  <c r="C106" i="20"/>
  <c r="N106" i="20" s="1"/>
  <c r="C105" i="20"/>
  <c r="N105" i="20" s="1"/>
  <c r="C104" i="20"/>
  <c r="N104" i="20" s="1"/>
  <c r="C103" i="20"/>
  <c r="N103" i="20" s="1"/>
  <c r="C102" i="20"/>
  <c r="N102" i="20" s="1"/>
  <c r="C101" i="20"/>
  <c r="N101" i="20" s="1"/>
  <c r="C100" i="20"/>
  <c r="N100" i="20" s="1"/>
  <c r="C99" i="20"/>
  <c r="N99" i="20" s="1"/>
  <c r="C98" i="20"/>
  <c r="N98" i="20" s="1"/>
  <c r="C97" i="20"/>
  <c r="N97" i="20" s="1"/>
  <c r="C96" i="20"/>
  <c r="N96" i="20" s="1"/>
  <c r="C95" i="20"/>
  <c r="N95" i="20" s="1"/>
  <c r="C94" i="20"/>
  <c r="N94" i="20" s="1"/>
  <c r="C93" i="20"/>
  <c r="N93" i="20" s="1"/>
  <c r="C92" i="20"/>
  <c r="N92" i="20" s="1"/>
  <c r="C91" i="20"/>
  <c r="N91" i="20" s="1"/>
  <c r="C90" i="20"/>
  <c r="N90" i="20" s="1"/>
  <c r="C89" i="20"/>
  <c r="N89" i="20" s="1"/>
  <c r="C88" i="20"/>
  <c r="N88" i="20" s="1"/>
  <c r="C87" i="20"/>
  <c r="N87" i="20" s="1"/>
  <c r="C86" i="20"/>
  <c r="N86" i="20" s="1"/>
  <c r="C85" i="20"/>
  <c r="N85" i="20" s="1"/>
  <c r="C84" i="20"/>
  <c r="N84" i="20" s="1"/>
  <c r="C83" i="20"/>
  <c r="N83" i="20" s="1"/>
  <c r="C82" i="20"/>
  <c r="N82" i="20" s="1"/>
  <c r="C80" i="20"/>
  <c r="N80" i="20" s="1"/>
  <c r="C79" i="20"/>
  <c r="N79" i="20" s="1"/>
  <c r="C78" i="20"/>
  <c r="N78" i="20" s="1"/>
  <c r="C77" i="20"/>
  <c r="N77" i="20" s="1"/>
  <c r="C76" i="20"/>
  <c r="N76" i="20" s="1"/>
  <c r="C75" i="20"/>
  <c r="N75" i="20" s="1"/>
  <c r="C74" i="20"/>
  <c r="N74" i="20" s="1"/>
  <c r="C73" i="20"/>
  <c r="N73" i="20" s="1"/>
  <c r="C72" i="20"/>
  <c r="N72" i="20" s="1"/>
  <c r="C71" i="20"/>
  <c r="N71" i="20" s="1"/>
  <c r="C70" i="20"/>
  <c r="N70" i="20" s="1"/>
  <c r="C69" i="20"/>
  <c r="N69" i="20" s="1"/>
  <c r="C68" i="20"/>
  <c r="N68" i="20" s="1"/>
  <c r="C67" i="20"/>
  <c r="N67" i="20" s="1"/>
  <c r="C66" i="20"/>
  <c r="N66" i="20" s="1"/>
  <c r="C65" i="20"/>
  <c r="N65" i="20" s="1"/>
  <c r="C64" i="20"/>
  <c r="N64" i="20" s="1"/>
  <c r="C63" i="20"/>
  <c r="N63" i="20" s="1"/>
  <c r="C62" i="20"/>
  <c r="N62" i="20" s="1"/>
  <c r="C61" i="20"/>
  <c r="N61" i="20" s="1"/>
  <c r="C60" i="20"/>
  <c r="N60" i="20" s="1"/>
  <c r="C59" i="20"/>
  <c r="N59" i="20" s="1"/>
  <c r="C58" i="20"/>
  <c r="N58" i="20" s="1"/>
  <c r="C57" i="20"/>
  <c r="N57" i="20" s="1"/>
  <c r="C56" i="20"/>
  <c r="N56" i="20" s="1"/>
  <c r="C55" i="20"/>
  <c r="N55" i="20" s="1"/>
  <c r="C54" i="20"/>
  <c r="N54" i="20" s="1"/>
  <c r="C53" i="20"/>
  <c r="N53" i="20" s="1"/>
  <c r="C52" i="20"/>
  <c r="N52" i="20" s="1"/>
  <c r="C51" i="20"/>
  <c r="N51" i="20" s="1"/>
  <c r="C50" i="20"/>
  <c r="N50" i="20" s="1"/>
  <c r="C49" i="20"/>
  <c r="N49" i="20" s="1"/>
  <c r="C48" i="20"/>
  <c r="N48" i="20" s="1"/>
  <c r="C47" i="20"/>
  <c r="N47" i="20" s="1"/>
  <c r="C46" i="20"/>
  <c r="N46" i="20" s="1"/>
  <c r="C45" i="20"/>
  <c r="N45" i="20" s="1"/>
  <c r="C44" i="20"/>
  <c r="N44" i="20" s="1"/>
  <c r="C43" i="20"/>
  <c r="N43" i="20" s="1"/>
  <c r="C42" i="20"/>
  <c r="N42" i="20" s="1"/>
  <c r="C41" i="20"/>
  <c r="N41" i="20" s="1"/>
  <c r="C40" i="20"/>
  <c r="N40" i="20" s="1"/>
  <c r="C39" i="20"/>
  <c r="N39" i="20" s="1"/>
  <c r="C37" i="20"/>
  <c r="N37" i="20" s="1"/>
  <c r="C36" i="20"/>
  <c r="N36" i="20" s="1"/>
  <c r="C35" i="20"/>
  <c r="N35" i="20" s="1"/>
  <c r="C34" i="20"/>
  <c r="N34" i="20" s="1"/>
  <c r="C33" i="20"/>
  <c r="N33" i="20" s="1"/>
  <c r="C32" i="20"/>
  <c r="N32" i="20" s="1"/>
  <c r="C31" i="20"/>
  <c r="N31" i="20" s="1"/>
  <c r="C30" i="20"/>
  <c r="N30" i="20" s="1"/>
  <c r="C29" i="20"/>
  <c r="N29" i="20" s="1"/>
  <c r="C28" i="20"/>
  <c r="N28" i="20" s="1"/>
  <c r="C27" i="20"/>
  <c r="N27" i="20" s="1"/>
  <c r="C26" i="20"/>
  <c r="N26" i="20" s="1"/>
  <c r="C25" i="20"/>
  <c r="N25" i="20" s="1"/>
  <c r="C24" i="20"/>
  <c r="N24" i="20" s="1"/>
  <c r="C23" i="20"/>
  <c r="N23" i="20" s="1"/>
  <c r="C22" i="20"/>
  <c r="N22" i="20" s="1"/>
  <c r="C21" i="20"/>
  <c r="N21" i="20" s="1"/>
  <c r="C20" i="20"/>
  <c r="N20" i="20" s="1"/>
  <c r="C19" i="20"/>
  <c r="N19" i="20" s="1"/>
  <c r="C18" i="20"/>
  <c r="N18" i="20" s="1"/>
  <c r="C17" i="20"/>
  <c r="N17" i="20" s="1"/>
  <c r="C16" i="20"/>
  <c r="N16" i="20" s="1"/>
  <c r="C15" i="20"/>
  <c r="N15" i="20" s="1"/>
  <c r="C14" i="20"/>
  <c r="N14" i="20" s="1"/>
  <c r="C13" i="20"/>
  <c r="N13" i="20" s="1"/>
  <c r="C12" i="20"/>
  <c r="N12" i="20" s="1"/>
  <c r="C11" i="20"/>
  <c r="N11" i="20" s="1"/>
  <c r="C10" i="20"/>
  <c r="N10" i="20" s="1"/>
  <c r="C9" i="20"/>
  <c r="N9" i="20" s="1"/>
  <c r="C8" i="20"/>
  <c r="N8" i="20" s="1"/>
  <c r="C7" i="20"/>
  <c r="N7" i="20" s="1"/>
  <c r="C6" i="20"/>
  <c r="N6" i="20" s="1"/>
  <c r="N938" i="20" l="1"/>
  <c r="N940" i="20"/>
  <c r="N911" i="20"/>
  <c r="N925" i="20"/>
  <c r="N927" i="20"/>
  <c r="N944" i="20"/>
  <c r="N930" i="20"/>
  <c r="N935" i="20"/>
  <c r="N931" i="20"/>
  <c r="N932" i="20"/>
  <c r="N937" i="20"/>
  <c r="N913" i="20"/>
  <c r="N915" i="20"/>
  <c r="N917" i="20"/>
  <c r="N920" i="20"/>
  <c r="N921" i="20"/>
  <c r="N922" i="20"/>
  <c r="N928" i="20"/>
  <c r="N929" i="20"/>
  <c r="N933" i="20"/>
  <c r="N934" i="20"/>
  <c r="N941" i="20"/>
  <c r="N910" i="20"/>
  <c r="N912" i="20"/>
  <c r="N916" i="20"/>
  <c r="N926" i="20"/>
  <c r="N936" i="20"/>
  <c r="N939" i="20"/>
  <c r="N943" i="20"/>
  <c r="N918" i="20"/>
  <c r="N919" i="20"/>
  <c r="N923" i="20"/>
  <c r="N924" i="20"/>
  <c r="J159" i="20"/>
  <c r="L159" i="20" s="1"/>
  <c r="I210" i="22"/>
  <c r="I26" i="22"/>
  <c r="J872" i="20"/>
  <c r="L872" i="20" s="1"/>
  <c r="J869" i="20"/>
  <c r="L869" i="20" s="1"/>
  <c r="J711" i="20"/>
  <c r="L711" i="20" s="1"/>
  <c r="J591" i="20"/>
  <c r="L591" i="20" s="1"/>
  <c r="J155" i="20" l="1"/>
  <c r="L155" i="20" s="1"/>
  <c r="J156" i="20"/>
  <c r="L156" i="20" s="1"/>
  <c r="I24" i="22"/>
  <c r="I204" i="22"/>
  <c r="J877" i="20"/>
  <c r="L877" i="20" s="1"/>
  <c r="J38" i="20"/>
  <c r="L38" i="20" s="1"/>
  <c r="J719" i="20"/>
  <c r="L719" i="20" s="1"/>
  <c r="J721" i="20"/>
  <c r="L721" i="20" s="1"/>
  <c r="J875" i="20"/>
  <c r="L875" i="20" s="1"/>
  <c r="I209" i="22"/>
  <c r="J133" i="20"/>
  <c r="L133" i="20" s="1"/>
  <c r="J871" i="20"/>
  <c r="L871" i="20" s="1"/>
  <c r="J874" i="20"/>
  <c r="L874" i="20" s="1"/>
  <c r="J878" i="20"/>
  <c r="L878" i="20" s="1"/>
  <c r="J891" i="20"/>
  <c r="L891" i="20" s="1"/>
  <c r="I31" i="22"/>
  <c r="I562" i="27"/>
  <c r="H97" i="4"/>
  <c r="J152" i="20"/>
  <c r="L152" i="20" s="1"/>
  <c r="I211" i="22"/>
  <c r="J128" i="20"/>
  <c r="L128" i="20" s="1"/>
  <c r="I406" i="27"/>
  <c r="J154" i="20"/>
  <c r="L154" i="20" s="1"/>
  <c r="I25" i="22"/>
  <c r="J870" i="20"/>
  <c r="L870" i="20" s="1"/>
  <c r="J873" i="20"/>
  <c r="L873" i="20" s="1"/>
  <c r="J723" i="20"/>
  <c r="L723" i="20" s="1"/>
  <c r="J717" i="20"/>
  <c r="L717" i="20" s="1"/>
  <c r="J884" i="20"/>
  <c r="L884" i="20" s="1"/>
  <c r="J129" i="20"/>
  <c r="L129" i="20" s="1"/>
  <c r="J868" i="20"/>
  <c r="L868" i="20" s="1"/>
  <c r="I394" i="27"/>
  <c r="J312" i="20"/>
  <c r="L312" i="20" s="1"/>
  <c r="J885" i="20"/>
  <c r="L885" i="20" s="1"/>
  <c r="J131" i="20"/>
  <c r="L131" i="20" s="1"/>
  <c r="J130" i="20"/>
  <c r="L130" i="20" s="1"/>
  <c r="J879" i="20"/>
  <c r="L879" i="20" s="1"/>
  <c r="J867" i="20"/>
  <c r="L867" i="20" s="1"/>
  <c r="J314" i="20"/>
  <c r="L314" i="20" s="1"/>
  <c r="I396" i="27"/>
  <c r="J880" i="20"/>
  <c r="L880" i="20" s="1"/>
  <c r="I207" i="22"/>
  <c r="J881" i="20"/>
  <c r="L881" i="20" s="1"/>
  <c r="J876" i="20"/>
  <c r="L876" i="20" s="1"/>
  <c r="J863" i="20"/>
  <c r="L863" i="20" s="1"/>
  <c r="J866" i="20"/>
  <c r="L866" i="20" s="1"/>
  <c r="I206" i="22"/>
  <c r="J134" i="20"/>
  <c r="L134" i="20" s="1"/>
  <c r="J151" i="20"/>
  <c r="L151" i="20" s="1"/>
  <c r="J864" i="20"/>
  <c r="L864" i="20" s="1"/>
  <c r="J140" i="20"/>
  <c r="L140" i="20" s="1"/>
  <c r="J144" i="20"/>
  <c r="L144" i="20" s="1"/>
  <c r="J148" i="20"/>
  <c r="L148" i="20" s="1"/>
  <c r="J136" i="20"/>
  <c r="L136" i="20" s="1"/>
  <c r="J139" i="20"/>
  <c r="L139" i="20" s="1"/>
  <c r="J141" i="20"/>
  <c r="L141" i="20" s="1"/>
  <c r="J146" i="20"/>
  <c r="L146" i="20" s="1"/>
  <c r="J150" i="20"/>
  <c r="L150" i="20" s="1"/>
  <c r="J883" i="20"/>
  <c r="L883" i="20" s="1"/>
  <c r="J865" i="20"/>
  <c r="L865" i="20" s="1"/>
  <c r="J147" i="20"/>
  <c r="L147" i="20" s="1"/>
  <c r="J886" i="20"/>
  <c r="L886" i="20" s="1"/>
  <c r="I118" i="27"/>
  <c r="J882" i="20"/>
  <c r="L882" i="20" s="1"/>
  <c r="J153" i="20"/>
  <c r="L153" i="20" s="1"/>
  <c r="J157" i="20"/>
  <c r="L157" i="20" s="1"/>
  <c r="J132" i="20"/>
  <c r="L132" i="20" s="1"/>
  <c r="I28" i="22"/>
  <c r="J861" i="20"/>
  <c r="L861" i="20" s="1"/>
  <c r="I208" i="22"/>
  <c r="J862" i="20"/>
  <c r="L862" i="20" s="1"/>
  <c r="J887" i="20"/>
  <c r="L887" i="20" s="1"/>
  <c r="J888" i="20"/>
  <c r="L888" i="20" s="1"/>
  <c r="J889" i="20"/>
  <c r="L889" i="20" s="1"/>
  <c r="I32" i="22"/>
  <c r="I166" i="27"/>
  <c r="J81" i="20"/>
  <c r="L81" i="20" s="1"/>
  <c r="I212" i="22"/>
  <c r="J713" i="20"/>
  <c r="L713" i="20" s="1"/>
  <c r="I413" i="27"/>
  <c r="J436" i="20"/>
  <c r="L436" i="20" s="1"/>
  <c r="L942" i="20" l="1"/>
  <c r="L947" i="20"/>
  <c r="J947" i="20"/>
  <c r="AG790" i="3"/>
  <c r="AB790" i="3"/>
  <c r="AB1341" i="3" l="1"/>
  <c r="AB1340" i="3"/>
  <c r="AB1339" i="3"/>
  <c r="AB1338" i="3"/>
  <c r="AB1337" i="3"/>
  <c r="AG1345" i="3"/>
  <c r="AG1344" i="3"/>
  <c r="AG1343" i="3"/>
  <c r="AG1341" i="3"/>
  <c r="AG1340" i="3"/>
  <c r="AG1339" i="3"/>
  <c r="AG1338" i="3"/>
  <c r="AG1337" i="3" l="1"/>
  <c r="AG1335" i="3"/>
  <c r="AG1334" i="3"/>
  <c r="AG1332" i="3"/>
  <c r="AG1331" i="3"/>
  <c r="AG1330" i="3"/>
  <c r="I789" i="11" s="1"/>
  <c r="AG1329" i="3"/>
  <c r="AG1328" i="3"/>
  <c r="AB1335" i="3"/>
  <c r="AB1334" i="3"/>
  <c r="AB1332" i="3"/>
  <c r="AB1331" i="3"/>
  <c r="AB1330" i="3"/>
  <c r="H789" i="11" s="1"/>
  <c r="AB1329" i="3"/>
  <c r="AB1328" i="3"/>
  <c r="AB1327" i="3"/>
  <c r="AB1326" i="3"/>
  <c r="H1195" i="11" s="1"/>
  <c r="AG1069" i="3" l="1"/>
  <c r="AG1067" i="3"/>
  <c r="AB1067" i="3"/>
  <c r="AG1356" i="3" l="1"/>
  <c r="AG1355" i="3"/>
  <c r="I81" i="11" s="1"/>
  <c r="AG1352" i="3"/>
  <c r="AG1351" i="3"/>
  <c r="AG1350" i="3"/>
  <c r="I1196" i="11" s="1"/>
  <c r="AG1349" i="3"/>
  <c r="AG1348" i="3"/>
  <c r="AG1347" i="3"/>
  <c r="AG1346" i="3"/>
  <c r="AB1357" i="3"/>
  <c r="H790" i="11" s="1"/>
  <c r="AB1356" i="3"/>
  <c r="AB1355" i="3"/>
  <c r="H81" i="11" s="1"/>
  <c r="G183" i="22" s="1"/>
  <c r="AB1352" i="3"/>
  <c r="AB1351" i="3"/>
  <c r="AB1350" i="3"/>
  <c r="H1196" i="11" s="1"/>
  <c r="AB1349" i="3"/>
  <c r="AB1348" i="3"/>
  <c r="AB1347" i="3"/>
  <c r="AB1346" i="3"/>
  <c r="AB1345" i="3"/>
  <c r="AB1344" i="3"/>
  <c r="AB1343" i="3"/>
  <c r="AB1362" i="3" l="1"/>
  <c r="AB1361" i="3"/>
  <c r="AB1360" i="3"/>
  <c r="AB1359" i="3"/>
  <c r="H82" i="11" s="1"/>
  <c r="H781" i="20" s="1"/>
  <c r="AB1358" i="3"/>
  <c r="H1197" i="11" s="1"/>
  <c r="AG1361" i="3"/>
  <c r="AG1360" i="3"/>
  <c r="AG1359" i="3"/>
  <c r="I82" i="11" s="1"/>
  <c r="AG1358" i="3"/>
  <c r="AG1357" i="3"/>
  <c r="I790" i="11" s="1"/>
  <c r="I1197" i="11" l="1"/>
  <c r="G541" i="27"/>
  <c r="AB1452" i="3"/>
  <c r="AG1452" i="3"/>
  <c r="AB543" i="3" l="1"/>
  <c r="AG543" i="3"/>
  <c r="H676" i="11" l="1"/>
  <c r="I676" i="11"/>
  <c r="AB1224" i="3"/>
  <c r="H191" i="11" s="1"/>
  <c r="AG1224" i="3"/>
  <c r="I191" i="11" s="1"/>
  <c r="G260" i="27" l="1"/>
  <c r="H593" i="20"/>
  <c r="AB386" i="3"/>
  <c r="AG386" i="3"/>
  <c r="AB63" i="3" l="1"/>
  <c r="AG63" i="3"/>
  <c r="I283" i="11" l="1"/>
  <c r="H283" i="11"/>
  <c r="AB745" i="3"/>
  <c r="AG745" i="3"/>
  <c r="I188" i="11" l="1"/>
  <c r="H188" i="11"/>
  <c r="AG1050" i="3"/>
  <c r="I304" i="11" s="1"/>
  <c r="AG1049" i="3"/>
  <c r="AG1048" i="3"/>
  <c r="AB1050" i="3"/>
  <c r="H304" i="11" s="1"/>
  <c r="AB1049" i="3"/>
  <c r="AB1048" i="3"/>
  <c r="AG1508" i="3" l="1"/>
  <c r="AB1508" i="3"/>
  <c r="AG787" i="3" l="1"/>
  <c r="AG786" i="3"/>
  <c r="AG785" i="3"/>
  <c r="AG784" i="3"/>
  <c r="AG783" i="3"/>
  <c r="AG782" i="3"/>
  <c r="AB791" i="3"/>
  <c r="AB789" i="3"/>
  <c r="AB787" i="3"/>
  <c r="AB786" i="3"/>
  <c r="AB785" i="3"/>
  <c r="AB784" i="3"/>
  <c r="AB783" i="3"/>
  <c r="AB782" i="3"/>
  <c r="C922" i="20" l="1"/>
  <c r="AF1611" i="3"/>
  <c r="AE1611" i="3"/>
  <c r="AD1611" i="3"/>
  <c r="AC1611" i="3"/>
  <c r="AA1611" i="3"/>
  <c r="Z1611" i="3"/>
  <c r="Y1611" i="3"/>
  <c r="X1611" i="3"/>
  <c r="V1611" i="3"/>
  <c r="U1611" i="3"/>
  <c r="T1611" i="3"/>
  <c r="S1611" i="3"/>
  <c r="Q1611" i="3"/>
  <c r="P1611" i="3"/>
  <c r="O1611" i="3"/>
  <c r="N1611" i="3"/>
  <c r="L1611" i="3"/>
  <c r="K1611" i="3"/>
  <c r="J1611" i="3"/>
  <c r="I1611" i="3"/>
  <c r="G1611" i="3"/>
  <c r="F1611" i="3"/>
  <c r="E1611" i="3"/>
  <c r="D1611" i="3"/>
  <c r="AG789" i="3"/>
  <c r="J324" i="20" l="1"/>
  <c r="L324" i="20" s="1"/>
  <c r="G1596" i="11"/>
  <c r="G324" i="20" s="1"/>
  <c r="F1596" i="11"/>
  <c r="F324" i="20" s="1"/>
  <c r="E1596" i="11"/>
  <c r="E324" i="20" s="1"/>
  <c r="D1596" i="11"/>
  <c r="D324" i="20" s="1"/>
  <c r="AG595" i="3"/>
  <c r="AB595" i="3"/>
  <c r="H1596" i="11" s="1"/>
  <c r="AG583" i="3"/>
  <c r="H324" i="20" l="1"/>
  <c r="G405" i="27"/>
  <c r="K324" i="20"/>
  <c r="O324" i="20" s="1"/>
  <c r="P324" i="20" s="1"/>
  <c r="Q324" i="20" s="1"/>
  <c r="I1596" i="11"/>
  <c r="I324" i="20" s="1"/>
  <c r="D405" i="27"/>
  <c r="E405" i="27"/>
  <c r="F405" i="27"/>
  <c r="C405" i="27"/>
  <c r="I405" i="27"/>
  <c r="J405" i="27"/>
  <c r="AB1072" i="3"/>
  <c r="AB1071" i="3"/>
  <c r="AG1074" i="3"/>
  <c r="AG1073" i="3"/>
  <c r="AG1072" i="3"/>
  <c r="AG1071" i="3"/>
  <c r="H405" i="27" l="1"/>
  <c r="I184" i="22"/>
  <c r="J797" i="20"/>
  <c r="L797" i="20" s="1"/>
  <c r="AG1047" i="3"/>
  <c r="AB1047" i="3"/>
  <c r="AG1045" i="3"/>
  <c r="AB1045" i="3"/>
  <c r="AB93" i="3" l="1"/>
  <c r="AG93" i="3"/>
  <c r="C938" i="20" l="1"/>
  <c r="AF1631" i="3"/>
  <c r="AE1631" i="3"/>
  <c r="AD1631" i="3"/>
  <c r="AC1631" i="3"/>
  <c r="AA1631" i="3"/>
  <c r="Z1631" i="3"/>
  <c r="Y1631" i="3"/>
  <c r="X1631" i="3"/>
  <c r="V1631" i="3"/>
  <c r="U1631" i="3"/>
  <c r="T1631" i="3"/>
  <c r="S1631" i="3"/>
  <c r="Q1631" i="3"/>
  <c r="P1631" i="3"/>
  <c r="O1631" i="3"/>
  <c r="N1631" i="3"/>
  <c r="L1631" i="3"/>
  <c r="K1631" i="3"/>
  <c r="J1631" i="3"/>
  <c r="I1631" i="3"/>
  <c r="G1631" i="3"/>
  <c r="F1631" i="3"/>
  <c r="E1631" i="3"/>
  <c r="D1631" i="3"/>
  <c r="J45" i="23" l="1"/>
  <c r="J44" i="23"/>
  <c r="J43" i="23"/>
  <c r="J42" i="23"/>
  <c r="J34" i="23"/>
  <c r="J32" i="23"/>
  <c r="J31" i="23"/>
  <c r="J29" i="23"/>
  <c r="J28" i="23"/>
  <c r="J27" i="23"/>
  <c r="J25" i="23"/>
  <c r="J24" i="23"/>
  <c r="J22" i="23"/>
  <c r="J21" i="23"/>
  <c r="J19" i="23"/>
  <c r="J18" i="23"/>
  <c r="J17" i="23"/>
  <c r="J14" i="23"/>
  <c r="J12" i="23"/>
  <c r="J11" i="23"/>
  <c r="J8" i="23"/>
  <c r="J5" i="23"/>
  <c r="J4" i="23"/>
  <c r="J3" i="23"/>
  <c r="C929" i="20"/>
  <c r="AF1619" i="3"/>
  <c r="AE1619" i="3"/>
  <c r="AD1619" i="3"/>
  <c r="AC1619" i="3"/>
  <c r="AA1619" i="3"/>
  <c r="Z1619" i="3"/>
  <c r="Y1619" i="3"/>
  <c r="X1619" i="3"/>
  <c r="V1619" i="3"/>
  <c r="U1619" i="3"/>
  <c r="T1619" i="3"/>
  <c r="S1619" i="3"/>
  <c r="Q1619" i="3"/>
  <c r="P1619" i="3"/>
  <c r="O1619" i="3"/>
  <c r="N1619" i="3"/>
  <c r="L1619" i="3"/>
  <c r="K1619" i="3"/>
  <c r="J1619" i="3"/>
  <c r="I1619" i="3"/>
  <c r="G1619" i="3"/>
  <c r="F1619" i="3"/>
  <c r="E1619" i="3"/>
  <c r="D1619" i="3"/>
  <c r="AB1069" i="3"/>
  <c r="J590" i="20" l="1"/>
  <c r="L590" i="20" s="1"/>
  <c r="I93" i="22"/>
  <c r="J601" i="20"/>
  <c r="L601" i="20" s="1"/>
  <c r="I277" i="27"/>
  <c r="J788" i="20"/>
  <c r="L788" i="20" s="1"/>
  <c r="H52" i="4" l="1"/>
  <c r="J794" i="20"/>
  <c r="L794" i="20" s="1"/>
  <c r="I185" i="22"/>
  <c r="J795" i="20"/>
  <c r="L795" i="20" s="1"/>
  <c r="J604" i="20"/>
  <c r="L604" i="20" s="1"/>
  <c r="J782" i="20"/>
  <c r="L782" i="20" s="1"/>
  <c r="I182" i="22"/>
  <c r="J600" i="20"/>
  <c r="L600" i="20" s="1"/>
  <c r="I540" i="27"/>
  <c r="J785" i="20"/>
  <c r="L785" i="20" s="1"/>
  <c r="J790" i="20"/>
  <c r="L790" i="20" s="1"/>
  <c r="J784" i="20"/>
  <c r="L784" i="20" s="1"/>
  <c r="J786" i="20"/>
  <c r="L786" i="20" s="1"/>
  <c r="I260" i="27"/>
  <c r="J593" i="20"/>
  <c r="L593" i="20" s="1"/>
  <c r="I131" i="22"/>
  <c r="J599" i="20"/>
  <c r="L599" i="20" s="1"/>
  <c r="I269" i="27"/>
  <c r="J791" i="20"/>
  <c r="L791" i="20" s="1"/>
  <c r="J787" i="20"/>
  <c r="L787" i="20" s="1"/>
  <c r="J285" i="20"/>
  <c r="L285" i="20" s="1"/>
  <c r="J789" i="20"/>
  <c r="L789" i="20" s="1"/>
  <c r="I186" i="22"/>
  <c r="J792" i="20"/>
  <c r="L792" i="20" s="1"/>
  <c r="I187" i="22"/>
  <c r="J783" i="20"/>
  <c r="L783" i="20" s="1"/>
  <c r="J845" i="20"/>
  <c r="L845" i="20" s="1"/>
  <c r="J595" i="20"/>
  <c r="L595" i="20" s="1"/>
  <c r="J707" i="20"/>
  <c r="L707" i="20" s="1"/>
  <c r="J597" i="20"/>
  <c r="L597" i="20" s="1"/>
  <c r="H93" i="4"/>
  <c r="I541" i="27"/>
  <c r="J793" i="20"/>
  <c r="L793" i="20" s="1"/>
  <c r="I544" i="27"/>
  <c r="I542" i="27"/>
  <c r="I543" i="27"/>
  <c r="J407" i="20"/>
  <c r="L407" i="20" s="1"/>
  <c r="J506" i="20"/>
  <c r="L506" i="20" s="1"/>
  <c r="J440" i="20"/>
  <c r="L440" i="20" s="1"/>
  <c r="J434" i="20"/>
  <c r="L434" i="20" s="1"/>
  <c r="I379" i="27"/>
  <c r="J594" i="20"/>
  <c r="L594" i="20" s="1"/>
  <c r="I132" i="22"/>
  <c r="J437" i="20"/>
  <c r="L437" i="20" s="1"/>
  <c r="I94" i="22"/>
  <c r="I135" i="22"/>
  <c r="J439" i="20"/>
  <c r="L439" i="20" s="1"/>
  <c r="J435" i="20"/>
  <c r="L435" i="20" s="1"/>
  <c r="I91" i="22"/>
  <c r="J433" i="20"/>
  <c r="L433" i="20" s="1"/>
  <c r="J311" i="20"/>
  <c r="L311" i="20" s="1"/>
  <c r="I393" i="27"/>
  <c r="I136" i="22"/>
  <c r="J781" i="20"/>
  <c r="L781" i="20" s="1"/>
  <c r="I189" i="22"/>
  <c r="I281" i="27"/>
  <c r="I92" i="22"/>
  <c r="H40" i="4"/>
  <c r="I90" i="22"/>
  <c r="J605" i="20"/>
  <c r="L605" i="20" s="1"/>
  <c r="J438" i="20"/>
  <c r="L438" i="20" s="1"/>
  <c r="I327" i="27"/>
  <c r="H45" i="4"/>
  <c r="J602" i="20"/>
  <c r="L602" i="20" s="1"/>
  <c r="J598" i="20"/>
  <c r="L598" i="20" s="1"/>
  <c r="I418" i="27"/>
  <c r="J596" i="20"/>
  <c r="L596" i="20" s="1"/>
  <c r="I130" i="22"/>
  <c r="J51" i="20"/>
  <c r="L51" i="20" s="1"/>
  <c r="J603" i="20"/>
  <c r="L603" i="20" s="1"/>
  <c r="I137" i="22"/>
  <c r="I173" i="22"/>
  <c r="J796" i="20"/>
  <c r="L796" i="20" s="1"/>
  <c r="I180" i="27"/>
  <c r="AB143" i="3"/>
  <c r="AG143" i="3"/>
  <c r="I171" i="27"/>
  <c r="AG135" i="3"/>
  <c r="AB135" i="3"/>
  <c r="L929" i="20" l="1"/>
  <c r="L939" i="20"/>
  <c r="L923" i="20"/>
  <c r="AG1309" i="3"/>
  <c r="I80" i="11" s="1"/>
  <c r="AB1309" i="3"/>
  <c r="H80" i="11" s="1"/>
  <c r="H762" i="20" l="1"/>
  <c r="I251" i="27"/>
  <c r="AG1082" i="3"/>
  <c r="AB1082" i="3"/>
  <c r="AG750" i="3" l="1"/>
  <c r="I476" i="11" s="1"/>
  <c r="AB750" i="3"/>
  <c r="H476" i="11" s="1"/>
  <c r="AG1438" i="3" l="1"/>
  <c r="I194" i="11" s="1"/>
  <c r="AB1438" i="3"/>
  <c r="H194" i="11" s="1"/>
  <c r="J406" i="20" l="1"/>
  <c r="L406" i="20" s="1"/>
  <c r="AG744" i="3"/>
  <c r="AB744" i="3"/>
  <c r="AB529" i="3" l="1"/>
  <c r="AG529" i="3"/>
  <c r="J705" i="20" l="1"/>
  <c r="L705" i="20" s="1"/>
  <c r="AG1237" i="3"/>
  <c r="AG1222" i="3"/>
  <c r="AB1222" i="3"/>
  <c r="AG1221" i="3"/>
  <c r="AB1221" i="3"/>
  <c r="AG384" i="3" l="1"/>
  <c r="AB384" i="3"/>
  <c r="H181" i="11" l="1"/>
  <c r="G224" i="27" s="1"/>
  <c r="H183" i="11"/>
  <c r="H201" i="20" s="1"/>
  <c r="I181" i="11"/>
  <c r="I183" i="11"/>
  <c r="J363" i="20"/>
  <c r="L363" i="20" s="1"/>
  <c r="AG671" i="3"/>
  <c r="I185" i="11" s="1"/>
  <c r="AB671" i="3"/>
  <c r="H185" i="11" s="1"/>
  <c r="I63" i="27" l="1"/>
  <c r="AG898" i="3"/>
  <c r="I187" i="11" s="1"/>
  <c r="AB898" i="3"/>
  <c r="H187" i="11" s="1"/>
  <c r="H363" i="20" l="1"/>
  <c r="J322" i="20"/>
  <c r="L322" i="20" s="1"/>
  <c r="J321" i="20"/>
  <c r="L321" i="20" s="1"/>
  <c r="J320" i="20"/>
  <c r="L320" i="20" s="1"/>
  <c r="J319" i="20"/>
  <c r="L319" i="20" s="1"/>
  <c r="J318" i="20"/>
  <c r="L318" i="20" s="1"/>
  <c r="J317" i="20"/>
  <c r="L317" i="20" s="1"/>
  <c r="J315" i="20"/>
  <c r="L315" i="20" s="1"/>
  <c r="J313" i="20"/>
  <c r="L313" i="20" s="1"/>
  <c r="J310" i="20"/>
  <c r="L310" i="20" s="1"/>
  <c r="AG593" i="3"/>
  <c r="AB593" i="3"/>
  <c r="AG592" i="3"/>
  <c r="AB592" i="3"/>
  <c r="AG591" i="3"/>
  <c r="AB591" i="3"/>
  <c r="AB590" i="3"/>
  <c r="AG582" i="3"/>
  <c r="AB582" i="3"/>
  <c r="J765" i="20" l="1"/>
  <c r="L765" i="20" s="1"/>
  <c r="AG1326" i="3"/>
  <c r="I1195" i="11" s="1"/>
  <c r="AG1321" i="3"/>
  <c r="AB1321" i="3"/>
  <c r="AG1320" i="3"/>
  <c r="AB1320" i="3"/>
  <c r="I532" i="27" l="1"/>
  <c r="I347" i="27"/>
  <c r="AG715" i="3"/>
  <c r="AB715" i="3"/>
  <c r="I79" i="22" l="1"/>
  <c r="AF1606" i="3"/>
  <c r="AE1606" i="3"/>
  <c r="AD1606" i="3"/>
  <c r="AC1606" i="3"/>
  <c r="AA1606" i="3"/>
  <c r="Z1606" i="3"/>
  <c r="Y1606" i="3"/>
  <c r="X1606" i="3"/>
  <c r="V1606" i="3"/>
  <c r="U1606" i="3"/>
  <c r="T1606" i="3"/>
  <c r="S1606" i="3"/>
  <c r="Q1606" i="3"/>
  <c r="P1606" i="3"/>
  <c r="O1606" i="3"/>
  <c r="N1606" i="3"/>
  <c r="L1606" i="3"/>
  <c r="K1606" i="3"/>
  <c r="J1606" i="3"/>
  <c r="I1606" i="3"/>
  <c r="G1606" i="3"/>
  <c r="F1606" i="3"/>
  <c r="E1606" i="3"/>
  <c r="D1606" i="3"/>
  <c r="AG581" i="3"/>
  <c r="AB581" i="3"/>
  <c r="AG596" i="3"/>
  <c r="I11" i="11" s="1"/>
  <c r="AB596" i="3"/>
  <c r="H11" i="11" s="1"/>
  <c r="D914" i="20" l="1"/>
  <c r="B6" i="2" s="1"/>
  <c r="E914" i="20"/>
  <c r="C6" i="2" s="1"/>
  <c r="F914" i="20"/>
  <c r="D6" i="2" s="1"/>
  <c r="G914" i="20"/>
  <c r="E6" i="2" s="1"/>
  <c r="I914" i="20"/>
  <c r="G6" i="2" s="1"/>
  <c r="J914" i="20"/>
  <c r="K914" i="20"/>
  <c r="D945" i="20"/>
  <c r="B26" i="2" s="1"/>
  <c r="E945" i="20"/>
  <c r="C26" i="2" s="1"/>
  <c r="F945" i="20"/>
  <c r="D26" i="2" s="1"/>
  <c r="G945" i="20"/>
  <c r="E26" i="2" s="1"/>
  <c r="I945" i="20"/>
  <c r="G26" i="2" s="1"/>
  <c r="J945" i="20"/>
  <c r="K945" i="20"/>
  <c r="C946" i="20"/>
  <c r="C945" i="20"/>
  <c r="C944" i="20"/>
  <c r="C943" i="20"/>
  <c r="C942" i="20"/>
  <c r="C940" i="20"/>
  <c r="C939" i="20"/>
  <c r="C937" i="20"/>
  <c r="C936" i="20"/>
  <c r="C935" i="20"/>
  <c r="C934" i="20"/>
  <c r="C933" i="20"/>
  <c r="C932" i="20"/>
  <c r="C931" i="20"/>
  <c r="C930" i="20"/>
  <c r="C928" i="20"/>
  <c r="C927" i="20"/>
  <c r="C926" i="20"/>
  <c r="C925" i="20"/>
  <c r="C924" i="20"/>
  <c r="C923" i="20"/>
  <c r="C921" i="20"/>
  <c r="C920" i="20"/>
  <c r="C919" i="20"/>
  <c r="C918" i="20"/>
  <c r="C917" i="20"/>
  <c r="C916" i="20"/>
  <c r="C915" i="20"/>
  <c r="C914" i="20"/>
  <c r="C913" i="20"/>
  <c r="C912" i="20"/>
  <c r="C911" i="20"/>
  <c r="C910" i="20"/>
  <c r="C909" i="20"/>
  <c r="J574" i="20"/>
  <c r="L574" i="20" s="1"/>
  <c r="J299" i="20"/>
  <c r="L299" i="20" s="1"/>
  <c r="J264" i="20"/>
  <c r="L264" i="20" s="1"/>
  <c r="J65" i="20"/>
  <c r="L65" i="20" s="1"/>
  <c r="J672" i="20"/>
  <c r="L672" i="20" s="1"/>
  <c r="J906" i="20"/>
  <c r="L906" i="20" s="1"/>
  <c r="J671" i="20"/>
  <c r="L671" i="20" s="1"/>
  <c r="J670" i="20"/>
  <c r="L670" i="20" s="1"/>
  <c r="I340" i="27"/>
  <c r="I523" i="27"/>
  <c r="I324" i="27"/>
  <c r="I346" i="27"/>
  <c r="I280" i="27"/>
  <c r="J64" i="20"/>
  <c r="L64" i="20" s="1"/>
  <c r="I429" i="27"/>
  <c r="I304" i="27"/>
  <c r="I386" i="27"/>
  <c r="I501" i="27"/>
  <c r="J746" i="20"/>
  <c r="L746" i="20" s="1"/>
  <c r="J731" i="20"/>
  <c r="L731" i="20" s="1"/>
  <c r="I489" i="27"/>
  <c r="I565" i="27"/>
  <c r="I557" i="27"/>
  <c r="I529" i="27"/>
  <c r="I411" i="27"/>
  <c r="I503" i="27"/>
  <c r="I60" i="22"/>
  <c r="I362" i="27"/>
  <c r="I474" i="27"/>
  <c r="I183" i="27"/>
  <c r="J905" i="20"/>
  <c r="L905" i="20" s="1"/>
  <c r="I539" i="27"/>
  <c r="J745" i="20"/>
  <c r="L745" i="20" s="1"/>
  <c r="J667" i="20"/>
  <c r="L667" i="20" s="1"/>
  <c r="J625" i="20"/>
  <c r="L625" i="20" s="1"/>
  <c r="I494" i="27"/>
  <c r="I339" i="27"/>
  <c r="I240" i="27"/>
  <c r="I303" i="27"/>
  <c r="I212" i="27"/>
  <c r="I144" i="27"/>
  <c r="I500" i="27"/>
  <c r="J744" i="20"/>
  <c r="L744" i="20" s="1"/>
  <c r="J666" i="20"/>
  <c r="L666" i="20" s="1"/>
  <c r="I377" i="27"/>
  <c r="I273" i="27"/>
  <c r="I575" i="27"/>
  <c r="I361" i="27"/>
  <c r="I323" i="27"/>
  <c r="I291" i="27"/>
  <c r="I344" i="27"/>
  <c r="I338" i="27"/>
  <c r="I182" i="27"/>
  <c r="I332" i="27"/>
  <c r="I239" i="27"/>
  <c r="I302" i="27"/>
  <c r="J743" i="20"/>
  <c r="L743" i="20" s="1"/>
  <c r="I527" i="27"/>
  <c r="J401" i="20"/>
  <c r="L401" i="20" s="1"/>
  <c r="I254" i="27"/>
  <c r="I549" i="27"/>
  <c r="I360" i="27"/>
  <c r="I322" i="27"/>
  <c r="I337" i="27"/>
  <c r="I181" i="27"/>
  <c r="I238" i="27"/>
  <c r="I219" i="22"/>
  <c r="I537" i="27"/>
  <c r="I163" i="22"/>
  <c r="I161" i="22"/>
  <c r="I555" i="27"/>
  <c r="I376" i="27"/>
  <c r="I253" i="27"/>
  <c r="I526" i="27"/>
  <c r="I493" i="27"/>
  <c r="I123" i="27"/>
  <c r="J293" i="20"/>
  <c r="L293" i="20" s="1"/>
  <c r="I359" i="27"/>
  <c r="I321" i="27"/>
  <c r="I201" i="22"/>
  <c r="I210" i="27"/>
  <c r="I141" i="27"/>
  <c r="I536" i="27"/>
  <c r="J726" i="20"/>
  <c r="L726" i="20" s="1"/>
  <c r="I375" i="27"/>
  <c r="I186" i="27"/>
  <c r="I492" i="27"/>
  <c r="I65" i="22"/>
  <c r="I46" i="22"/>
  <c r="I179" i="27"/>
  <c r="I535" i="27"/>
  <c r="I517" i="27"/>
  <c r="J662" i="20"/>
  <c r="L662" i="20" s="1"/>
  <c r="J400" i="20"/>
  <c r="L400" i="20" s="1"/>
  <c r="I320" i="27"/>
  <c r="J57" i="20"/>
  <c r="L57" i="20" s="1"/>
  <c r="J56" i="20"/>
  <c r="L56" i="20" s="1"/>
  <c r="J851" i="20"/>
  <c r="L851" i="20" s="1"/>
  <c r="J772" i="20"/>
  <c r="L772" i="20" s="1"/>
  <c r="J566" i="20"/>
  <c r="L566" i="20" s="1"/>
  <c r="J424" i="20"/>
  <c r="L424" i="20" s="1"/>
  <c r="J399" i="20"/>
  <c r="L399" i="20" s="1"/>
  <c r="I159" i="27"/>
  <c r="I420" i="27"/>
  <c r="I331" i="27"/>
  <c r="J695" i="20"/>
  <c r="L695" i="20" s="1"/>
  <c r="J661" i="20"/>
  <c r="L661" i="20" s="1"/>
  <c r="J526" i="20"/>
  <c r="L526" i="20" s="1"/>
  <c r="J492" i="20"/>
  <c r="L492" i="20" s="1"/>
  <c r="J385" i="20"/>
  <c r="L385" i="20" s="1"/>
  <c r="J348" i="20"/>
  <c r="L348" i="20" s="1"/>
  <c r="J290" i="20"/>
  <c r="L290" i="20" s="1"/>
  <c r="J254" i="20"/>
  <c r="L254" i="20" s="1"/>
  <c r="I521" i="27"/>
  <c r="I318" i="27"/>
  <c r="I289" i="27"/>
  <c r="J54" i="20"/>
  <c r="L54" i="20" s="1"/>
  <c r="J849" i="20"/>
  <c r="L849" i="20" s="1"/>
  <c r="J694" i="20"/>
  <c r="L694" i="20" s="1"/>
  <c r="J619" i="20"/>
  <c r="L619" i="20" s="1"/>
  <c r="J491" i="20"/>
  <c r="L491" i="20" s="1"/>
  <c r="J384" i="20"/>
  <c r="L384" i="20" s="1"/>
  <c r="I574" i="27"/>
  <c r="I250" i="27"/>
  <c r="J289" i="20"/>
  <c r="L289" i="20" s="1"/>
  <c r="J253" i="20"/>
  <c r="L253" i="20" s="1"/>
  <c r="J220" i="20"/>
  <c r="L220" i="20" s="1"/>
  <c r="J109" i="20"/>
  <c r="L109" i="20" s="1"/>
  <c r="J660" i="20"/>
  <c r="L660" i="20" s="1"/>
  <c r="J693" i="20"/>
  <c r="L693" i="20" s="1"/>
  <c r="J525" i="20"/>
  <c r="L525" i="20" s="1"/>
  <c r="J490" i="20"/>
  <c r="L490" i="20" s="1"/>
  <c r="J423" i="20"/>
  <c r="L423" i="20" s="1"/>
  <c r="I81" i="22"/>
  <c r="J288" i="20"/>
  <c r="L288" i="20" s="1"/>
  <c r="J252" i="20"/>
  <c r="L252" i="20" s="1"/>
  <c r="I177" i="27"/>
  <c r="J53" i="20"/>
  <c r="L53" i="20" s="1"/>
  <c r="J847" i="20"/>
  <c r="L847" i="20" s="1"/>
  <c r="J692" i="20"/>
  <c r="L692" i="20" s="1"/>
  <c r="J658" i="20"/>
  <c r="L658" i="20" s="1"/>
  <c r="J524" i="20"/>
  <c r="L524" i="20" s="1"/>
  <c r="J489" i="20"/>
  <c r="L489" i="20" s="1"/>
  <c r="J382" i="20"/>
  <c r="L382" i="20" s="1"/>
  <c r="J345" i="20"/>
  <c r="L345" i="20" s="1"/>
  <c r="J287" i="20"/>
  <c r="L287" i="20" s="1"/>
  <c r="J251" i="20"/>
  <c r="L251" i="20" s="1"/>
  <c r="J218" i="20"/>
  <c r="L218" i="20" s="1"/>
  <c r="J181" i="20"/>
  <c r="L181" i="20" s="1"/>
  <c r="J52" i="20"/>
  <c r="L52" i="20" s="1"/>
  <c r="J902" i="20"/>
  <c r="L902" i="20" s="1"/>
  <c r="J657" i="20"/>
  <c r="L657" i="20" s="1"/>
  <c r="J617" i="20"/>
  <c r="L617" i="20" s="1"/>
  <c r="J523" i="20"/>
  <c r="L523" i="20" s="1"/>
  <c r="J488" i="20"/>
  <c r="L488" i="20" s="1"/>
  <c r="J381" i="20"/>
  <c r="L381" i="20" s="1"/>
  <c r="I350" i="27"/>
  <c r="J217" i="20"/>
  <c r="L217" i="20" s="1"/>
  <c r="I287" i="27"/>
  <c r="J656" i="20"/>
  <c r="L656" i="20" s="1"/>
  <c r="J655" i="20"/>
  <c r="L655" i="20" s="1"/>
  <c r="J691" i="20"/>
  <c r="L691" i="20" s="1"/>
  <c r="J522" i="20"/>
  <c r="L522" i="20" s="1"/>
  <c r="J380" i="20"/>
  <c r="L380" i="20" s="1"/>
  <c r="J844" i="20"/>
  <c r="L844" i="20" s="1"/>
  <c r="J722" i="20"/>
  <c r="L722" i="20" s="1"/>
  <c r="J690" i="20"/>
  <c r="L690" i="20" s="1"/>
  <c r="J521" i="20"/>
  <c r="L521" i="20" s="1"/>
  <c r="J379" i="20"/>
  <c r="L379" i="20" s="1"/>
  <c r="J284" i="20"/>
  <c r="L284" i="20" s="1"/>
  <c r="J216" i="20"/>
  <c r="L216" i="20" s="1"/>
  <c r="J520" i="20"/>
  <c r="L520" i="20" s="1"/>
  <c r="J654" i="20"/>
  <c r="L654" i="20" s="1"/>
  <c r="J420" i="20"/>
  <c r="L420" i="20" s="1"/>
  <c r="J398" i="20"/>
  <c r="L398" i="20" s="1"/>
  <c r="I573" i="27"/>
  <c r="I349" i="27"/>
  <c r="I358" i="27"/>
  <c r="I314" i="27"/>
  <c r="I286" i="27"/>
  <c r="I419" i="27"/>
  <c r="I330" i="27"/>
  <c r="J842" i="20"/>
  <c r="L842" i="20" s="1"/>
  <c r="J720" i="20"/>
  <c r="L720" i="20" s="1"/>
  <c r="J688" i="20"/>
  <c r="L688" i="20" s="1"/>
  <c r="J519" i="20"/>
  <c r="L519" i="20" s="1"/>
  <c r="J486" i="20"/>
  <c r="L486" i="20" s="1"/>
  <c r="J419" i="20"/>
  <c r="L419" i="20" s="1"/>
  <c r="J377" i="20"/>
  <c r="L377" i="20" s="1"/>
  <c r="J283" i="20"/>
  <c r="L283" i="20" s="1"/>
  <c r="J248" i="20"/>
  <c r="L248" i="20" s="1"/>
  <c r="J653" i="20"/>
  <c r="L653" i="20" s="1"/>
  <c r="I297" i="27"/>
  <c r="J718" i="20"/>
  <c r="L718" i="20" s="1"/>
  <c r="J687" i="20"/>
  <c r="L687" i="20" s="1"/>
  <c r="J651" i="20"/>
  <c r="L651" i="20" s="1"/>
  <c r="J565" i="20"/>
  <c r="L565" i="20" s="1"/>
  <c r="J518" i="20"/>
  <c r="L518" i="20" s="1"/>
  <c r="I367" i="27"/>
  <c r="J418" i="20"/>
  <c r="L418" i="20" s="1"/>
  <c r="J376" i="20"/>
  <c r="L376" i="20" s="1"/>
  <c r="I117" i="27"/>
  <c r="J48" i="20"/>
  <c r="L48" i="20" s="1"/>
  <c r="J650" i="20"/>
  <c r="L650" i="20" s="1"/>
  <c r="I143" i="22"/>
  <c r="J397" i="20"/>
  <c r="L397" i="20" s="1"/>
  <c r="J47" i="20"/>
  <c r="L47" i="20" s="1"/>
  <c r="J839" i="20"/>
  <c r="L839" i="20" s="1"/>
  <c r="J685" i="20"/>
  <c r="L685" i="20" s="1"/>
  <c r="J649" i="20"/>
  <c r="L649" i="20" s="1"/>
  <c r="J516" i="20"/>
  <c r="L516" i="20" s="1"/>
  <c r="J483" i="20"/>
  <c r="L483" i="20" s="1"/>
  <c r="J374" i="20"/>
  <c r="L374" i="20" s="1"/>
  <c r="J340" i="20"/>
  <c r="L340" i="20" s="1"/>
  <c r="J280" i="20"/>
  <c r="L280" i="20" s="1"/>
  <c r="J245" i="20"/>
  <c r="L245" i="20" s="1"/>
  <c r="J212" i="20"/>
  <c r="L212" i="20" s="1"/>
  <c r="J176" i="20"/>
  <c r="L176" i="20" s="1"/>
  <c r="J46" i="20"/>
  <c r="L46" i="20" s="1"/>
  <c r="J838" i="20"/>
  <c r="L838" i="20" s="1"/>
  <c r="J684" i="20"/>
  <c r="L684" i="20" s="1"/>
  <c r="J648" i="20"/>
  <c r="L648" i="20" s="1"/>
  <c r="J544" i="20"/>
  <c r="L544" i="20" s="1"/>
  <c r="J515" i="20"/>
  <c r="L515" i="20" s="1"/>
  <c r="J373" i="20"/>
  <c r="L373" i="20" s="1"/>
  <c r="J279" i="20"/>
  <c r="L279" i="20" s="1"/>
  <c r="J211" i="20"/>
  <c r="L211" i="20" s="1"/>
  <c r="J837" i="20"/>
  <c r="L837" i="20" s="1"/>
  <c r="J715" i="20"/>
  <c r="L715" i="20" s="1"/>
  <c r="J683" i="20"/>
  <c r="L683" i="20" s="1"/>
  <c r="J514" i="20"/>
  <c r="L514" i="20" s="1"/>
  <c r="J278" i="20"/>
  <c r="L278" i="20" s="1"/>
  <c r="J210" i="20"/>
  <c r="L210" i="20" s="1"/>
  <c r="J481" i="20"/>
  <c r="L481" i="20" s="1"/>
  <c r="I201" i="27"/>
  <c r="J714" i="20"/>
  <c r="L714" i="20" s="1"/>
  <c r="J682" i="20"/>
  <c r="L682" i="20" s="1"/>
  <c r="I553" i="27"/>
  <c r="J414" i="20"/>
  <c r="L414" i="20" s="1"/>
  <c r="J396" i="20"/>
  <c r="L396" i="20" s="1"/>
  <c r="J371" i="20"/>
  <c r="L371" i="20" s="1"/>
  <c r="J277" i="20"/>
  <c r="L277" i="20" s="1"/>
  <c r="J44" i="20"/>
  <c r="L44" i="20" s="1"/>
  <c r="I329" i="27"/>
  <c r="J646" i="20"/>
  <c r="L646" i="20" s="1"/>
  <c r="J835" i="20"/>
  <c r="L835" i="20" s="1"/>
  <c r="J645" i="20"/>
  <c r="L645" i="20" s="1"/>
  <c r="J512" i="20"/>
  <c r="L512" i="20" s="1"/>
  <c r="J479" i="20"/>
  <c r="L479" i="20" s="1"/>
  <c r="J370" i="20"/>
  <c r="L370" i="20" s="1"/>
  <c r="J336" i="20"/>
  <c r="L336" i="20" s="1"/>
  <c r="J276" i="20"/>
  <c r="L276" i="20" s="1"/>
  <c r="J242" i="20"/>
  <c r="L242" i="20" s="1"/>
  <c r="J208" i="20"/>
  <c r="L208" i="20" s="1"/>
  <c r="I311" i="27"/>
  <c r="J901" i="20"/>
  <c r="L901" i="20" s="1"/>
  <c r="J563" i="20"/>
  <c r="L563" i="20" s="1"/>
  <c r="J542" i="20"/>
  <c r="L542" i="20" s="1"/>
  <c r="I448" i="27"/>
  <c r="J644" i="20"/>
  <c r="L644" i="20" s="1"/>
  <c r="J833" i="20"/>
  <c r="L833" i="20" s="1"/>
  <c r="J712" i="20"/>
  <c r="L712" i="20" s="1"/>
  <c r="J681" i="20"/>
  <c r="L681" i="20" s="1"/>
  <c r="J643" i="20"/>
  <c r="L643" i="20" s="1"/>
  <c r="J511" i="20"/>
  <c r="L511" i="20" s="1"/>
  <c r="J478" i="20"/>
  <c r="L478" i="20" s="1"/>
  <c r="J413" i="20"/>
  <c r="L413" i="20" s="1"/>
  <c r="J369" i="20"/>
  <c r="L369" i="20" s="1"/>
  <c r="J335" i="20"/>
  <c r="L335" i="20" s="1"/>
  <c r="J274" i="20"/>
  <c r="L274" i="20" s="1"/>
  <c r="J241" i="20"/>
  <c r="L241" i="20" s="1"/>
  <c r="J206" i="20"/>
  <c r="L206" i="20" s="1"/>
  <c r="J171" i="20"/>
  <c r="L171" i="20" s="1"/>
  <c r="I168" i="27"/>
  <c r="J42" i="20"/>
  <c r="L42" i="20" s="1"/>
  <c r="J832" i="20"/>
  <c r="L832" i="20" s="1"/>
  <c r="J680" i="20"/>
  <c r="L680" i="20" s="1"/>
  <c r="J510" i="20"/>
  <c r="L510" i="20" s="1"/>
  <c r="J477" i="20"/>
  <c r="L477" i="20" s="1"/>
  <c r="J412" i="20"/>
  <c r="L412" i="20" s="1"/>
  <c r="J368" i="20"/>
  <c r="L368" i="20" s="1"/>
  <c r="I365" i="27"/>
  <c r="J273" i="20"/>
  <c r="L273" i="20" s="1"/>
  <c r="I154" i="27"/>
  <c r="J205" i="20"/>
  <c r="L205" i="20" s="1"/>
  <c r="J170" i="20"/>
  <c r="L170" i="20" s="1"/>
  <c r="J41" i="20"/>
  <c r="L41" i="20" s="1"/>
  <c r="J611" i="20"/>
  <c r="L611" i="20" s="1"/>
  <c r="I134" i="27"/>
  <c r="I509" i="27"/>
  <c r="J540" i="20"/>
  <c r="L540" i="20" s="1"/>
  <c r="J509" i="20"/>
  <c r="L509" i="20" s="1"/>
  <c r="J367" i="20"/>
  <c r="L367" i="20" s="1"/>
  <c r="J204" i="20"/>
  <c r="L204" i="20" s="1"/>
  <c r="I309" i="27"/>
  <c r="J40" i="20"/>
  <c r="L40" i="20" s="1"/>
  <c r="I197" i="27"/>
  <c r="I133" i="27"/>
  <c r="J710" i="20"/>
  <c r="L710" i="20" s="1"/>
  <c r="J679" i="20"/>
  <c r="L679" i="20" s="1"/>
  <c r="J641" i="20"/>
  <c r="L641" i="20" s="1"/>
  <c r="J508" i="20"/>
  <c r="L508" i="20" s="1"/>
  <c r="J476" i="20"/>
  <c r="L476" i="20" s="1"/>
  <c r="J411" i="20"/>
  <c r="L411" i="20" s="1"/>
  <c r="J366" i="20"/>
  <c r="L366" i="20" s="1"/>
  <c r="J332" i="20"/>
  <c r="L332" i="20" s="1"/>
  <c r="J271" i="20"/>
  <c r="L271" i="20" s="1"/>
  <c r="J239" i="20"/>
  <c r="L239" i="20" s="1"/>
  <c r="I416" i="27"/>
  <c r="I188" i="27"/>
  <c r="J640" i="20"/>
  <c r="L640" i="20" s="1"/>
  <c r="J639" i="20"/>
  <c r="L639" i="20" s="1"/>
  <c r="J475" i="20"/>
  <c r="L475" i="20" s="1"/>
  <c r="J331" i="20"/>
  <c r="L331" i="20" s="1"/>
  <c r="J238" i="20"/>
  <c r="L238" i="20" s="1"/>
  <c r="J678" i="20"/>
  <c r="L678" i="20" s="1"/>
  <c r="J638" i="20"/>
  <c r="L638" i="20" s="1"/>
  <c r="J610" i="20"/>
  <c r="L610" i="20" s="1"/>
  <c r="J474" i="20"/>
  <c r="L474" i="20" s="1"/>
  <c r="J365" i="20"/>
  <c r="L365" i="20" s="1"/>
  <c r="J237" i="20"/>
  <c r="L237" i="20" s="1"/>
  <c r="J202" i="20"/>
  <c r="L202" i="20" s="1"/>
  <c r="I308" i="27"/>
  <c r="J637" i="20"/>
  <c r="L637" i="20" s="1"/>
  <c r="J677" i="20"/>
  <c r="L677" i="20" s="1"/>
  <c r="J636" i="20"/>
  <c r="L636" i="20" s="1"/>
  <c r="J269" i="20"/>
  <c r="L269" i="20" s="1"/>
  <c r="I62" i="27"/>
  <c r="J635" i="20"/>
  <c r="L635" i="20" s="1"/>
  <c r="J473" i="20"/>
  <c r="L473" i="20" s="1"/>
  <c r="J329" i="20"/>
  <c r="L329" i="20" s="1"/>
  <c r="I193" i="27"/>
  <c r="J708" i="20"/>
  <c r="L708" i="20" s="1"/>
  <c r="J676" i="20"/>
  <c r="L676" i="20" s="1"/>
  <c r="I259" i="27"/>
  <c r="I109" i="27"/>
  <c r="I572" i="27"/>
  <c r="I246" i="27"/>
  <c r="I520" i="27"/>
  <c r="I434" i="27"/>
  <c r="J36" i="20"/>
  <c r="L36" i="20" s="1"/>
  <c r="J762" i="20"/>
  <c r="L762" i="20" s="1"/>
  <c r="J675" i="20"/>
  <c r="L675" i="20" s="1"/>
  <c r="J558" i="20"/>
  <c r="L558" i="20" s="1"/>
  <c r="J503" i="20"/>
  <c r="L503" i="20" s="1"/>
  <c r="J471" i="20"/>
  <c r="L471" i="20" s="1"/>
  <c r="J361" i="20"/>
  <c r="L361" i="20" s="1"/>
  <c r="I571" i="27"/>
  <c r="J267" i="20"/>
  <c r="L267" i="20" s="1"/>
  <c r="I151" i="27"/>
  <c r="J35" i="20"/>
  <c r="L35" i="20" s="1"/>
  <c r="J197" i="20"/>
  <c r="L197" i="20" s="1"/>
  <c r="J403" i="20"/>
  <c r="L403" i="20" s="1"/>
  <c r="J265" i="20"/>
  <c r="L265" i="20" s="1"/>
  <c r="J232" i="20"/>
  <c r="L232" i="20" s="1"/>
  <c r="AF1639" i="3"/>
  <c r="AE1639" i="3"/>
  <c r="AD1639" i="3"/>
  <c r="AC1639" i="3"/>
  <c r="AF1638" i="3"/>
  <c r="AE1638" i="3"/>
  <c r="AD1638" i="3"/>
  <c r="AC1638" i="3"/>
  <c r="AF1637" i="3"/>
  <c r="AE1637" i="3"/>
  <c r="AD1637" i="3"/>
  <c r="AC1637" i="3"/>
  <c r="AF1635" i="3"/>
  <c r="AE1635" i="3"/>
  <c r="AD1635" i="3"/>
  <c r="AC1635" i="3"/>
  <c r="AF1633" i="3"/>
  <c r="AE1633" i="3"/>
  <c r="AD1633" i="3"/>
  <c r="AC1633" i="3"/>
  <c r="AF1632" i="3"/>
  <c r="AE1632" i="3"/>
  <c r="AD1632" i="3"/>
  <c r="AC1632" i="3"/>
  <c r="AF1630" i="3"/>
  <c r="AE1630" i="3"/>
  <c r="AD1630" i="3"/>
  <c r="AC1630" i="3"/>
  <c r="AF1629" i="3"/>
  <c r="AE1629" i="3"/>
  <c r="AD1629" i="3"/>
  <c r="AC1629" i="3"/>
  <c r="AF1628" i="3"/>
  <c r="AE1628" i="3"/>
  <c r="AD1628" i="3"/>
  <c r="AC1628" i="3"/>
  <c r="AF1627" i="3"/>
  <c r="AE1627" i="3"/>
  <c r="AD1627" i="3"/>
  <c r="AC1627" i="3"/>
  <c r="AF1626" i="3"/>
  <c r="AE1626" i="3"/>
  <c r="AD1626" i="3"/>
  <c r="AC1626" i="3"/>
  <c r="AG1625" i="3"/>
  <c r="AF1625" i="3"/>
  <c r="AE1625" i="3"/>
  <c r="AD1625" i="3"/>
  <c r="AC1625" i="3"/>
  <c r="AF1624" i="3"/>
  <c r="AE1624" i="3"/>
  <c r="AD1624" i="3"/>
  <c r="AC1624" i="3"/>
  <c r="AF1622" i="3"/>
  <c r="AE1622" i="3"/>
  <c r="AD1622" i="3"/>
  <c r="AC1622" i="3"/>
  <c r="AF1621" i="3"/>
  <c r="AE1621" i="3"/>
  <c r="AD1621" i="3"/>
  <c r="AC1621" i="3"/>
  <c r="AF1620" i="3"/>
  <c r="AE1620" i="3"/>
  <c r="AD1620" i="3"/>
  <c r="AC1620" i="3"/>
  <c r="AF1618" i="3"/>
  <c r="AE1618" i="3"/>
  <c r="AD1618" i="3"/>
  <c r="AC1618" i="3"/>
  <c r="AF1617" i="3"/>
  <c r="AE1617" i="3"/>
  <c r="AD1617" i="3"/>
  <c r="AC1617" i="3"/>
  <c r="AF1616" i="3"/>
  <c r="AE1616" i="3"/>
  <c r="AD1616" i="3"/>
  <c r="AC1616" i="3"/>
  <c r="AF1615" i="3"/>
  <c r="AE1615" i="3"/>
  <c r="AD1615" i="3"/>
  <c r="AC1615" i="3"/>
  <c r="AF1614" i="3"/>
  <c r="AE1614" i="3"/>
  <c r="AD1614" i="3"/>
  <c r="AC1614" i="3"/>
  <c r="AF1612" i="3"/>
  <c r="AE1612" i="3"/>
  <c r="AD1612" i="3"/>
  <c r="AC1612" i="3"/>
  <c r="AF1610" i="3"/>
  <c r="AE1610" i="3"/>
  <c r="AD1610" i="3"/>
  <c r="AC1610" i="3"/>
  <c r="AF1609" i="3"/>
  <c r="AE1609" i="3"/>
  <c r="AD1609" i="3"/>
  <c r="AC1609" i="3"/>
  <c r="AF1608" i="3"/>
  <c r="AE1608" i="3"/>
  <c r="AD1608" i="3"/>
  <c r="AC1608" i="3"/>
  <c r="AF1607" i="3"/>
  <c r="AE1607" i="3"/>
  <c r="AD1607" i="3"/>
  <c r="AC1607" i="3"/>
  <c r="AF1605" i="3"/>
  <c r="AE1605" i="3"/>
  <c r="AD1605" i="3"/>
  <c r="AC1605" i="3"/>
  <c r="AF1604" i="3"/>
  <c r="AE1604" i="3"/>
  <c r="AD1604" i="3"/>
  <c r="AC1604" i="3"/>
  <c r="AF1603" i="3"/>
  <c r="AE1603" i="3"/>
  <c r="AD1603" i="3"/>
  <c r="AC1603" i="3"/>
  <c r="AF1602" i="3"/>
  <c r="AE1602" i="3"/>
  <c r="AD1602" i="3"/>
  <c r="AC1602" i="3"/>
  <c r="AG1601" i="3"/>
  <c r="AF1601" i="3"/>
  <c r="AE1601" i="3"/>
  <c r="AD1601" i="3"/>
  <c r="AC1601" i="3"/>
  <c r="AF1600" i="3"/>
  <c r="AE1600" i="3"/>
  <c r="AD1600" i="3"/>
  <c r="AC1600" i="3"/>
  <c r="AF1599" i="3"/>
  <c r="AE1599" i="3"/>
  <c r="AD1599" i="3"/>
  <c r="AC1599" i="3"/>
  <c r="AG1598" i="3"/>
  <c r="I1589" i="11" s="1"/>
  <c r="AG1597" i="3"/>
  <c r="AG1596" i="3"/>
  <c r="AG1595" i="3"/>
  <c r="AG1594" i="3"/>
  <c r="AG1593" i="3"/>
  <c r="AG1592" i="3"/>
  <c r="AG1591" i="3"/>
  <c r="I384" i="11" s="1"/>
  <c r="AG1590" i="3"/>
  <c r="I174" i="11" s="1"/>
  <c r="AG1589" i="3"/>
  <c r="AG1588" i="3"/>
  <c r="AG1587" i="3"/>
  <c r="I143" i="11"/>
  <c r="AG1514" i="3"/>
  <c r="AG1513" i="3"/>
  <c r="AG1512" i="3"/>
  <c r="AG1511" i="3"/>
  <c r="AG1510" i="3"/>
  <c r="AG1509" i="3"/>
  <c r="AG1507" i="3"/>
  <c r="AG1506" i="3"/>
  <c r="AG1505" i="3"/>
  <c r="AG1504" i="3"/>
  <c r="AG1503" i="3"/>
  <c r="AG1502" i="3"/>
  <c r="AG1501" i="3"/>
  <c r="AG1500" i="3"/>
  <c r="AG1499" i="3"/>
  <c r="AG1498" i="3"/>
  <c r="AG1497" i="3"/>
  <c r="AG1496" i="3"/>
  <c r="AG1495" i="3"/>
  <c r="AG1494" i="3"/>
  <c r="AG1493" i="3"/>
  <c r="AG1492" i="3"/>
  <c r="AG1491" i="3"/>
  <c r="I723" i="11" s="1"/>
  <c r="AG1490" i="3"/>
  <c r="AG1489" i="3"/>
  <c r="AG1488" i="3"/>
  <c r="AG1487" i="3"/>
  <c r="AG1486" i="3"/>
  <c r="AG1485" i="3"/>
  <c r="AG1484" i="3"/>
  <c r="AG1483" i="3"/>
  <c r="AG1482" i="3"/>
  <c r="AG1481" i="3"/>
  <c r="AG1480" i="3"/>
  <c r="AG1479" i="3"/>
  <c r="AG1478" i="3"/>
  <c r="AG1477" i="3"/>
  <c r="AG1476" i="3"/>
  <c r="I727" i="11" s="1"/>
  <c r="AG1475" i="3"/>
  <c r="AG1474" i="3"/>
  <c r="AG1473" i="3"/>
  <c r="I566" i="11" s="1"/>
  <c r="AG1472" i="3"/>
  <c r="I381" i="11" s="1"/>
  <c r="AG1471" i="3"/>
  <c r="I300" i="11" s="1"/>
  <c r="AG1470" i="3"/>
  <c r="AG1469" i="3"/>
  <c r="AG1468" i="3"/>
  <c r="AG1467" i="3"/>
  <c r="AG1466" i="3"/>
  <c r="AG1465" i="3"/>
  <c r="AG1464" i="3"/>
  <c r="AG1463" i="3"/>
  <c r="AG1462" i="3"/>
  <c r="AG1461" i="3"/>
  <c r="AG1460" i="3"/>
  <c r="AG1459" i="3"/>
  <c r="AG1458" i="3"/>
  <c r="AG1457" i="3"/>
  <c r="AG1456" i="3"/>
  <c r="AG1455" i="3"/>
  <c r="AG1454" i="3"/>
  <c r="AG1453" i="3"/>
  <c r="I726" i="11" s="1"/>
  <c r="AG1451" i="3"/>
  <c r="AG1450" i="3"/>
  <c r="AG1449" i="3"/>
  <c r="AG1448" i="3"/>
  <c r="I569" i="11" s="1"/>
  <c r="AG1447" i="3"/>
  <c r="AG1446" i="3"/>
  <c r="I505" i="11" s="1"/>
  <c r="AG1445" i="3"/>
  <c r="AG1444" i="3"/>
  <c r="AG1443" i="3"/>
  <c r="AG1442" i="3"/>
  <c r="AG1441" i="3"/>
  <c r="AG1440" i="3"/>
  <c r="I302" i="11" s="1"/>
  <c r="AG1439" i="3"/>
  <c r="I279" i="11" s="1"/>
  <c r="AG1437" i="3"/>
  <c r="AG1436" i="3"/>
  <c r="AG1435" i="3"/>
  <c r="AG1434" i="3"/>
  <c r="I26" i="11" s="1"/>
  <c r="AG1433" i="3"/>
  <c r="AG1432" i="3"/>
  <c r="AG1431" i="3"/>
  <c r="AG1430" i="3"/>
  <c r="AG1429" i="3"/>
  <c r="AG1428" i="3"/>
  <c r="AG1427" i="3"/>
  <c r="AG1426" i="3"/>
  <c r="AG1425" i="3"/>
  <c r="AG1424" i="3"/>
  <c r="AG1423" i="3"/>
  <c r="I301" i="11" s="1"/>
  <c r="AG1422" i="3"/>
  <c r="AG1421" i="3"/>
  <c r="AG1420" i="3"/>
  <c r="AG1419" i="3"/>
  <c r="AG1418" i="3"/>
  <c r="I1577" i="11" s="1"/>
  <c r="AG1417" i="3"/>
  <c r="AG1416" i="3"/>
  <c r="AG1415" i="3"/>
  <c r="AG1414" i="3"/>
  <c r="AG1413" i="3"/>
  <c r="AG1412" i="3"/>
  <c r="AG1411" i="3"/>
  <c r="AG1410" i="3"/>
  <c r="I1558" i="11" s="1"/>
  <c r="AG1409" i="3"/>
  <c r="AG1408" i="3"/>
  <c r="AG1407" i="3"/>
  <c r="AG1406" i="3"/>
  <c r="AG1405" i="3"/>
  <c r="AG1404" i="3"/>
  <c r="AG1403" i="3"/>
  <c r="AG1402" i="3"/>
  <c r="AG1401" i="3"/>
  <c r="AG1400" i="3"/>
  <c r="AG1399" i="3"/>
  <c r="AG1398" i="3"/>
  <c r="I612" i="11" s="1"/>
  <c r="AG1397" i="3"/>
  <c r="I568" i="11" s="1"/>
  <c r="AG1396" i="3"/>
  <c r="AG1395" i="3"/>
  <c r="AG1394" i="3"/>
  <c r="AG1393" i="3"/>
  <c r="I274" i="11" s="1"/>
  <c r="AG1392" i="3"/>
  <c r="I228" i="11" s="1"/>
  <c r="AG1391" i="3"/>
  <c r="I164" i="11" s="1"/>
  <c r="AG1390" i="3"/>
  <c r="I138" i="11" s="1"/>
  <c r="AG1389" i="3"/>
  <c r="AG1388" i="3"/>
  <c r="AG1387" i="3"/>
  <c r="AG1386" i="3"/>
  <c r="I1294" i="11" s="1"/>
  <c r="AG1385" i="3"/>
  <c r="AG1384" i="3"/>
  <c r="AG1383" i="3"/>
  <c r="AG1382" i="3"/>
  <c r="AG1381" i="3"/>
  <c r="AG1380" i="3"/>
  <c r="AG1379" i="3"/>
  <c r="AG1378" i="3"/>
  <c r="AG1377" i="3"/>
  <c r="AG1376" i="3"/>
  <c r="I273" i="11" s="1"/>
  <c r="AG1375" i="3"/>
  <c r="AG1374" i="3"/>
  <c r="AG1373" i="3"/>
  <c r="I83" i="11" s="1"/>
  <c r="AG1372" i="3"/>
  <c r="AG1371" i="3"/>
  <c r="AG1370" i="3"/>
  <c r="AG1369" i="3"/>
  <c r="I1293" i="11" s="1"/>
  <c r="AG1368" i="3"/>
  <c r="AG1367" i="3"/>
  <c r="AG1366" i="3"/>
  <c r="AG1365" i="3"/>
  <c r="AG1364" i="3"/>
  <c r="AG1363" i="3"/>
  <c r="AG1362" i="3"/>
  <c r="AG1327" i="3"/>
  <c r="I1384" i="11" s="1"/>
  <c r="AG1325" i="3"/>
  <c r="AG1324" i="3"/>
  <c r="AG1323" i="3"/>
  <c r="I943" i="11" s="1"/>
  <c r="AG1322" i="3"/>
  <c r="AG1319" i="3"/>
  <c r="AG1318" i="3"/>
  <c r="AG1317" i="3"/>
  <c r="AG1316" i="3"/>
  <c r="AG1315" i="3"/>
  <c r="AG1314" i="3"/>
  <c r="I1480" i="11" s="1"/>
  <c r="AG1313" i="3"/>
  <c r="I1292" i="11" s="1"/>
  <c r="AG1312" i="3"/>
  <c r="AG1311" i="3"/>
  <c r="AG1310" i="3"/>
  <c r="I1291" i="11" s="1"/>
  <c r="AG1308" i="3"/>
  <c r="AG1307" i="3"/>
  <c r="AG1306" i="3"/>
  <c r="AG1305" i="3"/>
  <c r="I1482" i="11" s="1"/>
  <c r="AG1304" i="3"/>
  <c r="I1386" i="11" s="1"/>
  <c r="AG1303" i="3"/>
  <c r="AG1302" i="3"/>
  <c r="AG1301" i="3"/>
  <c r="AG1300" i="3"/>
  <c r="AG1299" i="3"/>
  <c r="AG1298" i="3"/>
  <c r="AG1297" i="3"/>
  <c r="AG1296" i="3"/>
  <c r="AG1295" i="3"/>
  <c r="AG1294" i="3"/>
  <c r="AG1293" i="3"/>
  <c r="AG1292" i="3"/>
  <c r="AG1291" i="3"/>
  <c r="AG1290" i="3"/>
  <c r="AG1289" i="3"/>
  <c r="AG1288" i="3"/>
  <c r="I1481" i="11" s="1"/>
  <c r="AG1287" i="3"/>
  <c r="I1385" i="11" s="1"/>
  <c r="AG1286" i="3"/>
  <c r="AG1285" i="3"/>
  <c r="AG1284" i="3"/>
  <c r="AG1283" i="3"/>
  <c r="AG1282" i="3"/>
  <c r="AG1281" i="3"/>
  <c r="AG1280" i="3"/>
  <c r="AG1279" i="3"/>
  <c r="AG1278" i="3"/>
  <c r="AG1277" i="3"/>
  <c r="AG1276" i="3"/>
  <c r="I1187" i="11" s="1"/>
  <c r="AG1275" i="3"/>
  <c r="AG1274" i="3"/>
  <c r="AG1273" i="3"/>
  <c r="AG1272" i="3"/>
  <c r="AG1271" i="3"/>
  <c r="AG1270" i="3"/>
  <c r="AG1269" i="3"/>
  <c r="AG1268" i="3"/>
  <c r="AG1267" i="3"/>
  <c r="AG1266" i="3"/>
  <c r="AG1265" i="3"/>
  <c r="AG1264" i="3"/>
  <c r="AG1263" i="3"/>
  <c r="AG1262" i="3"/>
  <c r="AG1261" i="3"/>
  <c r="AG1260" i="3"/>
  <c r="AG1246" i="3"/>
  <c r="AG1245" i="3"/>
  <c r="AG1243" i="3"/>
  <c r="AG1242" i="3"/>
  <c r="AG1241" i="3"/>
  <c r="AG1240" i="3"/>
  <c r="AG1239" i="3"/>
  <c r="AG1238" i="3"/>
  <c r="AG1229" i="3"/>
  <c r="AG1228" i="3"/>
  <c r="AG1227" i="3"/>
  <c r="I352" i="11" s="1"/>
  <c r="AG1225" i="3"/>
  <c r="I272" i="11" s="1"/>
  <c r="AG1223" i="3"/>
  <c r="AG1220" i="3"/>
  <c r="AG1219" i="3"/>
  <c r="AG1218" i="3"/>
  <c r="AG1217" i="3"/>
  <c r="AG1216" i="3"/>
  <c r="AG1215" i="3"/>
  <c r="AG1214" i="3"/>
  <c r="AG1213" i="3"/>
  <c r="AG1212" i="3"/>
  <c r="AG1211" i="3"/>
  <c r="AG1210" i="3"/>
  <c r="AG1209" i="3"/>
  <c r="AG1208" i="3"/>
  <c r="AG1207" i="3"/>
  <c r="AG1206" i="3"/>
  <c r="AG1205" i="3"/>
  <c r="AG1204" i="3"/>
  <c r="AG1203" i="3"/>
  <c r="AG1202" i="3"/>
  <c r="AG1201" i="3"/>
  <c r="AG1200" i="3"/>
  <c r="AG1199" i="3"/>
  <c r="AG1198" i="3"/>
  <c r="AG1197" i="3"/>
  <c r="AG1196" i="3"/>
  <c r="AG1195" i="3"/>
  <c r="AG1194" i="3"/>
  <c r="AG1193" i="3"/>
  <c r="AG1192" i="3"/>
  <c r="AG1191" i="3"/>
  <c r="AG1190" i="3"/>
  <c r="AG1189" i="3"/>
  <c r="AG1188" i="3"/>
  <c r="AG1187" i="3"/>
  <c r="AG1186" i="3"/>
  <c r="I672" i="11" s="1"/>
  <c r="AG1185" i="3"/>
  <c r="AG1184" i="3"/>
  <c r="AG1183" i="3"/>
  <c r="AG1182" i="3"/>
  <c r="AG1181" i="3"/>
  <c r="I525" i="11" s="1"/>
  <c r="AG1180" i="3"/>
  <c r="AG1179" i="3"/>
  <c r="AG1178" i="3"/>
  <c r="AG1177" i="3"/>
  <c r="AG1176" i="3"/>
  <c r="AG1175" i="3"/>
  <c r="AG1174" i="3"/>
  <c r="AG1173" i="3"/>
  <c r="AG1172" i="3"/>
  <c r="AG1171" i="3"/>
  <c r="I1588" i="11" s="1"/>
  <c r="AG1170" i="3"/>
  <c r="AG1169" i="3"/>
  <c r="AG1168" i="3"/>
  <c r="AG1167" i="3"/>
  <c r="AG1166" i="3"/>
  <c r="AG1165" i="3"/>
  <c r="AG1164" i="3"/>
  <c r="AG1163" i="3"/>
  <c r="AG1162" i="3"/>
  <c r="AG1161" i="3"/>
  <c r="AG1160" i="3"/>
  <c r="AG1159" i="3"/>
  <c r="AG1158" i="3"/>
  <c r="AG1157" i="3"/>
  <c r="I683" i="11" s="1"/>
  <c r="AG1156" i="3"/>
  <c r="I681" i="11" s="1"/>
  <c r="AG1155" i="3"/>
  <c r="AG1154" i="3"/>
  <c r="AG1153" i="3"/>
  <c r="AG1152" i="3"/>
  <c r="AG1151" i="3"/>
  <c r="AG1150" i="3"/>
  <c r="AG1149" i="3"/>
  <c r="AG1148" i="3"/>
  <c r="AG1147" i="3"/>
  <c r="I408" i="11" s="1"/>
  <c r="AG1146" i="3"/>
  <c r="I406" i="11" s="1"/>
  <c r="AG1145" i="3"/>
  <c r="AG1144" i="3"/>
  <c r="AG1143" i="3"/>
  <c r="AG1142" i="3"/>
  <c r="AG1141" i="3"/>
  <c r="AG1140" i="3"/>
  <c r="AG1139" i="3"/>
  <c r="AG1138" i="3"/>
  <c r="AG1137" i="3"/>
  <c r="AG1136" i="3"/>
  <c r="AG1135" i="3"/>
  <c r="AG1134" i="3"/>
  <c r="AG1133" i="3"/>
  <c r="I3" i="11" s="1"/>
  <c r="AG1132" i="3"/>
  <c r="AG1131" i="3"/>
  <c r="AG1130" i="3"/>
  <c r="AG1129" i="3"/>
  <c r="AG1128" i="3"/>
  <c r="AG1127" i="3"/>
  <c r="AG1126" i="3"/>
  <c r="AG1125" i="3"/>
  <c r="AG1124" i="3"/>
  <c r="AG1123" i="3"/>
  <c r="AG1122" i="3"/>
  <c r="AG1121" i="3"/>
  <c r="AG1120" i="3"/>
  <c r="AG1119" i="3"/>
  <c r="I632" i="11" s="1"/>
  <c r="AG1118" i="3"/>
  <c r="AG1117" i="3"/>
  <c r="AG1116" i="3"/>
  <c r="I718" i="11" s="1"/>
  <c r="AG1115" i="3"/>
  <c r="AG1114" i="3"/>
  <c r="I1266" i="11" s="1"/>
  <c r="AG1113" i="3"/>
  <c r="AG1112" i="3"/>
  <c r="AG1111" i="3"/>
  <c r="AG1110" i="3"/>
  <c r="AG1109" i="3"/>
  <c r="AG1108" i="3"/>
  <c r="AG1107" i="3"/>
  <c r="AG1106" i="3"/>
  <c r="AG1105" i="3"/>
  <c r="I558" i="11" s="1"/>
  <c r="AG1104" i="3"/>
  <c r="AG1103" i="3"/>
  <c r="AG1102" i="3"/>
  <c r="AG1101" i="3"/>
  <c r="AG1100" i="3"/>
  <c r="I449" i="11" s="1"/>
  <c r="AG1099" i="3"/>
  <c r="AG1098" i="3"/>
  <c r="AG1097" i="3"/>
  <c r="AG1096" i="3"/>
  <c r="AG1095" i="3"/>
  <c r="AG1094" i="3"/>
  <c r="AG1093" i="3"/>
  <c r="AG1092" i="3"/>
  <c r="AG1091" i="3"/>
  <c r="AG1090" i="3"/>
  <c r="AG1089" i="3"/>
  <c r="I448" i="11" s="1"/>
  <c r="AG1088" i="3"/>
  <c r="AG1087" i="3"/>
  <c r="I128" i="11" s="1"/>
  <c r="AG1086" i="3"/>
  <c r="I73" i="11" s="1"/>
  <c r="AG1085" i="3"/>
  <c r="AG1084" i="3"/>
  <c r="AG1083" i="3"/>
  <c r="AG1081" i="3"/>
  <c r="I712" i="11" s="1"/>
  <c r="AG1080" i="3"/>
  <c r="AG1079" i="3"/>
  <c r="AG1078" i="3"/>
  <c r="AG1077" i="3"/>
  <c r="AG1076" i="3"/>
  <c r="AG1075" i="3"/>
  <c r="AG1044" i="3"/>
  <c r="AG1043" i="3"/>
  <c r="AG1042" i="3"/>
  <c r="AG1041" i="3"/>
  <c r="AG1040" i="3"/>
  <c r="AG1039" i="3"/>
  <c r="AG1038" i="3"/>
  <c r="AG1037" i="3"/>
  <c r="AG1036" i="3"/>
  <c r="AG1035" i="3"/>
  <c r="AG1034" i="3"/>
  <c r="I447" i="11" s="1"/>
  <c r="AG1033" i="3"/>
  <c r="AG1032" i="3"/>
  <c r="AG1031" i="3"/>
  <c r="AG1030" i="3"/>
  <c r="AG1029" i="3"/>
  <c r="AG1028" i="3"/>
  <c r="AG1027" i="3"/>
  <c r="AG1026" i="3"/>
  <c r="I751" i="11" s="1"/>
  <c r="AG1013" i="3"/>
  <c r="AG1012" i="3"/>
  <c r="AG1011" i="3"/>
  <c r="AG1010" i="3"/>
  <c r="AG1009" i="3"/>
  <c r="AG1008" i="3"/>
  <c r="AG1007" i="3"/>
  <c r="AG1006" i="3"/>
  <c r="AG1005" i="3"/>
  <c r="AG1004" i="3"/>
  <c r="AG1003" i="3"/>
  <c r="AG1002" i="3"/>
  <c r="AG1000" i="3"/>
  <c r="AG999" i="3"/>
  <c r="AG998" i="3"/>
  <c r="AG997" i="3"/>
  <c r="AG996" i="3"/>
  <c r="AG995" i="3"/>
  <c r="AG994" i="3"/>
  <c r="AG993" i="3"/>
  <c r="AG992" i="3"/>
  <c r="AG991" i="3"/>
  <c r="AG989" i="3"/>
  <c r="AG988" i="3"/>
  <c r="AG987" i="3"/>
  <c r="AG986" i="3"/>
  <c r="AG985" i="3"/>
  <c r="AG984" i="3"/>
  <c r="AG983" i="3"/>
  <c r="AG982" i="3"/>
  <c r="AG981" i="3"/>
  <c r="AG980" i="3"/>
  <c r="AG979" i="3"/>
  <c r="AG978" i="3"/>
  <c r="AG977" i="3"/>
  <c r="AG976" i="3"/>
  <c r="AG975" i="3"/>
  <c r="AG974" i="3"/>
  <c r="AG973" i="3"/>
  <c r="AG972" i="3"/>
  <c r="AG971" i="3"/>
  <c r="AG970" i="3"/>
  <c r="I1597" i="11" s="1"/>
  <c r="AG969" i="3"/>
  <c r="AG968" i="3"/>
  <c r="AG967" i="3"/>
  <c r="AG966" i="3"/>
  <c r="I923" i="11" s="1"/>
  <c r="AG965" i="3"/>
  <c r="AG964" i="3"/>
  <c r="AG963" i="3"/>
  <c r="AG962" i="3"/>
  <c r="AG961" i="3"/>
  <c r="AG960" i="3"/>
  <c r="AG959" i="3"/>
  <c r="AG958" i="3"/>
  <c r="I1155" i="11" s="1"/>
  <c r="AG957" i="3"/>
  <c r="AG956" i="3"/>
  <c r="AG955" i="3"/>
  <c r="AG954" i="3"/>
  <c r="AG953" i="3"/>
  <c r="I614" i="11" s="1"/>
  <c r="AG952" i="3"/>
  <c r="AG951" i="3"/>
  <c r="AG950" i="3"/>
  <c r="AG949" i="3"/>
  <c r="AG948" i="3"/>
  <c r="AG947" i="3"/>
  <c r="AG946" i="3"/>
  <c r="AG945" i="3"/>
  <c r="AG944" i="3"/>
  <c r="AG943" i="3"/>
  <c r="AG942" i="3"/>
  <c r="AG941" i="3"/>
  <c r="AG940" i="3"/>
  <c r="AG939" i="3"/>
  <c r="AG938" i="3"/>
  <c r="AG937" i="3"/>
  <c r="AG936" i="3"/>
  <c r="AG935" i="3"/>
  <c r="AG934" i="3"/>
  <c r="AG933" i="3"/>
  <c r="AG932" i="3"/>
  <c r="AG930" i="3"/>
  <c r="AG929" i="3"/>
  <c r="AG927" i="3"/>
  <c r="I197" i="11" s="1"/>
  <c r="AG928" i="3"/>
  <c r="I216" i="11" s="1"/>
  <c r="AG926" i="3"/>
  <c r="AG925" i="3"/>
  <c r="AG924" i="3"/>
  <c r="AG923" i="3"/>
  <c r="AG922" i="3"/>
  <c r="AG921" i="3"/>
  <c r="AG920" i="3"/>
  <c r="AG919" i="3"/>
  <c r="AG918" i="3"/>
  <c r="AG917" i="3"/>
  <c r="AG916" i="3"/>
  <c r="AG915" i="3"/>
  <c r="AG914" i="3"/>
  <c r="AG913" i="3"/>
  <c r="I679" i="11" s="1"/>
  <c r="AG912" i="3"/>
  <c r="AG911" i="3"/>
  <c r="I662" i="11" s="1"/>
  <c r="AG910" i="3"/>
  <c r="AG909" i="3"/>
  <c r="AG908" i="3"/>
  <c r="AG907" i="3"/>
  <c r="AG906" i="3"/>
  <c r="AG905" i="3"/>
  <c r="AG904" i="3"/>
  <c r="AG903" i="3"/>
  <c r="AG902" i="3"/>
  <c r="AG901" i="3"/>
  <c r="AG900" i="3"/>
  <c r="AG899" i="3"/>
  <c r="AG897" i="3"/>
  <c r="AG896" i="3"/>
  <c r="AG895" i="3"/>
  <c r="AG893" i="3"/>
  <c r="AG892" i="3"/>
  <c r="AG891" i="3"/>
  <c r="AG890" i="3"/>
  <c r="AG889" i="3"/>
  <c r="AG888" i="3"/>
  <c r="AG887" i="3"/>
  <c r="AG886" i="3"/>
  <c r="AG885" i="3"/>
  <c r="I116" i="11" s="1"/>
  <c r="I443" i="20" s="1"/>
  <c r="AG884" i="3"/>
  <c r="AG883" i="3"/>
  <c r="AG882" i="3"/>
  <c r="AG881" i="3"/>
  <c r="AG880" i="3"/>
  <c r="AG879" i="3"/>
  <c r="AG878" i="3"/>
  <c r="AG877" i="3"/>
  <c r="AG876" i="3"/>
  <c r="AG875" i="3"/>
  <c r="AG874" i="3"/>
  <c r="AG873" i="3"/>
  <c r="AG872" i="3"/>
  <c r="AG871" i="3"/>
  <c r="AG870" i="3"/>
  <c r="AG869" i="3"/>
  <c r="AG868" i="3"/>
  <c r="AG867" i="3"/>
  <c r="AG866" i="3"/>
  <c r="AG865" i="3"/>
  <c r="I1431" i="11" s="1"/>
  <c r="AG864" i="3"/>
  <c r="AG863" i="3"/>
  <c r="AG862" i="3"/>
  <c r="AG861" i="3"/>
  <c r="AG860" i="3"/>
  <c r="AG859" i="3"/>
  <c r="AG858" i="3"/>
  <c r="AG857" i="3"/>
  <c r="AG856" i="3"/>
  <c r="AG855" i="3"/>
  <c r="AG854" i="3"/>
  <c r="AG853" i="3"/>
  <c r="AG852" i="3"/>
  <c r="AG851" i="3"/>
  <c r="AG850" i="3"/>
  <c r="AG849" i="3"/>
  <c r="AG848" i="3"/>
  <c r="AG847" i="3"/>
  <c r="AG846" i="3"/>
  <c r="AG845" i="3"/>
  <c r="AG844" i="3"/>
  <c r="AG843" i="3"/>
  <c r="AG842" i="3"/>
  <c r="AG841" i="3"/>
  <c r="I114" i="11" s="1"/>
  <c r="AG840" i="3"/>
  <c r="I68" i="11" s="1"/>
  <c r="AG839" i="3"/>
  <c r="AG781" i="3"/>
  <c r="AG780" i="3"/>
  <c r="AG779" i="3"/>
  <c r="AG778" i="3"/>
  <c r="AG777" i="3"/>
  <c r="AG776" i="3"/>
  <c r="AG775" i="3"/>
  <c r="AG774" i="3"/>
  <c r="AG773" i="3"/>
  <c r="AG772" i="3"/>
  <c r="AG771" i="3"/>
  <c r="AG770" i="3"/>
  <c r="AG769" i="3"/>
  <c r="AG768" i="3"/>
  <c r="AG767" i="3"/>
  <c r="AG766" i="3"/>
  <c r="AG765" i="3"/>
  <c r="AG764" i="3"/>
  <c r="AG763" i="3"/>
  <c r="AG762" i="3"/>
  <c r="AG761" i="3"/>
  <c r="I1345" i="11" s="1"/>
  <c r="AG760" i="3"/>
  <c r="AG759" i="3"/>
  <c r="AG758" i="3"/>
  <c r="AG757" i="3"/>
  <c r="AG756" i="3"/>
  <c r="I913" i="11" s="1"/>
  <c r="AG755" i="3"/>
  <c r="AG754" i="3"/>
  <c r="AG753" i="3"/>
  <c r="AG752" i="3"/>
  <c r="AG751" i="3"/>
  <c r="AG749" i="3"/>
  <c r="I434" i="11" s="1"/>
  <c r="AG748" i="3"/>
  <c r="I345" i="11" s="1"/>
  <c r="AG747" i="3"/>
  <c r="AG746" i="3"/>
  <c r="I262" i="11" s="1"/>
  <c r="AG743" i="3"/>
  <c r="AG742" i="3"/>
  <c r="I15" i="11" s="1"/>
  <c r="AG741" i="3"/>
  <c r="AG740" i="3"/>
  <c r="AG739" i="3"/>
  <c r="AG738" i="3"/>
  <c r="AG737" i="3"/>
  <c r="I520" i="11" s="1"/>
  <c r="AG736" i="3"/>
  <c r="AG735" i="3"/>
  <c r="AG734" i="3"/>
  <c r="AG733" i="3"/>
  <c r="AG732" i="3"/>
  <c r="AG731" i="3"/>
  <c r="AG730" i="3"/>
  <c r="AG729" i="3"/>
  <c r="AG728" i="3"/>
  <c r="AG727" i="3"/>
  <c r="AG726" i="3"/>
  <c r="AG725" i="3"/>
  <c r="AG724" i="3"/>
  <c r="AG723" i="3"/>
  <c r="AG722" i="3"/>
  <c r="AG721" i="3"/>
  <c r="AG720" i="3"/>
  <c r="AG719" i="3"/>
  <c r="AG718" i="3"/>
  <c r="I983" i="11" s="1"/>
  <c r="AG717" i="3"/>
  <c r="AG716" i="3"/>
  <c r="I14" i="11" s="1"/>
  <c r="AG714" i="3"/>
  <c r="AG713" i="3"/>
  <c r="AG712" i="3"/>
  <c r="AG711" i="3"/>
  <c r="AG710" i="3"/>
  <c r="AG709" i="3"/>
  <c r="AG708" i="3"/>
  <c r="AG707" i="3"/>
  <c r="AG705" i="3"/>
  <c r="AG704" i="3"/>
  <c r="AG703" i="3"/>
  <c r="I196" i="11" s="1"/>
  <c r="AG702" i="3"/>
  <c r="AG701" i="3"/>
  <c r="AG700" i="3"/>
  <c r="AG699" i="3"/>
  <c r="AG698" i="3"/>
  <c r="AG697" i="3"/>
  <c r="AG696" i="3"/>
  <c r="AG695" i="3"/>
  <c r="I1053" i="11" s="1"/>
  <c r="AG694" i="3"/>
  <c r="AG693" i="3"/>
  <c r="AG692" i="3"/>
  <c r="AG691" i="3"/>
  <c r="AG690" i="3"/>
  <c r="AG689" i="3"/>
  <c r="I773" i="11" s="1"/>
  <c r="AG688" i="3"/>
  <c r="I745" i="11" s="1"/>
  <c r="AG687" i="3"/>
  <c r="AG686" i="3"/>
  <c r="AG685" i="3"/>
  <c r="AG684" i="3"/>
  <c r="AG683" i="3"/>
  <c r="I627" i="11" s="1"/>
  <c r="AG682" i="3"/>
  <c r="I591" i="11" s="1"/>
  <c r="AG681" i="3"/>
  <c r="AG680" i="3"/>
  <c r="AG679" i="3"/>
  <c r="I496" i="11" s="1"/>
  <c r="AG678" i="3"/>
  <c r="AG677" i="3"/>
  <c r="AG676" i="3"/>
  <c r="I402" i="11" s="1"/>
  <c r="AG675" i="3"/>
  <c r="AG674" i="3"/>
  <c r="AG673" i="3"/>
  <c r="AG672" i="3"/>
  <c r="AG670" i="3"/>
  <c r="AG669" i="3"/>
  <c r="AG668" i="3"/>
  <c r="I13" i="11" s="1"/>
  <c r="AG667" i="3"/>
  <c r="AG666" i="3"/>
  <c r="AG665" i="3"/>
  <c r="AG664" i="3"/>
  <c r="AG663" i="3"/>
  <c r="AG662" i="3"/>
  <c r="AG661" i="3"/>
  <c r="AG660" i="3"/>
  <c r="AG659" i="3"/>
  <c r="AG658" i="3"/>
  <c r="AG657" i="3"/>
  <c r="AG656" i="3"/>
  <c r="AG655" i="3"/>
  <c r="AG654" i="3"/>
  <c r="I464" i="11" s="1"/>
  <c r="AG653" i="3"/>
  <c r="AG652" i="3"/>
  <c r="I12" i="11" s="1"/>
  <c r="AG651" i="3"/>
  <c r="AG650" i="3"/>
  <c r="AG649" i="3"/>
  <c r="AG648" i="3"/>
  <c r="AG647" i="3"/>
  <c r="AG646" i="3"/>
  <c r="AG645" i="3"/>
  <c r="I303" i="11" s="1"/>
  <c r="AG644" i="3"/>
  <c r="AG643" i="3"/>
  <c r="AG642" i="3"/>
  <c r="AG641" i="3"/>
  <c r="AG640" i="3"/>
  <c r="AG639" i="3"/>
  <c r="AG638" i="3"/>
  <c r="AG637" i="3"/>
  <c r="AG636" i="3"/>
  <c r="AG635" i="3"/>
  <c r="AG634" i="3"/>
  <c r="I974" i="11" s="1"/>
  <c r="AG633" i="3"/>
  <c r="AG632" i="3"/>
  <c r="AG631" i="3"/>
  <c r="AG630" i="3"/>
  <c r="I586" i="11" s="1"/>
  <c r="AG629" i="3"/>
  <c r="AG628" i="3"/>
  <c r="AG627" i="3"/>
  <c r="AG626" i="3"/>
  <c r="AG625" i="3"/>
  <c r="AG624" i="3"/>
  <c r="AG623" i="3"/>
  <c r="AG622" i="3"/>
  <c r="AG621" i="3"/>
  <c r="AG620" i="3"/>
  <c r="AG619" i="3"/>
  <c r="AG618" i="3"/>
  <c r="AG617" i="3"/>
  <c r="AG616" i="3"/>
  <c r="AG615" i="3"/>
  <c r="AG614" i="3"/>
  <c r="AG613" i="3"/>
  <c r="AG612" i="3"/>
  <c r="AG611" i="3"/>
  <c r="AG610" i="3"/>
  <c r="AG609" i="3"/>
  <c r="AG608" i="3"/>
  <c r="AG607" i="3"/>
  <c r="AG606" i="3"/>
  <c r="AG605" i="3"/>
  <c r="AG604" i="3"/>
  <c r="AG603" i="3"/>
  <c r="AG602" i="3"/>
  <c r="I398" i="11" s="1"/>
  <c r="AG601" i="3"/>
  <c r="AG600" i="3"/>
  <c r="AG599" i="3"/>
  <c r="AG598" i="3"/>
  <c r="I107" i="11" s="1"/>
  <c r="AG597" i="3"/>
  <c r="AG580" i="3"/>
  <c r="AG579" i="3"/>
  <c r="AG578" i="3"/>
  <c r="I1326" i="11" s="1"/>
  <c r="AG577" i="3"/>
  <c r="AG576" i="3"/>
  <c r="AG575" i="3"/>
  <c r="AG574" i="3"/>
  <c r="I900" i="11" s="1"/>
  <c r="AG573" i="3"/>
  <c r="AG572" i="3"/>
  <c r="AG571" i="3"/>
  <c r="AG570" i="3"/>
  <c r="AG569" i="3"/>
  <c r="AG568" i="3"/>
  <c r="AG567" i="3"/>
  <c r="AG566" i="3"/>
  <c r="AG565" i="3"/>
  <c r="AG564" i="3"/>
  <c r="AG563" i="3"/>
  <c r="AG562" i="3"/>
  <c r="AG561" i="3"/>
  <c r="AG560" i="3"/>
  <c r="AG559" i="3"/>
  <c r="AG558" i="3"/>
  <c r="AG557" i="3"/>
  <c r="AG556" i="3"/>
  <c r="AG555" i="3"/>
  <c r="AG554" i="3"/>
  <c r="AG553" i="3"/>
  <c r="AG552" i="3"/>
  <c r="AG551" i="3"/>
  <c r="AG550" i="3"/>
  <c r="AG549" i="3"/>
  <c r="AG548" i="3"/>
  <c r="AG547" i="3"/>
  <c r="AG546" i="3"/>
  <c r="AG545" i="3"/>
  <c r="AG544" i="3"/>
  <c r="AG542" i="3"/>
  <c r="AG541" i="3"/>
  <c r="AG540" i="3"/>
  <c r="AG539" i="3"/>
  <c r="AG538" i="3"/>
  <c r="AG537" i="3"/>
  <c r="AG536" i="3"/>
  <c r="AG535" i="3"/>
  <c r="AG534" i="3"/>
  <c r="AG533" i="3"/>
  <c r="AG532" i="3"/>
  <c r="AG531" i="3"/>
  <c r="AG530" i="3"/>
  <c r="AG528" i="3"/>
  <c r="I103" i="11" s="1"/>
  <c r="AG527" i="3"/>
  <c r="AG526" i="3"/>
  <c r="I10" i="11" s="1"/>
  <c r="AG525" i="3"/>
  <c r="AG524" i="3"/>
  <c r="AG523" i="3"/>
  <c r="AG522" i="3"/>
  <c r="AG521" i="3"/>
  <c r="AG520" i="3"/>
  <c r="I207" i="11" s="1"/>
  <c r="AG519" i="3"/>
  <c r="AG518" i="3"/>
  <c r="AG517" i="3"/>
  <c r="AG516" i="3"/>
  <c r="I315" i="11" s="1"/>
  <c r="AG515" i="3"/>
  <c r="AG514" i="3"/>
  <c r="AG513" i="3"/>
  <c r="AG512" i="3"/>
  <c r="AG511" i="3"/>
  <c r="AG510" i="3"/>
  <c r="AG509" i="3"/>
  <c r="AG508" i="3"/>
  <c r="AG507" i="3"/>
  <c r="AG506" i="3"/>
  <c r="AG505" i="3"/>
  <c r="AG504" i="3"/>
  <c r="I696" i="11" s="1"/>
  <c r="AG503" i="3"/>
  <c r="AG502" i="3"/>
  <c r="AG501" i="3"/>
  <c r="AG500" i="3"/>
  <c r="I182" i="11" s="1"/>
  <c r="AG499" i="3"/>
  <c r="AG498" i="3"/>
  <c r="AG497" i="3"/>
  <c r="AG496" i="3"/>
  <c r="I1321" i="11" s="1"/>
  <c r="AG495" i="3"/>
  <c r="AG494" i="3"/>
  <c r="AG493" i="3"/>
  <c r="AG492" i="3"/>
  <c r="AG491" i="3"/>
  <c r="AG490" i="3"/>
  <c r="AG489" i="3"/>
  <c r="AG488" i="3"/>
  <c r="I424" i="11" s="1"/>
  <c r="AG487" i="3"/>
  <c r="AG486" i="3"/>
  <c r="AG485" i="3"/>
  <c r="AG484" i="3"/>
  <c r="AG483" i="3"/>
  <c r="AG482" i="3"/>
  <c r="AG481" i="3"/>
  <c r="AG480" i="3"/>
  <c r="AG479" i="3"/>
  <c r="AG478" i="3"/>
  <c r="AG477" i="3"/>
  <c r="AG476" i="3"/>
  <c r="I851" i="11" s="1"/>
  <c r="AG475" i="3"/>
  <c r="AG474" i="3"/>
  <c r="AG473" i="3"/>
  <c r="AG472" i="3"/>
  <c r="AG471" i="3"/>
  <c r="AG470" i="3"/>
  <c r="AG469" i="3"/>
  <c r="I621" i="11" s="1"/>
  <c r="AG468" i="3"/>
  <c r="I580" i="11" s="1"/>
  <c r="AG467" i="3"/>
  <c r="AG466" i="3"/>
  <c r="AG465" i="3"/>
  <c r="AG464" i="3"/>
  <c r="I423" i="11" s="1"/>
  <c r="AG463" i="3"/>
  <c r="AG462" i="3"/>
  <c r="AG461" i="3"/>
  <c r="AG460" i="3"/>
  <c r="AG459" i="3"/>
  <c r="AG458" i="3"/>
  <c r="AG457" i="3"/>
  <c r="I9" i="11" s="1"/>
  <c r="AG456" i="3"/>
  <c r="I1319" i="11" s="1"/>
  <c r="AG455" i="3"/>
  <c r="AG454" i="3"/>
  <c r="AG453" i="3"/>
  <c r="AG452" i="3"/>
  <c r="AG451" i="3"/>
  <c r="AG450" i="3"/>
  <c r="AG449" i="3"/>
  <c r="AG448" i="3"/>
  <c r="I1318" i="11" s="1"/>
  <c r="AG447" i="3"/>
  <c r="AG446" i="3"/>
  <c r="AG445" i="3"/>
  <c r="AG444" i="3"/>
  <c r="I1566" i="11" s="1"/>
  <c r="AG443" i="3"/>
  <c r="AG442" i="3"/>
  <c r="AG441" i="3"/>
  <c r="AG440" i="3"/>
  <c r="AG439" i="3"/>
  <c r="AG438" i="3"/>
  <c r="AG437" i="3"/>
  <c r="AG436" i="3"/>
  <c r="I535" i="11" s="1"/>
  <c r="AG435" i="3"/>
  <c r="AG434" i="3"/>
  <c r="AG433" i="3"/>
  <c r="AG432" i="3"/>
  <c r="I57" i="11" s="1"/>
  <c r="AG431" i="3"/>
  <c r="AG430" i="3"/>
  <c r="AG429" i="3"/>
  <c r="AG428" i="3"/>
  <c r="I1316" i="11" s="1"/>
  <c r="AG427" i="3"/>
  <c r="AG426" i="3"/>
  <c r="AG425" i="3"/>
  <c r="AG424" i="3"/>
  <c r="I579" i="11" s="1"/>
  <c r="AG423" i="3"/>
  <c r="AG422" i="3"/>
  <c r="AG421" i="3"/>
  <c r="AG420" i="3"/>
  <c r="AG419" i="3"/>
  <c r="AG418" i="3"/>
  <c r="AG417" i="3"/>
  <c r="AG416" i="3"/>
  <c r="I1126" i="11" s="1"/>
  <c r="AG415" i="3"/>
  <c r="AG412" i="3"/>
  <c r="AG411" i="3"/>
  <c r="AG410" i="3"/>
  <c r="I1499" i="11" s="1"/>
  <c r="AG409" i="3"/>
  <c r="AG408" i="3"/>
  <c r="AG407" i="3"/>
  <c r="AG406" i="3"/>
  <c r="AG405" i="3"/>
  <c r="AG404" i="3"/>
  <c r="AG403" i="3"/>
  <c r="AG402" i="3"/>
  <c r="AG401" i="3"/>
  <c r="I664" i="11"/>
  <c r="AG394" i="3"/>
  <c r="AG393" i="3"/>
  <c r="AG392" i="3"/>
  <c r="AG391" i="3"/>
  <c r="AG390" i="3"/>
  <c r="AG388" i="3"/>
  <c r="I335" i="11" s="1"/>
  <c r="AG387" i="3"/>
  <c r="AG385" i="3"/>
  <c r="AG383" i="3"/>
  <c r="AG382" i="3"/>
  <c r="I55" i="11" s="1"/>
  <c r="AG381" i="3"/>
  <c r="AG380" i="3"/>
  <c r="AG379" i="3"/>
  <c r="AG378" i="3"/>
  <c r="I1222" i="11" s="1"/>
  <c r="AG377" i="3"/>
  <c r="AG376" i="3"/>
  <c r="AG375" i="3"/>
  <c r="AG374" i="3"/>
  <c r="I891" i="11" s="1"/>
  <c r="AG373" i="3"/>
  <c r="AG372" i="3"/>
  <c r="I288" i="11" s="1"/>
  <c r="AG371" i="3"/>
  <c r="AG370" i="3"/>
  <c r="I99" i="11" s="1"/>
  <c r="AG369" i="3"/>
  <c r="AG367" i="3"/>
  <c r="AG366" i="3"/>
  <c r="AG365" i="3"/>
  <c r="I821" i="11" s="1"/>
  <c r="AG364" i="3"/>
  <c r="AG363" i="3"/>
  <c r="AG362" i="3"/>
  <c r="AG361" i="3"/>
  <c r="I962" i="11" s="1"/>
  <c r="AG360" i="3"/>
  <c r="AG359" i="3"/>
  <c r="AG358" i="3"/>
  <c r="AG357" i="3"/>
  <c r="I1123" i="11" s="1"/>
  <c r="AG356" i="3"/>
  <c r="AG355" i="3"/>
  <c r="AG354" i="3"/>
  <c r="AG353" i="3"/>
  <c r="AG352" i="3"/>
  <c r="AG351" i="3"/>
  <c r="I792" i="11" s="1"/>
  <c r="AG350" i="3"/>
  <c r="AG349" i="3"/>
  <c r="I640" i="11" s="1"/>
  <c r="AG348" i="3"/>
  <c r="AG347" i="3"/>
  <c r="AG346" i="3"/>
  <c r="AG345" i="3"/>
  <c r="I364" i="11" s="1"/>
  <c r="AG344" i="3"/>
  <c r="AG343" i="3"/>
  <c r="I204" i="11" s="1"/>
  <c r="AG342" i="3"/>
  <c r="I153" i="11" s="1"/>
  <c r="AG341" i="3"/>
  <c r="I53" i="11" s="1"/>
  <c r="AG340" i="3"/>
  <c r="AG339" i="3"/>
  <c r="AG338" i="3"/>
  <c r="AG337" i="3"/>
  <c r="I1309" i="11" s="1"/>
  <c r="AG336" i="3"/>
  <c r="AG335" i="3"/>
  <c r="AG334" i="3"/>
  <c r="AG333" i="3"/>
  <c r="I761" i="11" s="1"/>
  <c r="AG332" i="3"/>
  <c r="AG331" i="3"/>
  <c r="AG330" i="3"/>
  <c r="AG329" i="3"/>
  <c r="AG328" i="3"/>
  <c r="I363" i="11" s="1"/>
  <c r="H227" i="27" s="1"/>
  <c r="AG327" i="3"/>
  <c r="AG326" i="3"/>
  <c r="AG325" i="3"/>
  <c r="AG324" i="3"/>
  <c r="AG323" i="3"/>
  <c r="AG322" i="3"/>
  <c r="AG321" i="3"/>
  <c r="I961" i="11" s="1"/>
  <c r="AG320" i="3"/>
  <c r="AG319" i="3"/>
  <c r="AG318" i="3"/>
  <c r="AG317" i="3"/>
  <c r="AG316" i="3"/>
  <c r="AG315" i="3"/>
  <c r="AG314" i="3"/>
  <c r="AG313" i="3"/>
  <c r="I203" i="11" s="1"/>
  <c r="AG312" i="3"/>
  <c r="AG311" i="3"/>
  <c r="AG310" i="3"/>
  <c r="AG309" i="3"/>
  <c r="I1402" i="11" s="1"/>
  <c r="AG308" i="3"/>
  <c r="AG307" i="3"/>
  <c r="AG306" i="3"/>
  <c r="AG305" i="3"/>
  <c r="I1036" i="11" s="1"/>
  <c r="AG304" i="3"/>
  <c r="AG303" i="3"/>
  <c r="I887" i="11" s="1"/>
  <c r="AG302" i="3"/>
  <c r="AG301" i="3"/>
  <c r="I818" i="11" s="1"/>
  <c r="AG300" i="3"/>
  <c r="AG299" i="3"/>
  <c r="AG298" i="3"/>
  <c r="AG297" i="3"/>
  <c r="I690" i="11" s="1"/>
  <c r="AG296" i="3"/>
  <c r="AG295" i="3"/>
  <c r="AG294" i="3"/>
  <c r="AG293" i="3"/>
  <c r="I485" i="11" s="1"/>
  <c r="AG292" i="3"/>
  <c r="I418" i="11" s="1"/>
  <c r="AG291" i="3"/>
  <c r="AG290" i="3"/>
  <c r="AG289" i="3"/>
  <c r="I252" i="11" s="1"/>
  <c r="AG288" i="3"/>
  <c r="I97" i="11" s="1"/>
  <c r="AG287" i="3"/>
  <c r="I51" i="11" s="1"/>
  <c r="AG286" i="3"/>
  <c r="I7" i="11" s="1"/>
  <c r="AG285" i="3"/>
  <c r="AG284" i="3"/>
  <c r="AG283" i="3"/>
  <c r="AG282" i="3"/>
  <c r="AG281" i="3"/>
  <c r="I1035" i="11" s="1"/>
  <c r="AG280" i="3"/>
  <c r="AG279" i="3"/>
  <c r="AG278" i="3"/>
  <c r="AG277" i="3"/>
  <c r="I417" i="11" s="1"/>
  <c r="AG274" i="3"/>
  <c r="AG204" i="3"/>
  <c r="AG203" i="3"/>
  <c r="I1562" i="11" s="1"/>
  <c r="AG202" i="3"/>
  <c r="AG201" i="3"/>
  <c r="AG200" i="3"/>
  <c r="I1413" i="11" s="1"/>
  <c r="AG199" i="3"/>
  <c r="AG198" i="3"/>
  <c r="AG197" i="3"/>
  <c r="AG196" i="3"/>
  <c r="AG195" i="3"/>
  <c r="AG194" i="3"/>
  <c r="AG193" i="3"/>
  <c r="AG192" i="3"/>
  <c r="I813" i="11" s="1"/>
  <c r="AG191" i="3"/>
  <c r="AG190" i="3"/>
  <c r="AG189" i="3"/>
  <c r="I729" i="11" s="1"/>
  <c r="AG188" i="3"/>
  <c r="AG187" i="3"/>
  <c r="AG186" i="3"/>
  <c r="I680" i="11" s="1"/>
  <c r="AG185" i="3"/>
  <c r="AG184" i="3"/>
  <c r="I618" i="11" s="1"/>
  <c r="AG183" i="3"/>
  <c r="I613" i="11" s="1"/>
  <c r="AG182" i="3"/>
  <c r="AG181" i="3"/>
  <c r="AG180" i="3"/>
  <c r="I512" i="11" s="1"/>
  <c r="AG179" i="3"/>
  <c r="AG178" i="3"/>
  <c r="I467" i="11" s="1"/>
  <c r="I142" i="20" s="1"/>
  <c r="AG177" i="3"/>
  <c r="AG176" i="3"/>
  <c r="I407" i="11" s="1"/>
  <c r="AG175" i="3"/>
  <c r="AG174" i="3"/>
  <c r="I361" i="11" s="1"/>
  <c r="AG173" i="3"/>
  <c r="I354" i="11" s="1"/>
  <c r="AG172" i="3"/>
  <c r="I336" i="11" s="1"/>
  <c r="AG171" i="3"/>
  <c r="I328" i="11" s="1"/>
  <c r="AG170" i="3"/>
  <c r="I309" i="11" s="1"/>
  <c r="AG169" i="3"/>
  <c r="AG168" i="3"/>
  <c r="AG167" i="3"/>
  <c r="AG166" i="3"/>
  <c r="I230" i="11" s="1"/>
  <c r="AG165" i="3"/>
  <c r="AG164" i="3"/>
  <c r="I199" i="11" s="1"/>
  <c r="AG163" i="3"/>
  <c r="AG162" i="3"/>
  <c r="I150" i="11" s="1"/>
  <c r="AG161" i="3"/>
  <c r="AG160" i="3"/>
  <c r="AG159" i="3"/>
  <c r="AG158" i="3"/>
  <c r="I2" i="11" s="1"/>
  <c r="AG157" i="3"/>
  <c r="AG156" i="3"/>
  <c r="AG155" i="3"/>
  <c r="AG154" i="3"/>
  <c r="I1303" i="11" s="1"/>
  <c r="AG153" i="3"/>
  <c r="AG152" i="3"/>
  <c r="AG151" i="3"/>
  <c r="I793" i="11" s="1"/>
  <c r="AG150" i="3"/>
  <c r="I353" i="11" s="1"/>
  <c r="AG149" i="3"/>
  <c r="AG148" i="3"/>
  <c r="AG147" i="3"/>
  <c r="AG146" i="3"/>
  <c r="I1396" i="11" s="1"/>
  <c r="AG145" i="3"/>
  <c r="AG144" i="3"/>
  <c r="AG142" i="3"/>
  <c r="AG141" i="3"/>
  <c r="AG140" i="3"/>
  <c r="AG139" i="3"/>
  <c r="AG138" i="3"/>
  <c r="AG137" i="3"/>
  <c r="AG136" i="3"/>
  <c r="I506" i="11" s="1"/>
  <c r="AG134" i="3"/>
  <c r="AG133" i="3"/>
  <c r="AG131" i="3"/>
  <c r="AG130" i="3"/>
  <c r="AG129" i="3"/>
  <c r="AG128" i="3"/>
  <c r="AG127" i="3"/>
  <c r="AG126" i="3"/>
  <c r="AG125" i="3"/>
  <c r="I885" i="11" s="1"/>
  <c r="AG124" i="3"/>
  <c r="AG123" i="3"/>
  <c r="I1483" i="11" s="1"/>
  <c r="AG122" i="3"/>
  <c r="AG121" i="3"/>
  <c r="I1302" i="11" s="1"/>
  <c r="AG120" i="3"/>
  <c r="AG119" i="3"/>
  <c r="AG118" i="3"/>
  <c r="AG117" i="3"/>
  <c r="AG116" i="3"/>
  <c r="I884" i="11" s="1"/>
  <c r="AG115" i="3"/>
  <c r="I796" i="11" s="1"/>
  <c r="AG114" i="3"/>
  <c r="I759" i="11" s="1"/>
  <c r="AG113" i="3"/>
  <c r="I415" i="11" s="1"/>
  <c r="AG112" i="3"/>
  <c r="AG111" i="3"/>
  <c r="AG110" i="3"/>
  <c r="AG109" i="3"/>
  <c r="AG108" i="3"/>
  <c r="I1592" i="11" s="1"/>
  <c r="AG107" i="3"/>
  <c r="AG106" i="3"/>
  <c r="AG105" i="3"/>
  <c r="AG104" i="3"/>
  <c r="AG103" i="3"/>
  <c r="I27" i="11" s="1"/>
  <c r="AG102" i="3"/>
  <c r="AG101" i="3"/>
  <c r="AG100" i="3"/>
  <c r="AG99" i="3"/>
  <c r="I1205" i="11" s="1"/>
  <c r="AG98" i="3"/>
  <c r="AG97" i="3"/>
  <c r="AG96" i="3"/>
  <c r="AG95" i="3"/>
  <c r="I877" i="11" s="1"/>
  <c r="AG94" i="3"/>
  <c r="I875" i="11" s="1"/>
  <c r="AG92" i="3"/>
  <c r="AG91" i="3"/>
  <c r="AG90" i="3"/>
  <c r="AG89" i="3"/>
  <c r="AG88" i="3"/>
  <c r="AG87" i="3"/>
  <c r="I844" i="11" s="1"/>
  <c r="AG86" i="3"/>
  <c r="I1026" i="11" s="1"/>
  <c r="AG85" i="3"/>
  <c r="AG84" i="3"/>
  <c r="AG83" i="3"/>
  <c r="AG82" i="3"/>
  <c r="I1392" i="11" s="1"/>
  <c r="AG81" i="3"/>
  <c r="AG80" i="3"/>
  <c r="AG79" i="3"/>
  <c r="AG78" i="3"/>
  <c r="AG77" i="3"/>
  <c r="AG76" i="3"/>
  <c r="AG75" i="3"/>
  <c r="I753" i="11" s="1"/>
  <c r="AG74" i="3"/>
  <c r="I732" i="11" s="1"/>
  <c r="AG73" i="3"/>
  <c r="I671" i="11" s="1"/>
  <c r="AG72" i="3"/>
  <c r="I663" i="11" s="1"/>
  <c r="AG71" i="3"/>
  <c r="I571" i="11" s="1"/>
  <c r="AG70" i="3"/>
  <c r="I527" i="11" s="1"/>
  <c r="AG69" i="3"/>
  <c r="I508" i="11" s="1"/>
  <c r="AG68" i="3"/>
  <c r="AG67" i="3"/>
  <c r="AG66" i="3"/>
  <c r="I387" i="11" s="1"/>
  <c r="AG65" i="3"/>
  <c r="AG64" i="3"/>
  <c r="I307" i="11" s="1"/>
  <c r="AG62" i="3"/>
  <c r="AG60" i="3"/>
  <c r="I92" i="11" s="1"/>
  <c r="AG59" i="3"/>
  <c r="AG58" i="3"/>
  <c r="AG56" i="3"/>
  <c r="I1590" i="11" s="1"/>
  <c r="AG55" i="3"/>
  <c r="I1485" i="11" s="1"/>
  <c r="AG54" i="3"/>
  <c r="I1391" i="11" s="1"/>
  <c r="AG53" i="3"/>
  <c r="I1297" i="11" s="1"/>
  <c r="AG52" i="3"/>
  <c r="AG51" i="3"/>
  <c r="I1107" i="11" s="1"/>
  <c r="AG50" i="3"/>
  <c r="AG49" i="3"/>
  <c r="I949" i="11" s="1"/>
  <c r="AG48" i="3"/>
  <c r="AG47" i="3"/>
  <c r="I874" i="11" s="1"/>
  <c r="AG46" i="3"/>
  <c r="AG45" i="3"/>
  <c r="AG44" i="3"/>
  <c r="I386" i="11" s="1"/>
  <c r="AG43" i="3"/>
  <c r="AG42" i="3"/>
  <c r="I144" i="11" s="1"/>
  <c r="AG41" i="3"/>
  <c r="AG40" i="3"/>
  <c r="AG39" i="3"/>
  <c r="AG38" i="3"/>
  <c r="I842" i="11" s="1"/>
  <c r="AG37" i="3"/>
  <c r="I634" i="11" s="1"/>
  <c r="AG36" i="3"/>
  <c r="AG35" i="3"/>
  <c r="AG34" i="3"/>
  <c r="I1296" i="11" s="1"/>
  <c r="AG33" i="3"/>
  <c r="I1200" i="11" s="1"/>
  <c r="AG32" i="3"/>
  <c r="I841" i="11" s="1"/>
  <c r="AG31" i="3"/>
  <c r="I1023" i="11" s="1"/>
  <c r="AG30" i="3"/>
  <c r="AG29" i="3"/>
  <c r="I244" i="11" s="1"/>
  <c r="AG28" i="3"/>
  <c r="I1484" i="11" s="1"/>
  <c r="AG27" i="3"/>
  <c r="I1390" i="11" s="1"/>
  <c r="AG26" i="3"/>
  <c r="I1295" i="11" s="1"/>
  <c r="AG25" i="3"/>
  <c r="I1199" i="11" s="1"/>
  <c r="AG24" i="3"/>
  <c r="I1106" i="11" s="1"/>
  <c r="AG23" i="3"/>
  <c r="I1022" i="11" s="1"/>
  <c r="AG22" i="3"/>
  <c r="I947" i="11" s="1"/>
  <c r="AG21" i="3"/>
  <c r="I814" i="11" s="1"/>
  <c r="AG20" i="3"/>
  <c r="I795" i="11" s="1"/>
  <c r="AG19" i="3"/>
  <c r="I752" i="11" s="1"/>
  <c r="AG18" i="3"/>
  <c r="I731" i="11" s="1"/>
  <c r="AG17" i="3"/>
  <c r="I685" i="11" s="1"/>
  <c r="AG16" i="3"/>
  <c r="I633" i="11" s="1"/>
  <c r="AG15" i="3"/>
  <c r="I570" i="11" s="1"/>
  <c r="AG14" i="3"/>
  <c r="I526" i="11" s="1"/>
  <c r="AG13" i="3"/>
  <c r="I507" i="11" s="1"/>
  <c r="AG12" i="3"/>
  <c r="AG11" i="3"/>
  <c r="I409" i="11" s="1"/>
  <c r="AG10" i="3"/>
  <c r="I385" i="11" s="1"/>
  <c r="AG9" i="3"/>
  <c r="I329" i="11" s="1"/>
  <c r="AG8" i="3"/>
  <c r="I306" i="11" s="1"/>
  <c r="AG7" i="3"/>
  <c r="I243" i="11" s="1"/>
  <c r="AG6" i="3"/>
  <c r="I91" i="11" s="1"/>
  <c r="AG5" i="3"/>
  <c r="I44" i="11" s="1"/>
  <c r="AG4" i="3"/>
  <c r="I4" i="11" s="1"/>
  <c r="AG3" i="3"/>
  <c r="I1198" i="11" s="1"/>
  <c r="AG2" i="3"/>
  <c r="I946" i="11" s="1"/>
  <c r="I1387" i="11" l="1"/>
  <c r="I1284" i="11"/>
  <c r="I1186" i="11"/>
  <c r="I1188" i="11"/>
  <c r="I1091" i="11"/>
  <c r="I1019" i="11"/>
  <c r="I1378" i="11"/>
  <c r="I1559" i="11"/>
  <c r="I1508" i="11"/>
  <c r="I235" i="11"/>
  <c r="I1242" i="11"/>
  <c r="I1018" i="11"/>
  <c r="I1472" i="11"/>
  <c r="I1473" i="11"/>
  <c r="I1101" i="11"/>
  <c r="I1298" i="11"/>
  <c r="I1194" i="11"/>
  <c r="I1290" i="11"/>
  <c r="I1007" i="11"/>
  <c r="I1283" i="11"/>
  <c r="I1572" i="11"/>
  <c r="I1576" i="11"/>
  <c r="I1100" i="11"/>
  <c r="I1096" i="11"/>
  <c r="I1575" i="11"/>
  <c r="I1578" i="11"/>
  <c r="I1582" i="11"/>
  <c r="I1031" i="11"/>
  <c r="I1034" i="11"/>
  <c r="I1248" i="11"/>
  <c r="I1150" i="11"/>
  <c r="I1351" i="11"/>
  <c r="I1542" i="11"/>
  <c r="I1344" i="11"/>
  <c r="I1346" i="11"/>
  <c r="I1060" i="11"/>
  <c r="I1579" i="11"/>
  <c r="I1583" i="11"/>
  <c r="I1223" i="11"/>
  <c r="I1573" i="11"/>
  <c r="I468" i="11"/>
  <c r="I1033" i="11"/>
  <c r="I1580" i="11"/>
  <c r="I1584" i="11"/>
  <c r="I1524" i="11"/>
  <c r="I1061" i="11"/>
  <c r="I1073" i="11"/>
  <c r="I1462" i="11"/>
  <c r="I702" i="11"/>
  <c r="I550" i="11"/>
  <c r="I87" i="11"/>
  <c r="I1103" i="11"/>
  <c r="I168" i="11"/>
  <c r="I1189" i="11"/>
  <c r="I459" i="11"/>
  <c r="I462" i="11"/>
  <c r="I720" i="11"/>
  <c r="I725" i="11"/>
  <c r="I939" i="11"/>
  <c r="I945" i="11"/>
  <c r="I85" i="11"/>
  <c r="I1014" i="11"/>
  <c r="I1020" i="11"/>
  <c r="I140" i="11"/>
  <c r="I142" i="11"/>
  <c r="I277" i="11"/>
  <c r="I280" i="11"/>
  <c r="I88" i="11"/>
  <c r="I89" i="11"/>
  <c r="I278" i="11"/>
  <c r="I281" i="11"/>
  <c r="I660" i="11"/>
  <c r="I942" i="11"/>
  <c r="I1017" i="11"/>
  <c r="I1388" i="11"/>
  <c r="I728" i="11"/>
  <c r="I1105" i="11"/>
  <c r="I139" i="11"/>
  <c r="I141" i="11"/>
  <c r="I167" i="11"/>
  <c r="I169" i="11"/>
  <c r="I171" i="11"/>
  <c r="I379" i="11"/>
  <c r="I382" i="11"/>
  <c r="I1099" i="11"/>
  <c r="I1104" i="11"/>
  <c r="I1015" i="11"/>
  <c r="I1021" i="11"/>
  <c r="I193" i="11"/>
  <c r="I195" i="11"/>
  <c r="I170" i="11"/>
  <c r="I172" i="11"/>
  <c r="I791" i="11"/>
  <c r="I1389" i="11"/>
  <c r="I688" i="11"/>
  <c r="I166" i="11"/>
  <c r="I86" i="11"/>
  <c r="I1095" i="11"/>
  <c r="I1102" i="11"/>
  <c r="I1568" i="11"/>
  <c r="I1574" i="11"/>
  <c r="I380" i="11"/>
  <c r="I383" i="11"/>
  <c r="I610" i="11"/>
  <c r="I1381" i="11"/>
  <c r="I1098" i="11"/>
  <c r="I724" i="11"/>
  <c r="I64" i="11"/>
  <c r="I912" i="11"/>
  <c r="I1342" i="11"/>
  <c r="I1062" i="11"/>
  <c r="I604" i="11"/>
  <c r="I1463" i="11"/>
  <c r="I1479" i="11"/>
  <c r="I504" i="11"/>
  <c r="I938" i="11"/>
  <c r="I944" i="11"/>
  <c r="I1190" i="11"/>
  <c r="I786" i="11"/>
  <c r="I1094" i="11"/>
  <c r="I1474" i="11"/>
  <c r="I787" i="11"/>
  <c r="I941" i="11"/>
  <c r="I1016" i="11"/>
  <c r="I1477" i="11"/>
  <c r="I873" i="11"/>
  <c r="I239" i="11"/>
  <c r="I661" i="11"/>
  <c r="I19" i="11"/>
  <c r="I995" i="11"/>
  <c r="I1370" i="11"/>
  <c r="I1383" i="11"/>
  <c r="I1010" i="11"/>
  <c r="I1191" i="11"/>
  <c r="I276" i="11"/>
  <c r="I378" i="11"/>
  <c r="I722" i="11"/>
  <c r="I567" i="11"/>
  <c r="I788" i="11"/>
  <c r="I1097" i="11"/>
  <c r="I1289" i="11"/>
  <c r="I1382" i="11"/>
  <c r="I31" i="11"/>
  <c r="I539" i="11"/>
  <c r="I1075" i="11"/>
  <c r="I458" i="11"/>
  <c r="I1011" i="11"/>
  <c r="I1285" i="11"/>
  <c r="H545" i="27" s="1"/>
  <c r="I461" i="11"/>
  <c r="I1475" i="11"/>
  <c r="I227" i="11"/>
  <c r="I611" i="11"/>
  <c r="I840" i="11"/>
  <c r="I1288" i="11"/>
  <c r="I1478" i="11"/>
  <c r="I1236" i="11"/>
  <c r="I1166" i="11"/>
  <c r="I1167" i="11"/>
  <c r="I1265" i="11"/>
  <c r="I1455" i="11"/>
  <c r="I717" i="11"/>
  <c r="I1537" i="11"/>
  <c r="I1377" i="11"/>
  <c r="I1162" i="11"/>
  <c r="I1264" i="11"/>
  <c r="I924" i="11"/>
  <c r="I1545" i="11"/>
  <c r="I1561" i="11"/>
  <c r="I1371" i="11"/>
  <c r="I375" i="11"/>
  <c r="I564" i="11"/>
  <c r="I996" i="11"/>
  <c r="I925" i="11"/>
  <c r="I1362" i="11"/>
  <c r="I1178" i="11"/>
  <c r="I933" i="11"/>
  <c r="I651" i="11"/>
  <c r="I439" i="11"/>
  <c r="I1074" i="11"/>
  <c r="I451" i="11"/>
  <c r="I221" i="11"/>
  <c r="I1454" i="11"/>
  <c r="I781" i="11"/>
  <c r="I934" i="11"/>
  <c r="I1090" i="11"/>
  <c r="I299" i="11"/>
  <c r="I839" i="11"/>
  <c r="I463" i="11"/>
  <c r="I466" i="11"/>
  <c r="I511" i="11"/>
  <c r="I848" i="11"/>
  <c r="I1505" i="11"/>
  <c r="I953" i="11"/>
  <c r="I1218" i="11"/>
  <c r="I1219" i="11"/>
  <c r="I391" i="11"/>
  <c r="I622" i="11"/>
  <c r="I1111" i="11"/>
  <c r="I1119" i="11"/>
  <c r="I531" i="11"/>
  <c r="I1403" i="11"/>
  <c r="I959" i="11"/>
  <c r="I960" i="11"/>
  <c r="I532" i="11"/>
  <c r="I1548" i="11"/>
  <c r="I1564" i="11"/>
  <c r="I312" i="11"/>
  <c r="I695" i="11"/>
  <c r="I233" i="11"/>
  <c r="I903" i="11"/>
  <c r="I1331" i="11"/>
  <c r="I236" i="11"/>
  <c r="I1544" i="11"/>
  <c r="I1560" i="11"/>
  <c r="I1500" i="11"/>
  <c r="I255" i="11"/>
  <c r="I341" i="11"/>
  <c r="I905" i="11"/>
  <c r="I859" i="11"/>
  <c r="I1151" i="11"/>
  <c r="I1249" i="11"/>
  <c r="I1043" i="11"/>
  <c r="I410" i="11"/>
  <c r="I952" i="11"/>
  <c r="I1207" i="11"/>
  <c r="I1216" i="11"/>
  <c r="I332" i="11"/>
  <c r="I484" i="11"/>
  <c r="I1120" i="11"/>
  <c r="I1121" i="11"/>
  <c r="I577" i="11"/>
  <c r="I819" i="11"/>
  <c r="I1404" i="11"/>
  <c r="I392" i="11"/>
  <c r="I1310" i="11"/>
  <c r="I1311" i="11"/>
  <c r="I154" i="11"/>
  <c r="I488" i="11"/>
  <c r="I489" i="11"/>
  <c r="I895" i="11"/>
  <c r="I314" i="11"/>
  <c r="I396" i="11"/>
  <c r="I1047" i="11"/>
  <c r="I585" i="11"/>
  <c r="I1234" i="11"/>
  <c r="I34" i="11"/>
  <c r="I1050" i="11"/>
  <c r="I1420" i="11"/>
  <c r="I1423" i="11"/>
  <c r="I1436" i="11"/>
  <c r="I909" i="11"/>
  <c r="I1148" i="11"/>
  <c r="I982" i="11"/>
  <c r="I1247" i="11"/>
  <c r="I1347" i="11"/>
  <c r="I1435" i="11"/>
  <c r="I1437" i="11"/>
  <c r="I372" i="11"/>
  <c r="I246" i="11"/>
  <c r="I282" i="11"/>
  <c r="I285" i="11"/>
  <c r="I886" i="11"/>
  <c r="I1217" i="11"/>
  <c r="I576" i="11"/>
  <c r="I760" i="11"/>
  <c r="I639" i="11"/>
  <c r="I1547" i="11"/>
  <c r="I1563" i="11"/>
  <c r="I420" i="11"/>
  <c r="I1498" i="11"/>
  <c r="I1405" i="11"/>
  <c r="I534" i="11"/>
  <c r="I1549" i="11"/>
  <c r="I1565" i="11"/>
  <c r="I367" i="11"/>
  <c r="I538" i="11"/>
  <c r="I1551" i="11"/>
  <c r="I1567" i="11"/>
  <c r="I1136" i="11"/>
  <c r="I291" i="11"/>
  <c r="I294" i="11"/>
  <c r="I1149" i="11"/>
  <c r="I1343" i="11"/>
  <c r="I1521" i="11"/>
  <c r="I475" i="11"/>
  <c r="I1202" i="11"/>
  <c r="I1300" i="11"/>
  <c r="I331" i="11"/>
  <c r="I510" i="11"/>
  <c r="I735" i="11"/>
  <c r="I845" i="11"/>
  <c r="I1495" i="11"/>
  <c r="I638" i="11"/>
  <c r="I1496" i="11"/>
  <c r="I253" i="11"/>
  <c r="I1497" i="11"/>
  <c r="I1085" i="11"/>
  <c r="I122" i="11"/>
  <c r="I1410" i="11"/>
  <c r="I490" i="11"/>
  <c r="I969" i="11"/>
  <c r="I1324" i="11"/>
  <c r="I542" i="11"/>
  <c r="I543" i="11"/>
  <c r="I1135" i="11"/>
  <c r="I1329" i="11"/>
  <c r="I646" i="11"/>
  <c r="I109" i="11"/>
  <c r="I36" i="11"/>
  <c r="I1221" i="11"/>
  <c r="I892" i="11"/>
  <c r="I764" i="11"/>
  <c r="I32" i="11"/>
  <c r="I1417" i="11"/>
  <c r="I906" i="11"/>
  <c r="I284" i="11"/>
  <c r="I286" i="11"/>
  <c r="I480" i="11"/>
  <c r="I482" i="11"/>
  <c r="I245" i="11"/>
  <c r="I247" i="11"/>
  <c r="I411" i="11"/>
  <c r="I413" i="11"/>
  <c r="I145" i="11"/>
  <c r="I147" i="11"/>
  <c r="I684" i="11"/>
  <c r="I686" i="11"/>
  <c r="I815" i="11"/>
  <c r="I817" i="11"/>
  <c r="I1109" i="11"/>
  <c r="I388" i="11"/>
  <c r="I390" i="11"/>
  <c r="I1027" i="11"/>
  <c r="I1029" i="11"/>
  <c r="I1393" i="11"/>
  <c r="I1398" i="11"/>
  <c r="I1206" i="11"/>
  <c r="I93" i="11"/>
  <c r="I412" i="11"/>
  <c r="I880" i="11"/>
  <c r="I882" i="11"/>
  <c r="I42" i="11"/>
  <c r="I43" i="11"/>
  <c r="I357" i="11"/>
  <c r="I359" i="11"/>
  <c r="I687" i="11"/>
  <c r="I689" i="11"/>
  <c r="I1114" i="11"/>
  <c r="I572" i="11"/>
  <c r="I574" i="11"/>
  <c r="I1115" i="11"/>
  <c r="I1117" i="11"/>
  <c r="I1211" i="11"/>
  <c r="I1214" i="11"/>
  <c r="I94" i="11"/>
  <c r="I95" i="11"/>
  <c r="I948" i="11"/>
  <c r="I843" i="11"/>
  <c r="I1024" i="11"/>
  <c r="I46" i="11"/>
  <c r="I330" i="11"/>
  <c r="I950" i="11"/>
  <c r="I1299" i="11"/>
  <c r="I951" i="11"/>
  <c r="I1204" i="11"/>
  <c r="I1110" i="11"/>
  <c r="I1301" i="11"/>
  <c r="I1305" i="11"/>
  <c r="I754" i="11"/>
  <c r="I1028" i="11"/>
  <c r="I1394" i="11"/>
  <c r="I1399" i="11"/>
  <c r="I1112" i="11"/>
  <c r="I149" i="11"/>
  <c r="I151" i="11"/>
  <c r="I733" i="11"/>
  <c r="I1209" i="11"/>
  <c r="I1489" i="11"/>
  <c r="I1210" i="11"/>
  <c r="I1213" i="11"/>
  <c r="I1490" i="11"/>
  <c r="I146" i="11"/>
  <c r="I148" i="11"/>
  <c r="I201" i="11"/>
  <c r="I249" i="11"/>
  <c r="I414" i="11"/>
  <c r="I416" i="11"/>
  <c r="I529" i="11"/>
  <c r="I636" i="11"/>
  <c r="I816" i="11"/>
  <c r="I1116" i="11"/>
  <c r="I1118" i="11"/>
  <c r="I1491" i="11"/>
  <c r="I251" i="11"/>
  <c r="I1306" i="11"/>
  <c r="I637" i="11"/>
  <c r="I797" i="11"/>
  <c r="I1307" i="11"/>
  <c r="I152" i="11"/>
  <c r="I486" i="11"/>
  <c r="I888" i="11"/>
  <c r="I1308" i="11"/>
  <c r="I1312" i="11"/>
  <c r="I691" i="11"/>
  <c r="I693" i="11"/>
  <c r="I1220" i="11"/>
  <c r="I29" i="11"/>
  <c r="I287" i="11"/>
  <c r="I289" i="11"/>
  <c r="I798" i="11"/>
  <c r="I1038" i="11"/>
  <c r="I98" i="11"/>
  <c r="I54" i="11"/>
  <c r="I365" i="11"/>
  <c r="I1124" i="11"/>
  <c r="I487" i="11"/>
  <c r="I620" i="11"/>
  <c r="I822" i="11"/>
  <c r="I1040" i="11"/>
  <c r="I1406" i="11"/>
  <c r="I893" i="11"/>
  <c r="I1407" i="11"/>
  <c r="I394" i="11"/>
  <c r="I1042" i="11"/>
  <c r="I30" i="11"/>
  <c r="I422" i="11"/>
  <c r="I824" i="11"/>
  <c r="I1501" i="11"/>
  <c r="I825" i="11"/>
  <c r="I536" i="11"/>
  <c r="I101" i="11"/>
  <c r="I395" i="11"/>
  <c r="I537" i="11"/>
  <c r="I826" i="11"/>
  <c r="I1044" i="11"/>
  <c r="I1409" i="11"/>
  <c r="I642" i="11"/>
  <c r="I1228" i="11"/>
  <c r="I102" i="11"/>
  <c r="I581" i="11"/>
  <c r="I1322" i="11"/>
  <c r="I1045" i="11"/>
  <c r="I1412" i="11"/>
  <c r="I1418" i="11"/>
  <c r="I33" i="11"/>
  <c r="I1323" i="11"/>
  <c r="I1327" i="11"/>
  <c r="I60" i="11"/>
  <c r="I316" i="11"/>
  <c r="I470" i="11"/>
  <c r="I473" i="11"/>
  <c r="I583" i="11"/>
  <c r="I738" i="11"/>
  <c r="I898" i="11"/>
  <c r="I1231" i="11"/>
  <c r="I104" i="11"/>
  <c r="I584" i="11"/>
  <c r="I1415" i="11"/>
  <c r="I1510" i="11"/>
  <c r="I369" i="11"/>
  <c r="I1232" i="11"/>
  <c r="I61" i="11"/>
  <c r="I340" i="11"/>
  <c r="I515" i="11"/>
  <c r="I701" i="11"/>
  <c r="I828" i="11"/>
  <c r="I1049" i="11"/>
  <c r="I1419" i="11"/>
  <c r="I208" i="11"/>
  <c r="I544" i="11"/>
  <c r="I1235" i="11"/>
  <c r="I1051" i="11"/>
  <c r="I210" i="11"/>
  <c r="I318" i="11"/>
  <c r="I62" i="11"/>
  <c r="I1237" i="11"/>
  <c r="I63" i="11"/>
  <c r="I319" i="11"/>
  <c r="I472" i="11"/>
  <c r="I587" i="11"/>
  <c r="I673" i="11"/>
  <c r="I805" i="11"/>
  <c r="I976" i="11"/>
  <c r="I111" i="11"/>
  <c r="I857" i="11"/>
  <c r="I1239" i="11"/>
  <c r="I1240" i="11"/>
  <c r="I1425" i="11"/>
  <c r="I1430" i="11"/>
  <c r="I648" i="11"/>
  <c r="I1426" i="11"/>
  <c r="I907" i="11"/>
  <c r="I259" i="11"/>
  <c r="I548" i="11"/>
  <c r="I1201" i="11"/>
  <c r="I573" i="11"/>
  <c r="I575" i="11"/>
  <c r="I820" i="11"/>
  <c r="I1125" i="11"/>
  <c r="I850" i="11"/>
  <c r="I1550" i="11"/>
  <c r="I737" i="11"/>
  <c r="I1128" i="11"/>
  <c r="I852" i="11"/>
  <c r="I1130" i="11"/>
  <c r="I338" i="11"/>
  <c r="I765" i="11"/>
  <c r="I184" i="11"/>
  <c r="I186" i="11"/>
  <c r="I699" i="11"/>
  <c r="I1416" i="11"/>
  <c r="H234" i="27" s="1"/>
  <c r="I739" i="11"/>
  <c r="I854" i="11"/>
  <c r="I1511" i="11"/>
  <c r="I428" i="11"/>
  <c r="I1330" i="11"/>
  <c r="I1553" i="11"/>
  <c r="I1569" i="11"/>
  <c r="I110" i="11"/>
  <c r="I493" i="11"/>
  <c r="I623" i="11"/>
  <c r="I704" i="11"/>
  <c r="I829" i="11"/>
  <c r="I1422" i="11"/>
  <c r="I1332" i="11"/>
  <c r="I112" i="11"/>
  <c r="I113" i="11"/>
  <c r="I1333" i="11"/>
  <c r="I858" i="11"/>
  <c r="I517" i="11"/>
  <c r="I1241" i="11"/>
  <c r="I1244" i="11"/>
  <c r="I320" i="11"/>
  <c r="I588" i="11"/>
  <c r="I908" i="11"/>
  <c r="I910" i="11"/>
  <c r="I37" i="11"/>
  <c r="I1335" i="11"/>
  <c r="I1339" i="11"/>
  <c r="I979" i="11"/>
  <c r="I1429" i="11"/>
  <c r="I400" i="11"/>
  <c r="I707" i="11"/>
  <c r="I710" i="11"/>
  <c r="I830" i="11"/>
  <c r="I215" i="11"/>
  <c r="I551" i="11"/>
  <c r="I1487" i="11"/>
  <c r="I1493" i="11"/>
  <c r="I308" i="11"/>
  <c r="I310" i="11"/>
  <c r="I734" i="11"/>
  <c r="I881" i="11"/>
  <c r="I883" i="11"/>
  <c r="I1212" i="11"/>
  <c r="I1215" i="11"/>
  <c r="I876" i="11"/>
  <c r="I879" i="11"/>
  <c r="I389" i="11"/>
  <c r="I481" i="11"/>
  <c r="I483" i="11"/>
  <c r="I682" i="11"/>
  <c r="I756" i="11"/>
  <c r="I758" i="11"/>
  <c r="I956" i="11"/>
  <c r="I958" i="11"/>
  <c r="I1304" i="11"/>
  <c r="I1546" i="11"/>
  <c r="I1552" i="11"/>
  <c r="I311" i="11"/>
  <c r="I232" i="11"/>
  <c r="I234" i="11"/>
  <c r="I1122" i="11"/>
  <c r="I692" i="11"/>
  <c r="I847" i="11"/>
  <c r="I849" i="11"/>
  <c r="I964" i="11"/>
  <c r="I1313" i="11"/>
  <c r="I100" i="11"/>
  <c r="I421" i="11"/>
  <c r="I533" i="11"/>
  <c r="I736" i="11"/>
  <c r="I205" i="11"/>
  <c r="I1224" i="11"/>
  <c r="I56" i="11"/>
  <c r="I763" i="11"/>
  <c r="I1408" i="11"/>
  <c r="I694" i="11"/>
  <c r="I1127" i="11"/>
  <c r="I966" i="11"/>
  <c r="I1503" i="11"/>
  <c r="I1226" i="11"/>
  <c r="I313" i="11"/>
  <c r="I894" i="11"/>
  <c r="I1227" i="11"/>
  <c r="I1506" i="11"/>
  <c r="I853" i="11"/>
  <c r="I582" i="11"/>
  <c r="I1229" i="11"/>
  <c r="I968" i="11"/>
  <c r="I897" i="11"/>
  <c r="I256" i="11"/>
  <c r="I514" i="11"/>
  <c r="I665" i="11"/>
  <c r="I801" i="11"/>
  <c r="I1046" i="11"/>
  <c r="I1048" i="11"/>
  <c r="I1414" i="11"/>
  <c r="I368" i="11"/>
  <c r="I370" i="11"/>
  <c r="I899" i="11"/>
  <c r="I901" i="11"/>
  <c r="I970" i="11"/>
  <c r="I972" i="11"/>
  <c r="I971" i="11"/>
  <c r="I257" i="11"/>
  <c r="I426" i="11"/>
  <c r="I766" i="11"/>
  <c r="I902" i="11"/>
  <c r="I427" i="11"/>
  <c r="I645" i="11"/>
  <c r="I108" i="11"/>
  <c r="I803" i="11"/>
  <c r="I703" i="11"/>
  <c r="I705" i="11"/>
  <c r="I975" i="11"/>
  <c r="I1421" i="11"/>
  <c r="I647" i="11"/>
  <c r="I1052" i="11"/>
  <c r="I258" i="11"/>
  <c r="I399" i="11"/>
  <c r="I516" i="11"/>
  <c r="I740" i="11"/>
  <c r="I856" i="11"/>
  <c r="I1139" i="11"/>
  <c r="I1513" i="11"/>
  <c r="I211" i="11"/>
  <c r="I1054" i="11"/>
  <c r="I977" i="11"/>
  <c r="I1424" i="11"/>
  <c r="I430" i="11"/>
  <c r="I156" i="11"/>
  <c r="I706" i="11"/>
  <c r="I342" i="11"/>
  <c r="I624" i="11"/>
  <c r="I978" i="11"/>
  <c r="I980" i="11"/>
  <c r="I1334" i="11"/>
  <c r="I1338" i="11"/>
  <c r="I213" i="11"/>
  <c r="I1428" i="11"/>
  <c r="I1057" i="11"/>
  <c r="I1059" i="11"/>
  <c r="I1337" i="11"/>
  <c r="I260" i="11"/>
  <c r="I432" i="11"/>
  <c r="I589" i="11"/>
  <c r="I743" i="11"/>
  <c r="I860" i="11"/>
  <c r="I1518" i="11"/>
  <c r="I237" i="11"/>
  <c r="I590" i="11"/>
  <c r="I229" i="11"/>
  <c r="I231" i="11"/>
  <c r="I1025" i="11"/>
  <c r="I1208" i="11"/>
  <c r="I176" i="11"/>
  <c r="I178" i="11"/>
  <c r="I528" i="11"/>
  <c r="I530" i="11"/>
  <c r="I755" i="11"/>
  <c r="I757" i="11"/>
  <c r="I358" i="11"/>
  <c r="I360" i="11"/>
  <c r="H169" i="27" s="1"/>
  <c r="I1401" i="11"/>
  <c r="I1108" i="11"/>
  <c r="I1486" i="11"/>
  <c r="I1492" i="11"/>
  <c r="I878" i="11"/>
  <c r="I1488" i="11"/>
  <c r="I1494" i="11"/>
  <c r="I1395" i="11"/>
  <c r="I1400" i="11"/>
  <c r="I954" i="11"/>
  <c r="I955" i="11"/>
  <c r="I957" i="11"/>
  <c r="I47" i="11"/>
  <c r="I48" i="11"/>
  <c r="I177" i="11"/>
  <c r="I179" i="11"/>
  <c r="I635" i="11"/>
  <c r="I1203" i="11"/>
  <c r="I248" i="11"/>
  <c r="I250" i="11"/>
  <c r="I241" i="11"/>
  <c r="I333" i="11"/>
  <c r="I509" i="11"/>
  <c r="I1030" i="11"/>
  <c r="I1032" i="11"/>
  <c r="I1397" i="11"/>
  <c r="I334" i="11"/>
  <c r="I28" i="11"/>
  <c r="I419" i="11"/>
  <c r="I846" i="11"/>
  <c r="I52" i="11"/>
  <c r="I1037" i="11"/>
  <c r="I890" i="11"/>
  <c r="H178" i="27" s="1"/>
  <c r="I963" i="11"/>
  <c r="I1039" i="11"/>
  <c r="I254" i="11"/>
  <c r="I469" i="11"/>
  <c r="I578" i="11"/>
  <c r="I762" i="11"/>
  <c r="I965" i="11"/>
  <c r="I1314" i="11"/>
  <c r="I1315" i="11"/>
  <c r="I366" i="11"/>
  <c r="I823" i="11"/>
  <c r="I799" i="11"/>
  <c r="I1225" i="11"/>
  <c r="I1317" i="11"/>
  <c r="I1504" i="11"/>
  <c r="I58" i="11"/>
  <c r="I337" i="11"/>
  <c r="I339" i="11"/>
  <c r="I513" i="11"/>
  <c r="I145" i="20" s="1"/>
  <c r="I641" i="11"/>
  <c r="I800" i="11"/>
  <c r="I967" i="11"/>
  <c r="I1320" i="11"/>
  <c r="I206" i="11"/>
  <c r="I1129" i="11"/>
  <c r="I59" i="11"/>
  <c r="I896" i="11"/>
  <c r="I643" i="11"/>
  <c r="I1411" i="11"/>
  <c r="I1507" i="11"/>
  <c r="I1230" i="11"/>
  <c r="I1233" i="11"/>
  <c r="I290" i="11"/>
  <c r="I425" i="11"/>
  <c r="I540" i="11"/>
  <c r="I698" i="11"/>
  <c r="I700" i="11"/>
  <c r="I827" i="11"/>
  <c r="I1131" i="11"/>
  <c r="I1509" i="11"/>
  <c r="I1515" i="11"/>
  <c r="I541" i="11"/>
  <c r="I1325" i="11"/>
  <c r="I1132" i="11"/>
  <c r="I1134" i="11"/>
  <c r="I105" i="11"/>
  <c r="I106" i="11"/>
  <c r="I1133" i="11"/>
  <c r="I317" i="11"/>
  <c r="I491" i="11"/>
  <c r="I644" i="11"/>
  <c r="I802" i="11"/>
  <c r="I973" i="11"/>
  <c r="I1328" i="11"/>
  <c r="I155" i="11"/>
  <c r="I492" i="11"/>
  <c r="I855" i="11"/>
  <c r="I1512" i="11"/>
  <c r="I209" i="11"/>
  <c r="I1137" i="11"/>
  <c r="I1138" i="11"/>
  <c r="I767" i="11"/>
  <c r="I804" i="11"/>
  <c r="I429" i="11"/>
  <c r="I545" i="11"/>
  <c r="I666" i="11"/>
  <c r="I768" i="11"/>
  <c r="I904" i="11"/>
  <c r="I1238" i="11"/>
  <c r="I35" i="11"/>
  <c r="I546" i="11"/>
  <c r="I1140" i="11"/>
  <c r="I1514" i="11"/>
  <c r="I1141" i="11"/>
  <c r="I769" i="11"/>
  <c r="I547" i="11"/>
  <c r="I1142" i="11"/>
  <c r="I212" i="11"/>
  <c r="I214" i="11"/>
  <c r="I741" i="11"/>
  <c r="I65" i="11"/>
  <c r="I66" i="11"/>
  <c r="I431" i="11"/>
  <c r="I742" i="11"/>
  <c r="I1055" i="11"/>
  <c r="I1427" i="11"/>
  <c r="I549" i="11"/>
  <c r="I1144" i="11"/>
  <c r="I1146" i="11"/>
  <c r="I1517" i="11"/>
  <c r="I1336" i="11"/>
  <c r="I1340" i="11"/>
  <c r="I321" i="11"/>
  <c r="I494" i="11"/>
  <c r="I625" i="11"/>
  <c r="I771" i="11"/>
  <c r="I911" i="11"/>
  <c r="I1245" i="11"/>
  <c r="I38" i="11"/>
  <c r="I433" i="11"/>
  <c r="I1432" i="11"/>
  <c r="I465" i="11"/>
  <c r="I292" i="11"/>
  <c r="I435" i="11"/>
  <c r="I450" i="20" s="1"/>
  <c r="I552" i="11"/>
  <c r="I667" i="11"/>
  <c r="I669" i="11"/>
  <c r="I772" i="11"/>
  <c r="I985" i="11"/>
  <c r="I915" i="11"/>
  <c r="I986" i="11"/>
  <c r="I293" i="11"/>
  <c r="I1064" i="11"/>
  <c r="I1438" i="11"/>
  <c r="I438" i="11"/>
  <c r="I1440" i="11"/>
  <c r="I264" i="11"/>
  <c r="I1157" i="11"/>
  <c r="I595" i="11"/>
  <c r="I71" i="11"/>
  <c r="I72" i="11"/>
  <c r="I1158" i="11"/>
  <c r="I218" i="11"/>
  <c r="I919" i="11"/>
  <c r="I921" i="11"/>
  <c r="I441" i="11"/>
  <c r="I1255" i="11"/>
  <c r="I1161" i="11"/>
  <c r="I1164" i="11"/>
  <c r="I442" i="11"/>
  <c r="I445" i="11"/>
  <c r="I807" i="11"/>
  <c r="I1257" i="11"/>
  <c r="I1261" i="11"/>
  <c r="I499" i="11"/>
  <c r="I125" i="11"/>
  <c r="I1259" i="11"/>
  <c r="I1523" i="11"/>
  <c r="I557" i="11"/>
  <c r="I1358" i="11"/>
  <c r="I1168" i="11"/>
  <c r="I129" i="11"/>
  <c r="I1359" i="11"/>
  <c r="I323" i="11"/>
  <c r="I1078" i="11"/>
  <c r="I776" i="11"/>
  <c r="I460" i="20" s="1"/>
  <c r="I75" i="11"/>
  <c r="I200" i="11"/>
  <c r="I202" i="11"/>
  <c r="I267" i="11"/>
  <c r="I403" i="11"/>
  <c r="I449" i="20" s="1"/>
  <c r="I521" i="11"/>
  <c r="I453" i="20" s="1"/>
  <c r="I523" i="11"/>
  <c r="I619" i="11"/>
  <c r="I714" i="11"/>
  <c r="I716" i="11"/>
  <c r="I1267" i="11"/>
  <c r="I1555" i="11"/>
  <c r="I1571" i="11"/>
  <c r="I132" i="11"/>
  <c r="I453" i="11"/>
  <c r="I560" i="11"/>
  <c r="I562" i="11"/>
  <c r="I668" i="11"/>
  <c r="I809" i="11"/>
  <c r="I999" i="11"/>
  <c r="I1361" i="11"/>
  <c r="I1366" i="11"/>
  <c r="I222" i="11"/>
  <c r="I927" i="11"/>
  <c r="I1081" i="11"/>
  <c r="I1173" i="11"/>
  <c r="I269" i="11"/>
  <c r="I271" i="11"/>
  <c r="I930" i="11"/>
  <c r="I932" i="11"/>
  <c r="I1271" i="11"/>
  <c r="I1002" i="11"/>
  <c r="I1458" i="11"/>
  <c r="I1465" i="11"/>
  <c r="I159" i="11"/>
  <c r="I1460" i="11"/>
  <c r="I1468" i="11"/>
  <c r="I656" i="11"/>
  <c r="I160" i="11"/>
  <c r="I162" i="11"/>
  <c r="I869" i="11"/>
  <c r="I835" i="11"/>
  <c r="I1278" i="11"/>
  <c r="I1086" i="11"/>
  <c r="I1088" i="11"/>
  <c r="I936" i="11"/>
  <c r="I374" i="11"/>
  <c r="I1374" i="11"/>
  <c r="I163" i="11"/>
  <c r="I563" i="11"/>
  <c r="I870" i="11"/>
  <c r="I1282" i="11"/>
  <c r="I326" i="11"/>
  <c r="I608" i="11"/>
  <c r="I811" i="11"/>
  <c r="I1092" i="11"/>
  <c r="I1538" i="11"/>
  <c r="I165" i="11"/>
  <c r="I1557" i="11"/>
  <c r="I275" i="11"/>
  <c r="I838" i="11"/>
  <c r="I25" i="11"/>
  <c r="I405" i="11"/>
  <c r="I524" i="11"/>
  <c r="I670" i="11"/>
  <c r="I812" i="11"/>
  <c r="I1379" i="11"/>
  <c r="I1380" i="11"/>
  <c r="I1540" i="11"/>
  <c r="I1519" i="11"/>
  <c r="I592" i="11"/>
  <c r="I69" i="11"/>
  <c r="I322" i="11"/>
  <c r="I474" i="11"/>
  <c r="I594" i="11"/>
  <c r="I674" i="11"/>
  <c r="I677" i="11"/>
  <c r="I831" i="11"/>
  <c r="I1063" i="11"/>
  <c r="I1434" i="11"/>
  <c r="I436" i="11"/>
  <c r="I1153" i="11"/>
  <c r="I1154" i="11"/>
  <c r="H325" i="27" s="1"/>
  <c r="I70" i="11"/>
  <c r="I371" i="11"/>
  <c r="I373" i="11"/>
  <c r="I832" i="11"/>
  <c r="I1522" i="11"/>
  <c r="I917" i="11"/>
  <c r="I1253" i="11"/>
  <c r="I1066" i="11"/>
  <c r="I918" i="11"/>
  <c r="I1254" i="11"/>
  <c r="I990" i="11"/>
  <c r="I991" i="11"/>
  <c r="I993" i="11"/>
  <c r="I123" i="11"/>
  <c r="I865" i="11"/>
  <c r="I1354" i="11"/>
  <c r="I1355" i="11"/>
  <c r="I554" i="11"/>
  <c r="I556" i="11"/>
  <c r="I992" i="11"/>
  <c r="I994" i="11"/>
  <c r="I1356" i="11"/>
  <c r="I555" i="11"/>
  <c r="I1258" i="11"/>
  <c r="I1262" i="11"/>
  <c r="I1447" i="11"/>
  <c r="I127" i="11"/>
  <c r="I598" i="11"/>
  <c r="I1450" i="11"/>
  <c r="I1456" i="11"/>
  <c r="I1076" i="11"/>
  <c r="I1451" i="11"/>
  <c r="I450" i="11"/>
  <c r="I1452" i="11"/>
  <c r="I628" i="11"/>
  <c r="I630" i="11"/>
  <c r="I1169" i="11"/>
  <c r="I794" i="11"/>
  <c r="I131" i="11"/>
  <c r="I324" i="11"/>
  <c r="I559" i="11"/>
  <c r="I653" i="11"/>
  <c r="I747" i="11"/>
  <c r="I749" i="11"/>
  <c r="I998" i="11"/>
  <c r="I1360" i="11"/>
  <c r="I1365" i="11"/>
  <c r="I268" i="11"/>
  <c r="I270" i="11"/>
  <c r="I601" i="11"/>
  <c r="I675" i="11"/>
  <c r="I678" i="11"/>
  <c r="I458" i="20" s="1"/>
  <c r="I834" i="11"/>
  <c r="I1080" i="11"/>
  <c r="I1528" i="11"/>
  <c r="I561" i="11"/>
  <c r="I1000" i="11"/>
  <c r="H252" i="27" s="1"/>
  <c r="I929" i="11"/>
  <c r="I931" i="11"/>
  <c r="I1270" i="11"/>
  <c r="I349" i="11"/>
  <c r="I351" i="11"/>
  <c r="I1001" i="11"/>
  <c r="I1364" i="11"/>
  <c r="I1176" i="11"/>
  <c r="I1367" i="11"/>
  <c r="I1372" i="11"/>
  <c r="I1003" i="11"/>
  <c r="I1275" i="11"/>
  <c r="I1279" i="11"/>
  <c r="I455" i="11"/>
  <c r="I457" i="11"/>
  <c r="I1004" i="11"/>
  <c r="I1533" i="11"/>
  <c r="I810" i="11"/>
  <c r="I605" i="11"/>
  <c r="I1461" i="11"/>
  <c r="I1469" i="11"/>
  <c r="I1277" i="11"/>
  <c r="I1464" i="11"/>
  <c r="I1182" i="11"/>
  <c r="I1185" i="11"/>
  <c r="I1006" i="11"/>
  <c r="I1009" i="11"/>
  <c r="I1470" i="11"/>
  <c r="I224" i="11"/>
  <c r="I607" i="11"/>
  <c r="I1375" i="11"/>
  <c r="I376" i="11"/>
  <c r="I658" i="11"/>
  <c r="I837" i="11"/>
  <c r="I1556" i="11"/>
  <c r="I1093" i="11"/>
  <c r="I298" i="11"/>
  <c r="I940" i="11"/>
  <c r="I565" i="11"/>
  <c r="I721" i="11"/>
  <c r="I226" i="11"/>
  <c r="I1476" i="11"/>
  <c r="I872" i="11"/>
  <c r="I770" i="11"/>
  <c r="I1143" i="11"/>
  <c r="I1516" i="11"/>
  <c r="I649" i="11"/>
  <c r="I1243" i="11"/>
  <c r="I1056" i="11"/>
  <c r="I1058" i="11"/>
  <c r="I1145" i="11"/>
  <c r="I1147" i="11"/>
  <c r="I343" i="11"/>
  <c r="I518" i="11"/>
  <c r="I650" i="11"/>
  <c r="I806" i="11"/>
  <c r="I981" i="11"/>
  <c r="I1341" i="11"/>
  <c r="I157" i="11"/>
  <c r="I495" i="11"/>
  <c r="I861" i="11"/>
  <c r="I1246" i="11"/>
  <c r="I18" i="11"/>
  <c r="I984" i="11"/>
  <c r="I1433" i="11"/>
  <c r="I117" i="11"/>
  <c r="I344" i="11"/>
  <c r="I497" i="11"/>
  <c r="I452" i="20" s="1"/>
  <c r="I626" i="11"/>
  <c r="I708" i="11"/>
  <c r="I711" i="11"/>
  <c r="I457" i="20" s="1"/>
  <c r="I862" i="11"/>
  <c r="I1152" i="11"/>
  <c r="I1520" i="11"/>
  <c r="I553" i="11"/>
  <c r="I454" i="20" s="1"/>
  <c r="I1250" i="11"/>
  <c r="I20" i="11"/>
  <c r="I1251" i="11"/>
  <c r="I119" i="11"/>
  <c r="I437" i="11"/>
  <c r="I916" i="11"/>
  <c r="I461" i="20" s="1"/>
  <c r="I1252" i="11"/>
  <c r="I1439" i="11"/>
  <c r="I988" i="11"/>
  <c r="I346" i="11"/>
  <c r="I448" i="20" s="1"/>
  <c r="I864" i="11"/>
  <c r="I1352" i="11"/>
  <c r="H96" i="22" s="1"/>
  <c r="I1357" i="11"/>
  <c r="I265" i="11"/>
  <c r="I989" i="11"/>
  <c r="I1353" i="11"/>
  <c r="I1443" i="11"/>
  <c r="I1449" i="11"/>
  <c r="I1159" i="11"/>
  <c r="I266" i="11"/>
  <c r="I1068" i="11"/>
  <c r="I124" i="11"/>
  <c r="I126" i="11"/>
  <c r="I1069" i="11"/>
  <c r="I1071" i="11"/>
  <c r="I652" i="11"/>
  <c r="I1070" i="11"/>
  <c r="I1072" i="11"/>
  <c r="I1445" i="11"/>
  <c r="I597" i="11"/>
  <c r="I1446" i="11"/>
  <c r="I1165" i="11"/>
  <c r="I220" i="11"/>
  <c r="I356" i="11"/>
  <c r="I774" i="11"/>
  <c r="I39" i="11"/>
  <c r="I615" i="11"/>
  <c r="I713" i="11"/>
  <c r="I715" i="11"/>
  <c r="I74" i="11"/>
  <c r="I616" i="11"/>
  <c r="I1453" i="11"/>
  <c r="I1526" i="11"/>
  <c r="I158" i="11"/>
  <c r="I238" i="11"/>
  <c r="I347" i="11"/>
  <c r="I452" i="11"/>
  <c r="I600" i="11"/>
  <c r="I602" i="11"/>
  <c r="I777" i="11"/>
  <c r="I779" i="11"/>
  <c r="I1079" i="11"/>
  <c r="I1527" i="11"/>
  <c r="I22" i="11"/>
  <c r="I23" i="11"/>
  <c r="I325" i="11"/>
  <c r="I501" i="11"/>
  <c r="I503" i="11"/>
  <c r="I629" i="11"/>
  <c r="I456" i="20" s="1"/>
  <c r="I748" i="11"/>
  <c r="I459" i="20" s="1"/>
  <c r="I866" i="11"/>
  <c r="I1171" i="11"/>
  <c r="I40" i="11"/>
  <c r="I655" i="11"/>
  <c r="I1172" i="11"/>
  <c r="I1175" i="11"/>
  <c r="I1529" i="11"/>
  <c r="I1363" i="11"/>
  <c r="I454" i="11"/>
  <c r="I456" i="11"/>
  <c r="I1083" i="11"/>
  <c r="I1530" i="11"/>
  <c r="I1536" i="11"/>
  <c r="I1273" i="11"/>
  <c r="I1532" i="11"/>
  <c r="I1177" i="11"/>
  <c r="I1368" i="11"/>
  <c r="I1373" i="11"/>
  <c r="I1459" i="11"/>
  <c r="I1466" i="11"/>
  <c r="H255" i="27" s="1"/>
  <c r="I603" i="11"/>
  <c r="I1179" i="11"/>
  <c r="I78" i="11"/>
  <c r="I79" i="11"/>
  <c r="I1276" i="11"/>
  <c r="I1280" i="11"/>
  <c r="I1005" i="11"/>
  <c r="I1008" i="11"/>
  <c r="H355" i="27" s="1"/>
  <c r="I1534" i="11"/>
  <c r="I1535" i="11"/>
  <c r="I1541" i="11"/>
  <c r="I606" i="11"/>
  <c r="I161" i="11"/>
  <c r="I1087" i="11"/>
  <c r="I1089" i="11"/>
  <c r="I836" i="11"/>
  <c r="I657" i="11"/>
  <c r="I1471" i="11"/>
  <c r="I225" i="11"/>
  <c r="I1376" i="11"/>
  <c r="I1013" i="11"/>
  <c r="I377" i="11"/>
  <c r="I327" i="11"/>
  <c r="I478" i="11"/>
  <c r="I609" i="11"/>
  <c r="I750" i="11"/>
  <c r="I871" i="11"/>
  <c r="I1192" i="11"/>
  <c r="I1539" i="11"/>
  <c r="I1193" i="11"/>
  <c r="I1543" i="11"/>
  <c r="I261" i="11"/>
  <c r="I401" i="11"/>
  <c r="I404" i="11"/>
  <c r="I519" i="11"/>
  <c r="I744" i="11"/>
  <c r="I914" i="11"/>
  <c r="I863" i="11"/>
  <c r="I1348" i="11"/>
  <c r="I118" i="11"/>
  <c r="I1349" i="11"/>
  <c r="I263" i="11"/>
  <c r="I498" i="11"/>
  <c r="I987" i="11"/>
  <c r="I462" i="20" s="1"/>
  <c r="I1350" i="11"/>
  <c r="I217" i="11"/>
  <c r="I445" i="20" s="1"/>
  <c r="I219" i="11"/>
  <c r="I1156" i="11"/>
  <c r="I120" i="11"/>
  <c r="I1065" i="11"/>
  <c r="I121" i="11"/>
  <c r="I1441" i="11"/>
  <c r="I295" i="11"/>
  <c r="I447" i="20" s="1"/>
  <c r="I297" i="11"/>
  <c r="I1067" i="11"/>
  <c r="I1442" i="11"/>
  <c r="I1448" i="11"/>
  <c r="I440" i="11"/>
  <c r="I1444" i="11"/>
  <c r="I296" i="11"/>
  <c r="I1160" i="11"/>
  <c r="I1163" i="11"/>
  <c r="I596" i="11"/>
  <c r="I1256" i="11"/>
  <c r="I1260" i="11"/>
  <c r="I746" i="11"/>
  <c r="I444" i="11"/>
  <c r="I446" i="11"/>
  <c r="I920" i="11"/>
  <c r="I922" i="11"/>
  <c r="I1554" i="11"/>
  <c r="I1570" i="11"/>
  <c r="I1263" i="11"/>
  <c r="I305" i="11"/>
  <c r="I21" i="11"/>
  <c r="I808" i="11"/>
  <c r="I599" i="11"/>
  <c r="I1077" i="11"/>
  <c r="I775" i="11"/>
  <c r="I130" i="11"/>
  <c r="I997" i="11"/>
  <c r="I1525" i="11"/>
  <c r="I1531" i="11"/>
  <c r="I190" i="11"/>
  <c r="I192" i="11"/>
  <c r="I240" i="11"/>
  <c r="I242" i="11"/>
  <c r="I355" i="11"/>
  <c r="H199" i="27" s="1"/>
  <c r="I500" i="11"/>
  <c r="I617" i="11"/>
  <c r="I833" i="11"/>
  <c r="I1170" i="11"/>
  <c r="I76" i="11"/>
  <c r="I77" i="11"/>
  <c r="I348" i="11"/>
  <c r="I522" i="11"/>
  <c r="I654" i="11"/>
  <c r="I778" i="11"/>
  <c r="I926" i="11"/>
  <c r="I1268" i="11"/>
  <c r="I1272" i="11"/>
  <c r="I198" i="11"/>
  <c r="I867" i="11"/>
  <c r="I1269" i="11"/>
  <c r="I928" i="11"/>
  <c r="I1082" i="11"/>
  <c r="I1084" i="11"/>
  <c r="I133" i="11"/>
  <c r="I477" i="11"/>
  <c r="I451" i="20" s="1"/>
  <c r="I479" i="11"/>
  <c r="I1174" i="11"/>
  <c r="I223" i="11"/>
  <c r="I1457" i="11"/>
  <c r="I780" i="11"/>
  <c r="I1274" i="11"/>
  <c r="I782" i="11"/>
  <c r="I784" i="11"/>
  <c r="I134" i="11"/>
  <c r="I136" i="11"/>
  <c r="I868" i="11"/>
  <c r="I1369" i="11"/>
  <c r="I135" i="11"/>
  <c r="I137" i="11"/>
  <c r="I783" i="11"/>
  <c r="I785" i="11"/>
  <c r="I1180" i="11"/>
  <c r="I1183" i="11"/>
  <c r="I1181" i="11"/>
  <c r="I1184" i="11"/>
  <c r="I935" i="11"/>
  <c r="I937" i="11"/>
  <c r="I1281" i="11"/>
  <c r="I719" i="11"/>
  <c r="I84" i="11"/>
  <c r="I1012" i="11"/>
  <c r="I41" i="11"/>
  <c r="I460" i="11"/>
  <c r="I350" i="11"/>
  <c r="I502" i="11"/>
  <c r="I631" i="11"/>
  <c r="I1286" i="11"/>
  <c r="I659" i="11"/>
  <c r="I1287" i="11"/>
  <c r="I442" i="20"/>
  <c r="H101" i="22"/>
  <c r="H552" i="27"/>
  <c r="I592" i="20"/>
  <c r="I17" i="11"/>
  <c r="AG1613" i="3"/>
  <c r="K34" i="20"/>
  <c r="O34" i="20" s="1"/>
  <c r="I5" i="11"/>
  <c r="K65" i="20"/>
  <c r="O65" i="20" s="1"/>
  <c r="P65" i="20" s="1"/>
  <c r="Q65" i="20" s="1"/>
  <c r="I1591" i="11"/>
  <c r="K196" i="20"/>
  <c r="O196" i="20" s="1"/>
  <c r="I8" i="11"/>
  <c r="K264" i="20"/>
  <c r="O264" i="20" s="1"/>
  <c r="P264" i="20" s="1"/>
  <c r="Q264" i="20" s="1"/>
  <c r="I1594" i="11"/>
  <c r="K299" i="20"/>
  <c r="O299" i="20" s="1"/>
  <c r="P299" i="20" s="1"/>
  <c r="Q299" i="20" s="1"/>
  <c r="I1595" i="11"/>
  <c r="K574" i="20"/>
  <c r="O574" i="20" s="1"/>
  <c r="P574" i="20" s="1"/>
  <c r="Q574" i="20" s="1"/>
  <c r="I1598" i="11"/>
  <c r="K705" i="20"/>
  <c r="O705" i="20" s="1"/>
  <c r="I24" i="11"/>
  <c r="K124" i="20"/>
  <c r="O124" i="20" s="1"/>
  <c r="P124" i="20" s="1"/>
  <c r="Q124" i="20" s="1"/>
  <c r="K158" i="20"/>
  <c r="O158" i="20" s="1"/>
  <c r="P158" i="20" s="1"/>
  <c r="Q158" i="20" s="1"/>
  <c r="K161" i="20"/>
  <c r="O161" i="20" s="1"/>
  <c r="K126" i="20"/>
  <c r="O126" i="20" s="1"/>
  <c r="P126" i="20" s="1"/>
  <c r="Q126" i="20" s="1"/>
  <c r="J221" i="27"/>
  <c r="J235" i="27"/>
  <c r="K266" i="20"/>
  <c r="O266" i="20" s="1"/>
  <c r="P266" i="20" s="1"/>
  <c r="Q266" i="20" s="1"/>
  <c r="K125" i="20"/>
  <c r="O125" i="20" s="1"/>
  <c r="K128" i="20"/>
  <c r="O128" i="20" s="1"/>
  <c r="P128" i="20" s="1"/>
  <c r="Q128" i="20" s="1"/>
  <c r="AG1623" i="3"/>
  <c r="AG1634" i="3"/>
  <c r="J183" i="22"/>
  <c r="J228" i="27"/>
  <c r="J229" i="27"/>
  <c r="K361" i="20"/>
  <c r="O361" i="20" s="1"/>
  <c r="P361" i="20" s="1"/>
  <c r="Q361" i="20" s="1"/>
  <c r="AG1611" i="3"/>
  <c r="J205" i="22"/>
  <c r="K591" i="20"/>
  <c r="J233" i="27"/>
  <c r="K322" i="20"/>
  <c r="O322" i="20" s="1"/>
  <c r="P322" i="20" s="1"/>
  <c r="Q322" i="20" s="1"/>
  <c r="J232" i="27"/>
  <c r="J224" i="27"/>
  <c r="K869" i="20"/>
  <c r="O869" i="20" s="1"/>
  <c r="P869" i="20" s="1"/>
  <c r="Q869" i="20" s="1"/>
  <c r="J302" i="27"/>
  <c r="J134" i="27"/>
  <c r="J230" i="27"/>
  <c r="J210" i="22"/>
  <c r="K649" i="20"/>
  <c r="O649" i="20" s="1"/>
  <c r="P649" i="20" s="1"/>
  <c r="Q649" i="20" s="1"/>
  <c r="J106" i="22"/>
  <c r="K689" i="20"/>
  <c r="O689" i="20" s="1"/>
  <c r="P689" i="20" s="1"/>
  <c r="Q689" i="20" s="1"/>
  <c r="K148" i="20"/>
  <c r="O148" i="20" s="1"/>
  <c r="P148" i="20" s="1"/>
  <c r="Q148" i="20" s="1"/>
  <c r="K753" i="20"/>
  <c r="O753" i="20" s="1"/>
  <c r="P753" i="20" s="1"/>
  <c r="Q753" i="20" s="1"/>
  <c r="K130" i="20"/>
  <c r="O130" i="20" s="1"/>
  <c r="P130" i="20" s="1"/>
  <c r="Q130" i="20" s="1"/>
  <c r="K640" i="20"/>
  <c r="O640" i="20" s="1"/>
  <c r="P640" i="20" s="1"/>
  <c r="Q640" i="20" s="1"/>
  <c r="J154" i="22"/>
  <c r="K614" i="20"/>
  <c r="O614" i="20" s="1"/>
  <c r="P614" i="20" s="1"/>
  <c r="Q614" i="20" s="1"/>
  <c r="K635" i="20"/>
  <c r="O635" i="20" s="1"/>
  <c r="P635" i="20" s="1"/>
  <c r="Q635" i="20" s="1"/>
  <c r="K545" i="20"/>
  <c r="O545" i="20" s="1"/>
  <c r="P545" i="20" s="1"/>
  <c r="Q545" i="20" s="1"/>
  <c r="K243" i="20"/>
  <c r="O243" i="20" s="1"/>
  <c r="P243" i="20" s="1"/>
  <c r="Q243" i="20" s="1"/>
  <c r="J231" i="27"/>
  <c r="J492" i="27"/>
  <c r="K650" i="20"/>
  <c r="O650" i="20" s="1"/>
  <c r="P650" i="20" s="1"/>
  <c r="Q650" i="20" s="1"/>
  <c r="J550" i="27"/>
  <c r="J62" i="27"/>
  <c r="K99" i="20"/>
  <c r="O99" i="20" s="1"/>
  <c r="P99" i="20" s="1"/>
  <c r="Q99" i="20" s="1"/>
  <c r="K579" i="20"/>
  <c r="O579" i="20" s="1"/>
  <c r="P579" i="20" s="1"/>
  <c r="Q579" i="20" s="1"/>
  <c r="J324" i="27"/>
  <c r="J135" i="22"/>
  <c r="K92" i="20"/>
  <c r="O92" i="20" s="1"/>
  <c r="P92" i="20" s="1"/>
  <c r="Q92" i="20" s="1"/>
  <c r="J165" i="27"/>
  <c r="K78" i="20"/>
  <c r="O78" i="20" s="1"/>
  <c r="P78" i="20" s="1"/>
  <c r="Q78" i="20" s="1"/>
  <c r="K832" i="20"/>
  <c r="O832" i="20" s="1"/>
  <c r="P832" i="20" s="1"/>
  <c r="Q832" i="20" s="1"/>
  <c r="K215" i="20"/>
  <c r="O215" i="20" s="1"/>
  <c r="P215" i="20" s="1"/>
  <c r="Q215" i="20" s="1"/>
  <c r="J418" i="27"/>
  <c r="J41" i="22"/>
  <c r="J442" i="27"/>
  <c r="K301" i="20"/>
  <c r="O301" i="20" s="1"/>
  <c r="P301" i="20" s="1"/>
  <c r="Q301" i="20" s="1"/>
  <c r="J467" i="27"/>
  <c r="K837" i="20"/>
  <c r="O837" i="20" s="1"/>
  <c r="P837" i="20" s="1"/>
  <c r="Q837" i="20" s="1"/>
  <c r="K435" i="20"/>
  <c r="O435" i="20" s="1"/>
  <c r="P435" i="20" s="1"/>
  <c r="Q435" i="20" s="1"/>
  <c r="K133" i="20"/>
  <c r="O133" i="20" s="1"/>
  <c r="P133" i="20" s="1"/>
  <c r="Q133" i="20" s="1"/>
  <c r="K539" i="20"/>
  <c r="O539" i="20" s="1"/>
  <c r="P539" i="20" s="1"/>
  <c r="Q539" i="20" s="1"/>
  <c r="J103" i="22"/>
  <c r="K698" i="20"/>
  <c r="O698" i="20" s="1"/>
  <c r="P698" i="20" s="1"/>
  <c r="Q698" i="20" s="1"/>
  <c r="J507" i="27"/>
  <c r="J211" i="27"/>
  <c r="K638" i="20"/>
  <c r="O638" i="20" s="1"/>
  <c r="P638" i="20" s="1"/>
  <c r="Q638" i="20" s="1"/>
  <c r="J282" i="27"/>
  <c r="K338" i="20"/>
  <c r="O338" i="20" s="1"/>
  <c r="P338" i="20" s="1"/>
  <c r="Q338" i="20" s="1"/>
  <c r="K186" i="20"/>
  <c r="O186" i="20" s="1"/>
  <c r="P186" i="20" s="1"/>
  <c r="Q186" i="20" s="1"/>
  <c r="K666" i="20"/>
  <c r="O666" i="20" s="1"/>
  <c r="P666" i="20" s="1"/>
  <c r="Q666" i="20" s="1"/>
  <c r="K842" i="20"/>
  <c r="O842" i="20" s="1"/>
  <c r="P842" i="20" s="1"/>
  <c r="Q842" i="20" s="1"/>
  <c r="K620" i="20"/>
  <c r="O620" i="20" s="1"/>
  <c r="P620" i="20" s="1"/>
  <c r="Q620" i="20" s="1"/>
  <c r="K306" i="20"/>
  <c r="O306" i="20" s="1"/>
  <c r="P306" i="20" s="1"/>
  <c r="Q306" i="20" s="1"/>
  <c r="K885" i="20"/>
  <c r="O885" i="20" s="1"/>
  <c r="P885" i="20" s="1"/>
  <c r="Q885" i="20" s="1"/>
  <c r="K898" i="20"/>
  <c r="O898" i="20" s="1"/>
  <c r="P898" i="20" s="1"/>
  <c r="Q898" i="20" s="1"/>
  <c r="K730" i="20"/>
  <c r="O730" i="20" s="1"/>
  <c r="P730" i="20" s="1"/>
  <c r="Q730" i="20" s="1"/>
  <c r="J120" i="22"/>
  <c r="J173" i="22"/>
  <c r="J389" i="27"/>
  <c r="K563" i="20"/>
  <c r="O563" i="20" s="1"/>
  <c r="P563" i="20" s="1"/>
  <c r="Q563" i="20" s="1"/>
  <c r="K611" i="20"/>
  <c r="O611" i="20" s="1"/>
  <c r="P611" i="20" s="1"/>
  <c r="Q611" i="20" s="1"/>
  <c r="J303" i="27"/>
  <c r="K715" i="20"/>
  <c r="O715" i="20" s="1"/>
  <c r="P715" i="20" s="1"/>
  <c r="Q715" i="20" s="1"/>
  <c r="K878" i="20"/>
  <c r="O878" i="20" s="1"/>
  <c r="P878" i="20" s="1"/>
  <c r="Q878" i="20" s="1"/>
  <c r="K609" i="20"/>
  <c r="O609" i="20" s="1"/>
  <c r="P609" i="20" s="1"/>
  <c r="Q609" i="20" s="1"/>
  <c r="AG1631" i="3"/>
  <c r="AG1619" i="3"/>
  <c r="K38" i="20"/>
  <c r="O38" i="20" s="1"/>
  <c r="P38" i="20" s="1"/>
  <c r="Q38" i="20" s="1"/>
  <c r="I11" i="22"/>
  <c r="K762" i="20"/>
  <c r="O762" i="20" s="1"/>
  <c r="J372" i="20"/>
  <c r="L372" i="20" s="1"/>
  <c r="J415" i="20"/>
  <c r="L415" i="20" s="1"/>
  <c r="K750" i="20"/>
  <c r="O750" i="20" s="1"/>
  <c r="P750" i="20" s="1"/>
  <c r="Q750" i="20" s="1"/>
  <c r="J271" i="27"/>
  <c r="J519" i="27"/>
  <c r="K421" i="20"/>
  <c r="O421" i="20" s="1"/>
  <c r="P421" i="20" s="1"/>
  <c r="Q421" i="20" s="1"/>
  <c r="J724" i="20"/>
  <c r="L724" i="20" s="1"/>
  <c r="K200" i="20"/>
  <c r="O200" i="20" s="1"/>
  <c r="P200" i="20" s="1"/>
  <c r="Q200" i="20" s="1"/>
  <c r="J201" i="20"/>
  <c r="L201" i="20" s="1"/>
  <c r="J200" i="20"/>
  <c r="L200" i="20" s="1"/>
  <c r="J504" i="20"/>
  <c r="L504" i="20" s="1"/>
  <c r="H49" i="4"/>
  <c r="I21" i="22"/>
  <c r="J766" i="20"/>
  <c r="L766" i="20" s="1"/>
  <c r="I533" i="27"/>
  <c r="I519" i="27"/>
  <c r="I538" i="27"/>
  <c r="I123" i="22"/>
  <c r="AG1639" i="3"/>
  <c r="I48" i="22"/>
  <c r="I162" i="22"/>
  <c r="AG1602" i="3"/>
  <c r="I514" i="27"/>
  <c r="AG1605" i="3"/>
  <c r="I44" i="22"/>
  <c r="I146" i="22"/>
  <c r="I17" i="22"/>
  <c r="I408" i="27"/>
  <c r="I196" i="27"/>
  <c r="I61" i="22"/>
  <c r="I505" i="27"/>
  <c r="I508" i="27"/>
  <c r="I484" i="27"/>
  <c r="I204" i="27"/>
  <c r="I249" i="27"/>
  <c r="I473" i="27"/>
  <c r="I66" i="22"/>
  <c r="J316" i="20"/>
  <c r="L316" i="20" s="1"/>
  <c r="L918" i="20" s="1"/>
  <c r="I475" i="27"/>
  <c r="I472" i="27"/>
  <c r="I364" i="27"/>
  <c r="I444" i="27"/>
  <c r="I384" i="27"/>
  <c r="I215" i="27"/>
  <c r="I510" i="27"/>
  <c r="J319" i="27"/>
  <c r="AG1606" i="3"/>
  <c r="AG1610" i="3"/>
  <c r="AG1616" i="3"/>
  <c r="AG1621" i="3"/>
  <c r="AG1627" i="3"/>
  <c r="AG1632" i="3"/>
  <c r="AG1612" i="3"/>
  <c r="AG1617" i="3"/>
  <c r="AG1622" i="3"/>
  <c r="AG1628" i="3"/>
  <c r="AG1633" i="3"/>
  <c r="AG1614" i="3"/>
  <c r="AG1618" i="3"/>
  <c r="AG1629" i="3"/>
  <c r="AG1637" i="3"/>
  <c r="AG1609" i="3"/>
  <c r="AG1615" i="3"/>
  <c r="AG1620" i="3"/>
  <c r="AG1626" i="3"/>
  <c r="AG1630" i="3"/>
  <c r="AG1638" i="3"/>
  <c r="I471" i="27"/>
  <c r="I456" i="27"/>
  <c r="I156" i="27"/>
  <c r="I157" i="27"/>
  <c r="I424" i="27"/>
  <c r="J90" i="20"/>
  <c r="L90" i="20" s="1"/>
  <c r="I114" i="27"/>
  <c r="J243" i="20"/>
  <c r="L243" i="20" s="1"/>
  <c r="J341" i="20"/>
  <c r="L341" i="20" s="1"/>
  <c r="J282" i="20"/>
  <c r="L282" i="20" s="1"/>
  <c r="J487" i="20"/>
  <c r="L487" i="20" s="1"/>
  <c r="J689" i="20"/>
  <c r="L689" i="20" s="1"/>
  <c r="I315" i="27"/>
  <c r="J286" i="20"/>
  <c r="L286" i="20" s="1"/>
  <c r="J219" i="20"/>
  <c r="L219" i="20" s="1"/>
  <c r="J346" i="20"/>
  <c r="L346" i="20" s="1"/>
  <c r="I208" i="27"/>
  <c r="I427" i="27"/>
  <c r="I522" i="27"/>
  <c r="I152" i="27"/>
  <c r="I312" i="27"/>
  <c r="J485" i="20"/>
  <c r="L485" i="20" s="1"/>
  <c r="J768" i="20"/>
  <c r="L768" i="20" s="1"/>
  <c r="J841" i="20"/>
  <c r="L841" i="20" s="1"/>
  <c r="I462" i="27"/>
  <c r="I205" i="27"/>
  <c r="I383" i="27"/>
  <c r="I464" i="27"/>
  <c r="I468" i="27"/>
  <c r="I369" i="27"/>
  <c r="J209" i="20"/>
  <c r="L209" i="20" s="1"/>
  <c r="J339" i="20"/>
  <c r="L339" i="20" s="1"/>
  <c r="J342" i="20"/>
  <c r="L342" i="20" s="1"/>
  <c r="J180" i="20"/>
  <c r="L180" i="20" s="1"/>
  <c r="J250" i="20"/>
  <c r="L250" i="20" s="1"/>
  <c r="J344" i="20"/>
  <c r="L344" i="20" s="1"/>
  <c r="J182" i="20"/>
  <c r="L182" i="20" s="1"/>
  <c r="I317" i="27"/>
  <c r="J347" i="20"/>
  <c r="L347" i="20" s="1"/>
  <c r="J114" i="20"/>
  <c r="L114" i="20" s="1"/>
  <c r="I290" i="27"/>
  <c r="AE1640" i="3"/>
  <c r="I319" i="27"/>
  <c r="J255" i="20"/>
  <c r="L255" i="20" s="1"/>
  <c r="I368" i="27"/>
  <c r="J529" i="20"/>
  <c r="L529" i="20" s="1"/>
  <c r="J550" i="20"/>
  <c r="L550" i="20" s="1"/>
  <c r="J568" i="20"/>
  <c r="L568" i="20" s="1"/>
  <c r="J621" i="20"/>
  <c r="L621" i="20" s="1"/>
  <c r="J698" i="20"/>
  <c r="L698" i="20" s="1"/>
  <c r="J774" i="20"/>
  <c r="L774" i="20" s="1"/>
  <c r="J816" i="20"/>
  <c r="L816" i="20" s="1"/>
  <c r="J853" i="20"/>
  <c r="L853" i="20" s="1"/>
  <c r="J325" i="20"/>
  <c r="L325" i="20" s="1"/>
  <c r="I451" i="27"/>
  <c r="J343" i="20"/>
  <c r="L343" i="20" s="1"/>
  <c r="J256" i="20"/>
  <c r="L256" i="20" s="1"/>
  <c r="J697" i="20"/>
  <c r="L697" i="20" s="1"/>
  <c r="J725" i="20"/>
  <c r="L725" i="20" s="1"/>
  <c r="J773" i="20"/>
  <c r="L773" i="20" s="1"/>
  <c r="I209" i="27"/>
  <c r="J58" i="20"/>
  <c r="L58" i="20" s="1"/>
  <c r="J224" i="20"/>
  <c r="L224" i="20" s="1"/>
  <c r="I548" i="27"/>
  <c r="J351" i="20"/>
  <c r="L351" i="20" s="1"/>
  <c r="I425" i="27"/>
  <c r="J115" i="20"/>
  <c r="L115" i="20" s="1"/>
  <c r="J294" i="20"/>
  <c r="L294" i="20" s="1"/>
  <c r="J497" i="20"/>
  <c r="L497" i="20" s="1"/>
  <c r="I292" i="27"/>
  <c r="I326" i="27"/>
  <c r="I417" i="27"/>
  <c r="J213" i="20"/>
  <c r="L213" i="20" s="1"/>
  <c r="I285" i="27"/>
  <c r="J551" i="20"/>
  <c r="L551" i="20" s="1"/>
  <c r="I271" i="27"/>
  <c r="J699" i="20"/>
  <c r="L699" i="20" s="1"/>
  <c r="J817" i="20"/>
  <c r="L817" i="20" s="1"/>
  <c r="I211" i="27"/>
  <c r="J854" i="20"/>
  <c r="L854" i="20" s="1"/>
  <c r="I481" i="27"/>
  <c r="I428" i="27"/>
  <c r="I128" i="27"/>
  <c r="I52" i="22"/>
  <c r="I15" i="22"/>
  <c r="I455" i="27"/>
  <c r="J375" i="20"/>
  <c r="L375" i="20" s="1"/>
  <c r="J686" i="20"/>
  <c r="L686" i="20" s="1"/>
  <c r="J840" i="20"/>
  <c r="L840" i="20" s="1"/>
  <c r="I119" i="27"/>
  <c r="I158" i="27"/>
  <c r="I288" i="27"/>
  <c r="J383" i="20"/>
  <c r="L383" i="20" s="1"/>
  <c r="I86" i="27"/>
  <c r="I160" i="27"/>
  <c r="I189" i="27"/>
  <c r="I469" i="27"/>
  <c r="I470" i="27"/>
  <c r="AG1607" i="3"/>
  <c r="AF1640" i="3"/>
  <c r="AG1608" i="3"/>
  <c r="AG1624" i="3"/>
  <c r="J523" i="27"/>
  <c r="AG1599" i="3"/>
  <c r="AG1604" i="3"/>
  <c r="I293" i="27"/>
  <c r="AD1640" i="3"/>
  <c r="AG1600" i="3"/>
  <c r="J192" i="27"/>
  <c r="I162" i="27"/>
  <c r="I550" i="27"/>
  <c r="J357" i="20"/>
  <c r="L357" i="20" s="1"/>
  <c r="J394" i="20"/>
  <c r="L394" i="20" s="1"/>
  <c r="J432" i="20"/>
  <c r="L432" i="20" s="1"/>
  <c r="I387" i="27"/>
  <c r="I122" i="22"/>
  <c r="I23" i="22"/>
  <c r="I196" i="22"/>
  <c r="I105" i="22"/>
  <c r="AC1640" i="3"/>
  <c r="I59" i="22"/>
  <c r="I110" i="22"/>
  <c r="I80" i="22"/>
  <c r="I200" i="22"/>
  <c r="J552" i="20"/>
  <c r="L552" i="20" s="1"/>
  <c r="I513" i="27"/>
  <c r="J700" i="20"/>
  <c r="L700" i="20" s="1"/>
  <c r="J818" i="20"/>
  <c r="L818" i="20" s="1"/>
  <c r="J855" i="20"/>
  <c r="L855" i="20" s="1"/>
  <c r="I426" i="27"/>
  <c r="I125" i="27"/>
  <c r="J227" i="20"/>
  <c r="L227" i="20" s="1"/>
  <c r="J260" i="20"/>
  <c r="L260" i="20" s="1"/>
  <c r="J295" i="20"/>
  <c r="L295" i="20" s="1"/>
  <c r="J532" i="20"/>
  <c r="L532" i="20" s="1"/>
  <c r="J701" i="20"/>
  <c r="L701" i="20" s="1"/>
  <c r="J819" i="20"/>
  <c r="L819" i="20" s="1"/>
  <c r="J62" i="20"/>
  <c r="L62" i="20" s="1"/>
  <c r="I126" i="27"/>
  <c r="J860" i="20"/>
  <c r="L860" i="20" s="1"/>
  <c r="I36" i="22"/>
  <c r="I6" i="22"/>
  <c r="AG1635" i="3"/>
  <c r="J200" i="22"/>
  <c r="J228" i="20"/>
  <c r="L228" i="20" s="1"/>
  <c r="J296" i="20"/>
  <c r="L296" i="20" s="1"/>
  <c r="J355" i="20"/>
  <c r="L355" i="20" s="1"/>
  <c r="I371" i="27"/>
  <c r="J430" i="20"/>
  <c r="L430" i="20" s="1"/>
  <c r="J499" i="20"/>
  <c r="L499" i="20" s="1"/>
  <c r="J554" i="20"/>
  <c r="L554" i="20" s="1"/>
  <c r="I528" i="27"/>
  <c r="J702" i="20"/>
  <c r="L702" i="20" s="1"/>
  <c r="I356" i="27"/>
  <c r="I145" i="27"/>
  <c r="I385" i="27"/>
  <c r="J63" i="20"/>
  <c r="L63" i="20" s="1"/>
  <c r="J118" i="20"/>
  <c r="L118" i="20" s="1"/>
  <c r="J229" i="20"/>
  <c r="L229" i="20" s="1"/>
  <c r="J262" i="20"/>
  <c r="L262" i="20" s="1"/>
  <c r="J297" i="20"/>
  <c r="L297" i="20" s="1"/>
  <c r="I59" i="27"/>
  <c r="I306" i="27"/>
  <c r="K327" i="20"/>
  <c r="O327" i="20" s="1"/>
  <c r="P327" i="20" s="1"/>
  <c r="Q327" i="20" s="1"/>
  <c r="K825" i="20"/>
  <c r="O825" i="20" s="1"/>
  <c r="P825" i="20" s="1"/>
  <c r="Q825" i="20" s="1"/>
  <c r="K800" i="20"/>
  <c r="O800" i="20" s="1"/>
  <c r="P800" i="20" s="1"/>
  <c r="Q800" i="20" s="1"/>
  <c r="K826" i="20"/>
  <c r="O826" i="20" s="1"/>
  <c r="P826" i="20" s="1"/>
  <c r="Q826" i="20" s="1"/>
  <c r="K764" i="20"/>
  <c r="O764" i="20" s="1"/>
  <c r="P764" i="20" s="1"/>
  <c r="Q764" i="20" s="1"/>
  <c r="J381" i="27"/>
  <c r="I135" i="27"/>
  <c r="J834" i="20"/>
  <c r="L834" i="20" s="1"/>
  <c r="I164" i="22"/>
  <c r="J704" i="20"/>
  <c r="L704" i="20" s="1"/>
  <c r="K233" i="20"/>
  <c r="O233" i="20" s="1"/>
  <c r="P233" i="20" s="1"/>
  <c r="Q233" i="20" s="1"/>
  <c r="J306" i="27"/>
  <c r="J234" i="20"/>
  <c r="L234" i="20" s="1"/>
  <c r="I198" i="22"/>
  <c r="J199" i="20"/>
  <c r="L199" i="20" s="1"/>
  <c r="J235" i="20"/>
  <c r="L235" i="20" s="1"/>
  <c r="J268" i="20"/>
  <c r="L268" i="20" s="1"/>
  <c r="J362" i="20"/>
  <c r="L362" i="20" s="1"/>
  <c r="J559" i="20"/>
  <c r="L559" i="20" s="1"/>
  <c r="I307" i="27"/>
  <c r="I194" i="27"/>
  <c r="J330" i="20"/>
  <c r="L330" i="20" s="1"/>
  <c r="J829" i="20"/>
  <c r="L829" i="20" s="1"/>
  <c r="J203" i="20"/>
  <c r="L203" i="20" s="1"/>
  <c r="J803" i="20"/>
  <c r="L803" i="20" s="1"/>
  <c r="J562" i="20"/>
  <c r="L562" i="20" s="1"/>
  <c r="J831" i="20"/>
  <c r="L831" i="20" s="1"/>
  <c r="I283" i="27"/>
  <c r="J207" i="20"/>
  <c r="L207" i="20" s="1"/>
  <c r="K484" i="20"/>
  <c r="O484" i="20" s="1"/>
  <c r="P484" i="20" s="1"/>
  <c r="Q484" i="20" s="1"/>
  <c r="K61" i="20"/>
  <c r="O61" i="20" s="1"/>
  <c r="P61" i="20" s="1"/>
  <c r="Q61" i="20" s="1"/>
  <c r="K357" i="20"/>
  <c r="O357" i="20" s="1"/>
  <c r="P357" i="20" s="1"/>
  <c r="Q357" i="20" s="1"/>
  <c r="K432" i="20"/>
  <c r="O432" i="20" s="1"/>
  <c r="P432" i="20" s="1"/>
  <c r="Q432" i="20" s="1"/>
  <c r="K535" i="20"/>
  <c r="O535" i="20" s="1"/>
  <c r="P535" i="20" s="1"/>
  <c r="Q535" i="20" s="1"/>
  <c r="J387" i="27"/>
  <c r="J356" i="20"/>
  <c r="L356" i="20" s="1"/>
  <c r="I372" i="27"/>
  <c r="J431" i="20"/>
  <c r="L431" i="20" s="1"/>
  <c r="J534" i="20"/>
  <c r="L534" i="20" s="1"/>
  <c r="I506" i="27"/>
  <c r="J821" i="20"/>
  <c r="L821" i="20" s="1"/>
  <c r="I214" i="27"/>
  <c r="J858" i="20"/>
  <c r="L858" i="20" s="1"/>
  <c r="J194" i="20"/>
  <c r="L194" i="20" s="1"/>
  <c r="J732" i="20"/>
  <c r="L732" i="20" s="1"/>
  <c r="J780" i="20"/>
  <c r="L780" i="20" s="1"/>
  <c r="J822" i="20"/>
  <c r="L822" i="20" s="1"/>
  <c r="AG1603" i="3"/>
  <c r="J606" i="20"/>
  <c r="L606" i="20" s="1"/>
  <c r="I257" i="27"/>
  <c r="I141" i="22"/>
  <c r="J733" i="20"/>
  <c r="L733" i="20" s="1"/>
  <c r="I566" i="27"/>
  <c r="I168" i="22"/>
  <c r="I108" i="27"/>
  <c r="J162" i="20"/>
  <c r="L162" i="20" s="1"/>
  <c r="J395" i="20"/>
  <c r="L395" i="20" s="1"/>
  <c r="I83" i="22"/>
  <c r="J674" i="20"/>
  <c r="L674" i="20" s="1"/>
  <c r="I153" i="22"/>
  <c r="J68" i="20"/>
  <c r="L68" i="20" s="1"/>
  <c r="I163" i="27"/>
  <c r="J163" i="20"/>
  <c r="L163" i="20" s="1"/>
  <c r="I38" i="27"/>
  <c r="J198" i="20"/>
  <c r="L198" i="20" s="1"/>
  <c r="I47" i="22"/>
  <c r="J405" i="20"/>
  <c r="L405" i="20" s="1"/>
  <c r="I85" i="22"/>
  <c r="J536" i="20"/>
  <c r="L536" i="20" s="1"/>
  <c r="I115" i="22"/>
  <c r="J799" i="20"/>
  <c r="L799" i="20" s="1"/>
  <c r="I194" i="22"/>
  <c r="J609" i="20"/>
  <c r="L609" i="20" s="1"/>
  <c r="I140" i="22"/>
  <c r="J5" i="20"/>
  <c r="L5" i="20" s="1"/>
  <c r="I415" i="27"/>
  <c r="K66" i="20"/>
  <c r="O66" i="20" s="1"/>
  <c r="J432" i="27"/>
  <c r="J59" i="27"/>
  <c r="K232" i="20"/>
  <c r="O232" i="20" s="1"/>
  <c r="K325" i="20"/>
  <c r="O325" i="20" s="1"/>
  <c r="K359" i="20"/>
  <c r="O359" i="20" s="1"/>
  <c r="K403" i="20"/>
  <c r="O403" i="20" s="1"/>
  <c r="K606" i="20"/>
  <c r="O606" i="20" s="1"/>
  <c r="J257" i="27"/>
  <c r="K733" i="20"/>
  <c r="O733" i="20" s="1"/>
  <c r="J566" i="27"/>
  <c r="K162" i="20"/>
  <c r="O162" i="20" s="1"/>
  <c r="P162" i="20" s="1"/>
  <c r="Q162" i="20" s="1"/>
  <c r="J108" i="27"/>
  <c r="K197" i="20"/>
  <c r="O197" i="20" s="1"/>
  <c r="P197" i="20" s="1"/>
  <c r="Q197" i="20" s="1"/>
  <c r="K395" i="20"/>
  <c r="O395" i="20" s="1"/>
  <c r="K470" i="20"/>
  <c r="O470" i="20" s="1"/>
  <c r="P470" i="20" s="1"/>
  <c r="Q470" i="20" s="1"/>
  <c r="K674" i="20"/>
  <c r="O674" i="20" s="1"/>
  <c r="P674" i="20" s="1"/>
  <c r="Q674" i="20" s="1"/>
  <c r="K68" i="20"/>
  <c r="O68" i="20" s="1"/>
  <c r="P68" i="20" s="1"/>
  <c r="Q68" i="20" s="1"/>
  <c r="J163" i="27"/>
  <c r="K163" i="20"/>
  <c r="O163" i="20" s="1"/>
  <c r="P163" i="20" s="1"/>
  <c r="Q163" i="20" s="1"/>
  <c r="J38" i="27"/>
  <c r="K198" i="20"/>
  <c r="O198" i="20" s="1"/>
  <c r="P198" i="20" s="1"/>
  <c r="Q198" i="20" s="1"/>
  <c r="K234" i="20"/>
  <c r="O234" i="20" s="1"/>
  <c r="P234" i="20" s="1"/>
  <c r="Q234" i="20" s="1"/>
  <c r="J571" i="27"/>
  <c r="K405" i="20"/>
  <c r="O405" i="20" s="1"/>
  <c r="P405" i="20" s="1"/>
  <c r="Q405" i="20" s="1"/>
  <c r="K536" i="20"/>
  <c r="O536" i="20" s="1"/>
  <c r="K608" i="20"/>
  <c r="O608" i="20" s="1"/>
  <c r="P608" i="20" s="1"/>
  <c r="Q608" i="20" s="1"/>
  <c r="J258" i="27"/>
  <c r="K799" i="20"/>
  <c r="O799" i="20" s="1"/>
  <c r="P799" i="20" s="1"/>
  <c r="Q799" i="20" s="1"/>
  <c r="K199" i="20"/>
  <c r="O199" i="20" s="1"/>
  <c r="P199" i="20" s="1"/>
  <c r="Q199" i="20" s="1"/>
  <c r="K235" i="20"/>
  <c r="O235" i="20" s="1"/>
  <c r="P235" i="20" s="1"/>
  <c r="Q235" i="20" s="1"/>
  <c r="K268" i="20"/>
  <c r="O268" i="20" s="1"/>
  <c r="P268" i="20" s="1"/>
  <c r="Q268" i="20" s="1"/>
  <c r="K300" i="20"/>
  <c r="O300" i="20" s="1"/>
  <c r="J392" i="27"/>
  <c r="K763" i="20"/>
  <c r="O763" i="20" s="1"/>
  <c r="P763" i="20" s="1"/>
  <c r="Q763" i="20" s="1"/>
  <c r="K5" i="20"/>
  <c r="O5" i="20" s="1"/>
  <c r="P5" i="20" s="1"/>
  <c r="J435" i="27"/>
  <c r="K71" i="20"/>
  <c r="O71" i="20" s="1"/>
  <c r="P71" i="20" s="1"/>
  <c r="Q71" i="20" s="1"/>
  <c r="K73" i="20"/>
  <c r="O73" i="20" s="1"/>
  <c r="P73" i="20" s="1"/>
  <c r="Q73" i="20" s="1"/>
  <c r="K749" i="20"/>
  <c r="O749" i="20" s="1"/>
  <c r="P749" i="20" s="1"/>
  <c r="Q749" i="20" s="1"/>
  <c r="J12" i="27"/>
  <c r="J531" i="27"/>
  <c r="J194" i="27"/>
  <c r="K827" i="20"/>
  <c r="O827" i="20" s="1"/>
  <c r="P827" i="20" s="1"/>
  <c r="Q827" i="20" s="1"/>
  <c r="J25" i="27"/>
  <c r="J195" i="22"/>
  <c r="K74" i="20"/>
  <c r="O74" i="20" s="1"/>
  <c r="P74" i="20" s="1"/>
  <c r="Q74" i="20" s="1"/>
  <c r="K236" i="20"/>
  <c r="O236" i="20" s="1"/>
  <c r="P236" i="20" s="1"/>
  <c r="Q236" i="20" s="1"/>
  <c r="K75" i="20"/>
  <c r="O75" i="20" s="1"/>
  <c r="P75" i="20" s="1"/>
  <c r="Q75" i="20" s="1"/>
  <c r="K538" i="20"/>
  <c r="O538" i="20" s="1"/>
  <c r="P538" i="20" s="1"/>
  <c r="Q538" i="20" s="1"/>
  <c r="J185" i="27"/>
  <c r="J113" i="22"/>
  <c r="K802" i="20"/>
  <c r="O802" i="20" s="1"/>
  <c r="P802" i="20" s="1"/>
  <c r="Q802" i="20" s="1"/>
  <c r="J132" i="27"/>
  <c r="K6" i="20"/>
  <c r="O6" i="20" s="1"/>
  <c r="P6" i="20" s="1"/>
  <c r="Q6" i="20" s="1"/>
  <c r="J4" i="22"/>
  <c r="K40" i="20"/>
  <c r="O40" i="20" s="1"/>
  <c r="P40" i="20" s="1"/>
  <c r="Q40" i="20" s="1"/>
  <c r="J13" i="22"/>
  <c r="K562" i="20"/>
  <c r="O562" i="20" s="1"/>
  <c r="P562" i="20" s="1"/>
  <c r="Q562" i="20" s="1"/>
  <c r="K804" i="20"/>
  <c r="O804" i="20" s="1"/>
  <c r="P804" i="20" s="1"/>
  <c r="Q804" i="20" s="1"/>
  <c r="J198" i="27"/>
  <c r="J445" i="27"/>
  <c r="K83" i="20"/>
  <c r="O83" i="20" s="1"/>
  <c r="P83" i="20" s="1"/>
  <c r="Q83" i="20" s="1"/>
  <c r="K85" i="20"/>
  <c r="O85" i="20" s="1"/>
  <c r="P85" i="20" s="1"/>
  <c r="Q85" i="20" s="1"/>
  <c r="J135" i="27"/>
  <c r="K834" i="20"/>
  <c r="O834" i="20" s="1"/>
  <c r="P834" i="20" s="1"/>
  <c r="Q834" i="20" s="1"/>
  <c r="J373" i="27"/>
  <c r="J99" i="27"/>
  <c r="J13" i="27"/>
  <c r="K339" i="20"/>
  <c r="O339" i="20" s="1"/>
  <c r="P339" i="20" s="1"/>
  <c r="Q339" i="20" s="1"/>
  <c r="K416" i="20"/>
  <c r="O416" i="20" s="1"/>
  <c r="P416" i="20" s="1"/>
  <c r="Q416" i="20" s="1"/>
  <c r="J6" i="27"/>
  <c r="K15" i="20"/>
  <c r="O15" i="20" s="1"/>
  <c r="P15" i="20" s="1"/>
  <c r="Q15" i="20" s="1"/>
  <c r="K96" i="20"/>
  <c r="O96" i="20" s="1"/>
  <c r="P96" i="20" s="1"/>
  <c r="Q96" i="20" s="1"/>
  <c r="J173" i="27"/>
  <c r="K213" i="20"/>
  <c r="O213" i="20" s="1"/>
  <c r="P213" i="20" s="1"/>
  <c r="Q213" i="20" s="1"/>
  <c r="K375" i="20"/>
  <c r="O375" i="20" s="1"/>
  <c r="P375" i="20" s="1"/>
  <c r="Q375" i="20" s="1"/>
  <c r="K686" i="20"/>
  <c r="O686" i="20" s="1"/>
  <c r="P686" i="20" s="1"/>
  <c r="Q686" i="20" s="1"/>
  <c r="K807" i="20"/>
  <c r="O807" i="20" s="1"/>
  <c r="P807" i="20" s="1"/>
  <c r="Q807" i="20" s="1"/>
  <c r="J136" i="27"/>
  <c r="K840" i="20"/>
  <c r="O840" i="20" s="1"/>
  <c r="P840" i="20" s="1"/>
  <c r="Q840" i="20" s="1"/>
  <c r="J456" i="27"/>
  <c r="J496" i="27"/>
  <c r="K751" i="20"/>
  <c r="O751" i="20" s="1"/>
  <c r="P751" i="20" s="1"/>
  <c r="Q751" i="20" s="1"/>
  <c r="J14" i="27"/>
  <c r="K768" i="20"/>
  <c r="O768" i="20" s="1"/>
  <c r="P768" i="20" s="1"/>
  <c r="Q768" i="20" s="1"/>
  <c r="K808" i="20"/>
  <c r="O808" i="20" s="1"/>
  <c r="P808" i="20" s="1"/>
  <c r="Q808" i="20" s="1"/>
  <c r="K100" i="20"/>
  <c r="O100" i="20" s="1"/>
  <c r="P100" i="20" s="1"/>
  <c r="Q100" i="20" s="1"/>
  <c r="K487" i="20"/>
  <c r="O487" i="20" s="1"/>
  <c r="P487" i="20" s="1"/>
  <c r="Q487" i="20" s="1"/>
  <c r="K580" i="20"/>
  <c r="O580" i="20" s="1"/>
  <c r="P580" i="20" s="1"/>
  <c r="Q580" i="20" s="1"/>
  <c r="J265" i="27"/>
  <c r="K101" i="20"/>
  <c r="O101" i="20" s="1"/>
  <c r="P101" i="20" s="1"/>
  <c r="Q101" i="20" s="1"/>
  <c r="K103" i="20"/>
  <c r="O103" i="20" s="1"/>
  <c r="P103" i="20" s="1"/>
  <c r="Q103" i="20" s="1"/>
  <c r="J174" i="27"/>
  <c r="K104" i="20"/>
  <c r="O104" i="20" s="1"/>
  <c r="P104" i="20" s="1"/>
  <c r="Q104" i="20" s="1"/>
  <c r="K344" i="20"/>
  <c r="O344" i="20" s="1"/>
  <c r="P344" i="20" s="1"/>
  <c r="Q344" i="20" s="1"/>
  <c r="K629" i="20"/>
  <c r="O629" i="20" s="1"/>
  <c r="P629" i="20" s="1"/>
  <c r="Q629" i="20" s="1"/>
  <c r="J341" i="27"/>
  <c r="K769" i="20"/>
  <c r="O769" i="20" s="1"/>
  <c r="P769" i="20" s="1"/>
  <c r="Q769" i="20" s="1"/>
  <c r="J15" i="27"/>
  <c r="J205" i="27"/>
  <c r="K105" i="20"/>
  <c r="O105" i="20" s="1"/>
  <c r="P105" i="20" s="1"/>
  <c r="Q105" i="20" s="1"/>
  <c r="J463" i="27"/>
  <c r="K346" i="20"/>
  <c r="O346" i="20" s="1"/>
  <c r="P346" i="20" s="1"/>
  <c r="Q346" i="20" s="1"/>
  <c r="K630" i="20"/>
  <c r="O630" i="20" s="1"/>
  <c r="P630" i="20" s="1"/>
  <c r="Q630" i="20" s="1"/>
  <c r="K734" i="20"/>
  <c r="O734" i="20" s="1"/>
  <c r="P734" i="20" s="1"/>
  <c r="Q734" i="20" s="1"/>
  <c r="J487" i="27"/>
  <c r="J167" i="22"/>
  <c r="K347" i="20"/>
  <c r="O347" i="20" s="1"/>
  <c r="P347" i="20" s="1"/>
  <c r="Q347" i="20" s="1"/>
  <c r="K22" i="20"/>
  <c r="O22" i="20" s="1"/>
  <c r="P22" i="20" s="1"/>
  <c r="Q22" i="20" s="1"/>
  <c r="K111" i="20"/>
  <c r="O111" i="20" s="1"/>
  <c r="P111" i="20" s="1"/>
  <c r="Q111" i="20" s="1"/>
  <c r="J176" i="22"/>
  <c r="J218" i="22"/>
  <c r="J160" i="27"/>
  <c r="K425" i="20"/>
  <c r="O425" i="20" s="1"/>
  <c r="P425" i="20" s="1"/>
  <c r="Q425" i="20" s="1"/>
  <c r="J9" i="27"/>
  <c r="J374" i="27"/>
  <c r="J129" i="27"/>
  <c r="K725" i="20"/>
  <c r="O725" i="20" s="1"/>
  <c r="P725" i="20" s="1"/>
  <c r="Q725" i="20" s="1"/>
  <c r="K773" i="20"/>
  <c r="O773" i="20" s="1"/>
  <c r="P773" i="20" s="1"/>
  <c r="Q773" i="20" s="1"/>
  <c r="K26" i="20"/>
  <c r="O26" i="20" s="1"/>
  <c r="P26" i="20" s="1"/>
  <c r="Q26" i="20" s="1"/>
  <c r="J57" i="27"/>
  <c r="J189" i="27"/>
  <c r="J469" i="27"/>
  <c r="K621" i="20"/>
  <c r="O621" i="20" s="1"/>
  <c r="P621" i="20" s="1"/>
  <c r="Q621" i="20" s="1"/>
  <c r="K663" i="20"/>
  <c r="O663" i="20" s="1"/>
  <c r="P663" i="20" s="1"/>
  <c r="Q663" i="20" s="1"/>
  <c r="J101" i="27"/>
  <c r="K742" i="20"/>
  <c r="O742" i="20" s="1"/>
  <c r="P742" i="20" s="1"/>
  <c r="Q742" i="20" s="1"/>
  <c r="K774" i="20"/>
  <c r="O774" i="20" s="1"/>
  <c r="P774" i="20" s="1"/>
  <c r="Q774" i="20" s="1"/>
  <c r="J424" i="27"/>
  <c r="K114" i="20"/>
  <c r="O114" i="20" s="1"/>
  <c r="P114" i="20" s="1"/>
  <c r="Q114" i="20" s="1"/>
  <c r="J30" i="27"/>
  <c r="K304" i="20"/>
  <c r="O304" i="20" s="1"/>
  <c r="P304" i="20" s="1"/>
  <c r="Q304" i="20" s="1"/>
  <c r="J278" i="27"/>
  <c r="K496" i="20"/>
  <c r="O496" i="20" s="1"/>
  <c r="P496" i="20" s="1"/>
  <c r="Q496" i="20" s="1"/>
  <c r="J102" i="27"/>
  <c r="J157" i="22"/>
  <c r="J518" i="27"/>
  <c r="J301" i="27"/>
  <c r="K897" i="20"/>
  <c r="O897" i="20" s="1"/>
  <c r="P897" i="20" s="1"/>
  <c r="Q897" i="20" s="1"/>
  <c r="J214" i="22"/>
  <c r="K305" i="20"/>
  <c r="O305" i="20" s="1"/>
  <c r="P305" i="20" s="1"/>
  <c r="Q305" i="20" s="1"/>
  <c r="J399" i="27"/>
  <c r="K665" i="20"/>
  <c r="O665" i="20" s="1"/>
  <c r="P665" i="20" s="1"/>
  <c r="Q665" i="20" s="1"/>
  <c r="J103" i="27"/>
  <c r="K736" i="20"/>
  <c r="O736" i="20" s="1"/>
  <c r="P736" i="20" s="1"/>
  <c r="Q736" i="20" s="1"/>
  <c r="J568" i="27"/>
  <c r="K757" i="20"/>
  <c r="O757" i="20" s="1"/>
  <c r="P757" i="20" s="1"/>
  <c r="Q757" i="20" s="1"/>
  <c r="K29" i="20"/>
  <c r="O29" i="20" s="1"/>
  <c r="P29" i="20" s="1"/>
  <c r="Q29" i="20" s="1"/>
  <c r="J58" i="27"/>
  <c r="K116" i="20"/>
  <c r="O116" i="20" s="1"/>
  <c r="P116" i="20" s="1"/>
  <c r="Q116" i="20" s="1"/>
  <c r="J31" i="27"/>
  <c r="K295" i="20"/>
  <c r="O295" i="20" s="1"/>
  <c r="P295" i="20" s="1"/>
  <c r="Q295" i="20" s="1"/>
  <c r="J10" i="27"/>
  <c r="J564" i="27"/>
  <c r="J129" i="22"/>
  <c r="K819" i="20"/>
  <c r="O819" i="20" s="1"/>
  <c r="P819" i="20" s="1"/>
  <c r="Q819" i="20" s="1"/>
  <c r="J378" i="27"/>
  <c r="J202" i="22"/>
  <c r="K62" i="20"/>
  <c r="O62" i="20" s="1"/>
  <c r="P62" i="20" s="1"/>
  <c r="Q62" i="20" s="1"/>
  <c r="K117" i="20"/>
  <c r="O117" i="20" s="1"/>
  <c r="P117" i="20" s="1"/>
  <c r="Q117" i="20" s="1"/>
  <c r="J35" i="27"/>
  <c r="J51" i="22"/>
  <c r="K355" i="20"/>
  <c r="O355" i="20" s="1"/>
  <c r="P355" i="20" s="1"/>
  <c r="Q355" i="20" s="1"/>
  <c r="K554" i="20"/>
  <c r="O554" i="20" s="1"/>
  <c r="P554" i="20" s="1"/>
  <c r="Q554" i="20" s="1"/>
  <c r="K588" i="20"/>
  <c r="O588" i="20" s="1"/>
  <c r="P588" i="20" s="1"/>
  <c r="Q588" i="20" s="1"/>
  <c r="K631" i="20"/>
  <c r="O631" i="20" s="1"/>
  <c r="P631" i="20" s="1"/>
  <c r="Q631" i="20" s="1"/>
  <c r="J345" i="27"/>
  <c r="K702" i="20"/>
  <c r="O702" i="20" s="1"/>
  <c r="P702" i="20" s="1"/>
  <c r="Q702" i="20" s="1"/>
  <c r="J356" i="27"/>
  <c r="K738" i="20"/>
  <c r="O738" i="20" s="1"/>
  <c r="P738" i="20" s="1"/>
  <c r="Q738" i="20" s="1"/>
  <c r="J242" i="27"/>
  <c r="K759" i="20"/>
  <c r="O759" i="20" s="1"/>
  <c r="P759" i="20" s="1"/>
  <c r="Q759" i="20" s="1"/>
  <c r="J145" i="27"/>
  <c r="J385" i="27"/>
  <c r="K31" i="20"/>
  <c r="O31" i="20" s="1"/>
  <c r="P31" i="20" s="1"/>
  <c r="Q31" i="20" s="1"/>
  <c r="K63" i="20"/>
  <c r="O63" i="20" s="1"/>
  <c r="P63" i="20" s="1"/>
  <c r="Q63" i="20" s="1"/>
  <c r="K118" i="20"/>
  <c r="O118" i="20" s="1"/>
  <c r="P118" i="20" s="1"/>
  <c r="Q118" i="20" s="1"/>
  <c r="K229" i="20"/>
  <c r="O229" i="20" s="1"/>
  <c r="P229" i="20" s="1"/>
  <c r="Q229" i="20" s="1"/>
  <c r="K262" i="20"/>
  <c r="O262" i="20" s="1"/>
  <c r="P262" i="20" s="1"/>
  <c r="Q262" i="20" s="1"/>
  <c r="K534" i="20"/>
  <c r="O534" i="20" s="1"/>
  <c r="P534" i="20" s="1"/>
  <c r="Q534" i="20" s="1"/>
  <c r="J106" i="27"/>
  <c r="J112" i="22"/>
  <c r="J388" i="27"/>
  <c r="J119" i="22"/>
  <c r="K589" i="20"/>
  <c r="O589" i="20" s="1"/>
  <c r="P589" i="20" s="1"/>
  <c r="Q589" i="20" s="1"/>
  <c r="J275" i="27"/>
  <c r="K668" i="20"/>
  <c r="O668" i="20" s="1"/>
  <c r="P668" i="20" s="1"/>
  <c r="Q668" i="20" s="1"/>
  <c r="J104" i="27"/>
  <c r="J506" i="27"/>
  <c r="K739" i="20"/>
  <c r="O739" i="20" s="1"/>
  <c r="P739" i="20" s="1"/>
  <c r="Q739" i="20" s="1"/>
  <c r="J570" i="27"/>
  <c r="K760" i="20"/>
  <c r="O760" i="20" s="1"/>
  <c r="P760" i="20" s="1"/>
  <c r="Q760" i="20" s="1"/>
  <c r="J23" i="27"/>
  <c r="J187" i="27"/>
  <c r="J175" i="22"/>
  <c r="K821" i="20"/>
  <c r="O821" i="20" s="1"/>
  <c r="P821" i="20" s="1"/>
  <c r="Q821" i="20" s="1"/>
  <c r="J214" i="27"/>
  <c r="K858" i="20"/>
  <c r="O858" i="20" s="1"/>
  <c r="P858" i="20" s="1"/>
  <c r="Q858" i="20" s="1"/>
  <c r="J94" i="27"/>
  <c r="K230" i="20"/>
  <c r="O230" i="20" s="1"/>
  <c r="P230" i="20" s="1"/>
  <c r="Q230" i="20" s="1"/>
  <c r="K263" i="20"/>
  <c r="O263" i="20" s="1"/>
  <c r="P263" i="20" s="1"/>
  <c r="Q263" i="20" s="1"/>
  <c r="K298" i="20"/>
  <c r="O298" i="20" s="1"/>
  <c r="P298" i="20" s="1"/>
  <c r="Q298" i="20" s="1"/>
  <c r="K627" i="20"/>
  <c r="O627" i="20" s="1"/>
  <c r="P627" i="20" s="1"/>
  <c r="Q627" i="20" s="1"/>
  <c r="J244" i="27"/>
  <c r="J139" i="22"/>
  <c r="K704" i="20"/>
  <c r="O704" i="20" s="1"/>
  <c r="P704" i="20" s="1"/>
  <c r="Q704" i="20" s="1"/>
  <c r="K732" i="20"/>
  <c r="O732" i="20" s="1"/>
  <c r="P732" i="20" s="1"/>
  <c r="Q732" i="20" s="1"/>
  <c r="K740" i="20"/>
  <c r="O740" i="20" s="1"/>
  <c r="P740" i="20" s="1"/>
  <c r="Q740" i="20" s="1"/>
  <c r="J245" i="27"/>
  <c r="J166" i="22"/>
  <c r="K780" i="20"/>
  <c r="O780" i="20" s="1"/>
  <c r="P780" i="20" s="1"/>
  <c r="Q780" i="20" s="1"/>
  <c r="K822" i="20"/>
  <c r="O822" i="20" s="1"/>
  <c r="P822" i="20" s="1"/>
  <c r="Q822" i="20" s="1"/>
  <c r="K859" i="20"/>
  <c r="O859" i="20" s="1"/>
  <c r="P859" i="20" s="1"/>
  <c r="Q859" i="20" s="1"/>
  <c r="K899" i="20"/>
  <c r="O899" i="20" s="1"/>
  <c r="P899" i="20" s="1"/>
  <c r="Q899" i="20" s="1"/>
  <c r="J215" i="22"/>
  <c r="J107" i="27"/>
  <c r="K195" i="20"/>
  <c r="O195" i="20" s="1"/>
  <c r="P195" i="20" s="1"/>
  <c r="Q195" i="20" s="1"/>
  <c r="J295" i="27"/>
  <c r="K231" i="20"/>
  <c r="O231" i="20" s="1"/>
  <c r="P231" i="20" s="1"/>
  <c r="Q231" i="20" s="1"/>
  <c r="K309" i="20"/>
  <c r="O309" i="20" s="1"/>
  <c r="P309" i="20" s="1"/>
  <c r="Q309" i="20" s="1"/>
  <c r="J403" i="27"/>
  <c r="J558" i="27"/>
  <c r="K823" i="20"/>
  <c r="O823" i="20" s="1"/>
  <c r="P823" i="20" s="1"/>
  <c r="Q823" i="20" s="1"/>
  <c r="J216" i="27"/>
  <c r="K860" i="20"/>
  <c r="O860" i="20" s="1"/>
  <c r="P860" i="20" s="1"/>
  <c r="Q860" i="20" s="1"/>
  <c r="I4" i="22"/>
  <c r="I8" i="22"/>
  <c r="I13" i="22"/>
  <c r="I19" i="22"/>
  <c r="I34" i="22"/>
  <c r="I38" i="22"/>
  <c r="I40" i="22"/>
  <c r="I43" i="22"/>
  <c r="J161" i="20"/>
  <c r="L161" i="20" s="1"/>
  <c r="I33" i="22"/>
  <c r="J359" i="20"/>
  <c r="L359" i="20" s="1"/>
  <c r="I76" i="22"/>
  <c r="J632" i="20"/>
  <c r="L632" i="20" s="1"/>
  <c r="I151" i="22"/>
  <c r="J34" i="20"/>
  <c r="L34" i="20" s="1"/>
  <c r="I10" i="22"/>
  <c r="J196" i="20"/>
  <c r="L196" i="20" s="1"/>
  <c r="I42" i="22"/>
  <c r="I363" i="27"/>
  <c r="I73" i="22"/>
  <c r="J469" i="20"/>
  <c r="L469" i="20" s="1"/>
  <c r="J502" i="20"/>
  <c r="L502" i="20" s="1"/>
  <c r="I107" i="22"/>
  <c r="I121" i="22"/>
  <c r="J673" i="20"/>
  <c r="L673" i="20" s="1"/>
  <c r="I152" i="22"/>
  <c r="J824" i="20"/>
  <c r="L824" i="20" s="1"/>
  <c r="I203" i="22"/>
  <c r="J67" i="20"/>
  <c r="L67" i="20" s="1"/>
  <c r="I26" i="27"/>
  <c r="I16" i="22"/>
  <c r="I305" i="27"/>
  <c r="J233" i="20"/>
  <c r="L233" i="20" s="1"/>
  <c r="I50" i="22"/>
  <c r="J266" i="20"/>
  <c r="L266" i="20" s="1"/>
  <c r="I58" i="22"/>
  <c r="J360" i="20"/>
  <c r="L360" i="20" s="1"/>
  <c r="I78" i="22"/>
  <c r="J404" i="20"/>
  <c r="L404" i="20" s="1"/>
  <c r="I86" i="22"/>
  <c r="J607" i="20"/>
  <c r="L607" i="20" s="1"/>
  <c r="I495" i="27"/>
  <c r="I145" i="22"/>
  <c r="J798" i="20"/>
  <c r="L798" i="20" s="1"/>
  <c r="I380" i="27"/>
  <c r="I192" i="22"/>
  <c r="J3" i="20"/>
  <c r="L3" i="20" s="1"/>
  <c r="I60" i="27"/>
  <c r="J69" i="20"/>
  <c r="L69" i="20" s="1"/>
  <c r="I433" i="27"/>
  <c r="J327" i="20"/>
  <c r="L327" i="20" s="1"/>
  <c r="J633" i="20"/>
  <c r="L633" i="20" s="1"/>
  <c r="I96" i="27"/>
  <c r="I149" i="22"/>
  <c r="J747" i="20"/>
  <c r="L747" i="20" s="1"/>
  <c r="I296" i="27"/>
  <c r="I172" i="22"/>
  <c r="I130" i="27"/>
  <c r="I190" i="22"/>
  <c r="J825" i="20"/>
  <c r="L825" i="20" s="1"/>
  <c r="I197" i="22"/>
  <c r="J4" i="20"/>
  <c r="L4" i="20" s="1"/>
  <c r="I61" i="27"/>
  <c r="J70" i="20"/>
  <c r="L70" i="20" s="1"/>
  <c r="I55" i="27"/>
  <c r="J164" i="20"/>
  <c r="L164" i="20" s="1"/>
  <c r="I39" i="27"/>
  <c r="J328" i="20"/>
  <c r="L328" i="20" s="1"/>
  <c r="J472" i="20"/>
  <c r="L472" i="20" s="1"/>
  <c r="J505" i="20"/>
  <c r="L505" i="20" s="1"/>
  <c r="J537" i="20"/>
  <c r="L537" i="20" s="1"/>
  <c r="I524" i="27"/>
  <c r="I117" i="22"/>
  <c r="J575" i="20"/>
  <c r="L575" i="20" s="1"/>
  <c r="I551" i="27"/>
  <c r="I128" i="22"/>
  <c r="J634" i="20"/>
  <c r="L634" i="20" s="1"/>
  <c r="I97" i="27"/>
  <c r="J748" i="20"/>
  <c r="L748" i="20" s="1"/>
  <c r="I11" i="27"/>
  <c r="I171" i="22"/>
  <c r="J800" i="20"/>
  <c r="L800" i="20" s="1"/>
  <c r="J826" i="20"/>
  <c r="L826" i="20" s="1"/>
  <c r="J894" i="20"/>
  <c r="L894" i="20" s="1"/>
  <c r="I147" i="27"/>
  <c r="I216" i="22"/>
  <c r="J37" i="20"/>
  <c r="L37" i="20" s="1"/>
  <c r="I14" i="22"/>
  <c r="J72" i="20"/>
  <c r="L72" i="20" s="1"/>
  <c r="I164" i="27"/>
  <c r="J165" i="20"/>
  <c r="L165" i="20" s="1"/>
  <c r="I110" i="27"/>
  <c r="J408" i="20"/>
  <c r="L408" i="20" s="1"/>
  <c r="I3" i="27"/>
  <c r="J764" i="20"/>
  <c r="L764" i="20" s="1"/>
  <c r="J801" i="20"/>
  <c r="L801" i="20" s="1"/>
  <c r="I131" i="27"/>
  <c r="I381" i="27"/>
  <c r="J900" i="20"/>
  <c r="L900" i="20" s="1"/>
  <c r="I217" i="22"/>
  <c r="I437" i="27"/>
  <c r="J828" i="20"/>
  <c r="L828" i="20" s="1"/>
  <c r="I195" i="27"/>
  <c r="J166" i="20"/>
  <c r="L166" i="20" s="1"/>
  <c r="I112" i="27"/>
  <c r="J270" i="20"/>
  <c r="L270" i="20" s="1"/>
  <c r="I27" i="27"/>
  <c r="I247" i="27"/>
  <c r="J507" i="20"/>
  <c r="L507" i="20" s="1"/>
  <c r="I109" i="22"/>
  <c r="J560" i="20"/>
  <c r="L560" i="20" s="1"/>
  <c r="I118" i="22"/>
  <c r="J709" i="20"/>
  <c r="L709" i="20" s="1"/>
  <c r="I160" i="22"/>
  <c r="J77" i="20"/>
  <c r="L77" i="20" s="1"/>
  <c r="I440" i="27"/>
  <c r="J410" i="20"/>
  <c r="L410" i="20" s="1"/>
  <c r="I5" i="27"/>
  <c r="J7" i="20"/>
  <c r="L7" i="20" s="1"/>
  <c r="I64" i="27"/>
  <c r="I389" i="27"/>
  <c r="I7" i="22"/>
  <c r="J39" i="20"/>
  <c r="L39" i="20" s="1"/>
  <c r="J80" i="20"/>
  <c r="L80" i="20" s="1"/>
  <c r="I443" i="27"/>
  <c r="J539" i="20"/>
  <c r="L539" i="20" s="1"/>
  <c r="J561" i="20"/>
  <c r="L561" i="20" s="1"/>
  <c r="J830" i="20"/>
  <c r="L830" i="20" s="1"/>
  <c r="I390" i="27"/>
  <c r="J8" i="20"/>
  <c r="L8" i="20" s="1"/>
  <c r="J169" i="20"/>
  <c r="L169" i="20" s="1"/>
  <c r="I41" i="27"/>
  <c r="J333" i="20"/>
  <c r="L333" i="20" s="1"/>
  <c r="I248" i="27"/>
  <c r="J9" i="20"/>
  <c r="L9" i="20" s="1"/>
  <c r="I66" i="27"/>
  <c r="J82" i="20"/>
  <c r="L82" i="20" s="1"/>
  <c r="J240" i="20"/>
  <c r="L240" i="20" s="1"/>
  <c r="I547" i="27"/>
  <c r="I56" i="22"/>
  <c r="J334" i="20"/>
  <c r="L334" i="20" s="1"/>
  <c r="J642" i="20"/>
  <c r="L642" i="20" s="1"/>
  <c r="I98" i="27"/>
  <c r="J10" i="20"/>
  <c r="L10" i="20" s="1"/>
  <c r="I67" i="27"/>
  <c r="J84" i="20"/>
  <c r="L84" i="20" s="1"/>
  <c r="I446" i="27"/>
  <c r="J541" i="20"/>
  <c r="L541" i="20" s="1"/>
  <c r="I485" i="27"/>
  <c r="I111" i="22"/>
  <c r="I447" i="27"/>
  <c r="J86" i="20"/>
  <c r="L86" i="20" s="1"/>
  <c r="J612" i="20"/>
  <c r="L612" i="20" s="1"/>
  <c r="I261" i="27"/>
  <c r="J87" i="20"/>
  <c r="L87" i="20" s="1"/>
  <c r="I170" i="27"/>
  <c r="J172" i="20"/>
  <c r="L172" i="20" s="1"/>
  <c r="I42" i="27"/>
  <c r="I310" i="27"/>
  <c r="J275" i="20"/>
  <c r="L275" i="20" s="1"/>
  <c r="I155" i="27"/>
  <c r="J805" i="20"/>
  <c r="L805" i="20" s="1"/>
  <c r="I200" i="27"/>
  <c r="I382" i="27"/>
  <c r="J11" i="20"/>
  <c r="L11" i="20" s="1"/>
  <c r="I68" i="27"/>
  <c r="J43" i="20"/>
  <c r="L43" i="20" s="1"/>
  <c r="J88" i="20"/>
  <c r="L88" i="20" s="1"/>
  <c r="I449" i="27"/>
  <c r="J89" i="20"/>
  <c r="L89" i="20" s="1"/>
  <c r="I450" i="27"/>
  <c r="I69" i="27"/>
  <c r="J12" i="20"/>
  <c r="L12" i="20" s="1"/>
  <c r="J337" i="20"/>
  <c r="L337" i="20" s="1"/>
  <c r="I70" i="22"/>
  <c r="I243" i="27"/>
  <c r="J480" i="20"/>
  <c r="L480" i="20" s="1"/>
  <c r="J513" i="20"/>
  <c r="L513" i="20" s="1"/>
  <c r="J543" i="20"/>
  <c r="L543" i="20" s="1"/>
  <c r="I482" i="27"/>
  <c r="I126" i="22"/>
  <c r="J806" i="20"/>
  <c r="L806" i="20" s="1"/>
  <c r="J836" i="20"/>
  <c r="L836" i="20" s="1"/>
  <c r="J91" i="20"/>
  <c r="L91" i="20" s="1"/>
  <c r="I56" i="27"/>
  <c r="I70" i="27"/>
  <c r="J45" i="20"/>
  <c r="L45" i="20" s="1"/>
  <c r="J13" i="20"/>
  <c r="L13" i="20" s="1"/>
  <c r="I71" i="27"/>
  <c r="J175" i="20"/>
  <c r="L175" i="20" s="1"/>
  <c r="I44" i="27"/>
  <c r="I115" i="27"/>
  <c r="J244" i="20"/>
  <c r="L244" i="20" s="1"/>
  <c r="J482" i="20"/>
  <c r="L482" i="20" s="1"/>
  <c r="J577" i="20"/>
  <c r="L577" i="20" s="1"/>
  <c r="I483" i="27"/>
  <c r="J767" i="20"/>
  <c r="L767" i="20" s="1"/>
  <c r="I534" i="27"/>
  <c r="J14" i="20"/>
  <c r="L14" i="20" s="1"/>
  <c r="I72" i="27"/>
  <c r="I454" i="27"/>
  <c r="J95" i="20"/>
  <c r="L95" i="20" s="1"/>
  <c r="I313" i="27"/>
  <c r="J246" i="20"/>
  <c r="L246" i="20" s="1"/>
  <c r="I28" i="27"/>
  <c r="J281" i="20"/>
  <c r="L281" i="20" s="1"/>
  <c r="I577" i="27"/>
  <c r="I62" i="22"/>
  <c r="J417" i="20"/>
  <c r="L417" i="20" s="1"/>
  <c r="J484" i="20"/>
  <c r="L484" i="20" s="1"/>
  <c r="J517" i="20"/>
  <c r="L517" i="20" s="1"/>
  <c r="J578" i="20"/>
  <c r="L578" i="20" s="1"/>
  <c r="I263" i="27"/>
  <c r="J614" i="20"/>
  <c r="L614" i="20" s="1"/>
  <c r="I202" i="27"/>
  <c r="J16" i="20"/>
  <c r="L16" i="20" s="1"/>
  <c r="I74" i="27"/>
  <c r="J97" i="20"/>
  <c r="L97" i="20" s="1"/>
  <c r="I279" i="27"/>
  <c r="I20" i="22"/>
  <c r="J178" i="20"/>
  <c r="L178" i="20" s="1"/>
  <c r="J214" i="20"/>
  <c r="L214" i="20" s="1"/>
  <c r="J247" i="20"/>
  <c r="L247" i="20" s="1"/>
  <c r="I357" i="27"/>
  <c r="I54" i="22"/>
  <c r="J615" i="20"/>
  <c r="L615" i="20" s="1"/>
  <c r="I264" i="27"/>
  <c r="I516" i="27"/>
  <c r="I180" i="22"/>
  <c r="I203" i="27"/>
  <c r="I457" i="27"/>
  <c r="J98" i="20"/>
  <c r="L98" i="20" s="1"/>
  <c r="J616" i="20"/>
  <c r="L616" i="20" s="1"/>
  <c r="I554" i="27"/>
  <c r="J628" i="20"/>
  <c r="L628" i="20" s="1"/>
  <c r="I353" i="27"/>
  <c r="I148" i="22"/>
  <c r="J17" i="20"/>
  <c r="L17" i="20" s="1"/>
  <c r="I76" i="27"/>
  <c r="J179" i="20"/>
  <c r="L179" i="20" s="1"/>
  <c r="J249" i="20"/>
  <c r="L249" i="20" s="1"/>
  <c r="J809" i="20"/>
  <c r="L809" i="20" s="1"/>
  <c r="I138" i="27"/>
  <c r="J843" i="20"/>
  <c r="L843" i="20" s="1"/>
  <c r="J378" i="20"/>
  <c r="L378" i="20" s="1"/>
  <c r="I77" i="27"/>
  <c r="J49" i="20"/>
  <c r="L49" i="20" s="1"/>
  <c r="I78" i="27"/>
  <c r="J50" i="20"/>
  <c r="L50" i="20" s="1"/>
  <c r="I79" i="27"/>
  <c r="J18" i="20"/>
  <c r="L18" i="20" s="1"/>
  <c r="I80" i="27"/>
  <c r="J810" i="20"/>
  <c r="L810" i="20" s="1"/>
  <c r="I139" i="27"/>
  <c r="J846" i="20"/>
  <c r="L846" i="20" s="1"/>
  <c r="J19" i="20"/>
  <c r="L19" i="20" s="1"/>
  <c r="I81" i="27"/>
  <c r="J106" i="20"/>
  <c r="L106" i="20" s="1"/>
  <c r="I176" i="27"/>
  <c r="J422" i="20"/>
  <c r="L422" i="20" s="1"/>
  <c r="I8" i="27"/>
  <c r="J581" i="20"/>
  <c r="L581" i="20" s="1"/>
  <c r="I266" i="27"/>
  <c r="J20" i="20"/>
  <c r="L20" i="20" s="1"/>
  <c r="I82" i="27"/>
  <c r="J107" i="20"/>
  <c r="L107" i="20" s="1"/>
  <c r="I465" i="27"/>
  <c r="I563" i="27"/>
  <c r="I74" i="22"/>
  <c r="J618" i="20"/>
  <c r="L618" i="20" s="1"/>
  <c r="I267" i="27"/>
  <c r="J659" i="20"/>
  <c r="L659" i="20" s="1"/>
  <c r="I334" i="27"/>
  <c r="I150" i="22"/>
  <c r="I567" i="27"/>
  <c r="J770" i="20"/>
  <c r="L770" i="20" s="1"/>
  <c r="I16" i="27"/>
  <c r="J848" i="20"/>
  <c r="L848" i="20" s="1"/>
  <c r="J895" i="20"/>
  <c r="L895" i="20" s="1"/>
  <c r="I148" i="27"/>
  <c r="J108" i="20"/>
  <c r="L108" i="20" s="1"/>
  <c r="I336" i="27"/>
  <c r="J21" i="20"/>
  <c r="L21" i="20" s="1"/>
  <c r="I83" i="27"/>
  <c r="J184" i="20"/>
  <c r="L184" i="20" s="1"/>
  <c r="J582" i="20"/>
  <c r="L582" i="20" s="1"/>
  <c r="I268" i="27"/>
  <c r="J812" i="20"/>
  <c r="L812" i="20" s="1"/>
  <c r="I207" i="27"/>
  <c r="I466" i="27"/>
  <c r="J110" i="20"/>
  <c r="L110" i="20" s="1"/>
  <c r="J185" i="20"/>
  <c r="L185" i="20" s="1"/>
  <c r="J221" i="20"/>
  <c r="L221" i="20" s="1"/>
  <c r="J547" i="20"/>
  <c r="L547" i="20" s="1"/>
  <c r="I46" i="27"/>
  <c r="J813" i="20"/>
  <c r="L813" i="20" s="1"/>
  <c r="J850" i="20"/>
  <c r="L850" i="20" s="1"/>
  <c r="J55" i="20"/>
  <c r="L55" i="20" s="1"/>
  <c r="I12" i="22"/>
  <c r="I120" i="27"/>
  <c r="J222" i="20"/>
  <c r="L222" i="20" s="1"/>
  <c r="J349" i="20"/>
  <c r="L349" i="20" s="1"/>
  <c r="J386" i="20"/>
  <c r="L386" i="20" s="1"/>
  <c r="J493" i="20"/>
  <c r="L493" i="20" s="1"/>
  <c r="J527" i="20"/>
  <c r="L527" i="20" s="1"/>
  <c r="J548" i="20"/>
  <c r="L548" i="20" s="1"/>
  <c r="I511" i="27"/>
  <c r="J696" i="20"/>
  <c r="L696" i="20" s="1"/>
  <c r="J754" i="20"/>
  <c r="L754" i="20" s="1"/>
  <c r="I17" i="27"/>
  <c r="J814" i="20"/>
  <c r="L814" i="20" s="1"/>
  <c r="I140" i="27"/>
  <c r="J896" i="20"/>
  <c r="L896" i="20" s="1"/>
  <c r="I149" i="27"/>
  <c r="I421" i="27"/>
  <c r="J24" i="20"/>
  <c r="L24" i="20" s="1"/>
  <c r="I422" i="27"/>
  <c r="J25" i="20"/>
  <c r="L25" i="20" s="1"/>
  <c r="J112" i="20"/>
  <c r="L112" i="20" s="1"/>
  <c r="I29" i="27"/>
  <c r="I121" i="27"/>
  <c r="I18" i="22"/>
  <c r="J187" i="20"/>
  <c r="L187" i="20" s="1"/>
  <c r="I47" i="27"/>
  <c r="J223" i="20"/>
  <c r="L223" i="20" s="1"/>
  <c r="J291" i="20"/>
  <c r="L291" i="20" s="1"/>
  <c r="J350" i="20"/>
  <c r="L350" i="20" s="1"/>
  <c r="J387" i="20"/>
  <c r="L387" i="20" s="1"/>
  <c r="J494" i="20"/>
  <c r="L494" i="20" s="1"/>
  <c r="J528" i="20"/>
  <c r="L528" i="20" s="1"/>
  <c r="J549" i="20"/>
  <c r="L549" i="20" s="1"/>
  <c r="J567" i="20"/>
  <c r="L567" i="20" s="1"/>
  <c r="J583" i="20"/>
  <c r="L583" i="20" s="1"/>
  <c r="I497" i="27"/>
  <c r="I354" i="27"/>
  <c r="I156" i="22"/>
  <c r="J755" i="20"/>
  <c r="L755" i="20" s="1"/>
  <c r="I18" i="27"/>
  <c r="J815" i="20"/>
  <c r="L815" i="20" s="1"/>
  <c r="J852" i="20"/>
  <c r="L852" i="20" s="1"/>
  <c r="I87" i="27"/>
  <c r="I423" i="27"/>
  <c r="J113" i="20"/>
  <c r="L113" i="20" s="1"/>
  <c r="I343" i="27"/>
  <c r="I22" i="22"/>
  <c r="J188" i="20"/>
  <c r="L188" i="20" s="1"/>
  <c r="I48" i="27"/>
  <c r="I122" i="27"/>
  <c r="I490" i="27"/>
  <c r="I39" i="22"/>
  <c r="J257" i="20"/>
  <c r="L257" i="20" s="1"/>
  <c r="J292" i="20"/>
  <c r="L292" i="20" s="1"/>
  <c r="J303" i="20"/>
  <c r="L303" i="20" s="1"/>
  <c r="I256" i="27"/>
  <c r="I63" i="22"/>
  <c r="J388" i="20"/>
  <c r="L388" i="20" s="1"/>
  <c r="J426" i="20"/>
  <c r="L426" i="20" s="1"/>
  <c r="J495" i="20"/>
  <c r="L495" i="20" s="1"/>
  <c r="I409" i="27"/>
  <c r="J584" i="20"/>
  <c r="L584" i="20" s="1"/>
  <c r="I270" i="27"/>
  <c r="J735" i="20"/>
  <c r="L735" i="20" s="1"/>
  <c r="I241" i="27"/>
  <c r="I165" i="22"/>
  <c r="J756" i="20"/>
  <c r="L756" i="20" s="1"/>
  <c r="I19" i="27"/>
  <c r="I352" i="27"/>
  <c r="I193" i="22"/>
  <c r="I190" i="27"/>
  <c r="J59" i="20"/>
  <c r="L59" i="20" s="1"/>
  <c r="J225" i="20"/>
  <c r="L225" i="20" s="1"/>
  <c r="J352" i="20"/>
  <c r="L352" i="20" s="1"/>
  <c r="I191" i="27"/>
  <c r="I69" i="22"/>
  <c r="J427" i="20"/>
  <c r="L427" i="20" s="1"/>
  <c r="I512" i="27"/>
  <c r="J569" i="20"/>
  <c r="L569" i="20" s="1"/>
  <c r="J585" i="20"/>
  <c r="L585" i="20" s="1"/>
  <c r="I218" i="27"/>
  <c r="I124" i="22"/>
  <c r="J622" i="20"/>
  <c r="L622" i="20" s="1"/>
  <c r="I155" i="22"/>
  <c r="I351" i="27"/>
  <c r="J727" i="20"/>
  <c r="L727" i="20" s="1"/>
  <c r="I142" i="27"/>
  <c r="J904" i="20"/>
  <c r="L904" i="20" s="1"/>
  <c r="J28" i="20"/>
  <c r="L28" i="20" s="1"/>
  <c r="I89" i="27"/>
  <c r="J60" i="20"/>
  <c r="L60" i="20" s="1"/>
  <c r="I124" i="27"/>
  <c r="J190" i="20"/>
  <c r="L190" i="20" s="1"/>
  <c r="I50" i="27"/>
  <c r="J226" i="20"/>
  <c r="L226" i="20" s="1"/>
  <c r="J259" i="20"/>
  <c r="L259" i="20" s="1"/>
  <c r="J353" i="20"/>
  <c r="L353" i="20" s="1"/>
  <c r="J390" i="20"/>
  <c r="L390" i="20" s="1"/>
  <c r="J428" i="20"/>
  <c r="L428" i="20" s="1"/>
  <c r="I502" i="27"/>
  <c r="I89" i="22"/>
  <c r="J531" i="20"/>
  <c r="L531" i="20" s="1"/>
  <c r="I410" i="27"/>
  <c r="J570" i="20"/>
  <c r="L570" i="20" s="1"/>
  <c r="J586" i="20"/>
  <c r="L586" i="20" s="1"/>
  <c r="I272" i="27"/>
  <c r="I488" i="27"/>
  <c r="I144" i="22"/>
  <c r="J728" i="20"/>
  <c r="L728" i="20" s="1"/>
  <c r="J776" i="20"/>
  <c r="L776" i="20" s="1"/>
  <c r="I143" i="27"/>
  <c r="I90" i="27"/>
  <c r="J61" i="20"/>
  <c r="L61" i="20" s="1"/>
  <c r="J191" i="20"/>
  <c r="L191" i="20" s="1"/>
  <c r="I51" i="27"/>
  <c r="J354" i="20"/>
  <c r="L354" i="20" s="1"/>
  <c r="I370" i="27"/>
  <c r="J391" i="20"/>
  <c r="L391" i="20" s="1"/>
  <c r="J498" i="20"/>
  <c r="L498" i="20" s="1"/>
  <c r="J553" i="20"/>
  <c r="L553" i="20" s="1"/>
  <c r="J571" i="20"/>
  <c r="L571" i="20" s="1"/>
  <c r="J587" i="20"/>
  <c r="L587" i="20" s="1"/>
  <c r="I220" i="27"/>
  <c r="I556" i="27"/>
  <c r="J624" i="20"/>
  <c r="L624" i="20" s="1"/>
  <c r="J729" i="20"/>
  <c r="L729" i="20" s="1"/>
  <c r="J737" i="20"/>
  <c r="L737" i="20" s="1"/>
  <c r="I569" i="27"/>
  <c r="J758" i="20"/>
  <c r="L758" i="20" s="1"/>
  <c r="I300" i="27"/>
  <c r="J856" i="20"/>
  <c r="L856" i="20" s="1"/>
  <c r="J30" i="20"/>
  <c r="L30" i="20" s="1"/>
  <c r="I91" i="27"/>
  <c r="I161" i="27"/>
  <c r="J307" i="20"/>
  <c r="L307" i="20" s="1"/>
  <c r="I401" i="27"/>
  <c r="J392" i="20"/>
  <c r="L392" i="20" s="1"/>
  <c r="I530" i="27"/>
  <c r="I95" i="22"/>
  <c r="J533" i="20"/>
  <c r="L533" i="20" s="1"/>
  <c r="I515" i="27"/>
  <c r="J572" i="20"/>
  <c r="L572" i="20" s="1"/>
  <c r="J730" i="20"/>
  <c r="L730" i="20" s="1"/>
  <c r="J778" i="20"/>
  <c r="L778" i="20" s="1"/>
  <c r="J820" i="20"/>
  <c r="L820" i="20" s="1"/>
  <c r="I213" i="27"/>
  <c r="J857" i="20"/>
  <c r="L857" i="20" s="1"/>
  <c r="I127" i="27"/>
  <c r="I479" i="27"/>
  <c r="I55" i="22"/>
  <c r="J308" i="20"/>
  <c r="L308" i="20" s="1"/>
  <c r="I402" i="27"/>
  <c r="J393" i="20"/>
  <c r="L393" i="20" s="1"/>
  <c r="J500" i="20"/>
  <c r="L500" i="20" s="1"/>
  <c r="J555" i="20"/>
  <c r="L555" i="20" s="1"/>
  <c r="J573" i="20"/>
  <c r="L573" i="20" s="1"/>
  <c r="J626" i="20"/>
  <c r="L626" i="20" s="1"/>
  <c r="J703" i="20"/>
  <c r="L703" i="20" s="1"/>
  <c r="J779" i="20"/>
  <c r="L779" i="20" s="1"/>
  <c r="I146" i="27"/>
  <c r="J119" i="20"/>
  <c r="L119" i="20" s="1"/>
  <c r="I93" i="27"/>
  <c r="J120" i="20"/>
  <c r="L120" i="20" s="1"/>
  <c r="I33" i="27"/>
  <c r="J501" i="20"/>
  <c r="L501" i="20" s="1"/>
  <c r="J535" i="20"/>
  <c r="L535" i="20" s="1"/>
  <c r="J556" i="20"/>
  <c r="L556" i="20" s="1"/>
  <c r="I54" i="27"/>
  <c r="J669" i="20"/>
  <c r="L669" i="20" s="1"/>
  <c r="I105" i="27"/>
  <c r="J761" i="20"/>
  <c r="L761" i="20" s="1"/>
  <c r="I24" i="27"/>
  <c r="I491" i="27"/>
  <c r="I178" i="22"/>
  <c r="J121" i="20"/>
  <c r="L121" i="20" s="1"/>
  <c r="I476" i="27"/>
  <c r="I477" i="27"/>
  <c r="J122" i="20"/>
  <c r="L122" i="20" s="1"/>
  <c r="J358" i="20"/>
  <c r="L358" i="20" s="1"/>
  <c r="I576" i="27"/>
  <c r="J123" i="20"/>
  <c r="L123" i="20" s="1"/>
  <c r="I184" i="27"/>
  <c r="I430" i="27"/>
  <c r="J33" i="20"/>
  <c r="L33" i="20" s="1"/>
  <c r="J124" i="20"/>
  <c r="L124" i="20" s="1"/>
  <c r="I34" i="27"/>
  <c r="I49" i="22"/>
  <c r="I57" i="22"/>
  <c r="J62" i="22"/>
  <c r="I67" i="22"/>
  <c r="J72" i="22"/>
  <c r="I75" i="22"/>
  <c r="I84" i="22"/>
  <c r="K632" i="20"/>
  <c r="O632" i="20" s="1"/>
  <c r="K265" i="20"/>
  <c r="O265" i="20" s="1"/>
  <c r="J363" i="27"/>
  <c r="J73" i="22"/>
  <c r="K469" i="20"/>
  <c r="O469" i="20" s="1"/>
  <c r="K502" i="20"/>
  <c r="O502" i="20" s="1"/>
  <c r="J121" i="22"/>
  <c r="K673" i="20"/>
  <c r="O673" i="20" s="1"/>
  <c r="K824" i="20"/>
  <c r="O824" i="20" s="1"/>
  <c r="K67" i="20"/>
  <c r="O67" i="20" s="1"/>
  <c r="P67" i="20" s="1"/>
  <c r="Q67" i="20" s="1"/>
  <c r="J26" i="27"/>
  <c r="J305" i="27"/>
  <c r="K360" i="20"/>
  <c r="O360" i="20" s="1"/>
  <c r="P360" i="20" s="1"/>
  <c r="Q360" i="20" s="1"/>
  <c r="K404" i="20"/>
  <c r="O404" i="20" s="1"/>
  <c r="P404" i="20" s="1"/>
  <c r="Q404" i="20" s="1"/>
  <c r="K607" i="20"/>
  <c r="O607" i="20" s="1"/>
  <c r="P607" i="20" s="1"/>
  <c r="Q607" i="20" s="1"/>
  <c r="J495" i="27"/>
  <c r="J145" i="22"/>
  <c r="K798" i="20"/>
  <c r="O798" i="20" s="1"/>
  <c r="J380" i="27"/>
  <c r="J192" i="22"/>
  <c r="K3" i="20"/>
  <c r="O3" i="20" s="1"/>
  <c r="P3" i="20" s="1"/>
  <c r="K69" i="20"/>
  <c r="O69" i="20" s="1"/>
  <c r="P69" i="20" s="1"/>
  <c r="Q69" i="20" s="1"/>
  <c r="J433" i="27"/>
  <c r="J151" i="27"/>
  <c r="K633" i="20"/>
  <c r="O633" i="20" s="1"/>
  <c r="P633" i="20" s="1"/>
  <c r="Q633" i="20" s="1"/>
  <c r="J96" i="27"/>
  <c r="K747" i="20"/>
  <c r="O747" i="20" s="1"/>
  <c r="J190" i="22"/>
  <c r="J130" i="27"/>
  <c r="K4" i="20"/>
  <c r="O4" i="20" s="1"/>
  <c r="P4" i="20" s="1"/>
  <c r="K164" i="20"/>
  <c r="O164" i="20" s="1"/>
  <c r="P164" i="20" s="1"/>
  <c r="Q164" i="20" s="1"/>
  <c r="J39" i="27"/>
  <c r="J520" i="27"/>
  <c r="J40" i="22"/>
  <c r="J524" i="27"/>
  <c r="K575" i="20"/>
  <c r="O575" i="20" s="1"/>
  <c r="J551" i="27"/>
  <c r="J128" i="22"/>
  <c r="K634" i="20"/>
  <c r="O634" i="20" s="1"/>
  <c r="P634" i="20" s="1"/>
  <c r="Q634" i="20" s="1"/>
  <c r="J97" i="27"/>
  <c r="K748" i="20"/>
  <c r="O748" i="20" s="1"/>
  <c r="P748" i="20" s="1"/>
  <c r="Q748" i="20" s="1"/>
  <c r="J11" i="27"/>
  <c r="J171" i="22"/>
  <c r="K894" i="20"/>
  <c r="O894" i="20" s="1"/>
  <c r="J147" i="27"/>
  <c r="J216" i="22"/>
  <c r="K72" i="20"/>
  <c r="O72" i="20" s="1"/>
  <c r="P72" i="20" s="1"/>
  <c r="Q72" i="20" s="1"/>
  <c r="J164" i="27"/>
  <c r="K165" i="20"/>
  <c r="O165" i="20" s="1"/>
  <c r="P165" i="20" s="1"/>
  <c r="Q165" i="20" s="1"/>
  <c r="J110" i="27"/>
  <c r="K408" i="20"/>
  <c r="O408" i="20" s="1"/>
  <c r="P408" i="20" s="1"/>
  <c r="Q408" i="20" s="1"/>
  <c r="J3" i="27"/>
  <c r="K801" i="20"/>
  <c r="O801" i="20" s="1"/>
  <c r="P801" i="20" s="1"/>
  <c r="Q801" i="20" s="1"/>
  <c r="J131" i="27"/>
  <c r="K900" i="20"/>
  <c r="O900" i="20" s="1"/>
  <c r="K828" i="20"/>
  <c r="O828" i="20" s="1"/>
  <c r="P828" i="20" s="1"/>
  <c r="Q828" i="20" s="1"/>
  <c r="K166" i="20"/>
  <c r="O166" i="20" s="1"/>
  <c r="P166" i="20" s="1"/>
  <c r="Q166" i="20" s="1"/>
  <c r="K202" i="20"/>
  <c r="O202" i="20" s="1"/>
  <c r="P202" i="20" s="1"/>
  <c r="Q202" i="20" s="1"/>
  <c r="K270" i="20"/>
  <c r="O270" i="20" s="1"/>
  <c r="P270" i="20" s="1"/>
  <c r="Q270" i="20" s="1"/>
  <c r="J27" i="27"/>
  <c r="K507" i="20"/>
  <c r="O507" i="20" s="1"/>
  <c r="P507" i="20" s="1"/>
  <c r="Q507" i="20" s="1"/>
  <c r="K560" i="20"/>
  <c r="O560" i="20" s="1"/>
  <c r="P560" i="20" s="1"/>
  <c r="Q560" i="20" s="1"/>
  <c r="J118" i="22"/>
  <c r="K709" i="20"/>
  <c r="O709" i="20" s="1"/>
  <c r="P709" i="20" s="1"/>
  <c r="Q709" i="20" s="1"/>
  <c r="J160" i="22"/>
  <c r="K77" i="20"/>
  <c r="O77" i="20" s="1"/>
  <c r="P77" i="20" s="1"/>
  <c r="Q77" i="20" s="1"/>
  <c r="J440" i="27"/>
  <c r="K410" i="20"/>
  <c r="O410" i="20" s="1"/>
  <c r="P410" i="20" s="1"/>
  <c r="Q410" i="20" s="1"/>
  <c r="J5" i="27"/>
  <c r="K7" i="20"/>
  <c r="O7" i="20" s="1"/>
  <c r="P7" i="20" s="1"/>
  <c r="Q7" i="20" s="1"/>
  <c r="J443" i="27"/>
  <c r="K80" i="20"/>
  <c r="O80" i="20" s="1"/>
  <c r="P80" i="20" s="1"/>
  <c r="Q80" i="20" s="1"/>
  <c r="K8" i="20"/>
  <c r="O8" i="20" s="1"/>
  <c r="P8" i="20" s="1"/>
  <c r="Q8" i="20" s="1"/>
  <c r="J41" i="27"/>
  <c r="K333" i="20"/>
  <c r="O333" i="20" s="1"/>
  <c r="P333" i="20" s="1"/>
  <c r="Q333" i="20" s="1"/>
  <c r="J248" i="27"/>
  <c r="K9" i="20"/>
  <c r="O9" i="20" s="1"/>
  <c r="P9" i="20" s="1"/>
  <c r="Q9" i="20" s="1"/>
  <c r="K82" i="20"/>
  <c r="O82" i="20" s="1"/>
  <c r="P82" i="20" s="1"/>
  <c r="Q82" i="20" s="1"/>
  <c r="J547" i="27"/>
  <c r="J56" i="22"/>
  <c r="K642" i="20"/>
  <c r="O642" i="20" s="1"/>
  <c r="P642" i="20" s="1"/>
  <c r="Q642" i="20" s="1"/>
  <c r="J98" i="27"/>
  <c r="K10" i="20"/>
  <c r="O10" i="20" s="1"/>
  <c r="P10" i="20" s="1"/>
  <c r="Q10" i="20" s="1"/>
  <c r="J67" i="27"/>
  <c r="K541" i="20"/>
  <c r="O541" i="20" s="1"/>
  <c r="P541" i="20" s="1"/>
  <c r="Q541" i="20" s="1"/>
  <c r="J485" i="27"/>
  <c r="J111" i="22"/>
  <c r="K86" i="20"/>
  <c r="O86" i="20" s="1"/>
  <c r="P86" i="20" s="1"/>
  <c r="Q86" i="20" s="1"/>
  <c r="J447" i="27"/>
  <c r="K612" i="20"/>
  <c r="O612" i="20" s="1"/>
  <c r="P612" i="20" s="1"/>
  <c r="Q612" i="20" s="1"/>
  <c r="J261" i="27"/>
  <c r="J170" i="27"/>
  <c r="K87" i="20"/>
  <c r="O87" i="20" s="1"/>
  <c r="P87" i="20" s="1"/>
  <c r="Q87" i="20" s="1"/>
  <c r="K275" i="20"/>
  <c r="O275" i="20" s="1"/>
  <c r="P275" i="20" s="1"/>
  <c r="Q275" i="20" s="1"/>
  <c r="J155" i="27"/>
  <c r="K11" i="20"/>
  <c r="O11" i="20" s="1"/>
  <c r="P11" i="20" s="1"/>
  <c r="Q11" i="20" s="1"/>
  <c r="J68" i="27"/>
  <c r="K88" i="20"/>
  <c r="O88" i="20" s="1"/>
  <c r="P88" i="20" s="1"/>
  <c r="Q88" i="20" s="1"/>
  <c r="J449" i="27"/>
  <c r="K89" i="20"/>
  <c r="O89" i="20" s="1"/>
  <c r="P89" i="20" s="1"/>
  <c r="Q89" i="20" s="1"/>
  <c r="J482" i="27"/>
  <c r="K45" i="20"/>
  <c r="O45" i="20" s="1"/>
  <c r="P45" i="20" s="1"/>
  <c r="Q45" i="20" s="1"/>
  <c r="J70" i="27"/>
  <c r="K13" i="20"/>
  <c r="O13" i="20" s="1"/>
  <c r="P13" i="20" s="1"/>
  <c r="Q13" i="20" s="1"/>
  <c r="K175" i="20"/>
  <c r="O175" i="20" s="1"/>
  <c r="P175" i="20" s="1"/>
  <c r="Q175" i="20" s="1"/>
  <c r="J44" i="27"/>
  <c r="K577" i="20"/>
  <c r="O577" i="20" s="1"/>
  <c r="P577" i="20" s="1"/>
  <c r="Q577" i="20" s="1"/>
  <c r="J483" i="27"/>
  <c r="K767" i="20"/>
  <c r="O767" i="20" s="1"/>
  <c r="P767" i="20" s="1"/>
  <c r="Q767" i="20" s="1"/>
  <c r="J534" i="27"/>
  <c r="K14" i="20"/>
  <c r="O14" i="20" s="1"/>
  <c r="P14" i="20" s="1"/>
  <c r="Q14" i="20" s="1"/>
  <c r="J454" i="27"/>
  <c r="K95" i="20"/>
  <c r="O95" i="20" s="1"/>
  <c r="P95" i="20" s="1"/>
  <c r="Q95" i="20" s="1"/>
  <c r="J28" i="27"/>
  <c r="K16" i="20"/>
  <c r="O16" i="20" s="1"/>
  <c r="P16" i="20" s="1"/>
  <c r="Q16" i="20" s="1"/>
  <c r="K97" i="20"/>
  <c r="O97" i="20" s="1"/>
  <c r="P97" i="20" s="1"/>
  <c r="Q97" i="20" s="1"/>
  <c r="J279" i="27"/>
  <c r="K615" i="20"/>
  <c r="O615" i="20" s="1"/>
  <c r="P615" i="20" s="1"/>
  <c r="Q615" i="20" s="1"/>
  <c r="J264" i="27"/>
  <c r="J516" i="27"/>
  <c r="J180" i="22"/>
  <c r="K616" i="20"/>
  <c r="O616" i="20" s="1"/>
  <c r="P616" i="20" s="1"/>
  <c r="Q616" i="20" s="1"/>
  <c r="J554" i="27"/>
  <c r="K628" i="20"/>
  <c r="O628" i="20" s="1"/>
  <c r="J148" i="22"/>
  <c r="K809" i="20"/>
  <c r="O809" i="20" s="1"/>
  <c r="P809" i="20" s="1"/>
  <c r="Q809" i="20" s="1"/>
  <c r="J138" i="27"/>
  <c r="K378" i="20"/>
  <c r="O378" i="20" s="1"/>
  <c r="P378" i="20" s="1"/>
  <c r="Q378" i="20" s="1"/>
  <c r="J77" i="27"/>
  <c r="K49" i="20"/>
  <c r="O49" i="20" s="1"/>
  <c r="P49" i="20" s="1"/>
  <c r="Q49" i="20" s="1"/>
  <c r="J78" i="27"/>
  <c r="K50" i="20"/>
  <c r="O50" i="20" s="1"/>
  <c r="P50" i="20" s="1"/>
  <c r="Q50" i="20" s="1"/>
  <c r="J79" i="27"/>
  <c r="K18" i="20"/>
  <c r="O18" i="20" s="1"/>
  <c r="P18" i="20" s="1"/>
  <c r="Q18" i="20" s="1"/>
  <c r="J80" i="27"/>
  <c r="K810" i="20"/>
  <c r="O810" i="20" s="1"/>
  <c r="P810" i="20" s="1"/>
  <c r="Q810" i="20" s="1"/>
  <c r="J81" i="27"/>
  <c r="K106" i="20"/>
  <c r="O106" i="20" s="1"/>
  <c r="P106" i="20" s="1"/>
  <c r="Q106" i="20" s="1"/>
  <c r="K422" i="20"/>
  <c r="O422" i="20" s="1"/>
  <c r="P422" i="20" s="1"/>
  <c r="Q422" i="20" s="1"/>
  <c r="J8" i="27"/>
  <c r="K581" i="20"/>
  <c r="O581" i="20" s="1"/>
  <c r="P581" i="20" s="1"/>
  <c r="Q581" i="20" s="1"/>
  <c r="J266" i="27"/>
  <c r="J563" i="27"/>
  <c r="J74" i="22"/>
  <c r="K618" i="20"/>
  <c r="O618" i="20" s="1"/>
  <c r="P618" i="20" s="1"/>
  <c r="Q618" i="20" s="1"/>
  <c r="J267" i="27"/>
  <c r="K659" i="20"/>
  <c r="O659" i="20" s="1"/>
  <c r="P659" i="20" s="1"/>
  <c r="Q659" i="20" s="1"/>
  <c r="J334" i="27"/>
  <c r="K770" i="20"/>
  <c r="O770" i="20" s="1"/>
  <c r="P770" i="20" s="1"/>
  <c r="Q770" i="20" s="1"/>
  <c r="J16" i="27"/>
  <c r="J148" i="27"/>
  <c r="K108" i="20"/>
  <c r="O108" i="20" s="1"/>
  <c r="P108" i="20" s="1"/>
  <c r="Q108" i="20" s="1"/>
  <c r="J336" i="27"/>
  <c r="K582" i="20"/>
  <c r="O582" i="20" s="1"/>
  <c r="P582" i="20" s="1"/>
  <c r="Q582" i="20" s="1"/>
  <c r="J268" i="27"/>
  <c r="K812" i="20"/>
  <c r="O812" i="20" s="1"/>
  <c r="P812" i="20" s="1"/>
  <c r="Q812" i="20" s="1"/>
  <c r="J466" i="27"/>
  <c r="K110" i="20"/>
  <c r="O110" i="20" s="1"/>
  <c r="P110" i="20" s="1"/>
  <c r="Q110" i="20" s="1"/>
  <c r="K547" i="20"/>
  <c r="O547" i="20" s="1"/>
  <c r="P547" i="20" s="1"/>
  <c r="Q547" i="20" s="1"/>
  <c r="J46" i="27"/>
  <c r="K548" i="20"/>
  <c r="O548" i="20" s="1"/>
  <c r="P548" i="20" s="1"/>
  <c r="Q548" i="20" s="1"/>
  <c r="J511" i="27"/>
  <c r="K754" i="20"/>
  <c r="O754" i="20" s="1"/>
  <c r="P754" i="20" s="1"/>
  <c r="Q754" i="20" s="1"/>
  <c r="K814" i="20"/>
  <c r="O814" i="20" s="1"/>
  <c r="P814" i="20" s="1"/>
  <c r="Q814" i="20" s="1"/>
  <c r="J140" i="27"/>
  <c r="K896" i="20"/>
  <c r="O896" i="20" s="1"/>
  <c r="P896" i="20" s="1"/>
  <c r="Q896" i="20" s="1"/>
  <c r="J149" i="27"/>
  <c r="K24" i="20"/>
  <c r="O24" i="20" s="1"/>
  <c r="P24" i="20" s="1"/>
  <c r="Q24" i="20" s="1"/>
  <c r="J421" i="27"/>
  <c r="J422" i="27"/>
  <c r="J29" i="27"/>
  <c r="K187" i="20"/>
  <c r="O187" i="20" s="1"/>
  <c r="P187" i="20" s="1"/>
  <c r="Q187" i="20" s="1"/>
  <c r="K583" i="20"/>
  <c r="O583" i="20" s="1"/>
  <c r="P583" i="20" s="1"/>
  <c r="Q583" i="20" s="1"/>
  <c r="J497" i="27"/>
  <c r="J354" i="27"/>
  <c r="J156" i="22"/>
  <c r="K755" i="20"/>
  <c r="O755" i="20" s="1"/>
  <c r="P755" i="20" s="1"/>
  <c r="Q755" i="20" s="1"/>
  <c r="J18" i="27"/>
  <c r="K188" i="20"/>
  <c r="O188" i="20" s="1"/>
  <c r="P188" i="20" s="1"/>
  <c r="Q188" i="20" s="1"/>
  <c r="J48" i="27"/>
  <c r="K303" i="20"/>
  <c r="O303" i="20" s="1"/>
  <c r="P303" i="20" s="1"/>
  <c r="Q303" i="20" s="1"/>
  <c r="J256" i="27"/>
  <c r="J63" i="22"/>
  <c r="K584" i="20"/>
  <c r="O584" i="20" s="1"/>
  <c r="P584" i="20" s="1"/>
  <c r="Q584" i="20" s="1"/>
  <c r="J270" i="27"/>
  <c r="K735" i="20"/>
  <c r="O735" i="20" s="1"/>
  <c r="P735" i="20" s="1"/>
  <c r="Q735" i="20" s="1"/>
  <c r="J241" i="27"/>
  <c r="J165" i="22"/>
  <c r="K756" i="20"/>
  <c r="O756" i="20" s="1"/>
  <c r="P756" i="20" s="1"/>
  <c r="Q756" i="20" s="1"/>
  <c r="J19" i="27"/>
  <c r="J191" i="27"/>
  <c r="J69" i="22"/>
  <c r="K585" i="20"/>
  <c r="O585" i="20" s="1"/>
  <c r="P585" i="20" s="1"/>
  <c r="Q585" i="20" s="1"/>
  <c r="J218" i="27"/>
  <c r="J124" i="22"/>
  <c r="J351" i="27"/>
  <c r="J155" i="22"/>
  <c r="K190" i="20"/>
  <c r="O190" i="20" s="1"/>
  <c r="P190" i="20" s="1"/>
  <c r="Q190" i="20" s="1"/>
  <c r="J50" i="27"/>
  <c r="K586" i="20"/>
  <c r="O586" i="20" s="1"/>
  <c r="P586" i="20" s="1"/>
  <c r="Q586" i="20" s="1"/>
  <c r="J272" i="27"/>
  <c r="J488" i="27"/>
  <c r="J144" i="22"/>
  <c r="K737" i="20"/>
  <c r="O737" i="20" s="1"/>
  <c r="P737" i="20" s="1"/>
  <c r="Q737" i="20" s="1"/>
  <c r="J569" i="27"/>
  <c r="K758" i="20"/>
  <c r="O758" i="20" s="1"/>
  <c r="P758" i="20" s="1"/>
  <c r="Q758" i="20" s="1"/>
  <c r="J300" i="27"/>
  <c r="K30" i="20"/>
  <c r="O30" i="20" s="1"/>
  <c r="P30" i="20" s="1"/>
  <c r="Q30" i="20" s="1"/>
  <c r="K307" i="20"/>
  <c r="O307" i="20" s="1"/>
  <c r="P307" i="20" s="1"/>
  <c r="Q307" i="20" s="1"/>
  <c r="J401" i="27"/>
  <c r="J530" i="27"/>
  <c r="J95" i="22"/>
  <c r="J479" i="27"/>
  <c r="J55" i="22"/>
  <c r="K308" i="20"/>
  <c r="O308" i="20" s="1"/>
  <c r="P308" i="20" s="1"/>
  <c r="Q308" i="20" s="1"/>
  <c r="J402" i="27"/>
  <c r="K119" i="20"/>
  <c r="O119" i="20" s="1"/>
  <c r="P119" i="20" s="1"/>
  <c r="Q119" i="20" s="1"/>
  <c r="J93" i="27"/>
  <c r="K556" i="20"/>
  <c r="O556" i="20" s="1"/>
  <c r="P556" i="20" s="1"/>
  <c r="Q556" i="20" s="1"/>
  <c r="J54" i="27"/>
  <c r="K669" i="20"/>
  <c r="O669" i="20" s="1"/>
  <c r="P669" i="20" s="1"/>
  <c r="Q669" i="20" s="1"/>
  <c r="J105" i="27"/>
  <c r="K761" i="20"/>
  <c r="O761" i="20" s="1"/>
  <c r="P761" i="20" s="1"/>
  <c r="Q761" i="20" s="1"/>
  <c r="J24" i="27"/>
  <c r="J491" i="27"/>
  <c r="J178" i="22"/>
  <c r="K121" i="20"/>
  <c r="O121" i="20" s="1"/>
  <c r="P121" i="20" s="1"/>
  <c r="Q121" i="20" s="1"/>
  <c r="J476" i="27"/>
  <c r="K122" i="20"/>
  <c r="O122" i="20" s="1"/>
  <c r="P122" i="20" s="1"/>
  <c r="Q122" i="20" s="1"/>
  <c r="J477" i="27"/>
  <c r="K358" i="20"/>
  <c r="O358" i="20" s="1"/>
  <c r="P358" i="20" s="1"/>
  <c r="Q358" i="20" s="1"/>
  <c r="J576" i="27"/>
  <c r="K123" i="20"/>
  <c r="O123" i="20" s="1"/>
  <c r="P123" i="20" s="1"/>
  <c r="Q123" i="20" s="1"/>
  <c r="J184" i="27"/>
  <c r="J430" i="27"/>
  <c r="K33" i="20"/>
  <c r="O33" i="20" s="1"/>
  <c r="P33" i="20" s="1"/>
  <c r="Q33" i="20" s="1"/>
  <c r="J3" i="22"/>
  <c r="J7" i="22"/>
  <c r="J10" i="22"/>
  <c r="J12" i="22"/>
  <c r="J16" i="22"/>
  <c r="J18" i="22"/>
  <c r="J35" i="22"/>
  <c r="J39" i="22"/>
  <c r="J42" i="22"/>
  <c r="J66" i="20"/>
  <c r="L66" i="20" s="1"/>
  <c r="I432" i="27"/>
  <c r="J326" i="20"/>
  <c r="L326" i="20" s="1"/>
  <c r="I68" i="22"/>
  <c r="J470" i="20"/>
  <c r="L470" i="20" s="1"/>
  <c r="I104" i="22"/>
  <c r="I35" i="22"/>
  <c r="I282" i="27"/>
  <c r="J608" i="20"/>
  <c r="L608" i="20" s="1"/>
  <c r="I258" i="27"/>
  <c r="J706" i="20"/>
  <c r="L706" i="20" s="1"/>
  <c r="I159" i="22"/>
  <c r="I192" i="27"/>
  <c r="I191" i="22"/>
  <c r="J300" i="20"/>
  <c r="L300" i="20" s="1"/>
  <c r="I392" i="27"/>
  <c r="I64" i="22"/>
  <c r="I507" i="27"/>
  <c r="I116" i="22"/>
  <c r="J763" i="20"/>
  <c r="L763" i="20" s="1"/>
  <c r="I174" i="22"/>
  <c r="I435" i="27"/>
  <c r="J71" i="20"/>
  <c r="L71" i="20" s="1"/>
  <c r="J73" i="20"/>
  <c r="L73" i="20" s="1"/>
  <c r="I436" i="27"/>
  <c r="J749" i="20"/>
  <c r="L749" i="20" s="1"/>
  <c r="I12" i="27"/>
  <c r="I531" i="27"/>
  <c r="I181" i="22"/>
  <c r="J827" i="20"/>
  <c r="L827" i="20" s="1"/>
  <c r="I25" i="27"/>
  <c r="I195" i="22"/>
  <c r="J74" i="20"/>
  <c r="L74" i="20" s="1"/>
  <c r="I165" i="27"/>
  <c r="J236" i="20"/>
  <c r="L236" i="20" s="1"/>
  <c r="I153" i="27"/>
  <c r="J364" i="20"/>
  <c r="L364" i="20" s="1"/>
  <c r="I111" i="27"/>
  <c r="I438" i="27"/>
  <c r="J75" i="20"/>
  <c r="L75" i="20" s="1"/>
  <c r="J76" i="20"/>
  <c r="L76" i="20" s="1"/>
  <c r="I439" i="27"/>
  <c r="I348" i="27"/>
  <c r="I72" i="22"/>
  <c r="J409" i="20"/>
  <c r="L409" i="20" s="1"/>
  <c r="I4" i="27"/>
  <c r="J538" i="20"/>
  <c r="L538" i="20" s="1"/>
  <c r="I185" i="27"/>
  <c r="I113" i="22"/>
  <c r="J802" i="20"/>
  <c r="L802" i="20" s="1"/>
  <c r="I132" i="27"/>
  <c r="J6" i="20"/>
  <c r="L6" i="20" s="1"/>
  <c r="I328" i="27"/>
  <c r="J167" i="20"/>
  <c r="L167" i="20" s="1"/>
  <c r="I113" i="27"/>
  <c r="I441" i="27"/>
  <c r="J78" i="20"/>
  <c r="L78" i="20" s="1"/>
  <c r="I442" i="27"/>
  <c r="J79" i="20"/>
  <c r="L79" i="20" s="1"/>
  <c r="J168" i="20"/>
  <c r="L168" i="20" s="1"/>
  <c r="I40" i="27"/>
  <c r="J272" i="20"/>
  <c r="L272" i="20" s="1"/>
  <c r="I65" i="27"/>
  <c r="J804" i="20"/>
  <c r="L804" i="20" s="1"/>
  <c r="I198" i="27"/>
  <c r="I445" i="27"/>
  <c r="J83" i="20"/>
  <c r="L83" i="20" s="1"/>
  <c r="J85" i="20"/>
  <c r="L85" i="20" s="1"/>
  <c r="I333" i="27"/>
  <c r="J301" i="20"/>
  <c r="L301" i="20" s="1"/>
  <c r="I395" i="27"/>
  <c r="J173" i="20"/>
  <c r="L173" i="20" s="1"/>
  <c r="I284" i="27"/>
  <c r="J174" i="20"/>
  <c r="L174" i="20" s="1"/>
  <c r="I43" i="27"/>
  <c r="I407" i="27"/>
  <c r="I114" i="22"/>
  <c r="J564" i="20"/>
  <c r="L564" i="20" s="1"/>
  <c r="I120" i="22"/>
  <c r="J576" i="20"/>
  <c r="L576" i="20" s="1"/>
  <c r="I262" i="27"/>
  <c r="I125" i="22"/>
  <c r="J613" i="20"/>
  <c r="L613" i="20" s="1"/>
  <c r="I217" i="27"/>
  <c r="I138" i="22"/>
  <c r="I373" i="27"/>
  <c r="I142" i="22"/>
  <c r="J647" i="20"/>
  <c r="L647" i="20" s="1"/>
  <c r="I99" i="27"/>
  <c r="J750" i="20"/>
  <c r="L750" i="20" s="1"/>
  <c r="I13" i="27"/>
  <c r="J338" i="20"/>
  <c r="L338" i="20" s="1"/>
  <c r="I366" i="27"/>
  <c r="J92" i="20"/>
  <c r="L92" i="20" s="1"/>
  <c r="I452" i="27"/>
  <c r="I453" i="27"/>
  <c r="J93" i="20"/>
  <c r="L93" i="20" s="1"/>
  <c r="I172" i="27"/>
  <c r="J94" i="20"/>
  <c r="L94" i="20" s="1"/>
  <c r="J416" i="20"/>
  <c r="L416" i="20" s="1"/>
  <c r="I6" i="27"/>
  <c r="J15" i="20"/>
  <c r="L15" i="20" s="1"/>
  <c r="I73" i="27"/>
  <c r="J96" i="20"/>
  <c r="L96" i="20" s="1"/>
  <c r="I173" i="27"/>
  <c r="J177" i="20"/>
  <c r="L177" i="20" s="1"/>
  <c r="I116" i="27"/>
  <c r="J807" i="20"/>
  <c r="L807" i="20" s="1"/>
  <c r="I136" i="27"/>
  <c r="J545" i="20"/>
  <c r="L545" i="20" s="1"/>
  <c r="I525" i="27"/>
  <c r="J579" i="20"/>
  <c r="L579" i="20" s="1"/>
  <c r="I496" i="27"/>
  <c r="I127" i="22"/>
  <c r="J751" i="20"/>
  <c r="L751" i="20" s="1"/>
  <c r="I14" i="27"/>
  <c r="J808" i="20"/>
  <c r="L808" i="20" s="1"/>
  <c r="I137" i="27"/>
  <c r="J546" i="20"/>
  <c r="L546" i="20" s="1"/>
  <c r="I45" i="27"/>
  <c r="J652" i="20"/>
  <c r="L652" i="20" s="1"/>
  <c r="I100" i="27"/>
  <c r="I458" i="27"/>
  <c r="J99" i="20"/>
  <c r="L99" i="20" s="1"/>
  <c r="J215" i="20"/>
  <c r="L215" i="20" s="1"/>
  <c r="I75" i="27"/>
  <c r="J100" i="20"/>
  <c r="L100" i="20" s="1"/>
  <c r="I459" i="27"/>
  <c r="J580" i="20"/>
  <c r="L580" i="20" s="1"/>
  <c r="I265" i="27"/>
  <c r="J752" i="20"/>
  <c r="L752" i="20" s="1"/>
  <c r="I298" i="27"/>
  <c r="J101" i="20"/>
  <c r="L101" i="20" s="1"/>
  <c r="I460" i="27"/>
  <c r="I461" i="27"/>
  <c r="J102" i="20"/>
  <c r="L102" i="20" s="1"/>
  <c r="J103" i="20"/>
  <c r="L103" i="20" s="1"/>
  <c r="I174" i="27"/>
  <c r="J104" i="20"/>
  <c r="L104" i="20" s="1"/>
  <c r="I175" i="27"/>
  <c r="J421" i="20"/>
  <c r="L421" i="20" s="1"/>
  <c r="I7" i="27"/>
  <c r="J629" i="20"/>
  <c r="L629" i="20" s="1"/>
  <c r="I341" i="27"/>
  <c r="I147" i="22"/>
  <c r="J769" i="20"/>
  <c r="L769" i="20" s="1"/>
  <c r="I15" i="27"/>
  <c r="J105" i="20"/>
  <c r="L105" i="20" s="1"/>
  <c r="I463" i="27"/>
  <c r="J630" i="20"/>
  <c r="L630" i="20" s="1"/>
  <c r="I342" i="27"/>
  <c r="J734" i="20"/>
  <c r="L734" i="20" s="1"/>
  <c r="I487" i="27"/>
  <c r="I167" i="22"/>
  <c r="J741" i="20"/>
  <c r="L741" i="20" s="1"/>
  <c r="I170" i="22"/>
  <c r="J811" i="20"/>
  <c r="L811" i="20" s="1"/>
  <c r="I206" i="27"/>
  <c r="J183" i="20"/>
  <c r="L183" i="20" s="1"/>
  <c r="I316" i="27"/>
  <c r="J753" i="20"/>
  <c r="L753" i="20" s="1"/>
  <c r="I299" i="27"/>
  <c r="J22" i="20"/>
  <c r="L22" i="20" s="1"/>
  <c r="I84" i="27"/>
  <c r="J111" i="20"/>
  <c r="L111" i="20" s="1"/>
  <c r="I467" i="27"/>
  <c r="J771" i="20"/>
  <c r="L771" i="20" s="1"/>
  <c r="I176" i="22"/>
  <c r="I276" i="27"/>
  <c r="J23" i="20"/>
  <c r="L23" i="20" s="1"/>
  <c r="I237" i="27"/>
  <c r="I5" i="22"/>
  <c r="J186" i="20"/>
  <c r="L186" i="20" s="1"/>
  <c r="I85" i="27"/>
  <c r="J903" i="20"/>
  <c r="L903" i="20" s="1"/>
  <c r="I498" i="27"/>
  <c r="I218" i="22"/>
  <c r="J302" i="20"/>
  <c r="L302" i="20" s="1"/>
  <c r="I397" i="27"/>
  <c r="J425" i="20"/>
  <c r="L425" i="20" s="1"/>
  <c r="I9" i="27"/>
  <c r="J620" i="20"/>
  <c r="L620" i="20" s="1"/>
  <c r="I374" i="27"/>
  <c r="I129" i="27"/>
  <c r="I154" i="22"/>
  <c r="J26" i="20"/>
  <c r="L26" i="20" s="1"/>
  <c r="I57" i="27"/>
  <c r="I3" i="22"/>
  <c r="I480" i="27"/>
  <c r="I37" i="22"/>
  <c r="J663" i="20"/>
  <c r="L663" i="20" s="1"/>
  <c r="I101" i="27"/>
  <c r="J742" i="20"/>
  <c r="L742" i="20" s="1"/>
  <c r="I169" i="22"/>
  <c r="J27" i="20"/>
  <c r="L27" i="20" s="1"/>
  <c r="I88" i="27"/>
  <c r="J189" i="20"/>
  <c r="L189" i="20" s="1"/>
  <c r="I49" i="27"/>
  <c r="J258" i="20"/>
  <c r="L258" i="20" s="1"/>
  <c r="I30" i="27"/>
  <c r="J304" i="20"/>
  <c r="L304" i="20" s="1"/>
  <c r="I398" i="27"/>
  <c r="J389" i="20"/>
  <c r="L389" i="20" s="1"/>
  <c r="I36" i="27"/>
  <c r="I77" i="22"/>
  <c r="I278" i="27"/>
  <c r="I87" i="22"/>
  <c r="J496" i="20"/>
  <c r="L496" i="20" s="1"/>
  <c r="I103" i="22"/>
  <c r="J530" i="20"/>
  <c r="L530" i="20" s="1"/>
  <c r="I108" i="22"/>
  <c r="J664" i="20"/>
  <c r="L664" i="20" s="1"/>
  <c r="I102" i="27"/>
  <c r="I414" i="27"/>
  <c r="I157" i="22"/>
  <c r="J775" i="20"/>
  <c r="L775" i="20" s="1"/>
  <c r="I518" i="27"/>
  <c r="I301" i="27"/>
  <c r="I199" i="22"/>
  <c r="J897" i="20"/>
  <c r="L897" i="20" s="1"/>
  <c r="I486" i="27"/>
  <c r="I214" i="22"/>
  <c r="J305" i="20"/>
  <c r="L305" i="20" s="1"/>
  <c r="I399" i="27"/>
  <c r="J623" i="20"/>
  <c r="L623" i="20" s="1"/>
  <c r="I219" i="27"/>
  <c r="J665" i="20"/>
  <c r="L665" i="20" s="1"/>
  <c r="I103" i="27"/>
  <c r="I504" i="27"/>
  <c r="I158" i="22"/>
  <c r="J736" i="20"/>
  <c r="L736" i="20" s="1"/>
  <c r="I568" i="27"/>
  <c r="J757" i="20"/>
  <c r="L757" i="20" s="1"/>
  <c r="I21" i="27"/>
  <c r="I499" i="27"/>
  <c r="I179" i="22"/>
  <c r="J29" i="20"/>
  <c r="L29" i="20" s="1"/>
  <c r="I58" i="27"/>
  <c r="J116" i="20"/>
  <c r="L116" i="20" s="1"/>
  <c r="I31" i="27"/>
  <c r="J306" i="20"/>
  <c r="L306" i="20" s="1"/>
  <c r="I400" i="27"/>
  <c r="J429" i="20"/>
  <c r="L429" i="20" s="1"/>
  <c r="I10" i="27"/>
  <c r="I564" i="27"/>
  <c r="I129" i="22"/>
  <c r="J777" i="20"/>
  <c r="L777" i="20" s="1"/>
  <c r="I177" i="22"/>
  <c r="I378" i="27"/>
  <c r="I202" i="22"/>
  <c r="J117" i="20"/>
  <c r="L117" i="20" s="1"/>
  <c r="I32" i="27"/>
  <c r="J192" i="20"/>
  <c r="L192" i="20" s="1"/>
  <c r="I52" i="27"/>
  <c r="J261" i="20"/>
  <c r="L261" i="20" s="1"/>
  <c r="I35" i="27"/>
  <c r="I51" i="22"/>
  <c r="J588" i="20"/>
  <c r="L588" i="20" s="1"/>
  <c r="I274" i="27"/>
  <c r="J631" i="20"/>
  <c r="L631" i="20" s="1"/>
  <c r="I345" i="27"/>
  <c r="J738" i="20"/>
  <c r="L738" i="20" s="1"/>
  <c r="I242" i="27"/>
  <c r="J759" i="20"/>
  <c r="L759" i="20" s="1"/>
  <c r="I22" i="27"/>
  <c r="J898" i="20"/>
  <c r="L898" i="20" s="1"/>
  <c r="I150" i="27"/>
  <c r="J31" i="20"/>
  <c r="L31" i="20" s="1"/>
  <c r="I92" i="27"/>
  <c r="J193" i="20"/>
  <c r="L193" i="20" s="1"/>
  <c r="I53" i="27"/>
  <c r="J402" i="20"/>
  <c r="L402" i="20" s="1"/>
  <c r="I95" i="27"/>
  <c r="I82" i="22"/>
  <c r="I106" i="27"/>
  <c r="I112" i="22"/>
  <c r="I388" i="27"/>
  <c r="I119" i="22"/>
  <c r="J589" i="20"/>
  <c r="L589" i="20" s="1"/>
  <c r="I275" i="27"/>
  <c r="J668" i="20"/>
  <c r="L668" i="20" s="1"/>
  <c r="I104" i="27"/>
  <c r="J739" i="20"/>
  <c r="L739" i="20" s="1"/>
  <c r="I570" i="27"/>
  <c r="J760" i="20"/>
  <c r="L760" i="20" s="1"/>
  <c r="I23" i="27"/>
  <c r="I187" i="27"/>
  <c r="I175" i="22"/>
  <c r="J32" i="20"/>
  <c r="L32" i="20" s="1"/>
  <c r="I94" i="27"/>
  <c r="J230" i="20"/>
  <c r="L230" i="20" s="1"/>
  <c r="J263" i="20"/>
  <c r="L263" i="20" s="1"/>
  <c r="J298" i="20"/>
  <c r="L298" i="20" s="1"/>
  <c r="J627" i="20"/>
  <c r="L627" i="20" s="1"/>
  <c r="I244" i="27"/>
  <c r="I139" i="22"/>
  <c r="J740" i="20"/>
  <c r="L740" i="20" s="1"/>
  <c r="I245" i="27"/>
  <c r="I166" i="22"/>
  <c r="J859" i="20"/>
  <c r="L859" i="20" s="1"/>
  <c r="J899" i="20"/>
  <c r="L899" i="20" s="1"/>
  <c r="I215" i="22"/>
  <c r="I107" i="27"/>
  <c r="J195" i="20"/>
  <c r="L195" i="20" s="1"/>
  <c r="I295" i="27"/>
  <c r="J231" i="20"/>
  <c r="L231" i="20" s="1"/>
  <c r="J309" i="20"/>
  <c r="L309" i="20" s="1"/>
  <c r="I403" i="27"/>
  <c r="I558" i="27"/>
  <c r="J823" i="20"/>
  <c r="L823" i="20" s="1"/>
  <c r="I216" i="27"/>
  <c r="I478" i="27"/>
  <c r="J907" i="20"/>
  <c r="I220" i="22"/>
  <c r="J557" i="20"/>
  <c r="L557" i="20" s="1"/>
  <c r="I412" i="27"/>
  <c r="I45" i="22"/>
  <c r="J50" i="22"/>
  <c r="I53" i="22"/>
  <c r="I71" i="22"/>
  <c r="J76" i="22"/>
  <c r="J85" i="22"/>
  <c r="I88" i="22"/>
  <c r="J220" i="22"/>
  <c r="J34" i="27"/>
  <c r="J478" i="27"/>
  <c r="K557" i="20"/>
  <c r="O557" i="20" s="1"/>
  <c r="P557" i="20" s="1"/>
  <c r="Q557" i="20" s="1"/>
  <c r="J412" i="27"/>
  <c r="I28" i="2"/>
  <c r="W738" i="3"/>
  <c r="AB738" i="3"/>
  <c r="H134" i="22" l="1"/>
  <c r="I464" i="20"/>
  <c r="I463" i="20"/>
  <c r="L934" i="20"/>
  <c r="L915" i="20"/>
  <c r="L927" i="20"/>
  <c r="L938" i="20"/>
  <c r="L922" i="20"/>
  <c r="L916" i="20"/>
  <c r="L943" i="20"/>
  <c r="L940" i="20"/>
  <c r="J946" i="20"/>
  <c r="L907" i="20"/>
  <c r="L946" i="20" s="1"/>
  <c r="L936" i="20"/>
  <c r="L917" i="20"/>
  <c r="L931" i="20"/>
  <c r="L944" i="20"/>
  <c r="L937" i="20"/>
  <c r="L941" i="20"/>
  <c r="L910" i="20"/>
  <c r="L920" i="20"/>
  <c r="L926" i="20"/>
  <c r="L921" i="20"/>
  <c r="L930" i="20"/>
  <c r="L928" i="20"/>
  <c r="L925" i="20"/>
  <c r="L935" i="20"/>
  <c r="L911" i="20"/>
  <c r="L933" i="20"/>
  <c r="L924" i="20"/>
  <c r="L913" i="20"/>
  <c r="L932" i="20"/>
  <c r="L912" i="20"/>
  <c r="L919" i="20"/>
  <c r="P798" i="20"/>
  <c r="P502" i="20"/>
  <c r="P265" i="20"/>
  <c r="P395" i="20"/>
  <c r="P403" i="20"/>
  <c r="P125" i="20"/>
  <c r="P824" i="20"/>
  <c r="P469" i="20"/>
  <c r="P632" i="20"/>
  <c r="P536" i="20"/>
  <c r="P733" i="20"/>
  <c r="O935" i="20"/>
  <c r="P359" i="20"/>
  <c r="P762" i="20"/>
  <c r="P161" i="20"/>
  <c r="P705" i="20"/>
  <c r="P196" i="20"/>
  <c r="P34" i="20"/>
  <c r="P628" i="20"/>
  <c r="O931" i="20"/>
  <c r="P894" i="20"/>
  <c r="P575" i="20"/>
  <c r="P673" i="20"/>
  <c r="P300" i="20"/>
  <c r="P325" i="20"/>
  <c r="P66" i="20"/>
  <c r="J6" i="23"/>
  <c r="O591" i="20"/>
  <c r="P900" i="20"/>
  <c r="P747" i="20"/>
  <c r="P606" i="20"/>
  <c r="P232" i="20"/>
  <c r="I467" i="20"/>
  <c r="C7" i="23"/>
  <c r="H226" i="27"/>
  <c r="I138" i="20"/>
  <c r="I455" i="20"/>
  <c r="G71" i="4"/>
  <c r="H100" i="22"/>
  <c r="H391" i="27"/>
  <c r="H97" i="22"/>
  <c r="I465" i="20"/>
  <c r="I466" i="20"/>
  <c r="H98" i="22"/>
  <c r="I446" i="20"/>
  <c r="I468" i="20"/>
  <c r="H102" i="22"/>
  <c r="I441" i="20"/>
  <c r="H99" i="22"/>
  <c r="I1599" i="11"/>
  <c r="K160" i="20"/>
  <c r="O160" i="20" s="1"/>
  <c r="P160" i="20" s="1"/>
  <c r="Q160" i="20" s="1"/>
  <c r="K530" i="20"/>
  <c r="O530" i="20" s="1"/>
  <c r="P530" i="20" s="1"/>
  <c r="Q530" i="20" s="1"/>
  <c r="J88" i="22"/>
  <c r="J398" i="27"/>
  <c r="J52" i="27"/>
  <c r="J310" i="27"/>
  <c r="J208" i="27"/>
  <c r="K745" i="20"/>
  <c r="O745" i="20" s="1"/>
  <c r="P745" i="20" s="1"/>
  <c r="Q745" i="20" s="1"/>
  <c r="J108" i="22"/>
  <c r="K168" i="20"/>
  <c r="O168" i="20" s="1"/>
  <c r="P168" i="20" s="1"/>
  <c r="Q168" i="20" s="1"/>
  <c r="J20" i="27"/>
  <c r="K716" i="20"/>
  <c r="O716" i="20" s="1"/>
  <c r="P716" i="20" s="1"/>
  <c r="Q716" i="20" s="1"/>
  <c r="K644" i="20"/>
  <c r="O644" i="20" s="1"/>
  <c r="P644" i="20" s="1"/>
  <c r="Q644" i="20" s="1"/>
  <c r="J546" i="27"/>
  <c r="K292" i="20"/>
  <c r="O292" i="20" s="1"/>
  <c r="P292" i="20" s="1"/>
  <c r="Q292" i="20" s="1"/>
  <c r="K135" i="20"/>
  <c r="O135" i="20" s="1"/>
  <c r="P135" i="20" s="1"/>
  <c r="Q135" i="20" s="1"/>
  <c r="J225" i="27"/>
  <c r="I19" i="16"/>
  <c r="K19" i="24"/>
  <c r="K137" i="20"/>
  <c r="O137" i="20" s="1"/>
  <c r="P137" i="20" s="1"/>
  <c r="Q137" i="20" s="1"/>
  <c r="J167" i="27"/>
  <c r="K326" i="20"/>
  <c r="O326" i="20" s="1"/>
  <c r="P326" i="20" s="1"/>
  <c r="Q326" i="20" s="1"/>
  <c r="K286" i="20"/>
  <c r="O286" i="20" s="1"/>
  <c r="P286" i="20" s="1"/>
  <c r="Q286" i="20" s="1"/>
  <c r="J9" i="22"/>
  <c r="I8" i="4"/>
  <c r="J37" i="27"/>
  <c r="J200" i="27"/>
  <c r="J30" i="22"/>
  <c r="I68" i="4"/>
  <c r="J431" i="27"/>
  <c r="K149" i="20"/>
  <c r="O149" i="20" s="1"/>
  <c r="P149" i="20" s="1"/>
  <c r="Q149" i="20" s="1"/>
  <c r="J561" i="27"/>
  <c r="J137" i="27"/>
  <c r="J127" i="22"/>
  <c r="J36" i="27"/>
  <c r="J415" i="27"/>
  <c r="K37" i="20"/>
  <c r="K907" i="20"/>
  <c r="J236" i="27"/>
  <c r="I28" i="4"/>
  <c r="J27" i="22"/>
  <c r="J150" i="27"/>
  <c r="J541" i="27"/>
  <c r="I92" i="4"/>
  <c r="J188" i="22"/>
  <c r="J133" i="22"/>
  <c r="J294" i="27"/>
  <c r="I41" i="4"/>
  <c r="K664" i="20"/>
  <c r="O664" i="20" s="1"/>
  <c r="P664" i="20" s="1"/>
  <c r="Q664" i="20" s="1"/>
  <c r="J213" i="27"/>
  <c r="J444" i="27"/>
  <c r="K228" i="20"/>
  <c r="O228" i="20" s="1"/>
  <c r="P228" i="20" s="1"/>
  <c r="Q228" i="20" s="1"/>
  <c r="K184" i="20"/>
  <c r="O184" i="20" s="1"/>
  <c r="P184" i="20" s="1"/>
  <c r="Q184" i="20" s="1"/>
  <c r="J61" i="22"/>
  <c r="J441" i="27"/>
  <c r="J7" i="27"/>
  <c r="J450" i="27"/>
  <c r="K857" i="20"/>
  <c r="O857" i="20" s="1"/>
  <c r="P857" i="20" s="1"/>
  <c r="Q857" i="20" s="1"/>
  <c r="K351" i="20"/>
  <c r="O351" i="20" s="1"/>
  <c r="P351" i="20" s="1"/>
  <c r="Q351" i="20" s="1"/>
  <c r="J21" i="22"/>
  <c r="J525" i="27"/>
  <c r="J366" i="27"/>
  <c r="K813" i="20"/>
  <c r="O813" i="20" s="1"/>
  <c r="P813" i="20" s="1"/>
  <c r="Q813" i="20" s="1"/>
  <c r="K93" i="20"/>
  <c r="O93" i="20" s="1"/>
  <c r="P93" i="20" s="1"/>
  <c r="Q93" i="20" s="1"/>
  <c r="K658" i="20"/>
  <c r="O658" i="20" s="1"/>
  <c r="P658" i="20" s="1"/>
  <c r="Q658" i="20" s="1"/>
  <c r="K528" i="20"/>
  <c r="O528" i="20" s="1"/>
  <c r="P528" i="20" s="1"/>
  <c r="Q528" i="20" s="1"/>
  <c r="K895" i="20"/>
  <c r="O895" i="20" s="1"/>
  <c r="P895" i="20" s="1"/>
  <c r="Q895" i="20" s="1"/>
  <c r="K285" i="20"/>
  <c r="O285" i="20" s="1"/>
  <c r="P285" i="20" s="1"/>
  <c r="Q285" i="20" s="1"/>
  <c r="K70" i="20"/>
  <c r="O70" i="20" s="1"/>
  <c r="P70" i="20" s="1"/>
  <c r="Q70" i="20" s="1"/>
  <c r="J209" i="22"/>
  <c r="K874" i="20"/>
  <c r="O874" i="20" s="1"/>
  <c r="P874" i="20" s="1"/>
  <c r="Q874" i="20" s="1"/>
  <c r="J26" i="22"/>
  <c r="K711" i="20"/>
  <c r="O711" i="20" s="1"/>
  <c r="P711" i="20" s="1"/>
  <c r="Q711" i="20" s="1"/>
  <c r="K877" i="20"/>
  <c r="O877" i="20" s="1"/>
  <c r="P877" i="20" s="1"/>
  <c r="Q877" i="20" s="1"/>
  <c r="J204" i="22"/>
  <c r="J201" i="27"/>
  <c r="K835" i="20"/>
  <c r="O835" i="20" s="1"/>
  <c r="P835" i="20" s="1"/>
  <c r="Q835" i="20" s="1"/>
  <c r="K830" i="20"/>
  <c r="O830" i="20" s="1"/>
  <c r="P830" i="20" s="1"/>
  <c r="Q830" i="20" s="1"/>
  <c r="K645" i="20"/>
  <c r="O645" i="20" s="1"/>
  <c r="P645" i="20" s="1"/>
  <c r="Q645" i="20" s="1"/>
  <c r="K692" i="20"/>
  <c r="O692" i="20" s="1"/>
  <c r="P692" i="20" s="1"/>
  <c r="Q692" i="20" s="1"/>
  <c r="K875" i="20"/>
  <c r="O875" i="20" s="1"/>
  <c r="P875" i="20" s="1"/>
  <c r="Q875" i="20" s="1"/>
  <c r="J211" i="22"/>
  <c r="K723" i="20"/>
  <c r="O723" i="20" s="1"/>
  <c r="P723" i="20" s="1"/>
  <c r="Q723" i="20" s="1"/>
  <c r="J259" i="27"/>
  <c r="K862" i="20"/>
  <c r="O862" i="20" s="1"/>
  <c r="P862" i="20" s="1"/>
  <c r="Q862" i="20" s="1"/>
  <c r="K871" i="20"/>
  <c r="O871" i="20" s="1"/>
  <c r="P871" i="20" s="1"/>
  <c r="Q871" i="20" s="1"/>
  <c r="K156" i="20"/>
  <c r="O156" i="20" s="1"/>
  <c r="P156" i="20" s="1"/>
  <c r="Q156" i="20" s="1"/>
  <c r="K872" i="20"/>
  <c r="O872" i="20" s="1"/>
  <c r="P872" i="20" s="1"/>
  <c r="Q872" i="20" s="1"/>
  <c r="J193" i="27"/>
  <c r="J31" i="22"/>
  <c r="I97" i="4"/>
  <c r="J562" i="27"/>
  <c r="K590" i="20"/>
  <c r="O590" i="20" s="1"/>
  <c r="P590" i="20" s="1"/>
  <c r="Q590" i="20" s="1"/>
  <c r="J24" i="22"/>
  <c r="K549" i="20"/>
  <c r="O549" i="20" s="1"/>
  <c r="P549" i="20" s="1"/>
  <c r="Q549" i="20" s="1"/>
  <c r="J251" i="27"/>
  <c r="K884" i="20"/>
  <c r="O884" i="20" s="1"/>
  <c r="P884" i="20" s="1"/>
  <c r="Q884" i="20" s="1"/>
  <c r="K891" i="20"/>
  <c r="O891" i="20" s="1"/>
  <c r="P891" i="20" s="1"/>
  <c r="Q891" i="20" s="1"/>
  <c r="K132" i="20"/>
  <c r="O132" i="20" s="1"/>
  <c r="P132" i="20" s="1"/>
  <c r="Q132" i="20" s="1"/>
  <c r="K134" i="20"/>
  <c r="O134" i="20" s="1"/>
  <c r="P134" i="20" s="1"/>
  <c r="Q134" i="20" s="1"/>
  <c r="K662" i="20"/>
  <c r="O662" i="20" s="1"/>
  <c r="P662" i="20" s="1"/>
  <c r="Q662" i="20" s="1"/>
  <c r="K349" i="20"/>
  <c r="O349" i="20" s="1"/>
  <c r="P349" i="20" s="1"/>
  <c r="Q349" i="20" s="1"/>
  <c r="K873" i="20"/>
  <c r="O873" i="20" s="1"/>
  <c r="P873" i="20" s="1"/>
  <c r="Q873" i="20" s="1"/>
  <c r="K102" i="20"/>
  <c r="O102" i="20" s="1"/>
  <c r="P102" i="20" s="1"/>
  <c r="Q102" i="20" s="1"/>
  <c r="J32" i="27"/>
  <c r="K388" i="20"/>
  <c r="O388" i="20" s="1"/>
  <c r="P388" i="20" s="1"/>
  <c r="Q388" i="20" s="1"/>
  <c r="K890" i="20"/>
  <c r="O890" i="20" s="1"/>
  <c r="P890" i="20" s="1"/>
  <c r="Q890" i="20" s="1"/>
  <c r="K35" i="20"/>
  <c r="O35" i="20" s="1"/>
  <c r="P35" i="20" s="1"/>
  <c r="Q35" i="20" s="1"/>
  <c r="K719" i="20"/>
  <c r="O719" i="20" s="1"/>
  <c r="P719" i="20" s="1"/>
  <c r="Q719" i="20" s="1"/>
  <c r="K222" i="20"/>
  <c r="O222" i="20" s="1"/>
  <c r="P222" i="20" s="1"/>
  <c r="Q222" i="20" s="1"/>
  <c r="K503" i="20"/>
  <c r="O503" i="20" s="1"/>
  <c r="P503" i="20" s="1"/>
  <c r="Q503" i="20" s="1"/>
  <c r="J328" i="27"/>
  <c r="K314" i="20"/>
  <c r="O314" i="20" s="1"/>
  <c r="P314" i="20" s="1"/>
  <c r="Q314" i="20" s="1"/>
  <c r="J396" i="27"/>
  <c r="K870" i="20"/>
  <c r="O870" i="20" s="1"/>
  <c r="P870" i="20" s="1"/>
  <c r="Q870" i="20" s="1"/>
  <c r="K146" i="20"/>
  <c r="O146" i="20" s="1"/>
  <c r="P146" i="20" s="1"/>
  <c r="Q146" i="20" s="1"/>
  <c r="K267" i="20"/>
  <c r="O267" i="20" s="1"/>
  <c r="P267" i="20" s="1"/>
  <c r="Q267" i="20" s="1"/>
  <c r="K706" i="20"/>
  <c r="O706" i="20" s="1"/>
  <c r="P706" i="20" s="1"/>
  <c r="Q706" i="20" s="1"/>
  <c r="J25" i="22"/>
  <c r="K131" i="20"/>
  <c r="O131" i="20" s="1"/>
  <c r="P131" i="20" s="1"/>
  <c r="Q131" i="20" s="1"/>
  <c r="K152" i="20"/>
  <c r="O152" i="20" s="1"/>
  <c r="P152" i="20" s="1"/>
  <c r="Q152" i="20" s="1"/>
  <c r="K721" i="20"/>
  <c r="O721" i="20" s="1"/>
  <c r="P721" i="20" s="1"/>
  <c r="Q721" i="20" s="1"/>
  <c r="J406" i="27"/>
  <c r="K677" i="20"/>
  <c r="O677" i="20" s="1"/>
  <c r="P677" i="20" s="1"/>
  <c r="Q677" i="20" s="1"/>
  <c r="J94" i="22"/>
  <c r="K386" i="20"/>
  <c r="O386" i="20" s="1"/>
  <c r="P386" i="20" s="1"/>
  <c r="Q386" i="20" s="1"/>
  <c r="J283" i="27"/>
  <c r="K868" i="20"/>
  <c r="O868" i="20" s="1"/>
  <c r="P868" i="20" s="1"/>
  <c r="Q868" i="20" s="1"/>
  <c r="K879" i="20"/>
  <c r="O879" i="20" s="1"/>
  <c r="P879" i="20" s="1"/>
  <c r="Q879" i="20" s="1"/>
  <c r="K129" i="20"/>
  <c r="O129" i="20" s="1"/>
  <c r="P129" i="20" s="1"/>
  <c r="Q129" i="20" s="1"/>
  <c r="J326" i="27"/>
  <c r="K494" i="20"/>
  <c r="O494" i="20" s="1"/>
  <c r="P494" i="20" s="1"/>
  <c r="Q494" i="20" s="1"/>
  <c r="K867" i="20"/>
  <c r="O867" i="20" s="1"/>
  <c r="P867" i="20" s="1"/>
  <c r="Q867" i="20" s="1"/>
  <c r="K717" i="20"/>
  <c r="O717" i="20" s="1"/>
  <c r="P717" i="20" s="1"/>
  <c r="Q717" i="20" s="1"/>
  <c r="K312" i="20"/>
  <c r="O312" i="20" s="1"/>
  <c r="P312" i="20" s="1"/>
  <c r="Q312" i="20" s="1"/>
  <c r="J394" i="27"/>
  <c r="K803" i="20"/>
  <c r="O803" i="20" s="1"/>
  <c r="P803" i="20" s="1"/>
  <c r="Q803" i="20" s="1"/>
  <c r="J439" i="27"/>
  <c r="K775" i="20"/>
  <c r="O775" i="20" s="1"/>
  <c r="P775" i="20" s="1"/>
  <c r="Q775" i="20" s="1"/>
  <c r="J158" i="22"/>
  <c r="J528" i="27"/>
  <c r="K817" i="20"/>
  <c r="O817" i="20" s="1"/>
  <c r="P817" i="20" s="1"/>
  <c r="Q817" i="20" s="1"/>
  <c r="K550" i="20"/>
  <c r="O550" i="20" s="1"/>
  <c r="P550" i="20" s="1"/>
  <c r="Q550" i="20" s="1"/>
  <c r="K697" i="20"/>
  <c r="O697" i="20" s="1"/>
  <c r="P697" i="20" s="1"/>
  <c r="Q697" i="20" s="1"/>
  <c r="K551" i="20"/>
  <c r="O551" i="20" s="1"/>
  <c r="P551" i="20" s="1"/>
  <c r="Q551" i="20" s="1"/>
  <c r="K694" i="20"/>
  <c r="O694" i="20" s="1"/>
  <c r="P694" i="20" s="1"/>
  <c r="Q694" i="20" s="1"/>
  <c r="K696" i="20"/>
  <c r="O696" i="20" s="1"/>
  <c r="P696" i="20" s="1"/>
  <c r="Q696" i="20" s="1"/>
  <c r="K700" i="20"/>
  <c r="O700" i="20" s="1"/>
  <c r="P700" i="20" s="1"/>
  <c r="Q700" i="20" s="1"/>
  <c r="K818" i="20"/>
  <c r="O818" i="20" s="1"/>
  <c r="P818" i="20" s="1"/>
  <c r="Q818" i="20" s="1"/>
  <c r="J274" i="27"/>
  <c r="K430" i="20"/>
  <c r="O430" i="20" s="1"/>
  <c r="P430" i="20" s="1"/>
  <c r="Q430" i="20" s="1"/>
  <c r="J436" i="27"/>
  <c r="K699" i="20"/>
  <c r="O699" i="20" s="1"/>
  <c r="P699" i="20" s="1"/>
  <c r="Q699" i="20" s="1"/>
  <c r="J60" i="27"/>
  <c r="K880" i="20"/>
  <c r="O880" i="20" s="1"/>
  <c r="P880" i="20" s="1"/>
  <c r="Q880" i="20" s="1"/>
  <c r="J207" i="22"/>
  <c r="K881" i="20"/>
  <c r="O881" i="20" s="1"/>
  <c r="P881" i="20" s="1"/>
  <c r="Q881" i="20" s="1"/>
  <c r="K876" i="20"/>
  <c r="O876" i="20" s="1"/>
  <c r="P876" i="20" s="1"/>
  <c r="Q876" i="20" s="1"/>
  <c r="K863" i="20"/>
  <c r="O863" i="20" s="1"/>
  <c r="P863" i="20" s="1"/>
  <c r="Q863" i="20" s="1"/>
  <c r="K866" i="20"/>
  <c r="O866" i="20" s="1"/>
  <c r="P866" i="20" s="1"/>
  <c r="Q866" i="20" s="1"/>
  <c r="J78" i="22"/>
  <c r="J383" i="27"/>
  <c r="J395" i="27"/>
  <c r="J126" i="22"/>
  <c r="K310" i="20"/>
  <c r="O310" i="20" s="1"/>
  <c r="J168" i="22"/>
  <c r="K471" i="20"/>
  <c r="O471" i="20" s="1"/>
  <c r="P471" i="20" s="1"/>
  <c r="Q471" i="20" s="1"/>
  <c r="K12" i="20"/>
  <c r="O12" i="20" s="1"/>
  <c r="P12" i="20" s="1"/>
  <c r="Q12" i="20" s="1"/>
  <c r="K805" i="20"/>
  <c r="O805" i="20" s="1"/>
  <c r="P805" i="20" s="1"/>
  <c r="Q805" i="20" s="1"/>
  <c r="J538" i="27"/>
  <c r="K60" i="20"/>
  <c r="O60" i="20" s="1"/>
  <c r="P60" i="20" s="1"/>
  <c r="Q60" i="20" s="1"/>
  <c r="K493" i="20"/>
  <c r="O493" i="20" s="1"/>
  <c r="P493" i="20" s="1"/>
  <c r="Q493" i="20" s="1"/>
  <c r="K529" i="20"/>
  <c r="O529" i="20" s="1"/>
  <c r="P529" i="20" s="1"/>
  <c r="Q529" i="20" s="1"/>
  <c r="J126" i="27"/>
  <c r="K688" i="20"/>
  <c r="O688" i="20" s="1"/>
  <c r="P688" i="20" s="1"/>
  <c r="Q688" i="20" s="1"/>
  <c r="K727" i="20"/>
  <c r="O727" i="20" s="1"/>
  <c r="P727" i="20" s="1"/>
  <c r="Q727" i="20" s="1"/>
  <c r="K568" i="20"/>
  <c r="O568" i="20" s="1"/>
  <c r="P568" i="20" s="1"/>
  <c r="Q568" i="20" s="1"/>
  <c r="J140" i="22"/>
  <c r="J75" i="27"/>
  <c r="J504" i="27"/>
  <c r="K28" i="20"/>
  <c r="O28" i="20" s="1"/>
  <c r="P28" i="20" s="1"/>
  <c r="Q28" i="20" s="1"/>
  <c r="J82" i="22"/>
  <c r="J45" i="27"/>
  <c r="J206" i="27"/>
  <c r="K847" i="20"/>
  <c r="O847" i="20" s="1"/>
  <c r="P847" i="20" s="1"/>
  <c r="Q847" i="20" s="1"/>
  <c r="J425" i="27"/>
  <c r="K811" i="20"/>
  <c r="O811" i="20" s="1"/>
  <c r="P811" i="20" s="1"/>
  <c r="Q811" i="20" s="1"/>
  <c r="J340" i="27"/>
  <c r="K144" i="20"/>
  <c r="O144" i="20" s="1"/>
  <c r="P144" i="20" s="1"/>
  <c r="Q144" i="20" s="1"/>
  <c r="J206" i="22"/>
  <c r="J555" i="27"/>
  <c r="K136" i="20"/>
  <c r="O136" i="20" s="1"/>
  <c r="P136" i="20" s="1"/>
  <c r="Q136" i="20" s="1"/>
  <c r="K646" i="20"/>
  <c r="O646" i="20" s="1"/>
  <c r="P646" i="20" s="1"/>
  <c r="Q646" i="20" s="1"/>
  <c r="K150" i="20"/>
  <c r="O150" i="20" s="1"/>
  <c r="P150" i="20" s="1"/>
  <c r="Q150" i="20" s="1"/>
  <c r="K886" i="20"/>
  <c r="O886" i="20" s="1"/>
  <c r="P886" i="20" s="1"/>
  <c r="Q886" i="20" s="1"/>
  <c r="K578" i="20"/>
  <c r="O578" i="20" s="1"/>
  <c r="P578" i="20" s="1"/>
  <c r="Q578" i="20" s="1"/>
  <c r="K639" i="20"/>
  <c r="O639" i="20" s="1"/>
  <c r="P639" i="20" s="1"/>
  <c r="Q639" i="20" s="1"/>
  <c r="J21" i="27"/>
  <c r="K546" i="20"/>
  <c r="O546" i="20" s="1"/>
  <c r="P546" i="20" s="1"/>
  <c r="Q546" i="20" s="1"/>
  <c r="K140" i="20"/>
  <c r="O140" i="20" s="1"/>
  <c r="P140" i="20" s="1"/>
  <c r="Q140" i="20" s="1"/>
  <c r="K865" i="20"/>
  <c r="O865" i="20" s="1"/>
  <c r="P865" i="20" s="1"/>
  <c r="Q865" i="20" s="1"/>
  <c r="K685" i="20"/>
  <c r="O685" i="20" s="1"/>
  <c r="P685" i="20" s="1"/>
  <c r="Q685" i="20" s="1"/>
  <c r="K151" i="20"/>
  <c r="O151" i="20" s="1"/>
  <c r="P151" i="20" s="1"/>
  <c r="Q151" i="20" s="1"/>
  <c r="K141" i="20"/>
  <c r="O141" i="20" s="1"/>
  <c r="P141" i="20" s="1"/>
  <c r="Q141" i="20" s="1"/>
  <c r="K139" i="20"/>
  <c r="O139" i="20" s="1"/>
  <c r="P139" i="20" s="1"/>
  <c r="Q139" i="20" s="1"/>
  <c r="K864" i="20"/>
  <c r="O864" i="20" s="1"/>
  <c r="P864" i="20" s="1"/>
  <c r="Q864" i="20" s="1"/>
  <c r="K147" i="20"/>
  <c r="O147" i="20" s="1"/>
  <c r="P147" i="20" s="1"/>
  <c r="Q147" i="20" s="1"/>
  <c r="K91" i="20"/>
  <c r="O91" i="20" s="1"/>
  <c r="P91" i="20" s="1"/>
  <c r="Q91" i="20" s="1"/>
  <c r="J33" i="22"/>
  <c r="J17" i="27"/>
  <c r="K587" i="20"/>
  <c r="O587" i="20" s="1"/>
  <c r="P587" i="20" s="1"/>
  <c r="Q587" i="20" s="1"/>
  <c r="K17" i="20"/>
  <c r="O17" i="20" s="1"/>
  <c r="P17" i="20" s="1"/>
  <c r="Q17" i="20" s="1"/>
  <c r="K675" i="20"/>
  <c r="O675" i="20" s="1"/>
  <c r="P675" i="20" s="1"/>
  <c r="Q675" i="20" s="1"/>
  <c r="K558" i="20"/>
  <c r="O558" i="20" s="1"/>
  <c r="J499" i="27"/>
  <c r="K776" i="20"/>
  <c r="O776" i="20" s="1"/>
  <c r="P776" i="20" s="1"/>
  <c r="Q776" i="20" s="1"/>
  <c r="J55" i="27"/>
  <c r="K652" i="20"/>
  <c r="O652" i="20" s="1"/>
  <c r="P652" i="20" s="1"/>
  <c r="Q652" i="20" s="1"/>
  <c r="J142" i="27"/>
  <c r="K431" i="20"/>
  <c r="O431" i="20" s="1"/>
  <c r="P431" i="20" s="1"/>
  <c r="Q431" i="20" s="1"/>
  <c r="K499" i="20"/>
  <c r="O499" i="20" s="1"/>
  <c r="P499" i="20" s="1"/>
  <c r="Q499" i="20" s="1"/>
  <c r="K334" i="20"/>
  <c r="O334" i="20" s="1"/>
  <c r="P334" i="20" s="1"/>
  <c r="Q334" i="20" s="1"/>
  <c r="K729" i="20"/>
  <c r="O729" i="20" s="1"/>
  <c r="P729" i="20" s="1"/>
  <c r="Q729" i="20" s="1"/>
  <c r="K219" i="20"/>
  <c r="O219" i="20" s="1"/>
  <c r="P219" i="20" s="1"/>
  <c r="Q219" i="20" s="1"/>
  <c r="J109" i="27"/>
  <c r="J153" i="27"/>
  <c r="J118" i="27"/>
  <c r="K678" i="20"/>
  <c r="O678" i="20" s="1"/>
  <c r="P678" i="20" s="1"/>
  <c r="Q678" i="20" s="1"/>
  <c r="J64" i="27"/>
  <c r="K402" i="20"/>
  <c r="O402" i="20" s="1"/>
  <c r="P402" i="20" s="1"/>
  <c r="Q402" i="20" s="1"/>
  <c r="J47" i="27"/>
  <c r="J152" i="22"/>
  <c r="J6" i="22"/>
  <c r="J57" i="22"/>
  <c r="J142" i="22"/>
  <c r="J220" i="27"/>
  <c r="J352" i="27"/>
  <c r="K19" i="20"/>
  <c r="O19" i="20" s="1"/>
  <c r="P19" i="20" s="1"/>
  <c r="Q19" i="20" s="1"/>
  <c r="J263" i="27"/>
  <c r="J149" i="22"/>
  <c r="J95" i="27"/>
  <c r="J414" i="27"/>
  <c r="K816" i="20"/>
  <c r="O816" i="20" s="1"/>
  <c r="P816" i="20" s="1"/>
  <c r="Q816" i="20" s="1"/>
  <c r="K485" i="20"/>
  <c r="O485" i="20" s="1"/>
  <c r="P485" i="20" s="1"/>
  <c r="Q485" i="20" s="1"/>
  <c r="K174" i="20"/>
  <c r="O174" i="20" s="1"/>
  <c r="P174" i="20" s="1"/>
  <c r="Q174" i="20" s="1"/>
  <c r="K831" i="20"/>
  <c r="O831" i="20" s="1"/>
  <c r="P831" i="20" s="1"/>
  <c r="Q831" i="20" s="1"/>
  <c r="K724" i="20"/>
  <c r="O724" i="20" s="1"/>
  <c r="P724" i="20" s="1"/>
  <c r="Q724" i="20" s="1"/>
  <c r="J193" i="22"/>
  <c r="J82" i="27"/>
  <c r="J69" i="27"/>
  <c r="K855" i="20"/>
  <c r="O855" i="20" s="1"/>
  <c r="P855" i="20" s="1"/>
  <c r="Q855" i="20" s="1"/>
  <c r="K657" i="20"/>
  <c r="O657" i="20" s="1"/>
  <c r="P657" i="20" s="1"/>
  <c r="Q657" i="20" s="1"/>
  <c r="J100" i="27"/>
  <c r="K852" i="20"/>
  <c r="O852" i="20" s="1"/>
  <c r="P852" i="20" s="1"/>
  <c r="Q852" i="20" s="1"/>
  <c r="K504" i="20"/>
  <c r="O504" i="20" s="1"/>
  <c r="P504" i="20" s="1"/>
  <c r="Q504" i="20" s="1"/>
  <c r="K406" i="20"/>
  <c r="O406" i="20" s="1"/>
  <c r="P406" i="20" s="1"/>
  <c r="Q406" i="20" s="1"/>
  <c r="K153" i="20"/>
  <c r="O153" i="20" s="1"/>
  <c r="P153" i="20" s="1"/>
  <c r="Q153" i="20" s="1"/>
  <c r="J28" i="22"/>
  <c r="K157" i="20"/>
  <c r="O157" i="20" s="1"/>
  <c r="P157" i="20" s="1"/>
  <c r="Q157" i="20" s="1"/>
  <c r="K472" i="20"/>
  <c r="O472" i="20" s="1"/>
  <c r="P472" i="20" s="1"/>
  <c r="Q472" i="20" s="1"/>
  <c r="J297" i="27"/>
  <c r="K426" i="20"/>
  <c r="O426" i="20" s="1"/>
  <c r="P426" i="20" s="1"/>
  <c r="Q426" i="20" s="1"/>
  <c r="K883" i="20"/>
  <c r="O883" i="20" s="1"/>
  <c r="P883" i="20" s="1"/>
  <c r="Q883" i="20" s="1"/>
  <c r="K861" i="20"/>
  <c r="O861" i="20" s="1"/>
  <c r="J208" i="22"/>
  <c r="J152" i="27"/>
  <c r="J532" i="27"/>
  <c r="K313" i="20"/>
  <c r="O313" i="20" s="1"/>
  <c r="P313" i="20" s="1"/>
  <c r="Q313" i="20" s="1"/>
  <c r="J572" i="27"/>
  <c r="K155" i="20"/>
  <c r="O155" i="20" s="1"/>
  <c r="P155" i="20" s="1"/>
  <c r="Q155" i="20" s="1"/>
  <c r="K882" i="20"/>
  <c r="O882" i="20" s="1"/>
  <c r="P882" i="20" s="1"/>
  <c r="Q882" i="20" s="1"/>
  <c r="K436" i="20"/>
  <c r="O436" i="20" s="1"/>
  <c r="P436" i="20" s="1"/>
  <c r="Q436" i="20" s="1"/>
  <c r="J93" i="22"/>
  <c r="J438" i="27"/>
  <c r="K708" i="20"/>
  <c r="O708" i="20" s="1"/>
  <c r="P708" i="20" s="1"/>
  <c r="Q708" i="20" s="1"/>
  <c r="K888" i="20"/>
  <c r="O888" i="20" s="1"/>
  <c r="P888" i="20" s="1"/>
  <c r="Q888" i="20" s="1"/>
  <c r="J170" i="22"/>
  <c r="K726" i="20"/>
  <c r="O726" i="20" s="1"/>
  <c r="P726" i="20" s="1"/>
  <c r="Q726" i="20" s="1"/>
  <c r="K272" i="20"/>
  <c r="O272" i="20" s="1"/>
  <c r="P272" i="20" s="1"/>
  <c r="Q272" i="20" s="1"/>
  <c r="K603" i="20"/>
  <c r="J371" i="27"/>
  <c r="J89" i="22"/>
  <c r="K815" i="20"/>
  <c r="O815" i="20" s="1"/>
  <c r="P815" i="20" s="1"/>
  <c r="Q815" i="20" s="1"/>
  <c r="K856" i="20"/>
  <c r="O856" i="20" s="1"/>
  <c r="P856" i="20" s="1"/>
  <c r="Q856" i="20" s="1"/>
  <c r="K409" i="20"/>
  <c r="O409" i="20" s="1"/>
  <c r="P409" i="20" s="1"/>
  <c r="Q409" i="20" s="1"/>
  <c r="K505" i="20"/>
  <c r="O505" i="20" s="1"/>
  <c r="P505" i="20" s="1"/>
  <c r="Q505" i="20" s="1"/>
  <c r="K765" i="20"/>
  <c r="O765" i="20" s="1"/>
  <c r="P765" i="20" s="1"/>
  <c r="Q765" i="20" s="1"/>
  <c r="K207" i="20"/>
  <c r="O207" i="20" s="1"/>
  <c r="P207" i="20" s="1"/>
  <c r="Q207" i="20" s="1"/>
  <c r="K154" i="20"/>
  <c r="O154" i="20" s="1"/>
  <c r="P154" i="20" s="1"/>
  <c r="Q154" i="20" s="1"/>
  <c r="J190" i="27"/>
  <c r="K605" i="20"/>
  <c r="O605" i="20" s="1"/>
  <c r="P605" i="20" s="1"/>
  <c r="Q605" i="20" s="1"/>
  <c r="K159" i="20"/>
  <c r="O159" i="20" s="1"/>
  <c r="P159" i="20" s="1"/>
  <c r="Q159" i="20" s="1"/>
  <c r="J32" i="22"/>
  <c r="K731" i="20"/>
  <c r="O731" i="20" s="1"/>
  <c r="P731" i="20" s="1"/>
  <c r="Q731" i="20" s="1"/>
  <c r="K903" i="20"/>
  <c r="O903" i="20" s="1"/>
  <c r="P903" i="20" s="1"/>
  <c r="Q903" i="20" s="1"/>
  <c r="K81" i="20"/>
  <c r="O81" i="20" s="1"/>
  <c r="P81" i="20" s="1"/>
  <c r="Q81" i="20" s="1"/>
  <c r="J166" i="27"/>
  <c r="K887" i="20"/>
  <c r="O887" i="20" s="1"/>
  <c r="P887" i="20" s="1"/>
  <c r="Q887" i="20" s="1"/>
  <c r="K889" i="20"/>
  <c r="O889" i="20" s="1"/>
  <c r="P889" i="20" s="1"/>
  <c r="Q889" i="20" s="1"/>
  <c r="J501" i="27"/>
  <c r="J277" i="27"/>
  <c r="K695" i="20"/>
  <c r="O695" i="20" s="1"/>
  <c r="P695" i="20" s="1"/>
  <c r="Q695" i="20" s="1"/>
  <c r="J453" i="27"/>
  <c r="K600" i="20"/>
  <c r="O600" i="20" s="1"/>
  <c r="P600" i="20" s="1"/>
  <c r="Q600" i="20" s="1"/>
  <c r="J212" i="22"/>
  <c r="K838" i="20"/>
  <c r="O838" i="20" s="1"/>
  <c r="P838" i="20" s="1"/>
  <c r="Q838" i="20" s="1"/>
  <c r="J46" i="22"/>
  <c r="K901" i="20"/>
  <c r="O901" i="20" s="1"/>
  <c r="P901" i="20" s="1"/>
  <c r="Q901" i="20" s="1"/>
  <c r="J260" i="27"/>
  <c r="K714" i="20"/>
  <c r="K788" i="20"/>
  <c r="O788" i="20" s="1"/>
  <c r="P788" i="20" s="1"/>
  <c r="Q788" i="20" s="1"/>
  <c r="K593" i="20"/>
  <c r="K829" i="20"/>
  <c r="O829" i="20" s="1"/>
  <c r="P829" i="20" s="1"/>
  <c r="Q829" i="20" s="1"/>
  <c r="K713" i="20"/>
  <c r="O713" i="20" s="1"/>
  <c r="P713" i="20" s="1"/>
  <c r="Q713" i="20" s="1"/>
  <c r="J413" i="27"/>
  <c r="J201" i="22"/>
  <c r="I52" i="4"/>
  <c r="J941" i="20"/>
  <c r="J191" i="22"/>
  <c r="K214" i="20"/>
  <c r="O214" i="20" s="1"/>
  <c r="P214" i="20" s="1"/>
  <c r="Q214" i="20" s="1"/>
  <c r="K617" i="20"/>
  <c r="O617" i="20" s="1"/>
  <c r="P617" i="20" s="1"/>
  <c r="Q617" i="20" s="1"/>
  <c r="J322" i="27"/>
  <c r="J347" i="27"/>
  <c r="K806" i="20"/>
  <c r="O806" i="20" s="1"/>
  <c r="P806" i="20" s="1"/>
  <c r="Q806" i="20" s="1"/>
  <c r="K744" i="20"/>
  <c r="O744" i="20" s="1"/>
  <c r="P744" i="20" s="1"/>
  <c r="Q744" i="20" s="1"/>
  <c r="J427" i="27"/>
  <c r="K182" i="20"/>
  <c r="O182" i="20" s="1"/>
  <c r="P182" i="20" s="1"/>
  <c r="Q182" i="20" s="1"/>
  <c r="K76" i="20"/>
  <c r="O76" i="20" s="1"/>
  <c r="P76" i="20" s="1"/>
  <c r="Q76" i="20" s="1"/>
  <c r="K59" i="20"/>
  <c r="O59" i="20" s="1"/>
  <c r="P59" i="20" s="1"/>
  <c r="Q59" i="20" s="1"/>
  <c r="J437" i="27"/>
  <c r="J65" i="22"/>
  <c r="K794" i="20"/>
  <c r="O794" i="20" s="1"/>
  <c r="P794" i="20" s="1"/>
  <c r="Q794" i="20" s="1"/>
  <c r="J185" i="22"/>
  <c r="K201" i="20"/>
  <c r="O201" i="20" s="1"/>
  <c r="P201" i="20" s="1"/>
  <c r="Q201" i="20" s="1"/>
  <c r="J146" i="27"/>
  <c r="K848" i="20"/>
  <c r="O848" i="20" s="1"/>
  <c r="P848" i="20" s="1"/>
  <c r="Q848" i="20" s="1"/>
  <c r="J323" i="27"/>
  <c r="J207" i="27"/>
  <c r="K651" i="20"/>
  <c r="O651" i="20" s="1"/>
  <c r="P651" i="20" s="1"/>
  <c r="Q651" i="20" s="1"/>
  <c r="K782" i="20"/>
  <c r="O782" i="20" s="1"/>
  <c r="P782" i="20" s="1"/>
  <c r="Q782" i="20" s="1"/>
  <c r="J182" i="22"/>
  <c r="J540" i="27"/>
  <c r="K839" i="20"/>
  <c r="O839" i="20" s="1"/>
  <c r="P839" i="20" s="1"/>
  <c r="Q839" i="20" s="1"/>
  <c r="K604" i="20"/>
  <c r="K601" i="20"/>
  <c r="K43" i="20"/>
  <c r="O43" i="20" s="1"/>
  <c r="P43" i="20" s="1"/>
  <c r="Q43" i="20" s="1"/>
  <c r="K497" i="20"/>
  <c r="O497" i="20" s="1"/>
  <c r="P497" i="20" s="1"/>
  <c r="Q497" i="20" s="1"/>
  <c r="J446" i="27"/>
  <c r="K23" i="20"/>
  <c r="O23" i="20" s="1"/>
  <c r="P23" i="20" s="1"/>
  <c r="Q23" i="20" s="1"/>
  <c r="J426" i="27"/>
  <c r="K20" i="20"/>
  <c r="O20" i="20" s="1"/>
  <c r="P20" i="20" s="1"/>
  <c r="Q20" i="20" s="1"/>
  <c r="J239" i="27"/>
  <c r="K785" i="20"/>
  <c r="O785" i="20" s="1"/>
  <c r="P785" i="20" s="1"/>
  <c r="Q785" i="20" s="1"/>
  <c r="J203" i="27"/>
  <c r="K183" i="20"/>
  <c r="O183" i="20" s="1"/>
  <c r="P183" i="20" s="1"/>
  <c r="Q183" i="20" s="1"/>
  <c r="J37" i="22"/>
  <c r="J117" i="22"/>
  <c r="K79" i="20"/>
  <c r="O79" i="20" s="1"/>
  <c r="P79" i="20" s="1"/>
  <c r="Q79" i="20" s="1"/>
  <c r="J131" i="22"/>
  <c r="K363" i="20"/>
  <c r="O363" i="20" s="1"/>
  <c r="P363" i="20" s="1"/>
  <c r="Q363" i="20" s="1"/>
  <c r="J164" i="22"/>
  <c r="J284" i="27"/>
  <c r="J86" i="27"/>
  <c r="J157" i="27"/>
  <c r="J71" i="27"/>
  <c r="K520" i="20"/>
  <c r="O520" i="20" s="1"/>
  <c r="P520" i="20" s="1"/>
  <c r="Q520" i="20" s="1"/>
  <c r="K648" i="20"/>
  <c r="O648" i="20" s="1"/>
  <c r="P648" i="20" s="1"/>
  <c r="Q648" i="20" s="1"/>
  <c r="J465" i="27"/>
  <c r="J243" i="27"/>
  <c r="K341" i="20"/>
  <c r="O341" i="20" s="1"/>
  <c r="P341" i="20" s="1"/>
  <c r="Q341" i="20" s="1"/>
  <c r="J139" i="27"/>
  <c r="J11" i="22"/>
  <c r="J468" i="27"/>
  <c r="J313" i="27"/>
  <c r="J461" i="27"/>
  <c r="K771" i="20"/>
  <c r="O771" i="20" s="1"/>
  <c r="P771" i="20" s="1"/>
  <c r="Q771" i="20" s="1"/>
  <c r="J420" i="27"/>
  <c r="K851" i="20"/>
  <c r="O851" i="20" s="1"/>
  <c r="P851" i="20" s="1"/>
  <c r="Q851" i="20" s="1"/>
  <c r="J188" i="27"/>
  <c r="K94" i="20"/>
  <c r="O94" i="20" s="1"/>
  <c r="P94" i="20" s="1"/>
  <c r="Q94" i="20" s="1"/>
  <c r="J179" i="22"/>
  <c r="J417" i="27"/>
  <c r="K703" i="20"/>
  <c r="O703" i="20" s="1"/>
  <c r="P703" i="20" s="1"/>
  <c r="Q703" i="20" s="1"/>
  <c r="K683" i="20"/>
  <c r="O683" i="20" s="1"/>
  <c r="P683" i="20" s="1"/>
  <c r="Q683" i="20" s="1"/>
  <c r="K113" i="20"/>
  <c r="O113" i="20" s="1"/>
  <c r="P113" i="20" s="1"/>
  <c r="Q113" i="20" s="1"/>
  <c r="J40" i="27"/>
  <c r="K820" i="20"/>
  <c r="O820" i="20" s="1"/>
  <c r="P820" i="20" s="1"/>
  <c r="Q820" i="20" s="1"/>
  <c r="K177" i="20"/>
  <c r="O177" i="20" s="1"/>
  <c r="P177" i="20" s="1"/>
  <c r="Q177" i="20" s="1"/>
  <c r="J176" i="27"/>
  <c r="J390" i="27"/>
  <c r="K480" i="20"/>
  <c r="O480" i="20" s="1"/>
  <c r="P480" i="20" s="1"/>
  <c r="Q480" i="20" s="1"/>
  <c r="K637" i="20"/>
  <c r="O637" i="20" s="1"/>
  <c r="P637" i="20" s="1"/>
  <c r="Q637" i="20" s="1"/>
  <c r="K599" i="20"/>
  <c r="J269" i="27"/>
  <c r="J369" i="27"/>
  <c r="J407" i="27"/>
  <c r="K179" i="20"/>
  <c r="O179" i="20" s="1"/>
  <c r="P179" i="20" s="1"/>
  <c r="Q179" i="20" s="1"/>
  <c r="K294" i="20"/>
  <c r="O294" i="20" s="1"/>
  <c r="P294" i="20" s="1"/>
  <c r="Q294" i="20" s="1"/>
  <c r="J309" i="27"/>
  <c r="K902" i="20"/>
  <c r="O902" i="20" s="1"/>
  <c r="P902" i="20" s="1"/>
  <c r="Q902" i="20" s="1"/>
  <c r="J199" i="22"/>
  <c r="K905" i="20"/>
  <c r="O905" i="20" s="1"/>
  <c r="P905" i="20" s="1"/>
  <c r="Q905" i="20" s="1"/>
  <c r="K720" i="20"/>
  <c r="O720" i="20" s="1"/>
  <c r="P720" i="20" s="1"/>
  <c r="Q720" i="20" s="1"/>
  <c r="K172" i="20"/>
  <c r="O172" i="20" s="1"/>
  <c r="P172" i="20" s="1"/>
  <c r="Q172" i="20" s="1"/>
  <c r="J181" i="22"/>
  <c r="J353" i="27"/>
  <c r="J299" i="27"/>
  <c r="J333" i="27"/>
  <c r="K784" i="20"/>
  <c r="O784" i="20" s="1"/>
  <c r="P784" i="20" s="1"/>
  <c r="Q784" i="20" s="1"/>
  <c r="K261" i="20"/>
  <c r="O261" i="20" s="1"/>
  <c r="P261" i="20" s="1"/>
  <c r="Q261" i="20" s="1"/>
  <c r="J76" i="27"/>
  <c r="J428" i="27"/>
  <c r="J470" i="27"/>
  <c r="K281" i="20"/>
  <c r="O281" i="20" s="1"/>
  <c r="P281" i="20" s="1"/>
  <c r="Q281" i="20" s="1"/>
  <c r="K98" i="20"/>
  <c r="O98" i="20" s="1"/>
  <c r="P98" i="20" s="1"/>
  <c r="Q98" i="20" s="1"/>
  <c r="K626" i="20"/>
  <c r="O626" i="20" s="1"/>
  <c r="P626" i="20" s="1"/>
  <c r="Q626" i="20" s="1"/>
  <c r="J209" i="27"/>
  <c r="J175" i="27"/>
  <c r="K795" i="20"/>
  <c r="O795" i="20" s="1"/>
  <c r="P795" i="20" s="1"/>
  <c r="Q795" i="20" s="1"/>
  <c r="K790" i="20"/>
  <c r="O790" i="20" s="1"/>
  <c r="P790" i="20" s="1"/>
  <c r="Q790" i="20" s="1"/>
  <c r="K21" i="20"/>
  <c r="O21" i="20" s="1"/>
  <c r="P21" i="20" s="1"/>
  <c r="Q21" i="20" s="1"/>
  <c r="J161" i="27"/>
  <c r="J4" i="27"/>
  <c r="K226" i="20"/>
  <c r="O226" i="20" s="1"/>
  <c r="P226" i="20" s="1"/>
  <c r="Q226" i="20" s="1"/>
  <c r="K661" i="20"/>
  <c r="O661" i="20" s="1"/>
  <c r="P661" i="20" s="1"/>
  <c r="Q661" i="20" s="1"/>
  <c r="K687" i="20"/>
  <c r="O687" i="20" s="1"/>
  <c r="P687" i="20" s="1"/>
  <c r="Q687" i="20" s="1"/>
  <c r="K841" i="20"/>
  <c r="O841" i="20" s="1"/>
  <c r="P841" i="20" s="1"/>
  <c r="Q841" i="20" s="1"/>
  <c r="K904" i="20"/>
  <c r="O904" i="20" s="1"/>
  <c r="P904" i="20" s="1"/>
  <c r="Q904" i="20" s="1"/>
  <c r="K90" i="20"/>
  <c r="O90" i="20" s="1"/>
  <c r="P90" i="20" s="1"/>
  <c r="Q90" i="20" s="1"/>
  <c r="J22" i="27"/>
  <c r="J122" i="27"/>
  <c r="J304" i="27"/>
  <c r="J459" i="27"/>
  <c r="K789" i="20"/>
  <c r="O789" i="20" s="1"/>
  <c r="P789" i="20" s="1"/>
  <c r="Q789" i="20" s="1"/>
  <c r="J168" i="27"/>
  <c r="J162" i="22"/>
  <c r="K743" i="20"/>
  <c r="O743" i="20" s="1"/>
  <c r="P743" i="20" s="1"/>
  <c r="Q743" i="20" s="1"/>
  <c r="K791" i="20"/>
  <c r="O791" i="20" s="1"/>
  <c r="P791" i="20" s="1"/>
  <c r="Q791" i="20" s="1"/>
  <c r="K227" i="20"/>
  <c r="O227" i="20" s="1"/>
  <c r="P227" i="20" s="1"/>
  <c r="Q227" i="20" s="1"/>
  <c r="K853" i="20"/>
  <c r="O853" i="20" s="1"/>
  <c r="P853" i="20" s="1"/>
  <c r="Q853" i="20" s="1"/>
  <c r="K240" i="20"/>
  <c r="O240" i="20" s="1"/>
  <c r="P240" i="20" s="1"/>
  <c r="Q240" i="20" s="1"/>
  <c r="J83" i="27"/>
  <c r="J53" i="27"/>
  <c r="K501" i="20"/>
  <c r="O501" i="20" s="1"/>
  <c r="P501" i="20" s="1"/>
  <c r="Q501" i="20" s="1"/>
  <c r="K779" i="20"/>
  <c r="O779" i="20" s="1"/>
  <c r="P779" i="20" s="1"/>
  <c r="Q779" i="20" s="1"/>
  <c r="K337" i="20"/>
  <c r="O337" i="20" s="1"/>
  <c r="P337" i="20" s="1"/>
  <c r="Q337" i="20" s="1"/>
  <c r="K192" i="20"/>
  <c r="O192" i="20" s="1"/>
  <c r="P192" i="20" s="1"/>
  <c r="Q192" i="20" s="1"/>
  <c r="K427" i="20"/>
  <c r="O427" i="20" s="1"/>
  <c r="P427" i="20" s="1"/>
  <c r="Q427" i="20" s="1"/>
  <c r="J203" i="22"/>
  <c r="K193" i="20"/>
  <c r="O193" i="20" s="1"/>
  <c r="P193" i="20" s="1"/>
  <c r="Q193" i="20" s="1"/>
  <c r="J58" i="22"/>
  <c r="K191" i="20"/>
  <c r="O191" i="20" s="1"/>
  <c r="P191" i="20" s="1"/>
  <c r="Q191" i="20" s="1"/>
  <c r="J113" i="27"/>
  <c r="K189" i="20"/>
  <c r="O189" i="20" s="1"/>
  <c r="P189" i="20" s="1"/>
  <c r="Q189" i="20" s="1"/>
  <c r="J14" i="22"/>
  <c r="J151" i="22"/>
  <c r="J43" i="22"/>
  <c r="K180" i="20"/>
  <c r="O180" i="20" s="1"/>
  <c r="P180" i="20" s="1"/>
  <c r="Q180" i="20" s="1"/>
  <c r="J400" i="27"/>
  <c r="K796" i="20"/>
  <c r="O796" i="20" s="1"/>
  <c r="P796" i="20" s="1"/>
  <c r="Q796" i="20" s="1"/>
  <c r="J36" i="22"/>
  <c r="J72" i="27"/>
  <c r="J19" i="22"/>
  <c r="K846" i="20"/>
  <c r="O846" i="20" s="1"/>
  <c r="P846" i="20" s="1"/>
  <c r="Q846" i="20" s="1"/>
  <c r="K120" i="20"/>
  <c r="O120" i="20" s="1"/>
  <c r="P120" i="20" s="1"/>
  <c r="Q120" i="20" s="1"/>
  <c r="J74" i="27"/>
  <c r="J68" i="22"/>
  <c r="J8" i="22"/>
  <c r="K259" i="20"/>
  <c r="O259" i="20" s="1"/>
  <c r="P259" i="20" s="1"/>
  <c r="Q259" i="20" s="1"/>
  <c r="K115" i="20"/>
  <c r="O115" i="20" s="1"/>
  <c r="P115" i="20" s="1"/>
  <c r="Q115" i="20" s="1"/>
  <c r="J91" i="27"/>
  <c r="K112" i="20"/>
  <c r="O112" i="20" s="1"/>
  <c r="P112" i="20" s="1"/>
  <c r="Q112" i="20" s="1"/>
  <c r="J15" i="22"/>
  <c r="K701" i="20"/>
  <c r="O701" i="20" s="1"/>
  <c r="P701" i="20" s="1"/>
  <c r="Q701" i="20" s="1"/>
  <c r="J169" i="22"/>
  <c r="K428" i="20"/>
  <c r="O428" i="20" s="1"/>
  <c r="P428" i="20" s="1"/>
  <c r="Q428" i="20" s="1"/>
  <c r="J384" i="27"/>
  <c r="K39" i="20"/>
  <c r="O39" i="20" s="1"/>
  <c r="P39" i="20" s="1"/>
  <c r="Q39" i="20" s="1"/>
  <c r="J517" i="27"/>
  <c r="J172" i="27"/>
  <c r="J177" i="22"/>
  <c r="K291" i="20"/>
  <c r="O291" i="20" s="1"/>
  <c r="P291" i="20" s="1"/>
  <c r="Q291" i="20" s="1"/>
  <c r="J22" i="22"/>
  <c r="J5" i="22"/>
  <c r="J33" i="27"/>
  <c r="J51" i="27"/>
  <c r="J89" i="27"/>
  <c r="J150" i="22"/>
  <c r="J457" i="27"/>
  <c r="J56" i="27"/>
  <c r="J70" i="22"/>
  <c r="J42" i="27"/>
  <c r="J66" i="27"/>
  <c r="K169" i="20"/>
  <c r="O169" i="20" s="1"/>
  <c r="P169" i="20" s="1"/>
  <c r="Q169" i="20" s="1"/>
  <c r="J217" i="22"/>
  <c r="J172" i="22"/>
  <c r="K777" i="20"/>
  <c r="O777" i="20" s="1"/>
  <c r="P777" i="20" s="1"/>
  <c r="Q777" i="20" s="1"/>
  <c r="K260" i="20"/>
  <c r="O260" i="20" s="1"/>
  <c r="P260" i="20" s="1"/>
  <c r="Q260" i="20" s="1"/>
  <c r="J77" i="22"/>
  <c r="K27" i="20"/>
  <c r="O27" i="20" s="1"/>
  <c r="P27" i="20" s="1"/>
  <c r="Q27" i="20" s="1"/>
  <c r="K256" i="20"/>
  <c r="O256" i="20" s="1"/>
  <c r="P256" i="20" s="1"/>
  <c r="Q256" i="20" s="1"/>
  <c r="J498" i="27"/>
  <c r="J237" i="27"/>
  <c r="J276" i="27"/>
  <c r="J316" i="27"/>
  <c r="J298" i="27"/>
  <c r="J114" i="22"/>
  <c r="K173" i="20"/>
  <c r="O173" i="20" s="1"/>
  <c r="P173" i="20" s="1"/>
  <c r="Q173" i="20" s="1"/>
  <c r="K203" i="20"/>
  <c r="O203" i="20" s="1"/>
  <c r="P203" i="20" s="1"/>
  <c r="Q203" i="20" s="1"/>
  <c r="K167" i="20"/>
  <c r="O167" i="20" s="1"/>
  <c r="P167" i="20" s="1"/>
  <c r="Q167" i="20" s="1"/>
  <c r="J307" i="27"/>
  <c r="J246" i="27"/>
  <c r="K328" i="20"/>
  <c r="O328" i="20" s="1"/>
  <c r="P328" i="20" s="1"/>
  <c r="Q328" i="20" s="1"/>
  <c r="J481" i="27"/>
  <c r="K766" i="20"/>
  <c r="O766" i="20" s="1"/>
  <c r="P766" i="20" s="1"/>
  <c r="Q766" i="20" s="1"/>
  <c r="K506" i="20"/>
  <c r="O506" i="20" s="1"/>
  <c r="P506" i="20" s="1"/>
  <c r="Q506" i="20" s="1"/>
  <c r="J197" i="27"/>
  <c r="K712" i="20"/>
  <c r="O712" i="20" s="1"/>
  <c r="P712" i="20" s="1"/>
  <c r="Q712" i="20" s="1"/>
  <c r="J17" i="22"/>
  <c r="K257" i="20"/>
  <c r="O257" i="20" s="1"/>
  <c r="P257" i="20" s="1"/>
  <c r="Q257" i="20" s="1"/>
  <c r="J71" i="22"/>
  <c r="J20" i="22"/>
  <c r="K25" i="20"/>
  <c r="O25" i="20" s="1"/>
  <c r="P25" i="20" s="1"/>
  <c r="Q25" i="20" s="1"/>
  <c r="K246" i="20"/>
  <c r="O246" i="20" s="1"/>
  <c r="P246" i="20" s="1"/>
  <c r="Q246" i="20" s="1"/>
  <c r="J53" i="22"/>
  <c r="J86" i="22"/>
  <c r="K194" i="20"/>
  <c r="O194" i="20" s="1"/>
  <c r="P194" i="20" s="1"/>
  <c r="Q194" i="20" s="1"/>
  <c r="J87" i="22"/>
  <c r="K389" i="20"/>
  <c r="O389" i="20" s="1"/>
  <c r="P389" i="20" s="1"/>
  <c r="Q389" i="20" s="1"/>
  <c r="K58" i="20"/>
  <c r="O58" i="20" s="1"/>
  <c r="P58" i="20" s="1"/>
  <c r="Q58" i="20" s="1"/>
  <c r="K752" i="20"/>
  <c r="J423" i="27"/>
  <c r="J65" i="27"/>
  <c r="K258" i="20"/>
  <c r="O258" i="20" s="1"/>
  <c r="P258" i="20" s="1"/>
  <c r="Q258" i="20" s="1"/>
  <c r="K641" i="20"/>
  <c r="O641" i="20" s="1"/>
  <c r="P641" i="20" s="1"/>
  <c r="Q641" i="20" s="1"/>
  <c r="J505" i="27"/>
  <c r="K854" i="20"/>
  <c r="O854" i="20" s="1"/>
  <c r="P854" i="20" s="1"/>
  <c r="Q854" i="20" s="1"/>
  <c r="J143" i="27"/>
  <c r="K564" i="20"/>
  <c r="K255" i="20"/>
  <c r="O255" i="20" s="1"/>
  <c r="P255" i="20" s="1"/>
  <c r="Q255" i="20" s="1"/>
  <c r="J54" i="22"/>
  <c r="J290" i="27"/>
  <c r="K746" i="20"/>
  <c r="O746" i="20" s="1"/>
  <c r="P746" i="20" s="1"/>
  <c r="Q746" i="20" s="1"/>
  <c r="J397" i="27"/>
  <c r="K249" i="20"/>
  <c r="O249" i="20" s="1"/>
  <c r="P249" i="20" s="1"/>
  <c r="Q249" i="20" s="1"/>
  <c r="K356" i="20"/>
  <c r="O356" i="20" s="1"/>
  <c r="P356" i="20" s="1"/>
  <c r="Q356" i="20" s="1"/>
  <c r="J567" i="27"/>
  <c r="J202" i="27"/>
  <c r="K178" i="20"/>
  <c r="O178" i="20" s="1"/>
  <c r="P178" i="20" s="1"/>
  <c r="Q178" i="20" s="1"/>
  <c r="K107" i="20"/>
  <c r="O107" i="20" s="1"/>
  <c r="P107" i="20" s="1"/>
  <c r="Q107" i="20" s="1"/>
  <c r="J85" i="27"/>
  <c r="J486" i="27"/>
  <c r="K559" i="20"/>
  <c r="O559" i="20" s="1"/>
  <c r="P559" i="20" s="1"/>
  <c r="Q559" i="20" s="1"/>
  <c r="K209" i="20"/>
  <c r="J116" i="27"/>
  <c r="J73" i="27"/>
  <c r="J174" i="22"/>
  <c r="J153" i="22"/>
  <c r="J109" i="22"/>
  <c r="K32" i="20"/>
  <c r="O32" i="20" s="1"/>
  <c r="P32" i="20" s="1"/>
  <c r="Q32" i="20" s="1"/>
  <c r="K296" i="20"/>
  <c r="O296" i="20" s="1"/>
  <c r="P296" i="20" s="1"/>
  <c r="Q296" i="20" s="1"/>
  <c r="K741" i="20"/>
  <c r="O741" i="20" s="1"/>
  <c r="K250" i="20"/>
  <c r="O250" i="20" s="1"/>
  <c r="P250" i="20" s="1"/>
  <c r="Q250" i="20" s="1"/>
  <c r="J194" i="22"/>
  <c r="K778" i="20"/>
  <c r="O778" i="20" s="1"/>
  <c r="P778" i="20" s="1"/>
  <c r="Q778" i="20" s="1"/>
  <c r="K84" i="20"/>
  <c r="O84" i="20" s="1"/>
  <c r="P84" i="20" s="1"/>
  <c r="Q84" i="20" s="1"/>
  <c r="J219" i="22"/>
  <c r="K516" i="20"/>
  <c r="O516" i="20" s="1"/>
  <c r="P516" i="20" s="1"/>
  <c r="Q516" i="20" s="1"/>
  <c r="K787" i="20"/>
  <c r="O787" i="20" s="1"/>
  <c r="P787" i="20" s="1"/>
  <c r="Q787" i="20" s="1"/>
  <c r="J513" i="27"/>
  <c r="J84" i="27"/>
  <c r="K237" i="20"/>
  <c r="O237" i="20" s="1"/>
  <c r="P237" i="20" s="1"/>
  <c r="Q237" i="20" s="1"/>
  <c r="J285" i="27"/>
  <c r="J382" i="27"/>
  <c r="K481" i="20"/>
  <c r="O481" i="20" s="1"/>
  <c r="P481" i="20" s="1"/>
  <c r="Q481" i="20" s="1"/>
  <c r="K786" i="20"/>
  <c r="O786" i="20" s="1"/>
  <c r="P786" i="20" s="1"/>
  <c r="Q786" i="20" s="1"/>
  <c r="K512" i="20"/>
  <c r="O512" i="20" s="1"/>
  <c r="P512" i="20" s="1"/>
  <c r="Q512" i="20" s="1"/>
  <c r="K654" i="20"/>
  <c r="O654" i="20" s="1"/>
  <c r="P654" i="20" s="1"/>
  <c r="Q654" i="20" s="1"/>
  <c r="K36" i="20"/>
  <c r="O36" i="20" s="1"/>
  <c r="P36" i="20" s="1"/>
  <c r="Q36" i="20" s="1"/>
  <c r="K552" i="20"/>
  <c r="O552" i="20" s="1"/>
  <c r="P552" i="20" s="1"/>
  <c r="Q552" i="20" s="1"/>
  <c r="K342" i="20"/>
  <c r="O342" i="20" s="1"/>
  <c r="P342" i="20" s="1"/>
  <c r="Q342" i="20" s="1"/>
  <c r="K297" i="20"/>
  <c r="O297" i="20" s="1"/>
  <c r="P297" i="20" s="1"/>
  <c r="Q297" i="20" s="1"/>
  <c r="J115" i="27"/>
  <c r="K850" i="20"/>
  <c r="O850" i="20" s="1"/>
  <c r="P850" i="20" s="1"/>
  <c r="Q850" i="20" s="1"/>
  <c r="J187" i="22"/>
  <c r="K783" i="20"/>
  <c r="O783" i="20" s="1"/>
  <c r="P783" i="20" s="1"/>
  <c r="Q783" i="20" s="1"/>
  <c r="J186" i="22"/>
  <c r="K792" i="20"/>
  <c r="O792" i="20" s="1"/>
  <c r="P792" i="20" s="1"/>
  <c r="Q792" i="20" s="1"/>
  <c r="K393" i="20"/>
  <c r="O393" i="20" s="1"/>
  <c r="P393" i="20" s="1"/>
  <c r="Q393" i="20" s="1"/>
  <c r="J119" i="27"/>
  <c r="J288" i="27"/>
  <c r="K282" i="20"/>
  <c r="O282" i="20" s="1"/>
  <c r="P282" i="20" s="1"/>
  <c r="Q282" i="20" s="1"/>
  <c r="J522" i="27"/>
  <c r="J315" i="27"/>
  <c r="K365" i="20"/>
  <c r="O365" i="20" s="1"/>
  <c r="P365" i="20" s="1"/>
  <c r="Q365" i="20" s="1"/>
  <c r="K684" i="20"/>
  <c r="O684" i="20" s="1"/>
  <c r="P684" i="20" s="1"/>
  <c r="Q684" i="20" s="1"/>
  <c r="K223" i="20"/>
  <c r="O223" i="20" s="1"/>
  <c r="P223" i="20" s="1"/>
  <c r="Q223" i="20" s="1"/>
  <c r="J212" i="27"/>
  <c r="K833" i="20"/>
  <c r="O833" i="20" s="1"/>
  <c r="P833" i="20" s="1"/>
  <c r="Q833" i="20" s="1"/>
  <c r="J464" i="27"/>
  <c r="K718" i="20"/>
  <c r="O718" i="20" s="1"/>
  <c r="P718" i="20" s="1"/>
  <c r="Q718" i="20" s="1"/>
  <c r="K844" i="20"/>
  <c r="O844" i="20" s="1"/>
  <c r="P844" i="20" s="1"/>
  <c r="Q844" i="20" s="1"/>
  <c r="K595" i="20"/>
  <c r="O595" i="20" s="1"/>
  <c r="P595" i="20" s="1"/>
  <c r="Q595" i="20" s="1"/>
  <c r="J308" i="27"/>
  <c r="K690" i="20"/>
  <c r="O690" i="20" s="1"/>
  <c r="P690" i="20" s="1"/>
  <c r="Q690" i="20" s="1"/>
  <c r="J410" i="27"/>
  <c r="J88" i="27"/>
  <c r="J47" i="22"/>
  <c r="K247" i="20"/>
  <c r="O247" i="20" s="1"/>
  <c r="P247" i="20" s="1"/>
  <c r="Q247" i="20" s="1"/>
  <c r="J45" i="22"/>
  <c r="J114" i="27"/>
  <c r="J196" i="27"/>
  <c r="J112" i="27"/>
  <c r="J296" i="27"/>
  <c r="J219" i="27"/>
  <c r="J372" i="27"/>
  <c r="J61" i="27"/>
  <c r="J107" i="22"/>
  <c r="K517" i="20"/>
  <c r="O517" i="20" s="1"/>
  <c r="P517" i="20" s="1"/>
  <c r="Q517" i="20" s="1"/>
  <c r="K495" i="20"/>
  <c r="O495" i="20" s="1"/>
  <c r="P495" i="20" s="1"/>
  <c r="Q495" i="20" s="1"/>
  <c r="K797" i="20"/>
  <c r="O797" i="20" s="1"/>
  <c r="P797" i="20" s="1"/>
  <c r="Q797" i="20" s="1"/>
  <c r="J184" i="22"/>
  <c r="J458" i="27"/>
  <c r="J34" i="22"/>
  <c r="K185" i="20"/>
  <c r="O185" i="20" s="1"/>
  <c r="P185" i="20" s="1"/>
  <c r="Q185" i="20" s="1"/>
  <c r="K225" i="20"/>
  <c r="O225" i="20" s="1"/>
  <c r="P225" i="20" s="1"/>
  <c r="Q225" i="20" s="1"/>
  <c r="J312" i="27"/>
  <c r="K836" i="20"/>
  <c r="O836" i="20" s="1"/>
  <c r="P836" i="20" s="1"/>
  <c r="Q836" i="20" s="1"/>
  <c r="K429" i="20"/>
  <c r="O429" i="20" s="1"/>
  <c r="P429" i="20" s="1"/>
  <c r="Q429" i="20" s="1"/>
  <c r="J217" i="27"/>
  <c r="K362" i="20"/>
  <c r="O362" i="20" s="1"/>
  <c r="P362" i="20" s="1"/>
  <c r="Q362" i="20" s="1"/>
  <c r="J59" i="22"/>
  <c r="J92" i="27"/>
  <c r="J49" i="27"/>
  <c r="J368" i="27"/>
  <c r="K383" i="20"/>
  <c r="O383" i="20" s="1"/>
  <c r="P383" i="20" s="1"/>
  <c r="Q383" i="20" s="1"/>
  <c r="K343" i="20"/>
  <c r="O343" i="20" s="1"/>
  <c r="P343" i="20" s="1"/>
  <c r="Q343" i="20" s="1"/>
  <c r="J138" i="22"/>
  <c r="K330" i="20"/>
  <c r="O330" i="20" s="1"/>
  <c r="P330" i="20" s="1"/>
  <c r="Q330" i="20" s="1"/>
  <c r="K671" i="20"/>
  <c r="O671" i="20" s="1"/>
  <c r="P671" i="20" s="1"/>
  <c r="Q671" i="20" s="1"/>
  <c r="J195" i="27"/>
  <c r="K532" i="20"/>
  <c r="O532" i="20" s="1"/>
  <c r="P532" i="20" s="1"/>
  <c r="Q532" i="20" s="1"/>
  <c r="J125" i="27"/>
  <c r="K302" i="20"/>
  <c r="O302" i="20" s="1"/>
  <c r="P302" i="20" s="1"/>
  <c r="Q302" i="20" s="1"/>
  <c r="J64" i="22"/>
  <c r="J38" i="22"/>
  <c r="K643" i="20"/>
  <c r="O643" i="20" s="1"/>
  <c r="P643" i="20" s="1"/>
  <c r="Q643" i="20" s="1"/>
  <c r="K440" i="20"/>
  <c r="O440" i="20" s="1"/>
  <c r="P440" i="20" s="1"/>
  <c r="Q440" i="20" s="1"/>
  <c r="K623" i="20"/>
  <c r="O623" i="20" s="1"/>
  <c r="P623" i="20" s="1"/>
  <c r="Q623" i="20" s="1"/>
  <c r="J317" i="27"/>
  <c r="K353" i="20"/>
  <c r="O353" i="20" s="1"/>
  <c r="P353" i="20" s="1"/>
  <c r="Q353" i="20" s="1"/>
  <c r="K553" i="20"/>
  <c r="O553" i="20" s="1"/>
  <c r="P553" i="20" s="1"/>
  <c r="Q553" i="20" s="1"/>
  <c r="J198" i="22"/>
  <c r="K221" i="20"/>
  <c r="O221" i="20" s="1"/>
  <c r="P221" i="20" s="1"/>
  <c r="Q221" i="20" s="1"/>
  <c r="K244" i="20"/>
  <c r="O244" i="20" s="1"/>
  <c r="P244" i="20" s="1"/>
  <c r="Q244" i="20" s="1"/>
  <c r="J289" i="27"/>
  <c r="K843" i="20"/>
  <c r="O843" i="20" s="1"/>
  <c r="P843" i="20" s="1"/>
  <c r="Q843" i="20" s="1"/>
  <c r="K514" i="20"/>
  <c r="O514" i="20" s="1"/>
  <c r="P514" i="20" s="1"/>
  <c r="Q514" i="20" s="1"/>
  <c r="K391" i="20"/>
  <c r="O391" i="20" s="1"/>
  <c r="P391" i="20" s="1"/>
  <c r="Q391" i="20" s="1"/>
  <c r="J542" i="27"/>
  <c r="J543" i="27"/>
  <c r="K793" i="20"/>
  <c r="O793" i="20" s="1"/>
  <c r="P793" i="20" s="1"/>
  <c r="Q793" i="20" s="1"/>
  <c r="J544" i="27"/>
  <c r="I93" i="4"/>
  <c r="J162" i="27"/>
  <c r="J386" i="27"/>
  <c r="K48" i="20"/>
  <c r="O48" i="20" s="1"/>
  <c r="P48" i="20" s="1"/>
  <c r="Q48" i="20" s="1"/>
  <c r="K407" i="20"/>
  <c r="O407" i="20" s="1"/>
  <c r="P407" i="20" s="1"/>
  <c r="Q407" i="20" s="1"/>
  <c r="K531" i="20"/>
  <c r="O531" i="20" s="1"/>
  <c r="P531" i="20" s="1"/>
  <c r="Q531" i="20" s="1"/>
  <c r="J204" i="27"/>
  <c r="J171" i="27"/>
  <c r="K707" i="20"/>
  <c r="O707" i="20" s="1"/>
  <c r="P707" i="20" s="1"/>
  <c r="Q707" i="20" s="1"/>
  <c r="K238" i="20"/>
  <c r="O238" i="20" s="1"/>
  <c r="P238" i="20" s="1"/>
  <c r="Q238" i="20" s="1"/>
  <c r="J144" i="27"/>
  <c r="K57" i="20"/>
  <c r="O57" i="20" s="1"/>
  <c r="P57" i="20" s="1"/>
  <c r="Q57" i="20" s="1"/>
  <c r="J500" i="27"/>
  <c r="K597" i="20"/>
  <c r="O597" i="20" s="1"/>
  <c r="P597" i="20" s="1"/>
  <c r="Q597" i="20" s="1"/>
  <c r="K47" i="20"/>
  <c r="O47" i="20" s="1"/>
  <c r="P47" i="20" s="1"/>
  <c r="Q47" i="20" s="1"/>
  <c r="J521" i="27"/>
  <c r="K691" i="20"/>
  <c r="O691" i="20" s="1"/>
  <c r="P691" i="20" s="1"/>
  <c r="Q691" i="20" s="1"/>
  <c r="K845" i="20"/>
  <c r="O845" i="20" s="1"/>
  <c r="P845" i="20" s="1"/>
  <c r="Q845" i="20" s="1"/>
  <c r="K576" i="20"/>
  <c r="O576" i="20" s="1"/>
  <c r="P576" i="20" s="1"/>
  <c r="Q576" i="20" s="1"/>
  <c r="J44" i="22"/>
  <c r="K931" i="20"/>
  <c r="K672" i="20"/>
  <c r="O672" i="20" s="1"/>
  <c r="P672" i="20" s="1"/>
  <c r="Q672" i="20" s="1"/>
  <c r="J83" i="22"/>
  <c r="J124" i="27"/>
  <c r="J67" i="22"/>
  <c r="K390" i="20"/>
  <c r="O390" i="20" s="1"/>
  <c r="P390" i="20" s="1"/>
  <c r="Q390" i="20" s="1"/>
  <c r="J452" i="27"/>
  <c r="K387" i="20"/>
  <c r="O387" i="20" s="1"/>
  <c r="P387" i="20" s="1"/>
  <c r="Q387" i="20" s="1"/>
  <c r="K417" i="20"/>
  <c r="O417" i="20" s="1"/>
  <c r="P417" i="20" s="1"/>
  <c r="Q417" i="20" s="1"/>
  <c r="K613" i="20"/>
  <c r="O613" i="20" s="1"/>
  <c r="P613" i="20" s="1"/>
  <c r="Q613" i="20" s="1"/>
  <c r="K350" i="20"/>
  <c r="O350" i="20" s="1"/>
  <c r="P350" i="20" s="1"/>
  <c r="Q350" i="20" s="1"/>
  <c r="K653" i="20"/>
  <c r="O653" i="20" s="1"/>
  <c r="P653" i="20" s="1"/>
  <c r="Q653" i="20" s="1"/>
  <c r="J473" i="27"/>
  <c r="J210" i="27"/>
  <c r="K594" i="20"/>
  <c r="J132" i="22"/>
  <c r="K376" i="20"/>
  <c r="O376" i="20" s="1"/>
  <c r="P376" i="20" s="1"/>
  <c r="Q376" i="20" s="1"/>
  <c r="J293" i="27"/>
  <c r="J90" i="22"/>
  <c r="J455" i="27"/>
  <c r="J379" i="27"/>
  <c r="J133" i="27"/>
  <c r="J535" i="27"/>
  <c r="J480" i="27"/>
  <c r="K423" i="20"/>
  <c r="O423" i="20" s="1"/>
  <c r="P423" i="20" s="1"/>
  <c r="Q423" i="20" s="1"/>
  <c r="K513" i="20"/>
  <c r="O513" i="20" s="1"/>
  <c r="P513" i="20" s="1"/>
  <c r="Q513" i="20" s="1"/>
  <c r="K217" i="20"/>
  <c r="O217" i="20" s="1"/>
  <c r="P217" i="20" s="1"/>
  <c r="Q217" i="20" s="1"/>
  <c r="J318" i="27"/>
  <c r="K849" i="20"/>
  <c r="O849" i="20" s="1"/>
  <c r="P849" i="20" s="1"/>
  <c r="Q849" i="20" s="1"/>
  <c r="J416" i="27"/>
  <c r="K437" i="20"/>
  <c r="O437" i="20" s="1"/>
  <c r="P437" i="20" s="1"/>
  <c r="Q437" i="20" s="1"/>
  <c r="K208" i="20"/>
  <c r="O208" i="20" s="1"/>
  <c r="P208" i="20" s="1"/>
  <c r="Q208" i="20" s="1"/>
  <c r="J344" i="27"/>
  <c r="K434" i="20"/>
  <c r="O434" i="20" s="1"/>
  <c r="P434" i="20" s="1"/>
  <c r="Q434" i="20" s="1"/>
  <c r="J141" i="27"/>
  <c r="K681" i="20"/>
  <c r="O681" i="20" s="1"/>
  <c r="P681" i="20" s="1"/>
  <c r="Q681" i="20" s="1"/>
  <c r="K772" i="20"/>
  <c r="O772" i="20" s="1"/>
  <c r="P772" i="20" s="1"/>
  <c r="Q772" i="20" s="1"/>
  <c r="J537" i="27"/>
  <c r="J262" i="27"/>
  <c r="J471" i="27"/>
  <c r="K352" i="20"/>
  <c r="O352" i="20" s="1"/>
  <c r="P352" i="20" s="1"/>
  <c r="Q352" i="20" s="1"/>
  <c r="K205" i="20"/>
  <c r="O205" i="20" s="1"/>
  <c r="P205" i="20" s="1"/>
  <c r="Q205" i="20" s="1"/>
  <c r="J121" i="27"/>
  <c r="J115" i="22"/>
  <c r="K498" i="20"/>
  <c r="O498" i="20" s="1"/>
  <c r="P498" i="20" s="1"/>
  <c r="Q498" i="20" s="1"/>
  <c r="J52" i="22"/>
  <c r="J196" i="22"/>
  <c r="K211" i="20"/>
  <c r="O211" i="20" s="1"/>
  <c r="P211" i="20" s="1"/>
  <c r="Q211" i="20" s="1"/>
  <c r="K56" i="20"/>
  <c r="O56" i="20" s="1"/>
  <c r="P56" i="20" s="1"/>
  <c r="Q56" i="20" s="1"/>
  <c r="K647" i="20"/>
  <c r="O647" i="20" s="1"/>
  <c r="P647" i="20" s="1"/>
  <c r="Q647" i="20" s="1"/>
  <c r="J490" i="27"/>
  <c r="K241" i="20"/>
  <c r="O241" i="20" s="1"/>
  <c r="P241" i="20" s="1"/>
  <c r="Q241" i="20" s="1"/>
  <c r="K224" i="20"/>
  <c r="O224" i="20" s="1"/>
  <c r="P224" i="20" s="1"/>
  <c r="Q224" i="20" s="1"/>
  <c r="J75" i="22"/>
  <c r="J197" i="22"/>
  <c r="J43" i="27"/>
  <c r="J111" i="27"/>
  <c r="K555" i="20"/>
  <c r="O555" i="20" s="1"/>
  <c r="P555" i="20" s="1"/>
  <c r="Q555" i="20" s="1"/>
  <c r="J87" i="27"/>
  <c r="J556" i="27"/>
  <c r="J370" i="27"/>
  <c r="K490" i="20"/>
  <c r="O490" i="20" s="1"/>
  <c r="P490" i="20" s="1"/>
  <c r="Q490" i="20" s="1"/>
  <c r="K722" i="20"/>
  <c r="O722" i="20" s="1"/>
  <c r="P722" i="20" s="1"/>
  <c r="Q722" i="20" s="1"/>
  <c r="K41" i="20"/>
  <c r="O41" i="20" s="1"/>
  <c r="P41" i="20" s="1"/>
  <c r="Q41" i="20" s="1"/>
  <c r="K204" i="20"/>
  <c r="O204" i="20" s="1"/>
  <c r="P204" i="20" s="1"/>
  <c r="Q204" i="20" s="1"/>
  <c r="K543" i="20"/>
  <c r="O543" i="20" s="1"/>
  <c r="P543" i="20" s="1"/>
  <c r="Q543" i="20" s="1"/>
  <c r="K500" i="20"/>
  <c r="O500" i="20" s="1"/>
  <c r="P500" i="20" s="1"/>
  <c r="Q500" i="20" s="1"/>
  <c r="K53" i="20"/>
  <c r="O53" i="20" s="1"/>
  <c r="P53" i="20" s="1"/>
  <c r="Q53" i="20" s="1"/>
  <c r="J510" i="27"/>
  <c r="J409" i="27"/>
  <c r="K321" i="20"/>
  <c r="O321" i="20" s="1"/>
  <c r="P321" i="20" s="1"/>
  <c r="Q321" i="20" s="1"/>
  <c r="K413" i="20"/>
  <c r="O413" i="20" s="1"/>
  <c r="P413" i="20" s="1"/>
  <c r="Q413" i="20" s="1"/>
  <c r="J331" i="27"/>
  <c r="J512" i="27"/>
  <c r="K655" i="20"/>
  <c r="O655" i="20" s="1"/>
  <c r="P655" i="20" s="1"/>
  <c r="Q655" i="20" s="1"/>
  <c r="K542" i="20"/>
  <c r="O542" i="20" s="1"/>
  <c r="P542" i="20" s="1"/>
  <c r="Q542" i="20" s="1"/>
  <c r="J161" i="22"/>
  <c r="K433" i="20"/>
  <c r="O433" i="20" s="1"/>
  <c r="J91" i="22"/>
  <c r="K276" i="20"/>
  <c r="O276" i="20" s="1"/>
  <c r="P276" i="20" s="1"/>
  <c r="Q276" i="20" s="1"/>
  <c r="J105" i="22"/>
  <c r="J146" i="22"/>
  <c r="K570" i="20"/>
  <c r="O570" i="20" s="1"/>
  <c r="P570" i="20" s="1"/>
  <c r="Q570" i="20" s="1"/>
  <c r="K596" i="20"/>
  <c r="O596" i="20" s="1"/>
  <c r="P596" i="20" s="1"/>
  <c r="Q596" i="20" s="1"/>
  <c r="K320" i="20"/>
  <c r="O320" i="20" s="1"/>
  <c r="P320" i="20" s="1"/>
  <c r="Q320" i="20" s="1"/>
  <c r="K366" i="20"/>
  <c r="O366" i="20" s="1"/>
  <c r="P366" i="20" s="1"/>
  <c r="Q366" i="20" s="1"/>
  <c r="J189" i="22"/>
  <c r="K781" i="20"/>
  <c r="O781" i="20" s="1"/>
  <c r="K667" i="20"/>
  <c r="O667" i="20" s="1"/>
  <c r="P667" i="20" s="1"/>
  <c r="Q667" i="20" s="1"/>
  <c r="J281" i="27"/>
  <c r="I40" i="4"/>
  <c r="J92" i="22"/>
  <c r="J48" i="22"/>
  <c r="K439" i="20"/>
  <c r="O439" i="20" s="1"/>
  <c r="P439" i="20" s="1"/>
  <c r="Q439" i="20" s="1"/>
  <c r="J329" i="27"/>
  <c r="K522" i="20"/>
  <c r="O522" i="20" s="1"/>
  <c r="P522" i="20" s="1"/>
  <c r="Q522" i="20" s="1"/>
  <c r="J462" i="27"/>
  <c r="K331" i="20"/>
  <c r="O331" i="20" s="1"/>
  <c r="P331" i="20" s="1"/>
  <c r="Q331" i="20" s="1"/>
  <c r="K311" i="20"/>
  <c r="O311" i="20" s="1"/>
  <c r="P311" i="20" s="1"/>
  <c r="Q311" i="20" s="1"/>
  <c r="J393" i="27"/>
  <c r="K274" i="20"/>
  <c r="O274" i="20" s="1"/>
  <c r="P274" i="20" s="1"/>
  <c r="Q274" i="20" s="1"/>
  <c r="K52" i="20"/>
  <c r="O52" i="20" s="1"/>
  <c r="P52" i="20" s="1"/>
  <c r="Q52" i="20" s="1"/>
  <c r="K525" i="20"/>
  <c r="O525" i="20" s="1"/>
  <c r="P525" i="20" s="1"/>
  <c r="Q525" i="20" s="1"/>
  <c r="K411" i="20"/>
  <c r="O411" i="20" s="1"/>
  <c r="P411" i="20" s="1"/>
  <c r="Q411" i="20" s="1"/>
  <c r="K242" i="20"/>
  <c r="O242" i="20" s="1"/>
  <c r="P242" i="20" s="1"/>
  <c r="Q242" i="20" s="1"/>
  <c r="K660" i="20"/>
  <c r="O660" i="20" s="1"/>
  <c r="P660" i="20" s="1"/>
  <c r="Q660" i="20" s="1"/>
  <c r="J154" i="27"/>
  <c r="K64" i="20"/>
  <c r="O64" i="20" s="1"/>
  <c r="P64" i="20" s="1"/>
  <c r="Q64" i="20" s="1"/>
  <c r="K239" i="20"/>
  <c r="O239" i="20" s="1"/>
  <c r="P239" i="20" s="1"/>
  <c r="Q239" i="20" s="1"/>
  <c r="K418" i="20"/>
  <c r="O418" i="20" s="1"/>
  <c r="P418" i="20" s="1"/>
  <c r="Q418" i="20" s="1"/>
  <c r="J349" i="27"/>
  <c r="K906" i="20"/>
  <c r="O906" i="20" s="1"/>
  <c r="P906" i="20" s="1"/>
  <c r="Q906" i="20" s="1"/>
  <c r="J128" i="27"/>
  <c r="K354" i="20"/>
  <c r="O354" i="20" s="1"/>
  <c r="P354" i="20" s="1"/>
  <c r="Q354" i="20" s="1"/>
  <c r="K380" i="20"/>
  <c r="O380" i="20" s="1"/>
  <c r="P380" i="20" s="1"/>
  <c r="Q380" i="20" s="1"/>
  <c r="J411" i="27"/>
  <c r="J84" i="22"/>
  <c r="J127" i="27"/>
  <c r="K392" i="20"/>
  <c r="O392" i="20" s="1"/>
  <c r="P392" i="20" s="1"/>
  <c r="Q392" i="20" s="1"/>
  <c r="K527" i="20"/>
  <c r="O527" i="20" s="1"/>
  <c r="P527" i="20" s="1"/>
  <c r="Q527" i="20" s="1"/>
  <c r="K622" i="20"/>
  <c r="O622" i="20" s="1"/>
  <c r="P622" i="20" s="1"/>
  <c r="Q622" i="20" s="1"/>
  <c r="K364" i="20"/>
  <c r="O364" i="20" s="1"/>
  <c r="P364" i="20" s="1"/>
  <c r="Q364" i="20" s="1"/>
  <c r="K561" i="20"/>
  <c r="O561" i="20" s="1"/>
  <c r="P561" i="20" s="1"/>
  <c r="Q561" i="20" s="1"/>
  <c r="J508" i="27"/>
  <c r="K51" i="20"/>
  <c r="O51" i="20" s="1"/>
  <c r="P51" i="20" s="1"/>
  <c r="Q51" i="20" s="1"/>
  <c r="J339" i="27"/>
  <c r="J292" i="27"/>
  <c r="J116" i="22"/>
  <c r="J117" i="27"/>
  <c r="J494" i="27"/>
  <c r="K394" i="20"/>
  <c r="O394" i="20" s="1"/>
  <c r="P394" i="20" s="1"/>
  <c r="Q394" i="20" s="1"/>
  <c r="J90" i="27"/>
  <c r="J364" i="27"/>
  <c r="K317" i="20"/>
  <c r="O317" i="20" s="1"/>
  <c r="P317" i="20" s="1"/>
  <c r="Q317" i="20" s="1"/>
  <c r="J125" i="22"/>
  <c r="J104" i="22"/>
  <c r="K482" i="20"/>
  <c r="O482" i="20" s="1"/>
  <c r="P482" i="20" s="1"/>
  <c r="Q482" i="20" s="1"/>
  <c r="K573" i="20"/>
  <c r="O573" i="20" s="1"/>
  <c r="P573" i="20" s="1"/>
  <c r="Q573" i="20" s="1"/>
  <c r="K572" i="20"/>
  <c r="O572" i="20" s="1"/>
  <c r="P572" i="20" s="1"/>
  <c r="Q572" i="20" s="1"/>
  <c r="K569" i="20"/>
  <c r="O569" i="20" s="1"/>
  <c r="P569" i="20" s="1"/>
  <c r="Q569" i="20" s="1"/>
  <c r="J503" i="27"/>
  <c r="J123" i="27"/>
  <c r="J573" i="27"/>
  <c r="J156" i="27"/>
  <c r="J342" i="27"/>
  <c r="J147" i="22"/>
  <c r="J280" i="27"/>
  <c r="K537" i="20"/>
  <c r="O537" i="20" s="1"/>
  <c r="P537" i="20" s="1"/>
  <c r="Q537" i="20" s="1"/>
  <c r="J120" i="27"/>
  <c r="J332" i="27"/>
  <c r="K414" i="20"/>
  <c r="O414" i="20" s="1"/>
  <c r="P414" i="20" s="1"/>
  <c r="Q414" i="20" s="1"/>
  <c r="J79" i="22"/>
  <c r="K318" i="20"/>
  <c r="O318" i="20" s="1"/>
  <c r="P318" i="20" s="1"/>
  <c r="Q318" i="20" s="1"/>
  <c r="J183" i="27"/>
  <c r="J502" i="27"/>
  <c r="J475" i="27"/>
  <c r="J181" i="27"/>
  <c r="J215" i="27"/>
  <c r="K319" i="20"/>
  <c r="O319" i="20" s="1"/>
  <c r="P319" i="20" s="1"/>
  <c r="Q319" i="20" s="1"/>
  <c r="J163" i="22"/>
  <c r="K602" i="20"/>
  <c r="K670" i="20"/>
  <c r="O670" i="20" s="1"/>
  <c r="P670" i="20" s="1"/>
  <c r="Q670" i="20" s="1"/>
  <c r="K598" i="20"/>
  <c r="O598" i="20" s="1"/>
  <c r="P598" i="20" s="1"/>
  <c r="Q598" i="20" s="1"/>
  <c r="J327" i="27"/>
  <c r="K438" i="20"/>
  <c r="O438" i="20" s="1"/>
  <c r="P438" i="20" s="1"/>
  <c r="Q438" i="20" s="1"/>
  <c r="K571" i="20"/>
  <c r="O571" i="20" s="1"/>
  <c r="P571" i="20" s="1"/>
  <c r="Q571" i="20" s="1"/>
  <c r="J460" i="27"/>
  <c r="J159" i="22"/>
  <c r="J141" i="22"/>
  <c r="J49" i="22"/>
  <c r="K624" i="20"/>
  <c r="O624" i="20" s="1"/>
  <c r="P624" i="20" s="1"/>
  <c r="Q624" i="20" s="1"/>
  <c r="J122" i="22"/>
  <c r="J23" i="22"/>
  <c r="J110" i="22"/>
  <c r="J80" i="22"/>
  <c r="K533" i="20"/>
  <c r="O533" i="20" s="1"/>
  <c r="P533" i="20" s="1"/>
  <c r="Q533" i="20" s="1"/>
  <c r="K567" i="20"/>
  <c r="O567" i="20" s="1"/>
  <c r="P567" i="20" s="1"/>
  <c r="Q567" i="20" s="1"/>
  <c r="J247" i="27"/>
  <c r="K728" i="20"/>
  <c r="O728" i="20" s="1"/>
  <c r="P728" i="20" s="1"/>
  <c r="Q728" i="20" s="1"/>
  <c r="J514" i="27"/>
  <c r="I45" i="4"/>
  <c r="J922" i="20"/>
  <c r="K710" i="20"/>
  <c r="O710" i="20" s="1"/>
  <c r="P710" i="20" s="1"/>
  <c r="Q710" i="20" s="1"/>
  <c r="K676" i="20"/>
  <c r="O676" i="20" s="1"/>
  <c r="P676" i="20" s="1"/>
  <c r="Q676" i="20" s="1"/>
  <c r="K565" i="20"/>
  <c r="O565" i="20" s="1"/>
  <c r="P565" i="20" s="1"/>
  <c r="Q565" i="20" s="1"/>
  <c r="K636" i="20"/>
  <c r="O636" i="20" s="1"/>
  <c r="P636" i="20" s="1"/>
  <c r="Q636" i="20" s="1"/>
  <c r="J434" i="27"/>
  <c r="J536" i="27"/>
  <c r="J539" i="27"/>
  <c r="K679" i="20"/>
  <c r="O679" i="20" s="1"/>
  <c r="P679" i="20" s="1"/>
  <c r="Q679" i="20" s="1"/>
  <c r="K680" i="20"/>
  <c r="O680" i="20" s="1"/>
  <c r="P680" i="20" s="1"/>
  <c r="Q680" i="20" s="1"/>
  <c r="J330" i="27"/>
  <c r="J123" i="22"/>
  <c r="K544" i="20"/>
  <c r="O544" i="20" s="1"/>
  <c r="P544" i="20" s="1"/>
  <c r="Q544" i="20" s="1"/>
  <c r="J273" i="27"/>
  <c r="J565" i="27"/>
  <c r="K284" i="20"/>
  <c r="O284" i="20" s="1"/>
  <c r="P284" i="20" s="1"/>
  <c r="Q284" i="20" s="1"/>
  <c r="K415" i="20"/>
  <c r="O415" i="20" s="1"/>
  <c r="P415" i="20" s="1"/>
  <c r="Q415" i="20" s="1"/>
  <c r="J515" i="27"/>
  <c r="J253" i="27"/>
  <c r="J509" i="27"/>
  <c r="J177" i="27"/>
  <c r="I49" i="4"/>
  <c r="K348" i="20"/>
  <c r="O348" i="20" s="1"/>
  <c r="P348" i="20" s="1"/>
  <c r="Q348" i="20" s="1"/>
  <c r="J360" i="27"/>
  <c r="J137" i="22"/>
  <c r="J136" i="22"/>
  <c r="K524" i="20"/>
  <c r="O524" i="20" s="1"/>
  <c r="P524" i="20" s="1"/>
  <c r="Q524" i="20" s="1"/>
  <c r="J557" i="27"/>
  <c r="J130" i="22"/>
  <c r="J250" i="27"/>
  <c r="K220" i="20"/>
  <c r="O220" i="20" s="1"/>
  <c r="P220" i="20" s="1"/>
  <c r="Q220" i="20" s="1"/>
  <c r="J321" i="27"/>
  <c r="J291" i="27"/>
  <c r="K398" i="20"/>
  <c r="O398" i="20" s="1"/>
  <c r="P398" i="20" s="1"/>
  <c r="Q398" i="20" s="1"/>
  <c r="K293" i="20"/>
  <c r="O293" i="20" s="1"/>
  <c r="P293" i="20" s="1"/>
  <c r="Q293" i="20" s="1"/>
  <c r="K488" i="20"/>
  <c r="O488" i="20" s="1"/>
  <c r="P488" i="20" s="1"/>
  <c r="Q488" i="20" s="1"/>
  <c r="K400" i="20"/>
  <c r="O400" i="20" s="1"/>
  <c r="P400" i="20" s="1"/>
  <c r="Q400" i="20" s="1"/>
  <c r="K424" i="20"/>
  <c r="O424" i="20" s="1"/>
  <c r="P424" i="20" s="1"/>
  <c r="Q424" i="20" s="1"/>
  <c r="K399" i="20"/>
  <c r="O399" i="20" s="1"/>
  <c r="P399" i="20" s="1"/>
  <c r="Q399" i="20" s="1"/>
  <c r="K218" i="20"/>
  <c r="O218" i="20" s="1"/>
  <c r="P218" i="20" s="1"/>
  <c r="Q218" i="20" s="1"/>
  <c r="K54" i="20"/>
  <c r="O54" i="20" s="1"/>
  <c r="P54" i="20" s="1"/>
  <c r="Q54" i="20" s="1"/>
  <c r="J474" i="27"/>
  <c r="J180" i="27"/>
  <c r="J526" i="27"/>
  <c r="J358" i="27"/>
  <c r="K518" i="20"/>
  <c r="O518" i="20" s="1"/>
  <c r="P518" i="20" s="1"/>
  <c r="Q518" i="20" s="1"/>
  <c r="K385" i="20"/>
  <c r="O385" i="20" s="1"/>
  <c r="P385" i="20" s="1"/>
  <c r="Q385" i="20" s="1"/>
  <c r="J577" i="27"/>
  <c r="K252" i="20"/>
  <c r="O252" i="20" s="1"/>
  <c r="P252" i="20" s="1"/>
  <c r="Q252" i="20" s="1"/>
  <c r="K278" i="20"/>
  <c r="O278" i="20" s="1"/>
  <c r="P278" i="20" s="1"/>
  <c r="Q278" i="20" s="1"/>
  <c r="J286" i="27"/>
  <c r="K254" i="20"/>
  <c r="O254" i="20" s="1"/>
  <c r="P254" i="20" s="1"/>
  <c r="Q254" i="20" s="1"/>
  <c r="K212" i="20"/>
  <c r="O212" i="20" s="1"/>
  <c r="P212" i="20" s="1"/>
  <c r="Q212" i="20" s="1"/>
  <c r="J346" i="27"/>
  <c r="J238" i="27"/>
  <c r="K55" i="20"/>
  <c r="O55" i="20" s="1"/>
  <c r="P55" i="20" s="1"/>
  <c r="Q55" i="20" s="1"/>
  <c r="K315" i="20"/>
  <c r="O315" i="20" s="1"/>
  <c r="P315" i="20" s="1"/>
  <c r="Q315" i="20" s="1"/>
  <c r="J429" i="27"/>
  <c r="J240" i="27"/>
  <c r="J338" i="27"/>
  <c r="J361" i="27"/>
  <c r="J472" i="27"/>
  <c r="K412" i="20"/>
  <c r="O412" i="20" s="1"/>
  <c r="P412" i="20" s="1"/>
  <c r="Q412" i="20" s="1"/>
  <c r="K371" i="20"/>
  <c r="O371" i="20" s="1"/>
  <c r="P371" i="20" s="1"/>
  <c r="Q371" i="20" s="1"/>
  <c r="K372" i="20"/>
  <c r="O372" i="20" s="1"/>
  <c r="P372" i="20" s="1"/>
  <c r="Q372" i="20" s="1"/>
  <c r="K176" i="20"/>
  <c r="O176" i="20" s="1"/>
  <c r="P176" i="20" s="1"/>
  <c r="Q176" i="20" s="1"/>
  <c r="K269" i="20"/>
  <c r="O269" i="20" s="1"/>
  <c r="P269" i="20" s="1"/>
  <c r="Q269" i="20" s="1"/>
  <c r="J408" i="27"/>
  <c r="J549" i="27"/>
  <c r="K253" i="20"/>
  <c r="O253" i="20" s="1"/>
  <c r="P253" i="20" s="1"/>
  <c r="Q253" i="20" s="1"/>
  <c r="K287" i="20"/>
  <c r="O287" i="20" s="1"/>
  <c r="P287" i="20" s="1"/>
  <c r="Q287" i="20" s="1"/>
  <c r="K42" i="20"/>
  <c r="O42" i="20" s="1"/>
  <c r="P42" i="20" s="1"/>
  <c r="Q42" i="20" s="1"/>
  <c r="K521" i="20"/>
  <c r="O521" i="20" s="1"/>
  <c r="P521" i="20" s="1"/>
  <c r="Q521" i="20" s="1"/>
  <c r="K489" i="20"/>
  <c r="O489" i="20" s="1"/>
  <c r="P489" i="20" s="1"/>
  <c r="Q489" i="20" s="1"/>
  <c r="K396" i="20"/>
  <c r="O396" i="20" s="1"/>
  <c r="P396" i="20" s="1"/>
  <c r="Q396" i="20" s="1"/>
  <c r="J529" i="27"/>
  <c r="K508" i="20"/>
  <c r="O508" i="20" s="1"/>
  <c r="P508" i="20" s="1"/>
  <c r="Q508" i="20" s="1"/>
  <c r="J249" i="27"/>
  <c r="J553" i="27"/>
  <c r="K540" i="20"/>
  <c r="O540" i="20" s="1"/>
  <c r="P540" i="20" s="1"/>
  <c r="Q540" i="20" s="1"/>
  <c r="K475" i="20"/>
  <c r="O475" i="20" s="1"/>
  <c r="P475" i="20" s="1"/>
  <c r="Q475" i="20" s="1"/>
  <c r="K479" i="20"/>
  <c r="O479" i="20" s="1"/>
  <c r="P479" i="20" s="1"/>
  <c r="Q479" i="20" s="1"/>
  <c r="K290" i="20"/>
  <c r="O290" i="20" s="1"/>
  <c r="P290" i="20" s="1"/>
  <c r="Q290" i="20" s="1"/>
  <c r="K625" i="20"/>
  <c r="O625" i="20" s="1"/>
  <c r="P625" i="20" s="1"/>
  <c r="Q625" i="20" s="1"/>
  <c r="K515" i="20"/>
  <c r="O515" i="20" s="1"/>
  <c r="P515" i="20" s="1"/>
  <c r="Q515" i="20" s="1"/>
  <c r="K619" i="20"/>
  <c r="O619" i="20" s="1"/>
  <c r="P619" i="20" s="1"/>
  <c r="Q619" i="20" s="1"/>
  <c r="K401" i="20"/>
  <c r="O401" i="20" s="1"/>
  <c r="P401" i="20" s="1"/>
  <c r="Q401" i="20" s="1"/>
  <c r="K367" i="20"/>
  <c r="O367" i="20" s="1"/>
  <c r="P367" i="20" s="1"/>
  <c r="Q367" i="20" s="1"/>
  <c r="J254" i="27"/>
  <c r="K206" i="20"/>
  <c r="O206" i="20" s="1"/>
  <c r="P206" i="20" s="1"/>
  <c r="Q206" i="20" s="1"/>
  <c r="J159" i="27"/>
  <c r="J182" i="27"/>
  <c r="K483" i="20"/>
  <c r="O483" i="20" s="1"/>
  <c r="P483" i="20" s="1"/>
  <c r="Q483" i="20" s="1"/>
  <c r="K373" i="20"/>
  <c r="O373" i="20" s="1"/>
  <c r="P373" i="20" s="1"/>
  <c r="Q373" i="20" s="1"/>
  <c r="K368" i="20"/>
  <c r="O368" i="20" s="1"/>
  <c r="P368" i="20" s="1"/>
  <c r="Q368" i="20" s="1"/>
  <c r="K279" i="20"/>
  <c r="O279" i="20" s="1"/>
  <c r="P279" i="20" s="1"/>
  <c r="Q279" i="20" s="1"/>
  <c r="J337" i="27"/>
  <c r="J448" i="27"/>
  <c r="J343" i="27"/>
  <c r="J320" i="27"/>
  <c r="J489" i="27"/>
  <c r="J377" i="27"/>
  <c r="K382" i="20"/>
  <c r="O382" i="20" s="1"/>
  <c r="P382" i="20" s="1"/>
  <c r="Q382" i="20" s="1"/>
  <c r="J350" i="27"/>
  <c r="K332" i="20"/>
  <c r="O332" i="20" s="1"/>
  <c r="P332" i="20" s="1"/>
  <c r="Q332" i="20" s="1"/>
  <c r="K245" i="20"/>
  <c r="O245" i="20" s="1"/>
  <c r="P245" i="20" s="1"/>
  <c r="Q245" i="20" s="1"/>
  <c r="K511" i="20"/>
  <c r="O511" i="20" s="1"/>
  <c r="P511" i="20" s="1"/>
  <c r="Q511" i="20" s="1"/>
  <c r="J143" i="22"/>
  <c r="J484" i="27"/>
  <c r="K566" i="20"/>
  <c r="O566" i="20" s="1"/>
  <c r="P566" i="20" s="1"/>
  <c r="Q566" i="20" s="1"/>
  <c r="K526" i="20"/>
  <c r="O526" i="20" s="1"/>
  <c r="P526" i="20" s="1"/>
  <c r="Q526" i="20" s="1"/>
  <c r="K397" i="20"/>
  <c r="O397" i="20" s="1"/>
  <c r="P397" i="20" s="1"/>
  <c r="Q397" i="20" s="1"/>
  <c r="K379" i="20"/>
  <c r="O379" i="20" s="1"/>
  <c r="P379" i="20" s="1"/>
  <c r="Q379" i="20" s="1"/>
  <c r="J574" i="27"/>
  <c r="K109" i="20"/>
  <c r="O109" i="20" s="1"/>
  <c r="P109" i="20" s="1"/>
  <c r="Q109" i="20" s="1"/>
  <c r="K289" i="20"/>
  <c r="O289" i="20" s="1"/>
  <c r="P289" i="20" s="1"/>
  <c r="Q289" i="20" s="1"/>
  <c r="K171" i="20"/>
  <c r="O171" i="20" s="1"/>
  <c r="P171" i="20" s="1"/>
  <c r="Q171" i="20" s="1"/>
  <c r="K170" i="20"/>
  <c r="O170" i="20" s="1"/>
  <c r="P170" i="20" s="1"/>
  <c r="Q170" i="20" s="1"/>
  <c r="K478" i="20"/>
  <c r="O478" i="20" s="1"/>
  <c r="P478" i="20" s="1"/>
  <c r="Q478" i="20" s="1"/>
  <c r="K369" i="20"/>
  <c r="O369" i="20" s="1"/>
  <c r="P369" i="20" s="1"/>
  <c r="Q369" i="20" s="1"/>
  <c r="K280" i="20"/>
  <c r="O280" i="20" s="1"/>
  <c r="P280" i="20" s="1"/>
  <c r="Q280" i="20" s="1"/>
  <c r="J367" i="27"/>
  <c r="J575" i="27"/>
  <c r="J158" i="27"/>
  <c r="J179" i="27"/>
  <c r="J376" i="27"/>
  <c r="K492" i="20"/>
  <c r="O492" i="20" s="1"/>
  <c r="P492" i="20" s="1"/>
  <c r="Q492" i="20" s="1"/>
  <c r="J493" i="27"/>
  <c r="K374" i="20"/>
  <c r="O374" i="20" s="1"/>
  <c r="P374" i="20" s="1"/>
  <c r="Q374" i="20" s="1"/>
  <c r="K523" i="20"/>
  <c r="O523" i="20" s="1"/>
  <c r="P523" i="20" s="1"/>
  <c r="Q523" i="20" s="1"/>
  <c r="K473" i="20"/>
  <c r="O473" i="20" s="1"/>
  <c r="P473" i="20" s="1"/>
  <c r="Q473" i="20" s="1"/>
  <c r="J81" i="22"/>
  <c r="K329" i="20"/>
  <c r="O329" i="20" s="1"/>
  <c r="P329" i="20" s="1"/>
  <c r="Q329" i="20" s="1"/>
  <c r="J359" i="27"/>
  <c r="K216" i="20"/>
  <c r="O216" i="20" s="1"/>
  <c r="P216" i="20" s="1"/>
  <c r="Q216" i="20" s="1"/>
  <c r="J287" i="27"/>
  <c r="K381" i="20"/>
  <c r="O381" i="20" s="1"/>
  <c r="P381" i="20" s="1"/>
  <c r="Q381" i="20" s="1"/>
  <c r="K345" i="20"/>
  <c r="O345" i="20" s="1"/>
  <c r="P345" i="20" s="1"/>
  <c r="Q345" i="20" s="1"/>
  <c r="K271" i="20"/>
  <c r="O271" i="20" s="1"/>
  <c r="P271" i="20" s="1"/>
  <c r="Q271" i="20" s="1"/>
  <c r="K486" i="20"/>
  <c r="O486" i="20" s="1"/>
  <c r="P486" i="20" s="1"/>
  <c r="Q486" i="20" s="1"/>
  <c r="K384" i="20"/>
  <c r="O384" i="20" s="1"/>
  <c r="P384" i="20" s="1"/>
  <c r="Q384" i="20" s="1"/>
  <c r="J365" i="27"/>
  <c r="K340" i="20"/>
  <c r="O340" i="20" s="1"/>
  <c r="P340" i="20" s="1"/>
  <c r="Q340" i="20" s="1"/>
  <c r="J60" i="22"/>
  <c r="K288" i="20"/>
  <c r="O288" i="20" s="1"/>
  <c r="P288" i="20" s="1"/>
  <c r="Q288" i="20" s="1"/>
  <c r="K251" i="20"/>
  <c r="O251" i="20" s="1"/>
  <c r="P251" i="20" s="1"/>
  <c r="Q251" i="20" s="1"/>
  <c r="K44" i="20"/>
  <c r="K46" i="20"/>
  <c r="O46" i="20" s="1"/>
  <c r="P46" i="20" s="1"/>
  <c r="Q46" i="20" s="1"/>
  <c r="K181" i="20"/>
  <c r="O181" i="20" s="1"/>
  <c r="P181" i="20" s="1"/>
  <c r="Q181" i="20" s="1"/>
  <c r="K474" i="20"/>
  <c r="O474" i="20" s="1"/>
  <c r="P474" i="20" s="1"/>
  <c r="Q474" i="20" s="1"/>
  <c r="K610" i="20"/>
  <c r="O610" i="20" s="1"/>
  <c r="P610" i="20" s="1"/>
  <c r="Q610" i="20" s="1"/>
  <c r="J527" i="27"/>
  <c r="K509" i="20"/>
  <c r="O509" i="20" s="1"/>
  <c r="P509" i="20" s="1"/>
  <c r="Q509" i="20" s="1"/>
  <c r="K476" i="20"/>
  <c r="O476" i="20" s="1"/>
  <c r="P476" i="20" s="1"/>
  <c r="Q476" i="20" s="1"/>
  <c r="K419" i="20"/>
  <c r="O419" i="20" s="1"/>
  <c r="P419" i="20" s="1"/>
  <c r="Q419" i="20" s="1"/>
  <c r="K370" i="20"/>
  <c r="O370" i="20" s="1"/>
  <c r="P370" i="20" s="1"/>
  <c r="Q370" i="20" s="1"/>
  <c r="K277" i="20"/>
  <c r="J362" i="27"/>
  <c r="J375" i="27"/>
  <c r="K519" i="20"/>
  <c r="O519" i="20" s="1"/>
  <c r="P519" i="20" s="1"/>
  <c r="Q519" i="20" s="1"/>
  <c r="J186" i="27"/>
  <c r="K273" i="20"/>
  <c r="O273" i="20" s="1"/>
  <c r="P273" i="20" s="1"/>
  <c r="Q273" i="20" s="1"/>
  <c r="J314" i="27"/>
  <c r="J357" i="27"/>
  <c r="J311" i="27"/>
  <c r="K491" i="20"/>
  <c r="O491" i="20" s="1"/>
  <c r="P491" i="20" s="1"/>
  <c r="Q491" i="20" s="1"/>
  <c r="K377" i="20"/>
  <c r="O377" i="20" s="1"/>
  <c r="P377" i="20" s="1"/>
  <c r="Q377" i="20" s="1"/>
  <c r="K336" i="20"/>
  <c r="O336" i="20" s="1"/>
  <c r="P336" i="20" s="1"/>
  <c r="Q336" i="20" s="1"/>
  <c r="K248" i="20"/>
  <c r="O248" i="20" s="1"/>
  <c r="P248" i="20" s="1"/>
  <c r="Q248" i="20" s="1"/>
  <c r="K510" i="20"/>
  <c r="O510" i="20" s="1"/>
  <c r="P510" i="20" s="1"/>
  <c r="Q510" i="20" s="1"/>
  <c r="K477" i="20"/>
  <c r="O477" i="20" s="1"/>
  <c r="P477" i="20" s="1"/>
  <c r="Q477" i="20" s="1"/>
  <c r="K420" i="20"/>
  <c r="O420" i="20" s="1"/>
  <c r="P420" i="20" s="1"/>
  <c r="Q420" i="20" s="1"/>
  <c r="J348" i="27"/>
  <c r="K335" i="20"/>
  <c r="O335" i="20" s="1"/>
  <c r="P335" i="20" s="1"/>
  <c r="Q335" i="20" s="1"/>
  <c r="K283" i="20"/>
  <c r="O283" i="20" s="1"/>
  <c r="P283" i="20" s="1"/>
  <c r="Q283" i="20" s="1"/>
  <c r="J63" i="27"/>
  <c r="K210" i="20"/>
  <c r="O210" i="20" s="1"/>
  <c r="P210" i="20" s="1"/>
  <c r="Q210" i="20" s="1"/>
  <c r="K682" i="20"/>
  <c r="O682" i="20" s="1"/>
  <c r="P682" i="20" s="1"/>
  <c r="Q682" i="20" s="1"/>
  <c r="K656" i="20"/>
  <c r="O656" i="20" s="1"/>
  <c r="P656" i="20" s="1"/>
  <c r="Q656" i="20" s="1"/>
  <c r="J451" i="27"/>
  <c r="J548" i="27"/>
  <c r="J419" i="27"/>
  <c r="J938" i="20"/>
  <c r="J929" i="20"/>
  <c r="J533" i="27"/>
  <c r="K693" i="20"/>
  <c r="O693" i="20" s="1"/>
  <c r="P693" i="20" s="1"/>
  <c r="Q693" i="20" s="1"/>
  <c r="J934" i="20"/>
  <c r="AG1640" i="3"/>
  <c r="J918" i="20"/>
  <c r="K316" i="20"/>
  <c r="O316" i="20" s="1"/>
  <c r="P316" i="20" s="1"/>
  <c r="Q316" i="20" s="1"/>
  <c r="J66" i="22"/>
  <c r="J919" i="20"/>
  <c r="J923" i="20"/>
  <c r="J916" i="20"/>
  <c r="J915" i="20"/>
  <c r="J928" i="20"/>
  <c r="J927" i="20"/>
  <c r="J924" i="20"/>
  <c r="K935" i="20"/>
  <c r="J935" i="20"/>
  <c r="J936" i="20"/>
  <c r="J933" i="20"/>
  <c r="J913" i="20"/>
  <c r="J932" i="20"/>
  <c r="J912" i="20"/>
  <c r="J939" i="20"/>
  <c r="J911" i="20"/>
  <c r="K943" i="20"/>
  <c r="J943" i="20"/>
  <c r="J940" i="20"/>
  <c r="J925" i="20"/>
  <c r="J917" i="20"/>
  <c r="J931" i="20"/>
  <c r="J944" i="20"/>
  <c r="J937" i="20"/>
  <c r="J942" i="20"/>
  <c r="J910" i="20"/>
  <c r="J920" i="20"/>
  <c r="K917" i="20"/>
  <c r="J926" i="20"/>
  <c r="J921" i="20"/>
  <c r="J930" i="20"/>
  <c r="W1255" i="3"/>
  <c r="W1256" i="3"/>
  <c r="W1258" i="3"/>
  <c r="AB1260" i="3"/>
  <c r="AB1261" i="3"/>
  <c r="AB1262" i="3"/>
  <c r="J38" i="23" l="1"/>
  <c r="O602" i="20"/>
  <c r="P602" i="20" s="1"/>
  <c r="Q602" i="20" s="1"/>
  <c r="J40" i="23"/>
  <c r="O604" i="20"/>
  <c r="P604" i="20" s="1"/>
  <c r="Q604" i="20" s="1"/>
  <c r="J13" i="23"/>
  <c r="O593" i="20"/>
  <c r="P593" i="20" s="1"/>
  <c r="Q593" i="20" s="1"/>
  <c r="J39" i="23"/>
  <c r="O603" i="20"/>
  <c r="P603" i="20" s="1"/>
  <c r="Q603" i="20" s="1"/>
  <c r="P861" i="20"/>
  <c r="O942" i="20"/>
  <c r="O930" i="20"/>
  <c r="O944" i="20"/>
  <c r="O911" i="20"/>
  <c r="O917" i="20"/>
  <c r="O928" i="20"/>
  <c r="Q196" i="20"/>
  <c r="O912" i="20"/>
  <c r="O920" i="20"/>
  <c r="O926" i="20"/>
  <c r="O924" i="20"/>
  <c r="O947" i="20"/>
  <c r="O921" i="20"/>
  <c r="O925" i="20"/>
  <c r="B20" i="23"/>
  <c r="O44" i="20"/>
  <c r="P44" i="20" s="1"/>
  <c r="Q44" i="20" s="1"/>
  <c r="P781" i="20"/>
  <c r="O939" i="20"/>
  <c r="I20" i="23"/>
  <c r="O564" i="20"/>
  <c r="P564" i="20" s="1"/>
  <c r="Q564" i="20" s="1"/>
  <c r="K937" i="20"/>
  <c r="O752" i="20"/>
  <c r="P930" i="20"/>
  <c r="Q606" i="20"/>
  <c r="Q930" i="20" s="1"/>
  <c r="Q900" i="20"/>
  <c r="Q944" i="20" s="1"/>
  <c r="P944" i="20"/>
  <c r="Q66" i="20"/>
  <c r="Q911" i="20" s="1"/>
  <c r="P911" i="20"/>
  <c r="Q300" i="20"/>
  <c r="Q917" i="20" s="1"/>
  <c r="P917" i="20"/>
  <c r="Q575" i="20"/>
  <c r="Q928" i="20" s="1"/>
  <c r="P928" i="20"/>
  <c r="Q628" i="20"/>
  <c r="Q931" i="20" s="1"/>
  <c r="P931" i="20"/>
  <c r="Q161" i="20"/>
  <c r="Q912" i="20" s="1"/>
  <c r="P912" i="20"/>
  <c r="Q359" i="20"/>
  <c r="Q920" i="20" s="1"/>
  <c r="P920" i="20"/>
  <c r="Q536" i="20"/>
  <c r="Q926" i="20" s="1"/>
  <c r="P926" i="20"/>
  <c r="P924" i="20"/>
  <c r="Q469" i="20"/>
  <c r="Q924" i="20" s="1"/>
  <c r="Q125" i="20"/>
  <c r="Q947" i="20" s="1"/>
  <c r="P947" i="20"/>
  <c r="Q395" i="20"/>
  <c r="Q921" i="20" s="1"/>
  <c r="P921" i="20"/>
  <c r="P925" i="20"/>
  <c r="Q502" i="20"/>
  <c r="Q925" i="20" s="1"/>
  <c r="J10" i="23"/>
  <c r="O594" i="20"/>
  <c r="P594" i="20" s="1"/>
  <c r="Q594" i="20" s="1"/>
  <c r="P741" i="20"/>
  <c r="O936" i="20"/>
  <c r="D20" i="23"/>
  <c r="O209" i="20"/>
  <c r="P209" i="20" s="1"/>
  <c r="Q209" i="20" s="1"/>
  <c r="K20" i="23"/>
  <c r="O714" i="20"/>
  <c r="P714" i="20" s="1"/>
  <c r="Q714" i="20" s="1"/>
  <c r="P558" i="20"/>
  <c r="K946" i="20"/>
  <c r="O907" i="20"/>
  <c r="P915" i="20"/>
  <c r="Q232" i="20"/>
  <c r="Q915" i="20" s="1"/>
  <c r="P591" i="20"/>
  <c r="O919" i="20"/>
  <c r="O933" i="20"/>
  <c r="O943" i="20"/>
  <c r="Q34" i="20"/>
  <c r="O938" i="20"/>
  <c r="O932" i="20"/>
  <c r="O941" i="20"/>
  <c r="O922" i="20"/>
  <c r="O940" i="20"/>
  <c r="E20" i="23"/>
  <c r="O277" i="20"/>
  <c r="P277" i="20" s="1"/>
  <c r="Q277" i="20" s="1"/>
  <c r="P433" i="20"/>
  <c r="O923" i="20"/>
  <c r="J35" i="23"/>
  <c r="O599" i="20"/>
  <c r="P599" i="20" s="1"/>
  <c r="Q599" i="20" s="1"/>
  <c r="J37" i="23"/>
  <c r="O601" i="20"/>
  <c r="P601" i="20" s="1"/>
  <c r="Q601" i="20" s="1"/>
  <c r="O918" i="20"/>
  <c r="P310" i="20"/>
  <c r="B7" i="23"/>
  <c r="O37" i="20"/>
  <c r="P37" i="20" s="1"/>
  <c r="Q37" i="20" s="1"/>
  <c r="O915" i="20"/>
  <c r="Q747" i="20"/>
  <c r="P919" i="20"/>
  <c r="Q325" i="20"/>
  <c r="Q919" i="20" s="1"/>
  <c r="Q673" i="20"/>
  <c r="Q933" i="20" s="1"/>
  <c r="P933" i="20"/>
  <c r="Q894" i="20"/>
  <c r="Q943" i="20" s="1"/>
  <c r="P943" i="20"/>
  <c r="Q705" i="20"/>
  <c r="Q762" i="20"/>
  <c r="Q938" i="20" s="1"/>
  <c r="P938" i="20"/>
  <c r="Q733" i="20"/>
  <c r="Q935" i="20" s="1"/>
  <c r="P935" i="20"/>
  <c r="Q632" i="20"/>
  <c r="Q932" i="20" s="1"/>
  <c r="P932" i="20"/>
  <c r="P941" i="20"/>
  <c r="Q824" i="20"/>
  <c r="Q941" i="20" s="1"/>
  <c r="Q403" i="20"/>
  <c r="Q922" i="20" s="1"/>
  <c r="P922" i="20"/>
  <c r="Q265" i="20"/>
  <c r="Q798" i="20"/>
  <c r="Q940" i="20" s="1"/>
  <c r="P940" i="20"/>
  <c r="J20" i="23"/>
  <c r="M20" i="23"/>
  <c r="J36" i="23"/>
  <c r="N20" i="23"/>
  <c r="J30" i="23"/>
  <c r="J23" i="23"/>
  <c r="J15" i="23"/>
  <c r="J26" i="23"/>
  <c r="J9" i="23"/>
  <c r="I948" i="20"/>
  <c r="K928" i="20"/>
  <c r="M19" i="16"/>
  <c r="C20" i="23"/>
  <c r="K940" i="20"/>
  <c r="K947" i="20"/>
  <c r="H4" i="2" s="1"/>
  <c r="K941" i="20"/>
  <c r="K934" i="20"/>
  <c r="H19" i="2" s="1"/>
  <c r="J41" i="23"/>
  <c r="K942" i="20"/>
  <c r="H23" i="2" s="1"/>
  <c r="K939" i="20"/>
  <c r="H22" i="2" s="1"/>
  <c r="K944" i="20"/>
  <c r="H25" i="2" s="1"/>
  <c r="K936" i="20"/>
  <c r="H20" i="2" s="1"/>
  <c r="K911" i="20"/>
  <c r="K938" i="20"/>
  <c r="J33" i="23"/>
  <c r="K929" i="20"/>
  <c r="H16" i="2" s="1"/>
  <c r="J16" i="23"/>
  <c r="K926" i="20"/>
  <c r="K932" i="20"/>
  <c r="K913" i="20"/>
  <c r="H5" i="2" s="1"/>
  <c r="K927" i="20"/>
  <c r="H15" i="2" s="1"/>
  <c r="K912" i="20"/>
  <c r="K922" i="20"/>
  <c r="K921" i="20"/>
  <c r="K930" i="20"/>
  <c r="K923" i="20"/>
  <c r="H11" i="2" s="1"/>
  <c r="K910" i="20"/>
  <c r="H2" i="2" s="1"/>
  <c r="K915" i="20"/>
  <c r="K916" i="20"/>
  <c r="H7" i="2" s="1"/>
  <c r="K920" i="20"/>
  <c r="K925" i="20"/>
  <c r="K919" i="20"/>
  <c r="K924" i="20"/>
  <c r="K933" i="20"/>
  <c r="K918" i="20"/>
  <c r="H9" i="2" s="1"/>
  <c r="W1484" i="3"/>
  <c r="AB1484" i="3"/>
  <c r="H193" i="11" l="1"/>
  <c r="H708" i="20" s="1"/>
  <c r="H195" i="11"/>
  <c r="H828" i="20" s="1"/>
  <c r="O934" i="20"/>
  <c r="O927" i="20"/>
  <c r="Q934" i="20"/>
  <c r="P916" i="20"/>
  <c r="Q916" i="20"/>
  <c r="O910" i="20"/>
  <c r="P934" i="20"/>
  <c r="O916" i="20"/>
  <c r="O913" i="20"/>
  <c r="P910" i="20"/>
  <c r="Q910" i="20"/>
  <c r="O929" i="20"/>
  <c r="P907" i="20"/>
  <c r="O946" i="20"/>
  <c r="P752" i="20"/>
  <c r="O937" i="20"/>
  <c r="Q913" i="20"/>
  <c r="Q433" i="20"/>
  <c r="Q923" i="20" s="1"/>
  <c r="P923" i="20"/>
  <c r="P929" i="20"/>
  <c r="Q591" i="20"/>
  <c r="Q929" i="20" s="1"/>
  <c r="P936" i="20"/>
  <c r="Q741" i="20"/>
  <c r="Q936" i="20" s="1"/>
  <c r="Q781" i="20"/>
  <c r="Q939" i="20" s="1"/>
  <c r="P939" i="20"/>
  <c r="Q310" i="20"/>
  <c r="Q918" i="20" s="1"/>
  <c r="P918" i="20"/>
  <c r="Q558" i="20"/>
  <c r="Q927" i="20" s="1"/>
  <c r="P927" i="20"/>
  <c r="P913" i="20"/>
  <c r="Q861" i="20"/>
  <c r="Q942" i="20" s="1"/>
  <c r="P942" i="20"/>
  <c r="W153" i="3"/>
  <c r="AB153" i="3"/>
  <c r="AB154" i="3"/>
  <c r="Q907" i="20" l="1"/>
  <c r="Q946" i="20" s="1"/>
  <c r="P946" i="20"/>
  <c r="Q752" i="20"/>
  <c r="Q937" i="20" s="1"/>
  <c r="P937" i="20"/>
  <c r="H4" i="4"/>
  <c r="AB1419" i="3"/>
  <c r="W1419" i="3"/>
  <c r="I4" i="4" l="1"/>
  <c r="W575" i="3"/>
  <c r="AB575" i="3"/>
  <c r="AB1246" i="3" l="1"/>
  <c r="AB1245" i="3"/>
  <c r="AB1243" i="3"/>
  <c r="AB1242" i="3"/>
  <c r="AB1241" i="3"/>
  <c r="AB1240" i="3"/>
  <c r="AB1239" i="3"/>
  <c r="AB1228" i="3"/>
  <c r="AB1227" i="3"/>
  <c r="H352" i="11" s="1"/>
  <c r="AB1225" i="3"/>
  <c r="H272" i="11" s="1"/>
  <c r="AB1223" i="3"/>
  <c r="W1261" i="3"/>
  <c r="W1260" i="3"/>
  <c r="W1254" i="3"/>
  <c r="W1252" i="3"/>
  <c r="W1250" i="3"/>
  <c r="W1249" i="3"/>
  <c r="W1246" i="3"/>
  <c r="W1245" i="3"/>
  <c r="W1243" i="3"/>
  <c r="W1242" i="3"/>
  <c r="W1241" i="3"/>
  <c r="W1240" i="3"/>
  <c r="W1239" i="3"/>
  <c r="W1238" i="3"/>
  <c r="W1233" i="3"/>
  <c r="W1232" i="3"/>
  <c r="W1231" i="3"/>
  <c r="W1229" i="3"/>
  <c r="W1228" i="3"/>
  <c r="W1227" i="3"/>
  <c r="W1225" i="3"/>
  <c r="W1223" i="3"/>
  <c r="W1222" i="3"/>
  <c r="AB1266" i="3" l="1"/>
  <c r="AB1265" i="3"/>
  <c r="AB1264" i="3"/>
  <c r="AB1263" i="3"/>
  <c r="W1264" i="3"/>
  <c r="W1263" i="3"/>
  <c r="W1262" i="3"/>
  <c r="W1077" i="3" l="1"/>
  <c r="AB1077" i="3"/>
  <c r="P38" i="23" l="1"/>
  <c r="N38" i="23"/>
  <c r="L38" i="23"/>
  <c r="K38" i="23"/>
  <c r="I38" i="23"/>
  <c r="H38" i="23"/>
  <c r="G38" i="23"/>
  <c r="F38" i="23"/>
  <c r="E38" i="23"/>
  <c r="D38" i="23"/>
  <c r="C38" i="23"/>
  <c r="B38" i="23"/>
  <c r="C37" i="24"/>
  <c r="B37" i="24"/>
  <c r="AB1322" i="3"/>
  <c r="W1322" i="3"/>
  <c r="AA1627" i="3" l="1"/>
  <c r="Z1627" i="3"/>
  <c r="Y1627" i="3"/>
  <c r="X1627" i="3"/>
  <c r="V1627" i="3"/>
  <c r="U1627" i="3"/>
  <c r="T1627" i="3"/>
  <c r="S1627" i="3"/>
  <c r="Q1627" i="3"/>
  <c r="P1627" i="3"/>
  <c r="O1627" i="3"/>
  <c r="N1627" i="3"/>
  <c r="L1627" i="3"/>
  <c r="K1627" i="3"/>
  <c r="J1627" i="3"/>
  <c r="I1627" i="3"/>
  <c r="G1627" i="3"/>
  <c r="F1627" i="3"/>
  <c r="E1627" i="3"/>
  <c r="D1627" i="3"/>
  <c r="W1220" i="3"/>
  <c r="H37" i="16" l="1"/>
  <c r="J37" i="24"/>
  <c r="L37" i="16"/>
  <c r="C75" i="24"/>
  <c r="B75" i="24"/>
  <c r="C74" i="24"/>
  <c r="B74" i="24"/>
  <c r="C73" i="24"/>
  <c r="B73" i="24"/>
  <c r="C72" i="24"/>
  <c r="B72" i="24"/>
  <c r="C71" i="24"/>
  <c r="B71" i="24"/>
  <c r="C70" i="24"/>
  <c r="B70" i="24"/>
  <c r="C69" i="24"/>
  <c r="B69" i="24"/>
  <c r="C68" i="24"/>
  <c r="B68" i="24"/>
  <c r="C67" i="24"/>
  <c r="B67" i="24"/>
  <c r="C66" i="24"/>
  <c r="B66" i="24"/>
  <c r="C65" i="24"/>
  <c r="B65" i="24"/>
  <c r="C64" i="24"/>
  <c r="B64" i="24"/>
  <c r="C63" i="24"/>
  <c r="B63" i="24"/>
  <c r="C62" i="24"/>
  <c r="B62" i="24"/>
  <c r="C61" i="24"/>
  <c r="B61" i="24"/>
  <c r="C60" i="24"/>
  <c r="B60" i="24"/>
  <c r="C59" i="24"/>
  <c r="B59" i="24"/>
  <c r="C58" i="24"/>
  <c r="B58" i="24"/>
  <c r="C57" i="24"/>
  <c r="B57" i="24"/>
  <c r="C56" i="24"/>
  <c r="B56" i="24"/>
  <c r="C55" i="24"/>
  <c r="B55" i="24"/>
  <c r="C54" i="24"/>
  <c r="B54" i="24"/>
  <c r="C53" i="24"/>
  <c r="B53" i="24"/>
  <c r="C52" i="24"/>
  <c r="B52" i="24"/>
  <c r="C51" i="24"/>
  <c r="B51" i="24"/>
  <c r="C50" i="24"/>
  <c r="B50" i="24"/>
  <c r="C49" i="24"/>
  <c r="B49" i="24"/>
  <c r="C48" i="24"/>
  <c r="B48" i="24"/>
  <c r="C47" i="24"/>
  <c r="B47" i="24"/>
  <c r="C46" i="24"/>
  <c r="B46" i="24"/>
  <c r="C45" i="24"/>
  <c r="B45" i="24"/>
  <c r="C44" i="24"/>
  <c r="B44" i="24"/>
  <c r="C43" i="24"/>
  <c r="B43" i="24"/>
  <c r="C42" i="24"/>
  <c r="B42" i="24"/>
  <c r="C41" i="24"/>
  <c r="B41" i="24"/>
  <c r="C40" i="24"/>
  <c r="B40" i="24"/>
  <c r="C39" i="24"/>
  <c r="B39" i="24"/>
  <c r="C38" i="24"/>
  <c r="B38" i="24"/>
  <c r="C36" i="24"/>
  <c r="B36" i="24"/>
  <c r="C35" i="24"/>
  <c r="B35" i="24"/>
  <c r="C34" i="24"/>
  <c r="B34" i="24"/>
  <c r="C33" i="24"/>
  <c r="B33" i="24"/>
  <c r="C32" i="24"/>
  <c r="B32" i="24"/>
  <c r="C31" i="24"/>
  <c r="B31" i="24"/>
  <c r="C30" i="24"/>
  <c r="B30" i="24"/>
  <c r="C29" i="24"/>
  <c r="B29" i="24"/>
  <c r="C28" i="24"/>
  <c r="B28" i="24"/>
  <c r="C27" i="24"/>
  <c r="B27" i="24"/>
  <c r="C26" i="24"/>
  <c r="B26" i="24"/>
  <c r="C25" i="24"/>
  <c r="B25" i="24"/>
  <c r="C24" i="24"/>
  <c r="B24" i="24"/>
  <c r="C23" i="24"/>
  <c r="B23" i="24"/>
  <c r="C22" i="24"/>
  <c r="B22" i="24"/>
  <c r="C21" i="24"/>
  <c r="B21" i="24"/>
  <c r="C20" i="24"/>
  <c r="B20" i="24"/>
  <c r="C18" i="24"/>
  <c r="B18" i="24"/>
  <c r="C17" i="24"/>
  <c r="B17" i="24"/>
  <c r="C16" i="24"/>
  <c r="B16" i="24"/>
  <c r="C15" i="24"/>
  <c r="B15" i="24"/>
  <c r="C14" i="24"/>
  <c r="B14" i="24"/>
  <c r="C13" i="24"/>
  <c r="B13" i="24"/>
  <c r="C12" i="24"/>
  <c r="B12" i="24"/>
  <c r="C11" i="24"/>
  <c r="B11" i="24"/>
  <c r="C10" i="24"/>
  <c r="B10" i="24"/>
  <c r="C9" i="24"/>
  <c r="B9" i="24"/>
  <c r="C8" i="24"/>
  <c r="B8" i="24"/>
  <c r="C7" i="24"/>
  <c r="B7" i="24"/>
  <c r="C5" i="24"/>
  <c r="B5" i="24"/>
  <c r="C4" i="24"/>
  <c r="B4" i="24"/>
  <c r="C3" i="24"/>
  <c r="B3" i="24"/>
  <c r="C2" i="24"/>
  <c r="B2" i="24"/>
  <c r="W1327" i="3" l="1"/>
  <c r="AB1325" i="3"/>
  <c r="W1325" i="3"/>
  <c r="AB1324" i="3"/>
  <c r="W1324" i="3"/>
  <c r="AB1323" i="3"/>
  <c r="H943" i="11" s="1"/>
  <c r="W1323" i="3"/>
  <c r="AB1319" i="3"/>
  <c r="W1319" i="3"/>
  <c r="H1009" i="11" l="1"/>
  <c r="W1088" i="3"/>
  <c r="AB1088" i="3"/>
  <c r="W1116" i="3" l="1"/>
  <c r="AB1116" i="3"/>
  <c r="H718" i="11" s="1"/>
  <c r="H715" i="11" l="1"/>
  <c r="H629" i="20" s="1"/>
  <c r="W106" i="3"/>
  <c r="AB106" i="3"/>
  <c r="G340" i="27" l="1"/>
  <c r="H1305" i="11"/>
  <c r="W88" i="3"/>
  <c r="AB88" i="3"/>
  <c r="W149" i="3" l="1"/>
  <c r="AB149" i="3"/>
  <c r="W1451" i="3" l="1"/>
  <c r="AB1436" i="3"/>
  <c r="H142" i="11" s="1"/>
  <c r="AB542" i="3" l="1"/>
  <c r="W542" i="3"/>
  <c r="W686" i="3" l="1"/>
  <c r="W685" i="3"/>
  <c r="AB686" i="3"/>
  <c r="AB685" i="3"/>
  <c r="AB1187" i="3" l="1"/>
  <c r="AB1186" i="3"/>
  <c r="H672" i="11" s="1"/>
  <c r="AB1185" i="3"/>
  <c r="W1187" i="3"/>
  <c r="W1186" i="3"/>
  <c r="H678" i="11" l="1"/>
  <c r="H458" i="20" s="1"/>
  <c r="W397" i="3"/>
  <c r="AB382" i="3"/>
  <c r="AB73" i="3" l="1"/>
  <c r="H675" i="11" s="1"/>
  <c r="AB72" i="3"/>
  <c r="W73" i="3"/>
  <c r="W72" i="3"/>
  <c r="H671" i="11" l="1"/>
  <c r="H720" i="20" s="1"/>
  <c r="H673" i="11"/>
  <c r="H50" i="20" s="1"/>
  <c r="W915" i="3"/>
  <c r="W914" i="3"/>
  <c r="W913" i="3"/>
  <c r="W912" i="3"/>
  <c r="AB914" i="3"/>
  <c r="AB913" i="3"/>
  <c r="H679" i="11" s="1"/>
  <c r="AB912" i="3"/>
  <c r="H667" i="11" l="1"/>
  <c r="H49" i="20" s="1"/>
  <c r="H669" i="11"/>
  <c r="H521" i="20" s="1"/>
  <c r="H677" i="11"/>
  <c r="H380" i="20" s="1"/>
  <c r="H711" i="11"/>
  <c r="H522" i="20"/>
  <c r="H285" i="20"/>
  <c r="W1440" i="3"/>
  <c r="AB1425" i="3"/>
  <c r="H284" i="20" l="1"/>
  <c r="W531" i="3"/>
  <c r="AB531" i="3"/>
  <c r="W396" i="3" l="1"/>
  <c r="AB381" i="3"/>
  <c r="H8" i="11" s="1"/>
  <c r="H196" i="20" l="1"/>
  <c r="W900" i="3"/>
  <c r="AB900" i="3"/>
  <c r="H292" i="11" s="1"/>
  <c r="AB402" i="3" l="1"/>
  <c r="W412" i="3"/>
  <c r="W1201" i="3" l="1"/>
  <c r="AB1201" i="3"/>
  <c r="W705" i="3" l="1"/>
  <c r="AB705" i="3"/>
  <c r="P14" i="23"/>
  <c r="N14" i="23"/>
  <c r="M14" i="23"/>
  <c r="L14" i="23"/>
  <c r="I14" i="23"/>
  <c r="H14" i="23"/>
  <c r="G14" i="23"/>
  <c r="F14" i="23"/>
  <c r="E14" i="23"/>
  <c r="D14" i="23"/>
  <c r="C14" i="23"/>
  <c r="B14" i="23"/>
  <c r="AB703" i="3"/>
  <c r="W703" i="3"/>
  <c r="H196" i="11" l="1"/>
  <c r="H198" i="11"/>
  <c r="H364" i="20" s="1"/>
  <c r="P29" i="23"/>
  <c r="N29" i="23"/>
  <c r="M29" i="23"/>
  <c r="L29" i="23"/>
  <c r="I29" i="23"/>
  <c r="G29" i="23"/>
  <c r="F29" i="23"/>
  <c r="E29" i="23"/>
  <c r="C29" i="23"/>
  <c r="B29" i="23"/>
  <c r="AB929" i="3"/>
  <c r="AB927" i="3"/>
  <c r="H197" i="11" s="1"/>
  <c r="W929" i="3"/>
  <c r="W927" i="3"/>
  <c r="G195" i="27" l="1"/>
  <c r="H865" i="20"/>
  <c r="H90" i="4"/>
  <c r="H28" i="16" l="1"/>
  <c r="J13" i="24"/>
  <c r="L13" i="16"/>
  <c r="H13" i="16"/>
  <c r="J28" i="24"/>
  <c r="J51" i="24"/>
  <c r="H51" i="16"/>
  <c r="H52" i="16"/>
  <c r="H50" i="16"/>
  <c r="L50" i="16"/>
  <c r="J50" i="24"/>
  <c r="L28" i="16"/>
  <c r="W1087" i="3" l="1"/>
  <c r="AB1087" i="3"/>
  <c r="H128" i="11" s="1"/>
  <c r="H591" i="20" l="1"/>
  <c r="AB1430" i="3"/>
  <c r="W1445" i="3"/>
  <c r="AB536" i="3" l="1"/>
  <c r="W536" i="3"/>
  <c r="W391" i="3" l="1"/>
  <c r="AB376" i="3"/>
  <c r="W68" i="3" l="1"/>
  <c r="AB68" i="3"/>
  <c r="W1437" i="3" l="1"/>
  <c r="AB1423" i="3"/>
  <c r="H301" i="11" s="1"/>
  <c r="AB378" i="3" l="1"/>
  <c r="W393" i="3"/>
  <c r="W673" i="3" l="1"/>
  <c r="G294" i="11" s="1"/>
  <c r="AB673" i="3"/>
  <c r="H294" i="11" l="1"/>
  <c r="AB570" i="3"/>
  <c r="W570" i="3"/>
  <c r="W939" i="3" l="1"/>
  <c r="AB939" i="3"/>
  <c r="F1593" i="11" l="1"/>
  <c r="F158" i="20" s="1"/>
  <c r="E1593" i="11"/>
  <c r="E158" i="20" s="1"/>
  <c r="D1593" i="11"/>
  <c r="D158" i="20" s="1"/>
  <c r="W108" i="3"/>
  <c r="AB108" i="3"/>
  <c r="AB104" i="3"/>
  <c r="W104" i="3"/>
  <c r="I158" i="20" l="1"/>
  <c r="H1592" i="11"/>
  <c r="G1593" i="11"/>
  <c r="G158" i="20" s="1"/>
  <c r="G1592" i="11"/>
  <c r="G124" i="20" s="1"/>
  <c r="D124" i="20"/>
  <c r="E124" i="20"/>
  <c r="F124" i="20"/>
  <c r="I124" i="20"/>
  <c r="AB526" i="3"/>
  <c r="H10" i="11" s="1"/>
  <c r="AB525" i="3"/>
  <c r="AB524" i="3"/>
  <c r="AB523" i="3"/>
  <c r="AB522" i="3"/>
  <c r="AB521" i="3"/>
  <c r="W526" i="3"/>
  <c r="W525" i="3"/>
  <c r="W524" i="3"/>
  <c r="W523" i="3"/>
  <c r="W522" i="3"/>
  <c r="W521" i="3"/>
  <c r="H124" i="20" l="1"/>
  <c r="I299" i="20"/>
  <c r="H1595" i="11"/>
  <c r="H299" i="20" s="1"/>
  <c r="H265" i="20"/>
  <c r="W1316" i="3"/>
  <c r="AB1316" i="3"/>
  <c r="H937" i="11" l="1"/>
  <c r="W1073" i="3"/>
  <c r="AB1073" i="3"/>
  <c r="W137" i="3" l="1"/>
  <c r="AB137" i="3"/>
  <c r="W771" i="3" l="1"/>
  <c r="AB771" i="3"/>
  <c r="AB406" i="3" l="1"/>
  <c r="W417" i="3"/>
  <c r="P34" i="23" l="1"/>
  <c r="N34" i="23"/>
  <c r="M34" i="23"/>
  <c r="L34" i="23"/>
  <c r="K34" i="23"/>
  <c r="I34" i="23"/>
  <c r="H34" i="23"/>
  <c r="G34" i="23"/>
  <c r="F34" i="23"/>
  <c r="E34" i="23"/>
  <c r="D34" i="23"/>
  <c r="B34" i="23"/>
  <c r="AB178" i="3"/>
  <c r="H470" i="11" s="1"/>
  <c r="W178" i="3"/>
  <c r="AB1312" i="3" l="1"/>
  <c r="W1312" i="3"/>
  <c r="H99" i="4" l="1"/>
  <c r="H102" i="4" l="1"/>
  <c r="J33" i="24"/>
  <c r="H33" i="16"/>
  <c r="AB1102" i="3"/>
  <c r="W1102" i="3"/>
  <c r="AB1457" i="3" l="1"/>
  <c r="W1471" i="3"/>
  <c r="H62" i="4" l="1"/>
  <c r="AB988" i="3"/>
  <c r="W1002" i="3"/>
  <c r="AB987" i="3"/>
  <c r="W1000" i="3"/>
  <c r="H295" i="11" l="1"/>
  <c r="W751" i="3"/>
  <c r="AB751" i="3"/>
  <c r="W749" i="3"/>
  <c r="G434" i="11" s="1"/>
  <c r="AB749" i="3"/>
  <c r="H434" i="11" s="1"/>
  <c r="H447" i="20" l="1"/>
  <c r="W774" i="3"/>
  <c r="AB774" i="3"/>
  <c r="W765" i="3"/>
  <c r="AB765" i="3"/>
  <c r="AB1212" i="3" l="1"/>
  <c r="W1212" i="3"/>
  <c r="AB128" i="3" l="1"/>
  <c r="W128" i="3"/>
  <c r="H1400" i="11" l="1"/>
  <c r="AA1639" i="3"/>
  <c r="Z1639" i="3"/>
  <c r="Y1639" i="3"/>
  <c r="X1639" i="3"/>
  <c r="AA1638" i="3"/>
  <c r="Z1638" i="3"/>
  <c r="Y1638" i="3"/>
  <c r="X1638" i="3"/>
  <c r="AA1637" i="3"/>
  <c r="Z1637" i="3"/>
  <c r="Y1637" i="3"/>
  <c r="X1637" i="3"/>
  <c r="AA1635" i="3"/>
  <c r="Z1635" i="3"/>
  <c r="Y1635" i="3"/>
  <c r="X1635" i="3"/>
  <c r="AA1633" i="3"/>
  <c r="Z1633" i="3"/>
  <c r="Y1633" i="3"/>
  <c r="X1633" i="3"/>
  <c r="AA1632" i="3"/>
  <c r="Z1632" i="3"/>
  <c r="Y1632" i="3"/>
  <c r="X1632" i="3"/>
  <c r="AA1630" i="3"/>
  <c r="Z1630" i="3"/>
  <c r="Y1630" i="3"/>
  <c r="X1630" i="3"/>
  <c r="AA1629" i="3"/>
  <c r="Z1629" i="3"/>
  <c r="Y1629" i="3"/>
  <c r="X1629" i="3"/>
  <c r="AA1628" i="3"/>
  <c r="Z1628" i="3"/>
  <c r="Y1628" i="3"/>
  <c r="X1628" i="3"/>
  <c r="AA1626" i="3"/>
  <c r="Z1626" i="3"/>
  <c r="Y1626" i="3"/>
  <c r="X1626" i="3"/>
  <c r="AB1625" i="3"/>
  <c r="AA1625" i="3"/>
  <c r="Z1625" i="3"/>
  <c r="Y1625" i="3"/>
  <c r="X1625" i="3"/>
  <c r="AA1624" i="3"/>
  <c r="Z1624" i="3"/>
  <c r="Y1624" i="3"/>
  <c r="X1624" i="3"/>
  <c r="AA1622" i="3"/>
  <c r="Z1622" i="3"/>
  <c r="Y1622" i="3"/>
  <c r="X1622" i="3"/>
  <c r="AA1621" i="3"/>
  <c r="Z1621" i="3"/>
  <c r="Y1621" i="3"/>
  <c r="X1621" i="3"/>
  <c r="AA1620" i="3"/>
  <c r="Z1620" i="3"/>
  <c r="Y1620" i="3"/>
  <c r="X1620" i="3"/>
  <c r="AA1618" i="3"/>
  <c r="Z1618" i="3"/>
  <c r="Y1618" i="3"/>
  <c r="X1618" i="3"/>
  <c r="AA1617" i="3"/>
  <c r="Z1617" i="3"/>
  <c r="Y1617" i="3"/>
  <c r="X1617" i="3"/>
  <c r="AA1616" i="3"/>
  <c r="Z1616" i="3"/>
  <c r="Y1616" i="3"/>
  <c r="X1616" i="3"/>
  <c r="AA1615" i="3"/>
  <c r="Z1615" i="3"/>
  <c r="Y1615" i="3"/>
  <c r="X1615" i="3"/>
  <c r="AA1614" i="3"/>
  <c r="Z1614" i="3"/>
  <c r="Y1614" i="3"/>
  <c r="X1614" i="3"/>
  <c r="AA1612" i="3"/>
  <c r="Z1612" i="3"/>
  <c r="Y1612" i="3"/>
  <c r="X1612" i="3"/>
  <c r="AA1610" i="3"/>
  <c r="Z1610" i="3"/>
  <c r="Y1610" i="3"/>
  <c r="X1610" i="3"/>
  <c r="AA1609" i="3"/>
  <c r="Z1609" i="3"/>
  <c r="Y1609" i="3"/>
  <c r="X1609" i="3"/>
  <c r="AA1608" i="3"/>
  <c r="Z1608" i="3"/>
  <c r="Y1608" i="3"/>
  <c r="X1608" i="3"/>
  <c r="AA1607" i="3"/>
  <c r="Z1607" i="3"/>
  <c r="Y1607" i="3"/>
  <c r="X1607" i="3"/>
  <c r="AA1605" i="3"/>
  <c r="Z1605" i="3"/>
  <c r="Y1605" i="3"/>
  <c r="X1605" i="3"/>
  <c r="AA1604" i="3"/>
  <c r="Z1604" i="3"/>
  <c r="Y1604" i="3"/>
  <c r="X1604" i="3"/>
  <c r="AA1603" i="3"/>
  <c r="Z1603" i="3"/>
  <c r="Y1603" i="3"/>
  <c r="X1603" i="3"/>
  <c r="AA1602" i="3"/>
  <c r="Z1602" i="3"/>
  <c r="Y1602" i="3"/>
  <c r="X1602" i="3"/>
  <c r="AB1601" i="3"/>
  <c r="AA1601" i="3"/>
  <c r="Z1601" i="3"/>
  <c r="Y1601" i="3"/>
  <c r="X1601" i="3"/>
  <c r="AA1600" i="3"/>
  <c r="Z1600" i="3"/>
  <c r="Y1600" i="3"/>
  <c r="X1600" i="3"/>
  <c r="AA1599" i="3"/>
  <c r="Z1599" i="3"/>
  <c r="Y1599" i="3"/>
  <c r="X1599" i="3"/>
  <c r="AB1598" i="3"/>
  <c r="H1589" i="11" s="1"/>
  <c r="AB1597" i="3"/>
  <c r="AB1596" i="3"/>
  <c r="AB1595" i="3"/>
  <c r="AB1594" i="3"/>
  <c r="AB1593" i="3"/>
  <c r="AB1592" i="3"/>
  <c r="AB1591" i="3"/>
  <c r="H384" i="11" s="1"/>
  <c r="AB1590" i="3"/>
  <c r="H174" i="11" s="1"/>
  <c r="H864" i="20" s="1"/>
  <c r="AB1589" i="3"/>
  <c r="AB1588" i="3"/>
  <c r="AB1587" i="3"/>
  <c r="H143" i="11"/>
  <c r="AB1514" i="3"/>
  <c r="AB1513" i="3"/>
  <c r="AB1512" i="3"/>
  <c r="AB1511" i="3"/>
  <c r="AB1510" i="3"/>
  <c r="AB1509" i="3"/>
  <c r="AB1507" i="3"/>
  <c r="AB1506" i="3"/>
  <c r="AB1505" i="3"/>
  <c r="AB1504" i="3"/>
  <c r="AB1503" i="3"/>
  <c r="AB1502" i="3"/>
  <c r="AB1501" i="3"/>
  <c r="AB1500" i="3"/>
  <c r="AB1499" i="3"/>
  <c r="AB1498" i="3"/>
  <c r="AB1497" i="3"/>
  <c r="AB1496" i="3"/>
  <c r="AB1495" i="3"/>
  <c r="AB1494" i="3"/>
  <c r="H942" i="11" s="1"/>
  <c r="AB1493" i="3"/>
  <c r="AB1492" i="3"/>
  <c r="AB1491" i="3"/>
  <c r="H723" i="11" s="1"/>
  <c r="AB1490" i="3"/>
  <c r="AB1489" i="3"/>
  <c r="AB1488" i="3"/>
  <c r="AB1487" i="3"/>
  <c r="AB1486" i="3"/>
  <c r="AB1485" i="3"/>
  <c r="AB1483" i="3"/>
  <c r="AB1482" i="3"/>
  <c r="AB1481" i="3"/>
  <c r="AB1480" i="3"/>
  <c r="AB1479" i="3"/>
  <c r="AB1478" i="3"/>
  <c r="AB1477" i="3"/>
  <c r="AB1476" i="3"/>
  <c r="AB1475" i="3"/>
  <c r="AB1474" i="3"/>
  <c r="AB1473" i="3"/>
  <c r="H566" i="11" s="1"/>
  <c r="AB1472" i="3"/>
  <c r="AB1471" i="3"/>
  <c r="H300" i="11" s="1"/>
  <c r="AB1470" i="3"/>
  <c r="AB1469" i="3"/>
  <c r="AB1468" i="3"/>
  <c r="H168" i="11" s="1"/>
  <c r="AB1467" i="3"/>
  <c r="AB1466" i="3"/>
  <c r="AB1465" i="3"/>
  <c r="AB1464" i="3"/>
  <c r="AB1463" i="3"/>
  <c r="AB1462" i="3"/>
  <c r="AB1461" i="3"/>
  <c r="AB1460" i="3"/>
  <c r="AB1459" i="3"/>
  <c r="AB1458" i="3"/>
  <c r="AB1456" i="3"/>
  <c r="AB1455" i="3"/>
  <c r="AB1454" i="3"/>
  <c r="AB1453" i="3"/>
  <c r="H726" i="11" s="1"/>
  <c r="AB1451" i="3"/>
  <c r="AB1450" i="3"/>
  <c r="AB1449" i="3"/>
  <c r="AB1448" i="3"/>
  <c r="H569" i="11" s="1"/>
  <c r="AB1447" i="3"/>
  <c r="AB1446" i="3"/>
  <c r="H505" i="11" s="1"/>
  <c r="AB1445" i="3"/>
  <c r="AB1444" i="3"/>
  <c r="AB1443" i="3"/>
  <c r="AB1442" i="3"/>
  <c r="AB1441" i="3"/>
  <c r="AB1440" i="3"/>
  <c r="H302" i="11" s="1"/>
  <c r="AB1439" i="3"/>
  <c r="H279" i="11" s="1"/>
  <c r="AB1437" i="3"/>
  <c r="AB1435" i="3"/>
  <c r="AB1434" i="3"/>
  <c r="H26" i="11" s="1"/>
  <c r="AB1433" i="3"/>
  <c r="AB1432" i="3"/>
  <c r="AB1431" i="3"/>
  <c r="AB1429" i="3"/>
  <c r="AB1428" i="3"/>
  <c r="AB1427" i="3"/>
  <c r="AB1426" i="3"/>
  <c r="AB1424" i="3"/>
  <c r="AB1422" i="3"/>
  <c r="AB1421" i="3"/>
  <c r="AB1420" i="3"/>
  <c r="AB1418" i="3"/>
  <c r="H1577" i="11" s="1"/>
  <c r="AB1417" i="3"/>
  <c r="AB1416" i="3"/>
  <c r="AB1415" i="3"/>
  <c r="AB1414" i="3"/>
  <c r="AB1413" i="3"/>
  <c r="AB1412" i="3"/>
  <c r="AB1411" i="3"/>
  <c r="AB1410" i="3"/>
  <c r="H1558" i="11" s="1"/>
  <c r="AB1409" i="3"/>
  <c r="AB1408" i="3"/>
  <c r="AB1407" i="3"/>
  <c r="AB1406" i="3"/>
  <c r="AB1405" i="3"/>
  <c r="AB1404" i="3"/>
  <c r="AB1403" i="3"/>
  <c r="AB1402" i="3"/>
  <c r="AB1401" i="3"/>
  <c r="AB1400" i="3"/>
  <c r="AB1399" i="3"/>
  <c r="AB1398" i="3"/>
  <c r="H612" i="11" s="1"/>
  <c r="AB1397" i="3"/>
  <c r="H568" i="11" s="1"/>
  <c r="AB1396" i="3"/>
  <c r="AB1395" i="3"/>
  <c r="H376" i="11" s="1"/>
  <c r="AB1394" i="3"/>
  <c r="AB1393" i="3"/>
  <c r="H274" i="11" s="1"/>
  <c r="AB1392" i="3"/>
  <c r="H228" i="11" s="1"/>
  <c r="AB1391" i="3"/>
  <c r="AB1390" i="3"/>
  <c r="AB1389" i="3"/>
  <c r="AB1388" i="3"/>
  <c r="AB1387" i="3"/>
  <c r="AB1386" i="3"/>
  <c r="H1294" i="11" s="1"/>
  <c r="AB1385" i="3"/>
  <c r="AB1384" i="3"/>
  <c r="AB1383" i="3"/>
  <c r="AB1382" i="3"/>
  <c r="AB1381" i="3"/>
  <c r="AB1380" i="3"/>
  <c r="AB1379" i="3"/>
  <c r="AB1378" i="3"/>
  <c r="AB1377" i="3"/>
  <c r="AB1376" i="3"/>
  <c r="H273" i="11" s="1"/>
  <c r="H765" i="20" s="1"/>
  <c r="AB1375" i="3"/>
  <c r="AB1374" i="3"/>
  <c r="H163" i="11" s="1"/>
  <c r="AB1373" i="3"/>
  <c r="H83" i="11" s="1"/>
  <c r="AB1372" i="3"/>
  <c r="AB1371" i="3"/>
  <c r="AB1370" i="3"/>
  <c r="H1387" i="11" s="1"/>
  <c r="AB1369" i="3"/>
  <c r="H1293" i="11" s="1"/>
  <c r="AB1368" i="3"/>
  <c r="AB1367" i="3"/>
  <c r="AB1366" i="3"/>
  <c r="AB1365" i="3"/>
  <c r="AB1364" i="3"/>
  <c r="AB1363" i="3"/>
  <c r="AB1318" i="3"/>
  <c r="H1191" i="11" s="1"/>
  <c r="AB1317" i="3"/>
  <c r="AB1315" i="3"/>
  <c r="H606" i="11" s="1"/>
  <c r="AB1314" i="3"/>
  <c r="AB1313" i="3"/>
  <c r="H1292" i="11" s="1"/>
  <c r="AB1311" i="3"/>
  <c r="AB1310" i="3"/>
  <c r="H1291" i="11" s="1"/>
  <c r="AB1308" i="3"/>
  <c r="AB1307" i="3"/>
  <c r="AB1306" i="3"/>
  <c r="AB1305" i="3"/>
  <c r="H1482" i="11" s="1"/>
  <c r="AB1304" i="3"/>
  <c r="H1386" i="11" s="1"/>
  <c r="AB1303" i="3"/>
  <c r="AB1302" i="3"/>
  <c r="AB1301" i="3"/>
  <c r="AB1300" i="3"/>
  <c r="AB1299" i="3"/>
  <c r="AB1298" i="3"/>
  <c r="AB1297" i="3"/>
  <c r="AB1296" i="3"/>
  <c r="AB1295" i="3"/>
  <c r="AB1294" i="3"/>
  <c r="AB1293" i="3"/>
  <c r="AB1292" i="3"/>
  <c r="AB1291" i="3"/>
  <c r="AB1290" i="3"/>
  <c r="AB1289" i="3"/>
  <c r="AB1288" i="3"/>
  <c r="H1481" i="11" s="1"/>
  <c r="AB1287" i="3"/>
  <c r="H1385" i="11" s="1"/>
  <c r="AB1286" i="3"/>
  <c r="AB1285" i="3"/>
  <c r="AB1284" i="3"/>
  <c r="AB1283" i="3"/>
  <c r="AB1282" i="3"/>
  <c r="AB1281" i="3"/>
  <c r="AB1280" i="3"/>
  <c r="AB1279" i="3"/>
  <c r="AB1278" i="3"/>
  <c r="AB1277" i="3"/>
  <c r="AB1276" i="3"/>
  <c r="H1187" i="11" s="1"/>
  <c r="AB1275" i="3"/>
  <c r="AB1274" i="3"/>
  <c r="H1384" i="11" s="1"/>
  <c r="AB1273" i="3"/>
  <c r="AB1272" i="3"/>
  <c r="AB1271" i="3"/>
  <c r="AB1270" i="3"/>
  <c r="AB1269" i="3"/>
  <c r="AB1268" i="3"/>
  <c r="AB1267" i="3"/>
  <c r="AB1220" i="3"/>
  <c r="AB1219" i="3"/>
  <c r="H1284" i="11" s="1"/>
  <c r="AB1218" i="3"/>
  <c r="AB1217" i="3"/>
  <c r="AB1216" i="3"/>
  <c r="AB1215" i="3"/>
  <c r="AB1214" i="3"/>
  <c r="AB1213" i="3"/>
  <c r="AB1211" i="3"/>
  <c r="AB1210" i="3"/>
  <c r="AB1209" i="3"/>
  <c r="AB1208" i="3"/>
  <c r="H1184" i="11" s="1"/>
  <c r="AB1207" i="3"/>
  <c r="AB1206" i="3"/>
  <c r="AB1205" i="3"/>
  <c r="AB1204" i="3"/>
  <c r="AB1203" i="3"/>
  <c r="AB1202" i="3"/>
  <c r="AB1200" i="3"/>
  <c r="AB1199" i="3"/>
  <c r="AB1198" i="3"/>
  <c r="AB1197" i="3"/>
  <c r="AB1196" i="3"/>
  <c r="AB1195" i="3"/>
  <c r="AB1194" i="3"/>
  <c r="H1007" i="11" s="1"/>
  <c r="AB1193" i="3"/>
  <c r="AB1192" i="3"/>
  <c r="AB1191" i="3"/>
  <c r="H839" i="11" s="1"/>
  <c r="AB1190" i="3"/>
  <c r="AB1189" i="3"/>
  <c r="AB1188" i="3"/>
  <c r="AB1184" i="3"/>
  <c r="AB1183" i="3"/>
  <c r="AB1182" i="3"/>
  <c r="AB1181" i="3"/>
  <c r="H525" i="11" s="1"/>
  <c r="AB1180" i="3"/>
  <c r="H504" i="11" s="1"/>
  <c r="AB1179" i="3"/>
  <c r="H479" i="11" s="1"/>
  <c r="AB1178" i="3"/>
  <c r="H456" i="11" s="1"/>
  <c r="AB1177" i="3"/>
  <c r="H351" i="11" s="1"/>
  <c r="AB1176" i="3"/>
  <c r="AB1175" i="3"/>
  <c r="H271" i="11" s="1"/>
  <c r="AB1174" i="3"/>
  <c r="H132" i="11" s="1"/>
  <c r="AB1173" i="3"/>
  <c r="AB1172" i="3"/>
  <c r="AB1171" i="3"/>
  <c r="H1588" i="11" s="1"/>
  <c r="H672" i="20" s="1"/>
  <c r="AB1170" i="3"/>
  <c r="AB1169" i="3"/>
  <c r="AB1168" i="3"/>
  <c r="AB1167" i="3"/>
  <c r="AB1166" i="3"/>
  <c r="AB1165" i="3"/>
  <c r="AB1164" i="3"/>
  <c r="AB1163" i="3"/>
  <c r="AB1162" i="3"/>
  <c r="AB1161" i="3"/>
  <c r="AB1160" i="3"/>
  <c r="AB1159" i="3"/>
  <c r="AB1158" i="3"/>
  <c r="AB1157" i="3"/>
  <c r="AB1156" i="3"/>
  <c r="H681" i="11" s="1"/>
  <c r="H721" i="20" s="1"/>
  <c r="AB1155" i="3"/>
  <c r="AB1154" i="3"/>
  <c r="H619" i="11" s="1"/>
  <c r="AB1153" i="3"/>
  <c r="AB1152" i="3"/>
  <c r="AB1151" i="3"/>
  <c r="AB1150" i="3"/>
  <c r="AB1149" i="3"/>
  <c r="AB1148" i="3"/>
  <c r="AB1147" i="3"/>
  <c r="H408" i="11" s="1"/>
  <c r="AB1146" i="3"/>
  <c r="H406" i="11" s="1"/>
  <c r="AB1145" i="3"/>
  <c r="AB1144" i="3"/>
  <c r="AB1143" i="3"/>
  <c r="AB1142" i="3"/>
  <c r="AB1141" i="3"/>
  <c r="AB1140" i="3"/>
  <c r="AB1139" i="3"/>
  <c r="AB1138" i="3"/>
  <c r="AB1137" i="3"/>
  <c r="AB1136" i="3"/>
  <c r="AB1135" i="3"/>
  <c r="AB1134" i="3"/>
  <c r="AB1133" i="3"/>
  <c r="H3" i="11" s="1"/>
  <c r="AB1132" i="3"/>
  <c r="AB1131" i="3"/>
  <c r="AB1130" i="3"/>
  <c r="AB1129" i="3"/>
  <c r="AB1128" i="3"/>
  <c r="AB1127" i="3"/>
  <c r="AB1126" i="3"/>
  <c r="AB1125" i="3"/>
  <c r="AB1124" i="3"/>
  <c r="AB1123" i="3"/>
  <c r="AB1122" i="3"/>
  <c r="AB1121" i="3"/>
  <c r="H130" i="11" s="1"/>
  <c r="G259" i="27" s="1"/>
  <c r="AB1120" i="3"/>
  <c r="AB1119" i="3"/>
  <c r="H632" i="11" s="1"/>
  <c r="AB1118" i="3"/>
  <c r="AB1117" i="3"/>
  <c r="AB1115" i="3"/>
  <c r="AB1114" i="3"/>
  <c r="AB1113" i="3"/>
  <c r="AB1112" i="3"/>
  <c r="AB1111" i="3"/>
  <c r="AB1110" i="3"/>
  <c r="AB1109" i="3"/>
  <c r="AB1108" i="3"/>
  <c r="AB1107" i="3"/>
  <c r="AB1106" i="3"/>
  <c r="AB1105" i="3"/>
  <c r="AB1104" i="3"/>
  <c r="AB1103" i="3"/>
  <c r="AB1101" i="3"/>
  <c r="AB1100" i="3"/>
  <c r="H449" i="11" s="1"/>
  <c r="AB1099" i="3"/>
  <c r="AB1098" i="3"/>
  <c r="AB1097" i="3"/>
  <c r="AB1096" i="3"/>
  <c r="AB1095" i="3"/>
  <c r="AB1094" i="3"/>
  <c r="AB1093" i="3"/>
  <c r="AB1092" i="3"/>
  <c r="AB1091" i="3"/>
  <c r="AB1090" i="3"/>
  <c r="AB1089" i="3"/>
  <c r="H448" i="11" s="1"/>
  <c r="AB1086" i="3"/>
  <c r="H73" i="11" s="1"/>
  <c r="G406" i="27" s="1"/>
  <c r="AB1085" i="3"/>
  <c r="H21" i="11" s="1"/>
  <c r="AB1084" i="3"/>
  <c r="AB1083" i="3"/>
  <c r="AB1081" i="3"/>
  <c r="H712" i="11" s="1"/>
  <c r="H457" i="20" s="1"/>
  <c r="AB1080" i="3"/>
  <c r="AB1079" i="3"/>
  <c r="AB1078" i="3"/>
  <c r="AB1076" i="3"/>
  <c r="AB1075" i="3"/>
  <c r="AB1074" i="3"/>
  <c r="AB1044" i="3"/>
  <c r="H1462" i="11" s="1"/>
  <c r="AB1043" i="3"/>
  <c r="AB1042" i="3"/>
  <c r="AB1041" i="3"/>
  <c r="AB1040" i="3"/>
  <c r="AB1039" i="3"/>
  <c r="AB1038" i="3"/>
  <c r="AB1037" i="3"/>
  <c r="AB1036" i="3"/>
  <c r="AB1035" i="3"/>
  <c r="AB1034" i="3"/>
  <c r="H447" i="11" s="1"/>
  <c r="AB1033" i="3"/>
  <c r="AB1032" i="3"/>
  <c r="AB1031" i="3"/>
  <c r="AB1030" i="3"/>
  <c r="AB1029" i="3"/>
  <c r="AB1028" i="3"/>
  <c r="AB1027" i="3"/>
  <c r="AB1026" i="3"/>
  <c r="H751" i="11" s="1"/>
  <c r="AB1025" i="3"/>
  <c r="AB1024" i="3"/>
  <c r="AB1023" i="3"/>
  <c r="AB1022" i="3"/>
  <c r="AB1021" i="3"/>
  <c r="AB1019" i="3"/>
  <c r="AB1020" i="3"/>
  <c r="AB1018" i="3"/>
  <c r="AB1017" i="3"/>
  <c r="AB1016" i="3"/>
  <c r="AB1015" i="3"/>
  <c r="AB1014" i="3"/>
  <c r="AB1013" i="3"/>
  <c r="AB1012" i="3"/>
  <c r="AB1011" i="3"/>
  <c r="AB1010" i="3"/>
  <c r="AB1009" i="3"/>
  <c r="AB1008" i="3"/>
  <c r="AB1007" i="3"/>
  <c r="AB1006" i="3"/>
  <c r="AB1005" i="3"/>
  <c r="AB1004" i="3"/>
  <c r="AB1003" i="3"/>
  <c r="AB1002" i="3"/>
  <c r="AB1000" i="3"/>
  <c r="AB999" i="3"/>
  <c r="AB998" i="3"/>
  <c r="AB997" i="3"/>
  <c r="AB996" i="3"/>
  <c r="AB995" i="3"/>
  <c r="AB994" i="3"/>
  <c r="AB993" i="3"/>
  <c r="AB992" i="3"/>
  <c r="AB991" i="3"/>
  <c r="AB989" i="3"/>
  <c r="AB986" i="3"/>
  <c r="AB985" i="3"/>
  <c r="AB984" i="3"/>
  <c r="AB983" i="3"/>
  <c r="AB982" i="3"/>
  <c r="AB981" i="3"/>
  <c r="AB980" i="3"/>
  <c r="AB979" i="3"/>
  <c r="AB978" i="3"/>
  <c r="AB977" i="3"/>
  <c r="AB976" i="3"/>
  <c r="AB975" i="3"/>
  <c r="AB974" i="3"/>
  <c r="AB973" i="3"/>
  <c r="AB972" i="3"/>
  <c r="AB971" i="3"/>
  <c r="AB970" i="3"/>
  <c r="H1597" i="11" s="1"/>
  <c r="AB969" i="3"/>
  <c r="AB968" i="3"/>
  <c r="AB967" i="3"/>
  <c r="H988" i="11" s="1"/>
  <c r="AB966" i="3"/>
  <c r="H923" i="11" s="1"/>
  <c r="AB965" i="3"/>
  <c r="AB964" i="3"/>
  <c r="AB963" i="3"/>
  <c r="AB962" i="3"/>
  <c r="AB961" i="3"/>
  <c r="AB960" i="3"/>
  <c r="AB959" i="3"/>
  <c r="AB958" i="3"/>
  <c r="AB957" i="3"/>
  <c r="AB956" i="3"/>
  <c r="AB955" i="3"/>
  <c r="H916" i="11" s="1"/>
  <c r="AB954" i="3"/>
  <c r="AB953" i="3"/>
  <c r="H614" i="11" s="1"/>
  <c r="AB952" i="3"/>
  <c r="AB951" i="3"/>
  <c r="AB950" i="3"/>
  <c r="AB949" i="3"/>
  <c r="AB948" i="3"/>
  <c r="AB947" i="3"/>
  <c r="AB946" i="3"/>
  <c r="AB945" i="3"/>
  <c r="AB944" i="3"/>
  <c r="AB943" i="3"/>
  <c r="AB942" i="3"/>
  <c r="AB941" i="3"/>
  <c r="AB940" i="3"/>
  <c r="AB938" i="3"/>
  <c r="AB937" i="3"/>
  <c r="AB936" i="3"/>
  <c r="AB935" i="3"/>
  <c r="AB934" i="3"/>
  <c r="AB933" i="3"/>
  <c r="AB932" i="3"/>
  <c r="AB930" i="3"/>
  <c r="AB928" i="3"/>
  <c r="H216" i="11" s="1"/>
  <c r="AB893" i="3"/>
  <c r="AB926" i="3"/>
  <c r="AB925" i="3"/>
  <c r="AB924" i="3"/>
  <c r="AB923" i="3"/>
  <c r="AB922" i="3"/>
  <c r="AB921" i="3"/>
  <c r="AB920" i="3"/>
  <c r="AB919" i="3"/>
  <c r="AB918" i="3"/>
  <c r="AB917" i="3"/>
  <c r="AB916" i="3"/>
  <c r="AB915" i="3"/>
  <c r="AB911" i="3"/>
  <c r="H662" i="11" s="1"/>
  <c r="AB910" i="3"/>
  <c r="AB909" i="3"/>
  <c r="AB908" i="3"/>
  <c r="AB907" i="3"/>
  <c r="AB906" i="3"/>
  <c r="H497" i="11" s="1"/>
  <c r="H452" i="20" s="1"/>
  <c r="AB905" i="3"/>
  <c r="AB904" i="3"/>
  <c r="AB903" i="3"/>
  <c r="AB902" i="3"/>
  <c r="AB901" i="3"/>
  <c r="AB899" i="3"/>
  <c r="AB897" i="3"/>
  <c r="AB896" i="3"/>
  <c r="H69" i="11" s="1"/>
  <c r="AB895" i="3"/>
  <c r="AB892" i="3"/>
  <c r="AB891" i="3"/>
  <c r="AB890" i="3"/>
  <c r="AB889" i="3"/>
  <c r="AB888" i="3"/>
  <c r="AB887" i="3"/>
  <c r="AB886" i="3"/>
  <c r="AB885" i="3"/>
  <c r="H116" i="11" s="1"/>
  <c r="H443" i="20" s="1"/>
  <c r="AB884" i="3"/>
  <c r="AB883" i="3"/>
  <c r="H1536" i="11" s="1"/>
  <c r="AB882" i="3"/>
  <c r="AB881" i="3"/>
  <c r="AB880" i="3"/>
  <c r="AB879" i="3"/>
  <c r="AB878" i="3"/>
  <c r="AB877" i="3"/>
  <c r="H912" i="11" s="1"/>
  <c r="AB876" i="3"/>
  <c r="AB875" i="3"/>
  <c r="AB874" i="3"/>
  <c r="AB873" i="3"/>
  <c r="AB872" i="3"/>
  <c r="AB871" i="3"/>
  <c r="AB870" i="3"/>
  <c r="H237" i="11" s="1"/>
  <c r="AB869" i="3"/>
  <c r="H215" i="11" s="1"/>
  <c r="AB868" i="3"/>
  <c r="AB867" i="3"/>
  <c r="AB866" i="3"/>
  <c r="AB865" i="3"/>
  <c r="AB864" i="3"/>
  <c r="AB863" i="3"/>
  <c r="AB862" i="3"/>
  <c r="AB861" i="3"/>
  <c r="H1060" i="11" s="1"/>
  <c r="AB860" i="3"/>
  <c r="AB859" i="3"/>
  <c r="AB858" i="3"/>
  <c r="AB857" i="3"/>
  <c r="AB856" i="3"/>
  <c r="AB855" i="3"/>
  <c r="AB854" i="3"/>
  <c r="AB853" i="3"/>
  <c r="H713" i="11" s="1"/>
  <c r="AB852" i="3"/>
  <c r="AB851" i="3"/>
  <c r="AB850" i="3"/>
  <c r="AB849" i="3"/>
  <c r="AB848" i="3"/>
  <c r="AB847" i="3"/>
  <c r="AB846" i="3"/>
  <c r="AB845" i="3"/>
  <c r="AB844" i="3"/>
  <c r="AB843" i="3"/>
  <c r="AB842" i="3"/>
  <c r="AB841" i="3"/>
  <c r="H114" i="11" s="1"/>
  <c r="AB840" i="3"/>
  <c r="H68" i="11" s="1"/>
  <c r="AB839" i="3"/>
  <c r="AB781" i="3"/>
  <c r="AB780" i="3"/>
  <c r="AB779" i="3"/>
  <c r="AB778" i="3"/>
  <c r="AB777" i="3"/>
  <c r="AB776" i="3"/>
  <c r="AB775" i="3"/>
  <c r="AB773" i="3"/>
  <c r="AB772" i="3"/>
  <c r="AB770" i="3"/>
  <c r="AB769" i="3"/>
  <c r="AB768" i="3"/>
  <c r="AB767" i="3"/>
  <c r="AB766" i="3"/>
  <c r="AB764" i="3"/>
  <c r="AB741" i="3"/>
  <c r="AB740" i="3"/>
  <c r="AB739" i="3"/>
  <c r="AB737" i="3"/>
  <c r="H520" i="11" s="1"/>
  <c r="AB736" i="3"/>
  <c r="AB735" i="3"/>
  <c r="AB734" i="3"/>
  <c r="AB733" i="3"/>
  <c r="AB763" i="3"/>
  <c r="AB762" i="3"/>
  <c r="AB761" i="3"/>
  <c r="H1345" i="11" s="1"/>
  <c r="AB760" i="3"/>
  <c r="AB759" i="3"/>
  <c r="AB758" i="3"/>
  <c r="AB757" i="3"/>
  <c r="AB756" i="3"/>
  <c r="H913" i="11" s="1"/>
  <c r="AB755" i="3"/>
  <c r="AB754" i="3"/>
  <c r="AB753" i="3"/>
  <c r="AB752" i="3"/>
  <c r="AB748" i="3"/>
  <c r="H345" i="11" s="1"/>
  <c r="AB747" i="3"/>
  <c r="AB746" i="3"/>
  <c r="H262" i="11" s="1"/>
  <c r="AB743" i="3"/>
  <c r="AB742" i="3"/>
  <c r="H15" i="11" s="1"/>
  <c r="AB732" i="3"/>
  <c r="AB731" i="3"/>
  <c r="AB730" i="3"/>
  <c r="AB729" i="3"/>
  <c r="AB728" i="3"/>
  <c r="AB727" i="3"/>
  <c r="H547" i="11" s="1"/>
  <c r="AB726" i="3"/>
  <c r="AB725" i="3"/>
  <c r="AB724" i="3"/>
  <c r="AB723" i="3"/>
  <c r="AB722" i="3"/>
  <c r="AB721" i="3"/>
  <c r="AB720" i="3"/>
  <c r="AB719" i="3"/>
  <c r="AB718" i="3"/>
  <c r="AB717" i="3"/>
  <c r="AB716" i="3"/>
  <c r="H14" i="11" s="1"/>
  <c r="AB714" i="3"/>
  <c r="H1514" i="11" s="1"/>
  <c r="AB713" i="3"/>
  <c r="AB712" i="3"/>
  <c r="AB711" i="3"/>
  <c r="AB710" i="3"/>
  <c r="AB709" i="3"/>
  <c r="AB708" i="3"/>
  <c r="AB707" i="3"/>
  <c r="AB704" i="3"/>
  <c r="AB702" i="3"/>
  <c r="AB701" i="3"/>
  <c r="AB667" i="3"/>
  <c r="AB700" i="3"/>
  <c r="H1513" i="11" s="1"/>
  <c r="AB699" i="3"/>
  <c r="AB698" i="3"/>
  <c r="AB697" i="3"/>
  <c r="AB696" i="3"/>
  <c r="AB695" i="3"/>
  <c r="AB694" i="3"/>
  <c r="AB693" i="3"/>
  <c r="AB692" i="3"/>
  <c r="H856" i="11" s="1"/>
  <c r="AB691" i="3"/>
  <c r="AB690" i="3"/>
  <c r="AB689" i="3"/>
  <c r="H773" i="11" s="1"/>
  <c r="AB688" i="3"/>
  <c r="H745" i="11" s="1"/>
  <c r="AB687" i="3"/>
  <c r="H708" i="11" s="1"/>
  <c r="AB684" i="3"/>
  <c r="H665" i="11" s="1"/>
  <c r="AB683" i="3"/>
  <c r="AB682" i="3"/>
  <c r="H591" i="11" s="1"/>
  <c r="AB681" i="3"/>
  <c r="H548" i="11" s="1"/>
  <c r="AB680" i="3"/>
  <c r="AB679" i="3"/>
  <c r="H496" i="11" s="1"/>
  <c r="AB678" i="3"/>
  <c r="H472" i="11" s="1"/>
  <c r="H45" i="20" s="1"/>
  <c r="AB677" i="3"/>
  <c r="AB676" i="3"/>
  <c r="H402" i="11" s="1"/>
  <c r="AB675" i="3"/>
  <c r="AB674" i="3"/>
  <c r="AB672" i="3"/>
  <c r="AB670" i="3"/>
  <c r="AB669" i="3"/>
  <c r="H63" i="11" s="1"/>
  <c r="AB668" i="3"/>
  <c r="H13" i="11" s="1"/>
  <c r="AB666" i="3"/>
  <c r="AB665" i="3"/>
  <c r="AB664" i="3"/>
  <c r="AB663" i="3"/>
  <c r="AB662" i="3"/>
  <c r="AB661" i="3"/>
  <c r="AB660" i="3"/>
  <c r="H767" i="11" s="1"/>
  <c r="AB659" i="3"/>
  <c r="AB658" i="3"/>
  <c r="AB657" i="3"/>
  <c r="AB656" i="3"/>
  <c r="AB655" i="3"/>
  <c r="AB654" i="3"/>
  <c r="AB653" i="3"/>
  <c r="AB652" i="3"/>
  <c r="H12" i="11" s="1"/>
  <c r="AB651" i="3"/>
  <c r="AB650" i="3"/>
  <c r="AB649" i="3"/>
  <c r="AB648" i="3"/>
  <c r="AB647" i="3"/>
  <c r="AB646" i="3"/>
  <c r="AB645" i="3"/>
  <c r="H303" i="11" s="1"/>
  <c r="AB644" i="3"/>
  <c r="H209" i="11" s="1"/>
  <c r="AB643" i="3"/>
  <c r="H108" i="11" s="1"/>
  <c r="AB642" i="3"/>
  <c r="AB641" i="3"/>
  <c r="AB640" i="3"/>
  <c r="H1512" i="11" s="1"/>
  <c r="AB639" i="3"/>
  <c r="AB638" i="3"/>
  <c r="AB637" i="3"/>
  <c r="AB636" i="3"/>
  <c r="AB635" i="3"/>
  <c r="AB634" i="3"/>
  <c r="AB633" i="3"/>
  <c r="AB632" i="3"/>
  <c r="AB631" i="3"/>
  <c r="AB630" i="3"/>
  <c r="AB629" i="3"/>
  <c r="AB628" i="3"/>
  <c r="H492" i="11" s="1"/>
  <c r="AB627" i="3"/>
  <c r="H427" i="11" s="1"/>
  <c r="AB626" i="3"/>
  <c r="AB625" i="3"/>
  <c r="AB624" i="3"/>
  <c r="H155" i="11" s="1"/>
  <c r="AB623" i="3"/>
  <c r="AB622" i="3"/>
  <c r="H1530" i="11" s="1"/>
  <c r="AB621" i="3"/>
  <c r="AB620" i="3"/>
  <c r="H1328" i="11" s="1"/>
  <c r="AB619" i="3"/>
  <c r="AB618" i="3"/>
  <c r="AB617" i="3"/>
  <c r="AB616" i="3"/>
  <c r="AB615" i="3"/>
  <c r="H902" i="11" s="1"/>
  <c r="AB614" i="3"/>
  <c r="AB613" i="3"/>
  <c r="AB612" i="3"/>
  <c r="AB611" i="3"/>
  <c r="AB610" i="3"/>
  <c r="AB609" i="3"/>
  <c r="AB608" i="3"/>
  <c r="AB607" i="3"/>
  <c r="AB606" i="3"/>
  <c r="AB605" i="3"/>
  <c r="AB604" i="3"/>
  <c r="H491" i="11" s="1"/>
  <c r="AB603" i="3"/>
  <c r="AB602" i="3"/>
  <c r="AB601" i="3"/>
  <c r="AB600" i="3"/>
  <c r="AB599" i="3"/>
  <c r="AB598" i="3"/>
  <c r="H107" i="11" s="1"/>
  <c r="AB597" i="3"/>
  <c r="I265" i="20"/>
  <c r="AB580" i="3"/>
  <c r="AB579" i="3"/>
  <c r="AB578" i="3"/>
  <c r="AB577" i="3"/>
  <c r="AB576" i="3"/>
  <c r="AB574" i="3"/>
  <c r="AB573" i="3"/>
  <c r="AB572" i="3"/>
  <c r="AB571" i="3"/>
  <c r="AB569" i="3"/>
  <c r="AB568" i="3"/>
  <c r="AB567" i="3"/>
  <c r="AB566" i="3"/>
  <c r="AB565" i="3"/>
  <c r="AB564" i="3"/>
  <c r="AB563" i="3"/>
  <c r="AB562" i="3"/>
  <c r="AB561" i="3"/>
  <c r="AB560" i="3"/>
  <c r="AB559" i="3"/>
  <c r="AB558" i="3"/>
  <c r="AB557" i="3"/>
  <c r="AB520" i="3"/>
  <c r="AB519" i="3"/>
  <c r="H33" i="11" s="1"/>
  <c r="AB556" i="3"/>
  <c r="H1524" i="11" s="1"/>
  <c r="AB555" i="3"/>
  <c r="AB554" i="3"/>
  <c r="AB553" i="3"/>
  <c r="AB552" i="3"/>
  <c r="H1131" i="11" s="1"/>
  <c r="AB551" i="3"/>
  <c r="AB550" i="3"/>
  <c r="AB549" i="3"/>
  <c r="AB548" i="3"/>
  <c r="AB547" i="3"/>
  <c r="AB546" i="3"/>
  <c r="AB545" i="3"/>
  <c r="AB544" i="3"/>
  <c r="AB541" i="3"/>
  <c r="AB540" i="3"/>
  <c r="AB539" i="3"/>
  <c r="AB538" i="3"/>
  <c r="AB537" i="3"/>
  <c r="AB535" i="3"/>
  <c r="AB534" i="3"/>
  <c r="AB533" i="3"/>
  <c r="AB532" i="3"/>
  <c r="AB530" i="3"/>
  <c r="AB528" i="3"/>
  <c r="AB527" i="3"/>
  <c r="H60" i="11" s="1"/>
  <c r="AB518" i="3"/>
  <c r="AB517" i="3"/>
  <c r="AB516" i="3"/>
  <c r="AB515" i="3"/>
  <c r="AB514" i="3"/>
  <c r="AB513" i="3"/>
  <c r="AB512" i="3"/>
  <c r="AB511" i="3"/>
  <c r="AB510" i="3"/>
  <c r="AB509" i="3"/>
  <c r="AB508" i="3"/>
  <c r="AB507" i="3"/>
  <c r="AB506" i="3"/>
  <c r="AB505" i="3"/>
  <c r="AB504" i="3"/>
  <c r="H696" i="11" s="1"/>
  <c r="AB503" i="3"/>
  <c r="AB502" i="3"/>
  <c r="AB501" i="3"/>
  <c r="AB500" i="3"/>
  <c r="H182" i="11" s="1"/>
  <c r="H132" i="20" s="1"/>
  <c r="AB499" i="3"/>
  <c r="AB498" i="3"/>
  <c r="AB497" i="3"/>
  <c r="AB496" i="3"/>
  <c r="AB495" i="3"/>
  <c r="H1228" i="11" s="1"/>
  <c r="AB494" i="3"/>
  <c r="AB493" i="3"/>
  <c r="AB492" i="3"/>
  <c r="AB491" i="3"/>
  <c r="AB490" i="3"/>
  <c r="AB489" i="3"/>
  <c r="AB488" i="3"/>
  <c r="AB487" i="3"/>
  <c r="H233" i="11" s="1"/>
  <c r="AB486" i="3"/>
  <c r="AB485" i="3"/>
  <c r="AB456" i="3"/>
  <c r="AB455" i="3"/>
  <c r="H1594" i="11" s="1"/>
  <c r="AB454" i="3"/>
  <c r="H1523" i="11" s="1"/>
  <c r="AB453" i="3"/>
  <c r="AB452" i="3"/>
  <c r="AB451" i="3"/>
  <c r="H536" i="11" s="1"/>
  <c r="AB450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H764" i="11" s="1"/>
  <c r="AB472" i="3"/>
  <c r="AB471" i="3"/>
  <c r="AB470" i="3"/>
  <c r="AB469" i="3"/>
  <c r="H621" i="11" s="1"/>
  <c r="AB468" i="3"/>
  <c r="AB467" i="3"/>
  <c r="AB466" i="3"/>
  <c r="H513" i="11" s="1"/>
  <c r="H145" i="20" s="1"/>
  <c r="AB465" i="3"/>
  <c r="AB464" i="3"/>
  <c r="AB463" i="3"/>
  <c r="AB462" i="3"/>
  <c r="AB461" i="3"/>
  <c r="AB460" i="3"/>
  <c r="AB459" i="3"/>
  <c r="H101" i="11" s="1"/>
  <c r="AB458" i="3"/>
  <c r="AB457" i="3"/>
  <c r="AB449" i="3"/>
  <c r="AB448" i="3"/>
  <c r="AB447" i="3"/>
  <c r="H825" i="11" s="1"/>
  <c r="AB446" i="3"/>
  <c r="AB445" i="3"/>
  <c r="AB444" i="3"/>
  <c r="H1566" i="11" s="1"/>
  <c r="AB443" i="3"/>
  <c r="AB442" i="3"/>
  <c r="H1225" i="11" s="1"/>
  <c r="AB441" i="3"/>
  <c r="AB440" i="3"/>
  <c r="H850" i="11" s="1"/>
  <c r="AB439" i="3"/>
  <c r="H824" i="11" s="1"/>
  <c r="AB438" i="3"/>
  <c r="AB437" i="3"/>
  <c r="AB436" i="3"/>
  <c r="AB435" i="3"/>
  <c r="AB434" i="3"/>
  <c r="AB433" i="3"/>
  <c r="AB432" i="3"/>
  <c r="H57" i="11" s="1"/>
  <c r="AB431" i="3"/>
  <c r="AB430" i="3"/>
  <c r="AB429" i="3"/>
  <c r="AB428" i="3"/>
  <c r="AB427" i="3"/>
  <c r="H1042" i="11" s="1"/>
  <c r="AB426" i="3"/>
  <c r="AB425" i="3"/>
  <c r="AB424" i="3"/>
  <c r="H579" i="11" s="1"/>
  <c r="AB423" i="3"/>
  <c r="AB422" i="3"/>
  <c r="AB421" i="3"/>
  <c r="H56" i="11" s="1"/>
  <c r="AB420" i="3"/>
  <c r="H1500" i="11" s="1"/>
  <c r="AB419" i="3"/>
  <c r="AB418" i="3"/>
  <c r="AB417" i="3"/>
  <c r="AB416" i="3"/>
  <c r="AB415" i="3"/>
  <c r="AB412" i="3"/>
  <c r="AB411" i="3"/>
  <c r="AB410" i="3"/>
  <c r="AB409" i="3"/>
  <c r="AB408" i="3"/>
  <c r="AB407" i="3"/>
  <c r="AB405" i="3"/>
  <c r="AB404" i="3"/>
  <c r="AB403" i="3"/>
  <c r="H668" i="11"/>
  <c r="H620" i="11"/>
  <c r="AB395" i="3"/>
  <c r="AB394" i="3"/>
  <c r="AB393" i="3"/>
  <c r="AB392" i="3"/>
  <c r="AB391" i="3"/>
  <c r="AB390" i="3"/>
  <c r="AB388" i="3"/>
  <c r="AB387" i="3"/>
  <c r="H312" i="11" s="1"/>
  <c r="AB385" i="3"/>
  <c r="AB383" i="3"/>
  <c r="AB380" i="3"/>
  <c r="H1405" i="11" s="1"/>
  <c r="AB379" i="3"/>
  <c r="AB377" i="3"/>
  <c r="AB375" i="3"/>
  <c r="AB374" i="3"/>
  <c r="AB373" i="3"/>
  <c r="AB372" i="3"/>
  <c r="H291" i="11" s="1"/>
  <c r="AB371" i="3"/>
  <c r="AB370" i="3"/>
  <c r="AB369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H798" i="11" s="1"/>
  <c r="AB351" i="3"/>
  <c r="H792" i="11" s="1"/>
  <c r="AB350" i="3"/>
  <c r="AB349" i="3"/>
  <c r="AB348" i="3"/>
  <c r="AB347" i="3"/>
  <c r="AB346" i="3"/>
  <c r="AB345" i="3"/>
  <c r="H364" i="11" s="1"/>
  <c r="AB344" i="3"/>
  <c r="AB343" i="3"/>
  <c r="H204" i="11" s="1"/>
  <c r="AB342" i="3"/>
  <c r="H153" i="11" s="1"/>
  <c r="AB341" i="3"/>
  <c r="AB340" i="3"/>
  <c r="AB339" i="3"/>
  <c r="AB338" i="3"/>
  <c r="AB337" i="3"/>
  <c r="AB336" i="3"/>
  <c r="AB335" i="3"/>
  <c r="AB334" i="3"/>
  <c r="AB333" i="3"/>
  <c r="H761" i="11" s="1"/>
  <c r="G562" i="27" s="1"/>
  <c r="AB332" i="3"/>
  <c r="AB331" i="3"/>
  <c r="AB330" i="3"/>
  <c r="AB329" i="3"/>
  <c r="AB328" i="3"/>
  <c r="H363" i="11" s="1"/>
  <c r="AB327" i="3"/>
  <c r="AB326" i="3"/>
  <c r="AB325" i="3"/>
  <c r="AB324" i="3"/>
  <c r="AB323" i="3"/>
  <c r="AB322" i="3"/>
  <c r="AB321" i="3"/>
  <c r="AB320" i="3"/>
  <c r="H888" i="11" s="1"/>
  <c r="AB319" i="3"/>
  <c r="AB318" i="3"/>
  <c r="AB317" i="3"/>
  <c r="AB316" i="3"/>
  <c r="H486" i="11" s="1"/>
  <c r="AB315" i="3"/>
  <c r="AB314" i="3"/>
  <c r="AB313" i="3"/>
  <c r="AB312" i="3"/>
  <c r="H152" i="11" s="1"/>
  <c r="AB311" i="3"/>
  <c r="AB310" i="3"/>
  <c r="H1495" i="11" s="1"/>
  <c r="AB309" i="3"/>
  <c r="H1402" i="11" s="1"/>
  <c r="AB308" i="3"/>
  <c r="H1307" i="11" s="1"/>
  <c r="AB307" i="3"/>
  <c r="AB306" i="3"/>
  <c r="AB305" i="3"/>
  <c r="AB304" i="3"/>
  <c r="AB303" i="3"/>
  <c r="H887" i="11" s="1"/>
  <c r="AB302" i="3"/>
  <c r="AB301" i="3"/>
  <c r="AB300" i="3"/>
  <c r="AB299" i="3"/>
  <c r="AB298" i="3"/>
  <c r="AB297" i="3"/>
  <c r="H690" i="11" s="1"/>
  <c r="AB296" i="3"/>
  <c r="AB295" i="3"/>
  <c r="AB294" i="3"/>
  <c r="AB293" i="3"/>
  <c r="H485" i="11" s="1"/>
  <c r="AB292" i="3"/>
  <c r="H418" i="11" s="1"/>
  <c r="AB291" i="3"/>
  <c r="AB290" i="3"/>
  <c r="AB289" i="3"/>
  <c r="AB288" i="3"/>
  <c r="H97" i="11" s="1"/>
  <c r="AB287" i="3"/>
  <c r="H51" i="11" s="1"/>
  <c r="AB286" i="3"/>
  <c r="H7" i="11" s="1"/>
  <c r="AB285" i="3"/>
  <c r="AB284" i="3"/>
  <c r="AB283" i="3"/>
  <c r="AB282" i="3"/>
  <c r="AB281" i="3"/>
  <c r="AB280" i="3"/>
  <c r="AB279" i="3"/>
  <c r="AB278" i="3"/>
  <c r="AB277" i="3"/>
  <c r="AB274" i="3"/>
  <c r="H251" i="11" s="1"/>
  <c r="AB204" i="3"/>
  <c r="AB203" i="3"/>
  <c r="H1562" i="11" s="1"/>
  <c r="AB202" i="3"/>
  <c r="AB201" i="3"/>
  <c r="H1491" i="11" s="1"/>
  <c r="AB200" i="3"/>
  <c r="H1413" i="11" s="1"/>
  <c r="AB199" i="3"/>
  <c r="AB198" i="3"/>
  <c r="AB197" i="3"/>
  <c r="AB196" i="3"/>
  <c r="AB195" i="3"/>
  <c r="AB194" i="3"/>
  <c r="AB193" i="3"/>
  <c r="H816" i="11" s="1"/>
  <c r="AB192" i="3"/>
  <c r="H813" i="11" s="1"/>
  <c r="AB191" i="3"/>
  <c r="AB190" i="3"/>
  <c r="H734" i="11" s="1"/>
  <c r="AB189" i="3"/>
  <c r="H729" i="11" s="1"/>
  <c r="AB188" i="3"/>
  <c r="AB187" i="3"/>
  <c r="AB186" i="3"/>
  <c r="H680" i="11" s="1"/>
  <c r="H691" i="20" s="1"/>
  <c r="AB185" i="3"/>
  <c r="AB184" i="3"/>
  <c r="H618" i="11" s="1"/>
  <c r="AB183" i="3"/>
  <c r="H613" i="11" s="1"/>
  <c r="AB182" i="3"/>
  <c r="AB181" i="3"/>
  <c r="AB180" i="3"/>
  <c r="H512" i="11" s="1"/>
  <c r="AB179" i="3"/>
  <c r="AB177" i="3"/>
  <c r="AB176" i="3"/>
  <c r="H407" i="11" s="1"/>
  <c r="AB175" i="3"/>
  <c r="AB174" i="3"/>
  <c r="H361" i="11" s="1"/>
  <c r="AB173" i="3"/>
  <c r="AB172" i="3"/>
  <c r="AB171" i="3"/>
  <c r="H328" i="11" s="1"/>
  <c r="AB170" i="3"/>
  <c r="AB169" i="3"/>
  <c r="AB168" i="3"/>
  <c r="H241" i="11" s="1"/>
  <c r="AB167" i="3"/>
  <c r="AB166" i="3"/>
  <c r="H230" i="11" s="1"/>
  <c r="AB165" i="3"/>
  <c r="AB164" i="3"/>
  <c r="H199" i="11" s="1"/>
  <c r="AB163" i="3"/>
  <c r="AB162" i="3"/>
  <c r="H150" i="11" s="1"/>
  <c r="AB161" i="3"/>
  <c r="AB160" i="3"/>
  <c r="AB159" i="3"/>
  <c r="AB158" i="3"/>
  <c r="H2" i="11" s="1"/>
  <c r="AB157" i="3"/>
  <c r="AB156" i="3"/>
  <c r="AB155" i="3"/>
  <c r="AB152" i="3"/>
  <c r="AB151" i="3"/>
  <c r="H793" i="11" s="1"/>
  <c r="AB150" i="3"/>
  <c r="H353" i="11" s="1"/>
  <c r="AB148" i="3"/>
  <c r="AB147" i="3"/>
  <c r="AB146" i="3"/>
  <c r="AB145" i="3"/>
  <c r="AB144" i="3"/>
  <c r="AB142" i="3"/>
  <c r="AB141" i="3"/>
  <c r="AB140" i="3"/>
  <c r="H733" i="11" s="1"/>
  <c r="AB139" i="3"/>
  <c r="AB138" i="3"/>
  <c r="AB136" i="3"/>
  <c r="H506" i="11" s="1"/>
  <c r="H874" i="20" s="1"/>
  <c r="AB134" i="3"/>
  <c r="AB133" i="3"/>
  <c r="AB131" i="3"/>
  <c r="AB130" i="3"/>
  <c r="AB129" i="3"/>
  <c r="AB127" i="3"/>
  <c r="AB126" i="3"/>
  <c r="AB125" i="3"/>
  <c r="H885" i="11" s="1"/>
  <c r="AB110" i="3"/>
  <c r="AB109" i="3"/>
  <c r="AB107" i="3"/>
  <c r="AB105" i="3"/>
  <c r="AB103" i="3"/>
  <c r="H27" i="11" s="1"/>
  <c r="AB124" i="3"/>
  <c r="AB123" i="3"/>
  <c r="AB122" i="3"/>
  <c r="AB121" i="3"/>
  <c r="H1302" i="11" s="1"/>
  <c r="AB120" i="3"/>
  <c r="AB119" i="3"/>
  <c r="AB118" i="3"/>
  <c r="AB117" i="3"/>
  <c r="H953" i="11" s="1"/>
  <c r="AB116" i="3"/>
  <c r="H884" i="11" s="1"/>
  <c r="AB115" i="3"/>
  <c r="H796" i="11" s="1"/>
  <c r="AB114" i="3"/>
  <c r="H759" i="11" s="1"/>
  <c r="AB113" i="3"/>
  <c r="AB112" i="3"/>
  <c r="AB111" i="3"/>
  <c r="AB102" i="3"/>
  <c r="AB101" i="3"/>
  <c r="AB100" i="3"/>
  <c r="AB99" i="3"/>
  <c r="H1205" i="11" s="1"/>
  <c r="AB98" i="3"/>
  <c r="AB97" i="3"/>
  <c r="AB96" i="3"/>
  <c r="AB95" i="3"/>
  <c r="AB94" i="3"/>
  <c r="H875" i="11" s="1"/>
  <c r="AB92" i="3"/>
  <c r="AB91" i="3"/>
  <c r="AB90" i="3"/>
  <c r="AB89" i="3"/>
  <c r="AB87" i="3"/>
  <c r="H844" i="11" s="1"/>
  <c r="AB86" i="3"/>
  <c r="AB85" i="3"/>
  <c r="AB84" i="3"/>
  <c r="AB83" i="3"/>
  <c r="AB82" i="3"/>
  <c r="H1392" i="11" s="1"/>
  <c r="AB81" i="3"/>
  <c r="AB80" i="3"/>
  <c r="AB79" i="3"/>
  <c r="H1108" i="11" s="1"/>
  <c r="AB78" i="3"/>
  <c r="AB77" i="3"/>
  <c r="AB76" i="3"/>
  <c r="AB75" i="3"/>
  <c r="H753" i="11" s="1"/>
  <c r="AB74" i="3"/>
  <c r="AB71" i="3"/>
  <c r="H571" i="11" s="1"/>
  <c r="AB70" i="3"/>
  <c r="AB69" i="3"/>
  <c r="H508" i="11" s="1"/>
  <c r="AB67" i="3"/>
  <c r="AB66" i="3"/>
  <c r="AB65" i="3"/>
  <c r="H330" i="11" s="1"/>
  <c r="AB64" i="3"/>
  <c r="H307" i="11" s="1"/>
  <c r="AB62" i="3"/>
  <c r="AB60" i="3"/>
  <c r="AB59" i="3"/>
  <c r="AB58" i="3"/>
  <c r="H5" i="11" s="1"/>
  <c r="AB56" i="3"/>
  <c r="H1590" i="11" s="1"/>
  <c r="AB55" i="3"/>
  <c r="H1485" i="11" s="1"/>
  <c r="AB54" i="3"/>
  <c r="H1391" i="11" s="1"/>
  <c r="AB53" i="3"/>
  <c r="AB52" i="3"/>
  <c r="AB51" i="3"/>
  <c r="AB50" i="3"/>
  <c r="AB49" i="3"/>
  <c r="H949" i="11" s="1"/>
  <c r="AB48" i="3"/>
  <c r="AB47" i="3"/>
  <c r="H874" i="11" s="1"/>
  <c r="AB46" i="3"/>
  <c r="H843" i="11" s="1"/>
  <c r="AB45" i="3"/>
  <c r="H635" i="11" s="1"/>
  <c r="AB44" i="3"/>
  <c r="H386" i="11" s="1"/>
  <c r="AB43" i="3"/>
  <c r="AB42" i="3"/>
  <c r="H144" i="11" s="1"/>
  <c r="AB41" i="3"/>
  <c r="AB40" i="3"/>
  <c r="AB39" i="3"/>
  <c r="H1201" i="11" s="1"/>
  <c r="AB38" i="3"/>
  <c r="H842" i="11" s="1"/>
  <c r="AB37" i="3"/>
  <c r="H634" i="11" s="1"/>
  <c r="H719" i="20" s="1"/>
  <c r="AB36" i="3"/>
  <c r="AB35" i="3"/>
  <c r="AB34" i="3"/>
  <c r="H1296" i="11" s="1"/>
  <c r="AB33" i="3"/>
  <c r="H1200" i="11" s="1"/>
  <c r="AB32" i="3"/>
  <c r="H841" i="11" s="1"/>
  <c r="AB31" i="3"/>
  <c r="H1023" i="11" s="1"/>
  <c r="AB30" i="3"/>
  <c r="H948" i="11" s="1"/>
  <c r="AB29" i="3"/>
  <c r="H244" i="11" s="1"/>
  <c r="AB3" i="3"/>
  <c r="H1198" i="11" s="1"/>
  <c r="AB2" i="3"/>
  <c r="H946" i="11" s="1"/>
  <c r="AB28" i="3"/>
  <c r="H1484" i="11" s="1"/>
  <c r="AB27" i="3"/>
  <c r="AB26" i="3"/>
  <c r="H1295" i="11" s="1"/>
  <c r="AB25" i="3"/>
  <c r="H1199" i="11" s="1"/>
  <c r="AB24" i="3"/>
  <c r="H1106" i="11" s="1"/>
  <c r="AB23" i="3"/>
  <c r="H1022" i="11" s="1"/>
  <c r="AB22" i="3"/>
  <c r="H947" i="11" s="1"/>
  <c r="AB21" i="3"/>
  <c r="H814" i="11" s="1"/>
  <c r="AB20" i="3"/>
  <c r="H795" i="11" s="1"/>
  <c r="AB19" i="3"/>
  <c r="H752" i="11" s="1"/>
  <c r="AB18" i="3"/>
  <c r="H731" i="11" s="1"/>
  <c r="AB17" i="3"/>
  <c r="H685" i="11" s="1"/>
  <c r="AB16" i="3"/>
  <c r="H633" i="11" s="1"/>
  <c r="AB15" i="3"/>
  <c r="H570" i="11" s="1"/>
  <c r="AB14" i="3"/>
  <c r="AB13" i="3"/>
  <c r="H507" i="11" s="1"/>
  <c r="AB12" i="3"/>
  <c r="AB11" i="3"/>
  <c r="H409" i="11" s="1"/>
  <c r="AB10" i="3"/>
  <c r="H385" i="11" s="1"/>
  <c r="AB9" i="3"/>
  <c r="H329" i="11" s="1"/>
  <c r="AB8" i="3"/>
  <c r="H306" i="11" s="1"/>
  <c r="AB7" i="3"/>
  <c r="H243" i="11" s="1"/>
  <c r="AB6" i="3"/>
  <c r="H91" i="11" s="1"/>
  <c r="AB5" i="3"/>
  <c r="H44" i="11" s="1"/>
  <c r="AB4" i="3"/>
  <c r="H4" i="11" s="1"/>
  <c r="H29" i="11" l="1"/>
  <c r="H529" i="11"/>
  <c r="H46" i="11"/>
  <c r="H249" i="11"/>
  <c r="H1309" i="11"/>
  <c r="H53" i="11"/>
  <c r="H1033" i="11"/>
  <c r="H422" i="11"/>
  <c r="H257" i="11"/>
  <c r="H741" i="11"/>
  <c r="H766" i="11"/>
  <c r="H1347" i="11"/>
  <c r="H1153" i="11"/>
  <c r="H1251" i="11"/>
  <c r="H119" i="11"/>
  <c r="H437" i="11"/>
  <c r="H441" i="11"/>
  <c r="H1090" i="11"/>
  <c r="H1283" i="11"/>
  <c r="H1572" i="11"/>
  <c r="H1576" i="11"/>
  <c r="H1100" i="11"/>
  <c r="H941" i="11"/>
  <c r="H1298" i="11"/>
  <c r="H864" i="11"/>
  <c r="H932" i="11"/>
  <c r="H1091" i="11"/>
  <c r="H945" i="11"/>
  <c r="H1019" i="11"/>
  <c r="H1377" i="11"/>
  <c r="H1378" i="11"/>
  <c r="H1575" i="11"/>
  <c r="H1578" i="11"/>
  <c r="H1582" i="11"/>
  <c r="H160" i="20" s="1"/>
  <c r="H1346" i="11"/>
  <c r="H432" i="11"/>
  <c r="H996" i="11"/>
  <c r="H1190" i="11"/>
  <c r="H1018" i="11"/>
  <c r="H1473" i="11"/>
  <c r="H1474" i="11"/>
  <c r="H1096" i="11"/>
  <c r="H1559" i="11"/>
  <c r="H1089" i="11"/>
  <c r="H1194" i="11"/>
  <c r="H1290" i="11"/>
  <c r="H1035" i="11"/>
  <c r="H1036" i="11"/>
  <c r="H1031" i="11"/>
  <c r="H1216" i="11"/>
  <c r="H1580" i="11"/>
  <c r="H891" i="20" s="1"/>
  <c r="H1584" i="11"/>
  <c r="H983" i="11"/>
  <c r="H1050" i="11"/>
  <c r="H1342" i="11"/>
  <c r="H1351" i="11"/>
  <c r="H1372" i="11"/>
  <c r="H1126" i="11"/>
  <c r="H1321" i="11"/>
  <c r="H1232" i="11"/>
  <c r="H1136" i="11"/>
  <c r="H1427" i="11"/>
  <c r="H1350" i="11"/>
  <c r="H1472" i="11"/>
  <c r="H960" i="11"/>
  <c r="H1579" i="11"/>
  <c r="H1583" i="11"/>
  <c r="H1233" i="11"/>
  <c r="H1344" i="11"/>
  <c r="H1150" i="11"/>
  <c r="H1371" i="11"/>
  <c r="H1542" i="11"/>
  <c r="H1087" i="11"/>
  <c r="H1573" i="11"/>
  <c r="G544" i="27"/>
  <c r="H1521" i="11"/>
  <c r="H1238" i="11"/>
  <c r="H1370" i="11"/>
  <c r="H1383" i="11"/>
  <c r="H1464" i="11"/>
  <c r="H1480" i="11"/>
  <c r="H86" i="11"/>
  <c r="H87" i="11"/>
  <c r="H169" i="11"/>
  <c r="H171" i="11"/>
  <c r="H567" i="11"/>
  <c r="H788" i="11"/>
  <c r="H1097" i="11"/>
  <c r="H1289" i="11"/>
  <c r="H170" i="11"/>
  <c r="H172" i="11"/>
  <c r="H791" i="11"/>
  <c r="H1389" i="11"/>
  <c r="H1077" i="11"/>
  <c r="H75" i="11"/>
  <c r="H1189" i="11"/>
  <c r="H459" i="11"/>
  <c r="H462" i="11"/>
  <c r="H720" i="11"/>
  <c r="H725" i="11"/>
  <c r="H139" i="11"/>
  <c r="H141" i="11"/>
  <c r="H167" i="11"/>
  <c r="H1015" i="11"/>
  <c r="H1021" i="11"/>
  <c r="H378" i="11"/>
  <c r="H381" i="11"/>
  <c r="H722" i="11"/>
  <c r="H727" i="11"/>
  <c r="H611" i="11"/>
  <c r="H840" i="11"/>
  <c r="H1288" i="11"/>
  <c r="H1568" i="11"/>
  <c r="H1574" i="11"/>
  <c r="H1478" i="11"/>
  <c r="H380" i="11"/>
  <c r="H383" i="11"/>
  <c r="H1337" i="11"/>
  <c r="H982" i="11"/>
  <c r="H1250" i="11"/>
  <c r="H498" i="11"/>
  <c r="H1168" i="11"/>
  <c r="H938" i="11"/>
  <c r="H944" i="11"/>
  <c r="H1014" i="11"/>
  <c r="H1020" i="11"/>
  <c r="H670" i="11"/>
  <c r="H379" i="20" s="1"/>
  <c r="H674" i="11"/>
  <c r="H1095" i="11"/>
  <c r="H1102" i="11"/>
  <c r="H278" i="11"/>
  <c r="H281" i="11"/>
  <c r="H660" i="11"/>
  <c r="H1098" i="11"/>
  <c r="H1017" i="11"/>
  <c r="H724" i="11"/>
  <c r="H1388" i="11"/>
  <c r="H728" i="11"/>
  <c r="H1105" i="11"/>
  <c r="H1463" i="11"/>
  <c r="H1479" i="11"/>
  <c r="H1094" i="11"/>
  <c r="H1101" i="11"/>
  <c r="H461" i="11"/>
  <c r="H277" i="11"/>
  <c r="H280" i="11"/>
  <c r="H610" i="11"/>
  <c r="H88" i="11"/>
  <c r="H89" i="11"/>
  <c r="H379" i="11"/>
  <c r="H382" i="11"/>
  <c r="H1016" i="11"/>
  <c r="H1099" i="11"/>
  <c r="H1103" i="11"/>
  <c r="H1104" i="11"/>
  <c r="H1003" i="11"/>
  <c r="H590" i="11"/>
  <c r="H1074" i="11"/>
  <c r="H1264" i="11"/>
  <c r="H1169" i="11"/>
  <c r="H32" i="11"/>
  <c r="H541" i="11"/>
  <c r="H1265" i="11"/>
  <c r="H1545" i="11"/>
  <c r="H1561" i="11"/>
  <c r="H656" i="11"/>
  <c r="H1011" i="11"/>
  <c r="H1285" i="11"/>
  <c r="G545" i="27" s="1"/>
  <c r="H1382" i="11"/>
  <c r="H1167" i="11"/>
  <c r="H558" i="11"/>
  <c r="H1078" i="11"/>
  <c r="H1085" i="11"/>
  <c r="H925" i="11"/>
  <c r="H781" i="11"/>
  <c r="H1277" i="11"/>
  <c r="H1537" i="11"/>
  <c r="H225" i="11"/>
  <c r="H939" i="11"/>
  <c r="H1376" i="11"/>
  <c r="H787" i="11"/>
  <c r="G543" i="27" s="1"/>
  <c r="H127" i="11"/>
  <c r="H924" i="11"/>
  <c r="H1266" i="11"/>
  <c r="H559" i="11"/>
  <c r="H998" i="11"/>
  <c r="H1454" i="11"/>
  <c r="H1455" i="11"/>
  <c r="H1177" i="11"/>
  <c r="H1186" i="11"/>
  <c r="H1179" i="11"/>
  <c r="H1188" i="11"/>
  <c r="H717" i="11"/>
  <c r="H375" i="11"/>
  <c r="H564" i="11"/>
  <c r="H786" i="11"/>
  <c r="H1475" i="11"/>
  <c r="H1381" i="11"/>
  <c r="H1236" i="11"/>
  <c r="H293" i="11"/>
  <c r="H272" i="20" s="1"/>
  <c r="H297" i="11"/>
  <c r="H438" i="11"/>
  <c r="H1073" i="11"/>
  <c r="H1166" i="11"/>
  <c r="H995" i="11"/>
  <c r="H1369" i="11"/>
  <c r="H604" i="11"/>
  <c r="H1010" i="11"/>
  <c r="H1538" i="11"/>
  <c r="H299" i="11"/>
  <c r="H873" i="11"/>
  <c r="H711" i="20"/>
  <c r="G478" i="27"/>
  <c r="G227" i="27"/>
  <c r="H463" i="11"/>
  <c r="H466" i="11"/>
  <c r="H333" i="11"/>
  <c r="H336" i="11"/>
  <c r="H412" i="11"/>
  <c r="H415" i="11"/>
  <c r="H1209" i="11"/>
  <c r="H1220" i="11"/>
  <c r="H1028" i="11"/>
  <c r="H1034" i="11"/>
  <c r="H1544" i="11"/>
  <c r="H1560" i="11"/>
  <c r="H417" i="11"/>
  <c r="H252" i="11"/>
  <c r="H511" i="11"/>
  <c r="H1130" i="11"/>
  <c r="H738" i="11"/>
  <c r="H855" i="11"/>
  <c r="H688" i="11"/>
  <c r="H886" i="11"/>
  <c r="H1217" i="11"/>
  <c r="H576" i="11"/>
  <c r="H1218" i="11"/>
  <c r="H1547" i="11"/>
  <c r="H1563" i="11"/>
  <c r="H1498" i="11"/>
  <c r="H469" i="11"/>
  <c r="H473" i="11"/>
  <c r="H1549" i="11"/>
  <c r="H1565" i="11"/>
  <c r="H974" i="11"/>
  <c r="H702" i="11"/>
  <c r="H1423" i="11"/>
  <c r="H1436" i="11"/>
  <c r="H1246" i="11"/>
  <c r="H1249" i="11"/>
  <c r="H1062" i="11"/>
  <c r="H1435" i="11"/>
  <c r="H971" i="11"/>
  <c r="H1551" i="11"/>
  <c r="H1567" i="11"/>
  <c r="H585" i="11"/>
  <c r="H645" i="11"/>
  <c r="H1420" i="11"/>
  <c r="H803" i="11"/>
  <c r="H624" i="11"/>
  <c r="H979" i="11"/>
  <c r="H1429" i="11"/>
  <c r="H400" i="11"/>
  <c r="H550" i="11"/>
  <c r="H1151" i="11"/>
  <c r="H772" i="11"/>
  <c r="H1158" i="11"/>
  <c r="H282" i="11"/>
  <c r="H285" i="11"/>
  <c r="H959" i="11"/>
  <c r="H1548" i="11"/>
  <c r="H1564" i="11"/>
  <c r="H965" i="11"/>
  <c r="H527" i="11"/>
  <c r="H530" i="11"/>
  <c r="H1204" i="11"/>
  <c r="H1213" i="11"/>
  <c r="H1403" i="11"/>
  <c r="H391" i="11"/>
  <c r="H821" i="11"/>
  <c r="H1318" i="11"/>
  <c r="H395" i="11"/>
  <c r="H1137" i="11"/>
  <c r="H341" i="11"/>
  <c r="H623" i="11"/>
  <c r="H627" i="11"/>
  <c r="H1239" i="11"/>
  <c r="H1248" i="11"/>
  <c r="H648" i="11"/>
  <c r="H320" i="11"/>
  <c r="H1055" i="11"/>
  <c r="H1061" i="11"/>
  <c r="H907" i="11"/>
  <c r="H260" i="11"/>
  <c r="H860" i="11"/>
  <c r="H1148" i="11"/>
  <c r="H1247" i="11"/>
  <c r="H344" i="11"/>
  <c r="H865" i="11"/>
  <c r="H475" i="11"/>
  <c r="H532" i="11"/>
  <c r="H641" i="11"/>
  <c r="H640" i="11"/>
  <c r="H1499" i="11"/>
  <c r="H1316" i="11"/>
  <c r="H1327" i="11"/>
  <c r="H535" i="11"/>
  <c r="H695" i="11"/>
  <c r="H1409" i="11"/>
  <c r="H315" i="11"/>
  <c r="H898" i="11"/>
  <c r="H1111" i="11"/>
  <c r="H1119" i="11"/>
  <c r="H954" i="11"/>
  <c r="H484" i="11"/>
  <c r="H1120" i="11"/>
  <c r="H1121" i="11"/>
  <c r="H577" i="11"/>
  <c r="H819" i="11"/>
  <c r="H1404" i="11"/>
  <c r="H392" i="11"/>
  <c r="H1127" i="11"/>
  <c r="H851" i="11"/>
  <c r="H1049" i="11"/>
  <c r="H903" i="11"/>
  <c r="H1331" i="11"/>
  <c r="H236" i="11"/>
  <c r="H1149" i="11"/>
  <c r="H1343" i="11"/>
  <c r="H1437" i="11"/>
  <c r="H595" i="20"/>
  <c r="G134" i="27"/>
  <c r="H713" i="20"/>
  <c r="G413" i="27"/>
  <c r="H596" i="20"/>
  <c r="H787" i="20"/>
  <c r="H92" i="11"/>
  <c r="H387" i="11"/>
  <c r="H580" i="11"/>
  <c r="H121" i="11"/>
  <c r="H918" i="11"/>
  <c r="H990" i="11"/>
  <c r="H1356" i="11"/>
  <c r="H451" i="11"/>
  <c r="H1221" i="11"/>
  <c r="H1419" i="11"/>
  <c r="G200" i="27"/>
  <c r="G535" i="27"/>
  <c r="H789" i="20"/>
  <c r="H424" i="11"/>
  <c r="H239" i="11"/>
  <c r="H1040" i="11"/>
  <c r="H826" i="11"/>
  <c r="H103" i="11"/>
  <c r="H99" i="11"/>
  <c r="H1044" i="11"/>
  <c r="H1304" i="11"/>
  <c r="H421" i="11"/>
  <c r="H110" i="11"/>
  <c r="H791" i="20"/>
  <c r="H480" i="11"/>
  <c r="H715" i="20" s="1"/>
  <c r="H482" i="11"/>
  <c r="H1024" i="11"/>
  <c r="H755" i="11"/>
  <c r="H757" i="11"/>
  <c r="H1396" i="11"/>
  <c r="H881" i="11"/>
  <c r="H883" i="11"/>
  <c r="H1212" i="11"/>
  <c r="H1215" i="11"/>
  <c r="H818" i="11"/>
  <c r="H203" i="11"/>
  <c r="H531" i="11"/>
  <c r="G173" i="27" s="1"/>
  <c r="H961" i="11"/>
  <c r="H664" i="11"/>
  <c r="H666" i="11"/>
  <c r="H229" i="11"/>
  <c r="H231" i="11"/>
  <c r="H1107" i="11"/>
  <c r="H1109" i="11"/>
  <c r="H950" i="11"/>
  <c r="H1299" i="11"/>
  <c r="H1303" i="11"/>
  <c r="H951" i="11"/>
  <c r="H284" i="11"/>
  <c r="H867" i="20" s="1"/>
  <c r="H286" i="11"/>
  <c r="H877" i="11"/>
  <c r="H1483" i="11"/>
  <c r="H1489" i="11"/>
  <c r="H1487" i="11"/>
  <c r="H1493" i="11"/>
  <c r="H1112" i="11"/>
  <c r="H176" i="11"/>
  <c r="H178" i="11"/>
  <c r="H684" i="11"/>
  <c r="H686" i="11"/>
  <c r="G212" i="22"/>
  <c r="H526" i="11"/>
  <c r="H716" i="20" s="1"/>
  <c r="H528" i="11"/>
  <c r="H245" i="11"/>
  <c r="H876" i="11"/>
  <c r="H878" i="11"/>
  <c r="H1202" i="11"/>
  <c r="H247" i="11"/>
  <c r="H411" i="11"/>
  <c r="H413" i="11"/>
  <c r="H732" i="11"/>
  <c r="H1025" i="11"/>
  <c r="G201" i="22" s="1"/>
  <c r="H1026" i="11"/>
  <c r="H145" i="11"/>
  <c r="H147" i="11"/>
  <c r="H952" i="11"/>
  <c r="H1300" i="11"/>
  <c r="H331" i="11"/>
  <c r="H879" i="11"/>
  <c r="H1207" i="11"/>
  <c r="H1210" i="11"/>
  <c r="H1488" i="11"/>
  <c r="H1494" i="11"/>
  <c r="H93" i="11"/>
  <c r="H36" i="20" s="1"/>
  <c r="H1208" i="11"/>
  <c r="H332" i="11"/>
  <c r="H687" i="11"/>
  <c r="H689" i="11"/>
  <c r="H1114" i="11"/>
  <c r="H572" i="11"/>
  <c r="H574" i="11"/>
  <c r="H955" i="11"/>
  <c r="H957" i="11"/>
  <c r="H47" i="11"/>
  <c r="H48" i="11"/>
  <c r="H177" i="11"/>
  <c r="H179" i="11"/>
  <c r="H389" i="11"/>
  <c r="H509" i="11"/>
  <c r="H1297" i="11"/>
  <c r="H1301" i="11"/>
  <c r="H42" i="11"/>
  <c r="H43" i="11"/>
  <c r="H357" i="11"/>
  <c r="H359" i="11"/>
  <c r="H636" i="11"/>
  <c r="H1116" i="11"/>
  <c r="H1118" i="11"/>
  <c r="H1306" i="11"/>
  <c r="H637" i="11"/>
  <c r="H797" i="11"/>
  <c r="H1308" i="11"/>
  <c r="G211" i="22" s="1"/>
  <c r="H1312" i="11"/>
  <c r="H691" i="11"/>
  <c r="H693" i="11"/>
  <c r="H287" i="11"/>
  <c r="H289" i="11"/>
  <c r="H1038" i="11"/>
  <c r="H98" i="11"/>
  <c r="H164" i="20" s="1"/>
  <c r="H54" i="11"/>
  <c r="H55" i="11"/>
  <c r="H365" i="11"/>
  <c r="H1313" i="11"/>
  <c r="H487" i="11"/>
  <c r="H1406" i="11"/>
  <c r="H893" i="11"/>
  <c r="H1407" i="11"/>
  <c r="H394" i="11"/>
  <c r="H30" i="11"/>
  <c r="H1501" i="11"/>
  <c r="H1508" i="11"/>
  <c r="H58" i="11"/>
  <c r="H337" i="11"/>
  <c r="H339" i="11"/>
  <c r="H800" i="11"/>
  <c r="H967" i="11"/>
  <c r="H1320" i="11"/>
  <c r="H642" i="11"/>
  <c r="H102" i="11"/>
  <c r="H581" i="11"/>
  <c r="H1322" i="11"/>
  <c r="H1045" i="11"/>
  <c r="H1047" i="11"/>
  <c r="H1412" i="11"/>
  <c r="H1418" i="11"/>
  <c r="H338" i="11"/>
  <c r="H514" i="11"/>
  <c r="H698" i="11"/>
  <c r="H700" i="11"/>
  <c r="H827" i="11"/>
  <c r="H1509" i="11"/>
  <c r="H1515" i="11"/>
  <c r="H184" i="11"/>
  <c r="H186" i="11"/>
  <c r="H408" i="20" s="1"/>
  <c r="H699" i="11"/>
  <c r="H1416" i="11"/>
  <c r="G234" i="27" s="1"/>
  <c r="H1133" i="11"/>
  <c r="H426" i="11"/>
  <c r="H1027" i="11"/>
  <c r="H1029" i="11"/>
  <c r="H1211" i="11"/>
  <c r="H1214" i="11"/>
  <c r="H94" i="11"/>
  <c r="H95" i="11"/>
  <c r="H815" i="11"/>
  <c r="H817" i="11"/>
  <c r="H1203" i="11"/>
  <c r="H248" i="11"/>
  <c r="H250" i="11"/>
  <c r="H1394" i="11"/>
  <c r="H1399" i="11"/>
  <c r="H1206" i="11"/>
  <c r="H880" i="11"/>
  <c r="H56" i="20" s="1"/>
  <c r="H882" i="11"/>
  <c r="H149" i="11"/>
  <c r="H151" i="11"/>
  <c r="H354" i="11"/>
  <c r="H356" i="11"/>
  <c r="H414" i="11"/>
  <c r="H416" i="11"/>
  <c r="H573" i="11"/>
  <c r="H575" i="11"/>
  <c r="H820" i="11"/>
  <c r="H822" i="11"/>
  <c r="H150" i="20" s="1"/>
  <c r="H1123" i="11"/>
  <c r="H1125" i="11"/>
  <c r="H962" i="11"/>
  <c r="H335" i="11"/>
  <c r="H537" i="11"/>
  <c r="H1043" i="11"/>
  <c r="H1319" i="11"/>
  <c r="H1323" i="11"/>
  <c r="H852" i="11"/>
  <c r="H1410" i="11"/>
  <c r="H396" i="11"/>
  <c r="H540" i="11"/>
  <c r="H542" i="11"/>
  <c r="H1231" i="11"/>
  <c r="H368" i="11"/>
  <c r="H370" i="11"/>
  <c r="H899" i="11"/>
  <c r="H901" i="11"/>
  <c r="H970" i="11"/>
  <c r="H972" i="11"/>
  <c r="H105" i="11"/>
  <c r="H106" i="11"/>
  <c r="H317" i="11"/>
  <c r="H644" i="11"/>
  <c r="G313" i="27" s="1"/>
  <c r="H802" i="11"/>
  <c r="H973" i="11"/>
  <c r="H1390" i="11"/>
  <c r="H1395" i="11"/>
  <c r="H1486" i="11"/>
  <c r="H1492" i="11"/>
  <c r="H388" i="11"/>
  <c r="H390" i="11"/>
  <c r="H1393" i="11"/>
  <c r="H1398" i="11"/>
  <c r="H35" i="20"/>
  <c r="H1110" i="11"/>
  <c r="H754" i="11"/>
  <c r="H723" i="20" s="1"/>
  <c r="H1490" i="11"/>
  <c r="H146" i="11"/>
  <c r="H148" i="11"/>
  <c r="H201" i="11"/>
  <c r="H1401" i="11"/>
  <c r="H891" i="11"/>
  <c r="H1550" i="11"/>
  <c r="G331" i="27"/>
  <c r="H246" i="11"/>
  <c r="G416" i="27" s="1"/>
  <c r="H308" i="11"/>
  <c r="H310" i="11"/>
  <c r="H1115" i="11"/>
  <c r="H1117" i="11"/>
  <c r="G238" i="27" s="1"/>
  <c r="H309" i="11"/>
  <c r="H358" i="11"/>
  <c r="H360" i="11"/>
  <c r="G169" i="27" s="1"/>
  <c r="H481" i="11"/>
  <c r="H873" i="20" s="1"/>
  <c r="H483" i="11"/>
  <c r="H682" i="11"/>
  <c r="H756" i="11"/>
  <c r="H758" i="11"/>
  <c r="H956" i="11"/>
  <c r="G179" i="27" s="1"/>
  <c r="H958" i="11"/>
  <c r="H1546" i="11"/>
  <c r="H1552" i="11"/>
  <c r="H311" i="11"/>
  <c r="H510" i="11"/>
  <c r="H735" i="11"/>
  <c r="H845" i="11"/>
  <c r="H232" i="11"/>
  <c r="H234" i="11"/>
  <c r="H638" i="11"/>
  <c r="H1122" i="11"/>
  <c r="H1496" i="11"/>
  <c r="H1234" i="11"/>
  <c r="H34" i="11"/>
  <c r="H703" i="11"/>
  <c r="H705" i="11"/>
  <c r="H975" i="11"/>
  <c r="H1421" i="11"/>
  <c r="H647" i="11"/>
  <c r="H319" i="11"/>
  <c r="H587" i="11"/>
  <c r="H740" i="11"/>
  <c r="H1139" i="11"/>
  <c r="H211" i="11"/>
  <c r="H213" i="11"/>
  <c r="H1140" i="11"/>
  <c r="H1141" i="11"/>
  <c r="H769" i="11"/>
  <c r="H1142" i="11"/>
  <c r="H259" i="11"/>
  <c r="H978" i="11"/>
  <c r="H980" i="11"/>
  <c r="H1334" i="11"/>
  <c r="H1338" i="11"/>
  <c r="H156" i="11"/>
  <c r="H549" i="11"/>
  <c r="H397" i="20" s="1"/>
  <c r="H1144" i="11"/>
  <c r="H1146" i="11"/>
  <c r="H707" i="11"/>
  <c r="H710" i="11"/>
  <c r="H830" i="11"/>
  <c r="H1431" i="11"/>
  <c r="H551" i="11"/>
  <c r="H19" i="11"/>
  <c r="H20" i="11"/>
  <c r="H322" i="11"/>
  <c r="H474" i="11"/>
  <c r="H278" i="20" s="1"/>
  <c r="H477" i="11"/>
  <c r="H451" i="20" s="1"/>
  <c r="H594" i="11"/>
  <c r="H985" i="11"/>
  <c r="H1252" i="11"/>
  <c r="H1439" i="11"/>
  <c r="H346" i="11"/>
  <c r="H448" i="20" s="1"/>
  <c r="H1352" i="11"/>
  <c r="H1357" i="11"/>
  <c r="H372" i="11"/>
  <c r="H374" i="11"/>
  <c r="H218" i="11"/>
  <c r="H919" i="11"/>
  <c r="H921" i="11"/>
  <c r="H1255" i="11"/>
  <c r="H1355" i="11"/>
  <c r="H442" i="11"/>
  <c r="H445" i="11"/>
  <c r="H807" i="11"/>
  <c r="H1257" i="11"/>
  <c r="H1261" i="11"/>
  <c r="H499" i="11"/>
  <c r="H125" i="11"/>
  <c r="H1259" i="11"/>
  <c r="H1263" i="11"/>
  <c r="H774" i="11"/>
  <c r="H599" i="11"/>
  <c r="H1359" i="11"/>
  <c r="H1364" i="11"/>
  <c r="H323" i="11"/>
  <c r="H412" i="20" s="1"/>
  <c r="H776" i="11"/>
  <c r="H460" i="20" s="1"/>
  <c r="H200" i="11"/>
  <c r="H202" i="11"/>
  <c r="H267" i="11"/>
  <c r="H269" i="11"/>
  <c r="H710" i="20" s="1"/>
  <c r="H403" i="11"/>
  <c r="H449" i="20" s="1"/>
  <c r="H521" i="11"/>
  <c r="H453" i="20" s="1"/>
  <c r="H523" i="11"/>
  <c r="H714" i="11"/>
  <c r="H716" i="11"/>
  <c r="H598" i="20" s="1"/>
  <c r="H1267" i="11"/>
  <c r="H1271" i="11"/>
  <c r="H1555" i="11"/>
  <c r="H1571" i="11"/>
  <c r="H453" i="11"/>
  <c r="H560" i="11"/>
  <c r="H562" i="11"/>
  <c r="H778" i="11"/>
  <c r="H926" i="11"/>
  <c r="H1268" i="11"/>
  <c r="H1272" i="11"/>
  <c r="H222" i="11"/>
  <c r="H927" i="11"/>
  <c r="H1362" i="11"/>
  <c r="H1367" i="11"/>
  <c r="H929" i="11"/>
  <c r="H931" i="11"/>
  <c r="H1270" i="11"/>
  <c r="H1275" i="11"/>
  <c r="H1279" i="11"/>
  <c r="H455" i="11"/>
  <c r="H457" i="11"/>
  <c r="H1004" i="11"/>
  <c r="H1006" i="11"/>
  <c r="H1533" i="11"/>
  <c r="H810" i="11"/>
  <c r="H605" i="11"/>
  <c r="H934" i="11"/>
  <c r="H936" i="11"/>
  <c r="H1461" i="11"/>
  <c r="H1469" i="11"/>
  <c r="H836" i="11"/>
  <c r="H657" i="11"/>
  <c r="H1471" i="11"/>
  <c r="H1013" i="11"/>
  <c r="H940" i="11"/>
  <c r="H350" i="11"/>
  <c r="H833" i="20" s="1"/>
  <c r="H502" i="11"/>
  <c r="H838" i="20" s="1"/>
  <c r="H631" i="11"/>
  <c r="H1379" i="11"/>
  <c r="H1380" i="11"/>
  <c r="H738" i="20" s="1"/>
  <c r="H227" i="11"/>
  <c r="H872" i="11"/>
  <c r="H1138" i="11"/>
  <c r="H804" i="11"/>
  <c r="H493" i="11"/>
  <c r="H768" i="11"/>
  <c r="H904" i="11"/>
  <c r="H1052" i="11"/>
  <c r="H857" i="11"/>
  <c r="H1240" i="11"/>
  <c r="H1243" i="11"/>
  <c r="H1425" i="11"/>
  <c r="H1430" i="11"/>
  <c r="H1426" i="11"/>
  <c r="H742" i="11"/>
  <c r="H212" i="11"/>
  <c r="H214" i="11"/>
  <c r="H649" i="11"/>
  <c r="H1335" i="11"/>
  <c r="H1339" i="11"/>
  <c r="H1057" i="11"/>
  <c r="H1059" i="11"/>
  <c r="H589" i="11"/>
  <c r="H743" i="11"/>
  <c r="H1518" i="11"/>
  <c r="H1432" i="11"/>
  <c r="H465" i="11"/>
  <c r="H468" i="11"/>
  <c r="H626" i="11"/>
  <c r="H831" i="11"/>
  <c r="H1063" i="11"/>
  <c r="H1434" i="11"/>
  <c r="H553" i="11"/>
  <c r="H454" i="20" s="1"/>
  <c r="H118" i="11"/>
  <c r="H1349" i="11"/>
  <c r="H263" i="11"/>
  <c r="H265" i="11"/>
  <c r="H987" i="11"/>
  <c r="H462" i="20" s="1"/>
  <c r="H217" i="11"/>
  <c r="H219" i="11"/>
  <c r="H1156" i="11"/>
  <c r="H120" i="11"/>
  <c r="H1065" i="11"/>
  <c r="H1441" i="11"/>
  <c r="H1254" i="11"/>
  <c r="H991" i="11"/>
  <c r="H993" i="11"/>
  <c r="H123" i="11"/>
  <c r="H1354" i="11"/>
  <c r="H1161" i="11"/>
  <c r="H1164" i="11"/>
  <c r="H554" i="11"/>
  <c r="H556" i="11"/>
  <c r="H992" i="11"/>
  <c r="H994" i="11"/>
  <c r="H555" i="11"/>
  <c r="H1258" i="11"/>
  <c r="H1262" i="11"/>
  <c r="H1447" i="11"/>
  <c r="H808" i="11"/>
  <c r="H129" i="11"/>
  <c r="H628" i="11"/>
  <c r="H630" i="11"/>
  <c r="H794" i="11"/>
  <c r="H131" i="11"/>
  <c r="H133" i="11"/>
  <c r="H221" i="11"/>
  <c r="H223" i="11"/>
  <c r="H324" i="11"/>
  <c r="H653" i="11"/>
  <c r="H747" i="11"/>
  <c r="H749" i="11"/>
  <c r="H1360" i="11"/>
  <c r="H1365" i="11"/>
  <c r="H268" i="11"/>
  <c r="H270" i="11"/>
  <c r="H601" i="11"/>
  <c r="H809" i="11"/>
  <c r="H999" i="11"/>
  <c r="H1001" i="11"/>
  <c r="H1361" i="11"/>
  <c r="H1366" i="11"/>
  <c r="H561" i="11"/>
  <c r="H1000" i="11"/>
  <c r="G252" i="27" s="1"/>
  <c r="H1002" i="11"/>
  <c r="H1363" i="11"/>
  <c r="G506" i="27"/>
  <c r="H1368" i="11"/>
  <c r="H1373" i="11"/>
  <c r="H1459" i="11"/>
  <c r="H1466" i="11"/>
  <c r="G255" i="27" s="1"/>
  <c r="H603" i="11"/>
  <c r="H78" i="11"/>
  <c r="H706" i="20" s="1"/>
  <c r="H79" i="11"/>
  <c r="H1276" i="11"/>
  <c r="H1280" i="11"/>
  <c r="H1005" i="11"/>
  <c r="H1008" i="11"/>
  <c r="H1534" i="11"/>
  <c r="H1535" i="11"/>
  <c r="H1541" i="11"/>
  <c r="H1086" i="11"/>
  <c r="H1088" i="11"/>
  <c r="H1281" i="11"/>
  <c r="H719" i="11"/>
  <c r="H84" i="11"/>
  <c r="H1012" i="11"/>
  <c r="H41" i="11"/>
  <c r="H275" i="11"/>
  <c r="H830" i="20" s="1"/>
  <c r="H276" i="11"/>
  <c r="G197" i="27" s="1"/>
  <c r="H405" i="11"/>
  <c r="H524" i="11"/>
  <c r="H812" i="11"/>
  <c r="H226" i="11"/>
  <c r="H1476" i="11"/>
  <c r="H1543" i="11"/>
  <c r="H692" i="11"/>
  <c r="H847" i="11"/>
  <c r="G330" i="27" s="1"/>
  <c r="H849" i="11"/>
  <c r="H1310" i="11"/>
  <c r="G240" i="27" s="1"/>
  <c r="H1311" i="11"/>
  <c r="H253" i="11"/>
  <c r="H136" i="20" s="1"/>
  <c r="H964" i="11"/>
  <c r="H100" i="11"/>
  <c r="H533" i="11"/>
  <c r="H146" i="20" s="1"/>
  <c r="H736" i="11"/>
  <c r="H218" i="20" s="1"/>
  <c r="H1223" i="11"/>
  <c r="H205" i="11"/>
  <c r="H1224" i="11"/>
  <c r="H763" i="11"/>
  <c r="H1408" i="11"/>
  <c r="H154" i="11"/>
  <c r="H200" i="20" s="1"/>
  <c r="H694" i="11"/>
  <c r="H217" i="20" s="1"/>
  <c r="H966" i="11"/>
  <c r="H1503" i="11"/>
  <c r="H255" i="11"/>
  <c r="H423" i="11"/>
  <c r="H737" i="11"/>
  <c r="H1128" i="11"/>
  <c r="H1505" i="11"/>
  <c r="G279" i="27" s="1"/>
  <c r="H1226" i="11"/>
  <c r="H489" i="11"/>
  <c r="H895" i="11"/>
  <c r="H897" i="11"/>
  <c r="H1506" i="11"/>
  <c r="H314" i="11"/>
  <c r="H853" i="11"/>
  <c r="H582" i="11"/>
  <c r="H1229" i="11"/>
  <c r="H968" i="11"/>
  <c r="H256" i="11"/>
  <c r="H425" i="11"/>
  <c r="H583" i="11"/>
  <c r="H765" i="11"/>
  <c r="H969" i="11"/>
  <c r="H1324" i="11"/>
  <c r="H207" i="11"/>
  <c r="H1325" i="11"/>
  <c r="H1132" i="11"/>
  <c r="H1134" i="11"/>
  <c r="H369" i="11"/>
  <c r="H1326" i="11"/>
  <c r="H61" i="11"/>
  <c r="H340" i="11"/>
  <c r="H515" i="11"/>
  <c r="H701" i="11"/>
  <c r="H828" i="11"/>
  <c r="H208" i="11"/>
  <c r="H544" i="11"/>
  <c r="H546" i="11"/>
  <c r="H1235" i="11"/>
  <c r="H1051" i="11"/>
  <c r="H210" i="11"/>
  <c r="H318" i="11"/>
  <c r="H62" i="11"/>
  <c r="H1237" i="11"/>
  <c r="G575" i="27" s="1"/>
  <c r="H399" i="11"/>
  <c r="H516" i="11"/>
  <c r="H661" i="11"/>
  <c r="H663" i="11"/>
  <c r="H805" i="11"/>
  <c r="H384" i="20" s="1"/>
  <c r="H976" i="11"/>
  <c r="H35" i="11"/>
  <c r="H905" i="11"/>
  <c r="H1332" i="11"/>
  <c r="H112" i="11"/>
  <c r="H113" i="11"/>
  <c r="H1333" i="11"/>
  <c r="H36" i="11"/>
  <c r="H858" i="11"/>
  <c r="H342" i="11"/>
  <c r="H413" i="20" s="1"/>
  <c r="H770" i="11"/>
  <c r="H1143" i="11"/>
  <c r="H1516" i="11"/>
  <c r="H1241" i="11"/>
  <c r="H1244" i="11"/>
  <c r="H859" i="11"/>
  <c r="H1428" i="11"/>
  <c r="H1336" i="11"/>
  <c r="H1340" i="11"/>
  <c r="H321" i="11"/>
  <c r="H477" i="20" s="1"/>
  <c r="H494" i="11"/>
  <c r="H625" i="11"/>
  <c r="H486" i="20" s="1"/>
  <c r="H771" i="11"/>
  <c r="H911" i="11"/>
  <c r="H1245" i="11"/>
  <c r="H38" i="11"/>
  <c r="H433" i="11"/>
  <c r="H414" i="20" s="1"/>
  <c r="H436" i="11"/>
  <c r="H651" i="11"/>
  <c r="H1519" i="11"/>
  <c r="H592" i="11"/>
  <c r="H117" i="11"/>
  <c r="H401" i="11"/>
  <c r="H404" i="11"/>
  <c r="H519" i="11"/>
  <c r="H862" i="11"/>
  <c r="H1152" i="11"/>
  <c r="H1520" i="11"/>
  <c r="H863" i="11"/>
  <c r="H1348" i="11"/>
  <c r="H986" i="11"/>
  <c r="H1064" i="11"/>
  <c r="H1438" i="11"/>
  <c r="H1440" i="11"/>
  <c r="H264" i="11"/>
  <c r="H1157" i="11"/>
  <c r="H595" i="11"/>
  <c r="H71" i="11"/>
  <c r="H72" i="11"/>
  <c r="H989" i="11"/>
  <c r="H1353" i="11"/>
  <c r="H1443" i="11"/>
  <c r="H1449" i="11"/>
  <c r="H1159" i="11"/>
  <c r="H266" i="11"/>
  <c r="H561" i="20" s="1"/>
  <c r="H1068" i="11"/>
  <c r="H124" i="11"/>
  <c r="H126" i="11"/>
  <c r="H1069" i="11"/>
  <c r="H1071" i="11"/>
  <c r="H652" i="11"/>
  <c r="H654" i="11"/>
  <c r="H1070" i="11"/>
  <c r="H1072" i="11"/>
  <c r="H1445" i="11"/>
  <c r="H597" i="11"/>
  <c r="H1446" i="11"/>
  <c r="H220" i="11"/>
  <c r="H610" i="20" s="1"/>
  <c r="H557" i="11"/>
  <c r="H1358" i="11"/>
  <c r="H1076" i="11"/>
  <c r="H1451" i="11"/>
  <c r="H1457" i="11"/>
  <c r="H450" i="11"/>
  <c r="G217" i="27" s="1"/>
  <c r="H1452" i="11"/>
  <c r="H74" i="11"/>
  <c r="H616" i="11"/>
  <c r="H877" i="20" s="1"/>
  <c r="H1453" i="11"/>
  <c r="H1526" i="11"/>
  <c r="H1532" i="11"/>
  <c r="H158" i="11"/>
  <c r="H238" i="11"/>
  <c r="H347" i="11"/>
  <c r="H349" i="11"/>
  <c r="H712" i="20" s="1"/>
  <c r="H452" i="11"/>
  <c r="H454" i="11"/>
  <c r="H714" i="20" s="1"/>
  <c r="H600" i="11"/>
  <c r="H602" i="11"/>
  <c r="H777" i="11"/>
  <c r="H779" i="11"/>
  <c r="H1079" i="11"/>
  <c r="H1527" i="11"/>
  <c r="H22" i="11"/>
  <c r="H23" i="11"/>
  <c r="H325" i="11"/>
  <c r="H501" i="11"/>
  <c r="H503" i="11"/>
  <c r="H629" i="11"/>
  <c r="H834" i="11"/>
  <c r="H695" i="20" s="1"/>
  <c r="H1080" i="11"/>
  <c r="H1528" i="11"/>
  <c r="H704" i="20" s="1"/>
  <c r="H655" i="11"/>
  <c r="H1172" i="11"/>
  <c r="H1175" i="11"/>
  <c r="H928" i="11"/>
  <c r="H930" i="11"/>
  <c r="H1082" i="11"/>
  <c r="H1084" i="11"/>
  <c r="H780" i="11"/>
  <c r="H1274" i="11"/>
  <c r="H782" i="11"/>
  <c r="H784" i="11"/>
  <c r="H724" i="20" s="1"/>
  <c r="H134" i="11"/>
  <c r="H676" i="20" s="1"/>
  <c r="H136" i="11"/>
  <c r="H868" i="11"/>
  <c r="H135" i="11"/>
  <c r="H707" i="20" s="1"/>
  <c r="H137" i="11"/>
  <c r="H783" i="11"/>
  <c r="H785" i="11"/>
  <c r="H1180" i="11"/>
  <c r="H1183" i="11"/>
  <c r="H1278" i="11"/>
  <c r="H1182" i="11"/>
  <c r="H1185" i="11"/>
  <c r="H1374" i="11"/>
  <c r="H563" i="11"/>
  <c r="H870" i="11"/>
  <c r="H1282" i="11"/>
  <c r="H138" i="11"/>
  <c r="H140" i="11"/>
  <c r="H326" i="11"/>
  <c r="H608" i="11"/>
  <c r="G296" i="27" s="1"/>
  <c r="H811" i="11"/>
  <c r="H1092" i="11"/>
  <c r="G211" i="27" s="1"/>
  <c r="H165" i="11"/>
  <c r="H1557" i="11"/>
  <c r="G387" i="27" s="1"/>
  <c r="H377" i="11"/>
  <c r="H25" i="11"/>
  <c r="H565" i="11"/>
  <c r="H840" i="20" s="1"/>
  <c r="H721" i="11"/>
  <c r="H722" i="20" s="1"/>
  <c r="H871" i="11"/>
  <c r="H851" i="20" s="1"/>
  <c r="H1192" i="11"/>
  <c r="H855" i="20" s="1"/>
  <c r="H1539" i="11"/>
  <c r="H1193" i="11"/>
  <c r="H793" i="20" s="1"/>
  <c r="H1477" i="11"/>
  <c r="H1030" i="11"/>
  <c r="H1032" i="11"/>
  <c r="H1397" i="11"/>
  <c r="H334" i="11"/>
  <c r="H171" i="20" s="1"/>
  <c r="H760" i="11"/>
  <c r="H762" i="11"/>
  <c r="G231" i="27" s="1"/>
  <c r="H28" i="11"/>
  <c r="H419" i="11"/>
  <c r="H846" i="11"/>
  <c r="H848" i="11"/>
  <c r="H1219" i="11"/>
  <c r="H1222" i="11"/>
  <c r="H52" i="11"/>
  <c r="H639" i="11"/>
  <c r="G418" i="27" s="1"/>
  <c r="H1037" i="11"/>
  <c r="H1039" i="11"/>
  <c r="H420" i="11"/>
  <c r="H890" i="11"/>
  <c r="G178" i="27" s="1"/>
  <c r="H1497" i="11"/>
  <c r="G214" i="27" s="1"/>
  <c r="H963" i="11"/>
  <c r="H152" i="20" s="1"/>
  <c r="H288" i="11"/>
  <c r="H290" i="11"/>
  <c r="H1124" i="11"/>
  <c r="H254" i="11"/>
  <c r="H578" i="11"/>
  <c r="H892" i="11"/>
  <c r="H1314" i="11"/>
  <c r="H534" i="11"/>
  <c r="H1315" i="11"/>
  <c r="H366" i="11"/>
  <c r="H823" i="11"/>
  <c r="H367" i="11"/>
  <c r="H799" i="11"/>
  <c r="H1317" i="11"/>
  <c r="H313" i="11"/>
  <c r="H137" i="20" s="1"/>
  <c r="H488" i="11"/>
  <c r="H248" i="20"/>
  <c r="H252" i="20"/>
  <c r="H894" i="11"/>
  <c r="H1227" i="11"/>
  <c r="H1230" i="11"/>
  <c r="H31" i="11"/>
  <c r="H1504" i="11"/>
  <c r="H206" i="11"/>
  <c r="H538" i="11"/>
  <c r="H1129" i="11"/>
  <c r="H59" i="11"/>
  <c r="H539" i="11"/>
  <c r="H896" i="11"/>
  <c r="H643" i="11"/>
  <c r="G358" i="27" s="1"/>
  <c r="H1411" i="11"/>
  <c r="H1507" i="11"/>
  <c r="H316" i="11"/>
  <c r="H273" i="20" s="1"/>
  <c r="H490" i="11"/>
  <c r="H279" i="20" s="1"/>
  <c r="H622" i="11"/>
  <c r="H283" i="20" s="1"/>
  <c r="H801" i="11"/>
  <c r="H1046" i="11"/>
  <c r="H1048" i="11"/>
  <c r="H1414" i="11"/>
  <c r="H104" i="11"/>
  <c r="H584" i="11"/>
  <c r="H1415" i="11"/>
  <c r="H1510" i="11"/>
  <c r="H900" i="11"/>
  <c r="H1417" i="11"/>
  <c r="H398" i="11"/>
  <c r="H336" i="20" s="1"/>
  <c r="H543" i="11"/>
  <c r="H739" i="11"/>
  <c r="H854" i="11"/>
  <c r="H1135" i="11"/>
  <c r="H1511" i="11"/>
  <c r="H1517" i="11"/>
  <c r="H235" i="11"/>
  <c r="H331" i="20" s="1"/>
  <c r="H586" i="11"/>
  <c r="H1329" i="11"/>
  <c r="H428" i="11"/>
  <c r="H646" i="11"/>
  <c r="H464" i="11"/>
  <c r="H872" i="20" s="1"/>
  <c r="H467" i="11"/>
  <c r="H142" i="20" s="1"/>
  <c r="H1330" i="11"/>
  <c r="H109" i="11"/>
  <c r="H1553" i="11"/>
  <c r="H1569" i="11"/>
  <c r="H258" i="11"/>
  <c r="H429" i="11"/>
  <c r="H431" i="11"/>
  <c r="H545" i="11"/>
  <c r="H375" i="20" s="1"/>
  <c r="H704" i="11"/>
  <c r="H706" i="11"/>
  <c r="H829" i="11"/>
  <c r="H385" i="20" s="1"/>
  <c r="H1053" i="11"/>
  <c r="H1422" i="11"/>
  <c r="H111" i="11"/>
  <c r="H1054" i="11"/>
  <c r="H977" i="11"/>
  <c r="H1424" i="11"/>
  <c r="H430" i="11"/>
  <c r="H906" i="11"/>
  <c r="H315" i="20" s="1"/>
  <c r="H65" i="11"/>
  <c r="H66" i="11"/>
  <c r="H588" i="11"/>
  <c r="H908" i="11"/>
  <c r="H910" i="11"/>
  <c r="H1242" i="11"/>
  <c r="H319" i="20" s="1"/>
  <c r="H64" i="11"/>
  <c r="H361" i="20" s="1"/>
  <c r="H517" i="11"/>
  <c r="H37" i="11"/>
  <c r="H909" i="11"/>
  <c r="H1056" i="11"/>
  <c r="H1058" i="11"/>
  <c r="H1145" i="11"/>
  <c r="H1147" i="11"/>
  <c r="H343" i="11"/>
  <c r="H518" i="11"/>
  <c r="H650" i="11"/>
  <c r="H398" i="20" s="1"/>
  <c r="H806" i="11"/>
  <c r="H491" i="20" s="1"/>
  <c r="H981" i="11"/>
  <c r="H1341" i="11"/>
  <c r="H320" i="20" s="1"/>
  <c r="H157" i="11"/>
  <c r="H495" i="11"/>
  <c r="H861" i="11"/>
  <c r="H18" i="11"/>
  <c r="H984" i="11"/>
  <c r="H1433" i="11"/>
  <c r="H261" i="11"/>
  <c r="H508" i="20" s="1"/>
  <c r="H435" i="11"/>
  <c r="H552" i="11"/>
  <c r="H484" i="20" s="1"/>
  <c r="H744" i="11"/>
  <c r="H914" i="11"/>
  <c r="H915" i="11"/>
  <c r="H434" i="20" s="1"/>
  <c r="H1154" i="11"/>
  <c r="H437" i="20" s="1"/>
  <c r="H70" i="11"/>
  <c r="H503" i="20" s="1"/>
  <c r="H371" i="11"/>
  <c r="H373" i="11"/>
  <c r="H313" i="20" s="1"/>
  <c r="H832" i="11"/>
  <c r="H1155" i="11"/>
  <c r="H1522" i="11"/>
  <c r="H1529" i="11"/>
  <c r="H917" i="11"/>
  <c r="H461" i="20" s="1"/>
  <c r="H439" i="11"/>
  <c r="H1253" i="11"/>
  <c r="H1066" i="11"/>
  <c r="G351" i="27" s="1"/>
  <c r="H122" i="11"/>
  <c r="H1067" i="11"/>
  <c r="G103" i="22" s="1"/>
  <c r="H1442" i="11"/>
  <c r="H1448" i="11"/>
  <c r="H440" i="11"/>
  <c r="H1444" i="11"/>
  <c r="H296" i="11"/>
  <c r="H509" i="20" s="1"/>
  <c r="H298" i="11"/>
  <c r="H1160" i="11"/>
  <c r="H1163" i="11"/>
  <c r="H596" i="11"/>
  <c r="H1256" i="11"/>
  <c r="G326" i="27" s="1"/>
  <c r="H1260" i="11"/>
  <c r="H746" i="11"/>
  <c r="H1162" i="11"/>
  <c r="H444" i="11"/>
  <c r="H446" i="11"/>
  <c r="H920" i="11"/>
  <c r="H922" i="11"/>
  <c r="H1554" i="11"/>
  <c r="H822" i="20" s="1"/>
  <c r="H1570" i="11"/>
  <c r="H1165" i="11"/>
  <c r="H305" i="11"/>
  <c r="H868" i="20" s="1"/>
  <c r="H598" i="11"/>
  <c r="H1075" i="11"/>
  <c r="H569" i="20" s="1"/>
  <c r="H1450" i="11"/>
  <c r="H1456" i="11"/>
  <c r="H39" i="11"/>
  <c r="H615" i="11"/>
  <c r="H775" i="11"/>
  <c r="H525" i="20" s="1"/>
  <c r="H997" i="11"/>
  <c r="H1525" i="11"/>
  <c r="H1531" i="11"/>
  <c r="H190" i="11"/>
  <c r="G63" i="27" s="1"/>
  <c r="H192" i="11"/>
  <c r="H636" i="20" s="1"/>
  <c r="H240" i="11"/>
  <c r="H475" i="20" s="1"/>
  <c r="H242" i="11"/>
  <c r="H355" i="11"/>
  <c r="H500" i="11"/>
  <c r="H648" i="20" s="1"/>
  <c r="H617" i="11"/>
  <c r="H683" i="11"/>
  <c r="H655" i="20" s="1"/>
  <c r="H833" i="11"/>
  <c r="H1170" i="11"/>
  <c r="H76" i="11"/>
  <c r="H77" i="11"/>
  <c r="H348" i="11"/>
  <c r="H681" i="20" s="1"/>
  <c r="H522" i="11"/>
  <c r="H685" i="20" s="1"/>
  <c r="H748" i="11"/>
  <c r="H459" i="20" s="1"/>
  <c r="H866" i="11"/>
  <c r="G120" i="27" s="1"/>
  <c r="H1171" i="11"/>
  <c r="H1174" i="11"/>
  <c r="H40" i="11"/>
  <c r="H867" i="11"/>
  <c r="H566" i="20" s="1"/>
  <c r="H1269" i="11"/>
  <c r="H1273" i="11"/>
  <c r="H1081" i="11"/>
  <c r="G131" i="22" s="1"/>
  <c r="H1083" i="11"/>
  <c r="H1173" i="11"/>
  <c r="H1176" i="11"/>
  <c r="H1458" i="11"/>
  <c r="G411" i="27" s="1"/>
  <c r="H1465" i="11"/>
  <c r="H1178" i="11"/>
  <c r="H1181" i="11"/>
  <c r="H159" i="11"/>
  <c r="H161" i="11"/>
  <c r="H933" i="11"/>
  <c r="H725" i="20" s="1"/>
  <c r="H935" i="11"/>
  <c r="G517" i="27" s="1"/>
  <c r="H1460" i="11"/>
  <c r="H1468" i="11"/>
  <c r="H605" i="20" s="1"/>
  <c r="H160" i="11"/>
  <c r="H162" i="11"/>
  <c r="H869" i="11"/>
  <c r="H772" i="20" s="1"/>
  <c r="H835" i="11"/>
  <c r="G501" i="27"/>
  <c r="H458" i="11"/>
  <c r="G181" i="22" s="1"/>
  <c r="H460" i="11"/>
  <c r="H786" i="20" s="1"/>
  <c r="H1470" i="11"/>
  <c r="H703" i="20" s="1"/>
  <c r="H224" i="11"/>
  <c r="H607" i="11"/>
  <c r="H1375" i="11"/>
  <c r="H778" i="20" s="1"/>
  <c r="H164" i="11"/>
  <c r="H166" i="11"/>
  <c r="G194" i="27" s="1"/>
  <c r="H658" i="11"/>
  <c r="H837" i="11"/>
  <c r="H1556" i="11"/>
  <c r="G215" i="27" s="1"/>
  <c r="H1093" i="11"/>
  <c r="H85" i="11"/>
  <c r="H838" i="11"/>
  <c r="H327" i="11"/>
  <c r="H478" i="11"/>
  <c r="H609" i="11"/>
  <c r="H750" i="11"/>
  <c r="H1286" i="11"/>
  <c r="H744" i="20" s="1"/>
  <c r="H659" i="11"/>
  <c r="H1287" i="11"/>
  <c r="H1540" i="11"/>
  <c r="H501" i="20" s="1"/>
  <c r="H125" i="20"/>
  <c r="G429" i="27"/>
  <c r="H592" i="20"/>
  <c r="G552" i="27"/>
  <c r="G137" i="22"/>
  <c r="H866" i="20"/>
  <c r="G208" i="22"/>
  <c r="G448" i="27"/>
  <c r="H28" i="24"/>
  <c r="F28" i="16"/>
  <c r="H612" i="20"/>
  <c r="G261" i="27"/>
  <c r="G229" i="27"/>
  <c r="H144" i="20"/>
  <c r="G232" i="27"/>
  <c r="H154" i="20"/>
  <c r="G306" i="27"/>
  <c r="H131" i="20"/>
  <c r="G310" i="27"/>
  <c r="H140" i="20"/>
  <c r="H392" i="20"/>
  <c r="H311" i="20"/>
  <c r="G393" i="27"/>
  <c r="F40" i="4"/>
  <c r="G280" i="27"/>
  <c r="G92" i="22"/>
  <c r="H520" i="20"/>
  <c r="H540" i="20"/>
  <c r="H367" i="20"/>
  <c r="G130" i="22"/>
  <c r="H621" i="20"/>
  <c r="H600" i="20"/>
  <c r="G553" i="27"/>
  <c r="H718" i="20"/>
  <c r="H782" i="20"/>
  <c r="H740" i="20"/>
  <c r="G245" i="27"/>
  <c r="G166" i="22"/>
  <c r="F33" i="4"/>
  <c r="G381" i="27"/>
  <c r="H836" i="20"/>
  <c r="H863" i="20"/>
  <c r="G206" i="22"/>
  <c r="H862" i="20"/>
  <c r="H887" i="20"/>
  <c r="H886" i="20"/>
  <c r="H38" i="20"/>
  <c r="G462" i="27"/>
  <c r="H51" i="20"/>
  <c r="G419" i="27"/>
  <c r="G26" i="22"/>
  <c r="H151" i="20"/>
  <c r="G230" i="27"/>
  <c r="H147" i="20"/>
  <c r="G307" i="27"/>
  <c r="H133" i="20"/>
  <c r="H159" i="20"/>
  <c r="G24" i="22"/>
  <c r="F34" i="16"/>
  <c r="H34" i="24"/>
  <c r="H92" i="20"/>
  <c r="G452" i="27"/>
  <c r="H310" i="20"/>
  <c r="H316" i="20"/>
  <c r="G65" i="22"/>
  <c r="G249" i="27"/>
  <c r="H314" i="20"/>
  <c r="G396" i="27"/>
  <c r="G572" i="27"/>
  <c r="G109" i="27"/>
  <c r="H471" i="20"/>
  <c r="H442" i="20"/>
  <c r="G101" i="22"/>
  <c r="H611" i="20"/>
  <c r="H644" i="20"/>
  <c r="H656" i="20"/>
  <c r="H670" i="20"/>
  <c r="G186" i="22"/>
  <c r="H792" i="20"/>
  <c r="G141" i="27"/>
  <c r="G536" i="27"/>
  <c r="G204" i="27"/>
  <c r="G212" i="27"/>
  <c r="G21" i="27"/>
  <c r="H794" i="20"/>
  <c r="G384" i="27"/>
  <c r="H856" i="20"/>
  <c r="G185" i="22"/>
  <c r="H832" i="20"/>
  <c r="H837" i="20"/>
  <c r="H847" i="20"/>
  <c r="H843" i="20"/>
  <c r="H882" i="20"/>
  <c r="H905" i="20"/>
  <c r="F19" i="16"/>
  <c r="H135" i="20"/>
  <c r="G225" i="27"/>
  <c r="H19" i="24"/>
  <c r="G28" i="22"/>
  <c r="G329" i="27"/>
  <c r="H878" i="20"/>
  <c r="H53" i="20"/>
  <c r="H881" i="20"/>
  <c r="H64" i="20"/>
  <c r="H889" i="20"/>
  <c r="G9" i="22"/>
  <c r="G37" i="27"/>
  <c r="F8" i="4"/>
  <c r="H861" i="20"/>
  <c r="G111" i="27"/>
  <c r="F13" i="16"/>
  <c r="H506" i="20"/>
  <c r="H13" i="24"/>
  <c r="F97" i="4"/>
  <c r="G561" i="27"/>
  <c r="G32" i="22"/>
  <c r="H139" i="20"/>
  <c r="G286" i="27"/>
  <c r="H148" i="20"/>
  <c r="H81" i="20"/>
  <c r="G166" i="27"/>
  <c r="H205" i="20"/>
  <c r="H238" i="20"/>
  <c r="H134" i="20"/>
  <c r="H472" i="20"/>
  <c r="H406" i="20"/>
  <c r="H496" i="20"/>
  <c r="F53" i="4"/>
  <c r="G94" i="22"/>
  <c r="H433" i="20"/>
  <c r="F50" i="4"/>
  <c r="G346" i="27"/>
  <c r="G79" i="22"/>
  <c r="H563" i="20"/>
  <c r="H617" i="20"/>
  <c r="H523" i="20"/>
  <c r="G143" i="22"/>
  <c r="H597" i="20"/>
  <c r="G136" i="22"/>
  <c r="H637" i="20"/>
  <c r="H677" i="20"/>
  <c r="H653" i="20"/>
  <c r="H662" i="20"/>
  <c r="G251" i="27"/>
  <c r="H735" i="20"/>
  <c r="G165" i="22"/>
  <c r="H773" i="20"/>
  <c r="G162" i="22"/>
  <c r="H732" i="20"/>
  <c r="H784" i="20"/>
  <c r="G532" i="27"/>
  <c r="G142" i="27"/>
  <c r="G537" i="27"/>
  <c r="G196" i="27"/>
  <c r="H709" i="20"/>
  <c r="G201" i="27"/>
  <c r="G205" i="27"/>
  <c r="H788" i="20"/>
  <c r="G209" i="27"/>
  <c r="H790" i="20"/>
  <c r="G213" i="27"/>
  <c r="G539" i="27"/>
  <c r="G385" i="27"/>
  <c r="H795" i="20"/>
  <c r="H842" i="20"/>
  <c r="F4" i="4"/>
  <c r="G25" i="27"/>
  <c r="G195" i="22"/>
  <c r="H860" i="20"/>
  <c r="H322" i="20"/>
  <c r="G303" i="27"/>
  <c r="G382" i="27"/>
  <c r="H901" i="20"/>
  <c r="H870" i="20"/>
  <c r="H47" i="20"/>
  <c r="H875" i="20"/>
  <c r="H130" i="20"/>
  <c r="H37" i="24"/>
  <c r="F37" i="16"/>
  <c r="H767" i="20"/>
  <c r="G534" i="27"/>
  <c r="H845" i="20"/>
  <c r="H141" i="20"/>
  <c r="F68" i="4"/>
  <c r="G431" i="27"/>
  <c r="G30" i="22"/>
  <c r="G291" i="27"/>
  <c r="H156" i="20"/>
  <c r="H250" i="20"/>
  <c r="G119" i="27"/>
  <c r="H369" i="20"/>
  <c r="H312" i="20"/>
  <c r="G394" i="27"/>
  <c r="H435" i="20"/>
  <c r="G95" i="22"/>
  <c r="H438" i="20"/>
  <c r="G294" i="27"/>
  <c r="G133" i="22"/>
  <c r="F42" i="4"/>
  <c r="H599" i="20"/>
  <c r="H660" i="20"/>
  <c r="H638" i="20"/>
  <c r="H594" i="20"/>
  <c r="H871" i="20"/>
  <c r="H683" i="20"/>
  <c r="H415" i="20"/>
  <c r="G161" i="22"/>
  <c r="H727" i="20"/>
  <c r="H785" i="20"/>
  <c r="G542" i="27"/>
  <c r="F92" i="4"/>
  <c r="G188" i="22"/>
  <c r="G143" i="27"/>
  <c r="G538" i="27"/>
  <c r="G202" i="27"/>
  <c r="H717" i="20"/>
  <c r="G210" i="27"/>
  <c r="G173" i="22"/>
  <c r="H796" i="20"/>
  <c r="H858" i="20"/>
  <c r="G540" i="27"/>
  <c r="H835" i="20"/>
  <c r="H839" i="20"/>
  <c r="H844" i="20"/>
  <c r="H690" i="20"/>
  <c r="H849" i="20"/>
  <c r="F93" i="4"/>
  <c r="G546" i="27"/>
  <c r="G189" i="22"/>
  <c r="G383" i="27"/>
  <c r="G205" i="22"/>
  <c r="H888" i="20"/>
  <c r="H902" i="20"/>
  <c r="H880" i="20"/>
  <c r="G219" i="22"/>
  <c r="H118" i="20"/>
  <c r="H114" i="20"/>
  <c r="G309" i="27"/>
  <c r="G162" i="27"/>
  <c r="H268" i="20"/>
  <c r="H339" i="20"/>
  <c r="G189" i="27"/>
  <c r="H107" i="20"/>
  <c r="G287" i="27"/>
  <c r="G321" i="27"/>
  <c r="G203" i="27"/>
  <c r="H834" i="20"/>
  <c r="H846" i="20"/>
  <c r="G289" i="27"/>
  <c r="G523" i="27"/>
  <c r="G156" i="27"/>
  <c r="G371" i="27"/>
  <c r="G408" i="27"/>
  <c r="G510" i="27"/>
  <c r="G514" i="27"/>
  <c r="H817" i="20"/>
  <c r="H821" i="20"/>
  <c r="G145" i="27"/>
  <c r="G208" i="27"/>
  <c r="H850" i="20"/>
  <c r="H841" i="20"/>
  <c r="G424" i="27"/>
  <c r="G428" i="27"/>
  <c r="H180" i="20"/>
  <c r="G317" i="27"/>
  <c r="G521" i="27"/>
  <c r="H223" i="20"/>
  <c r="H235" i="20"/>
  <c r="H262" i="20"/>
  <c r="G158" i="27"/>
  <c r="H334" i="20"/>
  <c r="H347" i="20"/>
  <c r="H351" i="20"/>
  <c r="H383" i="20"/>
  <c r="H550" i="20"/>
  <c r="H554" i="20"/>
  <c r="H567" i="20"/>
  <c r="H571" i="20"/>
  <c r="G484" i="27"/>
  <c r="H702" i="20"/>
  <c r="H815" i="20"/>
  <c r="H853" i="20"/>
  <c r="H829" i="20"/>
  <c r="H17" i="11"/>
  <c r="G363" i="27" s="1"/>
  <c r="AB1613" i="3"/>
  <c r="G190" i="27"/>
  <c r="H58" i="20"/>
  <c r="H62" i="20"/>
  <c r="H115" i="20"/>
  <c r="G124" i="27"/>
  <c r="H194" i="20"/>
  <c r="G118" i="27"/>
  <c r="G128" i="27"/>
  <c r="G284" i="27"/>
  <c r="G288" i="27"/>
  <c r="G318" i="27"/>
  <c r="G322" i="27"/>
  <c r="G481" i="27"/>
  <c r="G370" i="27"/>
  <c r="H362" i="20"/>
  <c r="G364" i="27"/>
  <c r="H482" i="20"/>
  <c r="G513" i="27"/>
  <c r="G271" i="27"/>
  <c r="G114" i="27"/>
  <c r="H240" i="20"/>
  <c r="G160" i="27"/>
  <c r="G117" i="27"/>
  <c r="G115" i="27"/>
  <c r="G522" i="27"/>
  <c r="H227" i="20"/>
  <c r="H282" i="20"/>
  <c r="H388" i="20"/>
  <c r="H504" i="20"/>
  <c r="H904" i="20"/>
  <c r="H203" i="20"/>
  <c r="G46" i="22"/>
  <c r="H699" i="20"/>
  <c r="H816" i="20"/>
  <c r="H820" i="20"/>
  <c r="H854" i="20"/>
  <c r="H859" i="20"/>
  <c r="H700" i="20"/>
  <c r="G239" i="27"/>
  <c r="G423" i="27"/>
  <c r="G427" i="27"/>
  <c r="H60" i="20"/>
  <c r="H90" i="20"/>
  <c r="H113" i="20"/>
  <c r="H117" i="20"/>
  <c r="H179" i="20"/>
  <c r="G126" i="27"/>
  <c r="G312" i="27"/>
  <c r="G316" i="27"/>
  <c r="G324" i="27"/>
  <c r="H228" i="20"/>
  <c r="G48" i="22"/>
  <c r="H234" i="20"/>
  <c r="H249" i="20"/>
  <c r="H257" i="20"/>
  <c r="G152" i="27"/>
  <c r="G157" i="27"/>
  <c r="G161" i="27"/>
  <c r="H294" i="20"/>
  <c r="H298" i="20"/>
  <c r="H337" i="20"/>
  <c r="H342" i="20"/>
  <c r="H346" i="20"/>
  <c r="H350" i="20"/>
  <c r="H354" i="20"/>
  <c r="G123" i="27"/>
  <c r="G368" i="27"/>
  <c r="G372" i="27"/>
  <c r="H386" i="20"/>
  <c r="H430" i="20"/>
  <c r="H500" i="20"/>
  <c r="H529" i="20"/>
  <c r="H533" i="20"/>
  <c r="H537" i="20"/>
  <c r="H543" i="20"/>
  <c r="H549" i="20"/>
  <c r="H553" i="20"/>
  <c r="G409" i="27"/>
  <c r="G515" i="27"/>
  <c r="H570" i="20"/>
  <c r="G273" i="27"/>
  <c r="H624" i="20"/>
  <c r="H686" i="20"/>
  <c r="H697" i="20"/>
  <c r="H701" i="20"/>
  <c r="G567" i="27"/>
  <c r="H779" i="20"/>
  <c r="H818" i="20"/>
  <c r="H852" i="20"/>
  <c r="H848" i="20"/>
  <c r="H281" i="20"/>
  <c r="H355" i="20"/>
  <c r="H387" i="20"/>
  <c r="H427" i="20"/>
  <c r="H431" i="20"/>
  <c r="H480" i="20"/>
  <c r="H485" i="20"/>
  <c r="H493" i="20"/>
  <c r="H497" i="20"/>
  <c r="H534" i="20"/>
  <c r="H539" i="20"/>
  <c r="G410" i="27"/>
  <c r="H819" i="20"/>
  <c r="G90" i="27"/>
  <c r="H43" i="20"/>
  <c r="H224" i="20"/>
  <c r="G42" i="22"/>
  <c r="H209" i="20"/>
  <c r="H213" i="20"/>
  <c r="H243" i="20"/>
  <c r="H247" i="20"/>
  <c r="H255" i="20"/>
  <c r="H259" i="20"/>
  <c r="G548" i="27"/>
  <c r="H292" i="20"/>
  <c r="H344" i="20"/>
  <c r="H330" i="20"/>
  <c r="H428" i="20"/>
  <c r="H494" i="20"/>
  <c r="H498" i="20"/>
  <c r="H531" i="20"/>
  <c r="H551" i="20"/>
  <c r="H568" i="20"/>
  <c r="H572" i="20"/>
  <c r="G425" i="27"/>
  <c r="H163" i="20"/>
  <c r="H559" i="20"/>
  <c r="H41" i="24"/>
  <c r="F41" i="16"/>
  <c r="H16" i="20"/>
  <c r="G74" i="27"/>
  <c r="H36" i="24"/>
  <c r="F36" i="16"/>
  <c r="H13" i="20"/>
  <c r="G71" i="27"/>
  <c r="H25" i="24"/>
  <c r="F25" i="16"/>
  <c r="H10" i="20"/>
  <c r="G67" i="27"/>
  <c r="H82" i="20"/>
  <c r="G15" i="22"/>
  <c r="F8" i="16"/>
  <c r="H8" i="24"/>
  <c r="H4" i="20"/>
  <c r="G61" i="27"/>
  <c r="F30" i="16"/>
  <c r="H30" i="24"/>
  <c r="H11" i="20"/>
  <c r="G68" i="27"/>
  <c r="H40" i="24"/>
  <c r="F40" i="16"/>
  <c r="H15" i="20"/>
  <c r="G73" i="27"/>
  <c r="F54" i="16"/>
  <c r="H54" i="24"/>
  <c r="H19" i="20"/>
  <c r="G81" i="27"/>
  <c r="G87" i="27"/>
  <c r="H68" i="24"/>
  <c r="F68" i="16"/>
  <c r="H30" i="20"/>
  <c r="G91" i="27"/>
  <c r="H67" i="24"/>
  <c r="H29" i="20"/>
  <c r="G58" i="27"/>
  <c r="F61" i="16"/>
  <c r="F30" i="4"/>
  <c r="H23" i="20"/>
  <c r="G237" i="27"/>
  <c r="G5" i="22"/>
  <c r="H228" i="27"/>
  <c r="H410" i="11"/>
  <c r="G328" i="27" s="1"/>
  <c r="F63" i="4"/>
  <c r="G389" i="27"/>
  <c r="G7" i="22"/>
  <c r="G417" i="27"/>
  <c r="H63" i="24"/>
  <c r="F63" i="16"/>
  <c r="H25" i="20"/>
  <c r="G422" i="27"/>
  <c r="G426" i="27"/>
  <c r="H33" i="20"/>
  <c r="H39" i="20"/>
  <c r="H59" i="20"/>
  <c r="H63" i="20"/>
  <c r="H37" i="20"/>
  <c r="H84" i="20"/>
  <c r="G86" i="27"/>
  <c r="H112" i="20"/>
  <c r="F9" i="4"/>
  <c r="H70" i="20"/>
  <c r="G55" i="27"/>
  <c r="G17" i="22"/>
  <c r="H104" i="20"/>
  <c r="G175" i="27"/>
  <c r="F39" i="4"/>
  <c r="H97" i="20"/>
  <c r="G278" i="27"/>
  <c r="G20" i="22"/>
  <c r="G342" i="27"/>
  <c r="G22" i="22"/>
  <c r="H69" i="20"/>
  <c r="G433" i="27"/>
  <c r="H17" i="24"/>
  <c r="F17" i="16"/>
  <c r="H78" i="20"/>
  <c r="G441" i="27"/>
  <c r="H24" i="24"/>
  <c r="F24" i="16"/>
  <c r="H83" i="20"/>
  <c r="G445" i="27"/>
  <c r="H88" i="20"/>
  <c r="G449" i="27"/>
  <c r="H95" i="20"/>
  <c r="G454" i="27"/>
  <c r="H43" i="24"/>
  <c r="F43" i="16"/>
  <c r="H99" i="20"/>
  <c r="G458" i="27"/>
  <c r="F59" i="16"/>
  <c r="H59" i="24"/>
  <c r="H110" i="20"/>
  <c r="G466" i="27"/>
  <c r="H187" i="20"/>
  <c r="G47" i="27"/>
  <c r="H191" i="20"/>
  <c r="G51" i="27"/>
  <c r="H178" i="20"/>
  <c r="H182" i="20"/>
  <c r="F16" i="4"/>
  <c r="H162" i="20"/>
  <c r="G108" i="27"/>
  <c r="G34" i="22"/>
  <c r="F41" i="4"/>
  <c r="G281" i="27"/>
  <c r="G35" i="22"/>
  <c r="H195" i="20"/>
  <c r="G293" i="27"/>
  <c r="G311" i="27"/>
  <c r="H56" i="24"/>
  <c r="F56" i="16"/>
  <c r="H183" i="20"/>
  <c r="G315" i="27"/>
  <c r="G323" i="27"/>
  <c r="F78" i="4"/>
  <c r="G490" i="27"/>
  <c r="G39" i="22"/>
  <c r="H204" i="20"/>
  <c r="G41" i="27"/>
  <c r="H226" i="20"/>
  <c r="H210" i="20"/>
  <c r="F35" i="16"/>
  <c r="H35" i="24"/>
  <c r="G70" i="27"/>
  <c r="H214" i="20"/>
  <c r="H221" i="20"/>
  <c r="H231" i="20"/>
  <c r="I196" i="20"/>
  <c r="H9" i="11"/>
  <c r="H244" i="20"/>
  <c r="H256" i="20"/>
  <c r="H233" i="20"/>
  <c r="G50" i="22"/>
  <c r="H263" i="20"/>
  <c r="F20" i="4"/>
  <c r="G151" i="27"/>
  <c r="G53" i="22"/>
  <c r="H297" i="20"/>
  <c r="G59" i="22"/>
  <c r="H302" i="20"/>
  <c r="G397" i="27"/>
  <c r="H308" i="20"/>
  <c r="G402" i="27"/>
  <c r="H328" i="20"/>
  <c r="H341" i="20"/>
  <c r="H349" i="20"/>
  <c r="H353" i="20"/>
  <c r="H357" i="20"/>
  <c r="F32" i="4"/>
  <c r="G243" i="27"/>
  <c r="G70" i="22"/>
  <c r="H338" i="20"/>
  <c r="G366" i="27"/>
  <c r="H358" i="20"/>
  <c r="G576" i="27"/>
  <c r="F2" i="4"/>
  <c r="H405" i="20"/>
  <c r="G2" i="27"/>
  <c r="G85" i="22"/>
  <c r="H416" i="20"/>
  <c r="G6" i="27"/>
  <c r="H404" i="20"/>
  <c r="G86" i="22"/>
  <c r="F38" i="4"/>
  <c r="G277" i="27"/>
  <c r="G87" i="22"/>
  <c r="F84" i="4"/>
  <c r="G502" i="27"/>
  <c r="G89" i="22"/>
  <c r="H487" i="20"/>
  <c r="H495" i="20"/>
  <c r="H499" i="20"/>
  <c r="G105" i="22"/>
  <c r="H517" i="20"/>
  <c r="H532" i="20"/>
  <c r="H530" i="20"/>
  <c r="G108" i="22"/>
  <c r="H536" i="20"/>
  <c r="G115" i="22"/>
  <c r="H547" i="20"/>
  <c r="G46" i="27"/>
  <c r="H552" i="20"/>
  <c r="H556" i="20"/>
  <c r="G54" i="27"/>
  <c r="H557" i="20"/>
  <c r="H573" i="20"/>
  <c r="H564" i="20"/>
  <c r="G509" i="27"/>
  <c r="H562" i="20"/>
  <c r="H587" i="20"/>
  <c r="G220" i="27"/>
  <c r="H581" i="20"/>
  <c r="G266" i="27"/>
  <c r="H586" i="20"/>
  <c r="G272" i="27"/>
  <c r="F73" i="4"/>
  <c r="G482" i="27"/>
  <c r="G126" i="22"/>
  <c r="H583" i="20"/>
  <c r="G497" i="27"/>
  <c r="H590" i="20"/>
  <c r="G558" i="27"/>
  <c r="H623" i="20"/>
  <c r="G219" i="27"/>
  <c r="F36" i="4"/>
  <c r="H606" i="20"/>
  <c r="G257" i="27"/>
  <c r="G141" i="22"/>
  <c r="H615" i="20"/>
  <c r="G264" i="27"/>
  <c r="F81" i="4"/>
  <c r="H607" i="20"/>
  <c r="G495" i="27"/>
  <c r="G145" i="22"/>
  <c r="H616" i="20"/>
  <c r="G554" i="27"/>
  <c r="H630" i="20"/>
  <c r="G341" i="27"/>
  <c r="F49" i="4"/>
  <c r="G147" i="22"/>
  <c r="H634" i="20"/>
  <c r="G97" i="27"/>
  <c r="H663" i="20"/>
  <c r="G101" i="27"/>
  <c r="H669" i="20"/>
  <c r="G105" i="27"/>
  <c r="H632" i="20"/>
  <c r="H674" i="20"/>
  <c r="G153" i="22"/>
  <c r="F52" i="4"/>
  <c r="G350" i="27"/>
  <c r="G155" i="22"/>
  <c r="F85" i="4"/>
  <c r="G504" i="27"/>
  <c r="G158" i="22"/>
  <c r="I705" i="20"/>
  <c r="H24" i="11"/>
  <c r="H739" i="20"/>
  <c r="G570" i="27"/>
  <c r="H749" i="20"/>
  <c r="G12" i="27"/>
  <c r="H755" i="20"/>
  <c r="G18" i="27"/>
  <c r="H760" i="20"/>
  <c r="G23" i="27"/>
  <c r="H752" i="20"/>
  <c r="G297" i="27"/>
  <c r="F37" i="4"/>
  <c r="H771" i="20"/>
  <c r="G276" i="27"/>
  <c r="G176" i="22"/>
  <c r="H806" i="20"/>
  <c r="G194" i="22"/>
  <c r="H802" i="20"/>
  <c r="G132" i="27"/>
  <c r="H808" i="20"/>
  <c r="G137" i="27"/>
  <c r="H823" i="20"/>
  <c r="G216" i="27"/>
  <c r="H825" i="20"/>
  <c r="G203" i="22"/>
  <c r="G197" i="22"/>
  <c r="G200" i="22"/>
  <c r="H895" i="20"/>
  <c r="G148" i="27"/>
  <c r="H900" i="20"/>
  <c r="G217" i="22"/>
  <c r="F28" i="4"/>
  <c r="H907" i="20"/>
  <c r="G236" i="27"/>
  <c r="G220" i="22"/>
  <c r="H20" i="24"/>
  <c r="F20" i="16"/>
  <c r="H7" i="20"/>
  <c r="G64" i="27"/>
  <c r="H65" i="24"/>
  <c r="F65" i="16"/>
  <c r="H27" i="20"/>
  <c r="G88" i="27"/>
  <c r="H21" i="24"/>
  <c r="F21" i="16"/>
  <c r="H8" i="20"/>
  <c r="G390" i="27"/>
  <c r="H34" i="20"/>
  <c r="G10" i="22"/>
  <c r="H55" i="20"/>
  <c r="G12" i="22"/>
  <c r="H4" i="24"/>
  <c r="F4" i="16"/>
  <c r="F5" i="4"/>
  <c r="H67" i="20"/>
  <c r="G26" i="27"/>
  <c r="G16" i="22"/>
  <c r="H33" i="24"/>
  <c r="H84" i="24" s="1"/>
  <c r="F33" i="16"/>
  <c r="H91" i="20"/>
  <c r="G56" i="27"/>
  <c r="F5" i="16"/>
  <c r="H5" i="24"/>
  <c r="F21" i="4"/>
  <c r="H68" i="20"/>
  <c r="G19" i="22"/>
  <c r="G163" i="27"/>
  <c r="H29" i="24"/>
  <c r="F29" i="16"/>
  <c r="H87" i="20"/>
  <c r="G170" i="27"/>
  <c r="H106" i="20"/>
  <c r="G176" i="27"/>
  <c r="F26" i="16"/>
  <c r="H26" i="24"/>
  <c r="F48" i="4"/>
  <c r="H85" i="20"/>
  <c r="G332" i="27"/>
  <c r="G21" i="22"/>
  <c r="F14" i="16"/>
  <c r="H14" i="24"/>
  <c r="H75" i="20"/>
  <c r="G438" i="27"/>
  <c r="F18" i="16"/>
  <c r="H18" i="24"/>
  <c r="H79" i="20"/>
  <c r="G442" i="27"/>
  <c r="H89" i="20"/>
  <c r="G450" i="27"/>
  <c r="G455" i="27"/>
  <c r="H96" i="20"/>
  <c r="H100" i="20"/>
  <c r="G459" i="27"/>
  <c r="H53" i="24"/>
  <c r="F53" i="16"/>
  <c r="H105" i="20"/>
  <c r="G463" i="27"/>
  <c r="H111" i="20"/>
  <c r="G467" i="27"/>
  <c r="H168" i="20"/>
  <c r="G40" i="27"/>
  <c r="G38" i="22"/>
  <c r="H188" i="20"/>
  <c r="G48" i="27"/>
  <c r="H192" i="20"/>
  <c r="G52" i="27"/>
  <c r="H165" i="20"/>
  <c r="G110" i="27"/>
  <c r="G282" i="27"/>
  <c r="H172" i="20"/>
  <c r="F45" i="4"/>
  <c r="G304" i="27"/>
  <c r="G36" i="22"/>
  <c r="G308" i="27"/>
  <c r="H169" i="20"/>
  <c r="F87" i="4"/>
  <c r="G520" i="27"/>
  <c r="G40" i="22"/>
  <c r="H198" i="20"/>
  <c r="G47" i="22"/>
  <c r="G38" i="27"/>
  <c r="F76" i="4"/>
  <c r="H207" i="20"/>
  <c r="G42" i="27"/>
  <c r="H44" i="24"/>
  <c r="H77" i="24" s="1"/>
  <c r="F44" i="16"/>
  <c r="H215" i="20"/>
  <c r="G75" i="27"/>
  <c r="H197" i="20"/>
  <c r="G45" i="22"/>
  <c r="H246" i="20"/>
  <c r="G28" i="27"/>
  <c r="H264" i="20"/>
  <c r="G34" i="27"/>
  <c r="F70" i="4"/>
  <c r="G479" i="27"/>
  <c r="G55" i="22"/>
  <c r="H267" i="20"/>
  <c r="G57" i="22"/>
  <c r="F35" i="4"/>
  <c r="H303" i="20"/>
  <c r="G256" i="27"/>
  <c r="G63" i="22"/>
  <c r="H305" i="20"/>
  <c r="G399" i="27"/>
  <c r="H309" i="20"/>
  <c r="G403" i="27"/>
  <c r="H326" i="20"/>
  <c r="G68" i="22"/>
  <c r="F34" i="4"/>
  <c r="G246" i="27"/>
  <c r="G71" i="22"/>
  <c r="H359" i="20"/>
  <c r="G76" i="22"/>
  <c r="H407" i="20"/>
  <c r="G3" i="27"/>
  <c r="H422" i="20"/>
  <c r="G8" i="27"/>
  <c r="F80" i="4"/>
  <c r="G492" i="27"/>
  <c r="G88" i="22"/>
  <c r="H502" i="20"/>
  <c r="G107" i="22"/>
  <c r="H507" i="20"/>
  <c r="G109" i="22"/>
  <c r="F14" i="4"/>
  <c r="G112" i="22"/>
  <c r="G106" i="27"/>
  <c r="F74" i="4"/>
  <c r="H541" i="20"/>
  <c r="G485" i="27"/>
  <c r="G111" i="22"/>
  <c r="H548" i="20"/>
  <c r="G511" i="27"/>
  <c r="H560" i="20"/>
  <c r="G118" i="22"/>
  <c r="I574" i="20"/>
  <c r="H1598" i="11"/>
  <c r="H574" i="20" s="1"/>
  <c r="H576" i="20"/>
  <c r="G262" i="27"/>
  <c r="G125" i="22"/>
  <c r="H582" i="20"/>
  <c r="G268" i="27"/>
  <c r="H577" i="20"/>
  <c r="G483" i="27"/>
  <c r="F95" i="4"/>
  <c r="H575" i="20"/>
  <c r="G551" i="27"/>
  <c r="G128" i="22"/>
  <c r="F99" i="4"/>
  <c r="G564" i="27"/>
  <c r="G129" i="22"/>
  <c r="H608" i="20"/>
  <c r="G258" i="27"/>
  <c r="H618" i="20"/>
  <c r="G267" i="27"/>
  <c r="F59" i="4"/>
  <c r="G373" i="27"/>
  <c r="G142" i="22"/>
  <c r="H631" i="20"/>
  <c r="G344" i="27"/>
  <c r="H642" i="20"/>
  <c r="G98" i="27"/>
  <c r="H664" i="20"/>
  <c r="G102" i="27"/>
  <c r="H659" i="20"/>
  <c r="G333" i="27"/>
  <c r="G150" i="22"/>
  <c r="F56" i="4"/>
  <c r="G354" i="27"/>
  <c r="G156" i="22"/>
  <c r="H742" i="20"/>
  <c r="G169" i="22"/>
  <c r="F31" i="4"/>
  <c r="G241" i="27"/>
  <c r="H750" i="20"/>
  <c r="G13" i="27"/>
  <c r="H756" i="20"/>
  <c r="G19" i="27"/>
  <c r="H761" i="20"/>
  <c r="G24" i="27"/>
  <c r="H753" i="20"/>
  <c r="G298" i="27"/>
  <c r="H777" i="20"/>
  <c r="G177" i="22"/>
  <c r="F88" i="4"/>
  <c r="G516" i="27"/>
  <c r="G180" i="22"/>
  <c r="G133" i="27"/>
  <c r="H803" i="20"/>
  <c r="H809" i="20"/>
  <c r="G138" i="27"/>
  <c r="F54" i="4"/>
  <c r="G352" i="27"/>
  <c r="G193" i="22"/>
  <c r="G62" i="27"/>
  <c r="H827" i="20"/>
  <c r="H896" i="20"/>
  <c r="G149" i="27"/>
  <c r="H32" i="24"/>
  <c r="F32" i="16"/>
  <c r="H12" i="20"/>
  <c r="G69" i="27"/>
  <c r="H69" i="24"/>
  <c r="F69" i="16"/>
  <c r="H31" i="20"/>
  <c r="G92" i="27"/>
  <c r="H2" i="20"/>
  <c r="G2" i="22"/>
  <c r="H45" i="24"/>
  <c r="F45" i="16"/>
  <c r="H17" i="20"/>
  <c r="G76" i="27"/>
  <c r="F58" i="16"/>
  <c r="H58" i="24"/>
  <c r="H21" i="20"/>
  <c r="G83" i="27"/>
  <c r="F66" i="16"/>
  <c r="H66" i="24"/>
  <c r="H28" i="20"/>
  <c r="G89" i="27"/>
  <c r="F71" i="16"/>
  <c r="H71" i="24"/>
  <c r="H32" i="20"/>
  <c r="G94" i="27"/>
  <c r="H9" i="24"/>
  <c r="F9" i="16"/>
  <c r="H5" i="20"/>
  <c r="G415" i="27"/>
  <c r="G8" i="22"/>
  <c r="H61" i="20"/>
  <c r="G11" i="22"/>
  <c r="I65" i="20"/>
  <c r="H1591" i="11"/>
  <c r="H65" i="20" s="1"/>
  <c r="H116" i="20"/>
  <c r="G31" i="27"/>
  <c r="G121" i="27"/>
  <c r="G18" i="22"/>
  <c r="F10" i="16"/>
  <c r="H10" i="24"/>
  <c r="H72" i="20"/>
  <c r="G164" i="27"/>
  <c r="F38" i="16"/>
  <c r="H38" i="24"/>
  <c r="H94" i="20"/>
  <c r="G172" i="27"/>
  <c r="H57" i="24"/>
  <c r="F57" i="16"/>
  <c r="H108" i="20"/>
  <c r="G334" i="27"/>
  <c r="H71" i="20"/>
  <c r="G435" i="27"/>
  <c r="F15" i="16"/>
  <c r="H15" i="24"/>
  <c r="H76" i="20"/>
  <c r="G439" i="27"/>
  <c r="H80" i="20"/>
  <c r="G443" i="27"/>
  <c r="F27" i="16"/>
  <c r="H27" i="24"/>
  <c r="H86" i="20"/>
  <c r="G447" i="27"/>
  <c r="F46" i="16"/>
  <c r="H46" i="24"/>
  <c r="H101" i="20"/>
  <c r="G460" i="27"/>
  <c r="H72" i="24"/>
  <c r="F72" i="16"/>
  <c r="H121" i="20"/>
  <c r="G476" i="27"/>
  <c r="H174" i="20"/>
  <c r="G43" i="27"/>
  <c r="H189" i="20"/>
  <c r="G49" i="27"/>
  <c r="H193" i="20"/>
  <c r="G53" i="27"/>
  <c r="H185" i="20"/>
  <c r="H166" i="20"/>
  <c r="G112" i="27"/>
  <c r="H177" i="20"/>
  <c r="G116" i="27"/>
  <c r="H173" i="20"/>
  <c r="G283" i="27"/>
  <c r="F72" i="4"/>
  <c r="G480" i="27"/>
  <c r="G37" i="22"/>
  <c r="H199" i="20"/>
  <c r="G39" i="27"/>
  <c r="H229" i="20"/>
  <c r="H216" i="20"/>
  <c r="F50" i="16"/>
  <c r="H50" i="24"/>
  <c r="G78" i="27"/>
  <c r="H225" i="20"/>
  <c r="H230" i="20"/>
  <c r="H258" i="20"/>
  <c r="G30" i="27"/>
  <c r="F6" i="4"/>
  <c r="H261" i="20"/>
  <c r="G51" i="22"/>
  <c r="G35" i="27"/>
  <c r="H236" i="20"/>
  <c r="G153" i="27"/>
  <c r="F94" i="4"/>
  <c r="G547" i="27"/>
  <c r="G56" i="22"/>
  <c r="H266" i="20"/>
  <c r="G58" i="22"/>
  <c r="H275" i="20"/>
  <c r="G155" i="27"/>
  <c r="G61" i="22"/>
  <c r="F64" i="4"/>
  <c r="H300" i="20"/>
  <c r="G392" i="27"/>
  <c r="G64" i="22"/>
  <c r="H306" i="20"/>
  <c r="G400" i="27"/>
  <c r="F58" i="4"/>
  <c r="G73" i="22"/>
  <c r="H325" i="20"/>
  <c r="F98" i="4"/>
  <c r="G563" i="27"/>
  <c r="G74" i="22"/>
  <c r="F7" i="4"/>
  <c r="H389" i="20"/>
  <c r="G36" i="27"/>
  <c r="G77" i="22"/>
  <c r="G80" i="22"/>
  <c r="F12" i="4"/>
  <c r="H402" i="20"/>
  <c r="G95" i="27"/>
  <c r="G82" i="22"/>
  <c r="H409" i="20"/>
  <c r="G4" i="27"/>
  <c r="H425" i="20"/>
  <c r="G9" i="27"/>
  <c r="F90" i="4"/>
  <c r="G530" i="27"/>
  <c r="G90" i="22"/>
  <c r="G110" i="22"/>
  <c r="F22" i="4"/>
  <c r="H538" i="20"/>
  <c r="G113" i="22"/>
  <c r="G185" i="27"/>
  <c r="F86" i="4"/>
  <c r="G507" i="27"/>
  <c r="G116" i="22"/>
  <c r="F89" i="4"/>
  <c r="G524" i="27"/>
  <c r="G117" i="22"/>
  <c r="G122" i="22"/>
  <c r="H578" i="20"/>
  <c r="G263" i="27"/>
  <c r="H584" i="20"/>
  <c r="G270" i="27"/>
  <c r="H588" i="20"/>
  <c r="G274" i="27"/>
  <c r="H609" i="20"/>
  <c r="G140" i="22"/>
  <c r="H613" i="20"/>
  <c r="G374" i="27"/>
  <c r="H620" i="20"/>
  <c r="F77" i="4"/>
  <c r="G488" i="27"/>
  <c r="G144" i="22"/>
  <c r="G146" i="22"/>
  <c r="F55" i="4"/>
  <c r="H628" i="20"/>
  <c r="G353" i="27"/>
  <c r="G148" i="22"/>
  <c r="H647" i="20"/>
  <c r="G99" i="27"/>
  <c r="H665" i="20"/>
  <c r="G103" i="27"/>
  <c r="H736" i="20"/>
  <c r="G568" i="27"/>
  <c r="H745" i="20"/>
  <c r="G242" i="27"/>
  <c r="H751" i="20"/>
  <c r="G14" i="27"/>
  <c r="H757" i="20"/>
  <c r="G20" i="27"/>
  <c r="F43" i="4"/>
  <c r="H747" i="20"/>
  <c r="G295" i="27"/>
  <c r="G172" i="22"/>
  <c r="H758" i="20"/>
  <c r="G299" i="27"/>
  <c r="H769" i="20"/>
  <c r="G15" i="27"/>
  <c r="F79" i="4"/>
  <c r="G491" i="27"/>
  <c r="G178" i="22"/>
  <c r="H775" i="20"/>
  <c r="G518" i="27"/>
  <c r="F18" i="4"/>
  <c r="G190" i="22"/>
  <c r="G130" i="27"/>
  <c r="H799" i="20"/>
  <c r="G135" i="27"/>
  <c r="H805" i="20"/>
  <c r="H810" i="20"/>
  <c r="G139" i="27"/>
  <c r="F26" i="4"/>
  <c r="G192" i="27"/>
  <c r="G191" i="22"/>
  <c r="H811" i="20"/>
  <c r="G206" i="27"/>
  <c r="F61" i="4"/>
  <c r="H798" i="20"/>
  <c r="G380" i="27"/>
  <c r="G192" i="22"/>
  <c r="F44" i="4"/>
  <c r="G300" i="27"/>
  <c r="G199" i="22"/>
  <c r="F15" i="4"/>
  <c r="H899" i="20"/>
  <c r="G215" i="22"/>
  <c r="G107" i="27"/>
  <c r="H898" i="20"/>
  <c r="G150" i="27"/>
  <c r="F55" i="16"/>
  <c r="H55" i="24"/>
  <c r="H20" i="20"/>
  <c r="G82" i="27"/>
  <c r="F24" i="4"/>
  <c r="G188" i="27"/>
  <c r="G4" i="22"/>
  <c r="F23" i="16"/>
  <c r="H23" i="24"/>
  <c r="H9" i="20"/>
  <c r="G66" i="27"/>
  <c r="H7" i="24"/>
  <c r="F7" i="16"/>
  <c r="H3" i="20"/>
  <c r="G60" i="27"/>
  <c r="F39" i="16"/>
  <c r="H39" i="24"/>
  <c r="H14" i="20"/>
  <c r="G72" i="27"/>
  <c r="H52" i="24"/>
  <c r="F52" i="16"/>
  <c r="H18" i="20"/>
  <c r="G80" i="27"/>
  <c r="H60" i="24"/>
  <c r="F60" i="16"/>
  <c r="H22" i="20"/>
  <c r="G84" i="27"/>
  <c r="H64" i="24"/>
  <c r="F64" i="16"/>
  <c r="F10" i="4"/>
  <c r="H26" i="20"/>
  <c r="G57" i="27"/>
  <c r="G3" i="22"/>
  <c r="H16" i="24"/>
  <c r="F16" i="16"/>
  <c r="F47" i="4"/>
  <c r="H6" i="20"/>
  <c r="G327" i="27"/>
  <c r="G6" i="22"/>
  <c r="F62" i="16"/>
  <c r="H62" i="24"/>
  <c r="H24" i="20"/>
  <c r="G421" i="27"/>
  <c r="G13" i="22"/>
  <c r="H40" i="20"/>
  <c r="F70" i="16"/>
  <c r="H70" i="24"/>
  <c r="H119" i="20"/>
  <c r="G93" i="27"/>
  <c r="H120" i="20"/>
  <c r="G33" i="27"/>
  <c r="H74" i="20"/>
  <c r="G165" i="27"/>
  <c r="H12" i="24"/>
  <c r="F12" i="16"/>
  <c r="H48" i="24"/>
  <c r="F48" i="16"/>
  <c r="H103" i="20"/>
  <c r="G174" i="27"/>
  <c r="F74" i="16"/>
  <c r="H74" i="24"/>
  <c r="H123" i="20"/>
  <c r="G184" i="27"/>
  <c r="F2" i="16"/>
  <c r="H2" i="24"/>
  <c r="F69" i="4"/>
  <c r="H66" i="20"/>
  <c r="G432" i="27"/>
  <c r="G23" i="22"/>
  <c r="F11" i="16"/>
  <c r="H11" i="24"/>
  <c r="H73" i="20"/>
  <c r="G436" i="27"/>
  <c r="H77" i="20"/>
  <c r="G440" i="27"/>
  <c r="H93" i="20"/>
  <c r="G453" i="27"/>
  <c r="F42" i="16"/>
  <c r="H42" i="24"/>
  <c r="H98" i="20"/>
  <c r="G457" i="27"/>
  <c r="F47" i="16"/>
  <c r="H47" i="24"/>
  <c r="H102" i="20"/>
  <c r="G461" i="27"/>
  <c r="H73" i="24"/>
  <c r="F73" i="16"/>
  <c r="H122" i="20"/>
  <c r="G477" i="27"/>
  <c r="H175" i="20"/>
  <c r="G44" i="27"/>
  <c r="H190" i="20"/>
  <c r="G50" i="27"/>
  <c r="H161" i="20"/>
  <c r="G33" i="22"/>
  <c r="H186" i="20"/>
  <c r="G85" i="27"/>
  <c r="H167" i="20"/>
  <c r="G113" i="27"/>
  <c r="H202" i="20"/>
  <c r="G43" i="22"/>
  <c r="G44" i="22"/>
  <c r="H260" i="20"/>
  <c r="G52" i="22"/>
  <c r="F57" i="4"/>
  <c r="G357" i="27"/>
  <c r="G54" i="22"/>
  <c r="H270" i="20"/>
  <c r="G27" i="27"/>
  <c r="H301" i="20"/>
  <c r="G395" i="27"/>
  <c r="H307" i="20"/>
  <c r="G401" i="27"/>
  <c r="H327" i="20"/>
  <c r="G67" i="22"/>
  <c r="H352" i="20"/>
  <c r="H356" i="20"/>
  <c r="F25" i="4"/>
  <c r="G191" i="27"/>
  <c r="G69" i="22"/>
  <c r="F22" i="16"/>
  <c r="H22" i="24"/>
  <c r="H333" i="20"/>
  <c r="G248" i="27"/>
  <c r="F51" i="4"/>
  <c r="G347" i="27"/>
  <c r="G72" i="22"/>
  <c r="F101" i="4"/>
  <c r="G571" i="27"/>
  <c r="G75" i="22"/>
  <c r="H49" i="24"/>
  <c r="F49" i="16"/>
  <c r="H378" i="20"/>
  <c r="G77" i="27"/>
  <c r="H360" i="20"/>
  <c r="G78" i="22"/>
  <c r="H395" i="20"/>
  <c r="G83" i="22"/>
  <c r="H403" i="20"/>
  <c r="G84" i="22"/>
  <c r="H410" i="20"/>
  <c r="G5" i="27"/>
  <c r="H429" i="20"/>
  <c r="G10" i="27"/>
  <c r="H469" i="20"/>
  <c r="H470" i="20"/>
  <c r="G104" i="22"/>
  <c r="H535" i="20"/>
  <c r="H546" i="20"/>
  <c r="G45" i="27"/>
  <c r="H555" i="20"/>
  <c r="G407" i="27"/>
  <c r="G114" i="22"/>
  <c r="H545" i="20"/>
  <c r="G525" i="27"/>
  <c r="H558" i="20"/>
  <c r="G121" i="22"/>
  <c r="F62" i="4"/>
  <c r="G388" i="27"/>
  <c r="G119" i="22"/>
  <c r="G123" i="22"/>
  <c r="H585" i="20"/>
  <c r="G218" i="27"/>
  <c r="G124" i="22"/>
  <c r="F27" i="4"/>
  <c r="H580" i="20"/>
  <c r="G265" i="27"/>
  <c r="H589" i="20"/>
  <c r="G275" i="27"/>
  <c r="H579" i="20"/>
  <c r="G496" i="27"/>
  <c r="G127" i="22"/>
  <c r="H622" i="20"/>
  <c r="G138" i="22"/>
  <c r="H614" i="20"/>
  <c r="F13" i="4"/>
  <c r="H633" i="20"/>
  <c r="G96" i="27"/>
  <c r="G149" i="22"/>
  <c r="H652" i="20"/>
  <c r="G100" i="27"/>
  <c r="H668" i="20"/>
  <c r="G104" i="27"/>
  <c r="H673" i="20"/>
  <c r="G152" i="22"/>
  <c r="F17" i="4"/>
  <c r="G129" i="27"/>
  <c r="G154" i="22"/>
  <c r="G414" i="27"/>
  <c r="G157" i="22"/>
  <c r="F66" i="4"/>
  <c r="F75" i="4"/>
  <c r="H734" i="20"/>
  <c r="G487" i="27"/>
  <c r="G167" i="22"/>
  <c r="H737" i="20"/>
  <c r="G569" i="27"/>
  <c r="H741" i="20"/>
  <c r="G170" i="22"/>
  <c r="F3" i="4"/>
  <c r="H748" i="20"/>
  <c r="G171" i="22"/>
  <c r="G11" i="27"/>
  <c r="H754" i="20"/>
  <c r="G17" i="27"/>
  <c r="H759" i="20"/>
  <c r="G22" i="27"/>
  <c r="H763" i="20"/>
  <c r="G174" i="22"/>
  <c r="H770" i="20"/>
  <c r="G16" i="27"/>
  <c r="F23" i="4"/>
  <c r="G175" i="22"/>
  <c r="G187" i="27"/>
  <c r="G500" i="27"/>
  <c r="F83" i="4"/>
  <c r="G179" i="22"/>
  <c r="H801" i="20"/>
  <c r="G131" i="27"/>
  <c r="H807" i="20"/>
  <c r="G136" i="27"/>
  <c r="H814" i="20"/>
  <c r="G140" i="27"/>
  <c r="G193" i="27"/>
  <c r="H800" i="20"/>
  <c r="H804" i="20"/>
  <c r="G198" i="27"/>
  <c r="H812" i="20"/>
  <c r="G207" i="27"/>
  <c r="H824" i="20"/>
  <c r="G196" i="22"/>
  <c r="H831" i="20"/>
  <c r="G65" i="27"/>
  <c r="G198" i="22"/>
  <c r="F60" i="4"/>
  <c r="G378" i="27"/>
  <c r="G202" i="22"/>
  <c r="F19" i="4"/>
  <c r="H894" i="20"/>
  <c r="G216" i="22"/>
  <c r="G147" i="27"/>
  <c r="H897" i="20"/>
  <c r="G486" i="27"/>
  <c r="G214" i="22"/>
  <c r="F82" i="4"/>
  <c r="H903" i="20"/>
  <c r="G498" i="27"/>
  <c r="G218" i="22"/>
  <c r="H221" i="27"/>
  <c r="I126" i="20"/>
  <c r="H236" i="27"/>
  <c r="G28" i="4"/>
  <c r="H235" i="27"/>
  <c r="H546" i="27"/>
  <c r="I128" i="20"/>
  <c r="I503" i="20"/>
  <c r="I890" i="20"/>
  <c r="I471" i="20"/>
  <c r="AB1623" i="3"/>
  <c r="AB1634" i="3"/>
  <c r="H183" i="22"/>
  <c r="I591" i="20"/>
  <c r="I361" i="20"/>
  <c r="AB1611" i="3"/>
  <c r="H205" i="22"/>
  <c r="H184" i="22"/>
  <c r="I711" i="20"/>
  <c r="H478" i="27"/>
  <c r="H106" i="22"/>
  <c r="H244" i="27"/>
  <c r="H41" i="22"/>
  <c r="H232" i="27"/>
  <c r="I862" i="20"/>
  <c r="I535" i="20"/>
  <c r="H229" i="27"/>
  <c r="I657" i="20"/>
  <c r="H94" i="27"/>
  <c r="H224" i="27"/>
  <c r="I869" i="20"/>
  <c r="H230" i="27"/>
  <c r="H210" i="22"/>
  <c r="I877" i="20"/>
  <c r="I39" i="20"/>
  <c r="I874" i="20"/>
  <c r="I144" i="20"/>
  <c r="I668" i="20"/>
  <c r="H386" i="27"/>
  <c r="H188" i="27"/>
  <c r="H233" i="27"/>
  <c r="H101" i="27"/>
  <c r="H501" i="27"/>
  <c r="H10" i="27"/>
  <c r="H209" i="27"/>
  <c r="I172" i="20"/>
  <c r="I805" i="20"/>
  <c r="I819" i="20"/>
  <c r="H569" i="27"/>
  <c r="I148" i="20"/>
  <c r="I80" i="20"/>
  <c r="I130" i="20"/>
  <c r="I482" i="20"/>
  <c r="I200" i="20"/>
  <c r="H13" i="27"/>
  <c r="H202" i="22"/>
  <c r="H69" i="22"/>
  <c r="H16" i="27"/>
  <c r="H77" i="22"/>
  <c r="I472" i="20"/>
  <c r="I517" i="20"/>
  <c r="I879" i="20"/>
  <c r="H248" i="27"/>
  <c r="H290" i="27"/>
  <c r="I70" i="24"/>
  <c r="I409" i="20"/>
  <c r="I643" i="20"/>
  <c r="I12" i="20"/>
  <c r="I704" i="20"/>
  <c r="H14" i="27"/>
  <c r="H149" i="27"/>
  <c r="I818" i="20"/>
  <c r="H297" i="27"/>
  <c r="H173" i="22"/>
  <c r="G33" i="4"/>
  <c r="I740" i="20"/>
  <c r="H245" i="27"/>
  <c r="I692" i="20"/>
  <c r="I709" i="20"/>
  <c r="H134" i="27"/>
  <c r="I649" i="20"/>
  <c r="H201" i="27"/>
  <c r="H195" i="22"/>
  <c r="H25" i="27"/>
  <c r="I833" i="20"/>
  <c r="I712" i="20"/>
  <c r="I650" i="20"/>
  <c r="I780" i="20"/>
  <c r="I627" i="20"/>
  <c r="H341" i="27"/>
  <c r="I731" i="20"/>
  <c r="I835" i="20"/>
  <c r="H201" i="22"/>
  <c r="I57" i="20"/>
  <c r="H238" i="27"/>
  <c r="I611" i="20"/>
  <c r="H347" i="27"/>
  <c r="H79" i="22"/>
  <c r="H302" i="27"/>
  <c r="H418" i="27"/>
  <c r="I878" i="20"/>
  <c r="I634" i="20"/>
  <c r="AB1631" i="3"/>
  <c r="I756" i="20"/>
  <c r="AB1619" i="3"/>
  <c r="I822" i="20"/>
  <c r="I762" i="20"/>
  <c r="I633" i="20"/>
  <c r="H18" i="22"/>
  <c r="H102" i="27"/>
  <c r="I617" i="20"/>
  <c r="H239" i="27"/>
  <c r="I800" i="20"/>
  <c r="I89" i="20"/>
  <c r="I859" i="20"/>
  <c r="I231" i="20"/>
  <c r="H323" i="27"/>
  <c r="I199" i="20"/>
  <c r="I686" i="20"/>
  <c r="H318" i="27"/>
  <c r="I806" i="20"/>
  <c r="I505" i="20"/>
  <c r="I904" i="20"/>
  <c r="I268" i="20"/>
  <c r="I843" i="20"/>
  <c r="I234" i="20"/>
  <c r="I484" i="20"/>
  <c r="I358" i="20"/>
  <c r="H576" i="27"/>
  <c r="I405" i="20"/>
  <c r="H2" i="27"/>
  <c r="I416" i="20"/>
  <c r="H6" i="27"/>
  <c r="I404" i="20"/>
  <c r="H278" i="27"/>
  <c r="H87" i="22"/>
  <c r="H502" i="27"/>
  <c r="I470" i="20"/>
  <c r="I558" i="20"/>
  <c r="H119" i="22"/>
  <c r="I580" i="20"/>
  <c r="H265" i="27"/>
  <c r="H96" i="27"/>
  <c r="H300" i="27"/>
  <c r="I758" i="20"/>
  <c r="I769" i="20"/>
  <c r="H491" i="27"/>
  <c r="H178" i="22"/>
  <c r="G79" i="4"/>
  <c r="H130" i="27"/>
  <c r="I810" i="20"/>
  <c r="H139" i="27"/>
  <c r="H192" i="27"/>
  <c r="H380" i="27"/>
  <c r="I798" i="20"/>
  <c r="H215" i="22"/>
  <c r="I899" i="20"/>
  <c r="G15" i="4"/>
  <c r="H107" i="27"/>
  <c r="H424" i="27"/>
  <c r="AB1606" i="3"/>
  <c r="I359" i="20"/>
  <c r="I408" i="20"/>
  <c r="H8" i="27"/>
  <c r="I536" i="20"/>
  <c r="I547" i="20"/>
  <c r="I556" i="20"/>
  <c r="H54" i="27"/>
  <c r="I557" i="20"/>
  <c r="H412" i="27"/>
  <c r="H509" i="27"/>
  <c r="H266" i="27"/>
  <c r="I586" i="20"/>
  <c r="I583" i="20"/>
  <c r="H558" i="27"/>
  <c r="H219" i="27"/>
  <c r="H257" i="27"/>
  <c r="I606" i="20"/>
  <c r="I615" i="20"/>
  <c r="H264" i="27"/>
  <c r="H495" i="27"/>
  <c r="H145" i="22"/>
  <c r="I607" i="20"/>
  <c r="I630" i="20"/>
  <c r="H342" i="27"/>
  <c r="H97" i="27"/>
  <c r="I663" i="20"/>
  <c r="H105" i="27"/>
  <c r="I669" i="20"/>
  <c r="I632" i="20"/>
  <c r="I673" i="20"/>
  <c r="G17" i="4"/>
  <c r="H129" i="27"/>
  <c r="H154" i="22"/>
  <c r="H487" i="27"/>
  <c r="H167" i="22"/>
  <c r="G75" i="4"/>
  <c r="I734" i="20"/>
  <c r="I737" i="20"/>
  <c r="I759" i="20"/>
  <c r="I763" i="20"/>
  <c r="I770" i="20"/>
  <c r="H175" i="22"/>
  <c r="G23" i="4"/>
  <c r="H187" i="27"/>
  <c r="H500" i="27"/>
  <c r="G83" i="4"/>
  <c r="I801" i="20"/>
  <c r="H131" i="27"/>
  <c r="H136" i="27"/>
  <c r="I814" i="20"/>
  <c r="H207" i="27"/>
  <c r="I824" i="20"/>
  <c r="H147" i="27"/>
  <c r="H214" i="22"/>
  <c r="G82" i="4"/>
  <c r="I903" i="20"/>
  <c r="H498" i="27"/>
  <c r="H218" i="22"/>
  <c r="H363" i="27"/>
  <c r="H563" i="27"/>
  <c r="H4" i="27"/>
  <c r="H9" i="27"/>
  <c r="G90" i="4"/>
  <c r="H530" i="27"/>
  <c r="I485" i="20"/>
  <c r="I501" i="20"/>
  <c r="I502" i="20"/>
  <c r="G14" i="4"/>
  <c r="H106" i="27"/>
  <c r="H112" i="22"/>
  <c r="I541" i="20"/>
  <c r="H485" i="27"/>
  <c r="H111" i="22"/>
  <c r="H511" i="27"/>
  <c r="I560" i="20"/>
  <c r="I577" i="20"/>
  <c r="H483" i="27"/>
  <c r="H564" i="27"/>
  <c r="G99" i="4"/>
  <c r="I608" i="20"/>
  <c r="H258" i="27"/>
  <c r="H373" i="27"/>
  <c r="I631" i="20"/>
  <c r="H345" i="27"/>
  <c r="I642" i="20"/>
  <c r="H98" i="27"/>
  <c r="I659" i="20"/>
  <c r="I674" i="20"/>
  <c r="H351" i="27"/>
  <c r="H155" i="22"/>
  <c r="H566" i="27"/>
  <c r="H168" i="22"/>
  <c r="I733" i="20"/>
  <c r="I739" i="20"/>
  <c r="H570" i="27"/>
  <c r="I749" i="20"/>
  <c r="H12" i="27"/>
  <c r="H18" i="27"/>
  <c r="I752" i="20"/>
  <c r="H298" i="27"/>
  <c r="I771" i="20"/>
  <c r="H276" i="27"/>
  <c r="H176" i="22"/>
  <c r="G37" i="4"/>
  <c r="I799" i="20"/>
  <c r="I802" i="20"/>
  <c r="H132" i="27"/>
  <c r="I823" i="20"/>
  <c r="H216" i="27"/>
  <c r="I825" i="20"/>
  <c r="I895" i="20"/>
  <c r="I900" i="20"/>
  <c r="I907" i="20"/>
  <c r="I946" i="20" s="1"/>
  <c r="G27" i="2" s="1"/>
  <c r="H220" i="22"/>
  <c r="G29" i="4"/>
  <c r="G25" i="4"/>
  <c r="I22" i="24"/>
  <c r="G22" i="16"/>
  <c r="H348" i="27"/>
  <c r="H571" i="27"/>
  <c r="I378" i="20"/>
  <c r="H77" i="27"/>
  <c r="G49" i="16"/>
  <c r="I360" i="20"/>
  <c r="I395" i="20"/>
  <c r="I403" i="20"/>
  <c r="I410" i="20"/>
  <c r="H5" i="27"/>
  <c r="I469" i="20"/>
  <c r="H103" i="22"/>
  <c r="H113" i="22"/>
  <c r="G22" i="4"/>
  <c r="I538" i="20"/>
  <c r="H185" i="27"/>
  <c r="H117" i="22"/>
  <c r="I588" i="20"/>
  <c r="H374" i="27"/>
  <c r="H144" i="22"/>
  <c r="G77" i="4"/>
  <c r="H488" i="27"/>
  <c r="H353" i="27"/>
  <c r="I665" i="20"/>
  <c r="H354" i="27"/>
  <c r="I742" i="20"/>
  <c r="I750" i="20"/>
  <c r="I761" i="20"/>
  <c r="H24" i="27"/>
  <c r="I753" i="20"/>
  <c r="H299" i="27"/>
  <c r="I777" i="20"/>
  <c r="I809" i="20"/>
  <c r="H138" i="27"/>
  <c r="H62" i="27"/>
  <c r="I9" i="20"/>
  <c r="G71" i="16"/>
  <c r="I32" i="20"/>
  <c r="G9" i="16"/>
  <c r="H31" i="27"/>
  <c r="I10" i="24"/>
  <c r="G10" i="16"/>
  <c r="I72" i="20"/>
  <c r="G38" i="16"/>
  <c r="I38" i="24"/>
  <c r="I94" i="20"/>
  <c r="H172" i="27"/>
  <c r="H435" i="27"/>
  <c r="I76" i="20"/>
  <c r="H439" i="27"/>
  <c r="H443" i="27"/>
  <c r="H455" i="27"/>
  <c r="I96" i="20"/>
  <c r="H459" i="27"/>
  <c r="I53" i="24"/>
  <c r="I111" i="20"/>
  <c r="H467" i="27"/>
  <c r="I163" i="20"/>
  <c r="H38" i="27"/>
  <c r="H52" i="27"/>
  <c r="H110" i="27"/>
  <c r="G46" i="4"/>
  <c r="H305" i="27"/>
  <c r="H520" i="27"/>
  <c r="H40" i="22"/>
  <c r="I210" i="20"/>
  <c r="I197" i="20"/>
  <c r="I246" i="20"/>
  <c r="H28" i="27"/>
  <c r="I264" i="20"/>
  <c r="H34" i="27"/>
  <c r="H55" i="22"/>
  <c r="I267" i="20"/>
  <c r="I303" i="20"/>
  <c r="H63" i="22"/>
  <c r="I305" i="20"/>
  <c r="I309" i="20"/>
  <c r="H403" i="27"/>
  <c r="I326" i="20"/>
  <c r="I15" i="20"/>
  <c r="H58" i="27"/>
  <c r="I3" i="24"/>
  <c r="G3" i="16"/>
  <c r="I2" i="20"/>
  <c r="H59" i="27"/>
  <c r="I13" i="20"/>
  <c r="G58" i="16"/>
  <c r="I21" i="20"/>
  <c r="I3" i="20"/>
  <c r="I18" i="20"/>
  <c r="G60" i="16"/>
  <c r="I22" i="20"/>
  <c r="H84" i="27"/>
  <c r="G10" i="4"/>
  <c r="H57" i="27"/>
  <c r="H3" i="22"/>
  <c r="I6" i="20"/>
  <c r="H328" i="27"/>
  <c r="I62" i="24"/>
  <c r="G62" i="16"/>
  <c r="I24" i="20"/>
  <c r="H421" i="27"/>
  <c r="I43" i="20"/>
  <c r="I40" i="20"/>
  <c r="H13" i="22"/>
  <c r="H93" i="27"/>
  <c r="I120" i="20"/>
  <c r="H33" i="27"/>
  <c r="H165" i="27"/>
  <c r="I48" i="24"/>
  <c r="H174" i="27"/>
  <c r="I74" i="24"/>
  <c r="G74" i="16"/>
  <c r="I123" i="20"/>
  <c r="H184" i="27"/>
  <c r="I2" i="24"/>
  <c r="G2" i="16"/>
  <c r="H432" i="27"/>
  <c r="I66" i="20"/>
  <c r="I11" i="24"/>
  <c r="I73" i="20"/>
  <c r="H436" i="27"/>
  <c r="I77" i="20"/>
  <c r="H440" i="27"/>
  <c r="I27" i="24"/>
  <c r="G27" i="16"/>
  <c r="I86" i="20"/>
  <c r="H447" i="27"/>
  <c r="I101" i="20"/>
  <c r="H460" i="27"/>
  <c r="I72" i="24"/>
  <c r="G72" i="16"/>
  <c r="I121" i="20"/>
  <c r="H476" i="27"/>
  <c r="I164" i="20"/>
  <c r="I185" i="20"/>
  <c r="I166" i="20"/>
  <c r="H112" i="27"/>
  <c r="I177" i="20"/>
  <c r="I173" i="20"/>
  <c r="H284" i="27"/>
  <c r="I198" i="20"/>
  <c r="I228" i="20"/>
  <c r="I215" i="20"/>
  <c r="H30" i="27"/>
  <c r="I236" i="20"/>
  <c r="H153" i="27"/>
  <c r="G94" i="4"/>
  <c r="H547" i="27"/>
  <c r="H56" i="22"/>
  <c r="I266" i="20"/>
  <c r="H58" i="22"/>
  <c r="H155" i="27"/>
  <c r="H61" i="22"/>
  <c r="I300" i="20"/>
  <c r="H392" i="27"/>
  <c r="I306" i="20"/>
  <c r="I325" i="20"/>
  <c r="G30" i="4"/>
  <c r="G63" i="4"/>
  <c r="H389" i="27"/>
  <c r="H7" i="22"/>
  <c r="I25" i="20"/>
  <c r="I75" i="24"/>
  <c r="G75" i="16"/>
  <c r="I33" i="20"/>
  <c r="H430" i="27"/>
  <c r="I37" i="20"/>
  <c r="H86" i="27"/>
  <c r="G9" i="4"/>
  <c r="I70" i="20"/>
  <c r="H55" i="27"/>
  <c r="H17" i="22"/>
  <c r="H175" i="27"/>
  <c r="G39" i="4"/>
  <c r="H279" i="27"/>
  <c r="H20" i="22"/>
  <c r="H343" i="27"/>
  <c r="H22" i="22"/>
  <c r="G50" i="4"/>
  <c r="I69" i="20"/>
  <c r="H433" i="27"/>
  <c r="I17" i="24"/>
  <c r="G17" i="16"/>
  <c r="I78" i="20"/>
  <c r="H441" i="27"/>
  <c r="I93" i="20"/>
  <c r="H453" i="27"/>
  <c r="I47" i="24"/>
  <c r="G47" i="16"/>
  <c r="H461" i="27"/>
  <c r="I102" i="20"/>
  <c r="I73" i="24"/>
  <c r="G73" i="16"/>
  <c r="H477" i="27"/>
  <c r="I122" i="20"/>
  <c r="I168" i="20"/>
  <c r="I175" i="20"/>
  <c r="H50" i="27"/>
  <c r="I161" i="20"/>
  <c r="H33" i="22"/>
  <c r="I167" i="20"/>
  <c r="H113" i="27"/>
  <c r="I216" i="20"/>
  <c r="H357" i="27"/>
  <c r="I270" i="20"/>
  <c r="H27" i="27"/>
  <c r="I301" i="20"/>
  <c r="H395" i="27"/>
  <c r="I307" i="20"/>
  <c r="H401" i="27"/>
  <c r="I4" i="20"/>
  <c r="I19" i="20"/>
  <c r="G20" i="16"/>
  <c r="I7" i="20"/>
  <c r="I16" i="20"/>
  <c r="I20" i="20"/>
  <c r="I31" i="20"/>
  <c r="G24" i="4"/>
  <c r="I8" i="20"/>
  <c r="H390" i="27"/>
  <c r="I34" i="20"/>
  <c r="I55" i="20"/>
  <c r="H12" i="22"/>
  <c r="I4" i="24"/>
  <c r="G4" i="16"/>
  <c r="I67" i="20"/>
  <c r="H26" i="27"/>
  <c r="I33" i="24"/>
  <c r="G33" i="16"/>
  <c r="I91" i="20"/>
  <c r="H56" i="27"/>
  <c r="I5" i="24"/>
  <c r="G5" i="16"/>
  <c r="I68" i="20"/>
  <c r="H163" i="27"/>
  <c r="I87" i="20"/>
  <c r="H170" i="27"/>
  <c r="I106" i="20"/>
  <c r="H176" i="27"/>
  <c r="I26" i="24"/>
  <c r="G26" i="16"/>
  <c r="I85" i="20"/>
  <c r="H333" i="27"/>
  <c r="H21" i="22"/>
  <c r="I14" i="24"/>
  <c r="G14" i="16"/>
  <c r="I75" i="20"/>
  <c r="H438" i="27"/>
  <c r="I18" i="24"/>
  <c r="G18" i="16"/>
  <c r="H442" i="27"/>
  <c r="I79" i="20"/>
  <c r="I24" i="24"/>
  <c r="G24" i="16"/>
  <c r="I83" i="20"/>
  <c r="H445" i="27"/>
  <c r="I88" i="20"/>
  <c r="H449" i="27"/>
  <c r="I95" i="20"/>
  <c r="H454" i="27"/>
  <c r="I43" i="24"/>
  <c r="G43" i="16"/>
  <c r="I99" i="20"/>
  <c r="H458" i="27"/>
  <c r="I59" i="24"/>
  <c r="G59" i="16"/>
  <c r="I110" i="20"/>
  <c r="H466" i="27"/>
  <c r="I169" i="20"/>
  <c r="H41" i="27"/>
  <c r="H51" i="27"/>
  <c r="I162" i="20"/>
  <c r="H108" i="27"/>
  <c r="H282" i="27"/>
  <c r="I195" i="20"/>
  <c r="I56" i="24"/>
  <c r="G56" i="16"/>
  <c r="I183" i="20"/>
  <c r="H316" i="27"/>
  <c r="G78" i="4"/>
  <c r="H490" i="27"/>
  <c r="H39" i="22"/>
  <c r="I202" i="20"/>
  <c r="H43" i="22"/>
  <c r="I221" i="20"/>
  <c r="I232" i="20"/>
  <c r="I233" i="20"/>
  <c r="I263" i="20"/>
  <c r="H151" i="27"/>
  <c r="H53" i="22"/>
  <c r="I297" i="20"/>
  <c r="H59" i="22"/>
  <c r="I302" i="20"/>
  <c r="H397" i="27"/>
  <c r="I308" i="20"/>
  <c r="H402" i="27"/>
  <c r="AB1627" i="3"/>
  <c r="K29" i="23"/>
  <c r="I62" i="4"/>
  <c r="I102" i="4"/>
  <c r="I33" i="16"/>
  <c r="K33" i="24"/>
  <c r="AB1602" i="3"/>
  <c r="AB1604" i="3"/>
  <c r="AB1612" i="3"/>
  <c r="AB1621" i="3"/>
  <c r="AB1626" i="3"/>
  <c r="AB1630" i="3"/>
  <c r="AB1632" i="3"/>
  <c r="AB1639" i="3"/>
  <c r="Z1640" i="3"/>
  <c r="AA1640" i="3"/>
  <c r="AB1607" i="3"/>
  <c r="AB1633" i="3"/>
  <c r="AB1605" i="3"/>
  <c r="AB1628" i="3"/>
  <c r="AB1600" i="3"/>
  <c r="AB1624" i="3"/>
  <c r="AB1603" i="3"/>
  <c r="AB1608" i="3"/>
  <c r="AB1614" i="3"/>
  <c r="AB1617" i="3"/>
  <c r="AB1618" i="3"/>
  <c r="AB1629" i="3"/>
  <c r="AB1635" i="3"/>
  <c r="X1640" i="3"/>
  <c r="AB1609" i="3"/>
  <c r="AB1638" i="3"/>
  <c r="AB1599" i="3"/>
  <c r="AB1610" i="3"/>
  <c r="AB1615" i="3"/>
  <c r="AB1616" i="3"/>
  <c r="AB1620" i="3"/>
  <c r="AB1622" i="3"/>
  <c r="AB1637" i="3"/>
  <c r="Y1640" i="3"/>
  <c r="R764" i="3"/>
  <c r="R741" i="3"/>
  <c r="R740" i="3"/>
  <c r="W741" i="3"/>
  <c r="W740" i="3"/>
  <c r="V1612" i="3"/>
  <c r="V1614" i="3"/>
  <c r="V1615" i="3"/>
  <c r="V1616" i="3"/>
  <c r="V1617" i="3"/>
  <c r="V1618" i="3"/>
  <c r="W767" i="3"/>
  <c r="W766" i="3"/>
  <c r="W764" i="3"/>
  <c r="W739" i="3"/>
  <c r="W737" i="3"/>
  <c r="G520" i="11" s="1"/>
  <c r="W736" i="3"/>
  <c r="W735" i="3"/>
  <c r="W734" i="3"/>
  <c r="W733" i="3"/>
  <c r="R768" i="3"/>
  <c r="R767" i="3"/>
  <c r="R766" i="3"/>
  <c r="R739" i="3"/>
  <c r="R737" i="3"/>
  <c r="F520" i="11" s="1"/>
  <c r="R736" i="3"/>
  <c r="R735" i="3"/>
  <c r="R734" i="3"/>
  <c r="R733" i="3"/>
  <c r="H906" i="20" l="1"/>
  <c r="H505" i="20"/>
  <c r="H176" i="20"/>
  <c r="G302" i="27"/>
  <c r="G134" i="22"/>
  <c r="H601" i="20"/>
  <c r="G379" i="27"/>
  <c r="H31" i="24"/>
  <c r="H436" i="20"/>
  <c r="H393" i="20"/>
  <c r="H237" i="20"/>
  <c r="F31" i="16"/>
  <c r="F51" i="16"/>
  <c r="G66" i="22"/>
  <c r="H418" i="20"/>
  <c r="H396" i="20"/>
  <c r="H467" i="20"/>
  <c r="H318" i="20"/>
  <c r="G338" i="27"/>
  <c r="H731" i="20"/>
  <c r="G301" i="27"/>
  <c r="G210" i="22"/>
  <c r="H602" i="20"/>
  <c r="H464" i="20"/>
  <c r="G186" i="27"/>
  <c r="H730" i="20"/>
  <c r="G106" i="22"/>
  <c r="G96" i="22"/>
  <c r="H321" i="20"/>
  <c r="H729" i="20"/>
  <c r="G164" i="22"/>
  <c r="G254" i="27"/>
  <c r="H440" i="20"/>
  <c r="G361" i="27"/>
  <c r="G233" i="27"/>
  <c r="G386" i="27"/>
  <c r="G526" i="27"/>
  <c r="H317" i="20"/>
  <c r="H604" i="20"/>
  <c r="G125" i="27"/>
  <c r="H625" i="20"/>
  <c r="H439" i="20"/>
  <c r="G269" i="27"/>
  <c r="G41" i="22"/>
  <c r="G499" i="27"/>
  <c r="H826" i="20"/>
  <c r="H626" i="20"/>
  <c r="G369" i="27"/>
  <c r="G31" i="22"/>
  <c r="G25" i="22"/>
  <c r="H61" i="24"/>
  <c r="F67" i="16"/>
  <c r="H343" i="20"/>
  <c r="H153" i="20"/>
  <c r="G160" i="22"/>
  <c r="G167" i="27"/>
  <c r="G62" i="22"/>
  <c r="H478" i="20"/>
  <c r="G512" i="27"/>
  <c r="G127" i="27"/>
  <c r="G91" i="22"/>
  <c r="F29" i="4"/>
  <c r="H890" i="20"/>
  <c r="G182" i="22"/>
  <c r="F102" i="4"/>
  <c r="H728" i="20"/>
  <c r="G209" i="22"/>
  <c r="H726" i="20"/>
  <c r="G355" i="27"/>
  <c r="G27" i="22"/>
  <c r="H206" i="20"/>
  <c r="G180" i="27"/>
  <c r="F11" i="4"/>
  <c r="G325" i="27"/>
  <c r="G187" i="22"/>
  <c r="G398" i="27"/>
  <c r="H149" i="20"/>
  <c r="G228" i="27"/>
  <c r="G226" i="27"/>
  <c r="H138" i="20"/>
  <c r="G132" i="22"/>
  <c r="G377" i="27"/>
  <c r="H455" i="20"/>
  <c r="F71" i="4"/>
  <c r="G100" i="22"/>
  <c r="G391" i="27"/>
  <c r="H885" i="20"/>
  <c r="H857" i="20"/>
  <c r="H883" i="20"/>
  <c r="F3" i="16"/>
  <c r="H474" i="20"/>
  <c r="H445" i="20"/>
  <c r="G365" i="27"/>
  <c r="H884" i="20"/>
  <c r="G292" i="27"/>
  <c r="H157" i="20"/>
  <c r="H155" i="20"/>
  <c r="H465" i="20"/>
  <c r="H876" i="20"/>
  <c r="H490" i="20"/>
  <c r="G135" i="22"/>
  <c r="G97" i="22"/>
  <c r="H603" i="20"/>
  <c r="H879" i="20"/>
  <c r="H304" i="20"/>
  <c r="G348" i="27"/>
  <c r="H689" i="20"/>
  <c r="H688" i="20"/>
  <c r="H456" i="20"/>
  <c r="H423" i="20"/>
  <c r="H277" i="20"/>
  <c r="H239" i="20"/>
  <c r="H476" i="20"/>
  <c r="H446" i="20"/>
  <c r="G98" i="22"/>
  <c r="G503" i="27"/>
  <c r="H515" i="20"/>
  <c r="H287" i="20"/>
  <c r="H222" i="20"/>
  <c r="H52" i="20"/>
  <c r="G375" i="27"/>
  <c r="H466" i="20"/>
  <c r="G59" i="27"/>
  <c r="H51" i="24"/>
  <c r="H83" i="24" s="1"/>
  <c r="H783" i="20"/>
  <c r="F46" i="4"/>
  <c r="G577" i="27"/>
  <c r="H524" i="20"/>
  <c r="H366" i="20"/>
  <c r="H345" i="20"/>
  <c r="H289" i="20"/>
  <c r="G550" i="27"/>
  <c r="H348" i="20"/>
  <c r="G159" i="27"/>
  <c r="G290" i="27"/>
  <c r="H650" i="20"/>
  <c r="G247" i="27"/>
  <c r="H463" i="20"/>
  <c r="H109" i="20"/>
  <c r="G199" i="27"/>
  <c r="G320" i="27"/>
  <c r="G171" i="27"/>
  <c r="G475" i="27"/>
  <c r="G474" i="27"/>
  <c r="H399" i="20"/>
  <c r="H288" i="20"/>
  <c r="G473" i="27"/>
  <c r="H421" i="20"/>
  <c r="G7" i="27"/>
  <c r="G32" i="27"/>
  <c r="G337" i="27"/>
  <c r="G79" i="27"/>
  <c r="G207" i="22"/>
  <c r="G93" i="22"/>
  <c r="H627" i="20"/>
  <c r="G139" i="22"/>
  <c r="G244" i="27"/>
  <c r="H513" i="20"/>
  <c r="H450" i="20"/>
  <c r="H483" i="20"/>
  <c r="G285" i="27"/>
  <c r="G555" i="27"/>
  <c r="G376" i="27"/>
  <c r="H527" i="20"/>
  <c r="H245" i="20"/>
  <c r="H468" i="20"/>
  <c r="G420" i="27"/>
  <c r="H797" i="20"/>
  <c r="G184" i="22"/>
  <c r="G163" i="22"/>
  <c r="G437" i="27"/>
  <c r="H1599" i="11"/>
  <c r="G151" i="22"/>
  <c r="F65" i="4"/>
  <c r="H3" i="24"/>
  <c r="H80" i="24" s="1"/>
  <c r="G531" i="27"/>
  <c r="H619" i="20"/>
  <c r="G533" i="27"/>
  <c r="H766" i="20"/>
  <c r="H44" i="20"/>
  <c r="H269" i="20"/>
  <c r="H671" i="20"/>
  <c r="H657" i="20"/>
  <c r="H666" i="20"/>
  <c r="H54" i="20"/>
  <c r="F91" i="4"/>
  <c r="H684" i="20"/>
  <c r="G489" i="27"/>
  <c r="G508" i="27"/>
  <c r="H512" i="20"/>
  <c r="H649" i="20"/>
  <c r="H514" i="20"/>
  <c r="H401" i="20"/>
  <c r="G336" i="27"/>
  <c r="G305" i="27"/>
  <c r="G177" i="27"/>
  <c r="H692" i="20"/>
  <c r="H675" i="20"/>
  <c r="H640" i="20"/>
  <c r="G519" i="27"/>
  <c r="H651" i="20"/>
  <c r="H643" i="20"/>
  <c r="G339" i="27"/>
  <c r="H370" i="20"/>
  <c r="H774" i="20"/>
  <c r="H667" i="20"/>
  <c r="G527" i="27"/>
  <c r="H291" i="20"/>
  <c r="H565" i="20"/>
  <c r="H542" i="20"/>
  <c r="H528" i="20"/>
  <c r="H371" i="20"/>
  <c r="H293" i="20"/>
  <c r="H220" i="20"/>
  <c r="G29" i="27"/>
  <c r="H394" i="20"/>
  <c r="H391" i="20"/>
  <c r="G529" i="27"/>
  <c r="G493" i="27"/>
  <c r="G349" i="27"/>
  <c r="H696" i="20"/>
  <c r="H473" i="20"/>
  <c r="G362" i="27"/>
  <c r="H635" i="20"/>
  <c r="G494" i="27"/>
  <c r="G549" i="27"/>
  <c r="H271" i="20"/>
  <c r="G356" i="27"/>
  <c r="H694" i="20"/>
  <c r="H654" i="20"/>
  <c r="G253" i="27"/>
  <c r="H511" i="20"/>
  <c r="G574" i="27"/>
  <c r="H329" i="20"/>
  <c r="H813" i="20"/>
  <c r="H940" i="20" s="1"/>
  <c r="H678" i="20"/>
  <c r="H693" i="20"/>
  <c r="H518" i="20"/>
  <c r="H411" i="20"/>
  <c r="H372" i="20"/>
  <c r="H181" i="20"/>
  <c r="G446" i="27"/>
  <c r="G360" i="27"/>
  <c r="H242" i="20"/>
  <c r="G451" i="27"/>
  <c r="H869" i="20"/>
  <c r="H942" i="20" s="1"/>
  <c r="H280" i="20"/>
  <c r="H253" i="20"/>
  <c r="H208" i="20"/>
  <c r="H211" i="20"/>
  <c r="G471" i="27"/>
  <c r="H57" i="20"/>
  <c r="G468" i="27"/>
  <c r="G102" i="22"/>
  <c r="H441" i="20"/>
  <c r="H948" i="20" s="1"/>
  <c r="G99" i="22"/>
  <c r="H400" i="20"/>
  <c r="H921" i="20" s="1"/>
  <c r="G319" i="27"/>
  <c r="G144" i="27"/>
  <c r="H776" i="20"/>
  <c r="H432" i="20"/>
  <c r="H374" i="20"/>
  <c r="G154" i="27"/>
  <c r="H251" i="20"/>
  <c r="H219" i="20"/>
  <c r="H687" i="20"/>
  <c r="G565" i="27"/>
  <c r="H544" i="20"/>
  <c r="H526" i="20"/>
  <c r="H420" i="20"/>
  <c r="H377" i="20"/>
  <c r="H768" i="20"/>
  <c r="H645" i="20"/>
  <c r="H492" i="20"/>
  <c r="H479" i="20"/>
  <c r="H417" i="20"/>
  <c r="H390" i="20"/>
  <c r="H368" i="20"/>
  <c r="G465" i="27"/>
  <c r="G434" i="27"/>
  <c r="H332" i="20"/>
  <c r="H290" i="20"/>
  <c r="H274" i="20"/>
  <c r="G359" i="27"/>
  <c r="G168" i="27"/>
  <c r="G122" i="27"/>
  <c r="G464" i="27"/>
  <c r="H42" i="20"/>
  <c r="H680" i="20"/>
  <c r="H424" i="20"/>
  <c r="H340" i="20"/>
  <c r="G314" i="27"/>
  <c r="H780" i="20"/>
  <c r="H519" i="20"/>
  <c r="H489" i="20"/>
  <c r="H373" i="20"/>
  <c r="G146" i="27"/>
  <c r="G505" i="27"/>
  <c r="G528" i="27"/>
  <c r="H426" i="20"/>
  <c r="H382" i="20"/>
  <c r="G573" i="27"/>
  <c r="H170" i="20"/>
  <c r="G345" i="27"/>
  <c r="H295" i="20"/>
  <c r="H254" i="20"/>
  <c r="G456" i="27"/>
  <c r="H184" i="20"/>
  <c r="G181" i="27"/>
  <c r="G472" i="27"/>
  <c r="G183" i="27"/>
  <c r="G182" i="27"/>
  <c r="H927" i="20"/>
  <c r="H764" i="20"/>
  <c r="H743" i="20"/>
  <c r="H661" i="20"/>
  <c r="H381" i="20"/>
  <c r="G470" i="27"/>
  <c r="H639" i="20"/>
  <c r="G557" i="27"/>
  <c r="H516" i="20"/>
  <c r="G367" i="27"/>
  <c r="H335" i="20"/>
  <c r="H296" i="20"/>
  <c r="H746" i="20"/>
  <c r="H698" i="20"/>
  <c r="H679" i="20"/>
  <c r="H658" i="20"/>
  <c r="G556" i="27"/>
  <c r="H481" i="20"/>
  <c r="H682" i="20"/>
  <c r="H641" i="20"/>
  <c r="H510" i="20"/>
  <c r="H488" i="20"/>
  <c r="H419" i="20"/>
  <c r="G81" i="22"/>
  <c r="H365" i="20"/>
  <c r="H376" i="20"/>
  <c r="G250" i="27"/>
  <c r="G469" i="27"/>
  <c r="G444" i="27"/>
  <c r="H276" i="20"/>
  <c r="G343" i="27"/>
  <c r="H41" i="20"/>
  <c r="G60" i="22"/>
  <c r="H286" i="20"/>
  <c r="H241" i="20"/>
  <c r="H48" i="20"/>
  <c r="H212" i="20"/>
  <c r="H46" i="20"/>
  <c r="H939" i="20"/>
  <c r="H931" i="20"/>
  <c r="F17" i="2" s="1"/>
  <c r="H705" i="20"/>
  <c r="H934" i="20" s="1"/>
  <c r="G159" i="22"/>
  <c r="H923" i="20"/>
  <c r="H646" i="20"/>
  <c r="H918" i="20"/>
  <c r="F9" i="2" s="1"/>
  <c r="H943" i="20"/>
  <c r="H941" i="20"/>
  <c r="F67" i="4"/>
  <c r="H937" i="20"/>
  <c r="H917" i="20"/>
  <c r="F8" i="2" s="1"/>
  <c r="H79" i="24"/>
  <c r="G430" i="27"/>
  <c r="H85" i="24"/>
  <c r="H78" i="24"/>
  <c r="H81" i="24"/>
  <c r="G412" i="27"/>
  <c r="H944" i="20"/>
  <c r="G120" i="22"/>
  <c r="H232" i="20"/>
  <c r="G49" i="22"/>
  <c r="F75" i="16"/>
  <c r="F76" i="16" s="1"/>
  <c r="H911" i="20"/>
  <c r="F4" i="2" s="1"/>
  <c r="H909" i="20"/>
  <c r="H928" i="20"/>
  <c r="H946" i="20"/>
  <c r="F27" i="2" s="1"/>
  <c r="H947" i="20"/>
  <c r="H929" i="20"/>
  <c r="F100" i="4"/>
  <c r="H733" i="20"/>
  <c r="H935" i="20" s="1"/>
  <c r="G566" i="27"/>
  <c r="G168" i="22"/>
  <c r="H930" i="20"/>
  <c r="F16" i="2" s="1"/>
  <c r="G14" i="22"/>
  <c r="H75" i="24"/>
  <c r="H86" i="24" s="1"/>
  <c r="I813" i="20"/>
  <c r="I160" i="20"/>
  <c r="H156" i="22"/>
  <c r="H20" i="27"/>
  <c r="H378" i="27"/>
  <c r="I745" i="20"/>
  <c r="H167" i="27"/>
  <c r="I137" i="20"/>
  <c r="I38" i="20"/>
  <c r="H315" i="27"/>
  <c r="I149" i="20"/>
  <c r="I135" i="20"/>
  <c r="H225" i="27"/>
  <c r="G19" i="16"/>
  <c r="I19" i="24"/>
  <c r="H246" i="27"/>
  <c r="H46" i="27"/>
  <c r="I840" i="20"/>
  <c r="H179" i="22"/>
  <c r="I721" i="20"/>
  <c r="H561" i="27"/>
  <c r="H406" i="27"/>
  <c r="I812" i="20"/>
  <c r="H231" i="27"/>
  <c r="I889" i="20"/>
  <c r="H9" i="22"/>
  <c r="G8" i="4"/>
  <c r="H37" i="27"/>
  <c r="H30" i="22"/>
  <c r="G68" i="4"/>
  <c r="H431" i="27"/>
  <c r="H285" i="27"/>
  <c r="I716" i="20"/>
  <c r="I125" i="20"/>
  <c r="H27" i="22"/>
  <c r="H541" i="27"/>
  <c r="H188" i="22"/>
  <c r="G92" i="4"/>
  <c r="H294" i="27"/>
  <c r="H133" i="22"/>
  <c r="G41" i="4"/>
  <c r="I894" i="20"/>
  <c r="H450" i="27"/>
  <c r="I496" i="20"/>
  <c r="I856" i="20"/>
  <c r="I31" i="24"/>
  <c r="H191" i="27"/>
  <c r="G60" i="4"/>
  <c r="G54" i="16"/>
  <c r="I579" i="20"/>
  <c r="H144" i="27"/>
  <c r="I875" i="20"/>
  <c r="I838" i="20"/>
  <c r="I744" i="20"/>
  <c r="I612" i="20"/>
  <c r="I872" i="20"/>
  <c r="H209" i="22"/>
  <c r="I664" i="20"/>
  <c r="I310" i="20"/>
  <c r="I677" i="20"/>
  <c r="I131" i="20"/>
  <c r="G81" i="4"/>
  <c r="H496" i="27"/>
  <c r="H256" i="27"/>
  <c r="I350" i="20"/>
  <c r="G4" i="4"/>
  <c r="I871" i="20"/>
  <c r="H204" i="22"/>
  <c r="H211" i="22"/>
  <c r="H26" i="22"/>
  <c r="H127" i="22"/>
  <c r="H259" i="27"/>
  <c r="G38" i="4"/>
  <c r="H337" i="27"/>
  <c r="H202" i="27"/>
  <c r="H427" i="27"/>
  <c r="H44" i="27"/>
  <c r="I754" i="20"/>
  <c r="I723" i="20"/>
  <c r="I132" i="20"/>
  <c r="H322" i="27"/>
  <c r="G6" i="4"/>
  <c r="I5" i="20"/>
  <c r="I905" i="20"/>
  <c r="I9" i="24"/>
  <c r="H31" i="22"/>
  <c r="I275" i="20"/>
  <c r="G97" i="4"/>
  <c r="H562" i="27"/>
  <c r="H24" i="22"/>
  <c r="H88" i="22"/>
  <c r="I27" i="20"/>
  <c r="I897" i="20"/>
  <c r="I278" i="20"/>
  <c r="H422" i="27"/>
  <c r="H103" i="27"/>
  <c r="H192" i="22"/>
  <c r="I425" i="20"/>
  <c r="I775" i="20"/>
  <c r="I590" i="20"/>
  <c r="I891" i="20"/>
  <c r="G35" i="4"/>
  <c r="H497" i="27"/>
  <c r="I281" i="20"/>
  <c r="H118" i="22"/>
  <c r="H326" i="27"/>
  <c r="I857" i="20"/>
  <c r="I152" i="20"/>
  <c r="I430" i="20"/>
  <c r="I240" i="20"/>
  <c r="I386" i="20"/>
  <c r="I35" i="20"/>
  <c r="H68" i="27"/>
  <c r="I389" i="20"/>
  <c r="I569" i="20"/>
  <c r="H150" i="27"/>
  <c r="I13" i="24"/>
  <c r="H108" i="22"/>
  <c r="I524" i="20"/>
  <c r="H212" i="27"/>
  <c r="H216" i="22"/>
  <c r="H65" i="22"/>
  <c r="I898" i="20"/>
  <c r="I46" i="24"/>
  <c r="H247" i="27"/>
  <c r="I134" i="20"/>
  <c r="H60" i="27"/>
  <c r="H428" i="27"/>
  <c r="I235" i="20"/>
  <c r="I380" i="20"/>
  <c r="I651" i="20"/>
  <c r="I129" i="20"/>
  <c r="I620" i="20"/>
  <c r="H577" i="27"/>
  <c r="H524" i="27"/>
  <c r="I708" i="20"/>
  <c r="I868" i="20"/>
  <c r="I717" i="20"/>
  <c r="I884" i="20"/>
  <c r="I136" i="20"/>
  <c r="I706" i="20"/>
  <c r="H160" i="27"/>
  <c r="I582" i="20"/>
  <c r="I629" i="20"/>
  <c r="I523" i="20"/>
  <c r="I654" i="20"/>
  <c r="I529" i="20"/>
  <c r="I62" i="20"/>
  <c r="I422" i="20"/>
  <c r="H522" i="27"/>
  <c r="I637" i="20"/>
  <c r="I71" i="20"/>
  <c r="I314" i="20"/>
  <c r="H396" i="27"/>
  <c r="I581" i="20"/>
  <c r="H25" i="22"/>
  <c r="I312" i="20"/>
  <c r="H394" i="27"/>
  <c r="I719" i="20"/>
  <c r="I751" i="20"/>
  <c r="I870" i="20"/>
  <c r="G53" i="16"/>
  <c r="I880" i="20"/>
  <c r="H207" i="22"/>
  <c r="I873" i="20"/>
  <c r="I624" i="20"/>
  <c r="H85" i="27"/>
  <c r="I883" i="20"/>
  <c r="I193" i="20"/>
  <c r="I261" i="20"/>
  <c r="G63" i="16"/>
  <c r="I39" i="24"/>
  <c r="I578" i="20"/>
  <c r="I881" i="20"/>
  <c r="I876" i="20"/>
  <c r="I864" i="20"/>
  <c r="I867" i="20"/>
  <c r="I863" i="20"/>
  <c r="I866" i="20"/>
  <c r="I20" i="24"/>
  <c r="H51" i="22"/>
  <c r="I896" i="20"/>
  <c r="H241" i="27"/>
  <c r="H504" i="27"/>
  <c r="H551" i="27"/>
  <c r="H17" i="27"/>
  <c r="H388" i="27"/>
  <c r="H200" i="22"/>
  <c r="G16" i="16"/>
  <c r="I213" i="20"/>
  <c r="I421" i="20"/>
  <c r="I328" i="20"/>
  <c r="I829" i="20"/>
  <c r="I157" i="20"/>
  <c r="I98" i="20"/>
  <c r="H35" i="27"/>
  <c r="G39" i="16"/>
  <c r="G31" i="4"/>
  <c r="I49" i="24"/>
  <c r="H208" i="27"/>
  <c r="H457" i="27"/>
  <c r="H78" i="22"/>
  <c r="G62" i="4"/>
  <c r="I724" i="20"/>
  <c r="H147" i="22"/>
  <c r="H555" i="27"/>
  <c r="H468" i="27"/>
  <c r="G13" i="16"/>
  <c r="I837" i="20"/>
  <c r="H492" i="27"/>
  <c r="I803" i="20"/>
  <c r="I355" i="20"/>
  <c r="H292" i="27"/>
  <c r="H21" i="27"/>
  <c r="H165" i="22"/>
  <c r="G31" i="16"/>
  <c r="H414" i="27"/>
  <c r="H211" i="27"/>
  <c r="H43" i="27"/>
  <c r="I256" i="20"/>
  <c r="I684" i="20"/>
  <c r="I82" i="20"/>
  <c r="H206" i="22"/>
  <c r="H507" i="27"/>
  <c r="I885" i="20"/>
  <c r="H263" i="27"/>
  <c r="H270" i="27"/>
  <c r="I757" i="20"/>
  <c r="I150" i="20"/>
  <c r="I146" i="20"/>
  <c r="I141" i="20"/>
  <c r="I151" i="20"/>
  <c r="I478" i="20"/>
  <c r="I147" i="20"/>
  <c r="I646" i="20"/>
  <c r="I546" i="20"/>
  <c r="I500" i="20"/>
  <c r="I902" i="20"/>
  <c r="H514" i="27"/>
  <c r="I865" i="20"/>
  <c r="H45" i="22"/>
  <c r="H251" i="27"/>
  <c r="I585" i="20"/>
  <c r="I14" i="20"/>
  <c r="I140" i="20"/>
  <c r="H153" i="22"/>
  <c r="I50" i="24"/>
  <c r="H382" i="27"/>
  <c r="I720" i="20"/>
  <c r="I15" i="24"/>
  <c r="H19" i="27"/>
  <c r="I640" i="20"/>
  <c r="I639" i="20"/>
  <c r="H111" i="27"/>
  <c r="I675" i="20"/>
  <c r="H118" i="27"/>
  <c r="H218" i="27"/>
  <c r="I531" i="20"/>
  <c r="H164" i="27"/>
  <c r="H148" i="27"/>
  <c r="I575" i="20"/>
  <c r="G19" i="4"/>
  <c r="H140" i="27"/>
  <c r="I736" i="20"/>
  <c r="H152" i="27"/>
  <c r="I616" i="20"/>
  <c r="I402" i="20"/>
  <c r="I327" i="20"/>
  <c r="I23" i="24"/>
  <c r="I774" i="20"/>
  <c r="I139" i="20"/>
  <c r="H28" i="22"/>
  <c r="I153" i="20"/>
  <c r="H71" i="22"/>
  <c r="I133" i="20"/>
  <c r="I260" i="20"/>
  <c r="I886" i="20"/>
  <c r="I662" i="20"/>
  <c r="I504" i="20"/>
  <c r="G55" i="4"/>
  <c r="I645" i="20"/>
  <c r="I155" i="20"/>
  <c r="I882" i="20"/>
  <c r="I209" i="20"/>
  <c r="H93" i="22"/>
  <c r="I156" i="20"/>
  <c r="H143" i="22"/>
  <c r="I406" i="20"/>
  <c r="G87" i="4"/>
  <c r="I851" i="20"/>
  <c r="I832" i="20"/>
  <c r="I49" i="20"/>
  <c r="H95" i="22"/>
  <c r="I697" i="20"/>
  <c r="I584" i="20"/>
  <c r="I614" i="20"/>
  <c r="H19" i="22"/>
  <c r="H521" i="27"/>
  <c r="H169" i="22"/>
  <c r="H516" i="27"/>
  <c r="I765" i="20"/>
  <c r="G12" i="16"/>
  <c r="H415" i="27"/>
  <c r="I861" i="20"/>
  <c r="H208" i="22"/>
  <c r="I105" i="20"/>
  <c r="G48" i="16"/>
  <c r="H100" i="27"/>
  <c r="H518" i="27"/>
  <c r="I658" i="20"/>
  <c r="I159" i="20"/>
  <c r="G53" i="4"/>
  <c r="H274" i="27"/>
  <c r="I570" i="20"/>
  <c r="I827" i="20"/>
  <c r="H174" i="22"/>
  <c r="H39" i="27"/>
  <c r="H116" i="27"/>
  <c r="H242" i="27"/>
  <c r="I35" i="24"/>
  <c r="H140" i="22"/>
  <c r="H334" i="27"/>
  <c r="I587" i="20"/>
  <c r="G74" i="4"/>
  <c r="I493" i="20"/>
  <c r="H142" i="27"/>
  <c r="I888" i="20"/>
  <c r="I773" i="20"/>
  <c r="H47" i="27"/>
  <c r="I69" i="24"/>
  <c r="H42" i="22"/>
  <c r="H65" i="27"/>
  <c r="G101" i="4"/>
  <c r="I808" i="20"/>
  <c r="I112" i="20"/>
  <c r="H71" i="27"/>
  <c r="H81" i="27"/>
  <c r="H203" i="22"/>
  <c r="H194" i="22"/>
  <c r="H158" i="22"/>
  <c r="H53" i="27"/>
  <c r="G40" i="16"/>
  <c r="I568" i="20"/>
  <c r="H196" i="27"/>
  <c r="I294" i="20"/>
  <c r="H408" i="27"/>
  <c r="I561" i="20"/>
  <c r="H34" i="22"/>
  <c r="H306" i="27"/>
  <c r="I854" i="20"/>
  <c r="H480" i="27"/>
  <c r="I190" i="20"/>
  <c r="H295" i="27"/>
  <c r="I46" i="20"/>
  <c r="H10" i="22"/>
  <c r="H4" i="22"/>
  <c r="H64" i="27"/>
  <c r="G8" i="16"/>
  <c r="H40" i="27"/>
  <c r="G42" i="16"/>
  <c r="I104" i="20"/>
  <c r="G28" i="16"/>
  <c r="G46" i="16"/>
  <c r="I103" i="20"/>
  <c r="I74" i="20"/>
  <c r="H72" i="27"/>
  <c r="H463" i="27"/>
  <c r="H137" i="27"/>
  <c r="G85" i="4"/>
  <c r="H486" i="27"/>
  <c r="H198" i="27"/>
  <c r="I652" i="20"/>
  <c r="I817" i="20"/>
  <c r="H510" i="27"/>
  <c r="H513" i="27"/>
  <c r="I189" i="20"/>
  <c r="H11" i="27"/>
  <c r="H532" i="27"/>
  <c r="I738" i="20"/>
  <c r="I313" i="20"/>
  <c r="H135" i="22"/>
  <c r="I689" i="20"/>
  <c r="I61" i="20"/>
  <c r="I635" i="20"/>
  <c r="H523" i="27"/>
  <c r="I84" i="20"/>
  <c r="H16" i="22"/>
  <c r="I28" i="24"/>
  <c r="I165" i="20"/>
  <c r="H268" i="27"/>
  <c r="I804" i="20"/>
  <c r="I807" i="20"/>
  <c r="I693" i="20"/>
  <c r="H329" i="27"/>
  <c r="I203" i="20"/>
  <c r="I187" i="20"/>
  <c r="H37" i="22"/>
  <c r="H301" i="27"/>
  <c r="I554" i="20"/>
  <c r="I533" i="20"/>
  <c r="I349" i="20"/>
  <c r="H568" i="27"/>
  <c r="H277" i="27"/>
  <c r="H135" i="27"/>
  <c r="I154" i="20"/>
  <c r="H32" i="22"/>
  <c r="I815" i="20"/>
  <c r="G102" i="4"/>
  <c r="I785" i="20"/>
  <c r="H157" i="22"/>
  <c r="G32" i="4"/>
  <c r="I847" i="20"/>
  <c r="I178" i="20"/>
  <c r="H448" i="27"/>
  <c r="H356" i="27"/>
  <c r="I887" i="20"/>
  <c r="I600" i="20"/>
  <c r="I436" i="20"/>
  <c r="I81" i="20"/>
  <c r="H166" i="27"/>
  <c r="H15" i="27"/>
  <c r="H489" i="27"/>
  <c r="I626" i="20"/>
  <c r="H72" i="22"/>
  <c r="H22" i="27"/>
  <c r="H261" i="27"/>
  <c r="H254" i="27"/>
  <c r="H163" i="22"/>
  <c r="H195" i="27"/>
  <c r="G52" i="4"/>
  <c r="I702" i="20"/>
  <c r="I725" i="20"/>
  <c r="I622" i="20"/>
  <c r="H170" i="22"/>
  <c r="G21" i="16"/>
  <c r="H217" i="22"/>
  <c r="I54" i="24"/>
  <c r="I59" i="20"/>
  <c r="I174" i="20"/>
  <c r="H123" i="22"/>
  <c r="H220" i="27"/>
  <c r="G61" i="4"/>
  <c r="I65" i="24"/>
  <c r="H2" i="22"/>
  <c r="I118" i="20"/>
  <c r="I28" i="20"/>
  <c r="I11" i="20"/>
  <c r="H46" i="22"/>
  <c r="H115" i="22"/>
  <c r="I30" i="20"/>
  <c r="I40" i="24"/>
  <c r="I841" i="20"/>
  <c r="I29" i="20"/>
  <c r="G59" i="4"/>
  <c r="H273" i="27"/>
  <c r="I571" i="20"/>
  <c r="H381" i="27"/>
  <c r="H567" i="27"/>
  <c r="I603" i="20"/>
  <c r="I194" i="20"/>
  <c r="I90" i="20"/>
  <c r="I682" i="20"/>
  <c r="G20" i="4"/>
  <c r="G29" i="16"/>
  <c r="G21" i="4"/>
  <c r="H88" i="27"/>
  <c r="I8" i="24"/>
  <c r="H52" i="22"/>
  <c r="G72" i="4"/>
  <c r="I100" i="20"/>
  <c r="I116" i="20"/>
  <c r="G88" i="4"/>
  <c r="H142" i="22"/>
  <c r="I537" i="20"/>
  <c r="H190" i="27"/>
  <c r="H104" i="27"/>
  <c r="I683" i="20"/>
  <c r="I768" i="20"/>
  <c r="I695" i="20"/>
  <c r="I698" i="20"/>
  <c r="H35" i="22"/>
  <c r="H61" i="27"/>
  <c r="H67" i="27"/>
  <c r="H83" i="27"/>
  <c r="H73" i="27"/>
  <c r="H70" i="27"/>
  <c r="I192" i="20"/>
  <c r="H11" i="22"/>
  <c r="H91" i="27"/>
  <c r="G89" i="4"/>
  <c r="G51" i="4"/>
  <c r="G100" i="4"/>
  <c r="I741" i="20"/>
  <c r="G66" i="4"/>
  <c r="H124" i="22"/>
  <c r="I114" i="20"/>
  <c r="I699" i="20"/>
  <c r="H271" i="27"/>
  <c r="I844" i="20"/>
  <c r="H83" i="22"/>
  <c r="H199" i="22"/>
  <c r="H425" i="27"/>
  <c r="I811" i="20"/>
  <c r="I638" i="20"/>
  <c r="H416" i="27"/>
  <c r="G25" i="16"/>
  <c r="G35" i="16"/>
  <c r="I609" i="20"/>
  <c r="I559" i="20"/>
  <c r="I534" i="20"/>
  <c r="H212" i="22"/>
  <c r="H80" i="27"/>
  <c r="H384" i="27"/>
  <c r="I713" i="20"/>
  <c r="H413" i="27"/>
  <c r="I703" i="20"/>
  <c r="I694" i="20"/>
  <c r="H189" i="27"/>
  <c r="I548" i="20"/>
  <c r="I514" i="20"/>
  <c r="H213" i="27"/>
  <c r="I788" i="20"/>
  <c r="I26" i="20"/>
  <c r="H172" i="22"/>
  <c r="H62" i="22"/>
  <c r="H70" i="22"/>
  <c r="I365" i="20"/>
  <c r="I846" i="20"/>
  <c r="I337" i="20"/>
  <c r="H383" i="27"/>
  <c r="H313" i="27"/>
  <c r="I848" i="20"/>
  <c r="I794" i="20"/>
  <c r="H185" i="22"/>
  <c r="I63" i="20"/>
  <c r="I115" i="20"/>
  <c r="I796" i="20"/>
  <c r="I201" i="20"/>
  <c r="I849" i="20"/>
  <c r="H50" i="22"/>
  <c r="I117" i="20"/>
  <c r="H190" i="22"/>
  <c r="G47" i="4"/>
  <c r="I831" i="20"/>
  <c r="I604" i="20"/>
  <c r="I564" i="20"/>
  <c r="I779" i="20"/>
  <c r="I755" i="20"/>
  <c r="H519" i="27"/>
  <c r="H243" i="27"/>
  <c r="I782" i="20"/>
  <c r="H182" i="22"/>
  <c r="I363" i="20"/>
  <c r="H400" i="27"/>
  <c r="I842" i="20"/>
  <c r="H115" i="27"/>
  <c r="H275" i="27"/>
  <c r="H23" i="27"/>
  <c r="H179" i="27"/>
  <c r="I688" i="20"/>
  <c r="I901" i="20"/>
  <c r="I237" i="20"/>
  <c r="I593" i="20"/>
  <c r="H260" i="27"/>
  <c r="H540" i="27"/>
  <c r="I820" i="20"/>
  <c r="H481" i="27"/>
  <c r="H168" i="27"/>
  <c r="H186" i="22"/>
  <c r="H262" i="27"/>
  <c r="I766" i="20"/>
  <c r="I690" i="20"/>
  <c r="H307" i="27"/>
  <c r="H203" i="27"/>
  <c r="I506" i="20"/>
  <c r="I601" i="20"/>
  <c r="I828" i="20"/>
  <c r="I784" i="20"/>
  <c r="H125" i="22"/>
  <c r="I787" i="20"/>
  <c r="I477" i="20"/>
  <c r="H89" i="27"/>
  <c r="H38" i="22"/>
  <c r="H64" i="22"/>
  <c r="I767" i="20"/>
  <c r="I685" i="20"/>
  <c r="I701" i="20"/>
  <c r="I36" i="20"/>
  <c r="H45" i="27"/>
  <c r="I332" i="20"/>
  <c r="I687" i="20"/>
  <c r="I790" i="20"/>
  <c r="H131" i="22"/>
  <c r="I364" i="20"/>
  <c r="H157" i="27"/>
  <c r="H145" i="27"/>
  <c r="H417" i="27"/>
  <c r="H506" i="27"/>
  <c r="H531" i="27"/>
  <c r="H375" i="27"/>
  <c r="I792" i="20"/>
  <c r="I791" i="20"/>
  <c r="I521" i="20"/>
  <c r="H75" i="22"/>
  <c r="G61" i="16"/>
  <c r="I746" i="20"/>
  <c r="H54" i="22"/>
  <c r="I21" i="24"/>
  <c r="I186" i="20"/>
  <c r="H23" i="22"/>
  <c r="I214" i="20"/>
  <c r="H76" i="27"/>
  <c r="H121" i="27"/>
  <c r="G41" i="16"/>
  <c r="H48" i="27"/>
  <c r="I108" i="20"/>
  <c r="I227" i="20"/>
  <c r="H49" i="27"/>
  <c r="I36" i="24"/>
  <c r="I16" i="24"/>
  <c r="I107" i="20"/>
  <c r="I853" i="20"/>
  <c r="I25" i="24"/>
  <c r="G54" i="4"/>
  <c r="I58" i="24"/>
  <c r="G23" i="16"/>
  <c r="G56" i="4"/>
  <c r="I729" i="20"/>
  <c r="I60" i="24"/>
  <c r="I60" i="20"/>
  <c r="I795" i="20"/>
  <c r="H214" i="27"/>
  <c r="H426" i="27"/>
  <c r="I850" i="20"/>
  <c r="I182" i="20"/>
  <c r="I726" i="20"/>
  <c r="H269" i="27"/>
  <c r="I599" i="20"/>
  <c r="I789" i="20"/>
  <c r="H78" i="27"/>
  <c r="H237" i="27"/>
  <c r="I61" i="24"/>
  <c r="H49" i="22"/>
  <c r="G16" i="4"/>
  <c r="G5" i="4"/>
  <c r="G69" i="16"/>
  <c r="G65" i="16"/>
  <c r="H74" i="27"/>
  <c r="G57" i="4"/>
  <c r="G50" i="16"/>
  <c r="I97" i="20"/>
  <c r="I23" i="20"/>
  <c r="H75" i="27"/>
  <c r="G11" i="16"/>
  <c r="H6" i="22"/>
  <c r="I10" i="20"/>
  <c r="H66" i="27"/>
  <c r="H193" i="22"/>
  <c r="H180" i="22"/>
  <c r="H148" i="22"/>
  <c r="I760" i="20"/>
  <c r="H198" i="22"/>
  <c r="H139" i="22"/>
  <c r="I191" i="20"/>
  <c r="G48" i="4"/>
  <c r="I29" i="24"/>
  <c r="H92" i="27"/>
  <c r="H82" i="27"/>
  <c r="I42" i="24"/>
  <c r="I63" i="24"/>
  <c r="H5" i="22"/>
  <c r="G44" i="16"/>
  <c r="I12" i="24"/>
  <c r="G52" i="16"/>
  <c r="H479" i="27"/>
  <c r="H8" i="22"/>
  <c r="H352" i="27"/>
  <c r="I628" i="20"/>
  <c r="H109" i="22"/>
  <c r="I387" i="20"/>
  <c r="I816" i="20"/>
  <c r="I41" i="24"/>
  <c r="I44" i="24"/>
  <c r="G36" i="16"/>
  <c r="H42" i="27"/>
  <c r="I507" i="20"/>
  <c r="G12" i="4"/>
  <c r="H48" i="22"/>
  <c r="H146" i="27"/>
  <c r="I834" i="20"/>
  <c r="H152" i="22"/>
  <c r="I113" i="20"/>
  <c r="I830" i="20"/>
  <c r="I576" i="20"/>
  <c r="H126" i="22"/>
  <c r="I244" i="20"/>
  <c r="G7" i="16"/>
  <c r="I207" i="20"/>
  <c r="I429" i="20"/>
  <c r="H191" i="22"/>
  <c r="H205" i="27"/>
  <c r="I188" i="20"/>
  <c r="H210" i="27"/>
  <c r="H482" i="27"/>
  <c r="H124" i="27"/>
  <c r="H399" i="27"/>
  <c r="I258" i="20"/>
  <c r="H69" i="27"/>
  <c r="I68" i="24"/>
  <c r="I226" i="20"/>
  <c r="G15" i="16"/>
  <c r="H36" i="22"/>
  <c r="I30" i="24"/>
  <c r="H534" i="27"/>
  <c r="I223" i="20"/>
  <c r="G73" i="4"/>
  <c r="I718" i="20"/>
  <c r="H162" i="27"/>
  <c r="H505" i="27"/>
  <c r="G42" i="4"/>
  <c r="G55" i="16"/>
  <c r="I119" i="20"/>
  <c r="H15" i="22"/>
  <c r="I52" i="24"/>
  <c r="I7" i="24"/>
  <c r="G67" i="16"/>
  <c r="H57" i="22"/>
  <c r="G70" i="4"/>
  <c r="G57" i="16"/>
  <c r="I17" i="20"/>
  <c r="H82" i="22"/>
  <c r="G44" i="4"/>
  <c r="I180" i="20"/>
  <c r="I821" i="20"/>
  <c r="H283" i="27"/>
  <c r="G91" i="4"/>
  <c r="I481" i="20"/>
  <c r="I786" i="20"/>
  <c r="H330" i="27"/>
  <c r="G37" i="16"/>
  <c r="I222" i="20"/>
  <c r="H312" i="27"/>
  <c r="I55" i="24"/>
  <c r="H44" i="22"/>
  <c r="H14" i="22"/>
  <c r="G64" i="4"/>
  <c r="H47" i="22"/>
  <c r="G70" i="16"/>
  <c r="I58" i="20"/>
  <c r="I67" i="24"/>
  <c r="I57" i="24"/>
  <c r="I81" i="24" s="1"/>
  <c r="G68" i="16"/>
  <c r="G30" i="16"/>
  <c r="H150" i="22"/>
  <c r="H95" i="27"/>
  <c r="H554" i="27"/>
  <c r="I562" i="20"/>
  <c r="H206" i="27"/>
  <c r="G26" i="4"/>
  <c r="H288" i="27"/>
  <c r="H181" i="22"/>
  <c r="H196" i="22"/>
  <c r="H304" i="27"/>
  <c r="I37" i="24"/>
  <c r="H539" i="27"/>
  <c r="H67" i="22"/>
  <c r="G69" i="4"/>
  <c r="H68" i="22"/>
  <c r="H336" i="27"/>
  <c r="G67" i="4"/>
  <c r="G66" i="16"/>
  <c r="H84" i="22"/>
  <c r="I342" i="20"/>
  <c r="H533" i="27"/>
  <c r="I666" i="20"/>
  <c r="H197" i="27"/>
  <c r="H187" i="22"/>
  <c r="I783" i="20"/>
  <c r="I797" i="20"/>
  <c r="I428" i="20"/>
  <c r="H29" i="27"/>
  <c r="I605" i="20"/>
  <c r="H517" i="27"/>
  <c r="H162" i="22"/>
  <c r="I229" i="20"/>
  <c r="H156" i="27"/>
  <c r="I259" i="20"/>
  <c r="I510" i="20"/>
  <c r="H499" i="27"/>
  <c r="H423" i="27"/>
  <c r="I319" i="20"/>
  <c r="I243" i="20"/>
  <c r="H310" i="27"/>
  <c r="H319" i="27"/>
  <c r="I532" i="20"/>
  <c r="I407" i="20"/>
  <c r="I509" i="20"/>
  <c r="H107" i="22"/>
  <c r="I495" i="20"/>
  <c r="H86" i="22"/>
  <c r="I553" i="20"/>
  <c r="H123" i="27"/>
  <c r="H289" i="27"/>
  <c r="H74" i="22"/>
  <c r="H464" i="27"/>
  <c r="I47" i="20"/>
  <c r="H420" i="27"/>
  <c r="I330" i="20"/>
  <c r="I338" i="20"/>
  <c r="I530" i="20"/>
  <c r="G98" i="4"/>
  <c r="H138" i="22"/>
  <c r="I346" i="20"/>
  <c r="G93" i="4"/>
  <c r="H543" i="27"/>
  <c r="H434" i="27"/>
  <c r="H535" i="27"/>
  <c r="H542" i="27"/>
  <c r="I793" i="20"/>
  <c r="H544" i="27"/>
  <c r="I653" i="20"/>
  <c r="I252" i="20"/>
  <c r="I273" i="20"/>
  <c r="I522" i="20"/>
  <c r="I285" i="20"/>
  <c r="H137" i="22"/>
  <c r="I329" i="20"/>
  <c r="H158" i="27"/>
  <c r="H109" i="27"/>
  <c r="I53" i="20"/>
  <c r="I710" i="20"/>
  <c r="I597" i="20"/>
  <c r="I707" i="20"/>
  <c r="I836" i="20"/>
  <c r="I513" i="20"/>
  <c r="I42" i="20"/>
  <c r="H171" i="27"/>
  <c r="I722" i="20"/>
  <c r="G27" i="4"/>
  <c r="H572" i="27"/>
  <c r="H308" i="27"/>
  <c r="I648" i="20"/>
  <c r="I51" i="20"/>
  <c r="I845" i="20"/>
  <c r="I225" i="20"/>
  <c r="I715" i="20"/>
  <c r="H166" i="22"/>
  <c r="H456" i="27"/>
  <c r="H317" i="27"/>
  <c r="I735" i="20"/>
  <c r="H120" i="22"/>
  <c r="I672" i="20"/>
  <c r="I623" i="20"/>
  <c r="H398" i="27"/>
  <c r="H133" i="27"/>
  <c r="I291" i="20"/>
  <c r="I440" i="20"/>
  <c r="I66" i="24"/>
  <c r="I375" i="20"/>
  <c r="H331" i="27"/>
  <c r="I383" i="20"/>
  <c r="H79" i="27"/>
  <c r="H272" i="27"/>
  <c r="I247" i="20"/>
  <c r="G3" i="4"/>
  <c r="I341" i="20"/>
  <c r="I352" i="20"/>
  <c r="H324" i="27"/>
  <c r="I594" i="20"/>
  <c r="H132" i="22"/>
  <c r="I344" i="20"/>
  <c r="I367" i="20"/>
  <c r="I41" i="20"/>
  <c r="I595" i="20"/>
  <c r="I51" i="24"/>
  <c r="I498" i="20"/>
  <c r="I549" i="20"/>
  <c r="I437" i="20"/>
  <c r="I317" i="20"/>
  <c r="H379" i="27"/>
  <c r="H372" i="27"/>
  <c r="H368" i="27"/>
  <c r="I353" i="20"/>
  <c r="I274" i="20"/>
  <c r="I644" i="20"/>
  <c r="I272" i="20"/>
  <c r="I255" i="20"/>
  <c r="I179" i="20"/>
  <c r="I282" i="20"/>
  <c r="I292" i="20"/>
  <c r="H183" i="27"/>
  <c r="I293" i="20"/>
  <c r="I434" i="20"/>
  <c r="G51" i="16"/>
  <c r="I691" i="20"/>
  <c r="I714" i="20"/>
  <c r="H173" i="27"/>
  <c r="I50" i="20"/>
  <c r="I64" i="24"/>
  <c r="G11" i="4"/>
  <c r="G95" i="4"/>
  <c r="G7" i="4"/>
  <c r="I347" i="20"/>
  <c r="I508" i="20"/>
  <c r="H128" i="22"/>
  <c r="H36" i="27"/>
  <c r="G18" i="4"/>
  <c r="H197" i="22"/>
  <c r="I499" i="20"/>
  <c r="H85" i="22"/>
  <c r="H366" i="27"/>
  <c r="I48" i="20"/>
  <c r="I641" i="20"/>
  <c r="G58" i="4"/>
  <c r="H105" i="22"/>
  <c r="I551" i="20"/>
  <c r="I388" i="20"/>
  <c r="H360" i="27"/>
  <c r="H193" i="27"/>
  <c r="I567" i="20"/>
  <c r="I497" i="20"/>
  <c r="I320" i="20"/>
  <c r="I321" i="20"/>
  <c r="I839" i="20"/>
  <c r="H527" i="27"/>
  <c r="I208" i="20"/>
  <c r="H219" i="22"/>
  <c r="I545" i="20"/>
  <c r="H90" i="27"/>
  <c r="H117" i="27"/>
  <c r="H364" i="27"/>
  <c r="I368" i="20"/>
  <c r="H200" i="27"/>
  <c r="I396" i="20"/>
  <c r="H338" i="27"/>
  <c r="I433" i="20"/>
  <c r="H91" i="22"/>
  <c r="I700" i="20"/>
  <c r="I494" i="20"/>
  <c r="I411" i="20"/>
  <c r="I667" i="20"/>
  <c r="H281" i="27"/>
  <c r="H92" i="22"/>
  <c r="G40" i="4"/>
  <c r="H136" i="22"/>
  <c r="I511" i="20"/>
  <c r="I212" i="20"/>
  <c r="H314" i="27"/>
  <c r="I660" i="20"/>
  <c r="H446" i="27"/>
  <c r="I311" i="20"/>
  <c r="H393" i="27"/>
  <c r="I369" i="20"/>
  <c r="I276" i="20"/>
  <c r="H94" i="22"/>
  <c r="H537" i="27"/>
  <c r="I596" i="20"/>
  <c r="I224" i="20"/>
  <c r="H407" i="27"/>
  <c r="I401" i="20"/>
  <c r="I230" i="20"/>
  <c r="H503" i="27"/>
  <c r="I540" i="20"/>
  <c r="I414" i="20"/>
  <c r="I262" i="20"/>
  <c r="H217" i="27"/>
  <c r="I171" i="20"/>
  <c r="H472" i="27"/>
  <c r="I852" i="20"/>
  <c r="H303" i="27"/>
  <c r="H154" i="27"/>
  <c r="I379" i="20"/>
  <c r="I284" i="20"/>
  <c r="H161" i="22"/>
  <c r="I439" i="20"/>
  <c r="I250" i="20"/>
  <c r="I345" i="20"/>
  <c r="I474" i="20"/>
  <c r="H536" i="27"/>
  <c r="G13" i="4"/>
  <c r="I655" i="20"/>
  <c r="H146" i="22"/>
  <c r="H553" i="27"/>
  <c r="I400" i="20"/>
  <c r="H574" i="27"/>
  <c r="I435" i="20"/>
  <c r="H475" i="27"/>
  <c r="I335" i="20"/>
  <c r="I781" i="20"/>
  <c r="H189" i="22"/>
  <c r="H204" i="27"/>
  <c r="H194" i="27"/>
  <c r="I298" i="20"/>
  <c r="I238" i="20"/>
  <c r="I732" i="20"/>
  <c r="I860" i="20"/>
  <c r="I906" i="20"/>
  <c r="I944" i="20" s="1"/>
  <c r="I563" i="20"/>
  <c r="H287" i="27"/>
  <c r="G2" i="4"/>
  <c r="I351" i="20"/>
  <c r="H215" i="27"/>
  <c r="G36" i="4"/>
  <c r="G43" i="4"/>
  <c r="I334" i="20"/>
  <c r="I304" i="20"/>
  <c r="I917" i="20" s="1"/>
  <c r="G8" i="2" s="1"/>
  <c r="H110" i="22"/>
  <c r="I427" i="20"/>
  <c r="I296" i="20"/>
  <c r="H411" i="27"/>
  <c r="H3" i="27"/>
  <c r="H410" i="27"/>
  <c r="H484" i="27"/>
  <c r="H340" i="27"/>
  <c r="H526" i="27"/>
  <c r="H293" i="27"/>
  <c r="I331" i="20"/>
  <c r="I322" i="20"/>
  <c r="I727" i="20"/>
  <c r="I539" i="20"/>
  <c r="H385" i="27"/>
  <c r="I64" i="20"/>
  <c r="G76" i="4"/>
  <c r="I343" i="20"/>
  <c r="H370" i="27"/>
  <c r="I855" i="20"/>
  <c r="I354" i="20"/>
  <c r="I249" i="20"/>
  <c r="I589" i="20"/>
  <c r="I552" i="20"/>
  <c r="H122" i="22"/>
  <c r="H73" i="22"/>
  <c r="H369" i="27"/>
  <c r="H126" i="27"/>
  <c r="I572" i="20"/>
  <c r="H515" i="27"/>
  <c r="I550" i="20"/>
  <c r="H114" i="27"/>
  <c r="I858" i="20"/>
  <c r="H280" i="27"/>
  <c r="H462" i="27"/>
  <c r="I71" i="24"/>
  <c r="I45" i="24"/>
  <c r="I333" i="20"/>
  <c r="I618" i="20"/>
  <c r="H129" i="22"/>
  <c r="H80" i="22"/>
  <c r="I573" i="20"/>
  <c r="G80" i="4"/>
  <c r="H76" i="22"/>
  <c r="G65" i="4"/>
  <c r="I613" i="20"/>
  <c r="H409" i="27"/>
  <c r="I480" i="20"/>
  <c r="I362" i="20"/>
  <c r="H120" i="27"/>
  <c r="I356" i="20"/>
  <c r="H81" i="22"/>
  <c r="I730" i="20"/>
  <c r="H177" i="22"/>
  <c r="H151" i="22"/>
  <c r="G34" i="4"/>
  <c r="H525" i="27"/>
  <c r="H114" i="22"/>
  <c r="H104" i="22"/>
  <c r="G84" i="4"/>
  <c r="H161" i="27"/>
  <c r="I543" i="20"/>
  <c r="H371" i="27"/>
  <c r="H122" i="27"/>
  <c r="H143" i="27"/>
  <c r="H130" i="22"/>
  <c r="I417" i="20"/>
  <c r="I318" i="20"/>
  <c r="H286" i="27"/>
  <c r="I289" i="20"/>
  <c r="H474" i="27"/>
  <c r="H473" i="27"/>
  <c r="H321" i="27"/>
  <c r="H60" i="22"/>
  <c r="I438" i="20"/>
  <c r="H327" i="27"/>
  <c r="G45" i="16"/>
  <c r="I32" i="24"/>
  <c r="H267" i="27"/>
  <c r="H141" i="22"/>
  <c r="H121" i="22"/>
  <c r="H89" i="22"/>
  <c r="I431" i="20"/>
  <c r="I555" i="20"/>
  <c r="I489" i="20"/>
  <c r="H90" i="22"/>
  <c r="H182" i="27"/>
  <c r="I670" i="20"/>
  <c r="I602" i="20"/>
  <c r="I772" i="20"/>
  <c r="I647" i="20"/>
  <c r="H171" i="22"/>
  <c r="H296" i="27"/>
  <c r="G32" i="16"/>
  <c r="H116" i="22"/>
  <c r="I748" i="20"/>
  <c r="I747" i="20"/>
  <c r="H99" i="27"/>
  <c r="G86" i="4"/>
  <c r="I743" i="20"/>
  <c r="I936" i="20" s="1"/>
  <c r="H149" i="22"/>
  <c r="H127" i="27"/>
  <c r="H125" i="27"/>
  <c r="G64" i="16"/>
  <c r="G45" i="4"/>
  <c r="H7" i="27"/>
  <c r="H377" i="27"/>
  <c r="H573" i="27"/>
  <c r="I679" i="20"/>
  <c r="I610" i="20"/>
  <c r="I764" i="20"/>
  <c r="I696" i="20"/>
  <c r="H141" i="27"/>
  <c r="I778" i="20"/>
  <c r="I671" i="20"/>
  <c r="I681" i="20"/>
  <c r="I680" i="20"/>
  <c r="I678" i="20"/>
  <c r="I826" i="20"/>
  <c r="I661" i="20"/>
  <c r="H387" i="27"/>
  <c r="I636" i="20"/>
  <c r="I676" i="20"/>
  <c r="H332" i="27"/>
  <c r="H451" i="27"/>
  <c r="G49" i="4"/>
  <c r="H128" i="27"/>
  <c r="I357" i="20"/>
  <c r="I479" i="20"/>
  <c r="I376" i="20"/>
  <c r="I181" i="20"/>
  <c r="H471" i="27"/>
  <c r="H512" i="27"/>
  <c r="H119" i="27"/>
  <c r="I473" i="20"/>
  <c r="I390" i="20"/>
  <c r="H309" i="27"/>
  <c r="H32" i="27"/>
  <c r="I217" i="20"/>
  <c r="I295" i="20"/>
  <c r="I528" i="20"/>
  <c r="I382" i="20"/>
  <c r="I483" i="20"/>
  <c r="H550" i="27"/>
  <c r="I220" i="20"/>
  <c r="H339" i="27"/>
  <c r="H253" i="27"/>
  <c r="I492" i="20"/>
  <c r="I419" i="20"/>
  <c r="I420" i="20"/>
  <c r="I398" i="20"/>
  <c r="I515" i="20"/>
  <c r="I245" i="20"/>
  <c r="I109" i="20"/>
  <c r="H470" i="27"/>
  <c r="H240" i="27"/>
  <c r="I423" i="20"/>
  <c r="I288" i="20"/>
  <c r="I315" i="20"/>
  <c r="I598" i="20"/>
  <c r="I565" i="20"/>
  <c r="I348" i="20"/>
  <c r="H494" i="27"/>
  <c r="H429" i="27"/>
  <c r="H349" i="27"/>
  <c r="I279" i="20"/>
  <c r="H346" i="27"/>
  <c r="I525" i="20"/>
  <c r="H180" i="27"/>
  <c r="H87" i="27"/>
  <c r="I45" i="20"/>
  <c r="I92" i="20"/>
  <c r="H452" i="27"/>
  <c r="G34" i="16"/>
  <c r="I34" i="24"/>
  <c r="H376" i="27"/>
  <c r="I54" i="20"/>
  <c r="H181" i="27"/>
  <c r="I254" i="20"/>
  <c r="H549" i="27"/>
  <c r="I527" i="20"/>
  <c r="H250" i="27"/>
  <c r="I56" i="20"/>
  <c r="H437" i="27"/>
  <c r="H557" i="27"/>
  <c r="I520" i="20"/>
  <c r="I211" i="20"/>
  <c r="I488" i="20"/>
  <c r="I391" i="20"/>
  <c r="I206" i="20"/>
  <c r="I381" i="20"/>
  <c r="I371" i="20"/>
  <c r="I728" i="20"/>
  <c r="H186" i="27"/>
  <c r="I519" i="20"/>
  <c r="I339" i="20"/>
  <c r="I542" i="20"/>
  <c r="I394" i="20"/>
  <c r="I621" i="20"/>
  <c r="I619" i="20"/>
  <c r="H565" i="27"/>
  <c r="I486" i="20"/>
  <c r="I280" i="20"/>
  <c r="I253" i="20"/>
  <c r="I377" i="20"/>
  <c r="I176" i="20"/>
  <c r="H249" i="27"/>
  <c r="I518" i="20"/>
  <c r="I476" i="20"/>
  <c r="I287" i="20"/>
  <c r="I392" i="20"/>
  <c r="H575" i="27"/>
  <c r="I271" i="20"/>
  <c r="H159" i="27"/>
  <c r="I219" i="20"/>
  <c r="H320" i="27"/>
  <c r="H344" i="27"/>
  <c r="I412" i="20"/>
  <c r="I218" i="20"/>
  <c r="H528" i="27"/>
  <c r="H350" i="27"/>
  <c r="I491" i="20"/>
  <c r="H556" i="27"/>
  <c r="I393" i="20"/>
  <c r="I366" i="20"/>
  <c r="I248" i="20"/>
  <c r="H291" i="27"/>
  <c r="H177" i="27"/>
  <c r="I242" i="20"/>
  <c r="I424" i="20"/>
  <c r="I384" i="20"/>
  <c r="H365" i="27"/>
  <c r="H493" i="27"/>
  <c r="H508" i="27"/>
  <c r="I516" i="20"/>
  <c r="I487" i="20"/>
  <c r="I566" i="20"/>
  <c r="I290" i="20"/>
  <c r="H465" i="27"/>
  <c r="I385" i="20"/>
  <c r="I283" i="20"/>
  <c r="H362" i="27"/>
  <c r="I205" i="20"/>
  <c r="I170" i="20"/>
  <c r="I413" i="20"/>
  <c r="I374" i="20"/>
  <c r="H361" i="27"/>
  <c r="I239" i="20"/>
  <c r="I204" i="20"/>
  <c r="I44" i="20"/>
  <c r="I426" i="20"/>
  <c r="I397" i="20"/>
  <c r="I625" i="20"/>
  <c r="I512" i="20"/>
  <c r="H367" i="27"/>
  <c r="I418" i="20"/>
  <c r="H529" i="27"/>
  <c r="I544" i="20"/>
  <c r="I526" i="20"/>
  <c r="I475" i="20"/>
  <c r="I490" i="20"/>
  <c r="I269" i="20"/>
  <c r="I286" i="20"/>
  <c r="H359" i="27"/>
  <c r="I241" i="20"/>
  <c r="I336" i="20"/>
  <c r="H358" i="27"/>
  <c r="I184" i="20"/>
  <c r="I373" i="20"/>
  <c r="H63" i="27"/>
  <c r="I52" i="20"/>
  <c r="I432" i="20"/>
  <c r="I399" i="20"/>
  <c r="I370" i="20"/>
  <c r="I340" i="20"/>
  <c r="I277" i="20"/>
  <c r="I251" i="20"/>
  <c r="H469" i="27"/>
  <c r="H311" i="27"/>
  <c r="H444" i="27"/>
  <c r="H548" i="27"/>
  <c r="H160" i="22"/>
  <c r="I257" i="20"/>
  <c r="H538" i="27"/>
  <c r="H164" i="22"/>
  <c r="I656" i="20"/>
  <c r="H419" i="27"/>
  <c r="I372" i="20"/>
  <c r="I415" i="20"/>
  <c r="I776" i="20"/>
  <c r="H159" i="22"/>
  <c r="I931" i="20"/>
  <c r="G17" i="2" s="1"/>
  <c r="I316" i="20"/>
  <c r="H66" i="22"/>
  <c r="I943" i="20"/>
  <c r="I909" i="20"/>
  <c r="I50" i="16"/>
  <c r="K50" i="24"/>
  <c r="I13" i="16"/>
  <c r="H29" i="23"/>
  <c r="K13" i="24"/>
  <c r="I99" i="4"/>
  <c r="K37" i="24"/>
  <c r="I37" i="16"/>
  <c r="I90" i="4"/>
  <c r="I51" i="16"/>
  <c r="K51" i="24"/>
  <c r="K14" i="23"/>
  <c r="I28" i="16"/>
  <c r="K28" i="24"/>
  <c r="I52" i="16"/>
  <c r="C34" i="23"/>
  <c r="AB1640" i="3"/>
  <c r="W568" i="3"/>
  <c r="R568" i="3"/>
  <c r="H926" i="20" l="1"/>
  <c r="F15" i="2" s="1"/>
  <c r="I940" i="20"/>
  <c r="I928" i="20"/>
  <c r="H912" i="20"/>
  <c r="H913" i="20"/>
  <c r="H932" i="20"/>
  <c r="F18" i="2" s="1"/>
  <c r="H925" i="20"/>
  <c r="H922" i="20"/>
  <c r="F11" i="2" s="1"/>
  <c r="H919" i="20"/>
  <c r="H938" i="20"/>
  <c r="F22" i="2" s="1"/>
  <c r="G25" i="2"/>
  <c r="H915" i="20"/>
  <c r="F25" i="2"/>
  <c r="H920" i="20"/>
  <c r="H924" i="20"/>
  <c r="F13" i="2" s="1"/>
  <c r="H916" i="20"/>
  <c r="H933" i="20"/>
  <c r="F19" i="2" s="1"/>
  <c r="H936" i="20"/>
  <c r="F20" i="2" s="1"/>
  <c r="H910" i="20"/>
  <c r="F2" i="2" s="1"/>
  <c r="I935" i="20"/>
  <c r="G20" i="2" s="1"/>
  <c r="F23" i="2"/>
  <c r="F103" i="4"/>
  <c r="G221" i="22"/>
  <c r="G578" i="27"/>
  <c r="H82" i="24"/>
  <c r="H76" i="24"/>
  <c r="H908" i="20"/>
  <c r="I947" i="20"/>
  <c r="I941" i="20"/>
  <c r="I82" i="24"/>
  <c r="I929" i="20"/>
  <c r="I927" i="20"/>
  <c r="I939" i="20"/>
  <c r="I933" i="20"/>
  <c r="I937" i="20"/>
  <c r="I942" i="20"/>
  <c r="I934" i="20"/>
  <c r="I918" i="20"/>
  <c r="G9" i="2" s="1"/>
  <c r="I932" i="20"/>
  <c r="G18" i="2" s="1"/>
  <c r="I921" i="20"/>
  <c r="I910" i="20"/>
  <c r="G2" i="2" s="1"/>
  <c r="I912" i="20"/>
  <c r="I913" i="20"/>
  <c r="I911" i="20"/>
  <c r="G4" i="2" s="1"/>
  <c r="I930" i="20"/>
  <c r="I925" i="20"/>
  <c r="I915" i="20"/>
  <c r="I922" i="20"/>
  <c r="I916" i="20"/>
  <c r="I926" i="20"/>
  <c r="I923" i="20"/>
  <c r="I919" i="20"/>
  <c r="I920" i="20"/>
  <c r="I924" i="20"/>
  <c r="G13" i="2" s="1"/>
  <c r="I938" i="20"/>
  <c r="M13" i="16"/>
  <c r="M37" i="16"/>
  <c r="M38" i="23"/>
  <c r="M50" i="16"/>
  <c r="M28" i="16"/>
  <c r="D29" i="23"/>
  <c r="W1098" i="3"/>
  <c r="R1098" i="3"/>
  <c r="W1086" i="3"/>
  <c r="F5" i="2" l="1"/>
  <c r="F7" i="2"/>
  <c r="F10" i="2"/>
  <c r="G23" i="2"/>
  <c r="G16" i="2"/>
  <c r="G15" i="2"/>
  <c r="G10" i="2"/>
  <c r="G5" i="2"/>
  <c r="G19" i="2"/>
  <c r="G22" i="2"/>
  <c r="G11" i="2"/>
  <c r="G7" i="2"/>
  <c r="W1179" i="3"/>
  <c r="R1179" i="3"/>
  <c r="G28" i="2" l="1"/>
  <c r="F28" i="2"/>
  <c r="W768" i="3"/>
  <c r="W763" i="3"/>
  <c r="W762" i="3"/>
  <c r="W761" i="3"/>
  <c r="W760" i="3"/>
  <c r="W759" i="3"/>
  <c r="W758" i="3"/>
  <c r="W757" i="3"/>
  <c r="W756" i="3"/>
  <c r="G913" i="11" s="1"/>
  <c r="W755" i="3"/>
  <c r="W754" i="3"/>
  <c r="W753" i="3"/>
  <c r="W752" i="3"/>
  <c r="W748" i="3"/>
  <c r="G345" i="11" s="1"/>
  <c r="W747" i="3"/>
  <c r="W746" i="3"/>
  <c r="G262" i="11" s="1"/>
  <c r="W743" i="3"/>
  <c r="G66" i="11" s="1"/>
  <c r="W742" i="3"/>
  <c r="R763" i="3"/>
  <c r="R762" i="3"/>
  <c r="R761" i="3"/>
  <c r="R760" i="3"/>
  <c r="R759" i="3"/>
  <c r="R758" i="3"/>
  <c r="R757" i="3"/>
  <c r="R756" i="3"/>
  <c r="F913" i="11" s="1"/>
  <c r="R755" i="3"/>
  <c r="R754" i="3"/>
  <c r="R753" i="3"/>
  <c r="R752" i="3"/>
  <c r="R748" i="3"/>
  <c r="F345" i="11" s="1"/>
  <c r="R747" i="3"/>
  <c r="R746" i="3"/>
  <c r="F262" i="11" s="1"/>
  <c r="R743" i="3"/>
  <c r="F66" i="11" s="1"/>
  <c r="R742" i="3"/>
  <c r="R724" i="3"/>
  <c r="R725" i="3"/>
  <c r="R726" i="3"/>
  <c r="R727" i="3"/>
  <c r="R728" i="3"/>
  <c r="R729" i="3"/>
  <c r="R730" i="3"/>
  <c r="W724" i="3"/>
  <c r="W725" i="3"/>
  <c r="W726" i="3"/>
  <c r="W727" i="3"/>
  <c r="W728" i="3"/>
  <c r="W729" i="3"/>
  <c r="R1103" i="3" l="1"/>
  <c r="W1103" i="3"/>
  <c r="R444" i="3" l="1"/>
  <c r="W444" i="3"/>
  <c r="R1596" i="3" l="1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514" i="3"/>
  <c r="R1513" i="3"/>
  <c r="R1512" i="3"/>
  <c r="R1511" i="3"/>
  <c r="R1510" i="3"/>
  <c r="R1509" i="3"/>
  <c r="F172" i="11" s="1"/>
  <c r="R1507" i="3"/>
  <c r="R1506" i="3"/>
  <c r="R1505" i="3"/>
  <c r="F1493" i="11" s="1"/>
  <c r="R1504" i="3"/>
  <c r="R1503" i="3"/>
  <c r="R1502" i="3"/>
  <c r="R1501" i="3"/>
  <c r="F1574" i="11" s="1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0" i="3"/>
  <c r="R1449" i="3"/>
  <c r="R1448" i="3"/>
  <c r="R1447" i="3"/>
  <c r="R1446" i="3"/>
  <c r="R1444" i="3"/>
  <c r="R1443" i="3"/>
  <c r="R1442" i="3"/>
  <c r="R1441" i="3"/>
  <c r="R1439" i="3"/>
  <c r="R1436" i="3"/>
  <c r="R1435" i="3"/>
  <c r="R1434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418" i="3"/>
  <c r="R1417" i="3"/>
  <c r="R1416" i="3"/>
  <c r="R1415" i="3"/>
  <c r="R1414" i="3"/>
  <c r="R1413" i="3"/>
  <c r="R1412" i="3"/>
  <c r="F1013" i="11" s="1"/>
  <c r="R1411" i="3"/>
  <c r="F1572" i="11" s="1"/>
  <c r="R1410" i="3"/>
  <c r="F1558" i="11" s="1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F161" i="11" s="1"/>
  <c r="R1373" i="3"/>
  <c r="R1318" i="3"/>
  <c r="R1317" i="3"/>
  <c r="R1315" i="3"/>
  <c r="R1314" i="3"/>
  <c r="R1313" i="3"/>
  <c r="R1311" i="3"/>
  <c r="R1310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F79" i="11" s="1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F1186" i="11" s="1"/>
  <c r="R1269" i="3"/>
  <c r="R1268" i="3"/>
  <c r="R1267" i="3"/>
  <c r="R1266" i="3"/>
  <c r="R1265" i="3"/>
  <c r="R1264" i="3"/>
  <c r="R1220" i="3"/>
  <c r="R1219" i="3"/>
  <c r="F1284" i="11" s="1"/>
  <c r="R1218" i="3"/>
  <c r="R1217" i="3"/>
  <c r="R1216" i="3"/>
  <c r="R1215" i="3"/>
  <c r="R1214" i="3"/>
  <c r="R1213" i="3"/>
  <c r="R1211" i="3"/>
  <c r="R1210" i="3"/>
  <c r="R1209" i="3"/>
  <c r="R1208" i="3"/>
  <c r="R1207" i="3"/>
  <c r="R1206" i="3"/>
  <c r="R1205" i="3"/>
  <c r="R1204" i="3"/>
  <c r="R1203" i="3"/>
  <c r="R1202" i="3"/>
  <c r="R1200" i="3"/>
  <c r="R1199" i="3"/>
  <c r="R1198" i="3"/>
  <c r="R1197" i="3"/>
  <c r="R1196" i="3"/>
  <c r="R1195" i="3"/>
  <c r="R1194" i="3"/>
  <c r="F1007" i="11" s="1"/>
  <c r="R1193" i="3"/>
  <c r="R1192" i="3"/>
  <c r="R1191" i="3"/>
  <c r="R1190" i="3"/>
  <c r="R1189" i="3"/>
  <c r="R1188" i="3"/>
  <c r="R1185" i="3"/>
  <c r="R1184" i="3"/>
  <c r="R1183" i="3"/>
  <c r="R1182" i="3"/>
  <c r="R1181" i="3"/>
  <c r="R1180" i="3"/>
  <c r="R1178" i="3"/>
  <c r="R1177" i="3"/>
  <c r="F351" i="11" s="1"/>
  <c r="R1176" i="3"/>
  <c r="R1175" i="3"/>
  <c r="R1174" i="3"/>
  <c r="R1173" i="3"/>
  <c r="R1172" i="3"/>
  <c r="R1171" i="3"/>
  <c r="F1588" i="11" s="1"/>
  <c r="R1170" i="3"/>
  <c r="R1169" i="3"/>
  <c r="F1561" i="11" s="1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F352" i="11" s="1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F3" i="11" s="1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1" i="3"/>
  <c r="R1100" i="3"/>
  <c r="R1099" i="3"/>
  <c r="R1097" i="3"/>
  <c r="R1096" i="3"/>
  <c r="R1095" i="3"/>
  <c r="R1094" i="3"/>
  <c r="R1093" i="3"/>
  <c r="R1092" i="3"/>
  <c r="R1091" i="3"/>
  <c r="R1090" i="3"/>
  <c r="R1089" i="3"/>
  <c r="R1085" i="3"/>
  <c r="R1084" i="3"/>
  <c r="R1083" i="3"/>
  <c r="R1081" i="3"/>
  <c r="R1080" i="3"/>
  <c r="R1079" i="3"/>
  <c r="R1078" i="3"/>
  <c r="R1076" i="3"/>
  <c r="R1075" i="3"/>
  <c r="R1074" i="3"/>
  <c r="R1044" i="3"/>
  <c r="F1462" i="11" s="1"/>
  <c r="R1043" i="3"/>
  <c r="R1042" i="3"/>
  <c r="F1570" i="11" s="1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F751" i="11" s="1"/>
  <c r="R1025" i="3"/>
  <c r="R1024" i="3"/>
  <c r="R1023" i="3"/>
  <c r="R1022" i="3"/>
  <c r="R1021" i="3"/>
  <c r="R1019" i="3"/>
  <c r="R1020" i="3"/>
  <c r="R1018" i="3"/>
  <c r="R1017" i="3"/>
  <c r="R1016" i="3"/>
  <c r="R1015" i="3"/>
  <c r="R1014" i="3"/>
  <c r="R1013" i="3"/>
  <c r="R1012" i="3"/>
  <c r="R1011" i="3"/>
  <c r="R1010" i="3"/>
  <c r="R1009" i="3"/>
  <c r="R1008" i="3"/>
  <c r="R997" i="3"/>
  <c r="R996" i="3"/>
  <c r="R995" i="3"/>
  <c r="R994" i="3"/>
  <c r="R993" i="3"/>
  <c r="R992" i="3"/>
  <c r="R991" i="3"/>
  <c r="R989" i="3"/>
  <c r="R988" i="3"/>
  <c r="R987" i="3"/>
  <c r="R986" i="3"/>
  <c r="R985" i="3"/>
  <c r="R1007" i="3"/>
  <c r="F1598" i="11" s="1"/>
  <c r="F574" i="20" s="1"/>
  <c r="R1006" i="3"/>
  <c r="R1005" i="3"/>
  <c r="R1004" i="3"/>
  <c r="R1003" i="3"/>
  <c r="R1002" i="3"/>
  <c r="R999" i="3"/>
  <c r="R998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71" i="3"/>
  <c r="R970" i="3"/>
  <c r="F1597" i="11" s="1"/>
  <c r="R969" i="3"/>
  <c r="R968" i="3"/>
  <c r="R967" i="3"/>
  <c r="R966" i="3"/>
  <c r="R965" i="3"/>
  <c r="R964" i="3"/>
  <c r="R963" i="3"/>
  <c r="R945" i="3"/>
  <c r="R944" i="3"/>
  <c r="R943" i="3"/>
  <c r="R942" i="3"/>
  <c r="R941" i="3"/>
  <c r="R940" i="3"/>
  <c r="R938" i="3"/>
  <c r="R937" i="3"/>
  <c r="R936" i="3"/>
  <c r="R935" i="3"/>
  <c r="R934" i="3"/>
  <c r="R933" i="3"/>
  <c r="R932" i="3"/>
  <c r="R930" i="3"/>
  <c r="R928" i="3"/>
  <c r="R893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F708" i="11" s="1"/>
  <c r="R911" i="3"/>
  <c r="R910" i="3"/>
  <c r="R909" i="3"/>
  <c r="R908" i="3"/>
  <c r="R907" i="3"/>
  <c r="R906" i="3"/>
  <c r="R905" i="3"/>
  <c r="R904" i="3"/>
  <c r="R903" i="3"/>
  <c r="R902" i="3"/>
  <c r="R901" i="3"/>
  <c r="R899" i="3"/>
  <c r="R897" i="3"/>
  <c r="R896" i="3"/>
  <c r="R895" i="3"/>
  <c r="R892" i="3"/>
  <c r="R891" i="3"/>
  <c r="R890" i="3"/>
  <c r="R889" i="3"/>
  <c r="R888" i="3"/>
  <c r="R887" i="3"/>
  <c r="R886" i="3"/>
  <c r="R885" i="3"/>
  <c r="R884" i="3"/>
  <c r="F17" i="11" s="1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38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F15" i="11" s="1"/>
  <c r="F403" i="20" s="1"/>
  <c r="R781" i="3"/>
  <c r="R780" i="3"/>
  <c r="R779" i="3"/>
  <c r="R778" i="3"/>
  <c r="R777" i="3"/>
  <c r="R776" i="3"/>
  <c r="R775" i="3"/>
  <c r="R773" i="3"/>
  <c r="R772" i="3"/>
  <c r="F1346" i="11" s="1"/>
  <c r="R770" i="3"/>
  <c r="R769" i="3"/>
  <c r="R732" i="3"/>
  <c r="R731" i="3"/>
  <c r="R723" i="3"/>
  <c r="R722" i="3"/>
  <c r="R721" i="3"/>
  <c r="R720" i="3"/>
  <c r="R719" i="3"/>
  <c r="R718" i="3"/>
  <c r="F983" i="11" s="1"/>
  <c r="R717" i="3"/>
  <c r="R716" i="3"/>
  <c r="R714" i="3"/>
  <c r="R713" i="3"/>
  <c r="R712" i="3"/>
  <c r="R711" i="3"/>
  <c r="R710" i="3"/>
  <c r="F1150" i="11" s="1"/>
  <c r="R709" i="3"/>
  <c r="R708" i="3"/>
  <c r="R707" i="3"/>
  <c r="R705" i="3"/>
  <c r="R704" i="3"/>
  <c r="R702" i="3"/>
  <c r="R701" i="3"/>
  <c r="R667" i="3"/>
  <c r="R700" i="3"/>
  <c r="R699" i="3"/>
  <c r="R698" i="3"/>
  <c r="F1345" i="11" s="1"/>
  <c r="R697" i="3"/>
  <c r="R696" i="3"/>
  <c r="R695" i="3"/>
  <c r="F1061" i="11" s="1"/>
  <c r="R694" i="3"/>
  <c r="R693" i="3"/>
  <c r="R692" i="3"/>
  <c r="R691" i="3"/>
  <c r="R690" i="3"/>
  <c r="R689" i="3"/>
  <c r="F773" i="11" s="1"/>
  <c r="R688" i="3"/>
  <c r="F745" i="11" s="1"/>
  <c r="R687" i="3"/>
  <c r="R684" i="3"/>
  <c r="R683" i="3"/>
  <c r="F627" i="11" s="1"/>
  <c r="R682" i="3"/>
  <c r="F591" i="11" s="1"/>
  <c r="R681" i="3"/>
  <c r="R680" i="3"/>
  <c r="R679" i="3"/>
  <c r="F496" i="11" s="1"/>
  <c r="R678" i="3"/>
  <c r="R677" i="3"/>
  <c r="R676" i="3"/>
  <c r="F402" i="11" s="1"/>
  <c r="R675" i="3"/>
  <c r="R674" i="3"/>
  <c r="R672" i="3"/>
  <c r="R670" i="3"/>
  <c r="R669" i="3"/>
  <c r="R668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80" i="3"/>
  <c r="R579" i="3"/>
  <c r="R578" i="3"/>
  <c r="R577" i="3"/>
  <c r="R576" i="3"/>
  <c r="R574" i="3"/>
  <c r="R573" i="3"/>
  <c r="R572" i="3"/>
  <c r="R571" i="3"/>
  <c r="R569" i="3"/>
  <c r="R567" i="3"/>
  <c r="R566" i="3"/>
  <c r="R565" i="3"/>
  <c r="R564" i="3"/>
  <c r="R563" i="3"/>
  <c r="R562" i="3"/>
  <c r="R561" i="3"/>
  <c r="R560" i="3"/>
  <c r="R559" i="3"/>
  <c r="R558" i="3"/>
  <c r="F167" i="11" s="1"/>
  <c r="R557" i="3"/>
  <c r="R525" i="3"/>
  <c r="F1595" i="11" s="1"/>
  <c r="F299" i="20" s="1"/>
  <c r="R524" i="3"/>
  <c r="R522" i="3"/>
  <c r="R520" i="3"/>
  <c r="R519" i="3"/>
  <c r="R556" i="3"/>
  <c r="F1524" i="11" s="1"/>
  <c r="R555" i="3"/>
  <c r="R554" i="3"/>
  <c r="R553" i="3"/>
  <c r="R552" i="3"/>
  <c r="R551" i="3"/>
  <c r="R550" i="3"/>
  <c r="R549" i="3"/>
  <c r="R548" i="3"/>
  <c r="R547" i="3"/>
  <c r="R546" i="3"/>
  <c r="R545" i="3"/>
  <c r="R544" i="3"/>
  <c r="R541" i="3"/>
  <c r="R540" i="3"/>
  <c r="R539" i="3"/>
  <c r="R538" i="3"/>
  <c r="R537" i="3"/>
  <c r="R535" i="3"/>
  <c r="R534" i="3"/>
  <c r="R533" i="3"/>
  <c r="R532" i="3"/>
  <c r="R530" i="3"/>
  <c r="R528" i="3"/>
  <c r="R527" i="3"/>
  <c r="R526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56" i="3"/>
  <c r="R455" i="3"/>
  <c r="F1594" i="11" s="1"/>
  <c r="R454" i="3"/>
  <c r="R453" i="3"/>
  <c r="R452" i="3"/>
  <c r="R451" i="3"/>
  <c r="R450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49" i="3"/>
  <c r="R448" i="3"/>
  <c r="R447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446" i="3"/>
  <c r="R445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F1565" i="11" s="1"/>
  <c r="R429" i="3"/>
  <c r="R428" i="3"/>
  <c r="R427" i="3"/>
  <c r="R426" i="3"/>
  <c r="R425" i="3"/>
  <c r="R424" i="3"/>
  <c r="R423" i="3"/>
  <c r="R422" i="3"/>
  <c r="R421" i="3"/>
  <c r="R420" i="3"/>
  <c r="R419" i="3"/>
  <c r="R418" i="3"/>
  <c r="R416" i="3"/>
  <c r="R415" i="3"/>
  <c r="R414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5" i="3"/>
  <c r="R394" i="3"/>
  <c r="R392" i="3"/>
  <c r="R390" i="3"/>
  <c r="R388" i="3"/>
  <c r="R387" i="3"/>
  <c r="R385" i="3"/>
  <c r="R383" i="3"/>
  <c r="R382" i="3"/>
  <c r="R381" i="3"/>
  <c r="R367" i="3"/>
  <c r="R366" i="3"/>
  <c r="R365" i="3"/>
  <c r="R364" i="3"/>
  <c r="R363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362" i="3"/>
  <c r="R361" i="3"/>
  <c r="R360" i="3"/>
  <c r="F1564" i="11" s="1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F6" i="11" s="1"/>
  <c r="R204" i="3"/>
  <c r="F1584" i="11" s="1"/>
  <c r="R203" i="3"/>
  <c r="F1562" i="11" s="1"/>
  <c r="R202" i="3"/>
  <c r="R201" i="3"/>
  <c r="R200" i="3"/>
  <c r="F1413" i="11" s="1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F512" i="11" s="1"/>
  <c r="R179" i="3"/>
  <c r="R177" i="3"/>
  <c r="R176" i="3"/>
  <c r="R175" i="3"/>
  <c r="R174" i="3"/>
  <c r="R173" i="3"/>
  <c r="R172" i="3"/>
  <c r="F336" i="11" s="1"/>
  <c r="R171" i="3"/>
  <c r="R170" i="3"/>
  <c r="R169" i="3"/>
  <c r="R168" i="3"/>
  <c r="R167" i="3"/>
  <c r="R166" i="3"/>
  <c r="R165" i="3"/>
  <c r="R164" i="3"/>
  <c r="F168" i="11" s="1"/>
  <c r="R163" i="3"/>
  <c r="F160" i="11" s="1"/>
  <c r="R162" i="3"/>
  <c r="R161" i="3"/>
  <c r="F148" i="11" s="1"/>
  <c r="R160" i="3"/>
  <c r="R159" i="3"/>
  <c r="R158" i="3"/>
  <c r="F2" i="11" s="1"/>
  <c r="R157" i="3"/>
  <c r="F1469" i="11" s="1"/>
  <c r="R156" i="3"/>
  <c r="R155" i="3"/>
  <c r="R154" i="3"/>
  <c r="F1303" i="11" s="1"/>
  <c r="R152" i="3"/>
  <c r="R151" i="3"/>
  <c r="R150" i="3"/>
  <c r="R148" i="3"/>
  <c r="R147" i="3"/>
  <c r="F1583" i="11" s="1"/>
  <c r="R146" i="3"/>
  <c r="R145" i="3"/>
  <c r="R144" i="3"/>
  <c r="R142" i="3"/>
  <c r="R141" i="3"/>
  <c r="R140" i="3"/>
  <c r="R139" i="3"/>
  <c r="R138" i="3"/>
  <c r="R136" i="3"/>
  <c r="R134" i="3"/>
  <c r="R133" i="3"/>
  <c r="R131" i="3"/>
  <c r="R130" i="3"/>
  <c r="R129" i="3"/>
  <c r="R127" i="3"/>
  <c r="R126" i="3"/>
  <c r="R125" i="3"/>
  <c r="R110" i="3"/>
  <c r="R109" i="3"/>
  <c r="R107" i="3"/>
  <c r="R105" i="3"/>
  <c r="R103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02" i="3"/>
  <c r="F1591" i="11" s="1"/>
  <c r="F65" i="20" s="1"/>
  <c r="R101" i="3"/>
  <c r="R100" i="3"/>
  <c r="R99" i="3"/>
  <c r="R98" i="3"/>
  <c r="R97" i="3"/>
  <c r="R96" i="3"/>
  <c r="R95" i="3"/>
  <c r="R94" i="3"/>
  <c r="R92" i="3"/>
  <c r="R91" i="3"/>
  <c r="R90" i="3"/>
  <c r="R89" i="3"/>
  <c r="R87" i="3"/>
  <c r="R86" i="3"/>
  <c r="F1026" i="11" s="1"/>
  <c r="R85" i="3"/>
  <c r="R84" i="3"/>
  <c r="R83" i="3"/>
  <c r="R82" i="3"/>
  <c r="R81" i="3"/>
  <c r="R80" i="3"/>
  <c r="R79" i="3"/>
  <c r="R78" i="3"/>
  <c r="R77" i="3"/>
  <c r="F950" i="11" s="1"/>
  <c r="R76" i="3"/>
  <c r="R75" i="3"/>
  <c r="R74" i="3"/>
  <c r="R71" i="3"/>
  <c r="R70" i="3"/>
  <c r="R69" i="3"/>
  <c r="R67" i="3"/>
  <c r="R66" i="3"/>
  <c r="R65" i="3"/>
  <c r="R64" i="3"/>
  <c r="F307" i="11" s="1"/>
  <c r="R62" i="3"/>
  <c r="R60" i="3"/>
  <c r="R59" i="3"/>
  <c r="R58" i="3"/>
  <c r="F5" i="11" s="1"/>
  <c r="R56" i="3"/>
  <c r="F1590" i="11" s="1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F131" i="11" s="1"/>
  <c r="R41" i="3"/>
  <c r="R40" i="3"/>
  <c r="R39" i="3"/>
  <c r="R38" i="3"/>
  <c r="R37" i="3"/>
  <c r="R36" i="3"/>
  <c r="R35" i="3"/>
  <c r="F199" i="11" s="1"/>
  <c r="R34" i="3"/>
  <c r="R33" i="3"/>
  <c r="R32" i="3"/>
  <c r="R31" i="3"/>
  <c r="R30" i="3"/>
  <c r="R29" i="3"/>
  <c r="R3" i="3"/>
  <c r="R2" i="3"/>
  <c r="F839" i="11" s="1"/>
  <c r="R28" i="3"/>
  <c r="R27" i="3"/>
  <c r="R26" i="3"/>
  <c r="R25" i="3"/>
  <c r="R24" i="3"/>
  <c r="R23" i="3"/>
  <c r="F903" i="11" s="1"/>
  <c r="R22" i="3"/>
  <c r="R21" i="3"/>
  <c r="R20" i="3"/>
  <c r="R19" i="3"/>
  <c r="R18" i="3"/>
  <c r="R17" i="3"/>
  <c r="F672" i="11" s="1"/>
  <c r="R16" i="3"/>
  <c r="F557" i="11" s="1"/>
  <c r="R15" i="3"/>
  <c r="F499" i="11" s="1"/>
  <c r="R14" i="3"/>
  <c r="R13" i="3"/>
  <c r="R12" i="3"/>
  <c r="R11" i="3"/>
  <c r="R10" i="3"/>
  <c r="R9" i="3"/>
  <c r="R8" i="3"/>
  <c r="F263" i="11" s="1"/>
  <c r="R7" i="3"/>
  <c r="R6" i="3"/>
  <c r="F84" i="11" s="1"/>
  <c r="R5" i="3"/>
  <c r="R4" i="3"/>
  <c r="F4" i="11" s="1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514" i="3"/>
  <c r="M1513" i="3"/>
  <c r="M1512" i="3"/>
  <c r="M1511" i="3"/>
  <c r="M1510" i="3"/>
  <c r="M1509" i="3"/>
  <c r="E172" i="11" s="1"/>
  <c r="M1507" i="3"/>
  <c r="M1506" i="3"/>
  <c r="M1505" i="3"/>
  <c r="E1493" i="11" s="1"/>
  <c r="M1504" i="3"/>
  <c r="M1503" i="3"/>
  <c r="M1502" i="3"/>
  <c r="M1501" i="3"/>
  <c r="E1574" i="11" s="1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0" i="3"/>
  <c r="M1449" i="3"/>
  <c r="M1448" i="3"/>
  <c r="M1447" i="3"/>
  <c r="M1446" i="3"/>
  <c r="M1444" i="3"/>
  <c r="E457" i="11" s="1"/>
  <c r="M1443" i="3"/>
  <c r="M1442" i="3"/>
  <c r="M1441" i="3"/>
  <c r="M1439" i="3"/>
  <c r="M1436" i="3"/>
  <c r="M1435" i="3"/>
  <c r="M1434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418" i="3"/>
  <c r="M1417" i="3"/>
  <c r="M1416" i="3"/>
  <c r="M1415" i="3"/>
  <c r="M1414" i="3"/>
  <c r="M1413" i="3"/>
  <c r="M1412" i="3"/>
  <c r="E1013" i="11" s="1"/>
  <c r="M1411" i="3"/>
  <c r="E1572" i="11" s="1"/>
  <c r="M1410" i="3"/>
  <c r="E1558" i="11" s="1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18" i="3"/>
  <c r="M1317" i="3"/>
  <c r="M1315" i="3"/>
  <c r="M1314" i="3"/>
  <c r="M1313" i="3"/>
  <c r="M1311" i="3"/>
  <c r="M1310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E79" i="11" s="1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E1186" i="11" s="1"/>
  <c r="M1269" i="3"/>
  <c r="M1268" i="3"/>
  <c r="M1267" i="3"/>
  <c r="M1266" i="3"/>
  <c r="E1532" i="11" s="1"/>
  <c r="M1265" i="3"/>
  <c r="M1264" i="3"/>
  <c r="M1220" i="3"/>
  <c r="M1219" i="3"/>
  <c r="M1218" i="3"/>
  <c r="M1217" i="3"/>
  <c r="M1216" i="3"/>
  <c r="M1215" i="3"/>
  <c r="M1214" i="3"/>
  <c r="M1213" i="3"/>
  <c r="M1211" i="3"/>
  <c r="M1210" i="3"/>
  <c r="M1209" i="3"/>
  <c r="M1208" i="3"/>
  <c r="M1207" i="3"/>
  <c r="M1206" i="3"/>
  <c r="M1205" i="3"/>
  <c r="M1204" i="3"/>
  <c r="M1203" i="3"/>
  <c r="M1202" i="3"/>
  <c r="M1200" i="3"/>
  <c r="M1199" i="3"/>
  <c r="M1198" i="3"/>
  <c r="M1197" i="3"/>
  <c r="M1196" i="3"/>
  <c r="M1195" i="3"/>
  <c r="M1194" i="3"/>
  <c r="E1007" i="11" s="1"/>
  <c r="M1193" i="3"/>
  <c r="M1192" i="3"/>
  <c r="M1191" i="3"/>
  <c r="M1190" i="3"/>
  <c r="M1189" i="3"/>
  <c r="M1188" i="3"/>
  <c r="M1185" i="3"/>
  <c r="M1184" i="3"/>
  <c r="M1183" i="3"/>
  <c r="M1182" i="3"/>
  <c r="M1181" i="3"/>
  <c r="M1180" i="3"/>
  <c r="M1178" i="3"/>
  <c r="M1177" i="3"/>
  <c r="E351" i="11" s="1"/>
  <c r="M1176" i="3"/>
  <c r="M1175" i="3"/>
  <c r="M1174" i="3"/>
  <c r="M1173" i="3"/>
  <c r="M1172" i="3"/>
  <c r="M1171" i="3"/>
  <c r="M1170" i="3"/>
  <c r="E1571" i="11" s="1"/>
  <c r="M1169" i="3"/>
  <c r="E1561" i="11" s="1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E352" i="11" s="1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1" i="3"/>
  <c r="M1100" i="3"/>
  <c r="M1099" i="3"/>
  <c r="M1097" i="3"/>
  <c r="M1096" i="3"/>
  <c r="M1095" i="3"/>
  <c r="M1094" i="3"/>
  <c r="M1093" i="3"/>
  <c r="M1092" i="3"/>
  <c r="M1091" i="3"/>
  <c r="M1090" i="3"/>
  <c r="M1089" i="3"/>
  <c r="M1085" i="3"/>
  <c r="M1084" i="3"/>
  <c r="M1083" i="3"/>
  <c r="M1081" i="3"/>
  <c r="M1080" i="3"/>
  <c r="M1079" i="3"/>
  <c r="M1078" i="3"/>
  <c r="M1076" i="3"/>
  <c r="M1075" i="3"/>
  <c r="M1074" i="3"/>
  <c r="M1044" i="3"/>
  <c r="E1462" i="11" s="1"/>
  <c r="M1043" i="3"/>
  <c r="M1042" i="3"/>
  <c r="E1570" i="11" s="1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E751" i="11" s="1"/>
  <c r="M1025" i="3"/>
  <c r="M1024" i="3"/>
  <c r="M1023" i="3"/>
  <c r="M1022" i="3"/>
  <c r="M1021" i="3"/>
  <c r="M1019" i="3"/>
  <c r="M1020" i="3"/>
  <c r="M1018" i="3"/>
  <c r="M1017" i="3"/>
  <c r="M1016" i="3"/>
  <c r="M1015" i="3"/>
  <c r="M1014" i="3"/>
  <c r="M1013" i="3"/>
  <c r="M1012" i="3"/>
  <c r="M1011" i="3"/>
  <c r="M1010" i="3"/>
  <c r="M1009" i="3"/>
  <c r="M1008" i="3"/>
  <c r="M997" i="3"/>
  <c r="M996" i="3"/>
  <c r="M995" i="3"/>
  <c r="M994" i="3"/>
  <c r="M993" i="3"/>
  <c r="M992" i="3"/>
  <c r="M991" i="3"/>
  <c r="M989" i="3"/>
  <c r="M988" i="3"/>
  <c r="M987" i="3"/>
  <c r="M986" i="3"/>
  <c r="M985" i="3"/>
  <c r="M1007" i="3"/>
  <c r="M1006" i="3"/>
  <c r="M1005" i="3"/>
  <c r="M1004" i="3"/>
  <c r="M1003" i="3"/>
  <c r="M1002" i="3"/>
  <c r="M999" i="3"/>
  <c r="M998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71" i="3"/>
  <c r="M970" i="3"/>
  <c r="M969" i="3"/>
  <c r="M968" i="3"/>
  <c r="M967" i="3"/>
  <c r="M966" i="3"/>
  <c r="M965" i="3"/>
  <c r="M964" i="3"/>
  <c r="M963" i="3"/>
  <c r="M945" i="3"/>
  <c r="M944" i="3"/>
  <c r="M943" i="3"/>
  <c r="M942" i="3"/>
  <c r="M941" i="3"/>
  <c r="M940" i="3"/>
  <c r="M938" i="3"/>
  <c r="M937" i="3"/>
  <c r="M936" i="3"/>
  <c r="M935" i="3"/>
  <c r="M934" i="3"/>
  <c r="M933" i="3"/>
  <c r="M932" i="3"/>
  <c r="M930" i="3"/>
  <c r="M928" i="3"/>
  <c r="M893" i="3"/>
  <c r="M926" i="3"/>
  <c r="M925" i="3"/>
  <c r="M924" i="3"/>
  <c r="M923" i="3"/>
  <c r="M922" i="3"/>
  <c r="M921" i="3"/>
  <c r="M920" i="3"/>
  <c r="M919" i="3"/>
  <c r="E914" i="11" s="1"/>
  <c r="M918" i="3"/>
  <c r="M917" i="3"/>
  <c r="M916" i="3"/>
  <c r="M915" i="3"/>
  <c r="M914" i="3"/>
  <c r="M911" i="3"/>
  <c r="M910" i="3"/>
  <c r="M909" i="3"/>
  <c r="M908" i="3"/>
  <c r="M907" i="3"/>
  <c r="M906" i="3"/>
  <c r="M905" i="3"/>
  <c r="M904" i="3"/>
  <c r="M903" i="3"/>
  <c r="M902" i="3"/>
  <c r="M901" i="3"/>
  <c r="M899" i="3"/>
  <c r="M897" i="3"/>
  <c r="M896" i="3"/>
  <c r="M895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38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781" i="3"/>
  <c r="M780" i="3"/>
  <c r="M779" i="3"/>
  <c r="M778" i="3"/>
  <c r="M777" i="3"/>
  <c r="M776" i="3"/>
  <c r="M775" i="3"/>
  <c r="M773" i="3"/>
  <c r="M772" i="3"/>
  <c r="M770" i="3"/>
  <c r="M769" i="3"/>
  <c r="M768" i="3"/>
  <c r="M767" i="3"/>
  <c r="M766" i="3"/>
  <c r="M764" i="3"/>
  <c r="M737" i="3"/>
  <c r="E520" i="11" s="1"/>
  <c r="M762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4" i="3"/>
  <c r="M713" i="3"/>
  <c r="M712" i="3"/>
  <c r="M711" i="3"/>
  <c r="M710" i="3"/>
  <c r="E1150" i="11" s="1"/>
  <c r="M709" i="3"/>
  <c r="M708" i="3"/>
  <c r="M707" i="3"/>
  <c r="M705" i="3"/>
  <c r="M704" i="3"/>
  <c r="M702" i="3"/>
  <c r="M701" i="3"/>
  <c r="M667" i="3"/>
  <c r="M700" i="3"/>
  <c r="M699" i="3"/>
  <c r="M698" i="3"/>
  <c r="E1345" i="11" s="1"/>
  <c r="M697" i="3"/>
  <c r="M696" i="3"/>
  <c r="M695" i="3"/>
  <c r="E1061" i="11" s="1"/>
  <c r="M694" i="3"/>
  <c r="M693" i="3"/>
  <c r="M692" i="3"/>
  <c r="M691" i="3"/>
  <c r="M690" i="3"/>
  <c r="M689" i="3"/>
  <c r="E773" i="11" s="1"/>
  <c r="M688" i="3"/>
  <c r="E745" i="11" s="1"/>
  <c r="M687" i="3"/>
  <c r="M684" i="3"/>
  <c r="M683" i="3"/>
  <c r="E627" i="11" s="1"/>
  <c r="M682" i="3"/>
  <c r="E591" i="11" s="1"/>
  <c r="M681" i="3"/>
  <c r="M680" i="3"/>
  <c r="M679" i="3"/>
  <c r="E496" i="11" s="1"/>
  <c r="M678" i="3"/>
  <c r="M677" i="3"/>
  <c r="M676" i="3"/>
  <c r="E402" i="11" s="1"/>
  <c r="M675" i="3"/>
  <c r="M674" i="3"/>
  <c r="M672" i="3"/>
  <c r="M670" i="3"/>
  <c r="M669" i="3"/>
  <c r="M668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80" i="3"/>
  <c r="M579" i="3"/>
  <c r="M578" i="3"/>
  <c r="M577" i="3"/>
  <c r="M576" i="3"/>
  <c r="M574" i="3"/>
  <c r="M573" i="3"/>
  <c r="M572" i="3"/>
  <c r="M571" i="3"/>
  <c r="M569" i="3"/>
  <c r="M567" i="3"/>
  <c r="M566" i="3"/>
  <c r="M565" i="3"/>
  <c r="M564" i="3"/>
  <c r="M563" i="3"/>
  <c r="M562" i="3"/>
  <c r="M561" i="3"/>
  <c r="M560" i="3"/>
  <c r="M559" i="3"/>
  <c r="M558" i="3"/>
  <c r="M557" i="3"/>
  <c r="M525" i="3"/>
  <c r="M524" i="3"/>
  <c r="M522" i="3"/>
  <c r="M520" i="3"/>
  <c r="M519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1" i="3"/>
  <c r="M540" i="3"/>
  <c r="M539" i="3"/>
  <c r="M538" i="3"/>
  <c r="M537" i="3"/>
  <c r="M535" i="3"/>
  <c r="M534" i="3"/>
  <c r="M533" i="3"/>
  <c r="M532" i="3"/>
  <c r="M530" i="3"/>
  <c r="M528" i="3"/>
  <c r="M527" i="3"/>
  <c r="M526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56" i="3"/>
  <c r="M455" i="3"/>
  <c r="M454" i="3"/>
  <c r="M453" i="3"/>
  <c r="M452" i="3"/>
  <c r="M451" i="3"/>
  <c r="M450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49" i="3"/>
  <c r="M448" i="3"/>
  <c r="M447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446" i="3"/>
  <c r="M445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E1565" i="11" s="1"/>
  <c r="M429" i="3"/>
  <c r="M428" i="3"/>
  <c r="M427" i="3"/>
  <c r="M426" i="3"/>
  <c r="M425" i="3"/>
  <c r="M424" i="3"/>
  <c r="M423" i="3"/>
  <c r="M422" i="3"/>
  <c r="M421" i="3"/>
  <c r="M420" i="3"/>
  <c r="M419" i="3"/>
  <c r="M418" i="3"/>
  <c r="M416" i="3"/>
  <c r="M415" i="3"/>
  <c r="M414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5" i="3"/>
  <c r="M394" i="3"/>
  <c r="M392" i="3"/>
  <c r="M390" i="3"/>
  <c r="M388" i="3"/>
  <c r="M387" i="3"/>
  <c r="M385" i="3"/>
  <c r="M383" i="3"/>
  <c r="M382" i="3"/>
  <c r="M381" i="3"/>
  <c r="M367" i="3"/>
  <c r="M366" i="3"/>
  <c r="M365" i="3"/>
  <c r="M364" i="3"/>
  <c r="M363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E1563" i="11" s="1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04" i="3"/>
  <c r="M203" i="3"/>
  <c r="M202" i="3"/>
  <c r="E1560" i="11" s="1"/>
  <c r="M201" i="3"/>
  <c r="M200" i="3"/>
  <c r="E1413" i="11" s="1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E512" i="11" s="1"/>
  <c r="M179" i="3"/>
  <c r="M177" i="3"/>
  <c r="M176" i="3"/>
  <c r="M175" i="3"/>
  <c r="M174" i="3"/>
  <c r="M173" i="3"/>
  <c r="M172" i="3"/>
  <c r="E336" i="11" s="1"/>
  <c r="M171" i="3"/>
  <c r="M170" i="3"/>
  <c r="M169" i="3"/>
  <c r="M168" i="3"/>
  <c r="M167" i="3"/>
  <c r="M166" i="3"/>
  <c r="M165" i="3"/>
  <c r="M164" i="3"/>
  <c r="M163" i="3"/>
  <c r="M162" i="3"/>
  <c r="M161" i="3"/>
  <c r="E148" i="11" s="1"/>
  <c r="M160" i="3"/>
  <c r="M159" i="3"/>
  <c r="M158" i="3"/>
  <c r="M157" i="3"/>
  <c r="M156" i="3"/>
  <c r="M155" i="3"/>
  <c r="M154" i="3"/>
  <c r="M152" i="3"/>
  <c r="M151" i="3"/>
  <c r="M150" i="3"/>
  <c r="M148" i="3"/>
  <c r="M147" i="3"/>
  <c r="E1583" i="11" s="1"/>
  <c r="M146" i="3"/>
  <c r="M145" i="3"/>
  <c r="M144" i="3"/>
  <c r="M142" i="3"/>
  <c r="M141" i="3"/>
  <c r="M140" i="3"/>
  <c r="M139" i="3"/>
  <c r="M138" i="3"/>
  <c r="M136" i="3"/>
  <c r="M134" i="3"/>
  <c r="M133" i="3"/>
  <c r="M131" i="3"/>
  <c r="M130" i="3"/>
  <c r="M129" i="3"/>
  <c r="E41" i="11" s="1"/>
  <c r="M127" i="3"/>
  <c r="M126" i="3"/>
  <c r="M125" i="3"/>
  <c r="M110" i="3"/>
  <c r="E466" i="11" s="1"/>
  <c r="M109" i="3"/>
  <c r="M107" i="3"/>
  <c r="M105" i="3"/>
  <c r="M103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02" i="3"/>
  <c r="M101" i="3"/>
  <c r="M100" i="3"/>
  <c r="M99" i="3"/>
  <c r="M98" i="3"/>
  <c r="M97" i="3"/>
  <c r="M96" i="3"/>
  <c r="M95" i="3"/>
  <c r="M94" i="3"/>
  <c r="E868" i="11" s="1"/>
  <c r="M92" i="3"/>
  <c r="M91" i="3"/>
  <c r="M90" i="3"/>
  <c r="M89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1" i="3"/>
  <c r="M70" i="3"/>
  <c r="M69" i="3"/>
  <c r="M67" i="3"/>
  <c r="M66" i="3"/>
  <c r="M65" i="3"/>
  <c r="M64" i="3"/>
  <c r="E307" i="11" s="1"/>
  <c r="M62" i="3"/>
  <c r="M60" i="3"/>
  <c r="M59" i="3"/>
  <c r="M58" i="3"/>
  <c r="M56" i="3"/>
  <c r="M55" i="3"/>
  <c r="M54" i="3"/>
  <c r="M53" i="3"/>
  <c r="M52" i="3"/>
  <c r="M51" i="3"/>
  <c r="M50" i="3"/>
  <c r="E1024" i="11" s="1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3" i="3"/>
  <c r="M2" i="3"/>
  <c r="M28" i="3"/>
  <c r="M27" i="3"/>
  <c r="M26" i="3"/>
  <c r="M25" i="3"/>
  <c r="M24" i="3"/>
  <c r="M23" i="3"/>
  <c r="M22" i="3"/>
  <c r="M21" i="3"/>
  <c r="M20" i="3"/>
  <c r="M19" i="3"/>
  <c r="M18" i="3"/>
  <c r="M17" i="3"/>
  <c r="E672" i="11" s="1"/>
  <c r="M16" i="3"/>
  <c r="M15" i="3"/>
  <c r="M14" i="3"/>
  <c r="M13" i="3"/>
  <c r="M12" i="3"/>
  <c r="M11" i="3"/>
  <c r="M10" i="3"/>
  <c r="M9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514" i="3"/>
  <c r="H1513" i="3"/>
  <c r="H1512" i="3"/>
  <c r="H1511" i="3"/>
  <c r="H1510" i="3"/>
  <c r="H1509" i="3"/>
  <c r="D172" i="11" s="1"/>
  <c r="H1507" i="3"/>
  <c r="H1506" i="3"/>
  <c r="H1505" i="3"/>
  <c r="D1493" i="11" s="1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0" i="3"/>
  <c r="H1449" i="3"/>
  <c r="H1448" i="3"/>
  <c r="H1447" i="3"/>
  <c r="H1446" i="3"/>
  <c r="H1444" i="3"/>
  <c r="D457" i="11" s="1"/>
  <c r="H1443" i="3"/>
  <c r="H1442" i="3"/>
  <c r="H1441" i="3"/>
  <c r="H1439" i="3"/>
  <c r="H1436" i="3"/>
  <c r="H1435" i="3"/>
  <c r="H1434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418" i="3"/>
  <c r="H1417" i="3"/>
  <c r="H1416" i="3"/>
  <c r="H1415" i="3"/>
  <c r="H1414" i="3"/>
  <c r="H1413" i="3"/>
  <c r="H1412" i="3"/>
  <c r="D1013" i="11" s="1"/>
  <c r="H1411" i="3"/>
  <c r="D1572" i="11" s="1"/>
  <c r="H1410" i="3"/>
  <c r="D1558" i="11" s="1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18" i="3"/>
  <c r="H1317" i="3"/>
  <c r="H1315" i="3"/>
  <c r="H1314" i="3"/>
  <c r="H1313" i="3"/>
  <c r="H1311" i="3"/>
  <c r="H1310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D79" i="11" s="1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D1186" i="11" s="1"/>
  <c r="H1269" i="3"/>
  <c r="H1268" i="3"/>
  <c r="H1267" i="3"/>
  <c r="H1266" i="3"/>
  <c r="H1265" i="3"/>
  <c r="H1264" i="3"/>
  <c r="H1220" i="3"/>
  <c r="H1219" i="3"/>
  <c r="D1284" i="11" s="1"/>
  <c r="H1218" i="3"/>
  <c r="H1217" i="3"/>
  <c r="H1216" i="3"/>
  <c r="H1215" i="3"/>
  <c r="H1214" i="3"/>
  <c r="H1213" i="3"/>
  <c r="H1211" i="3"/>
  <c r="H1210" i="3"/>
  <c r="H1209" i="3"/>
  <c r="H1208" i="3"/>
  <c r="H1207" i="3"/>
  <c r="H1206" i="3"/>
  <c r="H1205" i="3"/>
  <c r="H1204" i="3"/>
  <c r="H1203" i="3"/>
  <c r="H1202" i="3"/>
  <c r="H1200" i="3"/>
  <c r="H1199" i="3"/>
  <c r="H1198" i="3"/>
  <c r="H1197" i="3"/>
  <c r="H1196" i="3"/>
  <c r="H1195" i="3"/>
  <c r="H1194" i="3"/>
  <c r="D1007" i="11" s="1"/>
  <c r="H1193" i="3"/>
  <c r="H1192" i="3"/>
  <c r="H1191" i="3"/>
  <c r="H1190" i="3"/>
  <c r="H1189" i="3"/>
  <c r="H1188" i="3"/>
  <c r="H1185" i="3"/>
  <c r="H1184" i="3"/>
  <c r="H1183" i="3"/>
  <c r="H1182" i="3"/>
  <c r="H1181" i="3"/>
  <c r="H1180" i="3"/>
  <c r="H1178" i="3"/>
  <c r="H1177" i="3"/>
  <c r="D351" i="11" s="1"/>
  <c r="H1176" i="3"/>
  <c r="H1175" i="3"/>
  <c r="H1174" i="3"/>
  <c r="H1173" i="3"/>
  <c r="H1172" i="3"/>
  <c r="H1171" i="3"/>
  <c r="H1170" i="3"/>
  <c r="H1169" i="3"/>
  <c r="D1561" i="11" s="1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D352" i="11" s="1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1" i="3"/>
  <c r="H1100" i="3"/>
  <c r="H1099" i="3"/>
  <c r="H1097" i="3"/>
  <c r="H1096" i="3"/>
  <c r="H1095" i="3"/>
  <c r="H1094" i="3"/>
  <c r="H1093" i="3"/>
  <c r="H1092" i="3"/>
  <c r="H1091" i="3"/>
  <c r="H1090" i="3"/>
  <c r="H1089" i="3"/>
  <c r="H1085" i="3"/>
  <c r="H1084" i="3"/>
  <c r="H1083" i="3"/>
  <c r="H1081" i="3"/>
  <c r="H1080" i="3"/>
  <c r="H1079" i="3"/>
  <c r="H1078" i="3"/>
  <c r="H1076" i="3"/>
  <c r="H1075" i="3"/>
  <c r="H1074" i="3"/>
  <c r="H1619" i="3" s="1"/>
  <c r="H1044" i="3"/>
  <c r="H1043" i="3"/>
  <c r="H1042" i="3"/>
  <c r="D1570" i="11" s="1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D751" i="11" s="1"/>
  <c r="H1025" i="3"/>
  <c r="H1024" i="3"/>
  <c r="H1023" i="3"/>
  <c r="H1022" i="3"/>
  <c r="H1021" i="3"/>
  <c r="H1019" i="3"/>
  <c r="H1020" i="3"/>
  <c r="H1018" i="3"/>
  <c r="H1017" i="3"/>
  <c r="H1016" i="3"/>
  <c r="H1015" i="3"/>
  <c r="H1014" i="3"/>
  <c r="H1013" i="3"/>
  <c r="H1012" i="3"/>
  <c r="H1011" i="3"/>
  <c r="H1010" i="3"/>
  <c r="H1009" i="3"/>
  <c r="H1008" i="3"/>
  <c r="H997" i="3"/>
  <c r="H996" i="3"/>
  <c r="H995" i="3"/>
  <c r="H994" i="3"/>
  <c r="H993" i="3"/>
  <c r="H992" i="3"/>
  <c r="H991" i="3"/>
  <c r="H989" i="3"/>
  <c r="H988" i="3"/>
  <c r="H987" i="3"/>
  <c r="H986" i="3"/>
  <c r="H985" i="3"/>
  <c r="H1007" i="3"/>
  <c r="H1006" i="3"/>
  <c r="H1005" i="3"/>
  <c r="H1004" i="3"/>
  <c r="H1003" i="3"/>
  <c r="H1002" i="3"/>
  <c r="H999" i="3"/>
  <c r="H998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71" i="3"/>
  <c r="H970" i="3"/>
  <c r="H969" i="3"/>
  <c r="H968" i="3"/>
  <c r="H967" i="3"/>
  <c r="H966" i="3"/>
  <c r="H965" i="3"/>
  <c r="H964" i="3"/>
  <c r="H963" i="3"/>
  <c r="H945" i="3"/>
  <c r="H944" i="3"/>
  <c r="H943" i="3"/>
  <c r="H942" i="3"/>
  <c r="H941" i="3"/>
  <c r="H940" i="3"/>
  <c r="H938" i="3"/>
  <c r="H937" i="3"/>
  <c r="H936" i="3"/>
  <c r="H935" i="3"/>
  <c r="H934" i="3"/>
  <c r="H933" i="3"/>
  <c r="H932" i="3"/>
  <c r="H930" i="3"/>
  <c r="H928" i="3"/>
  <c r="H893" i="3"/>
  <c r="H926" i="3"/>
  <c r="H925" i="3"/>
  <c r="H924" i="3"/>
  <c r="H923" i="3"/>
  <c r="H922" i="3"/>
  <c r="H921" i="3"/>
  <c r="H920" i="3"/>
  <c r="H919" i="3"/>
  <c r="D914" i="11" s="1"/>
  <c r="H918" i="3"/>
  <c r="H917" i="3"/>
  <c r="H916" i="3"/>
  <c r="H915" i="3"/>
  <c r="H914" i="3"/>
  <c r="H911" i="3"/>
  <c r="H910" i="3"/>
  <c r="H909" i="3"/>
  <c r="H908" i="3"/>
  <c r="H907" i="3"/>
  <c r="H906" i="3"/>
  <c r="H905" i="3"/>
  <c r="H904" i="3"/>
  <c r="H903" i="3"/>
  <c r="H902" i="3"/>
  <c r="H901" i="3"/>
  <c r="H899" i="3"/>
  <c r="H897" i="3"/>
  <c r="H896" i="3"/>
  <c r="H895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38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781" i="3"/>
  <c r="H780" i="3"/>
  <c r="H779" i="3"/>
  <c r="H778" i="3"/>
  <c r="H777" i="3"/>
  <c r="H776" i="3"/>
  <c r="H775" i="3"/>
  <c r="H773" i="3"/>
  <c r="H772" i="3"/>
  <c r="H770" i="3"/>
  <c r="H769" i="3"/>
  <c r="H768" i="3"/>
  <c r="H767" i="3"/>
  <c r="H766" i="3"/>
  <c r="H764" i="3"/>
  <c r="H737" i="3"/>
  <c r="D520" i="11" s="1"/>
  <c r="H762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D983" i="11" s="1"/>
  <c r="H717" i="3"/>
  <c r="H716" i="3"/>
  <c r="H714" i="3"/>
  <c r="H713" i="3"/>
  <c r="H712" i="3"/>
  <c r="H711" i="3"/>
  <c r="H710" i="3"/>
  <c r="D1150" i="11" s="1"/>
  <c r="H709" i="3"/>
  <c r="H708" i="3"/>
  <c r="H707" i="3"/>
  <c r="H705" i="3"/>
  <c r="H704" i="3"/>
  <c r="H702" i="3"/>
  <c r="H701" i="3"/>
  <c r="H667" i="3"/>
  <c r="H700" i="3"/>
  <c r="H699" i="3"/>
  <c r="H698" i="3"/>
  <c r="D1345" i="11" s="1"/>
  <c r="H697" i="3"/>
  <c r="H696" i="3"/>
  <c r="D1146" i="11" s="1"/>
  <c r="H695" i="3"/>
  <c r="D1061" i="11" s="1"/>
  <c r="H694" i="3"/>
  <c r="H693" i="3"/>
  <c r="H692" i="3"/>
  <c r="H691" i="3"/>
  <c r="H690" i="3"/>
  <c r="H689" i="3"/>
  <c r="D773" i="11" s="1"/>
  <c r="H688" i="3"/>
  <c r="D745" i="11" s="1"/>
  <c r="H687" i="3"/>
  <c r="H684" i="3"/>
  <c r="H683" i="3"/>
  <c r="D627" i="11" s="1"/>
  <c r="H682" i="3"/>
  <c r="D591" i="11" s="1"/>
  <c r="H681" i="3"/>
  <c r="H680" i="3"/>
  <c r="H679" i="3"/>
  <c r="D496" i="11" s="1"/>
  <c r="H678" i="3"/>
  <c r="H677" i="3"/>
  <c r="H676" i="3"/>
  <c r="D402" i="11" s="1"/>
  <c r="H675" i="3"/>
  <c r="H674" i="3"/>
  <c r="H672" i="3"/>
  <c r="H670" i="3"/>
  <c r="H669" i="3"/>
  <c r="H668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D618" i="11" s="1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80" i="3"/>
  <c r="H579" i="3"/>
  <c r="H578" i="3"/>
  <c r="H577" i="3"/>
  <c r="H576" i="3"/>
  <c r="H574" i="3"/>
  <c r="H573" i="3"/>
  <c r="H572" i="3"/>
  <c r="H571" i="3"/>
  <c r="H569" i="3"/>
  <c r="H567" i="3"/>
  <c r="H566" i="3"/>
  <c r="H565" i="3"/>
  <c r="H564" i="3"/>
  <c r="H563" i="3"/>
  <c r="H562" i="3"/>
  <c r="H561" i="3"/>
  <c r="H560" i="3"/>
  <c r="H559" i="3"/>
  <c r="H558" i="3"/>
  <c r="H557" i="3"/>
  <c r="H525" i="3"/>
  <c r="H524" i="3"/>
  <c r="H522" i="3"/>
  <c r="H520" i="3"/>
  <c r="H519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1" i="3"/>
  <c r="H540" i="3"/>
  <c r="H539" i="3"/>
  <c r="H538" i="3"/>
  <c r="H537" i="3"/>
  <c r="H535" i="3"/>
  <c r="H534" i="3"/>
  <c r="H533" i="3"/>
  <c r="H532" i="3"/>
  <c r="H530" i="3"/>
  <c r="H528" i="3"/>
  <c r="H527" i="3"/>
  <c r="H526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56" i="3"/>
  <c r="H455" i="3"/>
  <c r="H454" i="3"/>
  <c r="H453" i="3"/>
  <c r="H452" i="3"/>
  <c r="H451" i="3"/>
  <c r="H450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49" i="3"/>
  <c r="H448" i="3"/>
  <c r="H447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446" i="3"/>
  <c r="H445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D1565" i="11" s="1"/>
  <c r="H429" i="3"/>
  <c r="H428" i="3"/>
  <c r="H427" i="3"/>
  <c r="H426" i="3"/>
  <c r="H425" i="3"/>
  <c r="H424" i="3"/>
  <c r="H423" i="3"/>
  <c r="H422" i="3"/>
  <c r="H421" i="3"/>
  <c r="H420" i="3"/>
  <c r="H419" i="3"/>
  <c r="H418" i="3"/>
  <c r="H416" i="3"/>
  <c r="H415" i="3"/>
  <c r="H414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5" i="3"/>
  <c r="H394" i="3"/>
  <c r="H392" i="3"/>
  <c r="H390" i="3"/>
  <c r="H388" i="3"/>
  <c r="H387" i="3"/>
  <c r="H385" i="3"/>
  <c r="H383" i="3"/>
  <c r="H382" i="3"/>
  <c r="H381" i="3"/>
  <c r="H367" i="3"/>
  <c r="H366" i="3"/>
  <c r="H365" i="3"/>
  <c r="H364" i="3"/>
  <c r="H363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04" i="3"/>
  <c r="H203" i="3"/>
  <c r="D1566" i="11" s="1"/>
  <c r="H202" i="3"/>
  <c r="H201" i="3"/>
  <c r="H200" i="3"/>
  <c r="D1413" i="11" s="1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D512" i="11" s="1"/>
  <c r="H179" i="3"/>
  <c r="H177" i="3"/>
  <c r="H176" i="3"/>
  <c r="H175" i="3"/>
  <c r="H174" i="3"/>
  <c r="H173" i="3"/>
  <c r="H172" i="3"/>
  <c r="D336" i="11" s="1"/>
  <c r="H171" i="3"/>
  <c r="H170" i="3"/>
  <c r="H169" i="3"/>
  <c r="H168" i="3"/>
  <c r="H167" i="3"/>
  <c r="H166" i="3"/>
  <c r="H165" i="3"/>
  <c r="H164" i="3"/>
  <c r="H163" i="3"/>
  <c r="H162" i="3"/>
  <c r="H161" i="3"/>
  <c r="D148" i="11" s="1"/>
  <c r="H160" i="3"/>
  <c r="H159" i="3"/>
  <c r="H158" i="3"/>
  <c r="H157" i="3"/>
  <c r="D1469" i="11" s="1"/>
  <c r="H156" i="3"/>
  <c r="H155" i="3"/>
  <c r="H154" i="3"/>
  <c r="H152" i="3"/>
  <c r="H151" i="3"/>
  <c r="H150" i="3"/>
  <c r="H148" i="3"/>
  <c r="H147" i="3"/>
  <c r="D1583" i="11" s="1"/>
  <c r="H146" i="3"/>
  <c r="H145" i="3"/>
  <c r="H144" i="3"/>
  <c r="H142" i="3"/>
  <c r="H141" i="3"/>
  <c r="H140" i="3"/>
  <c r="H139" i="3"/>
  <c r="H138" i="3"/>
  <c r="H136" i="3"/>
  <c r="H134" i="3"/>
  <c r="H133" i="3"/>
  <c r="H131" i="3"/>
  <c r="H130" i="3"/>
  <c r="H129" i="3"/>
  <c r="D41" i="11" s="1"/>
  <c r="H127" i="3"/>
  <c r="H126" i="3"/>
  <c r="H125" i="3"/>
  <c r="H110" i="3"/>
  <c r="D466" i="11" s="1"/>
  <c r="H109" i="3"/>
  <c r="H107" i="3"/>
  <c r="H105" i="3"/>
  <c r="H103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02" i="3"/>
  <c r="H101" i="3"/>
  <c r="H100" i="3"/>
  <c r="H99" i="3"/>
  <c r="H98" i="3"/>
  <c r="H97" i="3"/>
  <c r="H96" i="3"/>
  <c r="H95" i="3"/>
  <c r="H94" i="3"/>
  <c r="H92" i="3"/>
  <c r="H91" i="3"/>
  <c r="H90" i="3"/>
  <c r="H89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1" i="3"/>
  <c r="H70" i="3"/>
  <c r="H69" i="3"/>
  <c r="H67" i="3"/>
  <c r="H66" i="3"/>
  <c r="H65" i="3"/>
  <c r="H64" i="3"/>
  <c r="H62" i="3"/>
  <c r="H60" i="3"/>
  <c r="H59" i="3"/>
  <c r="H58" i="3"/>
  <c r="H56" i="3"/>
  <c r="H55" i="3"/>
  <c r="H54" i="3"/>
  <c r="H53" i="3"/>
  <c r="H52" i="3"/>
  <c r="H51" i="3"/>
  <c r="H50" i="3"/>
  <c r="D1024" i="11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3" i="3"/>
  <c r="H2" i="3"/>
  <c r="H28" i="3"/>
  <c r="H27" i="3"/>
  <c r="H26" i="3"/>
  <c r="H25" i="3"/>
  <c r="H24" i="3"/>
  <c r="H23" i="3"/>
  <c r="H22" i="3"/>
  <c r="H21" i="3"/>
  <c r="H20" i="3"/>
  <c r="H19" i="3"/>
  <c r="H18" i="3"/>
  <c r="H17" i="3"/>
  <c r="D672" i="11" s="1"/>
  <c r="H16" i="3"/>
  <c r="H15" i="3"/>
  <c r="H14" i="3"/>
  <c r="H13" i="3"/>
  <c r="H12" i="3"/>
  <c r="H11" i="3"/>
  <c r="H10" i="3"/>
  <c r="H9" i="3"/>
  <c r="H8" i="3"/>
  <c r="H7" i="3"/>
  <c r="H6" i="3"/>
  <c r="D1119" i="11" l="1"/>
  <c r="E1119" i="11"/>
  <c r="F1377" i="11"/>
  <c r="D1559" i="11"/>
  <c r="D1377" i="11"/>
  <c r="E1270" i="11"/>
  <c r="E1284" i="11"/>
  <c r="E1559" i="11"/>
  <c r="E1377" i="11"/>
  <c r="F1559" i="11"/>
  <c r="E1146" i="11"/>
  <c r="D1346" i="11"/>
  <c r="D18" i="11"/>
  <c r="D1574" i="11"/>
  <c r="E1524" i="11"/>
  <c r="E1248" i="11"/>
  <c r="E1530" i="11"/>
  <c r="F1146" i="11"/>
  <c r="F1436" i="11"/>
  <c r="F1533" i="11"/>
  <c r="F1573" i="11"/>
  <c r="E1346" i="11"/>
  <c r="F978" i="11"/>
  <c r="F1532" i="11"/>
  <c r="F1530" i="11"/>
  <c r="D1564" i="11"/>
  <c r="D1581" i="11"/>
  <c r="C235" i="27" s="1"/>
  <c r="D1584" i="11"/>
  <c r="D1573" i="11"/>
  <c r="E1562" i="11"/>
  <c r="E1566" i="11"/>
  <c r="E1567" i="11"/>
  <c r="E1436" i="11"/>
  <c r="E983" i="11"/>
  <c r="F1248" i="11"/>
  <c r="F1566" i="11"/>
  <c r="D1436" i="11"/>
  <c r="D1524" i="11"/>
  <c r="D1248" i="11"/>
  <c r="D1462" i="11"/>
  <c r="D1571" i="11"/>
  <c r="D1532" i="11"/>
  <c r="D1530" i="11"/>
  <c r="D1531" i="11"/>
  <c r="E1581" i="11"/>
  <c r="D235" i="27" s="1"/>
  <c r="E1584" i="11"/>
  <c r="E1533" i="11"/>
  <c r="E1573" i="11"/>
  <c r="F1119" i="11"/>
  <c r="F868" i="11"/>
  <c r="E708" i="11"/>
  <c r="D1289" i="11"/>
  <c r="E1289" i="11"/>
  <c r="F539" i="11"/>
  <c r="F1289" i="11"/>
  <c r="E160" i="11"/>
  <c r="F904" i="11"/>
  <c r="F1138" i="11"/>
  <c r="F750" i="11"/>
  <c r="F8" i="11"/>
  <c r="F1507" i="11"/>
  <c r="F36" i="11"/>
  <c r="F124" i="11"/>
  <c r="D1457" i="11"/>
  <c r="E1469" i="11"/>
  <c r="F62" i="11"/>
  <c r="D411" i="11"/>
  <c r="E1457" i="11"/>
  <c r="E161" i="11"/>
  <c r="F1457" i="11"/>
  <c r="D750" i="11"/>
  <c r="F9" i="11"/>
  <c r="F1270" i="11"/>
  <c r="F400" i="11"/>
  <c r="F466" i="11"/>
  <c r="D1552" i="11"/>
  <c r="D1562" i="11"/>
  <c r="E1548" i="11"/>
  <c r="E1564" i="11"/>
  <c r="D708" i="11"/>
  <c r="E1529" i="11"/>
  <c r="F260" i="11"/>
  <c r="F1550" i="11"/>
  <c r="F1560" i="11"/>
  <c r="F1547" i="11"/>
  <c r="F1563" i="11"/>
  <c r="D1550" i="11"/>
  <c r="D1560" i="11"/>
  <c r="D1547" i="11"/>
  <c r="D1563" i="11"/>
  <c r="F1551" i="11"/>
  <c r="F1567" i="11"/>
  <c r="D1551" i="11"/>
  <c r="D1567" i="11"/>
  <c r="F1216" i="11"/>
  <c r="F446" i="20"/>
  <c r="D1335" i="11"/>
  <c r="D950" i="11"/>
  <c r="D1553" i="11"/>
  <c r="D1569" i="11"/>
  <c r="E1508" i="11"/>
  <c r="E978" i="11"/>
  <c r="E1353" i="11"/>
  <c r="E1531" i="11"/>
  <c r="F411" i="11"/>
  <c r="F687" i="11"/>
  <c r="F1546" i="11"/>
  <c r="F1552" i="11"/>
  <c r="F1529" i="11"/>
  <c r="F1374" i="11"/>
  <c r="D1509" i="11"/>
  <c r="D325" i="11"/>
  <c r="D687" i="11"/>
  <c r="E950" i="11"/>
  <c r="E1544" i="11"/>
  <c r="E1550" i="11"/>
  <c r="E1553" i="11"/>
  <c r="E1569" i="11"/>
  <c r="E1335" i="11"/>
  <c r="F441" i="20"/>
  <c r="F72" i="11"/>
  <c r="F1554" i="11"/>
  <c r="F1571" i="11"/>
  <c r="F1353" i="11"/>
  <c r="F1531" i="11"/>
  <c r="D1501" i="11"/>
  <c r="D1026" i="11"/>
  <c r="D1303" i="11"/>
  <c r="D1507" i="11"/>
  <c r="D1527" i="11"/>
  <c r="D307" i="11"/>
  <c r="D160" i="11"/>
  <c r="D1514" i="11"/>
  <c r="D1533" i="11"/>
  <c r="D161" i="11"/>
  <c r="D1529" i="11"/>
  <c r="D1374" i="11"/>
  <c r="E411" i="11"/>
  <c r="E1026" i="11"/>
  <c r="E687" i="11"/>
  <c r="E1303" i="11"/>
  <c r="E1546" i="11"/>
  <c r="E1552" i="11"/>
  <c r="E1507" i="11"/>
  <c r="E1551" i="11"/>
  <c r="E1527" i="11"/>
  <c r="F1024" i="11"/>
  <c r="F1508" i="11"/>
  <c r="F35" i="11"/>
  <c r="F1335" i="11"/>
  <c r="F914" i="11"/>
  <c r="F457" i="11"/>
  <c r="D1508" i="11"/>
  <c r="D978" i="11"/>
  <c r="D1270" i="11"/>
  <c r="E1514" i="11"/>
  <c r="E1374" i="11"/>
  <c r="F1553" i="11"/>
  <c r="F1569" i="11"/>
  <c r="F20" i="11"/>
  <c r="F1527" i="11"/>
  <c r="F22" i="11"/>
  <c r="F23" i="11"/>
  <c r="F1501" i="11"/>
  <c r="M1613" i="3"/>
  <c r="R1613" i="3"/>
  <c r="H1613" i="3"/>
  <c r="D868" i="11"/>
  <c r="F680" i="11"/>
  <c r="E652" i="11"/>
  <c r="F284" i="11"/>
  <c r="F652" i="11"/>
  <c r="D124" i="11"/>
  <c r="E750" i="11"/>
  <c r="E516" i="11"/>
  <c r="E1506" i="11"/>
  <c r="F973" i="11"/>
  <c r="F287" i="11"/>
  <c r="F7" i="11"/>
  <c r="F13" i="11"/>
  <c r="F14" i="11"/>
  <c r="D1353" i="11"/>
  <c r="D652" i="11"/>
  <c r="D169" i="11"/>
  <c r="D1534" i="11"/>
  <c r="E124" i="11"/>
  <c r="F155" i="11"/>
  <c r="F71" i="11"/>
  <c r="F516" i="11"/>
  <c r="F1506" i="11"/>
  <c r="E169" i="11"/>
  <c r="E1534" i="11"/>
  <c r="F29" i="11"/>
  <c r="F32" i="11"/>
  <c r="F12" i="11"/>
  <c r="F63" i="11"/>
  <c r="F367" i="11"/>
  <c r="F650" i="11"/>
  <c r="F852" i="11"/>
  <c r="D516" i="11"/>
  <c r="D1506" i="11"/>
  <c r="E18" i="11"/>
  <c r="F10" i="11"/>
  <c r="F11" i="11"/>
  <c r="F1512" i="11"/>
  <c r="F169" i="11"/>
  <c r="F1534" i="11"/>
  <c r="D1523" i="11"/>
  <c r="D1548" i="11"/>
  <c r="D1541" i="11"/>
  <c r="D1549" i="11"/>
  <c r="D1536" i="11"/>
  <c r="D1545" i="11"/>
  <c r="H1627" i="3"/>
  <c r="D22" i="11"/>
  <c r="E1538" i="11"/>
  <c r="E1547" i="11"/>
  <c r="E1541" i="11"/>
  <c r="E1549" i="11"/>
  <c r="E1536" i="11"/>
  <c r="E1545" i="11"/>
  <c r="M1627" i="3"/>
  <c r="E22" i="11"/>
  <c r="F1523" i="11"/>
  <c r="F1548" i="11"/>
  <c r="F1541" i="11"/>
  <c r="F1549" i="11"/>
  <c r="F1491" i="11"/>
  <c r="F1514" i="11"/>
  <c r="F1536" i="11"/>
  <c r="F1545" i="11"/>
  <c r="D1535" i="11"/>
  <c r="D1544" i="11"/>
  <c r="D1537" i="11"/>
  <c r="D1546" i="11"/>
  <c r="E284" i="11"/>
  <c r="D284" i="11"/>
  <c r="F243" i="11"/>
  <c r="F1580" i="11"/>
  <c r="F1535" i="11"/>
  <c r="F1544" i="11"/>
  <c r="F27" i="11"/>
  <c r="F126" i="20"/>
  <c r="E221" i="27"/>
  <c r="F1582" i="11"/>
  <c r="F1581" i="11"/>
  <c r="E235" i="27" s="1"/>
  <c r="F40" i="11"/>
  <c r="F41" i="11"/>
  <c r="D1499" i="11"/>
  <c r="E260" i="11"/>
  <c r="D1500" i="11"/>
  <c r="D1491" i="11"/>
  <c r="D650" i="11"/>
  <c r="D1511" i="11"/>
  <c r="D1269" i="11"/>
  <c r="E325" i="11"/>
  <c r="E1523" i="11"/>
  <c r="E1504" i="11"/>
  <c r="E1505" i="11"/>
  <c r="F414" i="11"/>
  <c r="D1554" i="11"/>
  <c r="E1231" i="11"/>
  <c r="D852" i="11"/>
  <c r="E852" i="11"/>
  <c r="E1269" i="11"/>
  <c r="F1269" i="11"/>
  <c r="D1503" i="11"/>
  <c r="D688" i="11"/>
  <c r="D1510" i="11"/>
  <c r="D1512" i="11"/>
  <c r="D1513" i="11"/>
  <c r="D1526" i="11"/>
  <c r="D1555" i="11"/>
  <c r="E1491" i="11"/>
  <c r="E1494" i="11"/>
  <c r="E650" i="11"/>
  <c r="E1503" i="11"/>
  <c r="E1511" i="11"/>
  <c r="F974" i="11"/>
  <c r="F175" i="11"/>
  <c r="F688" i="11"/>
  <c r="F1492" i="11"/>
  <c r="F1509" i="11"/>
  <c r="F1515" i="11"/>
  <c r="F1528" i="11"/>
  <c r="E1489" i="11"/>
  <c r="E1537" i="11"/>
  <c r="D1539" i="11"/>
  <c r="D1538" i="11"/>
  <c r="D1515" i="11"/>
  <c r="D1528" i="11"/>
  <c r="E688" i="11"/>
  <c r="E1554" i="11"/>
  <c r="E1510" i="11"/>
  <c r="E1512" i="11"/>
  <c r="E1513" i="11"/>
  <c r="E1526" i="11"/>
  <c r="F325" i="11"/>
  <c r="F1539" i="11"/>
  <c r="F1538" i="11"/>
  <c r="F1504" i="11"/>
  <c r="F1505" i="11"/>
  <c r="D1505" i="11"/>
  <c r="E1487" i="11"/>
  <c r="E1535" i="11"/>
  <c r="E1461" i="11"/>
  <c r="E1501" i="11"/>
  <c r="E1492" i="11"/>
  <c r="E1509" i="11"/>
  <c r="E540" i="11"/>
  <c r="E1515" i="11"/>
  <c r="E1528" i="11"/>
  <c r="F44" i="11"/>
  <c r="F1489" i="11"/>
  <c r="F1537" i="11"/>
  <c r="F1494" i="11"/>
  <c r="F1411" i="11"/>
  <c r="F1503" i="11"/>
  <c r="F1511" i="11"/>
  <c r="D1494" i="11"/>
  <c r="F1510" i="11"/>
  <c r="F1513" i="11"/>
  <c r="F1526" i="11"/>
  <c r="E1522" i="11"/>
  <c r="E1539" i="11"/>
  <c r="E1475" i="11"/>
  <c r="E1579" i="11"/>
  <c r="E1588" i="11"/>
  <c r="F1540" i="11"/>
  <c r="F38" i="11"/>
  <c r="D367" i="11"/>
  <c r="E1540" i="11"/>
  <c r="E1496" i="11"/>
  <c r="E1499" i="11"/>
  <c r="E1497" i="11"/>
  <c r="E1500" i="11"/>
  <c r="E1543" i="11"/>
  <c r="F1495" i="11"/>
  <c r="F1498" i="11"/>
  <c r="F1555" i="11"/>
  <c r="F1518" i="11"/>
  <c r="D1411" i="11"/>
  <c r="D75" i="11"/>
  <c r="E1411" i="11"/>
  <c r="F1231" i="11"/>
  <c r="D1540" i="11"/>
  <c r="D1543" i="11"/>
  <c r="D1471" i="11"/>
  <c r="D1504" i="11"/>
  <c r="D1495" i="11"/>
  <c r="D1498" i="11"/>
  <c r="D260" i="11"/>
  <c r="D1475" i="11"/>
  <c r="D1231" i="11"/>
  <c r="D1579" i="11"/>
  <c r="D1588" i="11"/>
  <c r="E1495" i="11"/>
  <c r="E1498" i="11"/>
  <c r="E75" i="11"/>
  <c r="E1555" i="11"/>
  <c r="F1475" i="11"/>
  <c r="F1496" i="11"/>
  <c r="F1499" i="11"/>
  <c r="F1497" i="11"/>
  <c r="F1500" i="11"/>
  <c r="F1543" i="11"/>
  <c r="F39" i="11"/>
  <c r="E1577" i="11"/>
  <c r="E1580" i="11"/>
  <c r="F43" i="11"/>
  <c r="F1525" i="11"/>
  <c r="D1578" i="11"/>
  <c r="D1582" i="11"/>
  <c r="D160" i="20" s="1"/>
  <c r="E1578" i="11"/>
  <c r="E1582" i="11"/>
  <c r="E160" i="20" s="1"/>
  <c r="E1525" i="11"/>
  <c r="D1525" i="11"/>
  <c r="D1577" i="11"/>
  <c r="D1580" i="11"/>
  <c r="F1522" i="11"/>
  <c r="F37" i="11"/>
  <c r="F69" i="11"/>
  <c r="D680" i="11"/>
  <c r="D69" i="11"/>
  <c r="F28" i="11"/>
  <c r="F33" i="11"/>
  <c r="F34" i="11"/>
  <c r="F540" i="11"/>
  <c r="D1466" i="11"/>
  <c r="C255" i="27" s="1"/>
  <c r="D1496" i="11"/>
  <c r="D1474" i="11"/>
  <c r="D1497" i="11"/>
  <c r="D1463" i="11"/>
  <c r="D1492" i="11"/>
  <c r="D540" i="11"/>
  <c r="E680" i="11"/>
  <c r="E69" i="11"/>
  <c r="F30" i="11"/>
  <c r="F31" i="11"/>
  <c r="F174" i="11"/>
  <c r="F720" i="11"/>
  <c r="E1460" i="11"/>
  <c r="D174" i="11"/>
  <c r="D720" i="11"/>
  <c r="E1466" i="11"/>
  <c r="D255" i="27" s="1"/>
  <c r="D1004" i="11"/>
  <c r="D1459" i="11"/>
  <c r="E720" i="11"/>
  <c r="F42" i="11"/>
  <c r="F1004" i="11"/>
  <c r="F1459" i="11"/>
  <c r="D1460" i="11"/>
  <c r="D1461" i="11"/>
  <c r="E1004" i="11"/>
  <c r="E1459" i="11"/>
  <c r="F46" i="11"/>
  <c r="F26" i="11"/>
  <c r="F1460" i="11"/>
  <c r="F1461" i="11"/>
  <c r="F1466" i="11"/>
  <c r="E255" i="27" s="1"/>
  <c r="F1477" i="11"/>
  <c r="F1479" i="11"/>
  <c r="D1485" i="11"/>
  <c r="D1486" i="11"/>
  <c r="D1518" i="11"/>
  <c r="E1485" i="11"/>
  <c r="E1486" i="11"/>
  <c r="E1518" i="11"/>
  <c r="F1485" i="11"/>
  <c r="F1486" i="11"/>
  <c r="E1465" i="11"/>
  <c r="E68" i="11"/>
  <c r="E1477" i="11"/>
  <c r="F331" i="11"/>
  <c r="F636" i="11"/>
  <c r="D1472" i="11"/>
  <c r="E618" i="11"/>
  <c r="E1463" i="11"/>
  <c r="F353" i="11"/>
  <c r="F421" i="11"/>
  <c r="D1458" i="11"/>
  <c r="E1471" i="11"/>
  <c r="F749" i="11"/>
  <c r="F1091" i="11"/>
  <c r="F1458" i="11"/>
  <c r="E1479" i="11"/>
  <c r="D1473" i="11"/>
  <c r="D1490" i="11"/>
  <c r="D1522" i="11"/>
  <c r="D1456" i="11"/>
  <c r="D1464" i="11"/>
  <c r="D1488" i="11"/>
  <c r="D1520" i="11"/>
  <c r="D1465" i="11"/>
  <c r="D1477" i="11"/>
  <c r="D1479" i="11"/>
  <c r="E1458" i="11"/>
  <c r="E1464" i="11"/>
  <c r="E1470" i="11"/>
  <c r="E1476" i="11"/>
  <c r="E1488" i="11"/>
  <c r="E1520" i="11"/>
  <c r="E1478" i="11"/>
  <c r="F1463" i="11"/>
  <c r="F1196" i="11"/>
  <c r="D1521" i="11"/>
  <c r="D1542" i="11"/>
  <c r="D674" i="11"/>
  <c r="E1434" i="11"/>
  <c r="F618" i="11"/>
  <c r="F1521" i="11"/>
  <c r="F1542" i="11"/>
  <c r="F674" i="11"/>
  <c r="F1468" i="11"/>
  <c r="F1474" i="11"/>
  <c r="F1471" i="11"/>
  <c r="F1472" i="11"/>
  <c r="F1473" i="11"/>
  <c r="E1521" i="11"/>
  <c r="E1542" i="11"/>
  <c r="E674" i="11"/>
  <c r="E1196" i="11"/>
  <c r="F1456" i="11"/>
  <c r="F1464" i="11"/>
  <c r="F1470" i="11"/>
  <c r="F1476" i="11"/>
  <c r="F1488" i="11"/>
  <c r="F1520" i="11"/>
  <c r="F1478" i="11"/>
  <c r="D1455" i="11"/>
  <c r="D1470" i="11"/>
  <c r="D1476" i="11"/>
  <c r="D1478" i="11"/>
  <c r="E1468" i="11"/>
  <c r="E1474" i="11"/>
  <c r="E1472" i="11"/>
  <c r="E1473" i="11"/>
  <c r="F1455" i="11"/>
  <c r="F1465" i="11"/>
  <c r="D68" i="11"/>
  <c r="E254" i="11"/>
  <c r="E1108" i="11"/>
  <c r="F56" i="11"/>
  <c r="F73" i="11"/>
  <c r="D1422" i="11"/>
  <c r="D1468" i="11"/>
  <c r="F55" i="11"/>
  <c r="F68" i="11"/>
  <c r="F70" i="11"/>
  <c r="D1451" i="11"/>
  <c r="D1517" i="11"/>
  <c r="D985" i="11"/>
  <c r="D1433" i="11"/>
  <c r="D1440" i="11"/>
  <c r="D1441" i="11"/>
  <c r="E1451" i="11"/>
  <c r="E1517" i="11"/>
  <c r="E1367" i="11"/>
  <c r="E1455" i="11"/>
  <c r="F57" i="11"/>
  <c r="F58" i="11"/>
  <c r="F985" i="11"/>
  <c r="F59" i="11"/>
  <c r="D1454" i="11"/>
  <c r="D1489" i="11"/>
  <c r="D1450" i="11"/>
  <c r="D1516" i="11"/>
  <c r="D1452" i="11"/>
  <c r="D1487" i="11"/>
  <c r="E985" i="11"/>
  <c r="E1433" i="11"/>
  <c r="E1440" i="11"/>
  <c r="F1452" i="11"/>
  <c r="F1487" i="11"/>
  <c r="F1445" i="11"/>
  <c r="F1490" i="11"/>
  <c r="F64" i="11"/>
  <c r="F65" i="11"/>
  <c r="F1450" i="11"/>
  <c r="F1516" i="11"/>
  <c r="F920" i="11"/>
  <c r="F1484" i="11"/>
  <c r="F1519" i="11"/>
  <c r="F615" i="11"/>
  <c r="F1443" i="11"/>
  <c r="D1484" i="11"/>
  <c r="D1519" i="11"/>
  <c r="E1445" i="11"/>
  <c r="E1490" i="11"/>
  <c r="D1371" i="11"/>
  <c r="E1450" i="11"/>
  <c r="E1516" i="11"/>
  <c r="E1484" i="11"/>
  <c r="E1519" i="11"/>
  <c r="E1373" i="11"/>
  <c r="E1456" i="11"/>
  <c r="F721" i="11"/>
  <c r="F1451" i="11"/>
  <c r="F1517" i="11"/>
  <c r="F60" i="11"/>
  <c r="F61" i="11"/>
  <c r="F1433" i="11"/>
  <c r="F1440" i="11"/>
  <c r="D615" i="11"/>
  <c r="D1434" i="11"/>
  <c r="E615" i="11"/>
  <c r="E1371" i="11"/>
  <c r="F1108" i="11"/>
  <c r="D1108" i="11"/>
  <c r="F1424" i="11"/>
  <c r="F1371" i="11"/>
  <c r="F1434" i="11"/>
  <c r="E1442" i="11"/>
  <c r="E1452" i="11"/>
  <c r="F1448" i="11"/>
  <c r="F1454" i="11"/>
  <c r="F1423" i="11"/>
  <c r="E1448" i="11"/>
  <c r="E1454" i="11"/>
  <c r="F1217" i="11"/>
  <c r="F545" i="11"/>
  <c r="D1423" i="11"/>
  <c r="E1423" i="11"/>
  <c r="E367" i="11"/>
  <c r="F1422" i="11"/>
  <c r="D1444" i="11"/>
  <c r="D1448" i="11"/>
  <c r="M1623" i="3"/>
  <c r="E208" i="11"/>
  <c r="E1424" i="11"/>
  <c r="E1443" i="11"/>
  <c r="F1054" i="11"/>
  <c r="D1449" i="11"/>
  <c r="D1453" i="11"/>
  <c r="D1445" i="11"/>
  <c r="D1481" i="11"/>
  <c r="D1480" i="11"/>
  <c r="D1196" i="11"/>
  <c r="E1441" i="11"/>
  <c r="F1481" i="11"/>
  <c r="F1480" i="11"/>
  <c r="F406" i="11"/>
  <c r="H1634" i="3"/>
  <c r="E1481" i="11"/>
  <c r="E1480" i="11"/>
  <c r="F25" i="11"/>
  <c r="R1623" i="3"/>
  <c r="F1449" i="11"/>
  <c r="F1453" i="11"/>
  <c r="H1623" i="3"/>
  <c r="D1424" i="11"/>
  <c r="E1449" i="11"/>
  <c r="E1453" i="11"/>
  <c r="E1422" i="11"/>
  <c r="F285" i="11"/>
  <c r="F1224" i="11"/>
  <c r="F1441" i="11"/>
  <c r="F696" i="11"/>
  <c r="F790" i="11"/>
  <c r="F440" i="11"/>
  <c r="R1634" i="3"/>
  <c r="M1634" i="3"/>
  <c r="E109" i="11"/>
  <c r="E1149" i="11"/>
  <c r="D1437" i="11"/>
  <c r="D1443" i="11"/>
  <c r="D1426" i="11"/>
  <c r="D1432" i="11"/>
  <c r="E1425" i="11"/>
  <c r="E1431" i="11"/>
  <c r="F1435" i="11"/>
  <c r="F1442" i="11"/>
  <c r="E1438" i="11"/>
  <c r="E1444" i="11"/>
  <c r="F1438" i="11"/>
  <c r="F1444" i="11"/>
  <c r="D1435" i="11"/>
  <c r="D1442" i="11"/>
  <c r="D1425" i="11"/>
  <c r="D1431" i="11"/>
  <c r="E171" i="11"/>
  <c r="E174" i="11"/>
  <c r="F785" i="11"/>
  <c r="F1426" i="11"/>
  <c r="F1432" i="11"/>
  <c r="F1348" i="11"/>
  <c r="E1426" i="11"/>
  <c r="E1432" i="11"/>
  <c r="F1425" i="11"/>
  <c r="F1431" i="11"/>
  <c r="D1430" i="11"/>
  <c r="D1439" i="11"/>
  <c r="D152" i="11"/>
  <c r="E1427" i="11"/>
  <c r="E1435" i="11"/>
  <c r="E1430" i="11"/>
  <c r="E1439" i="11"/>
  <c r="E1408" i="11"/>
  <c r="E1428" i="11"/>
  <c r="F1430" i="11"/>
  <c r="F1439" i="11"/>
  <c r="D991" i="11"/>
  <c r="E1416" i="11"/>
  <c r="D234" i="27" s="1"/>
  <c r="E408" i="11"/>
  <c r="D1429" i="11"/>
  <c r="D1438" i="11"/>
  <c r="F837" i="11"/>
  <c r="F1409" i="11"/>
  <c r="F1437" i="11"/>
  <c r="F152" i="11"/>
  <c r="D1408" i="11"/>
  <c r="D1428" i="11"/>
  <c r="E1409" i="11"/>
  <c r="E1437" i="11"/>
  <c r="E152" i="11"/>
  <c r="F784" i="11"/>
  <c r="F1297" i="11"/>
  <c r="F1408" i="11"/>
  <c r="F1428" i="11"/>
  <c r="D254" i="11"/>
  <c r="E166" i="11"/>
  <c r="E167" i="11"/>
  <c r="D163" i="11"/>
  <c r="F1398" i="11"/>
  <c r="F1427" i="11"/>
  <c r="E312" i="11"/>
  <c r="E1410" i="11"/>
  <c r="E1429" i="11"/>
  <c r="E1414" i="11"/>
  <c r="E1446" i="11"/>
  <c r="F1410" i="11"/>
  <c r="F1429" i="11"/>
  <c r="F1414" i="11"/>
  <c r="F1446" i="11"/>
  <c r="D1398" i="11"/>
  <c r="D1427" i="11"/>
  <c r="D1414" i="11"/>
  <c r="D1446" i="11"/>
  <c r="D166" i="11"/>
  <c r="D167" i="11"/>
  <c r="E163" i="11"/>
  <c r="F1299" i="11"/>
  <c r="F163" i="11"/>
  <c r="F259" i="11"/>
  <c r="D312" i="11"/>
  <c r="D240" i="11"/>
  <c r="D1348" i="11"/>
  <c r="E1398" i="11"/>
  <c r="E991" i="11"/>
  <c r="F748" i="11"/>
  <c r="F459" i="20" s="1"/>
  <c r="E256" i="11"/>
  <c r="E1447" i="11"/>
  <c r="F245" i="11"/>
  <c r="F254" i="11"/>
  <c r="F256" i="11"/>
  <c r="F1149" i="11"/>
  <c r="F170" i="11"/>
  <c r="F171" i="11"/>
  <c r="E495" i="11"/>
  <c r="F208" i="11"/>
  <c r="F165" i="11"/>
  <c r="F166" i="11"/>
  <c r="D256" i="11"/>
  <c r="D109" i="11"/>
  <c r="D170" i="11"/>
  <c r="D171" i="11"/>
  <c r="E1348" i="11"/>
  <c r="F991" i="11"/>
  <c r="D1410" i="11"/>
  <c r="E1376" i="11"/>
  <c r="E1415" i="11"/>
  <c r="D1409" i="11"/>
  <c r="D1557" i="11"/>
  <c r="E1557" i="11"/>
  <c r="D1071" i="11"/>
  <c r="F1576" i="11"/>
  <c r="F1579" i="11"/>
  <c r="F240" i="11"/>
  <c r="D408" i="11"/>
  <c r="D208" i="11"/>
  <c r="D1149" i="11"/>
  <c r="D417" i="11"/>
  <c r="D1416" i="11"/>
  <c r="C234" i="27" s="1"/>
  <c r="D1132" i="11"/>
  <c r="E1218" i="11"/>
  <c r="F1416" i="11"/>
  <c r="E234" i="27" s="1"/>
  <c r="D1218" i="11"/>
  <c r="E417" i="11"/>
  <c r="F417" i="11"/>
  <c r="D1373" i="11"/>
  <c r="D1447" i="11"/>
  <c r="F1575" i="11"/>
  <c r="F1578" i="11"/>
  <c r="F1415" i="11"/>
  <c r="D1415" i="11"/>
  <c r="E1132" i="11"/>
  <c r="F1568" i="11"/>
  <c r="F1577" i="11"/>
  <c r="F1132" i="11"/>
  <c r="F1218" i="11"/>
  <c r="F1373" i="11"/>
  <c r="F1227" i="11"/>
  <c r="D1369" i="11"/>
  <c r="D617" i="11"/>
  <c r="D837" i="11"/>
  <c r="D1316" i="11"/>
  <c r="D908" i="11"/>
  <c r="D1392" i="11"/>
  <c r="D311" i="11"/>
  <c r="E363" i="11"/>
  <c r="D227" i="27" s="1"/>
  <c r="E1401" i="11"/>
  <c r="E1412" i="11"/>
  <c r="E846" i="11"/>
  <c r="F454" i="11"/>
  <c r="F363" i="11"/>
  <c r="E227" i="27" s="1"/>
  <c r="F1401" i="11"/>
  <c r="F1412" i="11"/>
  <c r="F635" i="11"/>
  <c r="F408" i="11"/>
  <c r="D363" i="11"/>
  <c r="C227" i="27" s="1"/>
  <c r="D1401" i="11"/>
  <c r="D1412" i="11"/>
  <c r="D846" i="11"/>
  <c r="F1376" i="11"/>
  <c r="E590" i="11"/>
  <c r="F908" i="11"/>
  <c r="F403" i="11"/>
  <c r="F449" i="20" s="1"/>
  <c r="F1392" i="11"/>
  <c r="F311" i="11"/>
  <c r="D1376" i="11"/>
  <c r="E1316" i="11"/>
  <c r="E908" i="11"/>
  <c r="E1392" i="11"/>
  <c r="E311" i="11"/>
  <c r="F719" i="11"/>
  <c r="F846" i="11"/>
  <c r="D597" i="11"/>
  <c r="E635" i="11"/>
  <c r="E699" i="11"/>
  <c r="E1399" i="11"/>
  <c r="F1361" i="11"/>
  <c r="F188" i="11"/>
  <c r="F1447" i="11"/>
  <c r="F1482" i="11"/>
  <c r="F1556" i="11"/>
  <c r="D594" i="11"/>
  <c r="D1399" i="11"/>
  <c r="E373" i="11"/>
  <c r="E1071" i="11"/>
  <c r="E1482" i="11"/>
  <c r="E1556" i="11"/>
  <c r="D1482" i="11"/>
  <c r="D1556" i="11"/>
  <c r="E596" i="11"/>
  <c r="F1421" i="11"/>
  <c r="F1483" i="11"/>
  <c r="F1557" i="11"/>
  <c r="F1399" i="11"/>
  <c r="E1420" i="11"/>
  <c r="D1421" i="11"/>
  <c r="E1393" i="11"/>
  <c r="F1071" i="11"/>
  <c r="D931" i="11"/>
  <c r="D1393" i="11"/>
  <c r="D1420" i="11"/>
  <c r="E1365" i="11"/>
  <c r="F656" i="11"/>
  <c r="F207" i="11"/>
  <c r="F1406" i="11"/>
  <c r="F1316" i="11"/>
  <c r="D1367" i="11"/>
  <c r="E1421" i="11"/>
  <c r="F1393" i="11"/>
  <c r="F1420" i="11"/>
  <c r="D1365" i="11"/>
  <c r="M1611" i="3"/>
  <c r="E1368" i="11"/>
  <c r="F1403" i="11"/>
  <c r="D1402" i="11"/>
  <c r="E1091" i="11"/>
  <c r="E1403" i="11"/>
  <c r="E1370" i="11"/>
  <c r="D1227" i="11"/>
  <c r="D403" i="11"/>
  <c r="D449" i="20" s="1"/>
  <c r="D1383" i="11"/>
  <c r="D1396" i="11"/>
  <c r="D407" i="11"/>
  <c r="E1378" i="11"/>
  <c r="E1381" i="11"/>
  <c r="E1394" i="11"/>
  <c r="E594" i="11"/>
  <c r="E1384" i="11"/>
  <c r="E1397" i="11"/>
  <c r="E595" i="11"/>
  <c r="E599" i="11"/>
  <c r="F1382" i="11"/>
  <c r="F1395" i="11"/>
  <c r="D313" i="11"/>
  <c r="D1360" i="11"/>
  <c r="D1361" i="11"/>
  <c r="D635" i="11"/>
  <c r="D699" i="11"/>
  <c r="D1381" i="11"/>
  <c r="D1394" i="11"/>
  <c r="D1384" i="11"/>
  <c r="D1397" i="11"/>
  <c r="D595" i="11"/>
  <c r="D599" i="11"/>
  <c r="E1400" i="11"/>
  <c r="M1631" i="3"/>
  <c r="E1382" i="11"/>
  <c r="E1395" i="11"/>
  <c r="R1611" i="3"/>
  <c r="F495" i="11"/>
  <c r="F590" i="11"/>
  <c r="D1382" i="11"/>
  <c r="D1395" i="11"/>
  <c r="E162" i="11"/>
  <c r="E170" i="11"/>
  <c r="F1383" i="11"/>
  <c r="F1396" i="11"/>
  <c r="F407" i="11"/>
  <c r="H1611" i="3"/>
  <c r="D495" i="11"/>
  <c r="D590" i="11"/>
  <c r="D596" i="11"/>
  <c r="E597" i="11"/>
  <c r="E837" i="11"/>
  <c r="E1227" i="11"/>
  <c r="E403" i="11"/>
  <c r="E449" i="20" s="1"/>
  <c r="E1383" i="11"/>
  <c r="E1396" i="11"/>
  <c r="E407" i="11"/>
  <c r="F119" i="11"/>
  <c r="F699" i="11"/>
  <c r="F1381" i="11"/>
  <c r="F1394" i="11"/>
  <c r="F594" i="11"/>
  <c r="F1384" i="11"/>
  <c r="F1397" i="11"/>
  <c r="F595" i="11"/>
  <c r="F599" i="11"/>
  <c r="E1417" i="11"/>
  <c r="D1417" i="11"/>
  <c r="F1370" i="11"/>
  <c r="F1372" i="11"/>
  <c r="D1358" i="11"/>
  <c r="E1372" i="11"/>
  <c r="F1367" i="11"/>
  <c r="D1370" i="11"/>
  <c r="D1372" i="11"/>
  <c r="F1417" i="11"/>
  <c r="D944" i="11"/>
  <c r="E931" i="11"/>
  <c r="E313" i="11"/>
  <c r="E1358" i="11"/>
  <c r="E1360" i="11"/>
  <c r="E1361" i="11"/>
  <c r="F931" i="11"/>
  <c r="F1358" i="11"/>
  <c r="F1360" i="11"/>
  <c r="E1402" i="11"/>
  <c r="F1400" i="11"/>
  <c r="D1400" i="11"/>
  <c r="F718" i="11"/>
  <c r="D1091" i="11"/>
  <c r="D1403" i="11"/>
  <c r="E944" i="11"/>
  <c r="F944" i="11"/>
  <c r="F95" i="11"/>
  <c r="D413" i="11"/>
  <c r="D1406" i="11"/>
  <c r="D1405" i="11"/>
  <c r="E164" i="11"/>
  <c r="E165" i="11"/>
  <c r="E589" i="11"/>
  <c r="E437" i="11"/>
  <c r="F1359" i="11"/>
  <c r="F481" i="11"/>
  <c r="F1364" i="11"/>
  <c r="F952" i="11"/>
  <c r="D1362" i="11"/>
  <c r="D1375" i="11"/>
  <c r="D1366" i="11"/>
  <c r="D164" i="11"/>
  <c r="D165" i="11"/>
  <c r="D1368" i="11"/>
  <c r="D589" i="11"/>
  <c r="E617" i="11"/>
  <c r="E252" i="11"/>
  <c r="E1364" i="11"/>
  <c r="F252" i="11"/>
  <c r="F186" i="11"/>
  <c r="F1362" i="11"/>
  <c r="F1375" i="11"/>
  <c r="F413" i="11"/>
  <c r="F1378" i="11"/>
  <c r="F1380" i="11"/>
  <c r="D252" i="11"/>
  <c r="D1364" i="11"/>
  <c r="E1362" i="11"/>
  <c r="E1375" i="11"/>
  <c r="E413" i="11"/>
  <c r="E1380" i="11"/>
  <c r="F313" i="11"/>
  <c r="F480" i="11"/>
  <c r="F102" i="11"/>
  <c r="F552" i="11"/>
  <c r="F1365" i="11"/>
  <c r="F1366" i="11"/>
  <c r="F1369" i="11"/>
  <c r="F142" i="11"/>
  <c r="F1405" i="11"/>
  <c r="D1378" i="11"/>
  <c r="D1380" i="11"/>
  <c r="E881" i="11"/>
  <c r="E1406" i="11"/>
  <c r="E1405" i="11"/>
  <c r="E1366" i="11"/>
  <c r="E1369" i="11"/>
  <c r="F1386" i="11"/>
  <c r="F1402" i="11"/>
  <c r="F881" i="11"/>
  <c r="F106" i="11"/>
  <c r="F109" i="11"/>
  <c r="F588" i="11"/>
  <c r="F379" i="11"/>
  <c r="F1368" i="11"/>
  <c r="F589" i="11"/>
  <c r="F603" i="11"/>
  <c r="F617" i="11"/>
  <c r="F125" i="11"/>
  <c r="R1631" i="3"/>
  <c r="H1631" i="3"/>
  <c r="M1619" i="3"/>
  <c r="R1619" i="3"/>
  <c r="D373" i="11"/>
  <c r="E961" i="11"/>
  <c r="F134" i="11"/>
  <c r="F87" i="11"/>
  <c r="D1145" i="11"/>
  <c r="D456" i="11"/>
  <c r="D162" i="11"/>
  <c r="D961" i="11"/>
  <c r="D437" i="11"/>
  <c r="F98" i="11"/>
  <c r="F436" i="11"/>
  <c r="F694" i="11"/>
  <c r="F210" i="11"/>
  <c r="F335" i="11"/>
  <c r="E478" i="27"/>
  <c r="F564" i="11"/>
  <c r="F548" i="11"/>
  <c r="F838" i="11"/>
  <c r="F1055" i="11"/>
  <c r="F132" i="11"/>
  <c r="F592" i="11"/>
  <c r="F693" i="11"/>
  <c r="F74" i="11"/>
  <c r="E258" i="27" s="1"/>
  <c r="F75" i="11"/>
  <c r="E96" i="27" s="1"/>
  <c r="F116" i="11"/>
  <c r="F443" i="20" s="1"/>
  <c r="F120" i="11"/>
  <c r="H1606" i="3"/>
  <c r="D881" i="11"/>
  <c r="F91" i="11"/>
  <c r="M1606" i="3"/>
  <c r="R1606" i="3"/>
  <c r="F234" i="20"/>
  <c r="F232" i="20"/>
  <c r="F233" i="20"/>
  <c r="E151" i="27"/>
  <c r="F326" i="20"/>
  <c r="F359" i="20"/>
  <c r="F470" i="20"/>
  <c r="F607" i="20"/>
  <c r="E495" i="27"/>
  <c r="F632" i="20"/>
  <c r="F798" i="20"/>
  <c r="E380" i="27"/>
  <c r="F3" i="20"/>
  <c r="F123" i="20"/>
  <c r="E184" i="27"/>
  <c r="F161" i="20"/>
  <c r="F264" i="20"/>
  <c r="E34" i="27"/>
  <c r="F265" i="20"/>
  <c r="F325" i="20"/>
  <c r="F557" i="20"/>
  <c r="E412" i="27"/>
  <c r="F558" i="20"/>
  <c r="F674" i="20"/>
  <c r="F75" i="24"/>
  <c r="D75" i="16"/>
  <c r="F33" i="20"/>
  <c r="E430" i="27"/>
  <c r="F66" i="20"/>
  <c r="E432" i="27"/>
  <c r="F162" i="20"/>
  <c r="E108" i="27"/>
  <c r="F196" i="20"/>
  <c r="F197" i="20"/>
  <c r="E571" i="27"/>
  <c r="F360" i="20"/>
  <c r="F34" i="20"/>
  <c r="F4" i="24"/>
  <c r="D4" i="16"/>
  <c r="F67" i="20"/>
  <c r="E26" i="27"/>
  <c r="F5" i="24"/>
  <c r="D5" i="16"/>
  <c r="F68" i="20"/>
  <c r="E163" i="27"/>
  <c r="F899" i="20"/>
  <c r="D15" i="4"/>
  <c r="E107" i="27"/>
  <c r="E215" i="22"/>
  <c r="F266" i="20"/>
  <c r="F536" i="20"/>
  <c r="F822" i="20"/>
  <c r="F634" i="11"/>
  <c r="E1145" i="11"/>
  <c r="F123" i="11"/>
  <c r="F94" i="11"/>
  <c r="F113" i="11"/>
  <c r="F178" i="11"/>
  <c r="F368" i="11"/>
  <c r="D625" i="11"/>
  <c r="E625" i="11"/>
  <c r="F216" i="11"/>
  <c r="F349" i="11"/>
  <c r="F251" i="11"/>
  <c r="F467" i="11"/>
  <c r="F142" i="20" s="1"/>
  <c r="F510" i="11"/>
  <c r="F573" i="11"/>
  <c r="F86" i="11"/>
  <c r="F135" i="11"/>
  <c r="F1354" i="11"/>
  <c r="F362" i="11"/>
  <c r="F269" i="11"/>
  <c r="F1079" i="11"/>
  <c r="F96" i="11"/>
  <c r="F99" i="11"/>
  <c r="F299" i="11"/>
  <c r="F383" i="11"/>
  <c r="F76" i="11"/>
  <c r="F150" i="11"/>
  <c r="E1328" i="11"/>
  <c r="E1359" i="11"/>
  <c r="E1342" i="11"/>
  <c r="E1363" i="11"/>
  <c r="F1357" i="11"/>
  <c r="E540" i="27" s="1"/>
  <c r="F93" i="11"/>
  <c r="F101" i="11"/>
  <c r="F585" i="11"/>
  <c r="F597" i="11"/>
  <c r="F375" i="11"/>
  <c r="F187" i="11"/>
  <c r="F105" i="11"/>
  <c r="F253" i="11"/>
  <c r="F112" i="11"/>
  <c r="F114" i="11"/>
  <c r="F121" i="11"/>
  <c r="F122" i="11"/>
  <c r="F657" i="11"/>
  <c r="F305" i="11"/>
  <c r="F312" i="11"/>
  <c r="F88" i="11"/>
  <c r="F136" i="11"/>
  <c r="F341" i="11"/>
  <c r="F100" i="11"/>
  <c r="F374" i="11"/>
  <c r="F812" i="11"/>
  <c r="F103" i="11"/>
  <c r="F814" i="11"/>
  <c r="F519" i="11"/>
  <c r="F531" i="11"/>
  <c r="F196" i="11"/>
  <c r="F536" i="11"/>
  <c r="F130" i="11"/>
  <c r="F138" i="11"/>
  <c r="F140" i="11"/>
  <c r="F567" i="11"/>
  <c r="F223" i="11"/>
  <c r="F409" i="11"/>
  <c r="F813" i="11"/>
  <c r="F449" i="11"/>
  <c r="F574" i="11"/>
  <c r="F376" i="11"/>
  <c r="F1342" i="11"/>
  <c r="F1363" i="11"/>
  <c r="F521" i="11"/>
  <c r="F453" i="20" s="1"/>
  <c r="F484" i="11"/>
  <c r="F107" i="11"/>
  <c r="F108" i="11"/>
  <c r="F110" i="11"/>
  <c r="F111" i="11"/>
  <c r="F255" i="11"/>
  <c r="F598" i="11"/>
  <c r="F578" i="11"/>
  <c r="F143" i="11"/>
  <c r="F144" i="11"/>
  <c r="F437" i="11"/>
  <c r="F584" i="11"/>
  <c r="F596" i="11"/>
  <c r="F154" i="11"/>
  <c r="D1328" i="11"/>
  <c r="D1359" i="11"/>
  <c r="D1342" i="11"/>
  <c r="D1363" i="11"/>
  <c r="D1357" i="11"/>
  <c r="D117" i="11"/>
  <c r="D310" i="11"/>
  <c r="D314" i="11"/>
  <c r="D962" i="11"/>
  <c r="D149" i="11"/>
  <c r="E1357" i="11"/>
  <c r="E117" i="11"/>
  <c r="E310" i="11"/>
  <c r="E314" i="11"/>
  <c r="E962" i="11"/>
  <c r="E149" i="11"/>
  <c r="F85" i="11"/>
  <c r="F133" i="11"/>
  <c r="F137" i="11"/>
  <c r="F90" i="11"/>
  <c r="F158" i="11"/>
  <c r="F164" i="11"/>
  <c r="F97" i="11"/>
  <c r="F139" i="11"/>
  <c r="F182" i="11"/>
  <c r="F479" i="11"/>
  <c r="F104" i="11"/>
  <c r="F141" i="11"/>
  <c r="F527" i="11"/>
  <c r="F310" i="11"/>
  <c r="F314" i="11"/>
  <c r="F1355" i="11"/>
  <c r="F962" i="11"/>
  <c r="F145" i="11"/>
  <c r="F80" i="11"/>
  <c r="F292" i="11"/>
  <c r="F625" i="11"/>
  <c r="F387" i="11"/>
  <c r="F1048" i="11"/>
  <c r="E456" i="11"/>
  <c r="D1222" i="11"/>
  <c r="D1127" i="11"/>
  <c r="D979" i="11"/>
  <c r="E1222" i="11"/>
  <c r="E1127" i="11"/>
  <c r="E979" i="11"/>
  <c r="F1127" i="11"/>
  <c r="F979" i="11"/>
  <c r="D1306" i="11"/>
  <c r="D386" i="11"/>
  <c r="D1286" i="11"/>
  <c r="D257" i="11"/>
  <c r="E1306" i="11"/>
  <c r="E386" i="11"/>
  <c r="E1286" i="11"/>
  <c r="E257" i="11"/>
  <c r="F382" i="11"/>
  <c r="F389" i="11"/>
  <c r="F1286" i="11"/>
  <c r="F238" i="11"/>
  <c r="F326" i="11"/>
  <c r="F198" i="11"/>
  <c r="F538" i="11"/>
  <c r="F257" i="11"/>
  <c r="F391" i="11"/>
  <c r="F281" i="11"/>
  <c r="F827" i="11"/>
  <c r="F961" i="11"/>
  <c r="F236" i="11"/>
  <c r="F493" i="11"/>
  <c r="F497" i="11"/>
  <c r="F452" i="20" s="1"/>
  <c r="F1211" i="11"/>
  <c r="D1046" i="11"/>
  <c r="E1046" i="11"/>
  <c r="F458" i="11"/>
  <c r="F1046" i="11"/>
  <c r="F1201" i="11"/>
  <c r="F535" i="11"/>
  <c r="F1052" i="11"/>
  <c r="E587" i="11"/>
  <c r="E588" i="11"/>
  <c r="D547" i="11"/>
  <c r="E547" i="11"/>
  <c r="F1096" i="11"/>
  <c r="F227" i="11"/>
  <c r="F518" i="11"/>
  <c r="F649" i="11"/>
  <c r="D250" i="11"/>
  <c r="D251" i="11"/>
  <c r="E250" i="11"/>
  <c r="E251" i="11"/>
  <c r="E405" i="11"/>
  <c r="E406" i="11"/>
  <c r="F358" i="11"/>
  <c r="F365" i="11"/>
  <c r="F473" i="11"/>
  <c r="F475" i="11"/>
  <c r="F277" i="11"/>
  <c r="F205" i="11"/>
  <c r="D479" i="11"/>
  <c r="E479" i="11"/>
  <c r="F416" i="11"/>
  <c r="F569" i="11"/>
  <c r="F1252" i="11"/>
  <c r="F872" i="11"/>
  <c r="F542" i="11"/>
  <c r="F302" i="11"/>
  <c r="F452" i="11"/>
  <c r="D405" i="11"/>
  <c r="D406" i="11"/>
  <c r="D587" i="11"/>
  <c r="D588" i="11"/>
  <c r="D1096" i="11"/>
  <c r="D309" i="11"/>
  <c r="E1096" i="11"/>
  <c r="F504" i="11"/>
  <c r="F462" i="11"/>
  <c r="F1077" i="11"/>
  <c r="F444" i="11"/>
  <c r="F465" i="11"/>
  <c r="F272" i="11"/>
  <c r="F344" i="11"/>
  <c r="F770" i="11"/>
  <c r="F483" i="11"/>
  <c r="F818" i="11"/>
  <c r="F1023" i="11"/>
  <c r="E1265" i="11"/>
  <c r="F356" i="11"/>
  <c r="D441" i="11"/>
  <c r="E441" i="11"/>
  <c r="F214" i="11"/>
  <c r="F333" i="11"/>
  <c r="F290" i="11"/>
  <c r="F201" i="11"/>
  <c r="D1265" i="11"/>
  <c r="F246" i="11"/>
  <c r="F265" i="11"/>
  <c r="F562" i="11"/>
  <c r="F1098" i="11"/>
  <c r="F228" i="11"/>
  <c r="F523" i="11"/>
  <c r="F233" i="11"/>
  <c r="F394" i="11"/>
  <c r="D470" i="11"/>
  <c r="E470" i="11"/>
  <c r="F501" i="11"/>
  <c r="F296" i="11"/>
  <c r="F446" i="11"/>
  <c r="F195" i="11"/>
  <c r="F534" i="11"/>
  <c r="F128" i="11"/>
  <c r="F506" i="11"/>
  <c r="F463" i="11"/>
  <c r="F342" i="11"/>
  <c r="F1134" i="11"/>
  <c r="F511" i="11"/>
  <c r="F369" i="11"/>
  <c r="F184" i="11"/>
  <c r="F185" i="11"/>
  <c r="F455" i="11"/>
  <c r="F456" i="11"/>
  <c r="F273" i="11"/>
  <c r="F424" i="11"/>
  <c r="F537" i="11"/>
  <c r="F1294" i="11"/>
  <c r="E788" i="11"/>
  <c r="E1166" i="11"/>
  <c r="D788" i="11"/>
  <c r="D1166" i="11"/>
  <c r="F500" i="11"/>
  <c r="F560" i="11"/>
  <c r="F267" i="11"/>
  <c r="F420" i="11"/>
  <c r="F293" i="11"/>
  <c r="F508" i="11"/>
  <c r="F423" i="11"/>
  <c r="F1254" i="11"/>
  <c r="F428" i="11"/>
  <c r="F430" i="11"/>
  <c r="F191" i="11"/>
  <c r="F321" i="11"/>
  <c r="F544" i="11"/>
  <c r="F146" i="11"/>
  <c r="F582" i="11"/>
  <c r="F494" i="11"/>
  <c r="F583" i="11"/>
  <c r="F151" i="11"/>
  <c r="F498" i="11"/>
  <c r="F153" i="11"/>
  <c r="F747" i="11"/>
  <c r="F581" i="11"/>
  <c r="F398" i="11"/>
  <c r="F836" i="11"/>
  <c r="F21" i="11"/>
  <c r="F606" i="20" s="1"/>
  <c r="R1627" i="3"/>
  <c r="F833" i="11"/>
  <c r="F283" i="11"/>
  <c r="F901" i="11"/>
  <c r="F286" i="11"/>
  <c r="F438" i="11"/>
  <c r="F698" i="11"/>
  <c r="F338" i="11"/>
  <c r="F490" i="11"/>
  <c r="F532" i="11"/>
  <c r="F533" i="11"/>
  <c r="F126" i="11"/>
  <c r="F147" i="11"/>
  <c r="F149" i="11"/>
  <c r="F197" i="11"/>
  <c r="F969" i="11"/>
  <c r="F330" i="11"/>
  <c r="E377" i="11"/>
  <c r="F217" i="11"/>
  <c r="F445" i="20" s="1"/>
  <c r="D802" i="11"/>
  <c r="D1388" i="11"/>
  <c r="D1407" i="11"/>
  <c r="D1045" i="11"/>
  <c r="E802" i="11"/>
  <c r="E1388" i="11"/>
  <c r="E1407" i="11"/>
  <c r="E309" i="20" s="1"/>
  <c r="E1045" i="11"/>
  <c r="F354" i="11"/>
  <c r="F213" i="11"/>
  <c r="F332" i="11"/>
  <c r="F215" i="11"/>
  <c r="F355" i="11"/>
  <c r="F288" i="11"/>
  <c r="F289" i="11"/>
  <c r="F200" i="11"/>
  <c r="F306" i="11"/>
  <c r="F357" i="11"/>
  <c r="F502" i="11"/>
  <c r="F291" i="11"/>
  <c r="F503" i="11"/>
  <c r="F563" i="11"/>
  <c r="F177" i="11"/>
  <c r="F268" i="11"/>
  <c r="F461" i="11"/>
  <c r="F339" i="11"/>
  <c r="F364" i="11"/>
  <c r="F798" i="11"/>
  <c r="F340" i="11"/>
  <c r="F366" i="11"/>
  <c r="F157" i="11"/>
  <c r="F271" i="11"/>
  <c r="F295" i="11"/>
  <c r="F447" i="20" s="1"/>
  <c r="F445" i="11"/>
  <c r="F318" i="11"/>
  <c r="F804" i="11"/>
  <c r="F319" i="11"/>
  <c r="F181" i="11"/>
  <c r="F474" i="11"/>
  <c r="F183" i="11"/>
  <c r="F274" i="11"/>
  <c r="F343" i="11"/>
  <c r="F447" i="11"/>
  <c r="F448" i="11"/>
  <c r="F934" i="11"/>
  <c r="F648" i="11"/>
  <c r="F769" i="11"/>
  <c r="F1329" i="11"/>
  <c r="F482" i="11"/>
  <c r="F278" i="11"/>
  <c r="F410" i="11"/>
  <c r="F412" i="11"/>
  <c r="F522" i="11"/>
  <c r="F301" i="11"/>
  <c r="F541" i="11"/>
  <c r="F1263" i="11"/>
  <c r="F381" i="11"/>
  <c r="F232" i="11"/>
  <c r="F576" i="11"/>
  <c r="F1268" i="11"/>
  <c r="F525" i="11"/>
  <c r="F192" i="11"/>
  <c r="F526" i="11"/>
  <c r="F388" i="11"/>
  <c r="F554" i="11"/>
  <c r="F390" i="11"/>
  <c r="F193" i="11"/>
  <c r="F244" i="11"/>
  <c r="F347" i="11"/>
  <c r="F451" i="11"/>
  <c r="F546" i="11"/>
  <c r="F547" i="11"/>
  <c r="F392" i="11"/>
  <c r="F529" i="11"/>
  <c r="F194" i="11"/>
  <c r="F530" i="11"/>
  <c r="F960" i="11"/>
  <c r="F348" i="11"/>
  <c r="D377" i="11"/>
  <c r="D830" i="11"/>
  <c r="E830" i="11"/>
  <c r="D1327" i="11"/>
  <c r="E1327" i="11"/>
  <c r="F211" i="11"/>
  <c r="F212" i="11"/>
  <c r="F558" i="11"/>
  <c r="F559" i="11"/>
  <c r="F264" i="11"/>
  <c r="F439" i="11"/>
  <c r="F334" i="11"/>
  <c r="F156" i="11"/>
  <c r="F266" i="11"/>
  <c r="F415" i="11"/>
  <c r="F561" i="11"/>
  <c r="F460" i="11"/>
  <c r="F915" i="11"/>
  <c r="F505" i="11"/>
  <c r="F1158" i="11"/>
  <c r="F858" i="11"/>
  <c r="F222" i="11"/>
  <c r="F507" i="11"/>
  <c r="F422" i="11"/>
  <c r="F802" i="11"/>
  <c r="F270" i="11"/>
  <c r="F509" i="11"/>
  <c r="F469" i="11"/>
  <c r="F1168" i="11"/>
  <c r="F1001" i="11"/>
  <c r="F203" i="11"/>
  <c r="F204" i="11"/>
  <c r="F514" i="11"/>
  <c r="F371" i="11"/>
  <c r="F570" i="11"/>
  <c r="F401" i="11"/>
  <c r="F1388" i="11"/>
  <c r="F1407" i="11"/>
  <c r="F225" i="11"/>
  <c r="F226" i="11"/>
  <c r="F372" i="11"/>
  <c r="F373" i="11"/>
  <c r="F1178" i="11"/>
  <c r="F427" i="11"/>
  <c r="F1097" i="11"/>
  <c r="F404" i="11"/>
  <c r="F405" i="11"/>
  <c r="F300" i="11"/>
  <c r="F429" i="11"/>
  <c r="F553" i="11"/>
  <c r="F454" i="20" s="1"/>
  <c r="F675" i="11"/>
  <c r="F190" i="11"/>
  <c r="F320" i="11"/>
  <c r="F231" i="11"/>
  <c r="F882" i="11"/>
  <c r="F524" i="11"/>
  <c r="F385" i="11"/>
  <c r="F386" i="11"/>
  <c r="F261" i="11"/>
  <c r="F543" i="11"/>
  <c r="F206" i="11"/>
  <c r="F280" i="11"/>
  <c r="F350" i="11"/>
  <c r="F489" i="11"/>
  <c r="F577" i="11"/>
  <c r="F887" i="11"/>
  <c r="F1197" i="11"/>
  <c r="F234" i="11"/>
  <c r="F433" i="11"/>
  <c r="F555" i="11"/>
  <c r="F491" i="11"/>
  <c r="F218" i="11"/>
  <c r="F176" i="11"/>
  <c r="F459" i="11"/>
  <c r="F337" i="11"/>
  <c r="F988" i="11"/>
  <c r="F1233" i="11"/>
  <c r="F249" i="11"/>
  <c r="F250" i="11"/>
  <c r="F179" i="11"/>
  <c r="E224" i="27" s="1"/>
  <c r="F468" i="11"/>
  <c r="F180" i="11"/>
  <c r="F224" i="11"/>
  <c r="F513" i="11"/>
  <c r="F145" i="20" s="1"/>
  <c r="F370" i="11"/>
  <c r="F571" i="11"/>
  <c r="F572" i="11"/>
  <c r="F275" i="11"/>
  <c r="F276" i="11"/>
  <c r="F515" i="11"/>
  <c r="F517" i="11"/>
  <c r="F1014" i="11"/>
  <c r="F575" i="11"/>
  <c r="F1330" i="11"/>
  <c r="F346" i="11"/>
  <c r="F448" i="20" s="1"/>
  <c r="F450" i="11"/>
  <c r="F586" i="11"/>
  <c r="F587" i="11"/>
  <c r="F1267" i="11"/>
  <c r="F384" i="11"/>
  <c r="F431" i="11"/>
  <c r="F159" i="11"/>
  <c r="F162" i="11"/>
  <c r="F209" i="11"/>
  <c r="F528" i="11"/>
  <c r="F579" i="11"/>
  <c r="F1279" i="11"/>
  <c r="F580" i="11"/>
  <c r="F322" i="11"/>
  <c r="F1130" i="11"/>
  <c r="F435" i="11"/>
  <c r="F450" i="20" s="1"/>
  <c r="F556" i="11"/>
  <c r="F1298" i="11"/>
  <c r="F1306" i="11"/>
  <c r="F1139" i="11"/>
  <c r="F1145" i="11"/>
  <c r="F565" i="11"/>
  <c r="F202" i="11"/>
  <c r="F566" i="11"/>
  <c r="F1238" i="11"/>
  <c r="F549" i="11"/>
  <c r="F568" i="11"/>
  <c r="F425" i="11"/>
  <c r="F297" i="11"/>
  <c r="F298" i="11"/>
  <c r="F426" i="11"/>
  <c r="F550" i="11"/>
  <c r="F551" i="11"/>
  <c r="F477" i="11"/>
  <c r="F451" i="20" s="1"/>
  <c r="F478" i="11"/>
  <c r="F1012" i="11"/>
  <c r="F1255" i="11"/>
  <c r="F229" i="11"/>
  <c r="F230" i="11"/>
  <c r="F485" i="11"/>
  <c r="F486" i="11"/>
  <c r="F487" i="11"/>
  <c r="F488" i="11"/>
  <c r="F279" i="11"/>
  <c r="F173" i="11"/>
  <c r="F308" i="11"/>
  <c r="F309" i="11"/>
  <c r="F432" i="11"/>
  <c r="F303" i="11"/>
  <c r="F1341" i="11"/>
  <c r="F492" i="11"/>
  <c r="F282" i="11"/>
  <c r="F304" i="11"/>
  <c r="F453" i="11"/>
  <c r="F220" i="11"/>
  <c r="F1285" i="11"/>
  <c r="F1042" i="11"/>
  <c r="F1315" i="11"/>
  <c r="F1322" i="11"/>
  <c r="F923" i="11"/>
  <c r="F864" i="11"/>
  <c r="F1323" i="11"/>
  <c r="F1171" i="11"/>
  <c r="F1175" i="11"/>
  <c r="F1102" i="11"/>
  <c r="F1126" i="11"/>
  <c r="F395" i="11"/>
  <c r="F1204" i="11"/>
  <c r="F896" i="11"/>
  <c r="F1290" i="11"/>
  <c r="F924" i="11"/>
  <c r="F612" i="11"/>
  <c r="F1090" i="11"/>
  <c r="F929" i="11"/>
  <c r="F771" i="11"/>
  <c r="F1331" i="11"/>
  <c r="F880" i="11"/>
  <c r="F1029" i="11"/>
  <c r="F883" i="11"/>
  <c r="F1272" i="11"/>
  <c r="F1273" i="11"/>
  <c r="F951" i="11"/>
  <c r="F1123" i="11"/>
  <c r="F1282" i="11"/>
  <c r="F324" i="11"/>
  <c r="F966" i="11"/>
  <c r="F1179" i="11"/>
  <c r="F1015" i="11"/>
  <c r="F815" i="11"/>
  <c r="F242" i="11"/>
  <c r="F1214" i="11"/>
  <c r="F633" i="11"/>
  <c r="F972" i="11"/>
  <c r="F897" i="11"/>
  <c r="F1207" i="11"/>
  <c r="F328" i="11"/>
  <c r="F258" i="11"/>
  <c r="F1137" i="11"/>
  <c r="F970" i="11"/>
  <c r="F971" i="11"/>
  <c r="F779" i="11"/>
  <c r="F1209" i="11"/>
  <c r="F632" i="11"/>
  <c r="F83" i="11"/>
  <c r="F329" i="11"/>
  <c r="F1213" i="11"/>
  <c r="F1215" i="11"/>
  <c r="E233" i="27" s="1"/>
  <c r="F327" i="11"/>
  <c r="F1136" i="11"/>
  <c r="F968" i="11"/>
  <c r="F1296" i="11"/>
  <c r="F828" i="11"/>
  <c r="F1040" i="11"/>
  <c r="F1202" i="11"/>
  <c r="F1280" i="11"/>
  <c r="F1043" i="11"/>
  <c r="F1045" i="11"/>
  <c r="F1124" i="11"/>
  <c r="F894" i="11"/>
  <c r="F1343" i="11"/>
  <c r="F1344" i="11"/>
  <c r="F957" i="11"/>
  <c r="F895" i="11"/>
  <c r="F1205" i="11"/>
  <c r="F323" i="11"/>
  <c r="F1129" i="11"/>
  <c r="F78" i="11"/>
  <c r="F396" i="11"/>
  <c r="F963" i="11"/>
  <c r="F1291" i="11"/>
  <c r="F781" i="11"/>
  <c r="F783" i="11"/>
  <c r="F1050" i="11"/>
  <c r="F1350" i="11"/>
  <c r="F239" i="11"/>
  <c r="F1133" i="11"/>
  <c r="F691" i="11"/>
  <c r="F1351" i="11"/>
  <c r="F1135" i="11"/>
  <c r="F1212" i="11"/>
  <c r="F1053" i="11"/>
  <c r="F1352" i="11"/>
  <c r="E96" i="22" s="1"/>
  <c r="F1251" i="11"/>
  <c r="F1266" i="11"/>
  <c r="F1122" i="11"/>
  <c r="F685" i="11"/>
  <c r="F1203" i="11"/>
  <c r="F686" i="11"/>
  <c r="F1044" i="11"/>
  <c r="F1283" i="11"/>
  <c r="F1047" i="11"/>
  <c r="F235" i="11"/>
  <c r="F958" i="11"/>
  <c r="F1287" i="11"/>
  <c r="F628" i="11"/>
  <c r="F832" i="11"/>
  <c r="F1206" i="11"/>
  <c r="F127" i="11"/>
  <c r="F743" i="11"/>
  <c r="F1049" i="11"/>
  <c r="F1349" i="11"/>
  <c r="F690" i="11"/>
  <c r="F834" i="11"/>
  <c r="F1131" i="11"/>
  <c r="F81" i="11"/>
  <c r="F630" i="11"/>
  <c r="F1210" i="11"/>
  <c r="F746" i="11"/>
  <c r="F1418" i="11"/>
  <c r="F1295" i="11"/>
  <c r="F1419" i="11"/>
  <c r="F829" i="11"/>
  <c r="F1281" i="11"/>
  <c r="F77" i="11"/>
  <c r="F689" i="11"/>
  <c r="F1288" i="11"/>
  <c r="F237" i="11"/>
  <c r="F24" i="11"/>
  <c r="F733" i="20" s="1"/>
  <c r="F717" i="11"/>
  <c r="F899" i="11"/>
  <c r="F965" i="11"/>
  <c r="F1293" i="11"/>
  <c r="F241" i="11"/>
  <c r="F835" i="11"/>
  <c r="F967" i="11"/>
  <c r="F902" i="11"/>
  <c r="F692" i="11"/>
  <c r="F54" i="11"/>
  <c r="F871" i="11"/>
  <c r="F935" i="11"/>
  <c r="F874" i="11"/>
  <c r="F1018" i="11"/>
  <c r="F1184" i="11"/>
  <c r="F1260" i="11"/>
  <c r="F1191" i="11"/>
  <c r="F1110" i="11"/>
  <c r="F679" i="11"/>
  <c r="F892" i="11"/>
  <c r="F893" i="11"/>
  <c r="F1125" i="11"/>
  <c r="F780" i="11"/>
  <c r="F1128" i="11"/>
  <c r="F959" i="11"/>
  <c r="F1347" i="11"/>
  <c r="F898" i="11"/>
  <c r="F1208" i="11"/>
  <c r="F629" i="11"/>
  <c r="F456" i="20" s="1"/>
  <c r="F744" i="11"/>
  <c r="F964" i="11"/>
  <c r="F1292" i="11"/>
  <c r="F1051" i="11"/>
  <c r="F82" i="11"/>
  <c r="F631" i="11"/>
  <c r="F900" i="11"/>
  <c r="F129" i="11"/>
  <c r="E193" i="27" s="1"/>
  <c r="F399" i="11"/>
  <c r="F782" i="11"/>
  <c r="F1081" i="11"/>
  <c r="F1084" i="11"/>
  <c r="F1170" i="11"/>
  <c r="F1003" i="11"/>
  <c r="F1162" i="11"/>
  <c r="F1239" i="11"/>
  <c r="D1387" i="11"/>
  <c r="E1387" i="11"/>
  <c r="F418" i="11"/>
  <c r="F53" i="11"/>
  <c r="F1318" i="11"/>
  <c r="F1082" i="11"/>
  <c r="F803" i="11"/>
  <c r="F1242" i="11"/>
  <c r="F1002" i="11"/>
  <c r="F668" i="11"/>
  <c r="E884" i="11"/>
  <c r="D1356" i="11"/>
  <c r="D1339" i="11"/>
  <c r="E1356" i="11"/>
  <c r="E1339" i="11"/>
  <c r="F637" i="11"/>
  <c r="F907" i="11"/>
  <c r="F844" i="11"/>
  <c r="F789" i="11"/>
  <c r="F1063" i="11"/>
  <c r="F1065" i="11"/>
  <c r="F604" i="11"/>
  <c r="F981" i="11"/>
  <c r="F1068" i="11"/>
  <c r="F661" i="11"/>
  <c r="F792" i="11"/>
  <c r="F1069" i="11"/>
  <c r="F359" i="11"/>
  <c r="F912" i="11"/>
  <c r="F794" i="11"/>
  <c r="F1309" i="11"/>
  <c r="F50" i="11"/>
  <c r="F315" i="11"/>
  <c r="F854" i="11"/>
  <c r="D884" i="11"/>
  <c r="F845" i="11"/>
  <c r="F1143" i="11"/>
  <c r="F849" i="11"/>
  <c r="F1072" i="11"/>
  <c r="F247" i="11"/>
  <c r="F51" i="11"/>
  <c r="F990" i="11"/>
  <c r="F1312" i="11"/>
  <c r="F221" i="11"/>
  <c r="F1160" i="11"/>
  <c r="F1314" i="11"/>
  <c r="D1338" i="11"/>
  <c r="E1338" i="11"/>
  <c r="F989" i="11"/>
  <c r="F316" i="11"/>
  <c r="F317" i="11"/>
  <c r="F731" i="11"/>
  <c r="F1165" i="11"/>
  <c r="F1154" i="11"/>
  <c r="F726" i="11"/>
  <c r="F727" i="11"/>
  <c r="F918" i="11"/>
  <c r="F1230" i="11"/>
  <c r="F758" i="11"/>
  <c r="F1232" i="11"/>
  <c r="F919" i="11"/>
  <c r="F1313" i="11"/>
  <c r="F92" i="11"/>
  <c r="F199" i="20" s="1"/>
  <c r="F1078" i="11"/>
  <c r="F1161" i="11"/>
  <c r="F464" i="11"/>
  <c r="F610" i="11"/>
  <c r="F732" i="11"/>
  <c r="F1235" i="11"/>
  <c r="F922" i="11"/>
  <c r="F1163" i="11"/>
  <c r="F761" i="11"/>
  <c r="F1164" i="11"/>
  <c r="F1166" i="11"/>
  <c r="F1236" i="11"/>
  <c r="F997" i="11"/>
  <c r="F999" i="11"/>
  <c r="F611" i="11"/>
  <c r="F733" i="11"/>
  <c r="F998" i="11"/>
  <c r="F1320" i="11"/>
  <c r="F1321" i="11"/>
  <c r="F862" i="11"/>
  <c r="F1169" i="11"/>
  <c r="F613" i="11"/>
  <c r="F734" i="11"/>
  <c r="F925" i="11"/>
  <c r="F1243" i="11"/>
  <c r="F807" i="11"/>
  <c r="F1087" i="11"/>
  <c r="F927" i="11"/>
  <c r="F1088" i="11"/>
  <c r="F1089" i="11"/>
  <c r="F710" i="11"/>
  <c r="F867" i="11"/>
  <c r="F870" i="11"/>
  <c r="F1173" i="11"/>
  <c r="F766" i="11"/>
  <c r="F768" i="11"/>
  <c r="F1092" i="11"/>
  <c r="F1094" i="11"/>
  <c r="F1093" i="11"/>
  <c r="F1095" i="11"/>
  <c r="F1010" i="11"/>
  <c r="F1177" i="11"/>
  <c r="F1181" i="11"/>
  <c r="F1017" i="11"/>
  <c r="F816" i="11"/>
  <c r="F1100" i="11"/>
  <c r="F937" i="11"/>
  <c r="F817" i="11"/>
  <c r="F1259" i="11"/>
  <c r="F1020" i="11"/>
  <c r="F1261" i="11"/>
  <c r="F877" i="11"/>
  <c r="F938" i="11"/>
  <c r="F1104" i="11"/>
  <c r="F940" i="11"/>
  <c r="F879" i="11"/>
  <c r="F1025" i="11"/>
  <c r="F821" i="11"/>
  <c r="F1105" i="11"/>
  <c r="F942" i="11"/>
  <c r="F943" i="11"/>
  <c r="F945" i="11"/>
  <c r="F1271" i="11"/>
  <c r="F946" i="11"/>
  <c r="F1032" i="11"/>
  <c r="F948" i="11"/>
  <c r="F1034" i="11"/>
  <c r="F1116" i="11"/>
  <c r="F1035" i="11"/>
  <c r="F623" i="11"/>
  <c r="F824" i="11"/>
  <c r="F1117" i="11"/>
  <c r="F1390" i="11"/>
  <c r="F682" i="11"/>
  <c r="F825" i="11"/>
  <c r="F1118" i="11"/>
  <c r="F826" i="11"/>
  <c r="F1199" i="11"/>
  <c r="F1121" i="11"/>
  <c r="F1340" i="11"/>
  <c r="F624" i="11"/>
  <c r="F742" i="11"/>
  <c r="F1391" i="11"/>
  <c r="E105" i="27" s="1"/>
  <c r="F655" i="11"/>
  <c r="F1080" i="11"/>
  <c r="F762" i="11"/>
  <c r="F860" i="11"/>
  <c r="F1083" i="11"/>
  <c r="F805" i="11"/>
  <c r="F644" i="11"/>
  <c r="F646" i="11"/>
  <c r="F763" i="11"/>
  <c r="F865" i="11"/>
  <c r="F614" i="11"/>
  <c r="F1172" i="11"/>
  <c r="F619" i="11"/>
  <c r="F878" i="20" s="1"/>
  <c r="F735" i="11"/>
  <c r="F928" i="11"/>
  <c r="F932" i="11"/>
  <c r="F1246" i="11"/>
  <c r="F809" i="11"/>
  <c r="F811" i="11"/>
  <c r="F1174" i="11"/>
  <c r="F1176" i="11"/>
  <c r="F1253" i="11"/>
  <c r="F673" i="11"/>
  <c r="F936" i="11"/>
  <c r="F873" i="11"/>
  <c r="F1256" i="11"/>
  <c r="F1099" i="11"/>
  <c r="F875" i="11"/>
  <c r="F1183" i="11"/>
  <c r="F1019" i="11"/>
  <c r="F1332" i="11"/>
  <c r="F1021" i="11"/>
  <c r="F738" i="11"/>
  <c r="F1022" i="11"/>
  <c r="F1333" i="11"/>
  <c r="F774" i="11"/>
  <c r="F1188" i="11"/>
  <c r="F1189" i="11"/>
  <c r="F1190" i="11"/>
  <c r="F1028" i="11"/>
  <c r="F1107" i="11"/>
  <c r="F651" i="11"/>
  <c r="F1030" i="11"/>
  <c r="F822" i="11"/>
  <c r="F1389" i="11"/>
  <c r="F556" i="20" s="1"/>
  <c r="F1031" i="11"/>
  <c r="F677" i="11"/>
  <c r="F1033" i="11"/>
  <c r="F823" i="11"/>
  <c r="F1274" i="11"/>
  <c r="F1275" i="11"/>
  <c r="F1276" i="11"/>
  <c r="F1336" i="11"/>
  <c r="F653" i="11"/>
  <c r="F714" i="11"/>
  <c r="F888" i="11"/>
  <c r="F1198" i="11"/>
  <c r="F890" i="11"/>
  <c r="E178" i="27" s="1"/>
  <c r="F1277" i="11"/>
  <c r="F1200" i="11"/>
  <c r="F1278" i="11"/>
  <c r="F683" i="11"/>
  <c r="F778" i="11"/>
  <c r="F993" i="11"/>
  <c r="F1159" i="11"/>
  <c r="F1317" i="11"/>
  <c r="F996" i="11"/>
  <c r="F801" i="11"/>
  <c r="F1237" i="11"/>
  <c r="F1319" i="11"/>
  <c r="F666" i="11"/>
  <c r="F861" i="11"/>
  <c r="F1167" i="11"/>
  <c r="F1240" i="11"/>
  <c r="F863" i="11"/>
  <c r="F1000" i="11"/>
  <c r="E252" i="27" s="1"/>
  <c r="F1387" i="11"/>
  <c r="F667" i="11"/>
  <c r="F806" i="11"/>
  <c r="F1086" i="11"/>
  <c r="F926" i="11"/>
  <c r="F1244" i="11"/>
  <c r="F706" i="11"/>
  <c r="F616" i="11"/>
  <c r="F866" i="11"/>
  <c r="F1245" i="11"/>
  <c r="F645" i="11"/>
  <c r="F647" i="11"/>
  <c r="F765" i="11"/>
  <c r="F767" i="11"/>
  <c r="F1006" i="11"/>
  <c r="F1325" i="11"/>
  <c r="F1327" i="11"/>
  <c r="F930" i="11"/>
  <c r="F1247" i="11"/>
  <c r="F1250" i="11"/>
  <c r="F869" i="11"/>
  <c r="F1249" i="11"/>
  <c r="F933" i="11"/>
  <c r="F711" i="11"/>
  <c r="F1180" i="11"/>
  <c r="F1016" i="11"/>
  <c r="F1182" i="11"/>
  <c r="F737" i="11"/>
  <c r="F1258" i="11"/>
  <c r="F1101" i="11"/>
  <c r="F1185" i="11"/>
  <c r="F1262" i="11"/>
  <c r="F1265" i="11"/>
  <c r="F380" i="11"/>
  <c r="F819" i="11"/>
  <c r="F1103" i="11"/>
  <c r="F939" i="11"/>
  <c r="F1264" i="11"/>
  <c r="F820" i="11"/>
  <c r="F941" i="11"/>
  <c r="F1106" i="11"/>
  <c r="F1192" i="11"/>
  <c r="F1194" i="11"/>
  <c r="F712" i="11"/>
  <c r="F1109" i="11"/>
  <c r="F1111" i="11"/>
  <c r="F1112" i="11"/>
  <c r="F622" i="11"/>
  <c r="F713" i="11"/>
  <c r="F1114" i="11"/>
  <c r="F1115" i="11"/>
  <c r="F678" i="11"/>
  <c r="F458" i="20" s="1"/>
  <c r="F886" i="11"/>
  <c r="F1334" i="11"/>
  <c r="F681" i="11"/>
  <c r="F953" i="11"/>
  <c r="F1337" i="11"/>
  <c r="F740" i="11"/>
  <c r="F954" i="11"/>
  <c r="F1038" i="11"/>
  <c r="F956" i="11"/>
  <c r="F891" i="11"/>
  <c r="F741" i="11"/>
  <c r="F626" i="11"/>
  <c r="F704" i="11"/>
  <c r="F1241" i="11"/>
  <c r="F1085" i="11"/>
  <c r="F705" i="11"/>
  <c r="F764" i="11"/>
  <c r="F1324" i="11"/>
  <c r="F1005" i="11"/>
  <c r="F707" i="11"/>
  <c r="F669" i="11"/>
  <c r="F671" i="11"/>
  <c r="F808" i="11"/>
  <c r="F810" i="11"/>
  <c r="F1008" i="11"/>
  <c r="F1326" i="11"/>
  <c r="F1328" i="11"/>
  <c r="F1009" i="11"/>
  <c r="F1011" i="11"/>
  <c r="F670" i="11"/>
  <c r="F620" i="11"/>
  <c r="F736" i="11"/>
  <c r="F1257" i="11"/>
  <c r="F621" i="11"/>
  <c r="F772" i="11"/>
  <c r="F876" i="11"/>
  <c r="F878" i="11"/>
  <c r="F1187" i="11"/>
  <c r="F1027" i="11"/>
  <c r="F775" i="11"/>
  <c r="F1193" i="11"/>
  <c r="F947" i="11"/>
  <c r="F949" i="11"/>
  <c r="F1195" i="11"/>
  <c r="F601" i="11"/>
  <c r="F739" i="11"/>
  <c r="F1036" i="11"/>
  <c r="F654" i="11"/>
  <c r="F776" i="11"/>
  <c r="F460" i="20" s="1"/>
  <c r="F1037" i="11"/>
  <c r="F777" i="11"/>
  <c r="F1120" i="11"/>
  <c r="F955" i="11"/>
  <c r="F1039" i="11"/>
  <c r="F684" i="11"/>
  <c r="F715" i="11"/>
  <c r="F716" i="11"/>
  <c r="F1404" i="11"/>
  <c r="F231" i="20" s="1"/>
  <c r="D1379" i="11"/>
  <c r="D1386" i="11"/>
  <c r="F1223" i="11"/>
  <c r="F1067" i="11"/>
  <c r="F606" i="11"/>
  <c r="F911" i="11"/>
  <c r="F1225" i="11"/>
  <c r="F851" i="11"/>
  <c r="F1226" i="11"/>
  <c r="F662" i="11"/>
  <c r="F1152" i="11"/>
  <c r="F48" i="11"/>
  <c r="F725" i="11"/>
  <c r="F853" i="11"/>
  <c r="F219" i="11"/>
  <c r="F419" i="11"/>
  <c r="F855" i="11"/>
  <c r="F1155" i="11"/>
  <c r="F641" i="11"/>
  <c r="F796" i="11"/>
  <c r="F992" i="11"/>
  <c r="F52" i="11"/>
  <c r="F664" i="11"/>
  <c r="F609" i="11"/>
  <c r="F1234" i="11"/>
  <c r="F665" i="11"/>
  <c r="F799" i="11"/>
  <c r="E1075" i="11"/>
  <c r="F787" i="11"/>
  <c r="F1062" i="11"/>
  <c r="F602" i="11"/>
  <c r="F982" i="11"/>
  <c r="F984" i="11"/>
  <c r="F1305" i="11"/>
  <c r="F640" i="11"/>
  <c r="F986" i="11"/>
  <c r="F1307" i="11"/>
  <c r="F987" i="11"/>
  <c r="F462" i="20" s="1"/>
  <c r="F1308" i="11"/>
  <c r="F724" i="11"/>
  <c r="F1228" i="11"/>
  <c r="F608" i="11"/>
  <c r="F756" i="11"/>
  <c r="F1073" i="11"/>
  <c r="F1153" i="11"/>
  <c r="F248" i="11"/>
  <c r="F795" i="11"/>
  <c r="F1074" i="11"/>
  <c r="F1310" i="11"/>
  <c r="F663" i="11"/>
  <c r="F856" i="11"/>
  <c r="F1156" i="11"/>
  <c r="F1157" i="11"/>
  <c r="F728" i="11"/>
  <c r="F1385" i="11"/>
  <c r="E215" i="27" s="1"/>
  <c r="F702" i="11"/>
  <c r="F994" i="11"/>
  <c r="F703" i="11"/>
  <c r="F859" i="11"/>
  <c r="F791" i="11"/>
  <c r="F1070" i="11"/>
  <c r="F47" i="11"/>
  <c r="F360" i="11"/>
  <c r="F729" i="11"/>
  <c r="F921" i="11"/>
  <c r="F695" i="11"/>
  <c r="E1379" i="11"/>
  <c r="E1386" i="11"/>
  <c r="D1075" i="11"/>
  <c r="F1056" i="11"/>
  <c r="F841" i="11"/>
  <c r="F1140" i="11"/>
  <c r="F975" i="11"/>
  <c r="F1300" i="11"/>
  <c r="F753" i="11"/>
  <c r="F1066" i="11"/>
  <c r="F848" i="11"/>
  <c r="F600" i="11"/>
  <c r="F660" i="11"/>
  <c r="F1147" i="11"/>
  <c r="F1356" i="11"/>
  <c r="F850" i="11"/>
  <c r="F1148" i="11"/>
  <c r="F793" i="11"/>
  <c r="F1151" i="11"/>
  <c r="F607" i="11"/>
  <c r="F701" i="11"/>
  <c r="F1379" i="11"/>
  <c r="F535" i="20" s="1"/>
  <c r="F89" i="11"/>
  <c r="F361" i="11"/>
  <c r="F916" i="11"/>
  <c r="F1229" i="11"/>
  <c r="F917" i="11"/>
  <c r="F757" i="11"/>
  <c r="F1311" i="11"/>
  <c r="F797" i="11"/>
  <c r="F759" i="11"/>
  <c r="F857" i="11"/>
  <c r="F642" i="11"/>
  <c r="F760" i="11"/>
  <c r="F995" i="11"/>
  <c r="F800" i="11"/>
  <c r="F643" i="11"/>
  <c r="F786" i="11"/>
  <c r="F788" i="11"/>
  <c r="F1058" i="11"/>
  <c r="F906" i="11"/>
  <c r="F1219" i="11"/>
  <c r="F1142" i="11"/>
  <c r="F1301" i="11"/>
  <c r="F1144" i="11"/>
  <c r="F639" i="11"/>
  <c r="F755" i="11"/>
  <c r="F1220" i="11"/>
  <c r="F1222" i="11"/>
  <c r="F638" i="11"/>
  <c r="F700" i="11"/>
  <c r="F840" i="11"/>
  <c r="F752" i="11"/>
  <c r="F905" i="11"/>
  <c r="F1059" i="11"/>
  <c r="F1060" i="11"/>
  <c r="F976" i="11"/>
  <c r="F658" i="11"/>
  <c r="F909" i="11"/>
  <c r="F1221" i="11"/>
  <c r="F1064" i="11"/>
  <c r="F659" i="11"/>
  <c r="F605" i="11"/>
  <c r="F719" i="20" s="1"/>
  <c r="F910" i="11"/>
  <c r="F723" i="11"/>
  <c r="F1057" i="11"/>
  <c r="F842" i="11"/>
  <c r="F1141" i="11"/>
  <c r="F843" i="11"/>
  <c r="F662" i="20" s="1"/>
  <c r="F977" i="11"/>
  <c r="F1302" i="11"/>
  <c r="F980" i="11"/>
  <c r="F847" i="11"/>
  <c r="F1304" i="11"/>
  <c r="F722" i="11"/>
  <c r="F754" i="11"/>
  <c r="D1337" i="11"/>
  <c r="F118" i="11"/>
  <c r="F117" i="11"/>
  <c r="D1324" i="11"/>
  <c r="F442" i="11"/>
  <c r="F684" i="20" s="1"/>
  <c r="F441" i="11"/>
  <c r="F648" i="20" s="1"/>
  <c r="F472" i="11"/>
  <c r="F470" i="11"/>
  <c r="F19" i="11"/>
  <c r="F18" i="11"/>
  <c r="F831" i="11"/>
  <c r="F830" i="11"/>
  <c r="E1324" i="11"/>
  <c r="E1337" i="11"/>
  <c r="F1076" i="11"/>
  <c r="F1075" i="11"/>
  <c r="F885" i="11"/>
  <c r="F884" i="11"/>
  <c r="E1334" i="11"/>
  <c r="D1334" i="11"/>
  <c r="F1339" i="11"/>
  <c r="F1338" i="11"/>
  <c r="E324" i="27" s="1"/>
  <c r="D1343" i="11"/>
  <c r="D1185" i="11"/>
  <c r="D1344" i="11"/>
  <c r="D1336" i="11"/>
  <c r="E1343" i="11"/>
  <c r="E1344" i="11"/>
  <c r="D1332" i="11"/>
  <c r="E1185" i="11"/>
  <c r="E992" i="11"/>
  <c r="E1332" i="11"/>
  <c r="E1336" i="11"/>
  <c r="F378" i="11"/>
  <c r="F371" i="20" s="1"/>
  <c r="F377" i="11"/>
  <c r="D1333" i="11"/>
  <c r="E1333" i="11"/>
  <c r="D992" i="11"/>
  <c r="D1340" i="11"/>
  <c r="E1340" i="11"/>
  <c r="F2" i="24"/>
  <c r="D2" i="16"/>
  <c r="D1341" i="11"/>
  <c r="E1331" i="11"/>
  <c r="D1325" i="11"/>
  <c r="E1325" i="11"/>
  <c r="D1331" i="11"/>
  <c r="E1341" i="11"/>
  <c r="D1351" i="11"/>
  <c r="D1385" i="11"/>
  <c r="D930" i="11"/>
  <c r="D1326" i="11"/>
  <c r="D1329" i="11"/>
  <c r="D1330" i="11"/>
  <c r="E1351" i="11"/>
  <c r="E1385" i="11"/>
  <c r="E930" i="11"/>
  <c r="E1326" i="11"/>
  <c r="E1329" i="11"/>
  <c r="E1330" i="11"/>
  <c r="D400" i="11"/>
  <c r="E400" i="11"/>
  <c r="F2" i="20"/>
  <c r="E2" i="27"/>
  <c r="E1005" i="11"/>
  <c r="D1005" i="11"/>
  <c r="W1019" i="3"/>
  <c r="E355" i="27" l="1"/>
  <c r="E134" i="22"/>
  <c r="E184" i="22"/>
  <c r="D184" i="22"/>
  <c r="E41" i="22"/>
  <c r="E468" i="20"/>
  <c r="F468" i="20"/>
  <c r="E325" i="27"/>
  <c r="F465" i="20"/>
  <c r="E228" i="27"/>
  <c r="E169" i="27"/>
  <c r="F138" i="20"/>
  <c r="E226" i="27"/>
  <c r="F466" i="20"/>
  <c r="F716" i="20"/>
  <c r="E455" i="20"/>
  <c r="C71" i="4"/>
  <c r="D100" i="22"/>
  <c r="D391" i="27"/>
  <c r="F455" i="20"/>
  <c r="E391" i="27"/>
  <c r="D71" i="4"/>
  <c r="E100" i="22"/>
  <c r="D455" i="20"/>
  <c r="C391" i="27"/>
  <c r="B71" i="4"/>
  <c r="C100" i="22"/>
  <c r="F464" i="20"/>
  <c r="E97" i="22"/>
  <c r="F463" i="20"/>
  <c r="E545" i="27"/>
  <c r="E229" i="27"/>
  <c r="E199" i="27"/>
  <c r="F461" i="20"/>
  <c r="E467" i="20"/>
  <c r="D468" i="20"/>
  <c r="F457" i="20"/>
  <c r="F467" i="20"/>
  <c r="D467" i="20"/>
  <c r="D546" i="27"/>
  <c r="E546" i="27"/>
  <c r="C546" i="27"/>
  <c r="E98" i="22"/>
  <c r="F404" i="20"/>
  <c r="F134" i="20"/>
  <c r="E406" i="27"/>
  <c r="E99" i="22"/>
  <c r="F469" i="20"/>
  <c r="E230" i="27"/>
  <c r="E205" i="22"/>
  <c r="C106" i="22"/>
  <c r="E232" i="27"/>
  <c r="E448" i="27"/>
  <c r="F872" i="20"/>
  <c r="E552" i="27"/>
  <c r="F592" i="20"/>
  <c r="D205" i="22"/>
  <c r="F608" i="20"/>
  <c r="F705" i="20"/>
  <c r="D106" i="22"/>
  <c r="E231" i="27"/>
  <c r="E106" i="22"/>
  <c r="F471" i="20"/>
  <c r="F442" i="20"/>
  <c r="F948" i="20" s="1"/>
  <c r="E101" i="22"/>
  <c r="D442" i="20"/>
  <c r="C101" i="22"/>
  <c r="D101" i="22"/>
  <c r="E442" i="20"/>
  <c r="F35" i="20"/>
  <c r="F38" i="20"/>
  <c r="F395" i="20"/>
  <c r="E183" i="22"/>
  <c r="C205" i="22"/>
  <c r="F874" i="20"/>
  <c r="E102" i="22"/>
  <c r="F147" i="20"/>
  <c r="F717" i="20"/>
  <c r="F160" i="20"/>
  <c r="F875" i="20"/>
  <c r="F405" i="20"/>
  <c r="E20" i="27"/>
  <c r="F149" i="20"/>
  <c r="E26" i="22"/>
  <c r="F135" i="20"/>
  <c r="F19" i="24"/>
  <c r="E225" i="27"/>
  <c r="D19" i="16"/>
  <c r="E9" i="22"/>
  <c r="E37" i="27"/>
  <c r="D8" i="4"/>
  <c r="E137" i="20"/>
  <c r="D167" i="27"/>
  <c r="F591" i="20"/>
  <c r="F69" i="20"/>
  <c r="E431" i="27"/>
  <c r="D68" i="4"/>
  <c r="E30" i="22"/>
  <c r="E210" i="22"/>
  <c r="E561" i="27"/>
  <c r="E257" i="27"/>
  <c r="E566" i="27"/>
  <c r="F633" i="20"/>
  <c r="C167" i="27"/>
  <c r="D137" i="20"/>
  <c r="F864" i="20"/>
  <c r="E167" i="27"/>
  <c r="F137" i="20"/>
  <c r="F125" i="20"/>
  <c r="E27" i="22"/>
  <c r="E211" i="22"/>
  <c r="F884" i="20"/>
  <c r="F380" i="20"/>
  <c r="D92" i="4"/>
  <c r="E188" i="22"/>
  <c r="D41" i="4"/>
  <c r="E133" i="22"/>
  <c r="E294" i="27"/>
  <c r="F711" i="20"/>
  <c r="F414" i="20"/>
  <c r="E387" i="27"/>
  <c r="F871" i="20"/>
  <c r="F866" i="20"/>
  <c r="D309" i="20"/>
  <c r="F877" i="20"/>
  <c r="E209" i="22"/>
  <c r="F869" i="20"/>
  <c r="F862" i="20"/>
  <c r="F901" i="20"/>
  <c r="F136" i="20"/>
  <c r="E204" i="22"/>
  <c r="D590" i="20"/>
  <c r="F590" i="20"/>
  <c r="F891" i="20"/>
  <c r="F128" i="20"/>
  <c r="E31" i="22"/>
  <c r="D97" i="4"/>
  <c r="E562" i="27"/>
  <c r="F133" i="20"/>
  <c r="F157" i="20"/>
  <c r="F146" i="20"/>
  <c r="E25" i="22"/>
  <c r="E24" i="22"/>
  <c r="F140" i="20"/>
  <c r="E590" i="20"/>
  <c r="F890" i="20"/>
  <c r="F152" i="20"/>
  <c r="F132" i="20"/>
  <c r="F327" i="20"/>
  <c r="F721" i="20"/>
  <c r="F880" i="20"/>
  <c r="F131" i="20"/>
  <c r="F867" i="20"/>
  <c r="E433" i="27"/>
  <c r="F130" i="20"/>
  <c r="E394" i="27"/>
  <c r="F312" i="20"/>
  <c r="F675" i="20"/>
  <c r="F723" i="20"/>
  <c r="E890" i="20"/>
  <c r="F870" i="20"/>
  <c r="F314" i="20"/>
  <c r="E396" i="27"/>
  <c r="F873" i="20"/>
  <c r="F129" i="20"/>
  <c r="D890" i="20"/>
  <c r="E207" i="22"/>
  <c r="F879" i="20"/>
  <c r="F865" i="20"/>
  <c r="F868" i="20"/>
  <c r="F881" i="20"/>
  <c r="F876" i="20"/>
  <c r="F477" i="20"/>
  <c r="E135" i="22"/>
  <c r="E539" i="27"/>
  <c r="E206" i="22"/>
  <c r="F39" i="20"/>
  <c r="F863" i="20"/>
  <c r="F141" i="20"/>
  <c r="F144" i="20"/>
  <c r="F150" i="20"/>
  <c r="F885" i="20"/>
  <c r="F151" i="20"/>
  <c r="F886" i="20"/>
  <c r="F148" i="20"/>
  <c r="F883" i="20"/>
  <c r="E118" i="27"/>
  <c r="F503" i="20"/>
  <c r="F361" i="20"/>
  <c r="F267" i="20"/>
  <c r="F882" i="20"/>
  <c r="F139" i="20"/>
  <c r="E28" i="22"/>
  <c r="F153" i="20"/>
  <c r="F887" i="20"/>
  <c r="F861" i="20"/>
  <c r="E208" i="22"/>
  <c r="F269" i="20"/>
  <c r="F36" i="20"/>
  <c r="F155" i="20"/>
  <c r="E329" i="27"/>
  <c r="F56" i="20"/>
  <c r="F744" i="20"/>
  <c r="F159" i="20"/>
  <c r="F706" i="20"/>
  <c r="F156" i="20"/>
  <c r="F154" i="20"/>
  <c r="F762" i="20"/>
  <c r="F888" i="20"/>
  <c r="E32" i="22"/>
  <c r="F81" i="20"/>
  <c r="E166" i="27"/>
  <c r="F889" i="20"/>
  <c r="F44" i="20"/>
  <c r="F436" i="20"/>
  <c r="F788" i="20"/>
  <c r="E93" i="22"/>
  <c r="E212" i="22"/>
  <c r="E277" i="27"/>
  <c r="E413" i="27"/>
  <c r="F713" i="20"/>
  <c r="F363" i="20"/>
  <c r="E544" i="27"/>
  <c r="E305" i="27"/>
  <c r="E308" i="27"/>
  <c r="F787" i="20"/>
  <c r="F601" i="20"/>
  <c r="D52" i="4"/>
  <c r="F794" i="20"/>
  <c r="E185" i="22"/>
  <c r="F782" i="20"/>
  <c r="E182" i="22"/>
  <c r="F636" i="20"/>
  <c r="F593" i="20"/>
  <c r="E260" i="27"/>
  <c r="F694" i="20"/>
  <c r="F790" i="20"/>
  <c r="F600" i="20"/>
  <c r="F604" i="20"/>
  <c r="F599" i="20"/>
  <c r="E269" i="27"/>
  <c r="F791" i="20"/>
  <c r="F785" i="20"/>
  <c r="E131" i="22"/>
  <c r="F784" i="20"/>
  <c r="F786" i="20"/>
  <c r="F595" i="20"/>
  <c r="F789" i="20"/>
  <c r="E280" i="27"/>
  <c r="E553" i="27"/>
  <c r="F795" i="20"/>
  <c r="E250" i="27"/>
  <c r="F489" i="20"/>
  <c r="E141" i="27"/>
  <c r="F317" i="20"/>
  <c r="F540" i="20"/>
  <c r="E489" i="27"/>
  <c r="F514" i="20"/>
  <c r="E4" i="27"/>
  <c r="F783" i="20"/>
  <c r="E187" i="22"/>
  <c r="F793" i="20"/>
  <c r="E181" i="27"/>
  <c r="F792" i="20"/>
  <c r="E550" i="27"/>
  <c r="F681" i="20"/>
  <c r="F654" i="20"/>
  <c r="F565" i="20"/>
  <c r="E797" i="20"/>
  <c r="E565" i="27"/>
  <c r="F319" i="20"/>
  <c r="F250" i="20"/>
  <c r="E60" i="22"/>
  <c r="E493" i="27"/>
  <c r="E575" i="27"/>
  <c r="E186" i="22"/>
  <c r="F437" i="20"/>
  <c r="F285" i="20"/>
  <c r="F797" i="20"/>
  <c r="E368" i="27"/>
  <c r="E437" i="27"/>
  <c r="F329" i="20"/>
  <c r="E205" i="27"/>
  <c r="D797" i="20"/>
  <c r="C184" i="22"/>
  <c r="E509" i="27"/>
  <c r="E500" i="27"/>
  <c r="F677" i="20"/>
  <c r="D93" i="4"/>
  <c r="E541" i="27"/>
  <c r="F597" i="20"/>
  <c r="E542" i="27"/>
  <c r="E543" i="27"/>
  <c r="F252" i="20"/>
  <c r="F434" i="20"/>
  <c r="E63" i="27"/>
  <c r="F826" i="20"/>
  <c r="F235" i="20"/>
  <c r="E259" i="27"/>
  <c r="F406" i="20"/>
  <c r="F746" i="20"/>
  <c r="F845" i="20"/>
  <c r="F637" i="20"/>
  <c r="F310" i="20"/>
  <c r="F676" i="20"/>
  <c r="E520" i="27"/>
  <c r="F365" i="20"/>
  <c r="E572" i="27"/>
  <c r="E55" i="27"/>
  <c r="F506" i="20"/>
  <c r="E159" i="27"/>
  <c r="E94" i="22"/>
  <c r="F670" i="20"/>
  <c r="F707" i="20"/>
  <c r="F37" i="20"/>
  <c r="F300" i="20"/>
  <c r="F527" i="20"/>
  <c r="E320" i="27"/>
  <c r="F672" i="20"/>
  <c r="E90" i="22"/>
  <c r="F847" i="20"/>
  <c r="F408" i="20"/>
  <c r="F407" i="20"/>
  <c r="E132" i="22"/>
  <c r="F594" i="20"/>
  <c r="F712" i="20"/>
  <c r="E331" i="27"/>
  <c r="F833" i="20"/>
  <c r="E178" i="22"/>
  <c r="E347" i="27"/>
  <c r="F440" i="20"/>
  <c r="F109" i="20"/>
  <c r="E420" i="27"/>
  <c r="E379" i="27"/>
  <c r="F238" i="20"/>
  <c r="F476" i="20"/>
  <c r="E491" i="27"/>
  <c r="E79" i="22"/>
  <c r="E429" i="27"/>
  <c r="F349" i="20"/>
  <c r="F478" i="20"/>
  <c r="E349" i="27"/>
  <c r="F377" i="20"/>
  <c r="F396" i="20"/>
  <c r="D79" i="4"/>
  <c r="E289" i="27"/>
  <c r="F678" i="20"/>
  <c r="F394" i="20"/>
  <c r="E298" i="27"/>
  <c r="F510" i="20"/>
  <c r="F806" i="20"/>
  <c r="F641" i="20"/>
  <c r="F206" i="20"/>
  <c r="F397" i="20"/>
  <c r="F512" i="20"/>
  <c r="F433" i="20"/>
  <c r="E91" i="22"/>
  <c r="F680" i="20"/>
  <c r="E92" i="22"/>
  <c r="D40" i="4"/>
  <c r="E281" i="27"/>
  <c r="F851" i="20"/>
  <c r="F45" i="20"/>
  <c r="E81" i="22"/>
  <c r="F516" i="20"/>
  <c r="F368" i="20"/>
  <c r="E297" i="27"/>
  <c r="F832" i="20"/>
  <c r="F336" i="20"/>
  <c r="E54" i="27"/>
  <c r="F689" i="20"/>
  <c r="E189" i="22"/>
  <c r="F781" i="20"/>
  <c r="F47" i="20"/>
  <c r="E253" i="27"/>
  <c r="F367" i="20"/>
  <c r="F640" i="20"/>
  <c r="F642" i="20"/>
  <c r="F549" i="20"/>
  <c r="F435" i="20"/>
  <c r="F331" i="20"/>
  <c r="F311" i="20"/>
  <c r="E393" i="27"/>
  <c r="F242" i="20"/>
  <c r="E168" i="27"/>
  <c r="E171" i="27"/>
  <c r="E17" i="22"/>
  <c r="F439" i="20"/>
  <c r="F52" i="20"/>
  <c r="F710" i="20"/>
  <c r="F618" i="20"/>
  <c r="F610" i="20"/>
  <c r="F34" i="24"/>
  <c r="E145" i="22"/>
  <c r="E161" i="22"/>
  <c r="F722" i="20"/>
  <c r="F906" i="20"/>
  <c r="F860" i="20"/>
  <c r="E143" i="27"/>
  <c r="F522" i="20"/>
  <c r="E318" i="27"/>
  <c r="F370" i="20"/>
  <c r="F239" i="20"/>
  <c r="F518" i="20"/>
  <c r="E434" i="27"/>
  <c r="E156" i="27"/>
  <c r="F526" i="20"/>
  <c r="E557" i="27"/>
  <c r="F355" i="20"/>
  <c r="F400" i="20"/>
  <c r="F401" i="20"/>
  <c r="F805" i="20"/>
  <c r="F280" i="20"/>
  <c r="F212" i="20"/>
  <c r="F508" i="20"/>
  <c r="F335" i="20"/>
  <c r="E573" i="27"/>
  <c r="E155" i="22"/>
  <c r="F625" i="20"/>
  <c r="E377" i="27"/>
  <c r="E337" i="27"/>
  <c r="F247" i="20"/>
  <c r="E101" i="27"/>
  <c r="E244" i="27"/>
  <c r="F605" i="20"/>
  <c r="E403" i="27"/>
  <c r="F627" i="20"/>
  <c r="F322" i="20"/>
  <c r="E375" i="27"/>
  <c r="E186" i="27"/>
  <c r="F438" i="20"/>
  <c r="E327" i="27"/>
  <c r="E182" i="27"/>
  <c r="E139" i="22"/>
  <c r="F432" i="20"/>
  <c r="E367" i="27"/>
  <c r="F619" i="20"/>
  <c r="F666" i="20"/>
  <c r="F288" i="20"/>
  <c r="F350" i="20"/>
  <c r="E346" i="27"/>
  <c r="F251" i="20"/>
  <c r="E475" i="27"/>
  <c r="E179" i="27"/>
  <c r="E315" i="27"/>
  <c r="E219" i="22"/>
  <c r="E365" i="27"/>
  <c r="F842" i="20"/>
  <c r="F373" i="20"/>
  <c r="F208" i="20"/>
  <c r="F274" i="20"/>
  <c r="F524" i="20"/>
  <c r="F488" i="20"/>
  <c r="E208" i="27"/>
  <c r="F53" i="20"/>
  <c r="D45" i="4"/>
  <c r="F209" i="20"/>
  <c r="E523" i="27"/>
  <c r="F667" i="20"/>
  <c r="F315" i="20"/>
  <c r="E245" i="27"/>
  <c r="F653" i="20"/>
  <c r="F732" i="20"/>
  <c r="F57" i="20"/>
  <c r="F835" i="20"/>
  <c r="F602" i="20"/>
  <c r="E535" i="27"/>
  <c r="E330" i="27"/>
  <c r="F682" i="20"/>
  <c r="F603" i="20"/>
  <c r="E136" i="22"/>
  <c r="F650" i="20"/>
  <c r="F492" i="20"/>
  <c r="E251" i="27"/>
  <c r="F284" i="20"/>
  <c r="D62" i="4"/>
  <c r="E537" i="27"/>
  <c r="E180" i="27"/>
  <c r="E515" i="27"/>
  <c r="E143" i="22"/>
  <c r="F398" i="20"/>
  <c r="F501" i="20"/>
  <c r="F651" i="20"/>
  <c r="E558" i="27"/>
  <c r="F752" i="20"/>
  <c r="F309" i="20"/>
  <c r="E137" i="22"/>
  <c r="E383" i="27"/>
  <c r="E321" i="27"/>
  <c r="E339" i="27"/>
  <c r="E240" i="27"/>
  <c r="E517" i="27"/>
  <c r="F399" i="20"/>
  <c r="F423" i="20"/>
  <c r="F48" i="20"/>
  <c r="F715" i="20"/>
  <c r="E338" i="27"/>
  <c r="F669" i="20"/>
  <c r="F671" i="20"/>
  <c r="F220" i="20"/>
  <c r="E374" i="27"/>
  <c r="F598" i="20"/>
  <c r="E521" i="27"/>
  <c r="E386" i="27"/>
  <c r="F320" i="20"/>
  <c r="F649" i="20"/>
  <c r="E376" i="27"/>
  <c r="E577" i="27"/>
  <c r="E340" i="27"/>
  <c r="F772" i="20"/>
  <c r="E574" i="27"/>
  <c r="F905" i="20"/>
  <c r="E183" i="27"/>
  <c r="F318" i="20"/>
  <c r="E350" i="27"/>
  <c r="F486" i="20"/>
  <c r="F525" i="20"/>
  <c r="F287" i="20"/>
  <c r="F663" i="20"/>
  <c r="E162" i="27"/>
  <c r="F294" i="20"/>
  <c r="E110" i="22"/>
  <c r="F385" i="20"/>
  <c r="F345" i="20"/>
  <c r="E362" i="27"/>
  <c r="F693" i="20"/>
  <c r="F836" i="20"/>
  <c r="F551" i="20"/>
  <c r="E494" i="27"/>
  <c r="F714" i="20"/>
  <c r="F683" i="20"/>
  <c r="F839" i="20"/>
  <c r="F277" i="20"/>
  <c r="F596" i="20"/>
  <c r="E130" i="22"/>
  <c r="F643" i="20"/>
  <c r="F366" i="20"/>
  <c r="F720" i="20"/>
  <c r="F639" i="20"/>
  <c r="F493" i="20"/>
  <c r="F695" i="20"/>
  <c r="F54" i="20"/>
  <c r="E304" i="27"/>
  <c r="F60" i="20"/>
  <c r="E360" i="27"/>
  <c r="E470" i="27"/>
  <c r="E326" i="27"/>
  <c r="F779" i="20"/>
  <c r="F745" i="20"/>
  <c r="F690" i="20"/>
  <c r="F692" i="20"/>
  <c r="E332" i="27"/>
  <c r="E133" i="27"/>
  <c r="E254" i="27"/>
  <c r="E501" i="27"/>
  <c r="F279" i="20"/>
  <c r="F249" i="20"/>
  <c r="E358" i="27"/>
  <c r="F652" i="20"/>
  <c r="E238" i="27"/>
  <c r="E536" i="27"/>
  <c r="F831" i="20"/>
  <c r="C173" i="22"/>
  <c r="F276" i="20"/>
  <c r="F902" i="20"/>
  <c r="E417" i="27"/>
  <c r="E135" i="27"/>
  <c r="F419" i="20"/>
  <c r="F838" i="20"/>
  <c r="F245" i="20"/>
  <c r="E526" i="27"/>
  <c r="F509" i="20"/>
  <c r="F679" i="20"/>
  <c r="E163" i="22"/>
  <c r="F42" i="20"/>
  <c r="E307" i="27"/>
  <c r="F635" i="20"/>
  <c r="F204" i="20"/>
  <c r="F638" i="20"/>
  <c r="E109" i="27"/>
  <c r="F511" i="20"/>
  <c r="F740" i="20"/>
  <c r="D34" i="16"/>
  <c r="E348" i="27"/>
  <c r="D102" i="4"/>
  <c r="E119" i="22"/>
  <c r="F894" i="20"/>
  <c r="F688" i="20"/>
  <c r="E267" i="27"/>
  <c r="F253" i="20"/>
  <c r="F248" i="20"/>
  <c r="F290" i="20"/>
  <c r="E162" i="22"/>
  <c r="F384" i="20"/>
  <c r="F844" i="20"/>
  <c r="F219" i="20"/>
  <c r="E465" i="27"/>
  <c r="F656" i="20"/>
  <c r="E287" i="27"/>
  <c r="F304" i="20"/>
  <c r="E398" i="27"/>
  <c r="F774" i="20"/>
  <c r="F726" i="20"/>
  <c r="F382" i="20"/>
  <c r="E146" i="27"/>
  <c r="F571" i="20"/>
  <c r="F561" i="20"/>
  <c r="F424" i="20"/>
  <c r="F542" i="20"/>
  <c r="E160" i="27"/>
  <c r="E61" i="22"/>
  <c r="F413" i="20"/>
  <c r="F828" i="20"/>
  <c r="E195" i="27"/>
  <c r="F171" i="20"/>
  <c r="F176" i="20"/>
  <c r="E154" i="27"/>
  <c r="E416" i="27"/>
  <c r="E508" i="27"/>
  <c r="E291" i="27"/>
  <c r="F376" i="20"/>
  <c r="F480" i="20"/>
  <c r="F341" i="20"/>
  <c r="F685" i="20"/>
  <c r="E202" i="27"/>
  <c r="F645" i="20"/>
  <c r="F254" i="20"/>
  <c r="F420" i="20"/>
  <c r="F211" i="20"/>
  <c r="F686" i="20"/>
  <c r="F205" i="20"/>
  <c r="F519" i="20"/>
  <c r="E132" i="27"/>
  <c r="E549" i="27"/>
  <c r="E311" i="27"/>
  <c r="F369" i="20"/>
  <c r="F483" i="20"/>
  <c r="F718" i="20"/>
  <c r="F644" i="20"/>
  <c r="F843" i="20"/>
  <c r="F473" i="20"/>
  <c r="F218" i="20"/>
  <c r="E455" i="27"/>
  <c r="F381" i="20"/>
  <c r="E392" i="27"/>
  <c r="D33" i="4"/>
  <c r="E138" i="27"/>
  <c r="E388" i="27"/>
  <c r="E483" i="27"/>
  <c r="F708" i="20"/>
  <c r="F289" i="20"/>
  <c r="F617" i="20"/>
  <c r="F421" i="20"/>
  <c r="E7" i="27"/>
  <c r="F696" i="20"/>
  <c r="F743" i="20"/>
  <c r="F658" i="20"/>
  <c r="E468" i="27"/>
  <c r="F293" i="20"/>
  <c r="E344" i="27"/>
  <c r="E302" i="27"/>
  <c r="E197" i="27"/>
  <c r="F523" i="20"/>
  <c r="E527" i="27"/>
  <c r="F490" i="20"/>
  <c r="E532" i="27"/>
  <c r="F765" i="20"/>
  <c r="E317" i="27"/>
  <c r="F572" i="20"/>
  <c r="E555" i="27"/>
  <c r="F563" i="20"/>
  <c r="F313" i="20"/>
  <c r="F655" i="20"/>
  <c r="E201" i="22"/>
  <c r="F837" i="20"/>
  <c r="E200" i="27"/>
  <c r="F283" i="20"/>
  <c r="D173" i="22"/>
  <c r="F481" i="20"/>
  <c r="F64" i="20"/>
  <c r="F46" i="20"/>
  <c r="F659" i="20"/>
  <c r="E25" i="27"/>
  <c r="E195" i="22"/>
  <c r="D4" i="4"/>
  <c r="E474" i="27"/>
  <c r="E134" i="27"/>
  <c r="F170" i="20"/>
  <c r="F278" i="20"/>
  <c r="F273" i="20"/>
  <c r="F646" i="20"/>
  <c r="F412" i="20"/>
  <c r="F281" i="20"/>
  <c r="F487" i="20"/>
  <c r="E314" i="27"/>
  <c r="E309" i="27"/>
  <c r="F241" i="20"/>
  <c r="F41" i="20"/>
  <c r="E166" i="22"/>
  <c r="E452" i="27"/>
  <c r="F809" i="20"/>
  <c r="E62" i="22"/>
  <c r="F577" i="20"/>
  <c r="E334" i="27"/>
  <c r="F704" i="20"/>
  <c r="F181" i="20"/>
  <c r="F479" i="20"/>
  <c r="F340" i="20"/>
  <c r="F698" i="20"/>
  <c r="F661" i="20"/>
  <c r="F657" i="20"/>
  <c r="F379" i="20"/>
  <c r="F49" i="20"/>
  <c r="F388" i="20"/>
  <c r="F660" i="20"/>
  <c r="E361" i="27"/>
  <c r="E173" i="22"/>
  <c r="F796" i="20"/>
  <c r="E424" i="27"/>
  <c r="E213" i="27"/>
  <c r="F51" i="20"/>
  <c r="E359" i="27"/>
  <c r="F849" i="20"/>
  <c r="E303" i="27"/>
  <c r="F691" i="20"/>
  <c r="F491" i="20"/>
  <c r="F731" i="20"/>
  <c r="F566" i="20"/>
  <c r="F621" i="20"/>
  <c r="E529" i="27"/>
  <c r="E503" i="27"/>
  <c r="F321" i="20"/>
  <c r="E528" i="27"/>
  <c r="E65" i="22"/>
  <c r="E177" i="27"/>
  <c r="F210" i="20"/>
  <c r="F544" i="20"/>
  <c r="F418" i="20"/>
  <c r="F515" i="20"/>
  <c r="F474" i="20"/>
  <c r="F611" i="20"/>
  <c r="F687" i="20"/>
  <c r="F374" i="20"/>
  <c r="F332" i="20"/>
  <c r="F271" i="20"/>
  <c r="F217" i="20"/>
  <c r="F237" i="20"/>
  <c r="F482" i="20"/>
  <c r="F520" i="20"/>
  <c r="F472" i="20"/>
  <c r="E194" i="27"/>
  <c r="E286" i="27"/>
  <c r="E3" i="27"/>
  <c r="E100" i="27"/>
  <c r="F92" i="20"/>
  <c r="F86" i="20"/>
  <c r="F620" i="20"/>
  <c r="E98" i="27"/>
  <c r="E203" i="27"/>
  <c r="F475" i="20"/>
  <c r="F521" i="20"/>
  <c r="F780" i="20"/>
  <c r="F348" i="20"/>
  <c r="E201" i="27"/>
  <c r="F904" i="20"/>
  <c r="E147" i="27"/>
  <c r="E419" i="27"/>
  <c r="E418" i="27"/>
  <c r="E2" i="22"/>
  <c r="E271" i="27"/>
  <c r="E189" i="27"/>
  <c r="F853" i="20"/>
  <c r="E144" i="27"/>
  <c r="E142" i="27"/>
  <c r="E46" i="22"/>
  <c r="F182" i="20"/>
  <c r="F230" i="20"/>
  <c r="E123" i="27"/>
  <c r="F292" i="20"/>
  <c r="F553" i="20"/>
  <c r="E313" i="27"/>
  <c r="E548" i="27"/>
  <c r="F573" i="20"/>
  <c r="F484" i="20"/>
  <c r="F244" i="20"/>
  <c r="F43" i="20"/>
  <c r="F184" i="20"/>
  <c r="E273" i="27"/>
  <c r="F339" i="20"/>
  <c r="E211" i="27"/>
  <c r="F372" i="20"/>
  <c r="F415" i="20"/>
  <c r="E427" i="27"/>
  <c r="F724" i="20"/>
  <c r="F203" i="20"/>
  <c r="F803" i="20"/>
  <c r="F353" i="20"/>
  <c r="F555" i="20"/>
  <c r="F201" i="20"/>
  <c r="F200" i="20"/>
  <c r="F816" i="20"/>
  <c r="E567" i="27"/>
  <c r="F426" i="20"/>
  <c r="E506" i="27"/>
  <c r="F495" i="20"/>
  <c r="F221" i="20"/>
  <c r="E425" i="27"/>
  <c r="F344" i="20"/>
  <c r="E371" i="27"/>
  <c r="F383" i="20"/>
  <c r="F504" i="20"/>
  <c r="F223" i="20"/>
  <c r="F180" i="20"/>
  <c r="F856" i="20"/>
  <c r="F286" i="20"/>
  <c r="F534" i="20"/>
  <c r="F537" i="20"/>
  <c r="E533" i="27"/>
  <c r="F766" i="20"/>
  <c r="E519" i="27"/>
  <c r="E538" i="27"/>
  <c r="F727" i="20"/>
  <c r="E370" i="27"/>
  <c r="E364" i="27"/>
  <c r="F819" i="20"/>
  <c r="F387" i="20"/>
  <c r="F243" i="20"/>
  <c r="D49" i="4"/>
  <c r="F346" i="20"/>
  <c r="E306" i="27"/>
  <c r="E513" i="27"/>
  <c r="F855" i="20"/>
  <c r="F528" i="20"/>
  <c r="F213" i="20"/>
  <c r="F815" i="20"/>
  <c r="F316" i="20"/>
  <c r="E66" i="22"/>
  <c r="F773" i="20"/>
  <c r="F260" i="20"/>
  <c r="F554" i="20"/>
  <c r="F729" i="20"/>
  <c r="F730" i="20"/>
  <c r="F58" i="20"/>
  <c r="F393" i="20"/>
  <c r="F567" i="20"/>
  <c r="E158" i="27"/>
  <c r="E285" i="27"/>
  <c r="E247" i="27"/>
  <c r="E484" i="27"/>
  <c r="D7" i="16"/>
  <c r="F431" i="20"/>
  <c r="E372" i="27"/>
  <c r="F386" i="20"/>
  <c r="E42" i="22"/>
  <c r="E45" i="22"/>
  <c r="E151" i="22"/>
  <c r="D3" i="16"/>
  <c r="D64" i="4"/>
  <c r="E149" i="22"/>
  <c r="E216" i="22"/>
  <c r="E85" i="22"/>
  <c r="E117" i="27"/>
  <c r="D61" i="4"/>
  <c r="F505" i="20"/>
  <c r="E14" i="22"/>
  <c r="E57" i="22"/>
  <c r="E198" i="22"/>
  <c r="F624" i="20"/>
  <c r="E53" i="22"/>
  <c r="D20" i="4"/>
  <c r="E34" i="22"/>
  <c r="E19" i="22"/>
  <c r="E121" i="22"/>
  <c r="D32" i="4"/>
  <c r="E243" i="27"/>
  <c r="E70" i="22"/>
  <c r="D95" i="4"/>
  <c r="F575" i="20"/>
  <c r="E551" i="27"/>
  <c r="E128" i="22"/>
  <c r="F347" i="20"/>
  <c r="F626" i="20"/>
  <c r="D17" i="4"/>
  <c r="E129" i="27"/>
  <c r="E154" i="22"/>
  <c r="D31" i="4"/>
  <c r="F735" i="20"/>
  <c r="E241" i="27"/>
  <c r="E165" i="22"/>
  <c r="F700" i="20"/>
  <c r="F547" i="20"/>
  <c r="E46" i="27"/>
  <c r="F548" i="20"/>
  <c r="E511" i="27"/>
  <c r="F897" i="20"/>
  <c r="E486" i="27"/>
  <c r="E214" i="22"/>
  <c r="F813" i="20"/>
  <c r="F164" i="20"/>
  <c r="E39" i="27"/>
  <c r="F216" i="20"/>
  <c r="F50" i="24"/>
  <c r="D50" i="16"/>
  <c r="E78" i="27"/>
  <c r="D77" i="4"/>
  <c r="E488" i="27"/>
  <c r="E144" i="22"/>
  <c r="F630" i="20"/>
  <c r="E342" i="27"/>
  <c r="F741" i="20"/>
  <c r="E170" i="22"/>
  <c r="E384" i="27"/>
  <c r="D85" i="4"/>
  <c r="E504" i="27"/>
  <c r="E158" i="22"/>
  <c r="E209" i="27"/>
  <c r="E356" i="27"/>
  <c r="F702" i="20"/>
  <c r="F496" i="20"/>
  <c r="E103" i="22"/>
  <c r="F61" i="24"/>
  <c r="D61" i="16"/>
  <c r="D30" i="4"/>
  <c r="F23" i="20"/>
  <c r="E237" i="27"/>
  <c r="E5" i="22"/>
  <c r="F770" i="20"/>
  <c r="E16" i="27"/>
  <c r="E128" i="27"/>
  <c r="E293" i="27"/>
  <c r="F63" i="20"/>
  <c r="F114" i="20"/>
  <c r="F55" i="20"/>
  <c r="E12" i="22"/>
  <c r="F898" i="20"/>
  <c r="E150" i="27"/>
  <c r="E214" i="27"/>
  <c r="F821" i="20"/>
  <c r="D80" i="4"/>
  <c r="E492" i="27"/>
  <c r="E88" i="22"/>
  <c r="F390" i="20"/>
  <c r="F54" i="24"/>
  <c r="D54" i="16"/>
  <c r="F19" i="20"/>
  <c r="E81" i="27"/>
  <c r="F259" i="20"/>
  <c r="F60" i="24"/>
  <c r="D60" i="16"/>
  <c r="F22" i="20"/>
  <c r="E84" i="27"/>
  <c r="E90" i="27"/>
  <c r="F195" i="20"/>
  <c r="E295" i="27"/>
  <c r="F428" i="20"/>
  <c r="F305" i="20"/>
  <c r="E399" i="27"/>
  <c r="F229" i="20"/>
  <c r="F291" i="20"/>
  <c r="F190" i="20"/>
  <c r="E50" i="27"/>
  <c r="F66" i="24"/>
  <c r="D66" i="16"/>
  <c r="F28" i="20"/>
  <c r="E89" i="27"/>
  <c r="D60" i="4"/>
  <c r="E378" i="27"/>
  <c r="E202" i="22"/>
  <c r="F820" i="20"/>
  <c r="D54" i="4"/>
  <c r="E352" i="27"/>
  <c r="E193" i="22"/>
  <c r="E210" i="27"/>
  <c r="F68" i="24"/>
  <c r="D68" i="16"/>
  <c r="F30" i="20"/>
  <c r="E91" i="27"/>
  <c r="F198" i="20"/>
  <c r="E47" i="22"/>
  <c r="F701" i="20"/>
  <c r="F612" i="20"/>
  <c r="E261" i="27"/>
  <c r="E164" i="22"/>
  <c r="D121" i="20"/>
  <c r="F117" i="20"/>
  <c r="E32" i="27"/>
  <c r="F306" i="20"/>
  <c r="E400" i="27"/>
  <c r="F823" i="20"/>
  <c r="E216" i="27"/>
  <c r="F825" i="20"/>
  <c r="F499" i="20"/>
  <c r="F623" i="20"/>
  <c r="E219" i="27"/>
  <c r="F263" i="20"/>
  <c r="F552" i="20"/>
  <c r="E556" i="27"/>
  <c r="E409" i="27"/>
  <c r="F622" i="20"/>
  <c r="F532" i="20"/>
  <c r="F417" i="20"/>
  <c r="F42" i="24"/>
  <c r="D42" i="16"/>
  <c r="F98" i="20"/>
  <c r="E457" i="27"/>
  <c r="F668" i="20"/>
  <c r="E104" i="27"/>
  <c r="E514" i="27"/>
  <c r="F120" i="20"/>
  <c r="E33" i="27"/>
  <c r="F179" i="20"/>
  <c r="D65" i="4"/>
  <c r="E407" i="27"/>
  <c r="E114" i="22"/>
  <c r="D35" i="4"/>
  <c r="F303" i="20"/>
  <c r="E256" i="27"/>
  <c r="E63" i="22"/>
  <c r="E481" i="27"/>
  <c r="E459" i="27"/>
  <c r="F100" i="20"/>
  <c r="F16" i="24"/>
  <c r="D16" i="16"/>
  <c r="D47" i="4"/>
  <c r="F6" i="20"/>
  <c r="E328" i="27"/>
  <c r="E6" i="22"/>
  <c r="D39" i="4"/>
  <c r="F97" i="20"/>
  <c r="E279" i="27"/>
  <c r="E20" i="22"/>
  <c r="F41" i="24"/>
  <c r="D41" i="16"/>
  <c r="F16" i="20"/>
  <c r="E74" i="27"/>
  <c r="F830" i="20"/>
  <c r="F564" i="20"/>
  <c r="E120" i="22"/>
  <c r="F262" i="20"/>
  <c r="F270" i="20"/>
  <c r="E27" i="27"/>
  <c r="E121" i="27"/>
  <c r="E18" i="22"/>
  <c r="E444" i="27"/>
  <c r="F62" i="24"/>
  <c r="D62" i="16"/>
  <c r="F24" i="20"/>
  <c r="E421" i="27"/>
  <c r="F23" i="24"/>
  <c r="D23" i="16"/>
  <c r="F9" i="20"/>
  <c r="E66" i="27"/>
  <c r="F25" i="24"/>
  <c r="D25" i="16"/>
  <c r="F10" i="20"/>
  <c r="E67" i="27"/>
  <c r="E196" i="27"/>
  <c r="F20" i="24"/>
  <c r="D20" i="16"/>
  <c r="F7" i="20"/>
  <c r="E64" i="27"/>
  <c r="D63" i="4"/>
  <c r="E389" i="27"/>
  <c r="E7" i="22"/>
  <c r="F579" i="20"/>
  <c r="E496" i="27"/>
  <c r="E127" i="22"/>
  <c r="F583" i="20"/>
  <c r="E497" i="27"/>
  <c r="E62" i="27"/>
  <c r="F827" i="20"/>
  <c r="F207" i="20"/>
  <c r="E411" i="27"/>
  <c r="F416" i="20"/>
  <c r="E6" i="27"/>
  <c r="E312" i="27"/>
  <c r="F40" i="24"/>
  <c r="D40" i="16"/>
  <c r="F15" i="20"/>
  <c r="E73" i="27"/>
  <c r="F342" i="20"/>
  <c r="F24" i="24"/>
  <c r="D24" i="16"/>
  <c r="F83" i="20"/>
  <c r="E445" i="27"/>
  <c r="F768" i="20"/>
  <c r="E157" i="27"/>
  <c r="F578" i="20"/>
  <c r="E263" i="27"/>
  <c r="F709" i="20"/>
  <c r="E160" i="22"/>
  <c r="E510" i="27"/>
  <c r="F749" i="20"/>
  <c r="E12" i="27"/>
  <c r="F9" i="24"/>
  <c r="D9" i="16"/>
  <c r="D67" i="4"/>
  <c r="F5" i="20"/>
  <c r="E415" i="27"/>
  <c r="E8" i="22"/>
  <c r="F343" i="20"/>
  <c r="F282" i="20"/>
  <c r="D57" i="4"/>
  <c r="E357" i="27"/>
  <c r="E54" i="22"/>
  <c r="F49" i="24"/>
  <c r="D49" i="16"/>
  <c r="F378" i="20"/>
  <c r="E77" i="27"/>
  <c r="F40" i="20"/>
  <c r="E13" i="22"/>
  <c r="E141" i="22"/>
  <c r="E115" i="22"/>
  <c r="F362" i="20"/>
  <c r="E52" i="22"/>
  <c r="E14" i="27"/>
  <c r="E10" i="22"/>
  <c r="F859" i="20"/>
  <c r="E80" i="22"/>
  <c r="D51" i="4"/>
  <c r="F163" i="20"/>
  <c r="E23" i="22"/>
  <c r="E363" i="27"/>
  <c r="E41" i="27"/>
  <c r="F589" i="20"/>
  <c r="F7" i="24"/>
  <c r="E168" i="22"/>
  <c r="E146" i="22"/>
  <c r="D81" i="4"/>
  <c r="E104" i="22"/>
  <c r="E68" i="22"/>
  <c r="E40" i="22"/>
  <c r="D35" i="16"/>
  <c r="F502" i="20"/>
  <c r="E107" i="22"/>
  <c r="F609" i="20"/>
  <c r="F929" i="20" s="1"/>
  <c r="E140" i="22"/>
  <c r="F665" i="20"/>
  <c r="E103" i="27"/>
  <c r="D50" i="4"/>
  <c r="F629" i="20"/>
  <c r="E341" i="27"/>
  <c r="E147" i="22"/>
  <c r="F588" i="20"/>
  <c r="E274" i="27"/>
  <c r="D82" i="4"/>
  <c r="F903" i="20"/>
  <c r="E498" i="27"/>
  <c r="E218" i="22"/>
  <c r="F738" i="20"/>
  <c r="E242" i="27"/>
  <c r="F761" i="20"/>
  <c r="E24" i="27"/>
  <c r="F737" i="20"/>
  <c r="E569" i="27"/>
  <c r="D66" i="4"/>
  <c r="E414" i="27"/>
  <c r="E157" i="22"/>
  <c r="D83" i="4"/>
  <c r="E499" i="27"/>
  <c r="E179" i="22"/>
  <c r="F739" i="20"/>
  <c r="E570" i="27"/>
  <c r="F758" i="20"/>
  <c r="E300" i="27"/>
  <c r="F703" i="20"/>
  <c r="F422" i="20"/>
  <c r="E8" i="27"/>
  <c r="F756" i="20"/>
  <c r="E19" i="27"/>
  <c r="D899" i="20"/>
  <c r="B15" i="4"/>
  <c r="C107" i="27"/>
  <c r="C215" i="22"/>
  <c r="F429" i="20"/>
  <c r="E10" i="27"/>
  <c r="F106" i="20"/>
  <c r="E176" i="27"/>
  <c r="F255" i="20"/>
  <c r="E471" i="27"/>
  <c r="F811" i="20"/>
  <c r="E206" i="27"/>
  <c r="F497" i="20"/>
  <c r="D38" i="4"/>
  <c r="E278" i="27"/>
  <c r="E87" i="22"/>
  <c r="F57" i="24"/>
  <c r="D57" i="16"/>
  <c r="F108" i="20"/>
  <c r="E336" i="27"/>
  <c r="F228" i="20"/>
  <c r="F188" i="20"/>
  <c r="E48" i="27"/>
  <c r="F71" i="24"/>
  <c r="D71" i="16"/>
  <c r="F32" i="20"/>
  <c r="E94" i="27"/>
  <c r="E343" i="27"/>
  <c r="E22" i="22"/>
  <c r="F72" i="24"/>
  <c r="D72" i="16"/>
  <c r="F121" i="20"/>
  <c r="E476" i="27"/>
  <c r="F194" i="20"/>
  <c r="F73" i="24"/>
  <c r="D73" i="16"/>
  <c r="F122" i="20"/>
  <c r="E477" i="27"/>
  <c r="F295" i="20"/>
  <c r="F185" i="20"/>
  <c r="D78" i="4"/>
  <c r="E490" i="27"/>
  <c r="E39" i="22"/>
  <c r="E126" i="27"/>
  <c r="F69" i="24"/>
  <c r="D69" i="16"/>
  <c r="F31" i="20"/>
  <c r="E92" i="27"/>
  <c r="F52" i="24"/>
  <c r="D52" i="16"/>
  <c r="F18" i="20"/>
  <c r="E80" i="27"/>
  <c r="E426" i="27"/>
  <c r="E464" i="27"/>
  <c r="F391" i="20"/>
  <c r="F257" i="20"/>
  <c r="F186" i="20"/>
  <c r="E85" i="27"/>
  <c r="E469" i="27"/>
  <c r="F59" i="20"/>
  <c r="E190" i="27"/>
  <c r="E145" i="27"/>
  <c r="F850" i="20"/>
  <c r="F812" i="20"/>
  <c r="E207" i="27"/>
  <c r="F759" i="20"/>
  <c r="E22" i="27"/>
  <c r="F582" i="20"/>
  <c r="E268" i="27"/>
  <c r="F753" i="20"/>
  <c r="E299" i="27"/>
  <c r="F80" i="20"/>
  <c r="E443" i="27"/>
  <c r="D32" i="16"/>
  <c r="F32" i="24"/>
  <c r="F12" i="20"/>
  <c r="E69" i="27"/>
  <c r="F757" i="20"/>
  <c r="E21" i="27"/>
  <c r="F728" i="20"/>
  <c r="E44" i="22"/>
  <c r="F857" i="20"/>
  <c r="F61" i="20"/>
  <c r="F296" i="20"/>
  <c r="F224" i="20"/>
  <c r="E48" i="22"/>
  <c r="D98" i="4"/>
  <c r="E563" i="27"/>
  <c r="E74" i="22"/>
  <c r="D70" i="4"/>
  <c r="E479" i="27"/>
  <c r="E55" i="22"/>
  <c r="D90" i="4"/>
  <c r="E530" i="27"/>
  <c r="E95" i="22"/>
  <c r="F494" i="20"/>
  <c r="E197" i="22"/>
  <c r="F664" i="20"/>
  <c r="E102" i="27"/>
  <c r="F275" i="20"/>
  <c r="E155" i="27"/>
  <c r="F356" i="20"/>
  <c r="F550" i="20"/>
  <c r="F113" i="20"/>
  <c r="F531" i="20"/>
  <c r="F13" i="24"/>
  <c r="D13" i="16"/>
  <c r="F364" i="20"/>
  <c r="E111" i="27"/>
  <c r="F193" i="20"/>
  <c r="E53" i="27"/>
  <c r="F616" i="20"/>
  <c r="E554" i="27"/>
  <c r="E385" i="27"/>
  <c r="F580" i="20"/>
  <c r="E265" i="27"/>
  <c r="D94" i="4"/>
  <c r="E547" i="27"/>
  <c r="E56" i="22"/>
  <c r="F177" i="20"/>
  <c r="E116" i="27"/>
  <c r="F778" i="20"/>
  <c r="F14" i="24"/>
  <c r="D14" i="16"/>
  <c r="F75" i="20"/>
  <c r="E438" i="27"/>
  <c r="F543" i="20"/>
  <c r="F750" i="20"/>
  <c r="E13" i="27"/>
  <c r="F358" i="20"/>
  <c r="E576" i="27"/>
  <c r="F82" i="20"/>
  <c r="E15" i="22"/>
  <c r="F168" i="20"/>
  <c r="E40" i="27"/>
  <c r="F28" i="24"/>
  <c r="D28" i="16"/>
  <c r="F17" i="24"/>
  <c r="D17" i="16"/>
  <c r="F78" i="20"/>
  <c r="E441" i="27"/>
  <c r="F560" i="20"/>
  <c r="E118" i="22"/>
  <c r="F841" i="20"/>
  <c r="D22" i="4"/>
  <c r="F538" i="20"/>
  <c r="E185" i="27"/>
  <c r="E113" i="22"/>
  <c r="F338" i="20"/>
  <c r="E366" i="27"/>
  <c r="E120" i="27"/>
  <c r="F39" i="24"/>
  <c r="D39" i="16"/>
  <c r="F14" i="20"/>
  <c r="E72" i="27"/>
  <c r="F246" i="20"/>
  <c r="E28" i="27"/>
  <c r="F172" i="20"/>
  <c r="E42" i="27"/>
  <c r="F900" i="20"/>
  <c r="E217" i="22"/>
  <c r="E451" i="27"/>
  <c r="F807" i="20"/>
  <c r="E136" i="27"/>
  <c r="F834" i="20"/>
  <c r="F801" i="20"/>
  <c r="E131" i="27"/>
  <c r="E408" i="27"/>
  <c r="F647" i="20"/>
  <c r="E99" i="27"/>
  <c r="D36" i="16"/>
  <c r="F36" i="24"/>
  <c r="F13" i="20"/>
  <c r="E71" i="27"/>
  <c r="F178" i="20"/>
  <c r="F38" i="24"/>
  <c r="D38" i="16"/>
  <c r="F94" i="20"/>
  <c r="E172" i="27"/>
  <c r="F96" i="20"/>
  <c r="E173" i="27"/>
  <c r="F840" i="20"/>
  <c r="D72" i="4"/>
  <c r="E480" i="27"/>
  <c r="E37" i="22"/>
  <c r="D73" i="4"/>
  <c r="E482" i="27"/>
  <c r="E126" i="22"/>
  <c r="F301" i="20"/>
  <c r="E395" i="27"/>
  <c r="F569" i="20"/>
  <c r="F485" i="20"/>
  <c r="F12" i="24"/>
  <c r="D12" i="16"/>
  <c r="F74" i="20"/>
  <c r="E165" i="27"/>
  <c r="F8" i="24"/>
  <c r="D8" i="16"/>
  <c r="F4" i="20"/>
  <c r="E61" i="27"/>
  <c r="F95" i="20"/>
  <c r="E454" i="27"/>
  <c r="F45" i="24"/>
  <c r="D45" i="16"/>
  <c r="F17" i="20"/>
  <c r="E76" i="27"/>
  <c r="D34" i="4"/>
  <c r="E246" i="27"/>
  <c r="E71" i="22"/>
  <c r="F26" i="24"/>
  <c r="D26" i="16"/>
  <c r="D48" i="4"/>
  <c r="F85" i="20"/>
  <c r="E333" i="27"/>
  <c r="E21" i="22"/>
  <c r="F634" i="20"/>
  <c r="E97" i="27"/>
  <c r="F328" i="20"/>
  <c r="F90" i="20"/>
  <c r="E114" i="27"/>
  <c r="E64" i="22"/>
  <c r="E58" i="22"/>
  <c r="E36" i="22"/>
  <c r="F751" i="20"/>
  <c r="D5" i="4"/>
  <c r="E204" i="27"/>
  <c r="E159" i="22"/>
  <c r="E78" i="22"/>
  <c r="D101" i="4"/>
  <c r="F562" i="20"/>
  <c r="D16" i="4"/>
  <c r="D27" i="16"/>
  <c r="F427" i="20"/>
  <c r="D58" i="4"/>
  <c r="F169" i="20"/>
  <c r="E60" i="27"/>
  <c r="E123" i="22"/>
  <c r="E49" i="22"/>
  <c r="E382" i="27"/>
  <c r="F35" i="24"/>
  <c r="F3" i="24"/>
  <c r="D56" i="4"/>
  <c r="E354" i="27"/>
  <c r="E156" i="22"/>
  <c r="F810" i="20"/>
  <c r="E139" i="27"/>
  <c r="D75" i="4"/>
  <c r="F734" i="20"/>
  <c r="E487" i="27"/>
  <c r="E167" i="22"/>
  <c r="F736" i="20"/>
  <c r="E568" i="27"/>
  <c r="E899" i="20"/>
  <c r="C15" i="4"/>
  <c r="D107" i="27"/>
  <c r="D215" i="22"/>
  <c r="F818" i="20"/>
  <c r="F817" i="20"/>
  <c r="F896" i="20"/>
  <c r="E149" i="27"/>
  <c r="F104" i="20"/>
  <c r="E175" i="27"/>
  <c r="E124" i="27"/>
  <c r="F307" i="20"/>
  <c r="E401" i="27"/>
  <c r="F302" i="20"/>
  <c r="E397" i="27"/>
  <c r="F111" i="20"/>
  <c r="E467" i="27"/>
  <c r="F56" i="24"/>
  <c r="D56" i="16"/>
  <c r="F183" i="20"/>
  <c r="E316" i="27"/>
  <c r="F48" i="24"/>
  <c r="D48" i="16"/>
  <c r="F103" i="20"/>
  <c r="E174" i="27"/>
  <c r="D44" i="4"/>
  <c r="E301" i="27"/>
  <c r="E199" i="22"/>
  <c r="F192" i="20"/>
  <c r="E52" i="27"/>
  <c r="E423" i="27"/>
  <c r="F425" i="20"/>
  <c r="E9" i="27"/>
  <c r="F258" i="20"/>
  <c r="E30" i="27"/>
  <c r="F225" i="20"/>
  <c r="E472" i="27"/>
  <c r="F895" i="20"/>
  <c r="E148" i="27"/>
  <c r="F116" i="20"/>
  <c r="E31" i="27"/>
  <c r="F59" i="24"/>
  <c r="D59" i="16"/>
  <c r="F110" i="20"/>
  <c r="E466" i="27"/>
  <c r="F858" i="20"/>
  <c r="F46" i="24"/>
  <c r="D46" i="16"/>
  <c r="F101" i="20"/>
  <c r="E460" i="27"/>
  <c r="D37" i="4"/>
  <c r="F771" i="20"/>
  <c r="E276" i="27"/>
  <c r="E176" i="22"/>
  <c r="F760" i="20"/>
  <c r="E23" i="27"/>
  <c r="F776" i="20"/>
  <c r="E86" i="27"/>
  <c r="E239" i="27"/>
  <c r="E290" i="27"/>
  <c r="D14" i="4"/>
  <c r="E106" i="27"/>
  <c r="E112" i="22"/>
  <c r="E196" i="22"/>
  <c r="F118" i="20"/>
  <c r="D18" i="4"/>
  <c r="E130" i="27"/>
  <c r="E190" i="22"/>
  <c r="F529" i="20"/>
  <c r="E249" i="27"/>
  <c r="F226" i="20"/>
  <c r="F308" i="20"/>
  <c r="E402" i="27"/>
  <c r="F500" i="20"/>
  <c r="F546" i="20"/>
  <c r="E45" i="27"/>
  <c r="F175" i="20"/>
  <c r="E44" i="27"/>
  <c r="E505" i="27"/>
  <c r="F44" i="24"/>
  <c r="F77" i="24" s="1"/>
  <c r="D44" i="16"/>
  <c r="F215" i="20"/>
  <c r="E75" i="27"/>
  <c r="F410" i="20"/>
  <c r="E5" i="27"/>
  <c r="E322" i="27"/>
  <c r="F166" i="20"/>
  <c r="E112" i="27"/>
  <c r="F854" i="20"/>
  <c r="D88" i="4"/>
  <c r="E516" i="27"/>
  <c r="E180" i="22"/>
  <c r="E310" i="27"/>
  <c r="F214" i="20"/>
  <c r="F62" i="20"/>
  <c r="F112" i="20"/>
  <c r="E29" i="27"/>
  <c r="E87" i="27"/>
  <c r="F22" i="24"/>
  <c r="D22" i="16"/>
  <c r="F333" i="20"/>
  <c r="E248" i="27"/>
  <c r="F576" i="20"/>
  <c r="E262" i="27"/>
  <c r="E125" i="22"/>
  <c r="F507" i="20"/>
  <c r="E109" i="22"/>
  <c r="F334" i="20"/>
  <c r="F173" i="20"/>
  <c r="E284" i="27"/>
  <c r="F202" i="20"/>
  <c r="E43" i="22"/>
  <c r="F37" i="24"/>
  <c r="D37" i="16"/>
  <c r="F767" i="20"/>
  <c r="E534" i="27"/>
  <c r="D55" i="4"/>
  <c r="F628" i="20"/>
  <c r="E353" i="27"/>
  <c r="E148" i="22"/>
  <c r="F31" i="24"/>
  <c r="D31" i="16"/>
  <c r="E450" i="27"/>
  <c r="F89" i="20"/>
  <c r="F804" i="20"/>
  <c r="E198" i="27"/>
  <c r="D91" i="4"/>
  <c r="E531" i="27"/>
  <c r="E181" i="22"/>
  <c r="E381" i="27"/>
  <c r="F764" i="20"/>
  <c r="F93" i="20"/>
  <c r="E453" i="27"/>
  <c r="F587" i="20"/>
  <c r="E220" i="27"/>
  <c r="F800" i="20"/>
  <c r="E446" i="27"/>
  <c r="E323" i="27"/>
  <c r="F18" i="24"/>
  <c r="D18" i="16"/>
  <c r="F79" i="20"/>
  <c r="E442" i="27"/>
  <c r="E319" i="27"/>
  <c r="E127" i="27"/>
  <c r="E410" i="27"/>
  <c r="F357" i="20"/>
  <c r="F256" i="20"/>
  <c r="E122" i="22"/>
  <c r="D43" i="4"/>
  <c r="F747" i="20"/>
  <c r="E296" i="27"/>
  <c r="E172" i="22"/>
  <c r="F268" i="20"/>
  <c r="E456" i="27"/>
  <c r="D24" i="4"/>
  <c r="E188" i="27"/>
  <c r="E4" i="22"/>
  <c r="F15" i="24"/>
  <c r="D15" i="16"/>
  <c r="E439" i="27"/>
  <c r="F76" i="20"/>
  <c r="E72" i="22"/>
  <c r="E38" i="27"/>
  <c r="F27" i="24"/>
  <c r="E67" i="22"/>
  <c r="E33" i="22"/>
  <c r="E351" i="27"/>
  <c r="F802" i="20"/>
  <c r="E192" i="22"/>
  <c r="E83" i="22"/>
  <c r="E76" i="22"/>
  <c r="D87" i="4"/>
  <c r="F70" i="20"/>
  <c r="F699" i="20"/>
  <c r="E70" i="27"/>
  <c r="E59" i="27"/>
  <c r="F755" i="20"/>
  <c r="E18" i="27"/>
  <c r="F775" i="20"/>
  <c r="E518" i="27"/>
  <c r="F742" i="20"/>
  <c r="E169" i="22"/>
  <c r="F631" i="20"/>
  <c r="E345" i="27"/>
  <c r="F697" i="20"/>
  <c r="F63" i="24"/>
  <c r="D63" i="16"/>
  <c r="F25" i="20"/>
  <c r="E422" i="27"/>
  <c r="F64" i="24"/>
  <c r="D64" i="16"/>
  <c r="D10" i="4"/>
  <c r="F26" i="20"/>
  <c r="E57" i="27"/>
  <c r="E3" i="22"/>
  <c r="F51" i="24"/>
  <c r="D51" i="16"/>
  <c r="F50" i="20"/>
  <c r="E79" i="27"/>
  <c r="F769" i="20"/>
  <c r="E15" i="27"/>
  <c r="D42" i="4"/>
  <c r="E282" i="27"/>
  <c r="E35" i="22"/>
  <c r="D84" i="4"/>
  <c r="E502" i="27"/>
  <c r="E89" i="22"/>
  <c r="D25" i="4"/>
  <c r="E191" i="27"/>
  <c r="E69" i="22"/>
  <c r="D6" i="4"/>
  <c r="F261" i="20"/>
  <c r="E51" i="22"/>
  <c r="E35" i="27"/>
  <c r="E462" i="27"/>
  <c r="F55" i="24"/>
  <c r="D55" i="16"/>
  <c r="F20" i="20"/>
  <c r="E82" i="27"/>
  <c r="F70" i="24"/>
  <c r="D70" i="16"/>
  <c r="F119" i="20"/>
  <c r="E93" i="27"/>
  <c r="F354" i="20"/>
  <c r="F189" i="20"/>
  <c r="E49" i="27"/>
  <c r="E428" i="27"/>
  <c r="F848" i="20"/>
  <c r="F187" i="20"/>
  <c r="E47" i="27"/>
  <c r="F581" i="20"/>
  <c r="E266" i="27"/>
  <c r="F58" i="24"/>
  <c r="D58" i="16"/>
  <c r="F21" i="20"/>
  <c r="E83" i="27"/>
  <c r="E369" i="27"/>
  <c r="E161" i="27"/>
  <c r="F227" i="20"/>
  <c r="F107" i="20"/>
  <c r="F846" i="20"/>
  <c r="F392" i="20"/>
  <c r="D7" i="4"/>
  <c r="F389" i="20"/>
  <c r="E77" i="22"/>
  <c r="E36" i="27"/>
  <c r="F352" i="20"/>
  <c r="E292" i="27"/>
  <c r="F191" i="20"/>
  <c r="E51" i="27"/>
  <c r="E473" i="27"/>
  <c r="E125" i="27"/>
  <c r="F47" i="24"/>
  <c r="D47" i="16"/>
  <c r="F102" i="20"/>
  <c r="E461" i="27"/>
  <c r="F777" i="20"/>
  <c r="E177" i="22"/>
  <c r="F29" i="24"/>
  <c r="D29" i="16"/>
  <c r="F87" i="20"/>
  <c r="E170" i="27"/>
  <c r="D23" i="4"/>
  <c r="E187" i="27"/>
  <c r="E175" i="22"/>
  <c r="F852" i="20"/>
  <c r="F814" i="20"/>
  <c r="E140" i="27"/>
  <c r="F754" i="20"/>
  <c r="E17" i="27"/>
  <c r="F725" i="20"/>
  <c r="E121" i="20"/>
  <c r="F115" i="20"/>
  <c r="F585" i="20"/>
  <c r="E218" i="27"/>
  <c r="E124" i="22"/>
  <c r="F568" i="20"/>
  <c r="E288" i="27"/>
  <c r="E122" i="27"/>
  <c r="F824" i="20"/>
  <c r="E203" i="22"/>
  <c r="D76" i="4"/>
  <c r="F799" i="20"/>
  <c r="E194" i="22"/>
  <c r="F763" i="20"/>
  <c r="E174" i="22"/>
  <c r="F298" i="20"/>
  <c r="F530" i="20"/>
  <c r="E108" i="22"/>
  <c r="F430" i="20"/>
  <c r="F533" i="20"/>
  <c r="D99" i="4"/>
  <c r="E564" i="27"/>
  <c r="E129" i="22"/>
  <c r="E522" i="27"/>
  <c r="F498" i="20"/>
  <c r="F351" i="20"/>
  <c r="F222" i="20"/>
  <c r="F65" i="24"/>
  <c r="D65" i="16"/>
  <c r="F27" i="20"/>
  <c r="E88" i="27"/>
  <c r="D59" i="4"/>
  <c r="E373" i="27"/>
  <c r="E142" i="22"/>
  <c r="E11" i="22"/>
  <c r="F411" i="20"/>
  <c r="E84" i="22"/>
  <c r="D12" i="4"/>
  <c r="F402" i="20"/>
  <c r="F921" i="20" s="1"/>
  <c r="E95" i="27"/>
  <c r="E82" i="22"/>
  <c r="F236" i="20"/>
  <c r="E153" i="27"/>
  <c r="F297" i="20"/>
  <c r="E119" i="27"/>
  <c r="F21" i="24"/>
  <c r="D21" i="16"/>
  <c r="F8" i="20"/>
  <c r="E390" i="27"/>
  <c r="F517" i="20"/>
  <c r="F272" i="20"/>
  <c r="E65" i="27"/>
  <c r="E86" i="22"/>
  <c r="E115" i="27"/>
  <c r="F77" i="20"/>
  <c r="E440" i="27"/>
  <c r="E212" i="27"/>
  <c r="E200" i="22"/>
  <c r="E512" i="27"/>
  <c r="D27" i="4"/>
  <c r="F613" i="20"/>
  <c r="E217" i="27"/>
  <c r="E138" i="22"/>
  <c r="F43" i="24"/>
  <c r="D43" i="16"/>
  <c r="F99" i="20"/>
  <c r="E458" i="27"/>
  <c r="F240" i="20"/>
  <c r="E283" i="27"/>
  <c r="D74" i="4"/>
  <c r="F541" i="20"/>
  <c r="E485" i="27"/>
  <c r="E111" i="22"/>
  <c r="D3" i="4"/>
  <c r="F748" i="20"/>
  <c r="E11" i="27"/>
  <c r="E171" i="22"/>
  <c r="F30" i="24"/>
  <c r="D30" i="16"/>
  <c r="F11" i="20"/>
  <c r="E68" i="27"/>
  <c r="F584" i="20"/>
  <c r="E270" i="27"/>
  <c r="F673" i="20"/>
  <c r="E152" i="22"/>
  <c r="F808" i="20"/>
  <c r="E137" i="27"/>
  <c r="F84" i="20"/>
  <c r="F330" i="20"/>
  <c r="F88" i="20"/>
  <c r="E449" i="27"/>
  <c r="F615" i="20"/>
  <c r="E264" i="27"/>
  <c r="F539" i="20"/>
  <c r="F829" i="20"/>
  <c r="F167" i="20"/>
  <c r="E113" i="27"/>
  <c r="F174" i="20"/>
  <c r="E43" i="27"/>
  <c r="F53" i="24"/>
  <c r="D53" i="16"/>
  <c r="E463" i="27"/>
  <c r="F105" i="20"/>
  <c r="F586" i="20"/>
  <c r="E272" i="27"/>
  <c r="F614" i="20"/>
  <c r="F570" i="20"/>
  <c r="D26" i="4"/>
  <c r="E192" i="27"/>
  <c r="E191" i="22"/>
  <c r="E59" i="22"/>
  <c r="F11" i="24"/>
  <c r="D11" i="16"/>
  <c r="E436" i="27"/>
  <c r="F73" i="20"/>
  <c r="D86" i="4"/>
  <c r="E507" i="27"/>
  <c r="E116" i="22"/>
  <c r="F375" i="20"/>
  <c r="F33" i="24"/>
  <c r="D33" i="16"/>
  <c r="F91" i="20"/>
  <c r="E56" i="27"/>
  <c r="F165" i="20"/>
  <c r="E110" i="27"/>
  <c r="F545" i="20"/>
  <c r="E525" i="27"/>
  <c r="F10" i="24"/>
  <c r="D10" i="16"/>
  <c r="F72" i="20"/>
  <c r="E164" i="27"/>
  <c r="D89" i="4"/>
  <c r="E524" i="27"/>
  <c r="E117" i="22"/>
  <c r="F337" i="20"/>
  <c r="F513" i="20"/>
  <c r="F67" i="24"/>
  <c r="D67" i="16"/>
  <c r="F29" i="20"/>
  <c r="E58" i="27"/>
  <c r="F71" i="20"/>
  <c r="E435" i="27"/>
  <c r="F559" i="20"/>
  <c r="D13" i="4"/>
  <c r="D36" i="4"/>
  <c r="F409" i="20"/>
  <c r="E152" i="27"/>
  <c r="D46" i="4"/>
  <c r="D21" i="4"/>
  <c r="E16" i="22"/>
  <c r="E75" i="22"/>
  <c r="E38" i="22"/>
  <c r="E447" i="27"/>
  <c r="D69" i="4"/>
  <c r="D19" i="4"/>
  <c r="E153" i="22"/>
  <c r="E105" i="22"/>
  <c r="E73" i="22"/>
  <c r="E275" i="27"/>
  <c r="D53" i="4"/>
  <c r="D100" i="4"/>
  <c r="E50" i="22"/>
  <c r="D9" i="4"/>
  <c r="E150" i="22"/>
  <c r="D11" i="4"/>
  <c r="D2" i="4"/>
  <c r="E1354" i="11"/>
  <c r="D1354" i="11"/>
  <c r="W580" i="3"/>
  <c r="W573" i="3"/>
  <c r="F947" i="20" l="1"/>
  <c r="F941" i="20"/>
  <c r="F934" i="20"/>
  <c r="F944" i="20"/>
  <c r="F918" i="20"/>
  <c r="D9" i="2" s="1"/>
  <c r="F938" i="20"/>
  <c r="F924" i="20"/>
  <c r="F932" i="20"/>
  <c r="D18" i="2" s="1"/>
  <c r="F83" i="24"/>
  <c r="F81" i="24"/>
  <c r="F917" i="20"/>
  <c r="D8" i="2" s="1"/>
  <c r="F935" i="20"/>
  <c r="F933" i="20"/>
  <c r="F920" i="20"/>
  <c r="F927" i="20"/>
  <c r="F943" i="20"/>
  <c r="F912" i="20"/>
  <c r="F939" i="20"/>
  <c r="F919" i="20"/>
  <c r="F923" i="20"/>
  <c r="F910" i="20"/>
  <c r="F915" i="20"/>
  <c r="F911" i="20"/>
  <c r="D4" i="2" s="1"/>
  <c r="F930" i="20"/>
  <c r="F913" i="20"/>
  <c r="F940" i="20"/>
  <c r="F916" i="20"/>
  <c r="F909" i="20"/>
  <c r="F926" i="20"/>
  <c r="F931" i="20"/>
  <c r="D17" i="2" s="1"/>
  <c r="F936" i="20"/>
  <c r="F928" i="20"/>
  <c r="F942" i="20"/>
  <c r="F937" i="20"/>
  <c r="D22" i="2" s="1"/>
  <c r="F925" i="20"/>
  <c r="D1352" i="11"/>
  <c r="W1269" i="3"/>
  <c r="W1270" i="3"/>
  <c r="G1186" i="11" s="1"/>
  <c r="W1271" i="3"/>
  <c r="W1272" i="3"/>
  <c r="W1273" i="3"/>
  <c r="W1274" i="3"/>
  <c r="W1275" i="3"/>
  <c r="W1276" i="3"/>
  <c r="W1277" i="3"/>
  <c r="W1278" i="3"/>
  <c r="D25" i="2" l="1"/>
  <c r="D5" i="2"/>
  <c r="D13" i="2"/>
  <c r="D23" i="2"/>
  <c r="D19" i="2"/>
  <c r="D10" i="2"/>
  <c r="D20" i="2"/>
  <c r="D15" i="2"/>
  <c r="D2" i="2"/>
  <c r="D16" i="2"/>
  <c r="D7" i="2"/>
  <c r="L45" i="23"/>
  <c r="L44" i="23"/>
  <c r="L43" i="23"/>
  <c r="L42" i="23"/>
  <c r="L41" i="23"/>
  <c r="L40" i="23"/>
  <c r="L39" i="23"/>
  <c r="L37" i="23"/>
  <c r="L36" i="23"/>
  <c r="L35" i="23"/>
  <c r="L33" i="23"/>
  <c r="L32" i="23"/>
  <c r="L31" i="23"/>
  <c r="L30" i="23"/>
  <c r="L28" i="23"/>
  <c r="L27" i="23"/>
  <c r="L26" i="23"/>
  <c r="L25" i="23"/>
  <c r="L24" i="23"/>
  <c r="L23" i="23"/>
  <c r="L22" i="23"/>
  <c r="L21" i="23"/>
  <c r="L19" i="23"/>
  <c r="L18" i="23"/>
  <c r="L17" i="23"/>
  <c r="L16" i="23"/>
  <c r="L15" i="23"/>
  <c r="L13" i="23"/>
  <c r="L12" i="23"/>
  <c r="L11" i="23"/>
  <c r="L10" i="23"/>
  <c r="L9" i="23"/>
  <c r="L8" i="23"/>
  <c r="L6" i="23"/>
  <c r="L5" i="23"/>
  <c r="L4" i="23"/>
  <c r="L3" i="23"/>
  <c r="V1628" i="3"/>
  <c r="U1628" i="3"/>
  <c r="T1628" i="3"/>
  <c r="S1628" i="3"/>
  <c r="Q1628" i="3"/>
  <c r="P1628" i="3"/>
  <c r="O1628" i="3"/>
  <c r="N1628" i="3"/>
  <c r="L1628" i="3"/>
  <c r="K1628" i="3"/>
  <c r="J1628" i="3"/>
  <c r="I1628" i="3"/>
  <c r="G1628" i="3"/>
  <c r="F1628" i="3"/>
  <c r="E1628" i="3"/>
  <c r="D1628" i="3"/>
  <c r="W1279" i="3"/>
  <c r="D308" i="11" l="1"/>
  <c r="W559" i="3"/>
  <c r="W152" i="3" l="1"/>
  <c r="G1595" i="11" l="1"/>
  <c r="G299" i="20" s="1"/>
  <c r="E660" i="11" l="1"/>
  <c r="D660" i="11"/>
  <c r="W1092" i="3"/>
  <c r="W1584" i="3" l="1"/>
  <c r="W1595" i="3"/>
  <c r="W1594" i="3"/>
  <c r="W1593" i="3"/>
  <c r="W1592" i="3"/>
  <c r="W1591" i="3"/>
  <c r="W1590" i="3"/>
  <c r="W667" i="3" l="1"/>
  <c r="W893" i="3" l="1"/>
  <c r="W678" i="3" l="1"/>
  <c r="W679" i="3"/>
  <c r="G496" i="11" s="1"/>
  <c r="W680" i="3"/>
  <c r="W681" i="3"/>
  <c r="W682" i="3"/>
  <c r="G591" i="11" s="1"/>
  <c r="W683" i="3"/>
  <c r="G627" i="11" s="1"/>
  <c r="W687" i="3"/>
  <c r="G708" i="11" s="1"/>
  <c r="W684" i="3"/>
  <c r="W688" i="3"/>
  <c r="G745" i="11" s="1"/>
  <c r="P36" i="23" l="1"/>
  <c r="N36" i="23"/>
  <c r="M36" i="23"/>
  <c r="I36" i="23"/>
  <c r="G36" i="23"/>
  <c r="F36" i="23"/>
  <c r="E36" i="23"/>
  <c r="D36" i="23"/>
  <c r="C36" i="23"/>
  <c r="B36" i="23"/>
  <c r="P37" i="23"/>
  <c r="M37" i="23"/>
  <c r="I37" i="23"/>
  <c r="G37" i="23"/>
  <c r="F37" i="23"/>
  <c r="B37" i="23"/>
  <c r="W916" i="3"/>
  <c r="W911" i="3"/>
  <c r="W910" i="3"/>
  <c r="W909" i="3"/>
  <c r="W907" i="3"/>
  <c r="W906" i="3"/>
  <c r="W904" i="3"/>
  <c r="W905" i="3"/>
  <c r="W75" i="3" l="1"/>
  <c r="W71" i="3"/>
  <c r="W944" i="3" l="1"/>
  <c r="W938" i="3"/>
  <c r="W937" i="3"/>
  <c r="W936" i="3"/>
  <c r="W935" i="3"/>
  <c r="W934" i="3"/>
  <c r="W933" i="3"/>
  <c r="W932" i="3"/>
  <c r="W930" i="3"/>
  <c r="W928" i="3"/>
  <c r="W926" i="3"/>
  <c r="W925" i="3"/>
  <c r="W924" i="3"/>
  <c r="W923" i="3"/>
  <c r="W922" i="3"/>
  <c r="W921" i="3"/>
  <c r="W920" i="3"/>
  <c r="W919" i="3"/>
  <c r="W918" i="3"/>
  <c r="W917" i="3"/>
  <c r="W908" i="3"/>
  <c r="W903" i="3"/>
  <c r="W902" i="3"/>
  <c r="W901" i="3"/>
  <c r="W899" i="3"/>
  <c r="W897" i="3"/>
  <c r="W896" i="3"/>
  <c r="W895" i="3"/>
  <c r="W943" i="3" l="1"/>
  <c r="W945" i="3"/>
  <c r="H44" i="23" l="1"/>
  <c r="H43" i="23"/>
  <c r="H39" i="23"/>
  <c r="H35" i="23"/>
  <c r="H32" i="23"/>
  <c r="H30" i="23"/>
  <c r="H28" i="23"/>
  <c r="H27" i="23"/>
  <c r="H25" i="23"/>
  <c r="H23" i="23"/>
  <c r="H22" i="23"/>
  <c r="H19" i="23"/>
  <c r="H18" i="23"/>
  <c r="H17" i="23"/>
  <c r="H15" i="23"/>
  <c r="H13" i="23"/>
  <c r="H12" i="23"/>
  <c r="H11" i="23"/>
  <c r="H10" i="23"/>
  <c r="H6" i="23"/>
  <c r="H5" i="23"/>
  <c r="H3" i="23"/>
  <c r="U1615" i="3"/>
  <c r="T1615" i="3"/>
  <c r="S1615" i="3"/>
  <c r="R1615" i="3"/>
  <c r="Q1615" i="3"/>
  <c r="P1615" i="3"/>
  <c r="O1615" i="3"/>
  <c r="N1615" i="3"/>
  <c r="M1615" i="3"/>
  <c r="L1615" i="3"/>
  <c r="K1615" i="3"/>
  <c r="J1615" i="3"/>
  <c r="I1615" i="3"/>
  <c r="H1615" i="3"/>
  <c r="G1615" i="3"/>
  <c r="F1615" i="3"/>
  <c r="E1615" i="3"/>
  <c r="D1615" i="3"/>
  <c r="W890" i="3"/>
  <c r="W891" i="3"/>
  <c r="W892" i="3"/>
  <c r="W940" i="3"/>
  <c r="W941" i="3"/>
  <c r="W942" i="3"/>
  <c r="W971" i="3"/>
  <c r="W963" i="3"/>
  <c r="W964" i="3"/>
  <c r="W1615" i="3" l="1"/>
  <c r="H35" i="16" l="1"/>
  <c r="J35" i="24"/>
  <c r="J49" i="24"/>
  <c r="H49" i="16"/>
  <c r="W1596" i="3"/>
  <c r="J83" i="24" l="1"/>
  <c r="P45" i="23"/>
  <c r="P44" i="23"/>
  <c r="P43" i="23"/>
  <c r="P42" i="23"/>
  <c r="P41" i="23"/>
  <c r="P40" i="23"/>
  <c r="P39" i="23"/>
  <c r="P35" i="23"/>
  <c r="P33" i="23"/>
  <c r="P32" i="23"/>
  <c r="P31" i="23"/>
  <c r="P28" i="23"/>
  <c r="P27" i="23"/>
  <c r="P26" i="23"/>
  <c r="P25" i="23"/>
  <c r="P24" i="23"/>
  <c r="P23" i="23"/>
  <c r="P22" i="23"/>
  <c r="P21" i="23"/>
  <c r="P19" i="23"/>
  <c r="P18" i="23"/>
  <c r="P17" i="23"/>
  <c r="P16" i="23"/>
  <c r="P15" i="23"/>
  <c r="P13" i="23"/>
  <c r="P11" i="23"/>
  <c r="P10" i="23"/>
  <c r="P9" i="23"/>
  <c r="P8" i="23"/>
  <c r="P6" i="23"/>
  <c r="P5" i="23"/>
  <c r="P4" i="23"/>
  <c r="P3" i="23"/>
  <c r="H82" i="4"/>
  <c r="V1638" i="3"/>
  <c r="U1638" i="3"/>
  <c r="T1638" i="3"/>
  <c r="S1638" i="3"/>
  <c r="R1638" i="3"/>
  <c r="Q1638" i="3"/>
  <c r="P1638" i="3"/>
  <c r="O1638" i="3"/>
  <c r="N1638" i="3"/>
  <c r="M1638" i="3"/>
  <c r="L1638" i="3"/>
  <c r="K1638" i="3"/>
  <c r="J1638" i="3"/>
  <c r="I1638" i="3"/>
  <c r="H1638" i="3"/>
  <c r="G1638" i="3"/>
  <c r="F1638" i="3"/>
  <c r="E1638" i="3"/>
  <c r="D1638" i="3"/>
  <c r="W1597" i="3"/>
  <c r="W1638" i="3" l="1"/>
  <c r="W1317" i="3"/>
  <c r="W1511" i="3" l="1"/>
  <c r="W1510" i="3"/>
  <c r="W1111" i="3" l="1"/>
  <c r="W1083" i="3" l="1"/>
  <c r="W200" i="3" l="1"/>
  <c r="G1413" i="11" s="1"/>
  <c r="W158" i="3"/>
  <c r="G2" i="11" s="1"/>
  <c r="G66" i="20" l="1"/>
  <c r="W1589" i="3"/>
  <c r="W1075" i="3" l="1"/>
  <c r="W999" i="3" l="1"/>
  <c r="W598" i="3" l="1"/>
  <c r="W597" i="3"/>
  <c r="W596" i="3"/>
  <c r="G10" i="11" s="1"/>
  <c r="W579" i="3"/>
  <c r="W578" i="3"/>
  <c r="W576" i="3"/>
  <c r="W709" i="3" l="1"/>
  <c r="W702" i="3"/>
  <c r="W537" i="3" l="1"/>
  <c r="W140" i="3" l="1"/>
  <c r="W131" i="3"/>
  <c r="H75" i="4" l="1"/>
  <c r="W1267" i="3"/>
  <c r="W577" i="3" l="1"/>
  <c r="H7" i="4" l="1"/>
  <c r="W838" i="3"/>
  <c r="W1119" i="3" l="1"/>
  <c r="H55" i="4" l="1"/>
  <c r="E1591" i="11"/>
  <c r="E65" i="20" s="1"/>
  <c r="D1591" i="11"/>
  <c r="D65" i="20" s="1"/>
  <c r="W102" i="3"/>
  <c r="W97" i="3"/>
  <c r="G1591" i="11" l="1"/>
  <c r="G65" i="20" s="1"/>
  <c r="W520" i="3"/>
  <c r="W1010" i="3" l="1"/>
  <c r="W717" i="3" l="1"/>
  <c r="W887" i="3" l="1"/>
  <c r="E100" i="11"/>
  <c r="D100" i="11"/>
  <c r="W885" i="3"/>
  <c r="W410" i="3" l="1"/>
  <c r="W394" i="3"/>
  <c r="W81" i="3" l="1"/>
  <c r="W79" i="3"/>
  <c r="W80" i="3"/>
  <c r="W82" i="3"/>
  <c r="W83" i="3"/>
  <c r="W84" i="3"/>
  <c r="W85" i="3"/>
  <c r="W76" i="3"/>
  <c r="W62" i="3"/>
  <c r="E5" i="11"/>
  <c r="D5" i="11"/>
  <c r="W58" i="3"/>
  <c r="D34" i="20" l="1"/>
  <c r="E34" i="20"/>
  <c r="G5" i="11"/>
  <c r="W124" i="3"/>
  <c r="G34" i="20" l="1"/>
  <c r="V1639" i="3"/>
  <c r="U1639" i="3"/>
  <c r="T1639" i="3"/>
  <c r="S1639" i="3"/>
  <c r="V1637" i="3"/>
  <c r="U1637" i="3"/>
  <c r="T1637" i="3"/>
  <c r="S1637" i="3"/>
  <c r="V1635" i="3"/>
  <c r="U1635" i="3"/>
  <c r="T1635" i="3"/>
  <c r="S1635" i="3"/>
  <c r="V1633" i="3"/>
  <c r="U1633" i="3"/>
  <c r="T1633" i="3"/>
  <c r="S1633" i="3"/>
  <c r="V1632" i="3"/>
  <c r="U1632" i="3"/>
  <c r="T1632" i="3"/>
  <c r="S1632" i="3"/>
  <c r="V1630" i="3"/>
  <c r="U1630" i="3"/>
  <c r="T1630" i="3"/>
  <c r="S1630" i="3"/>
  <c r="V1629" i="3"/>
  <c r="U1629" i="3"/>
  <c r="T1629" i="3"/>
  <c r="S1629" i="3"/>
  <c r="V1626" i="3"/>
  <c r="U1626" i="3"/>
  <c r="T1626" i="3"/>
  <c r="S1626" i="3"/>
  <c r="V1625" i="3"/>
  <c r="U1625" i="3"/>
  <c r="T1625" i="3"/>
  <c r="S1625" i="3"/>
  <c r="V1624" i="3"/>
  <c r="U1624" i="3"/>
  <c r="T1624" i="3"/>
  <c r="S1624" i="3"/>
  <c r="V1622" i="3"/>
  <c r="U1622" i="3"/>
  <c r="T1622" i="3"/>
  <c r="S1622" i="3"/>
  <c r="V1621" i="3"/>
  <c r="U1621" i="3"/>
  <c r="T1621" i="3"/>
  <c r="S1621" i="3"/>
  <c r="V1620" i="3"/>
  <c r="U1620" i="3"/>
  <c r="T1620" i="3"/>
  <c r="S1620" i="3"/>
  <c r="U1618" i="3"/>
  <c r="T1618" i="3"/>
  <c r="S1618" i="3"/>
  <c r="U1617" i="3"/>
  <c r="T1617" i="3"/>
  <c r="S1617" i="3"/>
  <c r="U1616" i="3"/>
  <c r="T1616" i="3"/>
  <c r="S1616" i="3"/>
  <c r="U1614" i="3"/>
  <c r="T1614" i="3"/>
  <c r="S1614" i="3"/>
  <c r="U1612" i="3"/>
  <c r="T1612" i="3"/>
  <c r="S1612" i="3"/>
  <c r="V1610" i="3"/>
  <c r="U1610" i="3"/>
  <c r="T1610" i="3"/>
  <c r="S1610" i="3"/>
  <c r="V1609" i="3"/>
  <c r="U1609" i="3"/>
  <c r="T1609" i="3"/>
  <c r="S1609" i="3"/>
  <c r="V1608" i="3"/>
  <c r="U1608" i="3"/>
  <c r="T1608" i="3"/>
  <c r="S1608" i="3"/>
  <c r="V1607" i="3"/>
  <c r="U1607" i="3"/>
  <c r="T1607" i="3"/>
  <c r="S1607" i="3"/>
  <c r="V1605" i="3"/>
  <c r="U1605" i="3"/>
  <c r="T1605" i="3"/>
  <c r="S1605" i="3"/>
  <c r="V1604" i="3"/>
  <c r="U1604" i="3"/>
  <c r="T1604" i="3"/>
  <c r="S1604" i="3"/>
  <c r="V1603" i="3"/>
  <c r="U1603" i="3"/>
  <c r="T1603" i="3"/>
  <c r="S1603" i="3"/>
  <c r="V1602" i="3"/>
  <c r="U1602" i="3"/>
  <c r="T1602" i="3"/>
  <c r="S1602" i="3"/>
  <c r="V1601" i="3"/>
  <c r="U1601" i="3"/>
  <c r="T1601" i="3"/>
  <c r="S1601" i="3"/>
  <c r="V1600" i="3"/>
  <c r="U1600" i="3"/>
  <c r="T1600" i="3"/>
  <c r="S1600" i="3"/>
  <c r="V1599" i="3"/>
  <c r="U1599" i="3"/>
  <c r="T1599" i="3"/>
  <c r="S1599" i="3"/>
  <c r="W1625" i="3"/>
  <c r="W1601" i="3"/>
  <c r="W1598" i="3"/>
  <c r="G1589" i="11" s="1"/>
  <c r="W1588" i="3"/>
  <c r="W1587" i="3"/>
  <c r="W1586" i="3"/>
  <c r="W1585" i="3"/>
  <c r="W1433" i="3"/>
  <c r="W1432" i="3"/>
  <c r="W1431" i="3"/>
  <c r="W1430" i="3"/>
  <c r="W1429" i="3"/>
  <c r="W1428" i="3"/>
  <c r="W1427" i="3"/>
  <c r="W1426" i="3"/>
  <c r="W1425" i="3"/>
  <c r="W1424" i="3"/>
  <c r="W1423" i="3"/>
  <c r="W1422" i="3"/>
  <c r="W1421" i="3"/>
  <c r="W1420" i="3"/>
  <c r="W1507" i="3"/>
  <c r="W1506" i="3"/>
  <c r="W1514" i="3"/>
  <c r="W1513" i="3"/>
  <c r="W1512" i="3"/>
  <c r="W1509" i="3"/>
  <c r="G172" i="11" s="1"/>
  <c r="W1505" i="3"/>
  <c r="W1504" i="3"/>
  <c r="W1503" i="3"/>
  <c r="W1502" i="3"/>
  <c r="W1501" i="3"/>
  <c r="W1500" i="3"/>
  <c r="W1499" i="3"/>
  <c r="W1498" i="3"/>
  <c r="W1497" i="3"/>
  <c r="W1496" i="3"/>
  <c r="W1495" i="3"/>
  <c r="W1494" i="3"/>
  <c r="W1493" i="3"/>
  <c r="W1492" i="3"/>
  <c r="W1491" i="3"/>
  <c r="W1490" i="3"/>
  <c r="W1489" i="3"/>
  <c r="W1488" i="3"/>
  <c r="W1487" i="3"/>
  <c r="W1486" i="3"/>
  <c r="W1485" i="3"/>
  <c r="W1483" i="3"/>
  <c r="W1482" i="3"/>
  <c r="W1481" i="3"/>
  <c r="W1480" i="3"/>
  <c r="W1479" i="3"/>
  <c r="W1478" i="3"/>
  <c r="W1477" i="3"/>
  <c r="W1476" i="3"/>
  <c r="W1475" i="3"/>
  <c r="W1474" i="3"/>
  <c r="W1473" i="3"/>
  <c r="W1472" i="3"/>
  <c r="W1470" i="3"/>
  <c r="W1469" i="3"/>
  <c r="W1468" i="3"/>
  <c r="W1467" i="3"/>
  <c r="W1466" i="3"/>
  <c r="G1559" i="11" s="1"/>
  <c r="W1465" i="3"/>
  <c r="W1464" i="3"/>
  <c r="W1463" i="3"/>
  <c r="W1462" i="3"/>
  <c r="W1461" i="3"/>
  <c r="W1460" i="3"/>
  <c r="W1459" i="3"/>
  <c r="W1458" i="3"/>
  <c r="W1457" i="3"/>
  <c r="W1456" i="3"/>
  <c r="W1455" i="3"/>
  <c r="W1454" i="3"/>
  <c r="W1453" i="3"/>
  <c r="W1450" i="3"/>
  <c r="W1449" i="3"/>
  <c r="W1448" i="3"/>
  <c r="W1447" i="3"/>
  <c r="W1446" i="3"/>
  <c r="W1444" i="3"/>
  <c r="W1443" i="3"/>
  <c r="W1442" i="3"/>
  <c r="W1441" i="3"/>
  <c r="W1439" i="3"/>
  <c r="W1436" i="3"/>
  <c r="W1435" i="3"/>
  <c r="W1434" i="3"/>
  <c r="W1372" i="3"/>
  <c r="W1371" i="3"/>
  <c r="W1370" i="3"/>
  <c r="W1369" i="3"/>
  <c r="W1368" i="3"/>
  <c r="W1367" i="3"/>
  <c r="W1366" i="3"/>
  <c r="W1365" i="3"/>
  <c r="W1364" i="3"/>
  <c r="W1363" i="3"/>
  <c r="W1362" i="3"/>
  <c r="W1361" i="3"/>
  <c r="W1360" i="3"/>
  <c r="W1359" i="3"/>
  <c r="W1412" i="3"/>
  <c r="W1418" i="3"/>
  <c r="W1417" i="3"/>
  <c r="W1416" i="3"/>
  <c r="W1415" i="3"/>
  <c r="W1414" i="3"/>
  <c r="W1413" i="3"/>
  <c r="W1411" i="3"/>
  <c r="G1572" i="11" s="1"/>
  <c r="W1410" i="3"/>
  <c r="G1558" i="11" s="1"/>
  <c r="W1409" i="3"/>
  <c r="W1408" i="3"/>
  <c r="W1407" i="3"/>
  <c r="W1406" i="3"/>
  <c r="W1405" i="3"/>
  <c r="W1404" i="3"/>
  <c r="W1403" i="3"/>
  <c r="W1402" i="3"/>
  <c r="W1401" i="3"/>
  <c r="W1400" i="3"/>
  <c r="W1399" i="3"/>
  <c r="W1398" i="3"/>
  <c r="W1397" i="3"/>
  <c r="W1396" i="3"/>
  <c r="W1395" i="3"/>
  <c r="W1394" i="3"/>
  <c r="W1393" i="3"/>
  <c r="W1392" i="3"/>
  <c r="W1391" i="3"/>
  <c r="W1390" i="3"/>
  <c r="W1389" i="3"/>
  <c r="W1388" i="3"/>
  <c r="W1387" i="3"/>
  <c r="W1386" i="3"/>
  <c r="W1385" i="3"/>
  <c r="W1384" i="3"/>
  <c r="W1383" i="3"/>
  <c r="W1382" i="3"/>
  <c r="W1381" i="3"/>
  <c r="W1380" i="3"/>
  <c r="W1379" i="3"/>
  <c r="W1378" i="3"/>
  <c r="W1377" i="3"/>
  <c r="W1376" i="3"/>
  <c r="W1375" i="3"/>
  <c r="W1374" i="3"/>
  <c r="W1373" i="3"/>
  <c r="W1318" i="3"/>
  <c r="W1315" i="3"/>
  <c r="W1314" i="3"/>
  <c r="W1313" i="3"/>
  <c r="W1311" i="3"/>
  <c r="W1310" i="3"/>
  <c r="W1308" i="3"/>
  <c r="W1307" i="3"/>
  <c r="W1306" i="3"/>
  <c r="W1305" i="3"/>
  <c r="W1304" i="3"/>
  <c r="W1303" i="3"/>
  <c r="W1302" i="3"/>
  <c r="W1301" i="3"/>
  <c r="W1300" i="3"/>
  <c r="W1299" i="3"/>
  <c r="W1298" i="3"/>
  <c r="W1297" i="3"/>
  <c r="W1296" i="3"/>
  <c r="W1295" i="3"/>
  <c r="W1294" i="3"/>
  <c r="W1293" i="3"/>
  <c r="W1292" i="3"/>
  <c r="W1291" i="3"/>
  <c r="W1290" i="3"/>
  <c r="G79" i="11" s="1"/>
  <c r="W1289" i="3"/>
  <c r="W1288" i="3"/>
  <c r="W1287" i="3"/>
  <c r="W1286" i="3"/>
  <c r="W1285" i="3"/>
  <c r="W1284" i="3"/>
  <c r="W1283" i="3"/>
  <c r="W1282" i="3"/>
  <c r="W1281" i="3"/>
  <c r="W1280" i="3"/>
  <c r="W1268" i="3"/>
  <c r="W1266" i="3"/>
  <c r="W1265" i="3"/>
  <c r="W1219" i="3"/>
  <c r="G1284" i="11" s="1"/>
  <c r="W1218" i="3"/>
  <c r="W1217" i="3"/>
  <c r="W1216" i="3"/>
  <c r="W1215" i="3"/>
  <c r="W1214" i="3"/>
  <c r="W1213" i="3"/>
  <c r="W1211" i="3"/>
  <c r="W1210" i="3"/>
  <c r="W1209" i="3"/>
  <c r="W1208" i="3"/>
  <c r="W1207" i="3"/>
  <c r="W1206" i="3"/>
  <c r="W1205" i="3"/>
  <c r="W1204" i="3"/>
  <c r="W1203" i="3"/>
  <c r="W1202" i="3"/>
  <c r="W1200" i="3"/>
  <c r="W1199" i="3"/>
  <c r="W1198" i="3"/>
  <c r="W1197" i="3"/>
  <c r="W1196" i="3"/>
  <c r="W1195" i="3"/>
  <c r="W1194" i="3"/>
  <c r="G1007" i="11" s="1"/>
  <c r="W1193" i="3"/>
  <c r="W1192" i="3"/>
  <c r="W1191" i="3"/>
  <c r="W1190" i="3"/>
  <c r="W1189" i="3"/>
  <c r="W1188" i="3"/>
  <c r="W1185" i="3"/>
  <c r="W1184" i="3"/>
  <c r="W1183" i="3"/>
  <c r="W1182" i="3"/>
  <c r="W1181" i="3"/>
  <c r="W1180" i="3"/>
  <c r="W1178" i="3"/>
  <c r="W1177" i="3"/>
  <c r="G351" i="11" s="1"/>
  <c r="W1176" i="3"/>
  <c r="W1175" i="3"/>
  <c r="W1174" i="3"/>
  <c r="W1173" i="3"/>
  <c r="W1172" i="3"/>
  <c r="W1171" i="3"/>
  <c r="G1588" i="11" s="1"/>
  <c r="W1170" i="3"/>
  <c r="G1571" i="11" s="1"/>
  <c r="W1169" i="3"/>
  <c r="W1168" i="3"/>
  <c r="W1167" i="3"/>
  <c r="W1166" i="3"/>
  <c r="W1165" i="3"/>
  <c r="W1164" i="3"/>
  <c r="W1163" i="3"/>
  <c r="W1162" i="3"/>
  <c r="W1161" i="3"/>
  <c r="W1160" i="3"/>
  <c r="W1159" i="3"/>
  <c r="W1158" i="3"/>
  <c r="W1157" i="3"/>
  <c r="W1156" i="3"/>
  <c r="W1155" i="3"/>
  <c r="W1154" i="3"/>
  <c r="W1153" i="3"/>
  <c r="W1152" i="3"/>
  <c r="W1151" i="3"/>
  <c r="W1150" i="3"/>
  <c r="W1149" i="3"/>
  <c r="W1148" i="3"/>
  <c r="W1147" i="3"/>
  <c r="W1146" i="3"/>
  <c r="W1145" i="3"/>
  <c r="G352" i="11" s="1"/>
  <c r="W1144" i="3"/>
  <c r="W1143" i="3"/>
  <c r="W1142" i="3"/>
  <c r="W1141" i="3"/>
  <c r="W1140" i="3"/>
  <c r="W1139" i="3"/>
  <c r="W1138" i="3"/>
  <c r="W1137" i="3"/>
  <c r="W1136" i="3"/>
  <c r="W1135" i="3"/>
  <c r="W1134" i="3"/>
  <c r="W1133" i="3"/>
  <c r="G3" i="11" s="1"/>
  <c r="W1132" i="3"/>
  <c r="W1131" i="3"/>
  <c r="W1130" i="3"/>
  <c r="W1129" i="3"/>
  <c r="W1128" i="3"/>
  <c r="W1127" i="3"/>
  <c r="W1126" i="3"/>
  <c r="W1125" i="3"/>
  <c r="W1124" i="3"/>
  <c r="W1123" i="3"/>
  <c r="W1122" i="3"/>
  <c r="W1121" i="3"/>
  <c r="W1120" i="3"/>
  <c r="W1118" i="3"/>
  <c r="W1117" i="3"/>
  <c r="W1115" i="3"/>
  <c r="W1114" i="3"/>
  <c r="W1113" i="3"/>
  <c r="W1112" i="3"/>
  <c r="W1110" i="3"/>
  <c r="W1109" i="3"/>
  <c r="W1108" i="3"/>
  <c r="W1107" i="3"/>
  <c r="G1457" i="11" s="1"/>
  <c r="W1106" i="3"/>
  <c r="W1105" i="3"/>
  <c r="W1104" i="3"/>
  <c r="W1101" i="3"/>
  <c r="W1100" i="3"/>
  <c r="W1099" i="3"/>
  <c r="W1097" i="3"/>
  <c r="W1096" i="3"/>
  <c r="W1095" i="3"/>
  <c r="W1094" i="3"/>
  <c r="W1093" i="3"/>
  <c r="W1091" i="3"/>
  <c r="W1090" i="3"/>
  <c r="W1089" i="3"/>
  <c r="W1085" i="3"/>
  <c r="G20" i="11" s="1"/>
  <c r="W1084" i="3"/>
  <c r="W1081" i="3"/>
  <c r="W1080" i="3"/>
  <c r="W1079" i="3"/>
  <c r="W1078" i="3"/>
  <c r="W1076" i="3"/>
  <c r="W1074" i="3"/>
  <c r="W1044" i="3"/>
  <c r="W1043" i="3"/>
  <c r="W1042" i="3"/>
  <c r="W1041" i="3"/>
  <c r="W1040" i="3"/>
  <c r="W1039" i="3"/>
  <c r="W1038" i="3"/>
  <c r="W1037" i="3"/>
  <c r="W1036" i="3"/>
  <c r="W1035" i="3"/>
  <c r="W1034" i="3"/>
  <c r="W1033" i="3"/>
  <c r="W1032" i="3"/>
  <c r="W1031" i="3"/>
  <c r="W1030" i="3"/>
  <c r="W1029" i="3"/>
  <c r="W1028" i="3"/>
  <c r="W1027" i="3"/>
  <c r="W1026" i="3"/>
  <c r="G751" i="11" s="1"/>
  <c r="W1025" i="3"/>
  <c r="W1024" i="3"/>
  <c r="W1023" i="3"/>
  <c r="W1022" i="3"/>
  <c r="W1021" i="3"/>
  <c r="W1020" i="3"/>
  <c r="W1018" i="3"/>
  <c r="W1017" i="3"/>
  <c r="W1016" i="3"/>
  <c r="W1015" i="3"/>
  <c r="W1014" i="3"/>
  <c r="W1013" i="3"/>
  <c r="W1012" i="3"/>
  <c r="W1011" i="3"/>
  <c r="W1009" i="3"/>
  <c r="W1008" i="3"/>
  <c r="W997" i="3"/>
  <c r="W996" i="3"/>
  <c r="W995" i="3"/>
  <c r="W994" i="3"/>
  <c r="W993" i="3"/>
  <c r="W992" i="3"/>
  <c r="W991" i="3"/>
  <c r="W989" i="3"/>
  <c r="W988" i="3"/>
  <c r="W987" i="3"/>
  <c r="W986" i="3"/>
  <c r="W985" i="3"/>
  <c r="W1007" i="3"/>
  <c r="G1598" i="11" s="1"/>
  <c r="G574" i="20" s="1"/>
  <c r="W1006" i="3"/>
  <c r="W1005" i="3"/>
  <c r="W1004" i="3"/>
  <c r="W1003" i="3"/>
  <c r="W998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70" i="3"/>
  <c r="G1597" i="11" s="1"/>
  <c r="W969" i="3"/>
  <c r="W968" i="3"/>
  <c r="W967" i="3"/>
  <c r="W966" i="3"/>
  <c r="W965" i="3"/>
  <c r="W889" i="3"/>
  <c r="W888" i="3"/>
  <c r="W886" i="3"/>
  <c r="W884" i="3"/>
  <c r="G19" i="11" s="1"/>
  <c r="W883" i="3"/>
  <c r="W882" i="3"/>
  <c r="W881" i="3"/>
  <c r="W880" i="3"/>
  <c r="W879" i="3"/>
  <c r="W878" i="3"/>
  <c r="W877" i="3"/>
  <c r="W876" i="3"/>
  <c r="W875" i="3"/>
  <c r="W874" i="3"/>
  <c r="W873" i="3"/>
  <c r="W872" i="3"/>
  <c r="W871" i="3"/>
  <c r="W870" i="3"/>
  <c r="W869" i="3"/>
  <c r="W868" i="3"/>
  <c r="W867" i="3"/>
  <c r="W866" i="3"/>
  <c r="W865" i="3"/>
  <c r="W864" i="3"/>
  <c r="W863" i="3"/>
  <c r="W862" i="3"/>
  <c r="W861" i="3"/>
  <c r="W860" i="3"/>
  <c r="W859" i="3"/>
  <c r="W858" i="3"/>
  <c r="W857" i="3"/>
  <c r="W856" i="3"/>
  <c r="W855" i="3"/>
  <c r="W854" i="3"/>
  <c r="W853" i="3"/>
  <c r="W852" i="3"/>
  <c r="W851" i="3"/>
  <c r="W850" i="3"/>
  <c r="W849" i="3"/>
  <c r="W848" i="3"/>
  <c r="W847" i="3"/>
  <c r="W846" i="3"/>
  <c r="W845" i="3"/>
  <c r="W844" i="3"/>
  <c r="W843" i="3"/>
  <c r="W842" i="3"/>
  <c r="W841" i="3"/>
  <c r="W840" i="3"/>
  <c r="W839" i="3"/>
  <c r="W781" i="3"/>
  <c r="W780" i="3"/>
  <c r="W779" i="3"/>
  <c r="W778" i="3"/>
  <c r="W777" i="3"/>
  <c r="W776" i="3"/>
  <c r="W775" i="3"/>
  <c r="W773" i="3"/>
  <c r="W772" i="3"/>
  <c r="G1346" i="11" s="1"/>
  <c r="W770" i="3"/>
  <c r="W769" i="3"/>
  <c r="W732" i="3"/>
  <c r="W731" i="3"/>
  <c r="W730" i="3"/>
  <c r="W723" i="3"/>
  <c r="W722" i="3"/>
  <c r="W721" i="3"/>
  <c r="W720" i="3"/>
  <c r="W719" i="3"/>
  <c r="W718" i="3"/>
  <c r="W716" i="3"/>
  <c r="W714" i="3"/>
  <c r="W713" i="3"/>
  <c r="G1436" i="11" s="1"/>
  <c r="W712" i="3"/>
  <c r="W711" i="3"/>
  <c r="G1248" i="11" s="1"/>
  <c r="W710" i="3"/>
  <c r="G1150" i="11" s="1"/>
  <c r="W708" i="3"/>
  <c r="W707" i="3"/>
  <c r="W704" i="3"/>
  <c r="W701" i="3"/>
  <c r="W700" i="3"/>
  <c r="W699" i="3"/>
  <c r="W698" i="3"/>
  <c r="G1345" i="11" s="1"/>
  <c r="W697" i="3"/>
  <c r="W696" i="3"/>
  <c r="W695" i="3"/>
  <c r="G1061" i="11" s="1"/>
  <c r="W694" i="3"/>
  <c r="W693" i="3"/>
  <c r="W692" i="3"/>
  <c r="W691" i="3"/>
  <c r="W690" i="3"/>
  <c r="W689" i="3"/>
  <c r="G773" i="11" s="1"/>
  <c r="W677" i="3"/>
  <c r="W676" i="3"/>
  <c r="G402" i="11" s="1"/>
  <c r="W675" i="3"/>
  <c r="W674" i="3"/>
  <c r="W672" i="3"/>
  <c r="W670" i="3"/>
  <c r="W669" i="3"/>
  <c r="W668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G11" i="11" s="1"/>
  <c r="W651" i="3"/>
  <c r="W650" i="3"/>
  <c r="W649" i="3"/>
  <c r="W648" i="3"/>
  <c r="W647" i="3"/>
  <c r="W646" i="3"/>
  <c r="W645" i="3"/>
  <c r="W644" i="3"/>
  <c r="W643" i="3"/>
  <c r="W642" i="3"/>
  <c r="W641" i="3"/>
  <c r="W640" i="3"/>
  <c r="G1455" i="11" s="1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74" i="3"/>
  <c r="W572" i="3"/>
  <c r="W571" i="3"/>
  <c r="W569" i="3"/>
  <c r="W567" i="3"/>
  <c r="W566" i="3"/>
  <c r="W565" i="3"/>
  <c r="W564" i="3"/>
  <c r="W563" i="3"/>
  <c r="W562" i="3"/>
  <c r="W561" i="3"/>
  <c r="W560" i="3"/>
  <c r="W558" i="3"/>
  <c r="W557" i="3"/>
  <c r="W519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1" i="3"/>
  <c r="W540" i="3"/>
  <c r="W539" i="3"/>
  <c r="W538" i="3"/>
  <c r="W535" i="3"/>
  <c r="W534" i="3"/>
  <c r="W533" i="3"/>
  <c r="W532" i="3"/>
  <c r="W530" i="3"/>
  <c r="W528" i="3"/>
  <c r="W527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56" i="3"/>
  <c r="W455" i="3"/>
  <c r="G1594" i="11" s="1"/>
  <c r="W454" i="3"/>
  <c r="W453" i="3"/>
  <c r="W452" i="3"/>
  <c r="W451" i="3"/>
  <c r="W450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G9" i="11" s="1"/>
  <c r="W449" i="3"/>
  <c r="W448" i="3"/>
  <c r="W447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446" i="3"/>
  <c r="W445" i="3"/>
  <c r="W443" i="3"/>
  <c r="G1508" i="11" s="1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G1565" i="11" s="1"/>
  <c r="W429" i="3"/>
  <c r="W428" i="3"/>
  <c r="W427" i="3"/>
  <c r="W426" i="3"/>
  <c r="W425" i="3"/>
  <c r="W424" i="3"/>
  <c r="W423" i="3"/>
  <c r="W422" i="3"/>
  <c r="W421" i="3"/>
  <c r="W420" i="3"/>
  <c r="W419" i="3"/>
  <c r="W418" i="3"/>
  <c r="W416" i="3"/>
  <c r="W415" i="3"/>
  <c r="W414" i="3"/>
  <c r="W411" i="3"/>
  <c r="W409" i="3"/>
  <c r="W408" i="3"/>
  <c r="W407" i="3"/>
  <c r="W406" i="3"/>
  <c r="W405" i="3"/>
  <c r="W404" i="3"/>
  <c r="W403" i="3"/>
  <c r="W402" i="3"/>
  <c r="W401" i="3"/>
  <c r="W400" i="3"/>
  <c r="W399" i="3"/>
  <c r="W395" i="3"/>
  <c r="W392" i="3"/>
  <c r="W390" i="3"/>
  <c r="W388" i="3"/>
  <c r="W387" i="3"/>
  <c r="W385" i="3"/>
  <c r="W383" i="3"/>
  <c r="W382" i="3"/>
  <c r="W381" i="3"/>
  <c r="W367" i="3"/>
  <c r="W366" i="3"/>
  <c r="W365" i="3"/>
  <c r="W364" i="3"/>
  <c r="W363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G1567" i="11" s="1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G6" i="11" s="1"/>
  <c r="W204" i="3"/>
  <c r="G1584" i="11" s="1"/>
  <c r="W203" i="3"/>
  <c r="G1566" i="11" s="1"/>
  <c r="W202" i="3"/>
  <c r="W201" i="3"/>
  <c r="W199" i="3"/>
  <c r="W198" i="3"/>
  <c r="W197" i="3"/>
  <c r="W196" i="3"/>
  <c r="W195" i="3"/>
  <c r="W194" i="3"/>
  <c r="W193" i="3"/>
  <c r="W192" i="3"/>
  <c r="W191" i="3"/>
  <c r="G750" i="11" s="1"/>
  <c r="W190" i="3"/>
  <c r="W189" i="3"/>
  <c r="W188" i="3"/>
  <c r="W187" i="3"/>
  <c r="W186" i="3"/>
  <c r="W185" i="3"/>
  <c r="W184" i="3"/>
  <c r="W183" i="3"/>
  <c r="W182" i="3"/>
  <c r="W181" i="3"/>
  <c r="W180" i="3"/>
  <c r="G512" i="11" s="1"/>
  <c r="W179" i="3"/>
  <c r="W177" i="3"/>
  <c r="W176" i="3"/>
  <c r="W175" i="3"/>
  <c r="W174" i="3"/>
  <c r="W173" i="3"/>
  <c r="W172" i="3"/>
  <c r="G336" i="11" s="1"/>
  <c r="W171" i="3"/>
  <c r="W170" i="3"/>
  <c r="W169" i="3"/>
  <c r="W168" i="3"/>
  <c r="W167" i="3"/>
  <c r="W166" i="3"/>
  <c r="W165" i="3"/>
  <c r="W164" i="3"/>
  <c r="G168" i="11" s="1"/>
  <c r="W163" i="3"/>
  <c r="W162" i="3"/>
  <c r="W161" i="3"/>
  <c r="G148" i="11" s="1"/>
  <c r="W160" i="3"/>
  <c r="W159" i="3"/>
  <c r="W157" i="3"/>
  <c r="W156" i="3"/>
  <c r="W155" i="3"/>
  <c r="W154" i="3"/>
  <c r="G1303" i="11" s="1"/>
  <c r="W151" i="3"/>
  <c r="W150" i="3"/>
  <c r="W148" i="3"/>
  <c r="W147" i="3"/>
  <c r="G1583" i="11" s="1"/>
  <c r="W146" i="3"/>
  <c r="W145" i="3"/>
  <c r="W144" i="3"/>
  <c r="W142" i="3"/>
  <c r="W141" i="3"/>
  <c r="W139" i="3"/>
  <c r="W138" i="3"/>
  <c r="G602" i="11" s="1"/>
  <c r="W136" i="3"/>
  <c r="W134" i="3"/>
  <c r="W133" i="3"/>
  <c r="W130" i="3"/>
  <c r="W129" i="3"/>
  <c r="W127" i="3"/>
  <c r="W126" i="3"/>
  <c r="W125" i="3"/>
  <c r="W110" i="3"/>
  <c r="G466" i="11" s="1"/>
  <c r="W109" i="3"/>
  <c r="W107" i="3"/>
  <c r="G1493" i="11" s="1"/>
  <c r="W105" i="3"/>
  <c r="W103" i="3"/>
  <c r="W123" i="3"/>
  <c r="W122" i="3"/>
  <c r="W121" i="3"/>
  <c r="W120" i="3"/>
  <c r="W119" i="3"/>
  <c r="G1119" i="11" s="1"/>
  <c r="W118" i="3"/>
  <c r="W117" i="3"/>
  <c r="W116" i="3"/>
  <c r="W115" i="3"/>
  <c r="W114" i="3"/>
  <c r="W113" i="3"/>
  <c r="W112" i="3"/>
  <c r="W111" i="3"/>
  <c r="W101" i="3"/>
  <c r="W100" i="3"/>
  <c r="W99" i="3"/>
  <c r="W98" i="3"/>
  <c r="W96" i="3"/>
  <c r="W95" i="3"/>
  <c r="W94" i="3"/>
  <c r="G868" i="11" s="1"/>
  <c r="W92" i="3"/>
  <c r="W91" i="3"/>
  <c r="G132" i="11" s="1"/>
  <c r="W90" i="3"/>
  <c r="G260" i="11" s="1"/>
  <c r="W89" i="3"/>
  <c r="W87" i="3"/>
  <c r="W86" i="3"/>
  <c r="W78" i="3"/>
  <c r="W77" i="3"/>
  <c r="W74" i="3"/>
  <c r="W70" i="3"/>
  <c r="W69" i="3"/>
  <c r="W67" i="3"/>
  <c r="G411" i="11" s="1"/>
  <c r="W66" i="3"/>
  <c r="W65" i="3"/>
  <c r="W64" i="3"/>
  <c r="G307" i="11" s="1"/>
  <c r="W60" i="3"/>
  <c r="W59" i="3"/>
  <c r="W56" i="3"/>
  <c r="G1590" i="11" s="1"/>
  <c r="W55" i="3"/>
  <c r="W54" i="3"/>
  <c r="W53" i="3"/>
  <c r="W52" i="3"/>
  <c r="W51" i="3"/>
  <c r="W50" i="3"/>
  <c r="G1024" i="11" s="1"/>
  <c r="W49" i="3"/>
  <c r="W48" i="3"/>
  <c r="W47" i="3"/>
  <c r="W46" i="3"/>
  <c r="W45" i="3"/>
  <c r="W44" i="3"/>
  <c r="W43" i="3"/>
  <c r="W42" i="3"/>
  <c r="G131" i="11" s="1"/>
  <c r="W41" i="3"/>
  <c r="W40" i="3"/>
  <c r="W39" i="3"/>
  <c r="W38" i="3"/>
  <c r="G749" i="11" s="1"/>
  <c r="W37" i="3"/>
  <c r="W36" i="3"/>
  <c r="W35" i="3"/>
  <c r="G199" i="11" s="1"/>
  <c r="W34" i="3"/>
  <c r="W33" i="3"/>
  <c r="W32" i="3"/>
  <c r="W31" i="3"/>
  <c r="G904" i="11" s="1"/>
  <c r="W30" i="3"/>
  <c r="W29" i="3"/>
  <c r="W3" i="3"/>
  <c r="W2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G414" i="11" s="1"/>
  <c r="W11" i="3"/>
  <c r="W10" i="3"/>
  <c r="W9" i="3"/>
  <c r="W8" i="3"/>
  <c r="W7" i="3"/>
  <c r="W6" i="3"/>
  <c r="W5" i="3"/>
  <c r="W4" i="3"/>
  <c r="G4" i="11" s="1"/>
  <c r="G1013" i="11" l="1"/>
  <c r="G1377" i="11"/>
  <c r="G1574" i="11"/>
  <c r="G978" i="11"/>
  <c r="G1573" i="11"/>
  <c r="G983" i="11"/>
  <c r="G1462" i="11"/>
  <c r="G1530" i="11"/>
  <c r="G1289" i="11"/>
  <c r="G1551" i="11"/>
  <c r="G1561" i="11"/>
  <c r="G1270" i="11"/>
  <c r="G1374" i="11"/>
  <c r="G1580" i="11"/>
  <c r="G1499" i="11"/>
  <c r="G1524" i="11"/>
  <c r="G1514" i="11"/>
  <c r="G1146" i="11"/>
  <c r="G1527" i="11"/>
  <c r="G1550" i="11"/>
  <c r="G1560" i="11"/>
  <c r="G1547" i="11"/>
  <c r="G1563" i="11"/>
  <c r="G1552" i="11"/>
  <c r="G1562" i="11"/>
  <c r="G1548" i="11"/>
  <c r="G1564" i="11"/>
  <c r="G914" i="11"/>
  <c r="G1498" i="11"/>
  <c r="G35" i="11"/>
  <c r="G22" i="11"/>
  <c r="G516" i="11"/>
  <c r="G1532" i="11"/>
  <c r="G457" i="11"/>
  <c r="G950" i="11"/>
  <c r="G1335" i="11"/>
  <c r="G1543" i="11"/>
  <c r="G1570" i="11"/>
  <c r="G23" i="11"/>
  <c r="G1026" i="11"/>
  <c r="G687" i="11"/>
  <c r="G36" i="11"/>
  <c r="G161" i="11"/>
  <c r="G1529" i="11"/>
  <c r="G413" i="11"/>
  <c r="G1507" i="11"/>
  <c r="G1553" i="11"/>
  <c r="G1569" i="11"/>
  <c r="G31" i="11"/>
  <c r="G15" i="11"/>
  <c r="G403" i="20" s="1"/>
  <c r="W1613" i="3"/>
  <c r="G169" i="11"/>
  <c r="G55" i="11"/>
  <c r="G12" i="11"/>
  <c r="G109" i="11"/>
  <c r="G71" i="11"/>
  <c r="G1506" i="11"/>
  <c r="G62" i="11"/>
  <c r="G1509" i="11"/>
  <c r="G852" i="11"/>
  <c r="G30" i="11"/>
  <c r="G367" i="11"/>
  <c r="G124" i="11"/>
  <c r="G1353" i="11"/>
  <c r="G650" i="11"/>
  <c r="G8" i="11"/>
  <c r="G1501" i="11"/>
  <c r="G652" i="11"/>
  <c r="G13" i="11"/>
  <c r="G14" i="11"/>
  <c r="G17" i="11"/>
  <c r="G18" i="11"/>
  <c r="G1512" i="11"/>
  <c r="G1534" i="11"/>
  <c r="G1541" i="11"/>
  <c r="G1549" i="11"/>
  <c r="G1536" i="11"/>
  <c r="G1545" i="11"/>
  <c r="G1511" i="11"/>
  <c r="G1533" i="11"/>
  <c r="G44" i="11"/>
  <c r="G7" i="11"/>
  <c r="G1535" i="11"/>
  <c r="G1544" i="11"/>
  <c r="G28" i="11"/>
  <c r="G1537" i="11"/>
  <c r="G1546" i="11"/>
  <c r="G284" i="11"/>
  <c r="G1495" i="11"/>
  <c r="G688" i="11"/>
  <c r="F221" i="27"/>
  <c r="G126" i="20"/>
  <c r="E28" i="4"/>
  <c r="F236" i="27"/>
  <c r="G1582" i="11"/>
  <c r="G1581" i="11"/>
  <c r="F235" i="27" s="1"/>
  <c r="G40" i="11"/>
  <c r="G41" i="11"/>
  <c r="G65" i="11"/>
  <c r="G1491" i="11"/>
  <c r="G107" i="11"/>
  <c r="G1231" i="11"/>
  <c r="G1504" i="11"/>
  <c r="G1505" i="11"/>
  <c r="G1510" i="11"/>
  <c r="G1513" i="11"/>
  <c r="G1526" i="11"/>
  <c r="G1515" i="11"/>
  <c r="G1528" i="11"/>
  <c r="G1411" i="11"/>
  <c r="G1503" i="11"/>
  <c r="G325" i="11"/>
  <c r="G1494" i="11"/>
  <c r="G1554" i="11"/>
  <c r="G1269" i="11"/>
  <c r="G1539" i="11"/>
  <c r="G1538" i="11"/>
  <c r="G1540" i="11"/>
  <c r="G1226" i="11"/>
  <c r="G1518" i="11"/>
  <c r="G1531" i="11"/>
  <c r="G39" i="11"/>
  <c r="G1492" i="11"/>
  <c r="G1496" i="11"/>
  <c r="G1497" i="11"/>
  <c r="G1500" i="11"/>
  <c r="G73" i="11"/>
  <c r="G38" i="11"/>
  <c r="G1557" i="11"/>
  <c r="G1489" i="11"/>
  <c r="G1475" i="11"/>
  <c r="G1555" i="11"/>
  <c r="G1466" i="11"/>
  <c r="F255" i="27" s="1"/>
  <c r="G1469" i="11"/>
  <c r="G1461" i="11"/>
  <c r="G37" i="11"/>
  <c r="G404" i="20" s="1"/>
  <c r="G32" i="11"/>
  <c r="G33" i="11"/>
  <c r="G34" i="11"/>
  <c r="G680" i="11"/>
  <c r="G1472" i="11"/>
  <c r="G1473" i="11"/>
  <c r="G1486" i="11"/>
  <c r="G69" i="11"/>
  <c r="G59" i="11"/>
  <c r="G106" i="11"/>
  <c r="G29" i="11"/>
  <c r="G540" i="11"/>
  <c r="G155" i="11"/>
  <c r="G1459" i="11"/>
  <c r="G1460" i="11"/>
  <c r="G1471" i="11"/>
  <c r="G42" i="11"/>
  <c r="G617" i="11"/>
  <c r="G672" i="11"/>
  <c r="G1004" i="11"/>
  <c r="G174" i="11"/>
  <c r="G720" i="11"/>
  <c r="G27" i="11"/>
  <c r="G46" i="11"/>
  <c r="G26" i="11"/>
  <c r="G43" i="11"/>
  <c r="G243" i="11"/>
  <c r="G674" i="11"/>
  <c r="G1478" i="11"/>
  <c r="G1458" i="11"/>
  <c r="G1465" i="11"/>
  <c r="G1477" i="11"/>
  <c r="G1108" i="11"/>
  <c r="G1487" i="11"/>
  <c r="G1519" i="11"/>
  <c r="G1490" i="11"/>
  <c r="G1522" i="11"/>
  <c r="G1463" i="11"/>
  <c r="G1468" i="11"/>
  <c r="G1474" i="11"/>
  <c r="G1470" i="11"/>
  <c r="G1476" i="11"/>
  <c r="G1488" i="11"/>
  <c r="G1520" i="11"/>
  <c r="G175" i="11"/>
  <c r="G1516" i="11"/>
  <c r="G1523" i="11"/>
  <c r="G1464" i="11"/>
  <c r="G1517" i="11"/>
  <c r="G1525" i="11"/>
  <c r="G618" i="11"/>
  <c r="G1521" i="11"/>
  <c r="G1542" i="11"/>
  <c r="G1456" i="11"/>
  <c r="G1484" i="11"/>
  <c r="G1485" i="11"/>
  <c r="G1433" i="11"/>
  <c r="G1479" i="11"/>
  <c r="G72" i="11"/>
  <c r="G1441" i="11"/>
  <c r="G60" i="11"/>
  <c r="G61" i="11"/>
  <c r="G68" i="11"/>
  <c r="G70" i="11"/>
  <c r="G152" i="11"/>
  <c r="G615" i="11"/>
  <c r="G57" i="11"/>
  <c r="G58" i="11"/>
  <c r="G985" i="11"/>
  <c r="G56" i="11"/>
  <c r="G63" i="11"/>
  <c r="G64" i="11"/>
  <c r="G1440" i="11"/>
  <c r="G1434" i="11"/>
  <c r="G1424" i="11"/>
  <c r="G1443" i="11"/>
  <c r="G1453" i="11"/>
  <c r="G1196" i="11"/>
  <c r="G903" i="11"/>
  <c r="G1371" i="11"/>
  <c r="G1442" i="11"/>
  <c r="G1452" i="11"/>
  <c r="G1448" i="11"/>
  <c r="G1454" i="11"/>
  <c r="G1423" i="11"/>
  <c r="G363" i="11"/>
  <c r="F227" i="27" s="1"/>
  <c r="G548" i="11"/>
  <c r="G1415" i="11"/>
  <c r="G1451" i="11"/>
  <c r="G1445" i="11"/>
  <c r="G1449" i="11"/>
  <c r="G1422" i="11"/>
  <c r="G1446" i="11"/>
  <c r="G1450" i="11"/>
  <c r="G25" i="11"/>
  <c r="W1623" i="3"/>
  <c r="G539" i="11"/>
  <c r="G1481" i="11"/>
  <c r="G1480" i="11"/>
  <c r="W1634" i="3"/>
  <c r="G698" i="11"/>
  <c r="G592" i="11"/>
  <c r="G598" i="11"/>
  <c r="G1425" i="11"/>
  <c r="G1431" i="11"/>
  <c r="G1297" i="11"/>
  <c r="G1438" i="11"/>
  <c r="G1444" i="11"/>
  <c r="G410" i="11"/>
  <c r="G1348" i="11"/>
  <c r="G1426" i="11"/>
  <c r="G1432" i="11"/>
  <c r="G1427" i="11"/>
  <c r="G1435" i="11"/>
  <c r="G1430" i="11"/>
  <c r="G1439" i="11"/>
  <c r="G991" i="11"/>
  <c r="G1408" i="11"/>
  <c r="G1428" i="11"/>
  <c r="G1409" i="11"/>
  <c r="G1437" i="11"/>
  <c r="G647" i="11"/>
  <c r="G1302" i="11"/>
  <c r="G103" i="11"/>
  <c r="G839" i="11"/>
  <c r="G974" i="11"/>
  <c r="G1143" i="11"/>
  <c r="G545" i="11"/>
  <c r="G331" i="11"/>
  <c r="G838" i="11"/>
  <c r="G977" i="11"/>
  <c r="G108" i="11"/>
  <c r="G693" i="11"/>
  <c r="G163" i="11"/>
  <c r="G190" i="11"/>
  <c r="G1410" i="11"/>
  <c r="G1429" i="11"/>
  <c r="G436" i="11"/>
  <c r="G256" i="11"/>
  <c r="G166" i="11"/>
  <c r="G167" i="11"/>
  <c r="G495" i="11"/>
  <c r="G170" i="11"/>
  <c r="G171" i="11"/>
  <c r="G245" i="11"/>
  <c r="G254" i="11"/>
  <c r="G126" i="11"/>
  <c r="G99" i="11"/>
  <c r="G1149" i="11"/>
  <c r="G1132" i="11"/>
  <c r="G908" i="11"/>
  <c r="G1576" i="11"/>
  <c r="G1579" i="11"/>
  <c r="G240" i="11"/>
  <c r="G748" i="11"/>
  <c r="G459" i="20" s="1"/>
  <c r="G1218" i="11"/>
  <c r="G1568" i="11"/>
  <c r="G1577" i="11"/>
  <c r="G1575" i="11"/>
  <c r="G1578" i="11"/>
  <c r="G1373" i="11"/>
  <c r="G699" i="11"/>
  <c r="G257" i="11"/>
  <c r="G208" i="11"/>
  <c r="G417" i="11"/>
  <c r="G1401" i="11"/>
  <c r="G1412" i="11"/>
  <c r="G1367" i="11"/>
  <c r="G1071" i="11"/>
  <c r="G597" i="11"/>
  <c r="G408" i="11"/>
  <c r="G1406" i="11"/>
  <c r="G1414" i="11"/>
  <c r="G1376" i="11"/>
  <c r="G846" i="11"/>
  <c r="G311" i="11"/>
  <c r="G1392" i="11"/>
  <c r="G1399" i="11"/>
  <c r="G979" i="11"/>
  <c r="G1447" i="11"/>
  <c r="G1483" i="11"/>
  <c r="G1482" i="11"/>
  <c r="G590" i="20" s="1"/>
  <c r="G1556" i="11"/>
  <c r="G694" i="11"/>
  <c r="G119" i="11"/>
  <c r="G588" i="11"/>
  <c r="G1364" i="11"/>
  <c r="G1365" i="11"/>
  <c r="G837" i="11"/>
  <c r="G1368" i="11"/>
  <c r="G589" i="11"/>
  <c r="G1393" i="11"/>
  <c r="G1091" i="11"/>
  <c r="G1421" i="11"/>
  <c r="G931" i="11"/>
  <c r="G1227" i="11"/>
  <c r="G1316" i="11"/>
  <c r="G1420" i="11"/>
  <c r="G1370" i="11"/>
  <c r="G1378" i="11"/>
  <c r="G1381" i="11"/>
  <c r="G1394" i="11"/>
  <c r="G1382" i="11"/>
  <c r="G1395" i="11"/>
  <c r="G407" i="11"/>
  <c r="G635" i="11"/>
  <c r="W1611" i="3"/>
  <c r="G590" i="11"/>
  <c r="G1383" i="11"/>
  <c r="G1396" i="11"/>
  <c r="G403" i="11"/>
  <c r="G449" i="20" s="1"/>
  <c r="G594" i="11"/>
  <c r="G1384" i="11"/>
  <c r="G1397" i="11"/>
  <c r="G595" i="11"/>
  <c r="G599" i="11"/>
  <c r="G1372" i="11"/>
  <c r="G1417" i="11"/>
  <c r="G944" i="11"/>
  <c r="G1366" i="11"/>
  <c r="G1400" i="11"/>
  <c r="G1402" i="11"/>
  <c r="G1358" i="11"/>
  <c r="G1360" i="11"/>
  <c r="G1361" i="11"/>
  <c r="G1403" i="11"/>
  <c r="G1405" i="11"/>
  <c r="G480" i="11"/>
  <c r="G484" i="11"/>
  <c r="G1354" i="11"/>
  <c r="G1398" i="11"/>
  <c r="G479" i="11"/>
  <c r="G1101" i="11"/>
  <c r="G1362" i="11"/>
  <c r="G1375" i="11"/>
  <c r="G1380" i="11"/>
  <c r="G313" i="11"/>
  <c r="G186" i="11"/>
  <c r="G156" i="11"/>
  <c r="G160" i="11"/>
  <c r="G478" i="11"/>
  <c r="G164" i="11"/>
  <c r="G165" i="11"/>
  <c r="G379" i="11"/>
  <c r="G383" i="11"/>
  <c r="G485" i="11"/>
  <c r="G252" i="11"/>
  <c r="G1359" i="11"/>
  <c r="G481" i="11"/>
  <c r="G1369" i="11"/>
  <c r="G142" i="11"/>
  <c r="G587" i="11"/>
  <c r="G125" i="11"/>
  <c r="W1631" i="3"/>
  <c r="W1619" i="3"/>
  <c r="G80" i="11"/>
  <c r="G74" i="11"/>
  <c r="G75" i="11"/>
  <c r="G784" i="11"/>
  <c r="G1138" i="11"/>
  <c r="G558" i="11"/>
  <c r="G84" i="11"/>
  <c r="G656" i="11"/>
  <c r="G1224" i="11"/>
  <c r="G88" i="11"/>
  <c r="G136" i="11"/>
  <c r="G462" i="11"/>
  <c r="W1606" i="3"/>
  <c r="G881" i="11"/>
  <c r="G263" i="11"/>
  <c r="G557" i="11"/>
  <c r="G1145" i="11"/>
  <c r="G1217" i="11"/>
  <c r="G785" i="11"/>
  <c r="G1221" i="11"/>
  <c r="G349" i="11"/>
  <c r="G1357" i="11"/>
  <c r="G234" i="20"/>
  <c r="G207" i="11"/>
  <c r="G75" i="24"/>
  <c r="E75" i="16"/>
  <c r="G33" i="20"/>
  <c r="F430" i="27"/>
  <c r="G162" i="20"/>
  <c r="F108" i="27"/>
  <c r="G196" i="20"/>
  <c r="G264" i="20"/>
  <c r="F34" i="27"/>
  <c r="G265" i="20"/>
  <c r="G326" i="20"/>
  <c r="G359" i="20"/>
  <c r="G360" i="20"/>
  <c r="G557" i="20"/>
  <c r="F412" i="27"/>
  <c r="G197" i="20"/>
  <c r="G266" i="20"/>
  <c r="G325" i="20"/>
  <c r="G536" i="20"/>
  <c r="G558" i="20"/>
  <c r="G632" i="20"/>
  <c r="G2" i="24"/>
  <c r="F432" i="27"/>
  <c r="E2" i="16"/>
  <c r="G798" i="20"/>
  <c r="F380" i="27"/>
  <c r="G2" i="20"/>
  <c r="G4" i="24"/>
  <c r="E4" i="16"/>
  <c r="G67" i="20"/>
  <c r="F26" i="27"/>
  <c r="G5" i="24"/>
  <c r="E5" i="16"/>
  <c r="G68" i="20"/>
  <c r="F163" i="27"/>
  <c r="F571" i="27"/>
  <c r="G327" i="20"/>
  <c r="G469" i="20"/>
  <c r="G470" i="20"/>
  <c r="G674" i="20"/>
  <c r="G3" i="20"/>
  <c r="G161" i="20"/>
  <c r="G232" i="20"/>
  <c r="G233" i="20"/>
  <c r="F151" i="27"/>
  <c r="G607" i="20"/>
  <c r="F495" i="27"/>
  <c r="G353" i="11"/>
  <c r="G375" i="11"/>
  <c r="G518" i="11"/>
  <c r="G51" i="11"/>
  <c r="G1306" i="11"/>
  <c r="G259" i="11"/>
  <c r="G135" i="11"/>
  <c r="G286" i="11"/>
  <c r="G719" i="11"/>
  <c r="G95" i="11"/>
  <c r="G86" i="11"/>
  <c r="G93" i="11"/>
  <c r="G113" i="11"/>
  <c r="G1054" i="11"/>
  <c r="G134" i="11"/>
  <c r="G285" i="11"/>
  <c r="G551" i="11"/>
  <c r="G473" i="11"/>
  <c r="G100" i="11"/>
  <c r="G191" i="11"/>
  <c r="G454" i="11"/>
  <c r="G1055" i="11"/>
  <c r="G139" i="11"/>
  <c r="G1185" i="11"/>
  <c r="G522" i="11"/>
  <c r="G320" i="11"/>
  <c r="G114" i="11"/>
  <c r="G625" i="11"/>
  <c r="G120" i="11"/>
  <c r="G302" i="11"/>
  <c r="G85" i="11"/>
  <c r="G400" i="11"/>
  <c r="G409" i="11"/>
  <c r="G91" i="11"/>
  <c r="G463" i="11"/>
  <c r="G1085" i="11"/>
  <c r="G96" i="11"/>
  <c r="G97" i="11"/>
  <c r="G98" i="11"/>
  <c r="G448" i="11"/>
  <c r="G930" i="11"/>
  <c r="G181" i="11"/>
  <c r="G477" i="11"/>
  <c r="G451" i="20" s="1"/>
  <c r="G1096" i="11"/>
  <c r="G101" i="11"/>
  <c r="G102" i="11"/>
  <c r="G427" i="11"/>
  <c r="G554" i="11"/>
  <c r="G378" i="11"/>
  <c r="G1342" i="11"/>
  <c r="G1363" i="11"/>
  <c r="G819" i="11"/>
  <c r="G110" i="11"/>
  <c r="G111" i="11"/>
  <c r="G112" i="11"/>
  <c r="G1028" i="11"/>
  <c r="G1109" i="11"/>
  <c r="G116" i="11"/>
  <c r="G443" i="20" s="1"/>
  <c r="G1286" i="11"/>
  <c r="G310" i="11"/>
  <c r="G314" i="11"/>
  <c r="G1355" i="11"/>
  <c r="G962" i="11"/>
  <c r="G76" i="11"/>
  <c r="G689" i="11"/>
  <c r="G437" i="11"/>
  <c r="G150" i="11"/>
  <c r="G972" i="11"/>
  <c r="G586" i="11"/>
  <c r="G596" i="11"/>
  <c r="G130" i="11"/>
  <c r="G87" i="11"/>
  <c r="G137" i="11"/>
  <c r="G90" i="11"/>
  <c r="G138" i="11"/>
  <c r="G140" i="11"/>
  <c r="G251" i="11"/>
  <c r="G517" i="11"/>
  <c r="G374" i="11"/>
  <c r="G1259" i="11"/>
  <c r="G301" i="11"/>
  <c r="G574" i="11"/>
  <c r="G141" i="11"/>
  <c r="G229" i="11"/>
  <c r="G1031" i="11"/>
  <c r="G523" i="11"/>
  <c r="G390" i="11"/>
  <c r="G121" i="11"/>
  <c r="G122" i="11"/>
  <c r="G123" i="11"/>
  <c r="G685" i="11"/>
  <c r="G143" i="11"/>
  <c r="G144" i="11"/>
  <c r="G145" i="11"/>
  <c r="G330" i="11"/>
  <c r="G1052" i="11"/>
  <c r="G216" i="11"/>
  <c r="G305" i="11"/>
  <c r="G312" i="11"/>
  <c r="G133" i="11"/>
  <c r="G217" i="11"/>
  <c r="G445" i="20" s="1"/>
  <c r="G634" i="11"/>
  <c r="G649" i="11"/>
  <c r="G94" i="11"/>
  <c r="G573" i="11"/>
  <c r="G1102" i="11"/>
  <c r="G104" i="11"/>
  <c r="G105" i="11"/>
  <c r="G406" i="11"/>
  <c r="G412" i="11"/>
  <c r="G253" i="11"/>
  <c r="G555" i="11"/>
  <c r="G128" i="11"/>
  <c r="G531" i="11"/>
  <c r="G961" i="11"/>
  <c r="G1046" i="11"/>
  <c r="G686" i="11"/>
  <c r="G1048" i="11"/>
  <c r="G1130" i="11"/>
  <c r="G497" i="11"/>
  <c r="G452" i="20" s="1"/>
  <c r="G1211" i="11"/>
  <c r="G970" i="11"/>
  <c r="G1127" i="11"/>
  <c r="G537" i="11"/>
  <c r="G633" i="11"/>
  <c r="G501" i="11"/>
  <c r="G210" i="11"/>
  <c r="G949" i="11"/>
  <c r="G387" i="11"/>
  <c r="G1201" i="11"/>
  <c r="G648" i="11"/>
  <c r="G205" i="11"/>
  <c r="G1334" i="11"/>
  <c r="G458" i="11"/>
  <c r="G1233" i="11"/>
  <c r="G1260" i="11"/>
  <c r="G939" i="11"/>
  <c r="G1264" i="11"/>
  <c r="G279" i="11"/>
  <c r="G679" i="11"/>
  <c r="G915" i="11"/>
  <c r="G318" i="11"/>
  <c r="G319" i="11"/>
  <c r="G444" i="11"/>
  <c r="G621" i="11"/>
  <c r="G675" i="11"/>
  <c r="G430" i="11"/>
  <c r="G347" i="11"/>
  <c r="G451" i="11"/>
  <c r="G424" i="11"/>
  <c r="G1267" i="11"/>
  <c r="G775" i="11"/>
  <c r="G504" i="11"/>
  <c r="G506" i="11"/>
  <c r="G802" i="11"/>
  <c r="G270" i="11"/>
  <c r="G224" i="11"/>
  <c r="G369" i="11"/>
  <c r="G525" i="11"/>
  <c r="G488" i="11"/>
  <c r="G527" i="11"/>
  <c r="G543" i="11"/>
  <c r="G280" i="11"/>
  <c r="G234" i="11"/>
  <c r="G433" i="11"/>
  <c r="G491" i="11"/>
  <c r="G565" i="11"/>
  <c r="G272" i="11"/>
  <c r="G1168" i="11"/>
  <c r="G513" i="11"/>
  <c r="G145" i="20" s="1"/>
  <c r="G569" i="11"/>
  <c r="G813" i="11"/>
  <c r="G872" i="11"/>
  <c r="G493" i="11"/>
  <c r="G283" i="11"/>
  <c r="G438" i="11"/>
  <c r="G603" i="11"/>
  <c r="G343" i="11"/>
  <c r="G356" i="11"/>
  <c r="G267" i="11"/>
  <c r="G338" i="11"/>
  <c r="G146" i="11"/>
  <c r="G582" i="11"/>
  <c r="G264" i="11"/>
  <c r="G246" i="11"/>
  <c r="G289" i="11"/>
  <c r="G845" i="11"/>
  <c r="G910" i="11"/>
  <c r="G562" i="11"/>
  <c r="G220" i="11"/>
  <c r="G858" i="11"/>
  <c r="G365" i="11"/>
  <c r="G341" i="11"/>
  <c r="G296" i="11"/>
  <c r="G183" i="11"/>
  <c r="G274" i="11"/>
  <c r="G1022" i="11"/>
  <c r="G354" i="11"/>
  <c r="G213" i="11"/>
  <c r="G177" i="11"/>
  <c r="G467" i="11"/>
  <c r="G142" i="20" s="1"/>
  <c r="G368" i="11"/>
  <c r="G158" i="11"/>
  <c r="G232" i="11"/>
  <c r="G384" i="11"/>
  <c r="G196" i="11"/>
  <c r="G238" i="11"/>
  <c r="G398" i="11"/>
  <c r="G536" i="11"/>
  <c r="G326" i="11"/>
  <c r="G198" i="11"/>
  <c r="G538" i="11"/>
  <c r="G147" i="11"/>
  <c r="G149" i="11"/>
  <c r="G584" i="11"/>
  <c r="G585" i="11"/>
  <c r="G153" i="11"/>
  <c r="G154" i="11"/>
  <c r="G901" i="11"/>
  <c r="G747" i="11"/>
  <c r="G1268" i="11"/>
  <c r="G887" i="11"/>
  <c r="G1197" i="11"/>
  <c r="G535" i="11"/>
  <c r="G197" i="11"/>
  <c r="G971" i="11"/>
  <c r="G836" i="11"/>
  <c r="G335" i="11"/>
  <c r="G1305" i="11"/>
  <c r="G640" i="11"/>
  <c r="G986" i="11"/>
  <c r="G201" i="11"/>
  <c r="G420" i="11"/>
  <c r="G1158" i="11"/>
  <c r="G509" i="11"/>
  <c r="G1087" i="11"/>
  <c r="G1333" i="11"/>
  <c r="G774" i="11"/>
  <c r="G1188" i="11"/>
  <c r="G487" i="11"/>
  <c r="G391" i="11"/>
  <c r="G21" i="11"/>
  <c r="F257" i="27" s="1"/>
  <c r="W1627" i="3"/>
  <c r="G452" i="11"/>
  <c r="G827" i="11"/>
  <c r="G394" i="11"/>
  <c r="G1125" i="11"/>
  <c r="G494" i="11"/>
  <c r="G583" i="11"/>
  <c r="G151" i="11"/>
  <c r="G498" i="11"/>
  <c r="G966" i="11"/>
  <c r="G1215" i="11"/>
  <c r="F233" i="27" s="1"/>
  <c r="G329" i="11"/>
  <c r="G439" i="11"/>
  <c r="G790" i="11"/>
  <c r="G440" i="11"/>
  <c r="G211" i="11"/>
  <c r="G499" i="11"/>
  <c r="G500" i="11"/>
  <c r="G333" i="11"/>
  <c r="G334" i="11"/>
  <c r="G265" i="11"/>
  <c r="G659" i="11"/>
  <c r="G200" i="11"/>
  <c r="G355" i="11"/>
  <c r="G1062" i="11"/>
  <c r="G288" i="11"/>
  <c r="G266" i="11"/>
  <c r="G415" i="11"/>
  <c r="G218" i="11"/>
  <c r="G416" i="11"/>
  <c r="G723" i="11"/>
  <c r="G176" i="11"/>
  <c r="G459" i="11"/>
  <c r="G337" i="11"/>
  <c r="G564" i="11"/>
  <c r="G988" i="11"/>
  <c r="G362" i="11"/>
  <c r="G339" i="11"/>
  <c r="G364" i="11"/>
  <c r="G1313" i="11"/>
  <c r="G798" i="11"/>
  <c r="G340" i="11"/>
  <c r="G366" i="11"/>
  <c r="G157" i="11"/>
  <c r="G271" i="11"/>
  <c r="G295" i="11"/>
  <c r="G447" i="20" s="1"/>
  <c r="G469" i="11"/>
  <c r="G645" i="11"/>
  <c r="G511" i="11"/>
  <c r="G273" i="11"/>
  <c r="G568" i="11"/>
  <c r="G425" i="11"/>
  <c r="G426" i="11"/>
  <c r="G1002" i="11"/>
  <c r="G182" i="11"/>
  <c r="G297" i="11"/>
  <c r="G298" i="11"/>
  <c r="G184" i="11"/>
  <c r="G185" i="11"/>
  <c r="G1254" i="11"/>
  <c r="G1261" i="11"/>
  <c r="G344" i="11"/>
  <c r="G346" i="11"/>
  <c r="G448" i="20" s="1"/>
  <c r="G187" i="11"/>
  <c r="G188" i="11"/>
  <c r="G482" i="11"/>
  <c r="F229" i="27" s="1"/>
  <c r="G483" i="11"/>
  <c r="G404" i="11"/>
  <c r="G405" i="11"/>
  <c r="G818" i="11"/>
  <c r="G541" i="11"/>
  <c r="G938" i="11"/>
  <c r="G1263" i="11"/>
  <c r="G381" i="11"/>
  <c r="G1104" i="11"/>
  <c r="G382" i="11"/>
  <c r="G231" i="11"/>
  <c r="G882" i="11"/>
  <c r="G883" i="11"/>
  <c r="G486" i="11"/>
  <c r="G192" i="11"/>
  <c r="G193" i="11"/>
  <c r="G244" i="11"/>
  <c r="G546" i="11"/>
  <c r="G547" i="11"/>
  <c r="G623" i="11"/>
  <c r="G392" i="11"/>
  <c r="G529" i="11"/>
  <c r="G194" i="11"/>
  <c r="G530" i="11"/>
  <c r="G1124" i="11"/>
  <c r="G894" i="11"/>
  <c r="G581" i="11"/>
  <c r="G1134" i="11"/>
  <c r="G222" i="11"/>
  <c r="G507" i="11"/>
  <c r="G422" i="11"/>
  <c r="G423" i="11"/>
  <c r="G510" i="11"/>
  <c r="G446" i="11"/>
  <c r="G447" i="11"/>
  <c r="G474" i="11"/>
  <c r="G475" i="11"/>
  <c r="G227" i="11"/>
  <c r="G228" i="11"/>
  <c r="G519" i="11"/>
  <c r="G521" i="11"/>
  <c r="G453" i="20" s="1"/>
  <c r="G877" i="11"/>
  <c r="G255" i="11"/>
  <c r="G576" i="11"/>
  <c r="G261" i="11"/>
  <c r="G206" i="11"/>
  <c r="G350" i="11"/>
  <c r="G489" i="11"/>
  <c r="G577" i="11"/>
  <c r="G653" i="11"/>
  <c r="G892" i="11"/>
  <c r="G1279" i="11"/>
  <c r="G1280" i="11"/>
  <c r="G1044" i="11"/>
  <c r="G322" i="11"/>
  <c r="G833" i="11"/>
  <c r="G435" i="11"/>
  <c r="G450" i="20" s="1"/>
  <c r="G556" i="11"/>
  <c r="G290" i="11"/>
  <c r="G560" i="11"/>
  <c r="G291" i="11"/>
  <c r="G503" i="11"/>
  <c r="G563" i="11"/>
  <c r="G268" i="11"/>
  <c r="G505" i="11"/>
  <c r="G178" i="11"/>
  <c r="G249" i="11"/>
  <c r="G250" i="11"/>
  <c r="G920" i="11"/>
  <c r="G269" i="11"/>
  <c r="G421" i="11"/>
  <c r="G1079" i="11"/>
  <c r="G179" i="11"/>
  <c r="F224" i="27" s="1"/>
  <c r="G180" i="11"/>
  <c r="G468" i="11"/>
  <c r="G567" i="11"/>
  <c r="G223" i="11"/>
  <c r="G549" i="11"/>
  <c r="G550" i="11"/>
  <c r="G804" i="11"/>
  <c r="G342" i="11"/>
  <c r="G1001" i="11"/>
  <c r="G203" i="11"/>
  <c r="G204" i="11"/>
  <c r="G514" i="11"/>
  <c r="G515" i="11"/>
  <c r="G1171" i="11"/>
  <c r="G371" i="11"/>
  <c r="G570" i="11"/>
  <c r="G401" i="11"/>
  <c r="G1388" i="11"/>
  <c r="G1407" i="11"/>
  <c r="G225" i="11"/>
  <c r="G226" i="11"/>
  <c r="G372" i="11"/>
  <c r="G373" i="11"/>
  <c r="G1178" i="11"/>
  <c r="G1184" i="11"/>
  <c r="G277" i="11"/>
  <c r="G278" i="11"/>
  <c r="G552" i="11"/>
  <c r="G553" i="11"/>
  <c r="G454" i="20" s="1"/>
  <c r="G376" i="11"/>
  <c r="G377" i="11"/>
  <c r="G575" i="11"/>
  <c r="G1021" i="11"/>
  <c r="G1103" i="11"/>
  <c r="G321" i="11"/>
  <c r="G385" i="11"/>
  <c r="G386" i="11"/>
  <c r="G1389" i="11"/>
  <c r="G1416" i="11"/>
  <c r="F234" i="27" s="1"/>
  <c r="G388" i="11"/>
  <c r="G389" i="11"/>
  <c r="G159" i="11"/>
  <c r="G162" i="11"/>
  <c r="G209" i="11"/>
  <c r="G528" i="11"/>
  <c r="G281" i="11"/>
  <c r="G578" i="11"/>
  <c r="G579" i="11"/>
  <c r="G1040" i="11"/>
  <c r="G1281" i="11"/>
  <c r="G580" i="11"/>
  <c r="G1204" i="11"/>
  <c r="G492" i="11"/>
  <c r="G282" i="11"/>
  <c r="G959" i="11"/>
  <c r="G960" i="11"/>
  <c r="G897" i="11"/>
  <c r="G304" i="11"/>
  <c r="G453" i="11"/>
  <c r="G1294" i="11"/>
  <c r="G214" i="11"/>
  <c r="G215" i="11"/>
  <c r="G332" i="11"/>
  <c r="G287" i="11"/>
  <c r="G455" i="11"/>
  <c r="G456" i="11"/>
  <c r="G212" i="11"/>
  <c r="G559" i="11"/>
  <c r="G306" i="11"/>
  <c r="G357" i="11"/>
  <c r="G502" i="11"/>
  <c r="G358" i="11"/>
  <c r="G561" i="11"/>
  <c r="G460" i="11"/>
  <c r="G461" i="11"/>
  <c r="G292" i="11"/>
  <c r="G293" i="11"/>
  <c r="G202" i="11"/>
  <c r="G566" i="11"/>
  <c r="G508" i="11"/>
  <c r="G445" i="11"/>
  <c r="G1322" i="11"/>
  <c r="G1086" i="11"/>
  <c r="G370" i="11"/>
  <c r="G1244" i="11"/>
  <c r="G1252" i="11"/>
  <c r="G866" i="11"/>
  <c r="G571" i="11"/>
  <c r="G572" i="11"/>
  <c r="G275" i="11"/>
  <c r="G276" i="11"/>
  <c r="G933" i="11"/>
  <c r="G1014" i="11"/>
  <c r="G1020" i="11"/>
  <c r="G299" i="11"/>
  <c r="G300" i="11"/>
  <c r="G449" i="11"/>
  <c r="G450" i="11"/>
  <c r="G428" i="11"/>
  <c r="G429" i="11"/>
  <c r="G1187" i="11"/>
  <c r="G230" i="11"/>
  <c r="G524" i="11"/>
  <c r="G431" i="11"/>
  <c r="G526" i="11"/>
  <c r="G1033" i="11"/>
  <c r="G1274" i="11"/>
  <c r="G542" i="11"/>
  <c r="G678" i="11"/>
  <c r="G458" i="20" s="1"/>
  <c r="G952" i="11"/>
  <c r="G173" i="11"/>
  <c r="G233" i="11"/>
  <c r="G308" i="11"/>
  <c r="G309" i="11"/>
  <c r="G432" i="11"/>
  <c r="G544" i="11"/>
  <c r="G739" i="11"/>
  <c r="G303" i="11"/>
  <c r="G490" i="11"/>
  <c r="G1122" i="11"/>
  <c r="G957" i="11"/>
  <c r="G1341" i="11"/>
  <c r="G532" i="11"/>
  <c r="G1282" i="11"/>
  <c r="G533" i="11"/>
  <c r="G195" i="11"/>
  <c r="G534" i="11"/>
  <c r="G1207" i="11"/>
  <c r="G348" i="11"/>
  <c r="G657" i="11"/>
  <c r="G1105" i="11"/>
  <c r="G1032" i="11"/>
  <c r="G667" i="11"/>
  <c r="G806" i="11"/>
  <c r="G926" i="11"/>
  <c r="G706" i="11"/>
  <c r="G235" i="11"/>
  <c r="G616" i="11"/>
  <c r="G1245" i="11"/>
  <c r="G1090" i="11"/>
  <c r="G395" i="11"/>
  <c r="G871" i="20" s="1"/>
  <c r="G1290" i="11"/>
  <c r="G871" i="11"/>
  <c r="G969" i="11"/>
  <c r="G1214" i="11"/>
  <c r="G1203" i="11"/>
  <c r="G1285" i="11"/>
  <c r="G258" i="11"/>
  <c r="G1137" i="11"/>
  <c r="G864" i="11"/>
  <c r="G1003" i="11"/>
  <c r="G1173" i="11"/>
  <c r="G1012" i="11"/>
  <c r="G1266" i="11"/>
  <c r="G1190" i="11"/>
  <c r="G1193" i="11"/>
  <c r="G1110" i="11"/>
  <c r="G1272" i="11"/>
  <c r="G1115" i="11"/>
  <c r="G951" i="11"/>
  <c r="G1118" i="11"/>
  <c r="G1199" i="11"/>
  <c r="G828" i="11"/>
  <c r="G1121" i="11"/>
  <c r="G1123" i="11"/>
  <c r="G1340" i="11"/>
  <c r="G1043" i="11"/>
  <c r="G1045" i="11"/>
  <c r="G1343" i="11"/>
  <c r="G1344" i="11"/>
  <c r="G1047" i="11"/>
  <c r="G958" i="11"/>
  <c r="G1287" i="11"/>
  <c r="G628" i="11"/>
  <c r="G832" i="11"/>
  <c r="G1206" i="11"/>
  <c r="G127" i="11"/>
  <c r="G743" i="11"/>
  <c r="G1049" i="11"/>
  <c r="G1349" i="11"/>
  <c r="G690" i="11"/>
  <c r="G834" i="11"/>
  <c r="G1131" i="11"/>
  <c r="G81" i="11"/>
  <c r="G630" i="11"/>
  <c r="G632" i="11"/>
  <c r="G1210" i="11"/>
  <c r="G746" i="11"/>
  <c r="G1418" i="11"/>
  <c r="G1295" i="11"/>
  <c r="G1419" i="11"/>
  <c r="F387" i="27" s="1"/>
  <c r="G129" i="11"/>
  <c r="G399" i="11"/>
  <c r="G1296" i="11"/>
  <c r="G1200" i="11"/>
  <c r="G1202" i="11"/>
  <c r="G778" i="11"/>
  <c r="G1283" i="11"/>
  <c r="G1126" i="11"/>
  <c r="G77" i="11"/>
  <c r="G236" i="11"/>
  <c r="G896" i="11"/>
  <c r="G1288" i="11"/>
  <c r="G237" i="11"/>
  <c r="G24" i="11"/>
  <c r="G733" i="20" s="1"/>
  <c r="G717" i="11"/>
  <c r="G899" i="11"/>
  <c r="G1209" i="11"/>
  <c r="G965" i="11"/>
  <c r="G1293" i="11"/>
  <c r="G241" i="11"/>
  <c r="G835" i="11"/>
  <c r="G967" i="11"/>
  <c r="G242" i="11"/>
  <c r="G1053" i="11"/>
  <c r="G1249" i="11"/>
  <c r="G948" i="11"/>
  <c r="G1275" i="11"/>
  <c r="G956" i="11"/>
  <c r="G891" i="11"/>
  <c r="G829" i="11"/>
  <c r="G779" i="11"/>
  <c r="G780" i="11"/>
  <c r="G1128" i="11"/>
  <c r="G716" i="11"/>
  <c r="G1347" i="11"/>
  <c r="G324" i="11"/>
  <c r="G898" i="11"/>
  <c r="G1208" i="11"/>
  <c r="G629" i="11"/>
  <c r="G456" i="20" s="1"/>
  <c r="G744" i="11"/>
  <c r="G964" i="11"/>
  <c r="G1292" i="11"/>
  <c r="G1051" i="11"/>
  <c r="G82" i="11"/>
  <c r="G327" i="11"/>
  <c r="G542" i="20" s="1"/>
  <c r="G328" i="11"/>
  <c r="G631" i="11"/>
  <c r="G900" i="11"/>
  <c r="G968" i="11"/>
  <c r="G1136" i="11"/>
  <c r="G692" i="11"/>
  <c r="G1023" i="11"/>
  <c r="G821" i="11"/>
  <c r="G823" i="11"/>
  <c r="G601" i="11"/>
  <c r="G1039" i="11"/>
  <c r="G1042" i="11"/>
  <c r="G893" i="11"/>
  <c r="G895" i="11"/>
  <c r="G1205" i="11"/>
  <c r="G323" i="11"/>
  <c r="G742" i="11"/>
  <c r="G1129" i="11"/>
  <c r="G78" i="11"/>
  <c r="G396" i="11"/>
  <c r="G963" i="11"/>
  <c r="G1291" i="11"/>
  <c r="G781" i="11"/>
  <c r="G783" i="11"/>
  <c r="G1050" i="11"/>
  <c r="G1350" i="11"/>
  <c r="G1352" i="11"/>
  <c r="F96" i="22" s="1"/>
  <c r="G239" i="11"/>
  <c r="G1133" i="11"/>
  <c r="G691" i="11"/>
  <c r="G1351" i="11"/>
  <c r="G1135" i="11"/>
  <c r="G1212" i="11"/>
  <c r="G83" i="11"/>
  <c r="G902" i="11"/>
  <c r="G1213" i="11"/>
  <c r="G782" i="11"/>
  <c r="G787" i="11"/>
  <c r="G1064" i="11"/>
  <c r="G987" i="11"/>
  <c r="G462" i="20" s="1"/>
  <c r="G724" i="11"/>
  <c r="G1073" i="11"/>
  <c r="G795" i="11"/>
  <c r="G1074" i="11"/>
  <c r="G464" i="11"/>
  <c r="G1083" i="11"/>
  <c r="G705" i="11"/>
  <c r="G736" i="11"/>
  <c r="G1299" i="11"/>
  <c r="G981" i="11"/>
  <c r="G754" i="11"/>
  <c r="G1307" i="11"/>
  <c r="G1228" i="11"/>
  <c r="G608" i="11"/>
  <c r="G1153" i="11"/>
  <c r="G248" i="11"/>
  <c r="G727" i="11"/>
  <c r="G918" i="11"/>
  <c r="G1230" i="11"/>
  <c r="G797" i="11"/>
  <c r="G53" i="11"/>
  <c r="G759" i="11"/>
  <c r="G857" i="11"/>
  <c r="G1160" i="11"/>
  <c r="G760" i="11"/>
  <c r="G995" i="11"/>
  <c r="G1315" i="11"/>
  <c r="G159" i="20" s="1"/>
  <c r="G1080" i="11"/>
  <c r="G1318" i="11"/>
  <c r="G1082" i="11"/>
  <c r="G666" i="11"/>
  <c r="G861" i="11"/>
  <c r="G1142" i="11"/>
  <c r="G50" i="11"/>
  <c r="G315" i="11"/>
  <c r="G992" i="11"/>
  <c r="G993" i="11"/>
  <c r="G1159" i="11"/>
  <c r="G704" i="11"/>
  <c r="G1323" i="11"/>
  <c r="G670" i="11"/>
  <c r="G711" i="11"/>
  <c r="G762" i="11"/>
  <c r="G907" i="11"/>
  <c r="G1066" i="11"/>
  <c r="G1317" i="11"/>
  <c r="G996" i="11"/>
  <c r="G801" i="11"/>
  <c r="G1237" i="11"/>
  <c r="G1319" i="11"/>
  <c r="G924" i="11"/>
  <c r="G1239" i="11"/>
  <c r="G1321" i="11"/>
  <c r="G863" i="11"/>
  <c r="G1170" i="11"/>
  <c r="G764" i="11"/>
  <c r="G1324" i="11"/>
  <c r="G1005" i="11"/>
  <c r="G668" i="11"/>
  <c r="G707" i="11"/>
  <c r="G710" i="11"/>
  <c r="G1008" i="11"/>
  <c r="G620" i="11"/>
  <c r="G940" i="11"/>
  <c r="G1106" i="11"/>
  <c r="G713" i="11"/>
  <c r="G1114" i="11"/>
  <c r="G1195" i="11"/>
  <c r="G1035" i="11"/>
  <c r="G824" i="11"/>
  <c r="G1117" i="11"/>
  <c r="G1390" i="11"/>
  <c r="G825" i="11"/>
  <c r="G826" i="11"/>
  <c r="G624" i="11"/>
  <c r="G808" i="11"/>
  <c r="G844" i="11"/>
  <c r="G1056" i="11"/>
  <c r="G1140" i="11"/>
  <c r="G637" i="11"/>
  <c r="G753" i="11"/>
  <c r="G1223" i="11"/>
  <c r="G1304" i="11"/>
  <c r="G791" i="11"/>
  <c r="G1068" i="11"/>
  <c r="G1356" i="11"/>
  <c r="G700" i="11"/>
  <c r="G1148" i="11"/>
  <c r="G418" i="11"/>
  <c r="G1151" i="11"/>
  <c r="G361" i="11"/>
  <c r="G916" i="11"/>
  <c r="G1229" i="11"/>
  <c r="G917" i="11"/>
  <c r="G1157" i="11"/>
  <c r="G728" i="11"/>
  <c r="G1077" i="11"/>
  <c r="G54" i="11"/>
  <c r="G317" i="11"/>
  <c r="G994" i="11"/>
  <c r="G731" i="11"/>
  <c r="G859" i="11"/>
  <c r="G1162" i="11"/>
  <c r="G465" i="11"/>
  <c r="G1081" i="11"/>
  <c r="G1165" i="11"/>
  <c r="G923" i="11"/>
  <c r="G1238" i="11"/>
  <c r="G611" i="11"/>
  <c r="G733" i="11"/>
  <c r="G1320" i="11"/>
  <c r="G612" i="11"/>
  <c r="G1241" i="11"/>
  <c r="G613" i="11"/>
  <c r="G734" i="11"/>
  <c r="G925" i="11"/>
  <c r="G1243" i="11"/>
  <c r="G807" i="11"/>
  <c r="G1088" i="11"/>
  <c r="G1089" i="11"/>
  <c r="G1246" i="11"/>
  <c r="G1175" i="11"/>
  <c r="G1010" i="11"/>
  <c r="G1177" i="11"/>
  <c r="G1179" i="11"/>
  <c r="G1015" i="11"/>
  <c r="G738" i="11"/>
  <c r="G1189" i="11"/>
  <c r="G820" i="11"/>
  <c r="G941" i="11"/>
  <c r="G1191" i="11"/>
  <c r="G943" i="11"/>
  <c r="G1271" i="11"/>
  <c r="G946" i="11"/>
  <c r="G1273" i="11"/>
  <c r="G1116" i="11"/>
  <c r="G1276" i="11"/>
  <c r="G1336" i="11"/>
  <c r="G714" i="11"/>
  <c r="G888" i="11"/>
  <c r="G1198" i="11"/>
  <c r="G890" i="11"/>
  <c r="F178" i="27" s="1"/>
  <c r="G1277" i="11"/>
  <c r="G1278" i="11"/>
  <c r="G626" i="11"/>
  <c r="G1404" i="11"/>
  <c r="G1161" i="11"/>
  <c r="G732" i="11"/>
  <c r="G922" i="11"/>
  <c r="G1163" i="11"/>
  <c r="G761" i="11"/>
  <c r="G1236" i="11"/>
  <c r="G803" i="11"/>
  <c r="G862" i="11"/>
  <c r="G805" i="11"/>
  <c r="G763" i="11"/>
  <c r="G865" i="11"/>
  <c r="G1172" i="11"/>
  <c r="G1006" i="11"/>
  <c r="G869" i="11"/>
  <c r="G1251" i="11"/>
  <c r="G1253" i="11"/>
  <c r="G380" i="11"/>
  <c r="G414" i="20" s="1"/>
  <c r="G880" i="11"/>
  <c r="G1027" i="11"/>
  <c r="G942" i="11"/>
  <c r="G1107" i="11"/>
  <c r="G651" i="11"/>
  <c r="G1030" i="11"/>
  <c r="G822" i="11"/>
  <c r="G1112" i="11"/>
  <c r="G622" i="11"/>
  <c r="G1034" i="11"/>
  <c r="G886" i="11"/>
  <c r="G953" i="11"/>
  <c r="G1337" i="11"/>
  <c r="G740" i="11"/>
  <c r="G954" i="11"/>
  <c r="G1038" i="11"/>
  <c r="G741" i="11"/>
  <c r="G860" i="11"/>
  <c r="G1084" i="11"/>
  <c r="G712" i="11"/>
  <c r="G1111" i="11"/>
  <c r="G1036" i="11"/>
  <c r="G654" i="11"/>
  <c r="G776" i="11"/>
  <c r="G460" i="20" s="1"/>
  <c r="G1037" i="11"/>
  <c r="G777" i="11"/>
  <c r="G1120" i="11"/>
  <c r="G955" i="11"/>
  <c r="G715" i="11"/>
  <c r="G1391" i="11"/>
  <c r="G655" i="11"/>
  <c r="G1385" i="11"/>
  <c r="F79" i="22" s="1"/>
  <c r="G1387" i="11"/>
  <c r="G1164" i="11"/>
  <c r="G1166" i="11"/>
  <c r="G997" i="11"/>
  <c r="G999" i="11"/>
  <c r="G998" i="11"/>
  <c r="G1000" i="11"/>
  <c r="F252" i="27" s="1"/>
  <c r="G1167" i="11"/>
  <c r="G1169" i="11"/>
  <c r="G1240" i="11"/>
  <c r="G1242" i="11"/>
  <c r="G644" i="11"/>
  <c r="G646" i="11"/>
  <c r="G927" i="11"/>
  <c r="G929" i="11"/>
  <c r="G614" i="11"/>
  <c r="G619" i="11"/>
  <c r="G669" i="11"/>
  <c r="G671" i="11"/>
  <c r="G735" i="11"/>
  <c r="G737" i="11"/>
  <c r="G765" i="11"/>
  <c r="G767" i="11"/>
  <c r="G867" i="11"/>
  <c r="G870" i="11"/>
  <c r="G928" i="11"/>
  <c r="G932" i="11"/>
  <c r="G1325" i="11"/>
  <c r="G1327" i="11"/>
  <c r="G766" i="11"/>
  <c r="G768" i="11"/>
  <c r="G809" i="11"/>
  <c r="G811" i="11"/>
  <c r="G1092" i="11"/>
  <c r="G1094" i="11"/>
  <c r="G1174" i="11"/>
  <c r="G1176" i="11"/>
  <c r="G1247" i="11"/>
  <c r="G1250" i="11"/>
  <c r="G1326" i="11"/>
  <c r="G1328" i="11"/>
  <c r="G1009" i="11"/>
  <c r="G1011" i="11"/>
  <c r="G1093" i="11"/>
  <c r="G1095" i="11"/>
  <c r="G810" i="11"/>
  <c r="G812" i="11"/>
  <c r="G934" i="11"/>
  <c r="G936" i="11"/>
  <c r="G673" i="11"/>
  <c r="G677" i="11"/>
  <c r="G769" i="11"/>
  <c r="G771" i="11"/>
  <c r="G814" i="11"/>
  <c r="G816" i="11"/>
  <c r="G935" i="11"/>
  <c r="G937" i="11"/>
  <c r="G1097" i="11"/>
  <c r="G1099" i="11"/>
  <c r="G1180" i="11"/>
  <c r="G1182" i="11"/>
  <c r="G1255" i="11"/>
  <c r="G1257" i="11"/>
  <c r="G1329" i="11"/>
  <c r="G1331" i="11"/>
  <c r="G770" i="11"/>
  <c r="G772" i="11"/>
  <c r="G815" i="11"/>
  <c r="G817" i="11"/>
  <c r="G873" i="11"/>
  <c r="G875" i="11"/>
  <c r="G1016" i="11"/>
  <c r="G1018" i="11"/>
  <c r="G1098" i="11"/>
  <c r="G1100" i="11"/>
  <c r="G1181" i="11"/>
  <c r="G1183" i="11"/>
  <c r="G1256" i="11"/>
  <c r="G1258" i="11"/>
  <c r="G1330" i="11"/>
  <c r="G1332" i="11"/>
  <c r="G874" i="11"/>
  <c r="G876" i="11"/>
  <c r="G1017" i="11"/>
  <c r="G1019" i="11"/>
  <c r="G1262" i="11"/>
  <c r="G1265" i="11"/>
  <c r="G878" i="11"/>
  <c r="G879" i="11"/>
  <c r="G1025" i="11"/>
  <c r="G1029" i="11"/>
  <c r="G1192" i="11"/>
  <c r="G1194" i="11"/>
  <c r="G945" i="11"/>
  <c r="G947" i="11"/>
  <c r="G681" i="11"/>
  <c r="G683" i="11"/>
  <c r="G682" i="11"/>
  <c r="G684" i="11"/>
  <c r="G756" i="11"/>
  <c r="G976" i="11"/>
  <c r="G1065" i="11"/>
  <c r="G639" i="11"/>
  <c r="G793" i="11"/>
  <c r="G607" i="11"/>
  <c r="G1072" i="11"/>
  <c r="G247" i="11"/>
  <c r="F197" i="27" s="1"/>
  <c r="G1379" i="11"/>
  <c r="G1386" i="11"/>
  <c r="G89" i="11"/>
  <c r="G641" i="11"/>
  <c r="G796" i="11"/>
  <c r="G316" i="11"/>
  <c r="G702" i="11"/>
  <c r="G703" i="11"/>
  <c r="G850" i="11"/>
  <c r="G701" i="11"/>
  <c r="G696" i="11"/>
  <c r="G840" i="11"/>
  <c r="G752" i="11"/>
  <c r="G905" i="11"/>
  <c r="G842" i="11"/>
  <c r="G1060" i="11"/>
  <c r="G789" i="11"/>
  <c r="G1063" i="11"/>
  <c r="G847" i="11"/>
  <c r="G1144" i="11"/>
  <c r="G600" i="11"/>
  <c r="G660" i="11"/>
  <c r="G849" i="11"/>
  <c r="G1147" i="11"/>
  <c r="G606" i="11"/>
  <c r="G911" i="11"/>
  <c r="G1225" i="11"/>
  <c r="G851" i="11"/>
  <c r="G662" i="11"/>
  <c r="G1152" i="11"/>
  <c r="G48" i="11"/>
  <c r="G725" i="11"/>
  <c r="G853" i="11"/>
  <c r="G219" i="11"/>
  <c r="G419" i="11"/>
  <c r="G514" i="20" s="1"/>
  <c r="G989" i="11"/>
  <c r="G855" i="11"/>
  <c r="G1155" i="11"/>
  <c r="G663" i="11"/>
  <c r="G856" i="11"/>
  <c r="G1156" i="11"/>
  <c r="G758" i="11"/>
  <c r="G1232" i="11"/>
  <c r="G919" i="11"/>
  <c r="G729" i="11"/>
  <c r="G92" i="11"/>
  <c r="G199" i="20" s="1"/>
  <c r="G1078" i="11"/>
  <c r="G610" i="11"/>
  <c r="G921" i="11"/>
  <c r="G1235" i="11"/>
  <c r="G643" i="11"/>
  <c r="G1312" i="11"/>
  <c r="G642" i="11"/>
  <c r="G848" i="11"/>
  <c r="G605" i="11"/>
  <c r="G719" i="20" s="1"/>
  <c r="G718" i="11"/>
  <c r="G721" i="11"/>
  <c r="G1308" i="11"/>
  <c r="G1310" i="11"/>
  <c r="G221" i="11"/>
  <c r="G134" i="20" s="1"/>
  <c r="G1314" i="11"/>
  <c r="G800" i="11"/>
  <c r="G1058" i="11"/>
  <c r="G658" i="11"/>
  <c r="G909" i="11"/>
  <c r="G604" i="11"/>
  <c r="G1067" i="11"/>
  <c r="G722" i="11"/>
  <c r="G984" i="11"/>
  <c r="G661" i="11"/>
  <c r="G792" i="11"/>
  <c r="G1069" i="11"/>
  <c r="G359" i="11"/>
  <c r="G755" i="11"/>
  <c r="G1070" i="11"/>
  <c r="G47" i="11"/>
  <c r="G912" i="11"/>
  <c r="G360" i="11"/>
  <c r="G794" i="11"/>
  <c r="G1309" i="11"/>
  <c r="G1311" i="11"/>
  <c r="G854" i="11"/>
  <c r="G1154" i="11"/>
  <c r="G726" i="11"/>
  <c r="G757" i="11"/>
  <c r="F231" i="27" s="1"/>
  <c r="G990" i="11"/>
  <c r="G52" i="11"/>
  <c r="G664" i="11"/>
  <c r="G609" i="11"/>
  <c r="G1234" i="11"/>
  <c r="G665" i="11"/>
  <c r="G799" i="11"/>
  <c r="G695" i="11"/>
  <c r="G1301" i="11"/>
  <c r="G636" i="11"/>
  <c r="G638" i="11"/>
  <c r="G973" i="11"/>
  <c r="G975" i="11"/>
  <c r="G1216" i="11"/>
  <c r="G1219" i="11"/>
  <c r="G1298" i="11"/>
  <c r="G1300" i="11"/>
  <c r="G1139" i="11"/>
  <c r="G1141" i="11"/>
  <c r="G1057" i="11"/>
  <c r="G1059" i="11"/>
  <c r="G786" i="11"/>
  <c r="G788" i="11"/>
  <c r="G841" i="11"/>
  <c r="G843" i="11"/>
  <c r="G906" i="11"/>
  <c r="G1220" i="11"/>
  <c r="G1222" i="11"/>
  <c r="G980" i="11"/>
  <c r="G982" i="11"/>
  <c r="G118" i="11"/>
  <c r="G117" i="11"/>
  <c r="G442" i="11"/>
  <c r="G441" i="11"/>
  <c r="G648" i="20" s="1"/>
  <c r="G472" i="11"/>
  <c r="G470" i="11"/>
  <c r="G831" i="11"/>
  <c r="G830" i="11"/>
  <c r="G1076" i="11"/>
  <c r="G1075" i="11"/>
  <c r="G885" i="11"/>
  <c r="G884" i="11"/>
  <c r="G1339" i="11"/>
  <c r="G1338" i="11"/>
  <c r="W1639" i="3"/>
  <c r="G74" i="24"/>
  <c r="W1628" i="3"/>
  <c r="V1640" i="3"/>
  <c r="U1640" i="3"/>
  <c r="W1633" i="3"/>
  <c r="W1637" i="3"/>
  <c r="T1640" i="3"/>
  <c r="W1629" i="3"/>
  <c r="W1630" i="3"/>
  <c r="W1632" i="3"/>
  <c r="W1610" i="3"/>
  <c r="W1618" i="3"/>
  <c r="W1621" i="3"/>
  <c r="W1622" i="3"/>
  <c r="W1617" i="3"/>
  <c r="W1608" i="3"/>
  <c r="W1604" i="3"/>
  <c r="W1607" i="3"/>
  <c r="W1616" i="3"/>
  <c r="W1602" i="3"/>
  <c r="W1612" i="3"/>
  <c r="W1620" i="3"/>
  <c r="W1605" i="3"/>
  <c r="W1603" i="3"/>
  <c r="W1626" i="3"/>
  <c r="W1609" i="3"/>
  <c r="W1614" i="3"/>
  <c r="W1600" i="3"/>
  <c r="W1599" i="3"/>
  <c r="W1624" i="3"/>
  <c r="W1635" i="3"/>
  <c r="S1640" i="3"/>
  <c r="H80" i="4"/>
  <c r="F193" i="27" l="1"/>
  <c r="F41" i="22"/>
  <c r="F134" i="22"/>
  <c r="G463" i="20"/>
  <c r="F355" i="27"/>
  <c r="F228" i="27"/>
  <c r="F169" i="27"/>
  <c r="G138" i="20"/>
  <c r="F226" i="27"/>
  <c r="G468" i="20"/>
  <c r="G467" i="20"/>
  <c r="G455" i="20"/>
  <c r="F391" i="27"/>
  <c r="E71" i="4"/>
  <c r="F100" i="22"/>
  <c r="F97" i="22"/>
  <c r="F325" i="27"/>
  <c r="G464" i="20"/>
  <c r="G457" i="20"/>
  <c r="G466" i="20"/>
  <c r="F199" i="27"/>
  <c r="G461" i="20"/>
  <c r="G465" i="20"/>
  <c r="F545" i="27"/>
  <c r="F98" i="22"/>
  <c r="G446" i="20"/>
  <c r="F546" i="27"/>
  <c r="G69" i="20"/>
  <c r="G874" i="20"/>
  <c r="F99" i="22"/>
  <c r="G441" i="20"/>
  <c r="F183" i="22"/>
  <c r="G35" i="20"/>
  <c r="G395" i="20"/>
  <c r="F232" i="27"/>
  <c r="F101" i="22"/>
  <c r="G442" i="20"/>
  <c r="G608" i="20"/>
  <c r="G502" i="20"/>
  <c r="F106" i="22"/>
  <c r="F552" i="27"/>
  <c r="G592" i="20"/>
  <c r="G705" i="20"/>
  <c r="F210" i="22"/>
  <c r="F230" i="27"/>
  <c r="F363" i="27"/>
  <c r="F96" i="27"/>
  <c r="G591" i="20"/>
  <c r="F205" i="22"/>
  <c r="G503" i="20"/>
  <c r="F102" i="22"/>
  <c r="F184" i="27"/>
  <c r="G471" i="20"/>
  <c r="F20" i="27"/>
  <c r="G160" i="20"/>
  <c r="G606" i="20"/>
  <c r="G149" i="20"/>
  <c r="F167" i="27"/>
  <c r="G137" i="20"/>
  <c r="G633" i="20"/>
  <c r="G889" i="20"/>
  <c r="F9" i="22"/>
  <c r="E8" i="4"/>
  <c r="F37" i="27"/>
  <c r="F225" i="27"/>
  <c r="E19" i="16"/>
  <c r="G135" i="20"/>
  <c r="G19" i="24"/>
  <c r="E68" i="4"/>
  <c r="F431" i="27"/>
  <c r="F30" i="22"/>
  <c r="F561" i="27"/>
  <c r="F566" i="27"/>
  <c r="G890" i="20"/>
  <c r="G716" i="20"/>
  <c r="F406" i="27"/>
  <c r="G38" i="20"/>
  <c r="G125" i="20"/>
  <c r="F27" i="22"/>
  <c r="F188" i="22"/>
  <c r="E92" i="4"/>
  <c r="F294" i="27"/>
  <c r="F133" i="22"/>
  <c r="E41" i="4"/>
  <c r="F258" i="27"/>
  <c r="G133" i="20"/>
  <c r="F26" i="22"/>
  <c r="G723" i="20"/>
  <c r="G872" i="20"/>
  <c r="G884" i="20"/>
  <c r="G157" i="20"/>
  <c r="F209" i="22"/>
  <c r="G140" i="20"/>
  <c r="G877" i="20"/>
  <c r="G862" i="20"/>
  <c r="F204" i="22"/>
  <c r="G867" i="20"/>
  <c r="G711" i="20"/>
  <c r="G869" i="20"/>
  <c r="G875" i="20"/>
  <c r="G406" i="20"/>
  <c r="G136" i="20"/>
  <c r="F553" i="27"/>
  <c r="G128" i="20"/>
  <c r="F31" i="22"/>
  <c r="E97" i="4"/>
  <c r="F562" i="27"/>
  <c r="F25" i="22"/>
  <c r="F24" i="22"/>
  <c r="F211" i="22"/>
  <c r="G891" i="20"/>
  <c r="G146" i="20"/>
  <c r="G129" i="20"/>
  <c r="G873" i="20"/>
  <c r="G131" i="20"/>
  <c r="G675" i="20"/>
  <c r="G312" i="20"/>
  <c r="F394" i="27"/>
  <c r="G845" i="20"/>
  <c r="G878" i="20"/>
  <c r="G721" i="20"/>
  <c r="G717" i="20"/>
  <c r="G870" i="20"/>
  <c r="G314" i="20"/>
  <c r="F396" i="27"/>
  <c r="G405" i="20"/>
  <c r="F2" i="27"/>
  <c r="G868" i="20"/>
  <c r="F433" i="27"/>
  <c r="G130" i="20"/>
  <c r="F207" i="22"/>
  <c r="G879" i="20"/>
  <c r="G880" i="20"/>
  <c r="G863" i="20"/>
  <c r="G866" i="20"/>
  <c r="G881" i="20"/>
  <c r="G876" i="20"/>
  <c r="G123" i="20"/>
  <c r="G148" i="20"/>
  <c r="G865" i="20"/>
  <c r="G152" i="20"/>
  <c r="F118" i="27"/>
  <c r="G864" i="20"/>
  <c r="G472" i="20"/>
  <c r="F206" i="22"/>
  <c r="G886" i="20"/>
  <c r="G144" i="20"/>
  <c r="G147" i="20"/>
  <c r="G885" i="20"/>
  <c r="G151" i="20"/>
  <c r="G141" i="20"/>
  <c r="G150" i="20"/>
  <c r="G883" i="20"/>
  <c r="F329" i="27"/>
  <c r="G361" i="20"/>
  <c r="G267" i="20"/>
  <c r="G139" i="20"/>
  <c r="F28" i="22"/>
  <c r="G505" i="20"/>
  <c r="G132" i="20"/>
  <c r="G153" i="20"/>
  <c r="G887" i="20"/>
  <c r="G154" i="20"/>
  <c r="G310" i="20"/>
  <c r="G882" i="20"/>
  <c r="G156" i="20"/>
  <c r="G676" i="20"/>
  <c r="F192" i="27"/>
  <c r="F208" i="22"/>
  <c r="G861" i="20"/>
  <c r="G155" i="20"/>
  <c r="G762" i="20"/>
  <c r="F540" i="27"/>
  <c r="G706" i="20"/>
  <c r="G797" i="20"/>
  <c r="F280" i="27"/>
  <c r="G906" i="20"/>
  <c r="F32" i="22"/>
  <c r="F277" i="27"/>
  <c r="G888" i="20"/>
  <c r="G436" i="20"/>
  <c r="G81" i="20"/>
  <c r="F166" i="27"/>
  <c r="G363" i="20"/>
  <c r="F212" i="22"/>
  <c r="G788" i="20"/>
  <c r="G694" i="20"/>
  <c r="F349" i="27"/>
  <c r="F93" i="22"/>
  <c r="F573" i="27"/>
  <c r="G714" i="20"/>
  <c r="G713" i="20"/>
  <c r="F413" i="27"/>
  <c r="F305" i="27"/>
  <c r="E52" i="4"/>
  <c r="F291" i="27"/>
  <c r="G794" i="20"/>
  <c r="F185" i="22"/>
  <c r="F308" i="27"/>
  <c r="G748" i="20"/>
  <c r="G894" i="20"/>
  <c r="F183" i="27"/>
  <c r="F182" i="22"/>
  <c r="G782" i="20"/>
  <c r="G791" i="20"/>
  <c r="F448" i="27"/>
  <c r="G601" i="20"/>
  <c r="G604" i="20"/>
  <c r="G790" i="20"/>
  <c r="G600" i="20"/>
  <c r="G789" i="20"/>
  <c r="G319" i="20"/>
  <c r="G636" i="20"/>
  <c r="G593" i="20"/>
  <c r="F260" i="27"/>
  <c r="G420" i="20"/>
  <c r="F269" i="27"/>
  <c r="G599" i="20"/>
  <c r="F131" i="22"/>
  <c r="F186" i="22"/>
  <c r="G786" i="20"/>
  <c r="G795" i="20"/>
  <c r="G784" i="20"/>
  <c r="G785" i="20"/>
  <c r="G285" i="20"/>
  <c r="G556" i="20"/>
  <c r="G787" i="20"/>
  <c r="F60" i="22"/>
  <c r="G661" i="20"/>
  <c r="F324" i="27"/>
  <c r="G524" i="20"/>
  <c r="F302" i="27"/>
  <c r="G610" i="20"/>
  <c r="G792" i="20"/>
  <c r="G44" i="20"/>
  <c r="G540" i="20"/>
  <c r="G783" i="20"/>
  <c r="F187" i="22"/>
  <c r="G276" i="20"/>
  <c r="G48" i="20"/>
  <c r="G597" i="20"/>
  <c r="G677" i="20"/>
  <c r="G708" i="20"/>
  <c r="F184" i="22"/>
  <c r="F493" i="27"/>
  <c r="F550" i="27"/>
  <c r="F319" i="27"/>
  <c r="G681" i="20"/>
  <c r="G72" i="20"/>
  <c r="F348" i="27"/>
  <c r="G525" i="20"/>
  <c r="G235" i="20"/>
  <c r="G793" i="20"/>
  <c r="F544" i="27"/>
  <c r="F543" i="27"/>
  <c r="G565" i="20"/>
  <c r="G504" i="20"/>
  <c r="F542" i="27"/>
  <c r="F541" i="27"/>
  <c r="E93" i="4"/>
  <c r="G806" i="20"/>
  <c r="G434" i="20"/>
  <c r="F63" i="27"/>
  <c r="F259" i="27"/>
  <c r="F159" i="27"/>
  <c r="F437" i="27"/>
  <c r="G670" i="20"/>
  <c r="G595" i="20"/>
  <c r="G407" i="20"/>
  <c r="G506" i="20"/>
  <c r="G252" i="20"/>
  <c r="G329" i="20"/>
  <c r="G826" i="20"/>
  <c r="G36" i="20"/>
  <c r="G279" i="20"/>
  <c r="G680" i="20"/>
  <c r="F298" i="27"/>
  <c r="G707" i="20"/>
  <c r="G672" i="20"/>
  <c r="F478" i="27"/>
  <c r="G684" i="20"/>
  <c r="G437" i="20"/>
  <c r="G489" i="20"/>
  <c r="G231" i="20"/>
  <c r="G598" i="20"/>
  <c r="G51" i="20"/>
  <c r="G41" i="20"/>
  <c r="G662" i="20"/>
  <c r="G695" i="20"/>
  <c r="G768" i="20"/>
  <c r="G274" i="20"/>
  <c r="F509" i="27"/>
  <c r="F577" i="27"/>
  <c r="G710" i="20"/>
  <c r="G413" i="20"/>
  <c r="F132" i="22"/>
  <c r="G594" i="20"/>
  <c r="G477" i="20"/>
  <c r="F379" i="27"/>
  <c r="G418" i="20"/>
  <c r="G238" i="20"/>
  <c r="G837" i="20"/>
  <c r="G510" i="20"/>
  <c r="G833" i="20"/>
  <c r="F178" i="22"/>
  <c r="F347" i="27"/>
  <c r="G378" i="20"/>
  <c r="G618" i="20"/>
  <c r="G298" i="20"/>
  <c r="G836" i="20"/>
  <c r="F491" i="27"/>
  <c r="G654" i="20"/>
  <c r="G520" i="20"/>
  <c r="G339" i="20"/>
  <c r="G440" i="20"/>
  <c r="E79" i="4"/>
  <c r="F94" i="22"/>
  <c r="G370" i="20"/>
  <c r="F136" i="22"/>
  <c r="G746" i="20"/>
  <c r="G822" i="20"/>
  <c r="G176" i="20"/>
  <c r="G478" i="20"/>
  <c r="G396" i="20"/>
  <c r="F168" i="27"/>
  <c r="F90" i="22"/>
  <c r="G488" i="20"/>
  <c r="G712" i="20"/>
  <c r="G433" i="20"/>
  <c r="F91" i="22"/>
  <c r="F161" i="22"/>
  <c r="G535" i="20"/>
  <c r="G859" i="20"/>
  <c r="G373" i="20"/>
  <c r="F201" i="27"/>
  <c r="F105" i="27"/>
  <c r="G655" i="20"/>
  <c r="G641" i="20"/>
  <c r="G367" i="20"/>
  <c r="G486" i="20"/>
  <c r="G332" i="20"/>
  <c r="G476" i="20"/>
  <c r="G516" i="20"/>
  <c r="F62" i="22"/>
  <c r="F281" i="27"/>
  <c r="F92" i="22"/>
  <c r="E40" i="4"/>
  <c r="F101" i="27"/>
  <c r="F393" i="27"/>
  <c r="G311" i="20"/>
  <c r="G338" i="20"/>
  <c r="G439" i="20"/>
  <c r="F135" i="22"/>
  <c r="G660" i="20"/>
  <c r="G435" i="20"/>
  <c r="G334" i="20"/>
  <c r="G49" i="20"/>
  <c r="G335" i="20"/>
  <c r="F267" i="27"/>
  <c r="F54" i="27"/>
  <c r="F318" i="27"/>
  <c r="G45" i="20"/>
  <c r="G781" i="20"/>
  <c r="F189" i="22"/>
  <c r="G47" i="20"/>
  <c r="F81" i="22"/>
  <c r="F311" i="27"/>
  <c r="G205" i="20"/>
  <c r="F145" i="22"/>
  <c r="F171" i="27"/>
  <c r="G242" i="20"/>
  <c r="G250" i="20"/>
  <c r="G860" i="20"/>
  <c r="G689" i="20"/>
  <c r="F557" i="27"/>
  <c r="G690" i="20"/>
  <c r="F500" i="27"/>
  <c r="G744" i="20"/>
  <c r="F321" i="27"/>
  <c r="F429" i="27"/>
  <c r="G522" i="20"/>
  <c r="G64" i="20"/>
  <c r="F219" i="22"/>
  <c r="G715" i="20"/>
  <c r="F539" i="27"/>
  <c r="G239" i="20"/>
  <c r="G56" i="20"/>
  <c r="G491" i="20"/>
  <c r="G731" i="20"/>
  <c r="G691" i="20"/>
  <c r="G288" i="20"/>
  <c r="G388" i="20"/>
  <c r="G400" i="20"/>
  <c r="G842" i="20"/>
  <c r="G237" i="20"/>
  <c r="F251" i="27"/>
  <c r="G377" i="20"/>
  <c r="F155" i="22"/>
  <c r="G605" i="20"/>
  <c r="G225" i="20"/>
  <c r="G732" i="20"/>
  <c r="F186" i="27"/>
  <c r="F575" i="27"/>
  <c r="G512" i="20"/>
  <c r="E102" i="4"/>
  <c r="G394" i="20"/>
  <c r="F139" i="22"/>
  <c r="G322" i="20"/>
  <c r="F244" i="27"/>
  <c r="F327" i="27"/>
  <c r="G438" i="20"/>
  <c r="G432" i="20"/>
  <c r="F375" i="27"/>
  <c r="G627" i="20"/>
  <c r="G667" i="20"/>
  <c r="G289" i="20"/>
  <c r="F160" i="27"/>
  <c r="F181" i="27"/>
  <c r="F489" i="27"/>
  <c r="F315" i="27"/>
  <c r="G320" i="20"/>
  <c r="F362" i="27"/>
  <c r="G527" i="20"/>
  <c r="F326" i="27"/>
  <c r="G401" i="20"/>
  <c r="F417" i="27"/>
  <c r="E45" i="4"/>
  <c r="F565" i="27"/>
  <c r="G625" i="20"/>
  <c r="G802" i="20"/>
  <c r="G269" i="20"/>
  <c r="F202" i="27"/>
  <c r="G384" i="20"/>
  <c r="F254" i="27"/>
  <c r="F240" i="27"/>
  <c r="F359" i="27"/>
  <c r="F123" i="27"/>
  <c r="F337" i="27"/>
  <c r="F537" i="27"/>
  <c r="G423" i="20"/>
  <c r="G309" i="20"/>
  <c r="F403" i="27"/>
  <c r="F156" i="27"/>
  <c r="F313" i="27"/>
  <c r="G651" i="20"/>
  <c r="G519" i="20"/>
  <c r="G212" i="20"/>
  <c r="F203" i="27"/>
  <c r="G743" i="20"/>
  <c r="G722" i="20"/>
  <c r="F374" i="27"/>
  <c r="F361" i="27"/>
  <c r="G399" i="20"/>
  <c r="G315" i="20"/>
  <c r="F253" i="27"/>
  <c r="G649" i="20"/>
  <c r="F166" i="22"/>
  <c r="G375" i="20"/>
  <c r="G317" i="20"/>
  <c r="G653" i="20"/>
  <c r="G669" i="20"/>
  <c r="F340" i="27"/>
  <c r="F521" i="27"/>
  <c r="G523" i="20"/>
  <c r="G57" i="20"/>
  <c r="G54" i="20"/>
  <c r="G374" i="20"/>
  <c r="F360" i="27"/>
  <c r="G52" i="20"/>
  <c r="F143" i="22"/>
  <c r="F163" i="22"/>
  <c r="G501" i="20"/>
  <c r="G851" i="20"/>
  <c r="F376" i="27"/>
  <c r="G318" i="20"/>
  <c r="F474" i="27"/>
  <c r="F204" i="27"/>
  <c r="G752" i="20"/>
  <c r="G671" i="20"/>
  <c r="G211" i="20"/>
  <c r="G241" i="20"/>
  <c r="G635" i="20"/>
  <c r="F572" i="27"/>
  <c r="G849" i="20"/>
  <c r="G678" i="20"/>
  <c r="G698" i="20"/>
  <c r="F304" i="27"/>
  <c r="G295" i="20"/>
  <c r="G281" i="20"/>
  <c r="G656" i="20"/>
  <c r="F177" i="27"/>
  <c r="G251" i="20"/>
  <c r="G729" i="20"/>
  <c r="G602" i="20"/>
  <c r="F46" i="22"/>
  <c r="F470" i="27"/>
  <c r="G60" i="20"/>
  <c r="G280" i="20"/>
  <c r="G419" i="20"/>
  <c r="G345" i="20"/>
  <c r="G259" i="20"/>
  <c r="G596" i="20"/>
  <c r="F130" i="22"/>
  <c r="G643" i="20"/>
  <c r="G204" i="20"/>
  <c r="F517" i="27"/>
  <c r="F323" i="27"/>
  <c r="F338" i="27"/>
  <c r="F344" i="27"/>
  <c r="F420" i="27"/>
  <c r="F331" i="27"/>
  <c r="G847" i="20"/>
  <c r="F179" i="27"/>
  <c r="F522" i="27"/>
  <c r="F239" i="27"/>
  <c r="G492" i="20"/>
  <c r="G725" i="20"/>
  <c r="G666" i="20"/>
  <c r="F162" i="22"/>
  <c r="F574" i="27"/>
  <c r="G563" i="20"/>
  <c r="G313" i="20"/>
  <c r="F398" i="27"/>
  <c r="G304" i="20"/>
  <c r="G218" i="20"/>
  <c r="F154" i="27"/>
  <c r="G412" i="20"/>
  <c r="G273" i="20"/>
  <c r="G518" i="20"/>
  <c r="F287" i="27"/>
  <c r="F65" i="22"/>
  <c r="G43" i="20"/>
  <c r="G901" i="20"/>
  <c r="G278" i="20"/>
  <c r="G34" i="24"/>
  <c r="E34" i="16"/>
  <c r="G92" i="20"/>
  <c r="F452" i="27"/>
  <c r="G287" i="20"/>
  <c r="G686" i="20"/>
  <c r="G245" i="20"/>
  <c r="G254" i="20"/>
  <c r="G718" i="20"/>
  <c r="G637" i="20"/>
  <c r="G611" i="20"/>
  <c r="G515" i="20"/>
  <c r="G170" i="20"/>
  <c r="G838" i="20"/>
  <c r="G687" i="20"/>
  <c r="G473" i="20"/>
  <c r="G366" i="20"/>
  <c r="G46" i="20"/>
  <c r="G682" i="20"/>
  <c r="G217" i="20"/>
  <c r="G474" i="20"/>
  <c r="F351" i="27"/>
  <c r="E62" i="4"/>
  <c r="F245" i="27"/>
  <c r="E49" i="16"/>
  <c r="E10" i="16"/>
  <c r="F3" i="27"/>
  <c r="G509" i="20"/>
  <c r="G704" i="20"/>
  <c r="G382" i="20"/>
  <c r="G39" i="20"/>
  <c r="G663" i="20"/>
  <c r="G727" i="20"/>
  <c r="G292" i="20"/>
  <c r="G796" i="20"/>
  <c r="F173" i="22"/>
  <c r="F425" i="27"/>
  <c r="G109" i="20"/>
  <c r="G293" i="20"/>
  <c r="G619" i="20"/>
  <c r="F505" i="27"/>
  <c r="G424" i="20"/>
  <c r="F528" i="27"/>
  <c r="G658" i="20"/>
  <c r="G182" i="20"/>
  <c r="F238" i="27"/>
  <c r="G206" i="20"/>
  <c r="F444" i="27"/>
  <c r="F416" i="27"/>
  <c r="F134" i="27"/>
  <c r="G650" i="20"/>
  <c r="F137" i="22"/>
  <c r="G603" i="20"/>
  <c r="G544" i="20"/>
  <c r="G679" i="20"/>
  <c r="G640" i="20"/>
  <c r="G398" i="20"/>
  <c r="G835" i="20"/>
  <c r="G720" i="20"/>
  <c r="G368" i="20"/>
  <c r="G376" i="20"/>
  <c r="F365" i="27"/>
  <c r="G902" i="20"/>
  <c r="G475" i="20"/>
  <c r="F526" i="27"/>
  <c r="F309" i="27"/>
  <c r="F364" i="27"/>
  <c r="F109" i="27"/>
  <c r="G277" i="20"/>
  <c r="F194" i="27"/>
  <c r="E53" i="4"/>
  <c r="G740" i="20"/>
  <c r="G49" i="24"/>
  <c r="G10" i="24"/>
  <c r="G408" i="20"/>
  <c r="G620" i="20"/>
  <c r="G290" i="20"/>
  <c r="G780" i="20"/>
  <c r="G774" i="20"/>
  <c r="G726" i="20"/>
  <c r="G844" i="20"/>
  <c r="G566" i="20"/>
  <c r="G385" i="20"/>
  <c r="F535" i="27"/>
  <c r="G772" i="20"/>
  <c r="F290" i="27"/>
  <c r="F180" i="27"/>
  <c r="F320" i="27"/>
  <c r="F468" i="27"/>
  <c r="F386" i="27"/>
  <c r="F201" i="22"/>
  <c r="G693" i="20"/>
  <c r="F377" i="27"/>
  <c r="G692" i="20"/>
  <c r="F501" i="27"/>
  <c r="G745" i="20"/>
  <c r="G526" i="20"/>
  <c r="G621" i="20"/>
  <c r="F549" i="27"/>
  <c r="F532" i="27"/>
  <c r="G765" i="20"/>
  <c r="F182" i="27"/>
  <c r="G539" i="20"/>
  <c r="G244" i="20"/>
  <c r="G42" i="20"/>
  <c r="G646" i="20"/>
  <c r="F494" i="27"/>
  <c r="F358" i="27"/>
  <c r="G271" i="20"/>
  <c r="F367" i="27"/>
  <c r="G397" i="20"/>
  <c r="G365" i="20"/>
  <c r="G171" i="20"/>
  <c r="G210" i="20"/>
  <c r="G645" i="20"/>
  <c r="F200" i="27"/>
  <c r="G639" i="20"/>
  <c r="G805" i="20"/>
  <c r="G657" i="20"/>
  <c r="G638" i="20"/>
  <c r="G832" i="20"/>
  <c r="G483" i="20"/>
  <c r="F555" i="27"/>
  <c r="G481" i="20"/>
  <c r="G381" i="20"/>
  <c r="G511" i="20"/>
  <c r="F314" i="27"/>
  <c r="G482" i="20"/>
  <c r="G369" i="20"/>
  <c r="F119" i="22"/>
  <c r="E33" i="4"/>
  <c r="F164" i="27"/>
  <c r="F138" i="27"/>
  <c r="F147" i="27"/>
  <c r="G331" i="20"/>
  <c r="G336" i="20"/>
  <c r="G283" i="20"/>
  <c r="G379" i="20"/>
  <c r="G348" i="20"/>
  <c r="G617" i="20"/>
  <c r="G421" i="20"/>
  <c r="F7" i="27"/>
  <c r="G220" i="20"/>
  <c r="G701" i="20"/>
  <c r="F465" i="27"/>
  <c r="G53" i="20"/>
  <c r="F464" i="27"/>
  <c r="G61" i="20"/>
  <c r="F339" i="27"/>
  <c r="F303" i="27"/>
  <c r="F141" i="27"/>
  <c r="F332" i="27"/>
  <c r="G380" i="20"/>
  <c r="F426" i="27"/>
  <c r="G553" i="20"/>
  <c r="G284" i="20"/>
  <c r="G490" i="20"/>
  <c r="F527" i="27"/>
  <c r="F133" i="27"/>
  <c r="F503" i="27"/>
  <c r="G321" i="20"/>
  <c r="F529" i="27"/>
  <c r="G905" i="20"/>
  <c r="G828" i="20"/>
  <c r="F195" i="27"/>
  <c r="G685" i="20"/>
  <c r="G282" i="20"/>
  <c r="F297" i="27"/>
  <c r="G208" i="20"/>
  <c r="F330" i="27"/>
  <c r="G688" i="20"/>
  <c r="F250" i="27"/>
  <c r="F346" i="27"/>
  <c r="G683" i="20"/>
  <c r="E4" i="4"/>
  <c r="F25" i="27"/>
  <c r="F195" i="22"/>
  <c r="G513" i="20"/>
  <c r="G521" i="20"/>
  <c r="F536" i="27"/>
  <c r="F475" i="27"/>
  <c r="F350" i="27"/>
  <c r="F286" i="27"/>
  <c r="G644" i="20"/>
  <c r="G371" i="20"/>
  <c r="G340" i="20"/>
  <c r="G253" i="20"/>
  <c r="G479" i="20"/>
  <c r="G86" i="20"/>
  <c r="F388" i="27"/>
  <c r="F77" i="27"/>
  <c r="G809" i="20"/>
  <c r="G631" i="20"/>
  <c r="G248" i="20"/>
  <c r="G839" i="20"/>
  <c r="G181" i="20"/>
  <c r="F419" i="27"/>
  <c r="F418" i="27"/>
  <c r="G347" i="20"/>
  <c r="F472" i="27"/>
  <c r="F523" i="27"/>
  <c r="F368" i="27"/>
  <c r="F356" i="27"/>
  <c r="F61" i="22"/>
  <c r="F145" i="27"/>
  <c r="F371" i="27"/>
  <c r="G493" i="20"/>
  <c r="G498" i="20"/>
  <c r="G178" i="20"/>
  <c r="G549" i="20"/>
  <c r="G372" i="20"/>
  <c r="G415" i="20"/>
  <c r="F369" i="27"/>
  <c r="G819" i="20"/>
  <c r="F128" i="27"/>
  <c r="F456" i="27"/>
  <c r="G820" i="20"/>
  <c r="G724" i="20"/>
  <c r="G834" i="20"/>
  <c r="G84" i="20"/>
  <c r="G497" i="20"/>
  <c r="G550" i="20"/>
  <c r="G356" i="20"/>
  <c r="G201" i="20"/>
  <c r="G200" i="20"/>
  <c r="F117" i="27"/>
  <c r="G180" i="20"/>
  <c r="F370" i="27"/>
  <c r="G350" i="20"/>
  <c r="G387" i="20"/>
  <c r="F519" i="27"/>
  <c r="F538" i="27"/>
  <c r="G766" i="20"/>
  <c r="F533" i="27"/>
  <c r="G728" i="20"/>
  <c r="F205" i="27"/>
  <c r="G417" i="20"/>
  <c r="E49" i="4"/>
  <c r="G391" i="20"/>
  <c r="G268" i="20"/>
  <c r="F345" i="27"/>
  <c r="G213" i="20"/>
  <c r="G354" i="20"/>
  <c r="F214" i="27"/>
  <c r="G813" i="20"/>
  <c r="G344" i="20"/>
  <c r="G209" i="20"/>
  <c r="G249" i="20"/>
  <c r="G841" i="20"/>
  <c r="G487" i="20"/>
  <c r="F161" i="27"/>
  <c r="G179" i="20"/>
  <c r="G855" i="20"/>
  <c r="F548" i="27"/>
  <c r="G316" i="20"/>
  <c r="F66" i="22"/>
  <c r="G700" i="20"/>
  <c r="F423" i="27"/>
  <c r="F119" i="27"/>
  <c r="G852" i="20"/>
  <c r="G773" i="20"/>
  <c r="G699" i="20"/>
  <c r="G221" i="20"/>
  <c r="F567" i="27"/>
  <c r="G352" i="20"/>
  <c r="G224" i="20"/>
  <c r="G107" i="20"/>
  <c r="F428" i="27"/>
  <c r="G118" i="20"/>
  <c r="F48" i="22"/>
  <c r="F142" i="27"/>
  <c r="G222" i="20"/>
  <c r="G393" i="20"/>
  <c r="G818" i="20"/>
  <c r="G286" i="20"/>
  <c r="G532" i="20"/>
  <c r="G543" i="20"/>
  <c r="F481" i="27"/>
  <c r="G214" i="20"/>
  <c r="F60" i="27"/>
  <c r="G776" i="20"/>
  <c r="F120" i="27"/>
  <c r="F146" i="27"/>
  <c r="G554" i="20"/>
  <c r="G230" i="20"/>
  <c r="G624" i="20"/>
  <c r="F42" i="22"/>
  <c r="E3" i="4"/>
  <c r="F198" i="22"/>
  <c r="F171" i="22"/>
  <c r="F2" i="22"/>
  <c r="G328" i="20"/>
  <c r="F23" i="22"/>
  <c r="F45" i="22"/>
  <c r="G831" i="20"/>
  <c r="E69" i="4"/>
  <c r="F110" i="22"/>
  <c r="F19" i="22"/>
  <c r="G219" i="20"/>
  <c r="G426" i="20"/>
  <c r="F216" i="22"/>
  <c r="G555" i="20"/>
  <c r="G184" i="20"/>
  <c r="F271" i="27"/>
  <c r="G567" i="20"/>
  <c r="F158" i="27"/>
  <c r="G500" i="20"/>
  <c r="F78" i="22"/>
  <c r="G551" i="20"/>
  <c r="F192" i="22"/>
  <c r="E11" i="4"/>
  <c r="G764" i="20"/>
  <c r="G346" i="20"/>
  <c r="E16" i="4"/>
  <c r="G775" i="20"/>
  <c r="F518" i="27"/>
  <c r="E56" i="4"/>
  <c r="F354" i="27"/>
  <c r="F156" i="22"/>
  <c r="E66" i="4"/>
  <c r="F414" i="27"/>
  <c r="F157" i="22"/>
  <c r="G547" i="20"/>
  <c r="F46" i="27"/>
  <c r="G63" i="24"/>
  <c r="E63" i="16"/>
  <c r="G25" i="20"/>
  <c r="F422" i="27"/>
  <c r="F506" i="27"/>
  <c r="E37" i="4"/>
  <c r="G771" i="20"/>
  <c r="F276" i="27"/>
  <c r="F176" i="22"/>
  <c r="E42" i="4"/>
  <c r="F282" i="27"/>
  <c r="F35" i="22"/>
  <c r="G755" i="20"/>
  <c r="F18" i="27"/>
  <c r="E17" i="4"/>
  <c r="F129" i="27"/>
  <c r="F154" i="22"/>
  <c r="G659" i="20"/>
  <c r="F334" i="27"/>
  <c r="F150" i="22"/>
  <c r="G164" i="20"/>
  <c r="F39" i="27"/>
  <c r="F164" i="22"/>
  <c r="G305" i="20"/>
  <c r="F399" i="27"/>
  <c r="E78" i="4"/>
  <c r="F490" i="27"/>
  <c r="F39" i="22"/>
  <c r="G193" i="20"/>
  <c r="F53" i="27"/>
  <c r="G223" i="20"/>
  <c r="F471" i="27"/>
  <c r="G59" i="20"/>
  <c r="G66" i="24"/>
  <c r="E66" i="16"/>
  <c r="G28" i="20"/>
  <c r="F89" i="27"/>
  <c r="E60" i="4"/>
  <c r="F378" i="27"/>
  <c r="F202" i="22"/>
  <c r="G353" i="20"/>
  <c r="F86" i="27"/>
  <c r="E80" i="4"/>
  <c r="F492" i="27"/>
  <c r="F88" i="22"/>
  <c r="G194" i="20"/>
  <c r="G226" i="20"/>
  <c r="G47" i="24"/>
  <c r="E47" i="16"/>
  <c r="G102" i="20"/>
  <c r="F461" i="27"/>
  <c r="G68" i="24"/>
  <c r="E68" i="16"/>
  <c r="G30" i="20"/>
  <c r="F91" i="27"/>
  <c r="F189" i="27"/>
  <c r="G104" i="20"/>
  <c r="F175" i="27"/>
  <c r="G117" i="20"/>
  <c r="F32" i="27"/>
  <c r="G65" i="24"/>
  <c r="E65" i="16"/>
  <c r="G27" i="20"/>
  <c r="F88" i="27"/>
  <c r="G904" i="20"/>
  <c r="G770" i="20"/>
  <c r="F16" i="27"/>
  <c r="G612" i="20"/>
  <c r="F261" i="27"/>
  <c r="G581" i="20"/>
  <c r="F266" i="27"/>
  <c r="G64" i="24"/>
  <c r="E64" i="16"/>
  <c r="E10" i="4"/>
  <c r="G26" i="20"/>
  <c r="F3" i="22"/>
  <c r="F57" i="27"/>
  <c r="G758" i="20"/>
  <c r="F300" i="27"/>
  <c r="G811" i="20"/>
  <c r="F206" i="27"/>
  <c r="E18" i="4"/>
  <c r="F130" i="27"/>
  <c r="F190" i="22"/>
  <c r="E90" i="4"/>
  <c r="F530" i="27"/>
  <c r="F95" i="22"/>
  <c r="G275" i="20"/>
  <c r="F155" i="27"/>
  <c r="G386" i="20"/>
  <c r="G623" i="20"/>
  <c r="F219" i="27"/>
  <c r="G803" i="20"/>
  <c r="G799" i="20"/>
  <c r="F194" i="22"/>
  <c r="G430" i="20"/>
  <c r="G825" i="20"/>
  <c r="G499" i="20"/>
  <c r="G552" i="20"/>
  <c r="F473" i="27"/>
  <c r="E59" i="4"/>
  <c r="F373" i="27"/>
  <c r="F142" i="22"/>
  <c r="G561" i="20"/>
  <c r="G579" i="20"/>
  <c r="F496" i="27"/>
  <c r="F127" i="22"/>
  <c r="G530" i="20"/>
  <c r="F108" i="22"/>
  <c r="F289" i="27"/>
  <c r="E6" i="4"/>
  <c r="G261" i="20"/>
  <c r="F35" i="27"/>
  <c r="F51" i="22"/>
  <c r="F454" i="27"/>
  <c r="G95" i="20"/>
  <c r="F322" i="27"/>
  <c r="G898" i="20"/>
  <c r="F150" i="27"/>
  <c r="G37" i="24"/>
  <c r="E37" i="16"/>
  <c r="G767" i="20"/>
  <c r="F534" i="27"/>
  <c r="E74" i="4"/>
  <c r="G541" i="20"/>
  <c r="F485" i="27"/>
  <c r="F111" i="22"/>
  <c r="G18" i="24"/>
  <c r="E18" i="16"/>
  <c r="F442" i="27"/>
  <c r="G79" i="20"/>
  <c r="F409" i="27"/>
  <c r="E65" i="4"/>
  <c r="F407" i="27"/>
  <c r="F114" i="22"/>
  <c r="G42" i="24"/>
  <c r="E42" i="16"/>
  <c r="G98" i="20"/>
  <c r="F457" i="27"/>
  <c r="G15" i="24"/>
  <c r="E15" i="16"/>
  <c r="F439" i="27"/>
  <c r="G76" i="20"/>
  <c r="G44" i="24"/>
  <c r="G77" i="24" s="1"/>
  <c r="E44" i="16"/>
  <c r="G215" i="20"/>
  <c r="F75" i="27"/>
  <c r="E39" i="16"/>
  <c r="G39" i="24"/>
  <c r="G14" i="20"/>
  <c r="F72" i="27"/>
  <c r="G560" i="20"/>
  <c r="F118" i="22"/>
  <c r="G507" i="20"/>
  <c r="F109" i="22"/>
  <c r="G262" i="20"/>
  <c r="G409" i="20"/>
  <c r="F4" i="27"/>
  <c r="G62" i="24"/>
  <c r="E62" i="16"/>
  <c r="G24" i="20"/>
  <c r="F421" i="27"/>
  <c r="G90" i="20"/>
  <c r="G804" i="20"/>
  <c r="F198" i="27"/>
  <c r="G696" i="20"/>
  <c r="G622" i="20"/>
  <c r="F484" i="27"/>
  <c r="G116" i="20"/>
  <c r="F31" i="27"/>
  <c r="G829" i="20"/>
  <c r="F382" i="27"/>
  <c r="G647" i="20"/>
  <c r="F99" i="27"/>
  <c r="G508" i="20"/>
  <c r="F107" i="22"/>
  <c r="G240" i="20"/>
  <c r="G174" i="20"/>
  <c r="F43" i="27"/>
  <c r="G742" i="20"/>
  <c r="F169" i="22"/>
  <c r="G256" i="20"/>
  <c r="G485" i="20"/>
  <c r="G203" i="20"/>
  <c r="G840" i="20"/>
  <c r="F462" i="27"/>
  <c r="F510" i="27"/>
  <c r="E98" i="4"/>
  <c r="F563" i="27"/>
  <c r="F74" i="22"/>
  <c r="G800" i="20"/>
  <c r="E63" i="4"/>
  <c r="F389" i="27"/>
  <c r="F7" i="22"/>
  <c r="E24" i="4"/>
  <c r="F188" i="27"/>
  <c r="F4" i="22"/>
  <c r="G390" i="20"/>
  <c r="G40" i="20"/>
  <c r="F13" i="22"/>
  <c r="G11" i="24"/>
  <c r="E11" i="16"/>
  <c r="G73" i="20"/>
  <c r="F436" i="27"/>
  <c r="G580" i="20"/>
  <c r="F265" i="27"/>
  <c r="G383" i="20"/>
  <c r="G537" i="20"/>
  <c r="G362" i="20"/>
  <c r="G202" i="20"/>
  <c r="F43" i="22"/>
  <c r="F59" i="22"/>
  <c r="E87" i="4"/>
  <c r="F520" i="27"/>
  <c r="F40" i="22"/>
  <c r="F310" i="27"/>
  <c r="F152" i="27"/>
  <c r="G562" i="20"/>
  <c r="G337" i="20"/>
  <c r="E26" i="4"/>
  <c r="F141" i="22"/>
  <c r="F366" i="27"/>
  <c r="F53" i="22"/>
  <c r="G169" i="20"/>
  <c r="F168" i="22"/>
  <c r="F153" i="22"/>
  <c r="F104" i="22"/>
  <c r="F72" i="22"/>
  <c r="G730" i="20"/>
  <c r="E35" i="16"/>
  <c r="F434" i="27"/>
  <c r="G27" i="24"/>
  <c r="F80" i="22"/>
  <c r="E58" i="4"/>
  <c r="G843" i="20"/>
  <c r="F85" i="22"/>
  <c r="F67" i="22"/>
  <c r="F57" i="22"/>
  <c r="G163" i="20"/>
  <c r="G32" i="24"/>
  <c r="E32" i="16"/>
  <c r="G12" i="20"/>
  <c r="F69" i="27"/>
  <c r="E31" i="4"/>
  <c r="G735" i="20"/>
  <c r="F241" i="27"/>
  <c r="F165" i="22"/>
  <c r="E23" i="4"/>
  <c r="F187" i="27"/>
  <c r="F175" i="22"/>
  <c r="G810" i="20"/>
  <c r="F139" i="27"/>
  <c r="F209" i="27"/>
  <c r="G756" i="20"/>
  <c r="F19" i="27"/>
  <c r="E75" i="4"/>
  <c r="G734" i="20"/>
  <c r="F487" i="27"/>
  <c r="F167" i="22"/>
  <c r="G29" i="24"/>
  <c r="E29" i="16"/>
  <c r="G87" i="20"/>
  <c r="F170" i="27"/>
  <c r="E15" i="4"/>
  <c r="G899" i="20"/>
  <c r="F107" i="27"/>
  <c r="F215" i="22"/>
  <c r="G51" i="24"/>
  <c r="E51" i="16"/>
  <c r="G50" i="20"/>
  <c r="F79" i="27"/>
  <c r="G307" i="20"/>
  <c r="F401" i="27"/>
  <c r="F126" i="27"/>
  <c r="G71" i="24"/>
  <c r="E71" i="16"/>
  <c r="G32" i="20"/>
  <c r="F94" i="27"/>
  <c r="G111" i="20"/>
  <c r="F467" i="27"/>
  <c r="G52" i="24"/>
  <c r="E52" i="16"/>
  <c r="G18" i="20"/>
  <c r="F80" i="27"/>
  <c r="G72" i="24"/>
  <c r="E72" i="16"/>
  <c r="G121" i="20"/>
  <c r="F476" i="27"/>
  <c r="E84" i="4"/>
  <c r="F502" i="27"/>
  <c r="F89" i="22"/>
  <c r="G54" i="24"/>
  <c r="E54" i="16"/>
  <c r="G19" i="20"/>
  <c r="F81" i="27"/>
  <c r="G188" i="20"/>
  <c r="F48" i="27"/>
  <c r="G69" i="24"/>
  <c r="E69" i="16"/>
  <c r="G31" i="20"/>
  <c r="F92" i="27"/>
  <c r="G46" i="24"/>
  <c r="E46" i="16"/>
  <c r="G101" i="20"/>
  <c r="F460" i="27"/>
  <c r="G753" i="20"/>
  <c r="F299" i="27"/>
  <c r="G738" i="20"/>
  <c r="F242" i="27"/>
  <c r="G737" i="20"/>
  <c r="F569" i="27"/>
  <c r="G702" i="20"/>
  <c r="E77" i="4"/>
  <c r="F488" i="27"/>
  <c r="F144" i="22"/>
  <c r="F124" i="27"/>
  <c r="G821" i="20"/>
  <c r="G56" i="24"/>
  <c r="E56" i="16"/>
  <c r="G183" i="20"/>
  <c r="F316" i="27"/>
  <c r="G856" i="20"/>
  <c r="F306" i="27"/>
  <c r="G897" i="20"/>
  <c r="F486" i="27"/>
  <c r="F214" i="22"/>
  <c r="F210" i="27"/>
  <c r="F197" i="22"/>
  <c r="F372" i="27"/>
  <c r="E14" i="4"/>
  <c r="F106" i="27"/>
  <c r="F112" i="22"/>
  <c r="F317" i="27"/>
  <c r="G534" i="20"/>
  <c r="G571" i="20"/>
  <c r="F513" i="27"/>
  <c r="G494" i="20"/>
  <c r="G115" i="20"/>
  <c r="G848" i="20"/>
  <c r="G808" i="20"/>
  <c r="F137" i="27"/>
  <c r="G189" i="20"/>
  <c r="F49" i="27"/>
  <c r="F411" i="27"/>
  <c r="F512" i="27"/>
  <c r="G410" i="20"/>
  <c r="F5" i="27"/>
  <c r="G564" i="20"/>
  <c r="F120" i="22"/>
  <c r="G652" i="20"/>
  <c r="F100" i="27"/>
  <c r="G100" i="20"/>
  <c r="F459" i="27"/>
  <c r="G88" i="20"/>
  <c r="F449" i="27"/>
  <c r="G166" i="20"/>
  <c r="F112" i="27"/>
  <c r="G853" i="20"/>
  <c r="G25" i="24"/>
  <c r="E25" i="16"/>
  <c r="G10" i="20"/>
  <c r="F67" i="27"/>
  <c r="G257" i="20"/>
  <c r="G38" i="24"/>
  <c r="E38" i="16"/>
  <c r="G94" i="20"/>
  <c r="F172" i="27"/>
  <c r="G41" i="24"/>
  <c r="E41" i="16"/>
  <c r="G16" i="20"/>
  <c r="F74" i="27"/>
  <c r="G529" i="20"/>
  <c r="G750" i="20"/>
  <c r="F13" i="27"/>
  <c r="G175" i="20"/>
  <c r="F44" i="27"/>
  <c r="G900" i="20"/>
  <c r="F217" i="22"/>
  <c r="G779" i="20"/>
  <c r="G854" i="20"/>
  <c r="G14" i="24"/>
  <c r="E14" i="16"/>
  <c r="G75" i="20"/>
  <c r="F438" i="27"/>
  <c r="E85" i="4"/>
  <c r="F504" i="27"/>
  <c r="F158" i="22"/>
  <c r="E39" i="4"/>
  <c r="G97" i="20"/>
  <c r="F279" i="27"/>
  <c r="F20" i="22"/>
  <c r="F211" i="27"/>
  <c r="G583" i="20"/>
  <c r="F497" i="27"/>
  <c r="G584" i="20"/>
  <c r="F270" i="27"/>
  <c r="G709" i="20"/>
  <c r="F160" i="22"/>
  <c r="G12" i="24"/>
  <c r="E12" i="16"/>
  <c r="G74" i="20"/>
  <c r="F165" i="27"/>
  <c r="G270" i="20"/>
  <c r="F27" i="27"/>
  <c r="F87" i="27"/>
  <c r="F508" i="27"/>
  <c r="F86" i="22"/>
  <c r="G82" i="20"/>
  <c r="F15" i="22"/>
  <c r="G255" i="20"/>
  <c r="F288" i="27"/>
  <c r="G167" i="20"/>
  <c r="F113" i="27"/>
  <c r="G614" i="20"/>
  <c r="F410" i="27"/>
  <c r="G9" i="24"/>
  <c r="E9" i="16"/>
  <c r="E67" i="4"/>
  <c r="G5" i="20"/>
  <c r="F415" i="27"/>
  <c r="F8" i="22"/>
  <c r="G586" i="20"/>
  <c r="F272" i="27"/>
  <c r="G634" i="20"/>
  <c r="F97" i="27"/>
  <c r="G229" i="20"/>
  <c r="E9" i="4"/>
  <c r="G70" i="20"/>
  <c r="F55" i="27"/>
  <c r="F17" i="22"/>
  <c r="E43" i="4"/>
  <c r="G747" i="20"/>
  <c r="F296" i="27"/>
  <c r="F172" i="22"/>
  <c r="G302" i="20"/>
  <c r="F397" i="27"/>
  <c r="G43" i="24"/>
  <c r="E43" i="16"/>
  <c r="F458" i="27"/>
  <c r="G99" i="20"/>
  <c r="G114" i="20"/>
  <c r="G33" i="24"/>
  <c r="G84" i="24" s="1"/>
  <c r="E33" i="16"/>
  <c r="G91" i="20"/>
  <c r="F56" i="27"/>
  <c r="F146" i="22"/>
  <c r="G616" i="20"/>
  <c r="F554" i="27"/>
  <c r="G559" i="20"/>
  <c r="G668" i="20"/>
  <c r="F104" i="27"/>
  <c r="F215" i="27"/>
  <c r="F83" i="22"/>
  <c r="F49" i="22"/>
  <c r="F33" i="22"/>
  <c r="E7" i="16"/>
  <c r="F75" i="22"/>
  <c r="F14" i="27"/>
  <c r="E74" i="16"/>
  <c r="E5" i="4"/>
  <c r="F70" i="27"/>
  <c r="F447" i="27"/>
  <c r="F151" i="22"/>
  <c r="F121" i="22"/>
  <c r="F115" i="22"/>
  <c r="F58" i="22"/>
  <c r="F36" i="22"/>
  <c r="G626" i="20"/>
  <c r="E95" i="4"/>
  <c r="G575" i="20"/>
  <c r="F551" i="27"/>
  <c r="F128" i="22"/>
  <c r="G665" i="20"/>
  <c r="F103" i="27"/>
  <c r="G630" i="20"/>
  <c r="F342" i="27"/>
  <c r="G588" i="20"/>
  <c r="F274" i="27"/>
  <c r="G80" i="20"/>
  <c r="F443" i="27"/>
  <c r="E54" i="4"/>
  <c r="F352" i="27"/>
  <c r="F193" i="22"/>
  <c r="G422" i="20"/>
  <c r="F8" i="27"/>
  <c r="G216" i="20"/>
  <c r="G50" i="24"/>
  <c r="E50" i="16"/>
  <c r="F78" i="27"/>
  <c r="G896" i="20"/>
  <c r="F149" i="27"/>
  <c r="G761" i="20"/>
  <c r="F24" i="27"/>
  <c r="G120" i="20"/>
  <c r="F33" i="27"/>
  <c r="G228" i="20"/>
  <c r="G70" i="24"/>
  <c r="E70" i="16"/>
  <c r="G119" i="20"/>
  <c r="F93" i="27"/>
  <c r="G192" i="20"/>
  <c r="F52" i="27"/>
  <c r="F469" i="27"/>
  <c r="G60" i="24"/>
  <c r="E60" i="16"/>
  <c r="G22" i="20"/>
  <c r="F84" i="27"/>
  <c r="G846" i="20"/>
  <c r="F427" i="27"/>
  <c r="G496" i="20"/>
  <c r="F103" i="22"/>
  <c r="G57" i="24"/>
  <c r="E57" i="16"/>
  <c r="G108" i="20"/>
  <c r="F336" i="27"/>
  <c r="E38" i="4"/>
  <c r="F278" i="27"/>
  <c r="F87" i="22"/>
  <c r="G812" i="20"/>
  <c r="F207" i="27"/>
  <c r="F292" i="27"/>
  <c r="F125" i="27"/>
  <c r="F190" i="27"/>
  <c r="F385" i="27"/>
  <c r="G96" i="20"/>
  <c r="F173" i="27"/>
  <c r="G816" i="20"/>
  <c r="G757" i="20"/>
  <c r="F21" i="27"/>
  <c r="G425" i="20"/>
  <c r="F9" i="27"/>
  <c r="G428" i="20"/>
  <c r="G895" i="20"/>
  <c r="F148" i="27"/>
  <c r="G858" i="20"/>
  <c r="F213" i="27"/>
  <c r="G736" i="20"/>
  <c r="F568" i="27"/>
  <c r="G55" i="24"/>
  <c r="E55" i="16"/>
  <c r="G20" i="20"/>
  <c r="F82" i="27"/>
  <c r="E44" i="4"/>
  <c r="F301" i="27"/>
  <c r="F199" i="22"/>
  <c r="F208" i="27"/>
  <c r="F44" i="22"/>
  <c r="G582" i="20"/>
  <c r="F268" i="27"/>
  <c r="G589" i="20"/>
  <c r="F275" i="27"/>
  <c r="F556" i="27"/>
  <c r="E7" i="4"/>
  <c r="G389" i="20"/>
  <c r="F36" i="27"/>
  <c r="F77" i="22"/>
  <c r="F196" i="22"/>
  <c r="G573" i="20"/>
  <c r="F249" i="27"/>
  <c r="G263" i="20"/>
  <c r="G392" i="20"/>
  <c r="G308" i="20"/>
  <c r="F402" i="27"/>
  <c r="E70" i="4"/>
  <c r="F479" i="27"/>
  <c r="F55" i="22"/>
  <c r="G113" i="20"/>
  <c r="F122" i="27"/>
  <c r="F424" i="27"/>
  <c r="G615" i="20"/>
  <c r="F264" i="27"/>
  <c r="G13" i="24"/>
  <c r="E13" i="16"/>
  <c r="G364" i="20"/>
  <c r="F111" i="27"/>
  <c r="E94" i="4"/>
  <c r="F547" i="27"/>
  <c r="F56" i="22"/>
  <c r="F343" i="27"/>
  <c r="F22" i="22"/>
  <c r="G807" i="20"/>
  <c r="F136" i="27"/>
  <c r="G17" i="24"/>
  <c r="E17" i="16"/>
  <c r="G78" i="20"/>
  <c r="F441" i="27"/>
  <c r="G343" i="20"/>
  <c r="G236" i="20"/>
  <c r="F153" i="27"/>
  <c r="F558" i="27"/>
  <c r="G207" i="20"/>
  <c r="E32" i="4"/>
  <c r="F243" i="27"/>
  <c r="F70" i="22"/>
  <c r="G358" i="20"/>
  <c r="F576" i="27"/>
  <c r="G77" i="20"/>
  <c r="F440" i="27"/>
  <c r="F121" i="27"/>
  <c r="F18" i="22"/>
  <c r="G45" i="24"/>
  <c r="E45" i="16"/>
  <c r="G17" i="20"/>
  <c r="F76" i="27"/>
  <c r="G67" i="24"/>
  <c r="E67" i="16"/>
  <c r="G29" i="20"/>
  <c r="F58" i="27"/>
  <c r="G21" i="24"/>
  <c r="E21" i="16"/>
  <c r="G8" i="20"/>
  <c r="F390" i="27"/>
  <c r="G23" i="24"/>
  <c r="E23" i="16"/>
  <c r="G9" i="20"/>
  <c r="F66" i="27"/>
  <c r="F408" i="27"/>
  <c r="E12" i="4"/>
  <c r="G402" i="20"/>
  <c r="G921" i="20" s="1"/>
  <c r="F95" i="27"/>
  <c r="F82" i="22"/>
  <c r="G484" i="20"/>
  <c r="G168" i="20"/>
  <c r="F40" i="27"/>
  <c r="E27" i="4"/>
  <c r="G613" i="20"/>
  <c r="F217" i="27"/>
  <c r="F138" i="22"/>
  <c r="G830" i="20"/>
  <c r="G351" i="20"/>
  <c r="F247" i="27"/>
  <c r="F451" i="27"/>
  <c r="G28" i="24"/>
  <c r="E28" i="16"/>
  <c r="F381" i="27"/>
  <c r="G673" i="20"/>
  <c r="F152" i="22"/>
  <c r="F212" i="27"/>
  <c r="G664" i="20"/>
  <c r="F102" i="27"/>
  <c r="G801" i="20"/>
  <c r="F131" i="27"/>
  <c r="G301" i="20"/>
  <c r="F395" i="27"/>
  <c r="F114" i="27"/>
  <c r="F446" i="27"/>
  <c r="F11" i="22"/>
  <c r="G173" i="20"/>
  <c r="F284" i="27"/>
  <c r="G578" i="20"/>
  <c r="F263" i="27"/>
  <c r="F285" i="27"/>
  <c r="G112" i="20"/>
  <c r="F29" i="27"/>
  <c r="G297" i="20"/>
  <c r="F283" i="27"/>
  <c r="G778" i="20"/>
  <c r="F514" i="27"/>
  <c r="G53" i="24"/>
  <c r="E53" i="16"/>
  <c r="G105" i="20"/>
  <c r="F463" i="27"/>
  <c r="G26" i="24"/>
  <c r="E26" i="16"/>
  <c r="E48" i="4"/>
  <c r="G85" i="20"/>
  <c r="F333" i="27"/>
  <c r="F21" i="22"/>
  <c r="F135" i="27"/>
  <c r="G576" i="20"/>
  <c r="F262" i="27"/>
  <c r="F125" i="22"/>
  <c r="G165" i="20"/>
  <c r="F110" i="27"/>
  <c r="G569" i="20"/>
  <c r="E89" i="4"/>
  <c r="F524" i="27"/>
  <c r="F117" i="22"/>
  <c r="F115" i="27"/>
  <c r="G642" i="20"/>
  <c r="F98" i="27"/>
  <c r="G198" i="20"/>
  <c r="F47" i="22"/>
  <c r="F191" i="22"/>
  <c r="F383" i="27"/>
  <c r="E20" i="4"/>
  <c r="G7" i="24"/>
  <c r="E51" i="4"/>
  <c r="G751" i="20"/>
  <c r="E3" i="16"/>
  <c r="F10" i="22"/>
  <c r="F73" i="22"/>
  <c r="E13" i="4"/>
  <c r="F76" i="22"/>
  <c r="F68" i="22"/>
  <c r="F34" i="22"/>
  <c r="F38" i="22"/>
  <c r="G609" i="20"/>
  <c r="G929" i="20" s="1"/>
  <c r="F140" i="22"/>
  <c r="G548" i="20"/>
  <c r="F511" i="27"/>
  <c r="G760" i="20"/>
  <c r="F23" i="27"/>
  <c r="E29" i="4"/>
  <c r="G907" i="20"/>
  <c r="F220" i="22"/>
  <c r="G528" i="20"/>
  <c r="G817" i="20"/>
  <c r="G777" i="20"/>
  <c r="F177" i="22"/>
  <c r="G814" i="20"/>
  <c r="F140" i="27"/>
  <c r="E83" i="4"/>
  <c r="F499" i="27"/>
  <c r="F179" i="22"/>
  <c r="G754" i="20"/>
  <c r="F17" i="27"/>
  <c r="G739" i="20"/>
  <c r="F570" i="27"/>
  <c r="G759" i="20"/>
  <c r="F22" i="27"/>
  <c r="G815" i="20"/>
  <c r="G697" i="20"/>
  <c r="G741" i="20"/>
  <c r="G936" i="20" s="1"/>
  <c r="F170" i="22"/>
  <c r="G769" i="20"/>
  <c r="F15" i="27"/>
  <c r="E50" i="4"/>
  <c r="G629" i="20"/>
  <c r="F341" i="27"/>
  <c r="F147" i="22"/>
  <c r="E25" i="4"/>
  <c r="F191" i="27"/>
  <c r="F69" i="22"/>
  <c r="F293" i="27"/>
  <c r="G227" i="20"/>
  <c r="G291" i="20"/>
  <c r="G191" i="20"/>
  <c r="F51" i="27"/>
  <c r="G186" i="20"/>
  <c r="F85" i="27"/>
  <c r="G55" i="20"/>
  <c r="F12" i="22"/>
  <c r="G429" i="20"/>
  <c r="F10" i="27"/>
  <c r="G106" i="20"/>
  <c r="F176" i="27"/>
  <c r="G850" i="20"/>
  <c r="G58" i="24"/>
  <c r="E58" i="16"/>
  <c r="G21" i="20"/>
  <c r="F83" i="27"/>
  <c r="G296" i="20"/>
  <c r="G185" i="20"/>
  <c r="G190" i="20"/>
  <c r="F50" i="27"/>
  <c r="G59" i="24"/>
  <c r="E59" i="16"/>
  <c r="G110" i="20"/>
  <c r="F466" i="27"/>
  <c r="F144" i="27"/>
  <c r="G195" i="20"/>
  <c r="F295" i="27"/>
  <c r="G355" i="20"/>
  <c r="G258" i="20"/>
  <c r="F30" i="27"/>
  <c r="G61" i="24"/>
  <c r="E61" i="16"/>
  <c r="E30" i="4"/>
  <c r="G23" i="20"/>
  <c r="F237" i="27"/>
  <c r="F5" i="22"/>
  <c r="G857" i="20"/>
  <c r="G58" i="20"/>
  <c r="F90" i="27"/>
  <c r="E82" i="4"/>
  <c r="G903" i="20"/>
  <c r="F498" i="27"/>
  <c r="F218" i="22"/>
  <c r="G703" i="20"/>
  <c r="F143" i="27"/>
  <c r="F384" i="27"/>
  <c r="F515" i="27"/>
  <c r="F273" i="27"/>
  <c r="G531" i="20"/>
  <c r="G585" i="20"/>
  <c r="F218" i="27"/>
  <c r="F124" i="22"/>
  <c r="G568" i="20"/>
  <c r="G495" i="20"/>
  <c r="G63" i="20"/>
  <c r="G533" i="20"/>
  <c r="G824" i="20"/>
  <c r="F203" i="22"/>
  <c r="E76" i="4"/>
  <c r="G349" i="20"/>
  <c r="G823" i="20"/>
  <c r="F216" i="27"/>
  <c r="G763" i="20"/>
  <c r="F174" i="22"/>
  <c r="G306" i="20"/>
  <c r="F400" i="27"/>
  <c r="E99" i="4"/>
  <c r="F564" i="27"/>
  <c r="F129" i="22"/>
  <c r="G48" i="24"/>
  <c r="E48" i="16"/>
  <c r="G103" i="20"/>
  <c r="F174" i="27"/>
  <c r="G187" i="20"/>
  <c r="F47" i="27"/>
  <c r="G427" i="20"/>
  <c r="G411" i="20"/>
  <c r="F84" i="22"/>
  <c r="F127" i="27"/>
  <c r="G31" i="24"/>
  <c r="E31" i="16"/>
  <c r="G89" i="20"/>
  <c r="F450" i="27"/>
  <c r="G416" i="20"/>
  <c r="F6" i="27"/>
  <c r="G20" i="24"/>
  <c r="E20" i="16"/>
  <c r="G7" i="20"/>
  <c r="F64" i="27"/>
  <c r="G431" i="20"/>
  <c r="G73" i="24"/>
  <c r="E73" i="16"/>
  <c r="G122" i="20"/>
  <c r="F477" i="27"/>
  <c r="G260" i="20"/>
  <c r="G243" i="20"/>
  <c r="G16" i="24"/>
  <c r="E16" i="16"/>
  <c r="E47" i="4"/>
  <c r="G6" i="20"/>
  <c r="F328" i="27"/>
  <c r="F6" i="22"/>
  <c r="G546" i="20"/>
  <c r="F45" i="27"/>
  <c r="G177" i="20"/>
  <c r="F116" i="27"/>
  <c r="E55" i="4"/>
  <c r="G628" i="20"/>
  <c r="F353" i="27"/>
  <c r="F148" i="22"/>
  <c r="G24" i="24"/>
  <c r="E24" i="16"/>
  <c r="G83" i="20"/>
  <c r="F445" i="27"/>
  <c r="G272" i="20"/>
  <c r="F65" i="27"/>
  <c r="E57" i="4"/>
  <c r="F357" i="27"/>
  <c r="F54" i="22"/>
  <c r="G246" i="20"/>
  <c r="F28" i="27"/>
  <c r="G36" i="24"/>
  <c r="E36" i="16"/>
  <c r="G13" i="20"/>
  <c r="F71" i="27"/>
  <c r="G587" i="20"/>
  <c r="F220" i="27"/>
  <c r="E22" i="4"/>
  <c r="G538" i="20"/>
  <c r="F185" i="27"/>
  <c r="F113" i="22"/>
  <c r="E35" i="4"/>
  <c r="G303" i="20"/>
  <c r="F256" i="27"/>
  <c r="F63" i="22"/>
  <c r="G480" i="20"/>
  <c r="G341" i="20"/>
  <c r="G330" i="20"/>
  <c r="G22" i="24"/>
  <c r="E22" i="16"/>
  <c r="G333" i="20"/>
  <c r="F248" i="27"/>
  <c r="F196" i="27"/>
  <c r="G577" i="20"/>
  <c r="F483" i="27"/>
  <c r="G572" i="20"/>
  <c r="E73" i="4"/>
  <c r="F482" i="27"/>
  <c r="F126" i="22"/>
  <c r="F62" i="27"/>
  <c r="G827" i="20"/>
  <c r="E91" i="4"/>
  <c r="F531" i="27"/>
  <c r="F181" i="22"/>
  <c r="F455" i="27"/>
  <c r="G294" i="20"/>
  <c r="G30" i="24"/>
  <c r="E30" i="16"/>
  <c r="G11" i="20"/>
  <c r="F68" i="27"/>
  <c r="E72" i="4"/>
  <c r="F480" i="27"/>
  <c r="F37" i="22"/>
  <c r="G62" i="20"/>
  <c r="G517" i="20"/>
  <c r="E88" i="4"/>
  <c r="F516" i="27"/>
  <c r="F180" i="22"/>
  <c r="F312" i="27"/>
  <c r="G93" i="20"/>
  <c r="F453" i="27"/>
  <c r="G172" i="20"/>
  <c r="F42" i="27"/>
  <c r="F162" i="27"/>
  <c r="G570" i="20"/>
  <c r="G545" i="20"/>
  <c r="F525" i="27"/>
  <c r="G749" i="20"/>
  <c r="F12" i="27"/>
  <c r="G342" i="20"/>
  <c r="G247" i="20"/>
  <c r="G357" i="20"/>
  <c r="F123" i="22"/>
  <c r="E86" i="4"/>
  <c r="F507" i="27"/>
  <c r="F116" i="22"/>
  <c r="E64" i="4"/>
  <c r="G300" i="20"/>
  <c r="F392" i="27"/>
  <c r="F64" i="22"/>
  <c r="G40" i="24"/>
  <c r="E40" i="16"/>
  <c r="G15" i="20"/>
  <c r="F73" i="27"/>
  <c r="G8" i="24"/>
  <c r="E8" i="16"/>
  <c r="G4" i="20"/>
  <c r="F61" i="27"/>
  <c r="F122" i="22"/>
  <c r="F307" i="27"/>
  <c r="E34" i="4"/>
  <c r="F246" i="27"/>
  <c r="F71" i="22"/>
  <c r="G37" i="20"/>
  <c r="F14" i="22"/>
  <c r="F435" i="27"/>
  <c r="G71" i="20"/>
  <c r="F157" i="27"/>
  <c r="F11" i="27"/>
  <c r="E81" i="4"/>
  <c r="E36" i="4"/>
  <c r="F105" i="22"/>
  <c r="F50" i="22"/>
  <c r="F41" i="27"/>
  <c r="F132" i="27"/>
  <c r="E100" i="4"/>
  <c r="E101" i="4"/>
  <c r="F52" i="22"/>
  <c r="F200" i="22"/>
  <c r="E21" i="4"/>
  <c r="F16" i="22"/>
  <c r="G35" i="24"/>
  <c r="F59" i="27"/>
  <c r="G3" i="24"/>
  <c r="E27" i="16"/>
  <c r="E61" i="4"/>
  <c r="F159" i="22"/>
  <c r="E46" i="4"/>
  <c r="E2" i="4"/>
  <c r="F149" i="22"/>
  <c r="F38" i="27"/>
  <c r="E19" i="4"/>
  <c r="I75" i="4"/>
  <c r="H26" i="23"/>
  <c r="H24" i="23"/>
  <c r="I82" i="4"/>
  <c r="I55" i="4"/>
  <c r="K35" i="24"/>
  <c r="H31" i="23"/>
  <c r="I35" i="16"/>
  <c r="K49" i="24"/>
  <c r="I49" i="16"/>
  <c r="H33" i="23"/>
  <c r="I7" i="4"/>
  <c r="W1640" i="3"/>
  <c r="I80" i="4"/>
  <c r="G948" i="20" l="1"/>
  <c r="G947" i="20"/>
  <c r="G941" i="20"/>
  <c r="G918" i="20"/>
  <c r="E9" i="2" s="1"/>
  <c r="G946" i="20"/>
  <c r="E27" i="2" s="1"/>
  <c r="G922" i="20"/>
  <c r="G920" i="20"/>
  <c r="G934" i="20"/>
  <c r="G938" i="20"/>
  <c r="G935" i="20"/>
  <c r="E20" i="2" s="1"/>
  <c r="G939" i="20"/>
  <c r="G80" i="24"/>
  <c r="G910" i="20"/>
  <c r="G931" i="20"/>
  <c r="E17" i="2" s="1"/>
  <c r="G924" i="20"/>
  <c r="G943" i="20"/>
  <c r="G925" i="20"/>
  <c r="G912" i="20"/>
  <c r="G917" i="20"/>
  <c r="E8" i="2" s="1"/>
  <c r="G930" i="20"/>
  <c r="G932" i="20"/>
  <c r="E18" i="2" s="1"/>
  <c r="G908" i="20"/>
  <c r="G915" i="20"/>
  <c r="G927" i="20"/>
  <c r="G913" i="20"/>
  <c r="G916" i="20"/>
  <c r="G911" i="20"/>
  <c r="E4" i="2" s="1"/>
  <c r="F221" i="22"/>
  <c r="G919" i="20"/>
  <c r="G940" i="20"/>
  <c r="E76" i="16"/>
  <c r="G82" i="24"/>
  <c r="G81" i="24"/>
  <c r="G926" i="20"/>
  <c r="F578" i="27"/>
  <c r="G923" i="20"/>
  <c r="G933" i="20"/>
  <c r="G944" i="20"/>
  <c r="G909" i="20"/>
  <c r="G942" i="20"/>
  <c r="G928" i="20"/>
  <c r="G937" i="20"/>
  <c r="G79" i="24"/>
  <c r="G76" i="24"/>
  <c r="G78" i="24"/>
  <c r="G85" i="24"/>
  <c r="E103" i="4"/>
  <c r="G83" i="24"/>
  <c r="G86" i="24"/>
  <c r="K36" i="23"/>
  <c r="P30" i="23"/>
  <c r="H21" i="23"/>
  <c r="P12" i="23"/>
  <c r="H45" i="23"/>
  <c r="H42" i="23"/>
  <c r="H41" i="23"/>
  <c r="H40" i="23"/>
  <c r="H8" i="23"/>
  <c r="H36" i="23"/>
  <c r="E37" i="23"/>
  <c r="H37" i="23"/>
  <c r="N37" i="23"/>
  <c r="H16" i="23"/>
  <c r="E22" i="2" l="1"/>
  <c r="E23" i="2"/>
  <c r="E11" i="2"/>
  <c r="E10" i="2"/>
  <c r="E25" i="2"/>
  <c r="E19" i="2"/>
  <c r="E5" i="2"/>
  <c r="E2" i="2"/>
  <c r="E13" i="2"/>
  <c r="E16" i="2"/>
  <c r="E15" i="2"/>
  <c r="E7" i="2"/>
  <c r="H39" i="4"/>
  <c r="E28" i="2" l="1"/>
  <c r="I39" i="4"/>
  <c r="I45" i="23" l="1"/>
  <c r="I44" i="23"/>
  <c r="I43" i="23"/>
  <c r="I41" i="23"/>
  <c r="I40" i="23"/>
  <c r="I39" i="23"/>
  <c r="I35" i="23"/>
  <c r="I32" i="23"/>
  <c r="I31" i="23"/>
  <c r="I28" i="23"/>
  <c r="I27" i="23"/>
  <c r="I26" i="23"/>
  <c r="I25" i="23"/>
  <c r="I24" i="23"/>
  <c r="I23" i="23"/>
  <c r="I19" i="23"/>
  <c r="I18" i="23"/>
  <c r="I17" i="23"/>
  <c r="I15" i="23"/>
  <c r="I13" i="23"/>
  <c r="I12" i="23"/>
  <c r="I11" i="23"/>
  <c r="I10" i="23"/>
  <c r="I6" i="23"/>
  <c r="I5" i="23"/>
  <c r="I3" i="23"/>
  <c r="Q1617" i="3"/>
  <c r="P1617" i="3"/>
  <c r="O1617" i="3"/>
  <c r="N1617" i="3"/>
  <c r="L1617" i="3"/>
  <c r="K1617" i="3"/>
  <c r="J1617" i="3"/>
  <c r="I1617" i="3"/>
  <c r="G1617" i="3"/>
  <c r="F1617" i="3"/>
  <c r="E1617" i="3"/>
  <c r="D1617" i="3"/>
  <c r="B45" i="23" l="1"/>
  <c r="B44" i="23"/>
  <c r="B43" i="23"/>
  <c r="B42" i="23"/>
  <c r="B39" i="23"/>
  <c r="B35" i="23"/>
  <c r="B32" i="23"/>
  <c r="B30" i="23"/>
  <c r="B28" i="23"/>
  <c r="B27" i="23"/>
  <c r="B25" i="23"/>
  <c r="B23" i="23"/>
  <c r="B19" i="23"/>
  <c r="B18" i="23"/>
  <c r="B17" i="23"/>
  <c r="B16" i="23"/>
  <c r="B15" i="23"/>
  <c r="B13" i="23"/>
  <c r="B12" i="23"/>
  <c r="B11" i="23"/>
  <c r="B6" i="23"/>
  <c r="B5" i="23"/>
  <c r="B4" i="23"/>
  <c r="B3" i="23"/>
  <c r="Q1600" i="3"/>
  <c r="P1600" i="3"/>
  <c r="O1600" i="3"/>
  <c r="N1600" i="3"/>
  <c r="M1600" i="3"/>
  <c r="L1600" i="3"/>
  <c r="K1600" i="3"/>
  <c r="J1600" i="3"/>
  <c r="I1600" i="3"/>
  <c r="H1600" i="3"/>
  <c r="G1600" i="3"/>
  <c r="F1600" i="3"/>
  <c r="E1600" i="3"/>
  <c r="D1600" i="3"/>
  <c r="R1600" i="3" l="1"/>
  <c r="E1352" i="11" l="1"/>
  <c r="D44" i="23"/>
  <c r="D43" i="23"/>
  <c r="D40" i="23"/>
  <c r="D39" i="23"/>
  <c r="D35" i="23"/>
  <c r="D32" i="23"/>
  <c r="D28" i="23"/>
  <c r="D27" i="23"/>
  <c r="D25" i="23"/>
  <c r="D23" i="23"/>
  <c r="D19" i="23"/>
  <c r="D18" i="23"/>
  <c r="D17" i="23"/>
  <c r="D15" i="23"/>
  <c r="D13" i="23"/>
  <c r="D11" i="23"/>
  <c r="D10" i="23"/>
  <c r="D6" i="23"/>
  <c r="D3" i="23"/>
  <c r="Q1603" i="3" l="1"/>
  <c r="P1603" i="3"/>
  <c r="O1603" i="3"/>
  <c r="N1603" i="3"/>
  <c r="L1603" i="3"/>
  <c r="K1603" i="3"/>
  <c r="J1603" i="3"/>
  <c r="I1603" i="3"/>
  <c r="G1603" i="3"/>
  <c r="F1603" i="3"/>
  <c r="E1603" i="3"/>
  <c r="D1603" i="3"/>
  <c r="E44" i="23" l="1"/>
  <c r="E43" i="23"/>
  <c r="E39" i="23"/>
  <c r="E35" i="23"/>
  <c r="E32" i="23"/>
  <c r="E30" i="23"/>
  <c r="E28" i="23"/>
  <c r="E27" i="23"/>
  <c r="E25" i="23"/>
  <c r="E23" i="23"/>
  <c r="E22" i="23"/>
  <c r="E19" i="23"/>
  <c r="E18" i="23"/>
  <c r="E17" i="23"/>
  <c r="E16" i="23"/>
  <c r="E15" i="23"/>
  <c r="E12" i="23"/>
  <c r="E11" i="23"/>
  <c r="E10" i="23"/>
  <c r="E6" i="23"/>
  <c r="E5" i="23"/>
  <c r="E3" i="23"/>
  <c r="Q1605" i="3"/>
  <c r="P1605" i="3"/>
  <c r="O1605" i="3"/>
  <c r="N1605" i="3"/>
  <c r="L1605" i="3"/>
  <c r="K1605" i="3"/>
  <c r="J1605" i="3"/>
  <c r="I1605" i="3"/>
  <c r="G1605" i="3"/>
  <c r="F1605" i="3"/>
  <c r="E1605" i="3"/>
  <c r="D1605" i="3"/>
  <c r="H66" i="4" l="1"/>
  <c r="H53" i="4" l="1"/>
  <c r="R1598" i="3" l="1"/>
  <c r="F1589" i="11" s="1"/>
  <c r="M1598" i="3"/>
  <c r="E1589" i="11" s="1"/>
  <c r="E851" i="11"/>
  <c r="E305" i="11"/>
  <c r="E1237" i="11"/>
  <c r="E854" i="11"/>
  <c r="E1274" i="11"/>
  <c r="E959" i="11"/>
  <c r="E1390" i="11"/>
  <c r="E3" i="11"/>
  <c r="E897" i="11"/>
  <c r="E364" i="11"/>
  <c r="E1389" i="11"/>
  <c r="E362" i="11"/>
  <c r="E682" i="11"/>
  <c r="E98" i="11"/>
  <c r="E1355" i="11"/>
  <c r="D96" i="22" s="1"/>
  <c r="E97" i="11"/>
  <c r="E1295" i="11"/>
  <c r="E912" i="11"/>
  <c r="E1322" i="11"/>
  <c r="E1272" i="11"/>
  <c r="E855" i="11"/>
  <c r="M1603" i="3"/>
  <c r="E1163" i="11"/>
  <c r="E936" i="11"/>
  <c r="E1017" i="11"/>
  <c r="E158" i="11"/>
  <c r="E29" i="11"/>
  <c r="E1594" i="11"/>
  <c r="E633" i="11"/>
  <c r="M8" i="3"/>
  <c r="M7" i="3"/>
  <c r="E240" i="11" s="1"/>
  <c r="M6" i="3"/>
  <c r="M5" i="3"/>
  <c r="M4" i="3"/>
  <c r="H1601" i="3"/>
  <c r="H1621" i="3"/>
  <c r="H1625" i="3"/>
  <c r="D521" i="11"/>
  <c r="D453" i="20" s="1"/>
  <c r="H1598" i="3"/>
  <c r="D237" i="11"/>
  <c r="D305" i="11"/>
  <c r="D1297" i="11"/>
  <c r="D1321" i="11"/>
  <c r="D959" i="11"/>
  <c r="D1390" i="11"/>
  <c r="D3" i="11"/>
  <c r="D364" i="11"/>
  <c r="D1389" i="11"/>
  <c r="D362" i="11"/>
  <c r="D98" i="11"/>
  <c r="D97" i="11"/>
  <c r="D906" i="11"/>
  <c r="D912" i="11"/>
  <c r="D859" i="11"/>
  <c r="D1323" i="11"/>
  <c r="D857" i="11"/>
  <c r="D430" i="11"/>
  <c r="D1085" i="11"/>
  <c r="H1603" i="3"/>
  <c r="D1018" i="11"/>
  <c r="D1281" i="11"/>
  <c r="D388" i="11"/>
  <c r="D29" i="11"/>
  <c r="D1594" i="11"/>
  <c r="D1143" i="11"/>
  <c r="D1187" i="11"/>
  <c r="D982" i="11"/>
  <c r="D916" i="11"/>
  <c r="H5" i="3"/>
  <c r="H4" i="3"/>
  <c r="E308" i="11" l="1"/>
  <c r="E309" i="11"/>
  <c r="D236" i="27"/>
  <c r="C28" i="4"/>
  <c r="E236" i="27"/>
  <c r="D28" i="4"/>
  <c r="H1639" i="3"/>
  <c r="D1589" i="11"/>
  <c r="D556" i="20"/>
  <c r="C54" i="27"/>
  <c r="E556" i="20"/>
  <c r="D54" i="27"/>
  <c r="D244" i="27"/>
  <c r="E627" i="20"/>
  <c r="D139" i="22"/>
  <c r="D627" i="20"/>
  <c r="C244" i="27"/>
  <c r="C139" i="22"/>
  <c r="D704" i="20"/>
  <c r="E704" i="20"/>
  <c r="D264" i="20"/>
  <c r="E264" i="20"/>
  <c r="E632" i="20"/>
  <c r="D29" i="4"/>
  <c r="F907" i="20"/>
  <c r="E220" i="22"/>
  <c r="E221" i="22" s="1"/>
  <c r="F74" i="24"/>
  <c r="F86" i="24" s="1"/>
  <c r="D74" i="16"/>
  <c r="D76" i="16" s="1"/>
  <c r="D632" i="20"/>
  <c r="F1599" i="11"/>
  <c r="D870" i="11"/>
  <c r="D1347" i="11"/>
  <c r="D1355" i="11"/>
  <c r="C96" i="22" s="1"/>
  <c r="D1320" i="11"/>
  <c r="D1173" i="11"/>
  <c r="E1320" i="11"/>
  <c r="E870" i="11"/>
  <c r="D958" i="11"/>
  <c r="D909" i="11"/>
  <c r="E916" i="11"/>
  <c r="E1321" i="11"/>
  <c r="D1093" i="11"/>
  <c r="D1322" i="11"/>
  <c r="D851" i="11"/>
  <c r="E906" i="11"/>
  <c r="E909" i="11"/>
  <c r="E1173" i="11"/>
  <c r="E1292" i="11"/>
  <c r="D1274" i="11"/>
  <c r="E1273" i="11"/>
  <c r="D1273" i="11"/>
  <c r="D1292" i="11"/>
  <c r="D1293" i="11"/>
  <c r="E1281" i="11"/>
  <c r="E1323" i="11"/>
  <c r="H1628" i="3"/>
  <c r="M1628" i="3"/>
  <c r="E1187" i="11"/>
  <c r="R1628" i="3"/>
  <c r="E915" i="11"/>
  <c r="E958" i="11"/>
  <c r="D1266" i="11"/>
  <c r="D1216" i="11"/>
  <c r="D1309" i="11"/>
  <c r="D731" i="20" s="1"/>
  <c r="D1319" i="11"/>
  <c r="D1276" i="11"/>
  <c r="D158" i="11"/>
  <c r="D1291" i="11"/>
  <c r="D1296" i="11"/>
  <c r="D1067" i="11"/>
  <c r="D915" i="11"/>
  <c r="E1309" i="11"/>
  <c r="E731" i="20" s="1"/>
  <c r="E1319" i="11"/>
  <c r="D1283" i="11"/>
  <c r="D1295" i="11"/>
  <c r="E1067" i="11"/>
  <c r="E237" i="11"/>
  <c r="E1294" i="11"/>
  <c r="E1318" i="11"/>
  <c r="E1347" i="11"/>
  <c r="D897" i="11"/>
  <c r="E1291" i="11"/>
  <c r="E1296" i="11"/>
  <c r="E1297" i="11"/>
  <c r="E1350" i="11"/>
  <c r="E1404" i="11"/>
  <c r="E357" i="20" s="1"/>
  <c r="E1299" i="11"/>
  <c r="D1391" i="11"/>
  <c r="D1418" i="11"/>
  <c r="D143" i="11"/>
  <c r="D1017" i="11"/>
  <c r="E1093" i="11"/>
  <c r="E1391" i="11"/>
  <c r="D429" i="27" s="1"/>
  <c r="E1418" i="11"/>
  <c r="E143" i="11"/>
  <c r="E521" i="11"/>
  <c r="E453" i="20" s="1"/>
  <c r="D936" i="11"/>
  <c r="D1237" i="11"/>
  <c r="D1299" i="11"/>
  <c r="D1350" i="11"/>
  <c r="D1404" i="11"/>
  <c r="E1018" i="11"/>
  <c r="E1085" i="11"/>
  <c r="E23" i="11"/>
  <c r="D702" i="11"/>
  <c r="D1290" i="11"/>
  <c r="D1294" i="11"/>
  <c r="E1288" i="11"/>
  <c r="E1293" i="11"/>
  <c r="D1318" i="11"/>
  <c r="E1314" i="11"/>
  <c r="E1317" i="11"/>
  <c r="E1282" i="11"/>
  <c r="D1314" i="11"/>
  <c r="D1317" i="11"/>
  <c r="E1311" i="11"/>
  <c r="E746" i="20" s="1"/>
  <c r="D1259" i="11"/>
  <c r="E1278" i="11"/>
  <c r="E1280" i="11"/>
  <c r="D1285" i="11"/>
  <c r="C545" i="27" s="1"/>
  <c r="E1266" i="11"/>
  <c r="E1268" i="11"/>
  <c r="E1192" i="11"/>
  <c r="D1277" i="11"/>
  <c r="D1279" i="11"/>
  <c r="D1313" i="11"/>
  <c r="D1315" i="11"/>
  <c r="D636" i="11"/>
  <c r="D1278" i="11"/>
  <c r="D1280" i="11"/>
  <c r="D1311" i="11"/>
  <c r="D746" i="20" s="1"/>
  <c r="D1268" i="11"/>
  <c r="D1272" i="11"/>
  <c r="E1267" i="11"/>
  <c r="E1271" i="11"/>
  <c r="E636" i="11"/>
  <c r="D1267" i="11"/>
  <c r="D1271" i="11"/>
  <c r="D682" i="11"/>
  <c r="D1192" i="11"/>
  <c r="E1277" i="11"/>
  <c r="E1279" i="11"/>
  <c r="E1313" i="11"/>
  <c r="E1315" i="11"/>
  <c r="E1285" i="11"/>
  <c r="D545" i="27" s="1"/>
  <c r="D1215" i="11"/>
  <c r="E1189" i="11"/>
  <c r="D583" i="11"/>
  <c r="E1143" i="11"/>
  <c r="E669" i="11"/>
  <c r="E888" i="11"/>
  <c r="D1239" i="11"/>
  <c r="D1282" i="11"/>
  <c r="D592" i="11"/>
  <c r="D1256" i="11"/>
  <c r="D1198" i="11"/>
  <c r="E1200" i="11"/>
  <c r="E1276" i="11"/>
  <c r="E1240" i="11"/>
  <c r="E1283" i="11"/>
  <c r="E1258" i="11"/>
  <c r="E176" i="11"/>
  <c r="D888" i="11"/>
  <c r="E1238" i="11"/>
  <c r="E1275" i="11"/>
  <c r="E1242" i="11"/>
  <c r="E1287" i="11"/>
  <c r="E1264" i="11"/>
  <c r="E592" i="11"/>
  <c r="E1198" i="11"/>
  <c r="D669" i="11"/>
  <c r="D1238" i="11"/>
  <c r="D1275" i="11"/>
  <c r="D735" i="11"/>
  <c r="D823" i="11"/>
  <c r="E1215" i="11"/>
  <c r="E1244" i="11"/>
  <c r="E1290" i="11"/>
  <c r="D569" i="11"/>
  <c r="D633" i="11"/>
  <c r="D1242" i="11"/>
  <c r="D1287" i="11"/>
  <c r="D1264" i="11"/>
  <c r="D1243" i="11"/>
  <c r="D1288" i="11"/>
  <c r="E735" i="11"/>
  <c r="E1216" i="11"/>
  <c r="E583" i="11"/>
  <c r="E823" i="11"/>
  <c r="E1257" i="11"/>
  <c r="E467" i="11"/>
  <c r="E142" i="20" s="1"/>
  <c r="E484" i="11"/>
  <c r="D467" i="11"/>
  <c r="D142" i="20" s="1"/>
  <c r="D484" i="11"/>
  <c r="E1102" i="11"/>
  <c r="D875" i="11"/>
  <c r="D1102" i="11"/>
  <c r="D1258" i="11"/>
  <c r="D1308" i="11"/>
  <c r="C506" i="27" s="1"/>
  <c r="D1349" i="11"/>
  <c r="E230" i="11"/>
  <c r="D1261" i="11"/>
  <c r="D1310" i="11"/>
  <c r="E1261" i="11"/>
  <c r="E1310" i="11"/>
  <c r="D230" i="11"/>
  <c r="E1308" i="11"/>
  <c r="D506" i="27" s="1"/>
  <c r="E1349" i="11"/>
  <c r="D1254" i="11"/>
  <c r="D202" i="11"/>
  <c r="D1163" i="11"/>
  <c r="D817" i="11"/>
  <c r="D1226" i="11"/>
  <c r="D1236" i="11"/>
  <c r="E1230" i="11"/>
  <c r="E860" i="11"/>
  <c r="E875" i="11"/>
  <c r="E873" i="11"/>
  <c r="E877" i="11"/>
  <c r="E1259" i="11"/>
  <c r="E1254" i="11"/>
  <c r="E1256" i="11"/>
  <c r="E488" i="11"/>
  <c r="E1184" i="11"/>
  <c r="D1230" i="11"/>
  <c r="D1255" i="11"/>
  <c r="E1301" i="11"/>
  <c r="D565" i="27" s="1"/>
  <c r="E1312" i="11"/>
  <c r="D41" i="22" s="1"/>
  <c r="E1226" i="11"/>
  <c r="E1236" i="11"/>
  <c r="D1301" i="11"/>
  <c r="C565" i="27" s="1"/>
  <c r="D1312" i="11"/>
  <c r="C41" i="22" s="1"/>
  <c r="D873" i="11"/>
  <c r="D877" i="11"/>
  <c r="D854" i="11"/>
  <c r="D488" i="11"/>
  <c r="E202" i="11"/>
  <c r="E388" i="11"/>
  <c r="E430" i="11"/>
  <c r="E817" i="11"/>
  <c r="E1255" i="11"/>
  <c r="D1260" i="11"/>
  <c r="D1298" i="11"/>
  <c r="D855" i="11"/>
  <c r="E1246" i="11"/>
  <c r="E1260" i="11"/>
  <c r="E1298" i="11"/>
  <c r="D1262" i="11"/>
  <c r="D1300" i="11"/>
  <c r="D1240" i="11"/>
  <c r="E702" i="11"/>
  <c r="E1239" i="11"/>
  <c r="E1262" i="11"/>
  <c r="E1300" i="11"/>
  <c r="D861" i="11"/>
  <c r="D860" i="11"/>
  <c r="D1189" i="11"/>
  <c r="D1246" i="11"/>
  <c r="D176" i="11"/>
  <c r="E857" i="11"/>
  <c r="E859" i="11"/>
  <c r="E861" i="11"/>
  <c r="E1241" i="11"/>
  <c r="D967" i="11"/>
  <c r="D1200" i="11"/>
  <c r="E1199" i="11"/>
  <c r="E858" i="11"/>
  <c r="D1183" i="11"/>
  <c r="E245" i="11"/>
  <c r="E1134" i="11"/>
  <c r="E183" i="11"/>
  <c r="D1203" i="11"/>
  <c r="E1203" i="11"/>
  <c r="D856" i="11"/>
  <c r="D1184" i="11"/>
  <c r="E1183" i="11"/>
  <c r="D858" i="11"/>
  <c r="D984" i="11"/>
  <c r="D1210" i="11"/>
  <c r="D1244" i="11"/>
  <c r="E856" i="11"/>
  <c r="E1220" i="11"/>
  <c r="D1207" i="11"/>
  <c r="D1241" i="11"/>
  <c r="E1209" i="11"/>
  <c r="E1243" i="11"/>
  <c r="D1165" i="11"/>
  <c r="D570" i="11"/>
  <c r="D1211" i="11"/>
  <c r="D1245" i="11"/>
  <c r="D1220" i="11"/>
  <c r="D1228" i="11"/>
  <c r="D1257" i="11"/>
  <c r="E843" i="11"/>
  <c r="E982" i="11"/>
  <c r="E570" i="11"/>
  <c r="E1211" i="11"/>
  <c r="E1245" i="11"/>
  <c r="D1205" i="11"/>
  <c r="E1204" i="11"/>
  <c r="D1225" i="11"/>
  <c r="E1202" i="11"/>
  <c r="D1201" i="11"/>
  <c r="D556" i="11"/>
  <c r="D1249" i="11"/>
  <c r="D465" i="20" s="1"/>
  <c r="D1247" i="11"/>
  <c r="D1134" i="11"/>
  <c r="E727" i="11"/>
  <c r="E1206" i="11"/>
  <c r="E1165" i="11"/>
  <c r="E1213" i="11"/>
  <c r="E1228" i="11"/>
  <c r="E1229" i="11"/>
  <c r="D1202" i="11"/>
  <c r="D1251" i="11"/>
  <c r="D1250" i="11"/>
  <c r="E1251" i="11"/>
  <c r="E1250" i="11"/>
  <c r="E1212" i="11"/>
  <c r="E1249" i="11"/>
  <c r="E465" i="20" s="1"/>
  <c r="E1247" i="11"/>
  <c r="E1225" i="11"/>
  <c r="D1212" i="11"/>
  <c r="D1229" i="11"/>
  <c r="E1224" i="11"/>
  <c r="E1157" i="11"/>
  <c r="E1151" i="11"/>
  <c r="E1158" i="11"/>
  <c r="E1208" i="11"/>
  <c r="D1151" i="11"/>
  <c r="D1158" i="11"/>
  <c r="E1210" i="11"/>
  <c r="D1197" i="11"/>
  <c r="D1204" i="11"/>
  <c r="D245" i="11"/>
  <c r="D1208" i="11"/>
  <c r="D1214" i="11"/>
  <c r="D1209" i="11"/>
  <c r="E1188" i="11"/>
  <c r="E1197" i="11"/>
  <c r="E1201" i="11"/>
  <c r="E1207" i="11"/>
  <c r="E1179" i="11"/>
  <c r="E1219" i="11"/>
  <c r="D1181" i="11"/>
  <c r="D1221" i="11"/>
  <c r="D1182" i="11"/>
  <c r="D1223" i="11"/>
  <c r="E1153" i="11"/>
  <c r="E1191" i="11"/>
  <c r="D20" i="11"/>
  <c r="E556" i="11"/>
  <c r="D1152" i="11"/>
  <c r="D1190" i="11"/>
  <c r="E1154" i="11"/>
  <c r="E1193" i="11"/>
  <c r="E1155" i="11"/>
  <c r="E1194" i="11"/>
  <c r="D1159" i="11"/>
  <c r="D1199" i="11"/>
  <c r="D1168" i="11"/>
  <c r="D1206" i="11"/>
  <c r="D1176" i="11"/>
  <c r="D1213" i="11"/>
  <c r="D1178" i="11"/>
  <c r="D1217" i="11"/>
  <c r="E967" i="11"/>
  <c r="E1156" i="11"/>
  <c r="E1195" i="11"/>
  <c r="E1167" i="11"/>
  <c r="E1205" i="11"/>
  <c r="E984" i="11"/>
  <c r="E1152" i="11"/>
  <c r="E1190" i="11"/>
  <c r="D1164" i="11"/>
  <c r="D1188" i="11"/>
  <c r="E1177" i="11"/>
  <c r="E1214" i="11"/>
  <c r="E1181" i="11"/>
  <c r="E1221" i="11"/>
  <c r="E1182" i="11"/>
  <c r="E1223" i="11"/>
  <c r="D1154" i="11"/>
  <c r="D1193" i="11"/>
  <c r="D1155" i="11"/>
  <c r="D1194" i="11"/>
  <c r="D183" i="11"/>
  <c r="D865" i="11"/>
  <c r="D1156" i="11"/>
  <c r="D1195" i="11"/>
  <c r="D771" i="11"/>
  <c r="D724" i="11"/>
  <c r="D1153" i="11"/>
  <c r="D1191" i="11"/>
  <c r="D1179" i="11"/>
  <c r="D1219" i="11"/>
  <c r="E1178" i="11"/>
  <c r="E1217" i="11"/>
  <c r="D764" i="11"/>
  <c r="E569" i="11"/>
  <c r="E1103" i="11"/>
  <c r="E1164" i="11"/>
  <c r="E1169" i="11"/>
  <c r="E764" i="11"/>
  <c r="D1167" i="11"/>
  <c r="E327" i="11"/>
  <c r="D1095" i="11"/>
  <c r="D1157" i="11"/>
  <c r="D1141" i="11"/>
  <c r="D1174" i="11"/>
  <c r="E19" i="11"/>
  <c r="E20" i="11"/>
  <c r="E1140" i="11"/>
  <c r="E1172" i="11"/>
  <c r="D1142" i="11"/>
  <c r="D1175" i="11"/>
  <c r="D1147" i="11"/>
  <c r="D1177" i="11"/>
  <c r="D1139" i="11"/>
  <c r="D1171" i="11"/>
  <c r="E1100" i="11"/>
  <c r="E1161" i="11"/>
  <c r="E1097" i="11"/>
  <c r="E1141" i="11"/>
  <c r="E1174" i="11"/>
  <c r="D1138" i="11"/>
  <c r="D1170" i="11"/>
  <c r="D770" i="11"/>
  <c r="D1100" i="11"/>
  <c r="D1161" i="11"/>
  <c r="D1140" i="11"/>
  <c r="D1172" i="11"/>
  <c r="C339" i="27" s="1"/>
  <c r="E1099" i="11"/>
  <c r="E1160" i="11"/>
  <c r="E1133" i="11"/>
  <c r="E1162" i="11"/>
  <c r="E1136" i="11"/>
  <c r="E1168" i="11"/>
  <c r="E1144" i="11"/>
  <c r="E1176" i="11"/>
  <c r="D1103" i="11"/>
  <c r="D1099" i="11"/>
  <c r="D1160" i="11"/>
  <c r="D1133" i="11"/>
  <c r="D1162" i="11"/>
  <c r="D1137" i="11"/>
  <c r="D1169" i="11"/>
  <c r="E1098" i="11"/>
  <c r="E1159" i="11"/>
  <c r="E1138" i="11"/>
  <c r="E1170" i="11"/>
  <c r="E1142" i="11"/>
  <c r="E1175" i="11"/>
  <c r="E1139" i="11"/>
  <c r="E1171" i="11"/>
  <c r="D23" i="11"/>
  <c r="D713" i="11"/>
  <c r="E724" i="11"/>
  <c r="D1035" i="11"/>
  <c r="D727" i="11"/>
  <c r="D19" i="11"/>
  <c r="E1130" i="11"/>
  <c r="E1147" i="11"/>
  <c r="D325" i="27" s="1"/>
  <c r="E713" i="11"/>
  <c r="E1106" i="11"/>
  <c r="E1137" i="11"/>
  <c r="E1131" i="11"/>
  <c r="E1148" i="11"/>
  <c r="D1104" i="11"/>
  <c r="D1135" i="11"/>
  <c r="D1098" i="11"/>
  <c r="D1105" i="11"/>
  <c r="D1136" i="11"/>
  <c r="D1129" i="11"/>
  <c r="D1144" i="11"/>
  <c r="D1131" i="11"/>
  <c r="D1148" i="11"/>
  <c r="D1097" i="11"/>
  <c r="E1104" i="11"/>
  <c r="E1135" i="11"/>
  <c r="E1035" i="11"/>
  <c r="E1095" i="11"/>
  <c r="D1112" i="11"/>
  <c r="D1128" i="11"/>
  <c r="D1115" i="11"/>
  <c r="D1130" i="11"/>
  <c r="E1053" i="11"/>
  <c r="E1114" i="11"/>
  <c r="E1129" i="11"/>
  <c r="E1118" i="11"/>
  <c r="E1180" i="11"/>
  <c r="H1617" i="3"/>
  <c r="E1112" i="11"/>
  <c r="E1128" i="11"/>
  <c r="D1118" i="11"/>
  <c r="D1180" i="11"/>
  <c r="D1122" i="11"/>
  <c r="D1224" i="11"/>
  <c r="D1053" i="11"/>
  <c r="D685" i="11"/>
  <c r="E221" i="11"/>
  <c r="M1617" i="3"/>
  <c r="R1617" i="3"/>
  <c r="E1110" i="11"/>
  <c r="E685" i="11"/>
  <c r="E1111" i="11"/>
  <c r="E1126" i="11"/>
  <c r="D1107" i="11"/>
  <c r="D1120" i="11"/>
  <c r="D1121" i="11"/>
  <c r="D1110" i="11"/>
  <c r="E1101" i="11"/>
  <c r="E1105" i="11"/>
  <c r="E1117" i="11"/>
  <c r="D1114" i="11"/>
  <c r="D1111" i="11"/>
  <c r="D1126" i="11"/>
  <c r="D1109" i="11"/>
  <c r="D843" i="11"/>
  <c r="D1101" i="11"/>
  <c r="D1106" i="11"/>
  <c r="E1107" i="11"/>
  <c r="E1115" i="11"/>
  <c r="E1120" i="11"/>
  <c r="E1121" i="11"/>
  <c r="E1109" i="11"/>
  <c r="D1088" i="11"/>
  <c r="D1117" i="11"/>
  <c r="E1087" i="11"/>
  <c r="E1116" i="11"/>
  <c r="E1094" i="11"/>
  <c r="E1122" i="11"/>
  <c r="D1124" i="11"/>
  <c r="D1123" i="11"/>
  <c r="E226" i="11"/>
  <c r="D1087" i="11"/>
  <c r="D1116" i="11"/>
  <c r="D226" i="11"/>
  <c r="E1124" i="11"/>
  <c r="E1123" i="11"/>
  <c r="D134" i="11"/>
  <c r="E134" i="11"/>
  <c r="D1086" i="11"/>
  <c r="D215" i="11"/>
  <c r="D221" i="11"/>
  <c r="D1090" i="11"/>
  <c r="D1092" i="11"/>
  <c r="E1089" i="11"/>
  <c r="E637" i="11"/>
  <c r="E1088" i="11"/>
  <c r="E374" i="11"/>
  <c r="D568" i="11"/>
  <c r="E770" i="11"/>
  <c r="E771" i="11"/>
  <c r="E1086" i="11"/>
  <c r="E1090" i="11"/>
  <c r="E1092" i="11"/>
  <c r="D1094" i="11"/>
  <c r="D374" i="11"/>
  <c r="E568" i="11"/>
  <c r="D1089" i="11"/>
  <c r="D637" i="11"/>
  <c r="D327" i="11"/>
  <c r="E865" i="11"/>
  <c r="E215" i="11"/>
  <c r="R1603" i="3"/>
  <c r="R1605" i="3"/>
  <c r="M1605" i="3"/>
  <c r="H1605" i="3"/>
  <c r="H1612" i="3"/>
  <c r="H1609" i="3"/>
  <c r="H1630" i="3"/>
  <c r="H1632" i="3"/>
  <c r="H1607" i="3"/>
  <c r="H1622" i="3"/>
  <c r="H1635" i="3"/>
  <c r="H1629" i="3"/>
  <c r="H1616" i="3"/>
  <c r="H1610" i="3"/>
  <c r="H1618" i="3"/>
  <c r="H1620" i="3"/>
  <c r="H1626" i="3"/>
  <c r="H1633" i="3"/>
  <c r="H1614" i="3"/>
  <c r="H1637" i="3"/>
  <c r="H1599" i="3"/>
  <c r="H1602" i="3"/>
  <c r="H1604" i="3"/>
  <c r="H1608" i="3"/>
  <c r="H1624" i="3"/>
  <c r="C325" i="27" l="1"/>
  <c r="D233" i="27"/>
  <c r="E464" i="20"/>
  <c r="D464" i="20"/>
  <c r="C233" i="27"/>
  <c r="E64" i="20"/>
  <c r="E466" i="20"/>
  <c r="D64" i="20"/>
  <c r="D466" i="20"/>
  <c r="D103" i="4"/>
  <c r="C20" i="27"/>
  <c r="D20" i="27"/>
  <c r="C236" i="27"/>
  <c r="B28" i="4"/>
  <c r="D886" i="20"/>
  <c r="E886" i="20"/>
  <c r="D157" i="20"/>
  <c r="E157" i="20"/>
  <c r="D761" i="20"/>
  <c r="E761" i="20"/>
  <c r="E230" i="20"/>
  <c r="E32" i="20"/>
  <c r="C523" i="27"/>
  <c r="C429" i="27"/>
  <c r="D795" i="20"/>
  <c r="C544" i="27"/>
  <c r="E795" i="20"/>
  <c r="D544" i="27"/>
  <c r="E535" i="20"/>
  <c r="D523" i="27"/>
  <c r="D793" i="20"/>
  <c r="E793" i="20"/>
  <c r="D535" i="20"/>
  <c r="C476" i="27"/>
  <c r="D670" i="20"/>
  <c r="D72" i="24"/>
  <c r="B72" i="16"/>
  <c r="D386" i="27"/>
  <c r="D432" i="20"/>
  <c r="E670" i="20"/>
  <c r="E72" i="24"/>
  <c r="C72" i="16"/>
  <c r="D476" i="27"/>
  <c r="C386" i="27"/>
  <c r="E432" i="20"/>
  <c r="D162" i="27"/>
  <c r="C491" i="27"/>
  <c r="C178" i="22"/>
  <c r="B79" i="4"/>
  <c r="D32" i="20"/>
  <c r="D146" i="27"/>
  <c r="C146" i="27"/>
  <c r="D178" i="22"/>
  <c r="C79" i="4"/>
  <c r="D491" i="27"/>
  <c r="D379" i="27"/>
  <c r="C379" i="27"/>
  <c r="E666" i="20"/>
  <c r="D859" i="20"/>
  <c r="D105" i="27"/>
  <c r="C105" i="27"/>
  <c r="E859" i="20"/>
  <c r="D666" i="20"/>
  <c r="D701" i="20"/>
  <c r="C344" i="27"/>
  <c r="D344" i="27"/>
  <c r="D90" i="22"/>
  <c r="C90" i="22"/>
  <c r="D303" i="27"/>
  <c r="E732" i="20"/>
  <c r="D292" i="27"/>
  <c r="D732" i="20"/>
  <c r="F946" i="20"/>
  <c r="D27" i="2" s="1"/>
  <c r="F922" i="20"/>
  <c r="D11" i="2" s="1"/>
  <c r="C292" i="27"/>
  <c r="D605" i="20"/>
  <c r="E605" i="20"/>
  <c r="D558" i="27"/>
  <c r="C558" i="27"/>
  <c r="D402" i="27"/>
  <c r="D550" i="27"/>
  <c r="E194" i="20"/>
  <c r="D357" i="20"/>
  <c r="D230" i="20"/>
  <c r="C388" i="27"/>
  <c r="E308" i="20"/>
  <c r="D475" i="27"/>
  <c r="C475" i="27"/>
  <c r="E321" i="20"/>
  <c r="D104" i="27"/>
  <c r="E668" i="20"/>
  <c r="C550" i="27"/>
  <c r="D194" i="20"/>
  <c r="E120" i="20"/>
  <c r="D120" i="20"/>
  <c r="B62" i="4"/>
  <c r="C323" i="27"/>
  <c r="C303" i="27"/>
  <c r="D668" i="20"/>
  <c r="C104" i="27"/>
  <c r="D339" i="27"/>
  <c r="D321" i="20"/>
  <c r="C119" i="22"/>
  <c r="D323" i="27"/>
  <c r="C162" i="27"/>
  <c r="F908" i="20"/>
  <c r="D356" i="27"/>
  <c r="C472" i="27"/>
  <c r="C556" i="27"/>
  <c r="D556" i="27"/>
  <c r="C356" i="27"/>
  <c r="E739" i="20"/>
  <c r="D570" i="27"/>
  <c r="E701" i="20"/>
  <c r="D308" i="20"/>
  <c r="C402" i="27"/>
  <c r="D760" i="20"/>
  <c r="C23" i="27"/>
  <c r="E760" i="20"/>
  <c r="D23" i="27"/>
  <c r="D472" i="27"/>
  <c r="C62" i="4"/>
  <c r="D388" i="27"/>
  <c r="D119" i="22"/>
  <c r="C90" i="4"/>
  <c r="D530" i="27"/>
  <c r="B90" i="4"/>
  <c r="C530" i="27"/>
  <c r="D739" i="20"/>
  <c r="C570" i="27"/>
  <c r="D589" i="20"/>
  <c r="E589" i="20"/>
  <c r="E578" i="27"/>
  <c r="G1599" i="11"/>
  <c r="I77" i="24"/>
  <c r="H1640" i="3"/>
  <c r="I83" i="24" l="1"/>
  <c r="I86" i="24"/>
  <c r="G76" i="16"/>
  <c r="G103" i="4"/>
  <c r="H221" i="22"/>
  <c r="I908" i="20"/>
  <c r="H578" i="27"/>
  <c r="E1598" i="11"/>
  <c r="E574" i="20" s="1"/>
  <c r="D1598" i="11"/>
  <c r="D574" i="20" s="1"/>
  <c r="E1597" i="11"/>
  <c r="D1597" i="11"/>
  <c r="E1595" i="11"/>
  <c r="D1595" i="11"/>
  <c r="E1590" i="11"/>
  <c r="D1590" i="11"/>
  <c r="E1576" i="11"/>
  <c r="E672" i="20" s="1"/>
  <c r="D1576" i="11"/>
  <c r="D672" i="20" s="1"/>
  <c r="E1575" i="11"/>
  <c r="D1575" i="11"/>
  <c r="E1568" i="11"/>
  <c r="E195" i="20" s="1"/>
  <c r="D1568" i="11"/>
  <c r="D195" i="20" s="1"/>
  <c r="E1483" i="11"/>
  <c r="D1483" i="11"/>
  <c r="E1419" i="11"/>
  <c r="E573" i="20" s="1"/>
  <c r="D1419" i="11"/>
  <c r="D573" i="20" s="1"/>
  <c r="E1307" i="11"/>
  <c r="D1307" i="11"/>
  <c r="E1305" i="11"/>
  <c r="D1305" i="11"/>
  <c r="E1304" i="11"/>
  <c r="D1304" i="11"/>
  <c r="E1302" i="11"/>
  <c r="D1302" i="11"/>
  <c r="E1263" i="11"/>
  <c r="D1263" i="11"/>
  <c r="E1253" i="11"/>
  <c r="D1253" i="11"/>
  <c r="E1252" i="11"/>
  <c r="D1252" i="11"/>
  <c r="E1235" i="11"/>
  <c r="D1235" i="11"/>
  <c r="E1234" i="11"/>
  <c r="D1234" i="11"/>
  <c r="E1233" i="11"/>
  <c r="D514" i="27" s="1"/>
  <c r="D1233" i="11"/>
  <c r="C514" i="27" s="1"/>
  <c r="E1232" i="11"/>
  <c r="D1232" i="11"/>
  <c r="E1125" i="11"/>
  <c r="D232" i="27" s="1"/>
  <c r="D1125" i="11"/>
  <c r="C232" i="27" s="1"/>
  <c r="E1084" i="11"/>
  <c r="E61" i="20" s="1"/>
  <c r="D1084" i="11"/>
  <c r="D61" i="20" s="1"/>
  <c r="E1083" i="11"/>
  <c r="D426" i="27" s="1"/>
  <c r="D1083" i="11"/>
  <c r="C426" i="27" s="1"/>
  <c r="E1082" i="11"/>
  <c r="D1082" i="11"/>
  <c r="E1081" i="11"/>
  <c r="D1081" i="11"/>
  <c r="E1080" i="11"/>
  <c r="D1080" i="11"/>
  <c r="E1079" i="11"/>
  <c r="D1079" i="11"/>
  <c r="E1078" i="11"/>
  <c r="D1078" i="11"/>
  <c r="E1077" i="11"/>
  <c r="D1077" i="11"/>
  <c r="E1076" i="11"/>
  <c r="D1076" i="11"/>
  <c r="D855" i="20" s="1"/>
  <c r="E1074" i="11"/>
  <c r="D1074" i="11"/>
  <c r="E1073" i="11"/>
  <c r="D1073" i="11"/>
  <c r="D818" i="20" s="1"/>
  <c r="E1072" i="11"/>
  <c r="D1072" i="11"/>
  <c r="E1070" i="11"/>
  <c r="D1070" i="11"/>
  <c r="E1069" i="11"/>
  <c r="D1069" i="11"/>
  <c r="E1068" i="11"/>
  <c r="D1068" i="11"/>
  <c r="E1066" i="11"/>
  <c r="D1066" i="11"/>
  <c r="E1065" i="11"/>
  <c r="D1065" i="11"/>
  <c r="E1064" i="11"/>
  <c r="D1064" i="11"/>
  <c r="E1063" i="11"/>
  <c r="D1063" i="11"/>
  <c r="D728" i="20" s="1"/>
  <c r="D307" i="20" l="1"/>
  <c r="C202" i="22"/>
  <c r="B23" i="4"/>
  <c r="C187" i="27"/>
  <c r="C175" i="22"/>
  <c r="E307" i="20"/>
  <c r="D202" i="22"/>
  <c r="C23" i="4"/>
  <c r="D187" i="27"/>
  <c r="D175" i="22"/>
  <c r="E156" i="20"/>
  <c r="D211" i="22"/>
  <c r="C60" i="4"/>
  <c r="D378" i="27"/>
  <c r="C164" i="22"/>
  <c r="D463" i="20"/>
  <c r="D227" i="20"/>
  <c r="D604" i="20"/>
  <c r="C240" i="27"/>
  <c r="D858" i="20"/>
  <c r="C540" i="27"/>
  <c r="D796" i="20"/>
  <c r="E463" i="20"/>
  <c r="E227" i="20"/>
  <c r="E604" i="20"/>
  <c r="D240" i="27"/>
  <c r="E858" i="20"/>
  <c r="D540" i="27"/>
  <c r="E796" i="20"/>
  <c r="D156" i="20"/>
  <c r="C211" i="22"/>
  <c r="C378" i="27"/>
  <c r="B60" i="4"/>
  <c r="E891" i="20"/>
  <c r="D377" i="27"/>
  <c r="E532" i="20"/>
  <c r="D522" i="27"/>
  <c r="C8" i="4"/>
  <c r="D9" i="22"/>
  <c r="D37" i="27"/>
  <c r="E322" i="20"/>
  <c r="D403" i="27"/>
  <c r="D306" i="20"/>
  <c r="C361" i="27"/>
  <c r="B99" i="4"/>
  <c r="C564" i="27"/>
  <c r="C129" i="22"/>
  <c r="E306" i="20"/>
  <c r="D361" i="27"/>
  <c r="D129" i="22"/>
  <c r="C99" i="4"/>
  <c r="D564" i="27"/>
  <c r="C377" i="27"/>
  <c r="D532" i="20"/>
  <c r="C522" i="27"/>
  <c r="C9" i="22"/>
  <c r="C37" i="27"/>
  <c r="B8" i="4"/>
  <c r="D322" i="20"/>
  <c r="C403" i="27"/>
  <c r="C212" i="27"/>
  <c r="D624" i="20"/>
  <c r="D119" i="20"/>
  <c r="C93" i="27"/>
  <c r="D70" i="24"/>
  <c r="B70" i="16"/>
  <c r="D212" i="27"/>
  <c r="E624" i="20"/>
  <c r="E119" i="20"/>
  <c r="D93" i="27"/>
  <c r="E70" i="24"/>
  <c r="C70" i="16"/>
  <c r="D90" i="27"/>
  <c r="C90" i="27"/>
  <c r="D273" i="27"/>
  <c r="D93" i="22"/>
  <c r="E438" i="20"/>
  <c r="D429" i="20"/>
  <c r="C10" i="27"/>
  <c r="D263" i="20"/>
  <c r="C33" i="27"/>
  <c r="D159" i="20"/>
  <c r="E429" i="20"/>
  <c r="D10" i="27"/>
  <c r="E263" i="20"/>
  <c r="E159" i="20"/>
  <c r="D33" i="27"/>
  <c r="C273" i="27"/>
  <c r="C93" i="22"/>
  <c r="D438" i="20"/>
  <c r="D553" i="20"/>
  <c r="E62" i="20"/>
  <c r="D125" i="27"/>
  <c r="E571" i="20"/>
  <c r="E553" i="20"/>
  <c r="D62" i="20"/>
  <c r="C125" i="27"/>
  <c r="D571" i="20"/>
  <c r="E744" i="20"/>
  <c r="E587" i="20"/>
  <c r="D220" i="27"/>
  <c r="E192" i="20"/>
  <c r="E856" i="20"/>
  <c r="D744" i="20"/>
  <c r="D587" i="20"/>
  <c r="C220" i="27"/>
  <c r="D192" i="20"/>
  <c r="D856" i="20"/>
  <c r="D505" i="27"/>
  <c r="E729" i="20"/>
  <c r="D427" i="27"/>
  <c r="E30" i="20"/>
  <c r="D166" i="22"/>
  <c r="D245" i="27"/>
  <c r="E740" i="20"/>
  <c r="C33" i="4"/>
  <c r="D737" i="20"/>
  <c r="C569" i="27"/>
  <c r="C144" i="27"/>
  <c r="D758" i="20"/>
  <c r="D779" i="20"/>
  <c r="C501" i="27"/>
  <c r="E737" i="20"/>
  <c r="D569" i="27"/>
  <c r="D144" i="27"/>
  <c r="E758" i="20"/>
  <c r="D501" i="27"/>
  <c r="E779" i="20"/>
  <c r="C505" i="27"/>
  <c r="D729" i="20"/>
  <c r="C427" i="27"/>
  <c r="D30" i="20"/>
  <c r="C245" i="27"/>
  <c r="D740" i="20"/>
  <c r="C166" i="22"/>
  <c r="B33" i="4"/>
  <c r="D500" i="27"/>
  <c r="E777" i="20"/>
  <c r="D291" i="27"/>
  <c r="D51" i="27"/>
  <c r="E819" i="20"/>
  <c r="E117" i="20"/>
  <c r="D338" i="27"/>
  <c r="D324" i="27"/>
  <c r="D215" i="27"/>
  <c r="E822" i="20"/>
  <c r="C185" i="22"/>
  <c r="D794" i="20"/>
  <c r="C214" i="27"/>
  <c r="D821" i="20"/>
  <c r="E794" i="20"/>
  <c r="D185" i="22"/>
  <c r="E821" i="20"/>
  <c r="D214" i="27"/>
  <c r="D228" i="20"/>
  <c r="C500" i="27"/>
  <c r="D777" i="20"/>
  <c r="C291" i="27"/>
  <c r="C51" i="27"/>
  <c r="D819" i="20"/>
  <c r="C338" i="27"/>
  <c r="D117" i="20"/>
  <c r="C324" i="27"/>
  <c r="D822" i="20"/>
  <c r="C215" i="27"/>
  <c r="D31" i="20"/>
  <c r="E31" i="20"/>
  <c r="E228" i="20"/>
  <c r="E229" i="20"/>
  <c r="E889" i="20"/>
  <c r="C494" i="27"/>
  <c r="C481" i="27"/>
  <c r="C474" i="27"/>
  <c r="C150" i="27"/>
  <c r="D898" i="20"/>
  <c r="D298" i="20"/>
  <c r="C94" i="27"/>
  <c r="D494" i="27"/>
  <c r="D481" i="27"/>
  <c r="D474" i="27"/>
  <c r="E898" i="20"/>
  <c r="D150" i="27"/>
  <c r="E298" i="20"/>
  <c r="D94" i="27"/>
  <c r="D229" i="20"/>
  <c r="D889" i="20"/>
  <c r="D439" i="20"/>
  <c r="C478" i="27"/>
  <c r="D891" i="20"/>
  <c r="D51" i="22"/>
  <c r="D35" i="27"/>
  <c r="C6" i="4"/>
  <c r="E730" i="20"/>
  <c r="E439" i="20"/>
  <c r="B40" i="4"/>
  <c r="C280" i="27"/>
  <c r="C92" i="22"/>
  <c r="C79" i="22"/>
  <c r="D394" i="20"/>
  <c r="C346" i="27"/>
  <c r="D92" i="22"/>
  <c r="C40" i="4"/>
  <c r="D280" i="27"/>
  <c r="D79" i="22"/>
  <c r="E394" i="20"/>
  <c r="D346" i="27"/>
  <c r="B6" i="4"/>
  <c r="C35" i="27"/>
  <c r="C51" i="22"/>
  <c r="E261" i="20"/>
  <c r="D161" i="27"/>
  <c r="D296" i="20"/>
  <c r="C32" i="27"/>
  <c r="D501" i="20"/>
  <c r="C128" i="27"/>
  <c r="E296" i="20"/>
  <c r="D32" i="27"/>
  <c r="E501" i="20"/>
  <c r="D128" i="27"/>
  <c r="D261" i="20"/>
  <c r="C161" i="27"/>
  <c r="E392" i="20"/>
  <c r="D401" i="27"/>
  <c r="E320" i="20"/>
  <c r="D116" i="20"/>
  <c r="C182" i="27"/>
  <c r="D430" i="20"/>
  <c r="D355" i="20"/>
  <c r="C293" i="27"/>
  <c r="D193" i="20"/>
  <c r="D669" i="20"/>
  <c r="D182" i="27"/>
  <c r="E116" i="20"/>
  <c r="E355" i="20"/>
  <c r="E193" i="20"/>
  <c r="D293" i="27"/>
  <c r="E669" i="20"/>
  <c r="D392" i="20"/>
  <c r="D320" i="20"/>
  <c r="C401" i="27"/>
  <c r="E430" i="20"/>
  <c r="D302" i="27"/>
  <c r="E602" i="20"/>
  <c r="C302" i="27"/>
  <c r="D602" i="20"/>
  <c r="E905" i="20"/>
  <c r="E738" i="20"/>
  <c r="C70" i="4"/>
  <c r="D479" i="27"/>
  <c r="D55" i="22"/>
  <c r="D411" i="27"/>
  <c r="D60" i="22"/>
  <c r="D260" i="20"/>
  <c r="D191" i="20"/>
  <c r="D356" i="20"/>
  <c r="C362" i="27"/>
  <c r="D440" i="20"/>
  <c r="D297" i="20"/>
  <c r="D122" i="20"/>
  <c r="D71" i="24"/>
  <c r="D780" i="20"/>
  <c r="B71" i="16"/>
  <c r="C24" i="27"/>
  <c r="E260" i="20"/>
  <c r="E191" i="20"/>
  <c r="E356" i="20"/>
  <c r="D362" i="27"/>
  <c r="E440" i="20"/>
  <c r="E297" i="20"/>
  <c r="E122" i="20"/>
  <c r="E780" i="20"/>
  <c r="D24" i="27"/>
  <c r="E71" i="24"/>
  <c r="C71" i="16"/>
  <c r="D905" i="20"/>
  <c r="D738" i="20"/>
  <c r="C479" i="27"/>
  <c r="C55" i="22"/>
  <c r="B70" i="4"/>
  <c r="C411" i="27"/>
  <c r="C60" i="22"/>
  <c r="D730" i="20"/>
  <c r="E533" i="20"/>
  <c r="E499" i="20"/>
  <c r="D503" i="27"/>
  <c r="E393" i="20"/>
  <c r="D533" i="20"/>
  <c r="D499" i="20"/>
  <c r="C503" i="27"/>
  <c r="D393" i="20"/>
  <c r="D385" i="27"/>
  <c r="E745" i="20"/>
  <c r="D242" i="27"/>
  <c r="D295" i="20"/>
  <c r="C31" i="27"/>
  <c r="D588" i="20"/>
  <c r="C371" i="27"/>
  <c r="C126" i="27"/>
  <c r="D402" i="20"/>
  <c r="C95" i="27"/>
  <c r="C82" i="22"/>
  <c r="B12" i="4"/>
  <c r="C326" i="27"/>
  <c r="D231" i="20"/>
  <c r="E295" i="20"/>
  <c r="D31" i="27"/>
  <c r="E588" i="20"/>
  <c r="D371" i="27"/>
  <c r="D126" i="27"/>
  <c r="C12" i="4"/>
  <c r="E402" i="20"/>
  <c r="D95" i="27"/>
  <c r="D82" i="22"/>
  <c r="E231" i="20"/>
  <c r="D326" i="27"/>
  <c r="C385" i="27"/>
  <c r="D745" i="20"/>
  <c r="C242" i="27"/>
  <c r="D164" i="22"/>
  <c r="D515" i="27"/>
  <c r="E554" i="20"/>
  <c r="D319" i="20"/>
  <c r="C400" i="27"/>
  <c r="D500" i="20"/>
  <c r="D431" i="20"/>
  <c r="D400" i="27"/>
  <c r="E319" i="20"/>
  <c r="E500" i="20"/>
  <c r="E431" i="20"/>
  <c r="D554" i="20"/>
  <c r="C515" i="27"/>
  <c r="D528" i="27"/>
  <c r="E572" i="20"/>
  <c r="E63" i="20"/>
  <c r="D428" i="27"/>
  <c r="E906" i="20"/>
  <c r="E860" i="20"/>
  <c r="D216" i="27"/>
  <c r="D358" i="20"/>
  <c r="C576" i="27"/>
  <c r="E743" i="20"/>
  <c r="D576" i="27"/>
  <c r="E358" i="20"/>
  <c r="C528" i="27"/>
  <c r="D572" i="20"/>
  <c r="D63" i="20"/>
  <c r="C428" i="27"/>
  <c r="D906" i="20"/>
  <c r="D860" i="20"/>
  <c r="C216" i="27"/>
  <c r="D478" i="27"/>
  <c r="E625" i="20"/>
  <c r="D274" i="27"/>
  <c r="D391" i="20"/>
  <c r="D354" i="20"/>
  <c r="C575" i="27"/>
  <c r="D671" i="20"/>
  <c r="C477" i="27"/>
  <c r="E391" i="20"/>
  <c r="E354" i="20"/>
  <c r="D575" i="27"/>
  <c r="E671" i="20"/>
  <c r="D477" i="27"/>
  <c r="D625" i="20"/>
  <c r="C274" i="27"/>
  <c r="D345" i="27"/>
  <c r="E631" i="20"/>
  <c r="D539" i="27"/>
  <c r="E702" i="20"/>
  <c r="D91" i="27"/>
  <c r="D145" i="27"/>
  <c r="E857" i="20"/>
  <c r="D489" i="27"/>
  <c r="D53" i="27"/>
  <c r="E555" i="20"/>
  <c r="E703" i="20"/>
  <c r="D529" i="27"/>
  <c r="C143" i="27"/>
  <c r="D743" i="20"/>
  <c r="D667" i="20"/>
  <c r="C473" i="27"/>
  <c r="C183" i="27"/>
  <c r="C213" i="27"/>
  <c r="C372" i="27"/>
  <c r="D534" i="20"/>
  <c r="C557" i="27"/>
  <c r="C112" i="22"/>
  <c r="B14" i="4"/>
  <c r="C106" i="27"/>
  <c r="E667" i="20"/>
  <c r="D473" i="27"/>
  <c r="D183" i="27"/>
  <c r="D213" i="27"/>
  <c r="E534" i="20"/>
  <c r="D372" i="27"/>
  <c r="D557" i="27"/>
  <c r="C14" i="4"/>
  <c r="D106" i="27"/>
  <c r="D112" i="22"/>
  <c r="D631" i="20"/>
  <c r="C345" i="27"/>
  <c r="C539" i="27"/>
  <c r="D702" i="20"/>
  <c r="C91" i="27"/>
  <c r="D857" i="20"/>
  <c r="C145" i="27"/>
  <c r="C489" i="27"/>
  <c r="D555" i="20"/>
  <c r="C53" i="27"/>
  <c r="D703" i="20"/>
  <c r="C529" i="27"/>
  <c r="E818" i="20"/>
  <c r="E855" i="20"/>
  <c r="E728" i="20"/>
  <c r="D143" i="27"/>
  <c r="C519" i="27"/>
  <c r="C538" i="27"/>
  <c r="D519" i="27"/>
  <c r="D538" i="27"/>
  <c r="C83" i="4"/>
  <c r="D499" i="27"/>
  <c r="D179" i="22"/>
  <c r="E736" i="20"/>
  <c r="D568" i="27"/>
  <c r="E776" i="20"/>
  <c r="E67" i="24"/>
  <c r="C67" i="16"/>
  <c r="E29" i="20"/>
  <c r="D58" i="27"/>
  <c r="D239" i="27"/>
  <c r="E498" i="20"/>
  <c r="D370" i="27"/>
  <c r="E778" i="20"/>
  <c r="E820" i="20"/>
  <c r="D52" i="27"/>
  <c r="E626" i="20"/>
  <c r="D275" i="27"/>
  <c r="D387" i="27"/>
  <c r="C73" i="16"/>
  <c r="E823" i="20"/>
  <c r="E73" i="24"/>
  <c r="E74" i="24"/>
  <c r="C74" i="16"/>
  <c r="E123" i="20"/>
  <c r="D184" i="27"/>
  <c r="E75" i="24"/>
  <c r="C75" i="16"/>
  <c r="E33" i="20"/>
  <c r="D430" i="27"/>
  <c r="E557" i="20"/>
  <c r="D412" i="27"/>
  <c r="B83" i="4"/>
  <c r="C499" i="27"/>
  <c r="C179" i="22"/>
  <c r="D759" i="20"/>
  <c r="C22" i="27"/>
  <c r="D68" i="24"/>
  <c r="B68" i="16"/>
  <c r="C127" i="27"/>
  <c r="B69" i="16"/>
  <c r="D118" i="20"/>
  <c r="D69" i="24"/>
  <c r="D262" i="20"/>
  <c r="C92" i="27"/>
  <c r="D907" i="20"/>
  <c r="D946" i="20" s="1"/>
  <c r="B27" i="2" s="1"/>
  <c r="C220" i="22"/>
  <c r="D299" i="20"/>
  <c r="C34" i="27"/>
  <c r="D757" i="20"/>
  <c r="C21" i="27"/>
  <c r="E759" i="20"/>
  <c r="D22" i="27"/>
  <c r="E68" i="24"/>
  <c r="C68" i="16"/>
  <c r="D127" i="27"/>
  <c r="E118" i="20"/>
  <c r="E69" i="24"/>
  <c r="C69" i="16"/>
  <c r="E262" i="20"/>
  <c r="D92" i="27"/>
  <c r="E907" i="20"/>
  <c r="E946" i="20" s="1"/>
  <c r="C27" i="2" s="1"/>
  <c r="D220" i="22"/>
  <c r="E299" i="20"/>
  <c r="D34" i="27"/>
  <c r="E757" i="20"/>
  <c r="D21" i="27"/>
  <c r="D736" i="20"/>
  <c r="C568" i="27"/>
  <c r="D776" i="20"/>
  <c r="D67" i="24"/>
  <c r="B67" i="16"/>
  <c r="D29" i="20"/>
  <c r="C58" i="27"/>
  <c r="C239" i="27"/>
  <c r="C370" i="27"/>
  <c r="D498" i="20"/>
  <c r="D778" i="20"/>
  <c r="D820" i="20"/>
  <c r="C52" i="27"/>
  <c r="D626" i="20"/>
  <c r="C275" i="27"/>
  <c r="C387" i="27"/>
  <c r="B73" i="16"/>
  <c r="D823" i="20"/>
  <c r="D73" i="24"/>
  <c r="D74" i="24"/>
  <c r="B74" i="16"/>
  <c r="D123" i="20"/>
  <c r="C184" i="27"/>
  <c r="D75" i="24"/>
  <c r="B75" i="16"/>
  <c r="D33" i="20"/>
  <c r="C430" i="27"/>
  <c r="D557" i="20"/>
  <c r="C412" i="27"/>
  <c r="R1625" i="3"/>
  <c r="Q1625" i="3"/>
  <c r="P1625" i="3"/>
  <c r="O1625" i="3"/>
  <c r="N1625" i="3"/>
  <c r="M1625" i="3"/>
  <c r="L1625" i="3"/>
  <c r="K1625" i="3"/>
  <c r="J1625" i="3"/>
  <c r="I1625" i="3"/>
  <c r="G1625" i="3"/>
  <c r="F1625" i="3"/>
  <c r="E1625" i="3"/>
  <c r="D1625" i="3"/>
  <c r="N39" i="23"/>
  <c r="F78" i="24" l="1"/>
  <c r="F76" i="24"/>
  <c r="F79" i="24"/>
  <c r="F85" i="24"/>
  <c r="F80" i="24"/>
  <c r="F84" i="24"/>
  <c r="F82" i="24"/>
  <c r="I76" i="24"/>
  <c r="I79" i="24"/>
  <c r="I78" i="24"/>
  <c r="I85" i="24"/>
  <c r="I80" i="24"/>
  <c r="I84" i="24"/>
  <c r="E1062" i="11"/>
  <c r="E885" i="20" s="1"/>
  <c r="D1062" i="11"/>
  <c r="D885" i="20" s="1"/>
  <c r="E1060" i="11"/>
  <c r="D1060" i="11"/>
  <c r="E1059" i="11"/>
  <c r="D1059" i="11"/>
  <c r="E1058" i="11"/>
  <c r="D1058" i="11"/>
  <c r="E1057" i="11"/>
  <c r="D1057" i="11"/>
  <c r="E1056" i="11"/>
  <c r="D1056" i="11"/>
  <c r="E1055" i="11"/>
  <c r="D1055" i="11"/>
  <c r="E1054" i="11"/>
  <c r="D1054" i="11"/>
  <c r="E1052" i="11"/>
  <c r="D1052" i="11"/>
  <c r="E1051" i="11"/>
  <c r="D527" i="27" s="1"/>
  <c r="D1051" i="11"/>
  <c r="E1050" i="11"/>
  <c r="D1050" i="11"/>
  <c r="E1049" i="11"/>
  <c r="D1049" i="11"/>
  <c r="E1048" i="11"/>
  <c r="D1048" i="11"/>
  <c r="E1047" i="11"/>
  <c r="D1047" i="11"/>
  <c r="E1044" i="11"/>
  <c r="D1044" i="11"/>
  <c r="E1043" i="11"/>
  <c r="D1043" i="11"/>
  <c r="E1042" i="11"/>
  <c r="D1042" i="11"/>
  <c r="E1040" i="11"/>
  <c r="D1040" i="11"/>
  <c r="E1039" i="11"/>
  <c r="D1039" i="11"/>
  <c r="E1038" i="11"/>
  <c r="D1038" i="11"/>
  <c r="E1037" i="11"/>
  <c r="D1037" i="11"/>
  <c r="E1036" i="11"/>
  <c r="D1036" i="11"/>
  <c r="E1034" i="11"/>
  <c r="D1034" i="11"/>
  <c r="D401" i="20" s="1"/>
  <c r="E1033" i="11"/>
  <c r="D1033" i="11"/>
  <c r="E1032" i="11"/>
  <c r="D1032" i="11"/>
  <c r="E1031" i="11"/>
  <c r="D1031" i="11"/>
  <c r="E1030" i="11"/>
  <c r="D1030" i="11"/>
  <c r="E1029" i="11"/>
  <c r="D254" i="27" s="1"/>
  <c r="D1029" i="11"/>
  <c r="E1028" i="11"/>
  <c r="D300" i="27" s="1"/>
  <c r="D1028" i="11"/>
  <c r="C300" i="27" s="1"/>
  <c r="E1027" i="11"/>
  <c r="D1027" i="11"/>
  <c r="E1025" i="11"/>
  <c r="D1025" i="11"/>
  <c r="E1023" i="11"/>
  <c r="D549" i="27" s="1"/>
  <c r="D1023" i="11"/>
  <c r="E1022" i="11"/>
  <c r="D1022" i="11"/>
  <c r="E1020" i="11"/>
  <c r="D1020" i="11"/>
  <c r="E1019" i="11"/>
  <c r="D1019" i="11"/>
  <c r="E1016" i="11"/>
  <c r="D1016" i="11"/>
  <c r="E1015" i="11"/>
  <c r="D1015" i="11"/>
  <c r="E1014" i="11"/>
  <c r="D1014" i="11"/>
  <c r="E1012" i="11"/>
  <c r="D1012" i="11"/>
  <c r="E1011" i="11"/>
  <c r="D1011" i="11"/>
  <c r="E1010" i="11"/>
  <c r="D1010" i="11"/>
  <c r="E1009" i="11"/>
  <c r="D1009" i="11"/>
  <c r="E1008" i="11"/>
  <c r="D355" i="27" s="1"/>
  <c r="D1008" i="11"/>
  <c r="E1006" i="11"/>
  <c r="D1006" i="11"/>
  <c r="E1003" i="11"/>
  <c r="D1003" i="11"/>
  <c r="E1002" i="11"/>
  <c r="D134" i="22" s="1"/>
  <c r="D1002" i="11"/>
  <c r="C134" i="22" s="1"/>
  <c r="E1001" i="11"/>
  <c r="D238" i="27" s="1"/>
  <c r="D1001" i="11"/>
  <c r="C238" i="27" s="1"/>
  <c r="E1000" i="11"/>
  <c r="D252" i="27" s="1"/>
  <c r="D1000" i="11"/>
  <c r="C252" i="27" s="1"/>
  <c r="E999" i="11"/>
  <c r="D999" i="11"/>
  <c r="C186" i="22" s="1"/>
  <c r="E998" i="11"/>
  <c r="D998" i="11"/>
  <c r="E997" i="11"/>
  <c r="D219" i="22" s="1"/>
  <c r="D997" i="11"/>
  <c r="E996" i="11"/>
  <c r="D996" i="11"/>
  <c r="E995" i="11"/>
  <c r="E153" i="20" s="1"/>
  <c r="D995" i="11"/>
  <c r="E994" i="11"/>
  <c r="D994" i="11"/>
  <c r="E993" i="11"/>
  <c r="E601" i="20" s="1"/>
  <c r="D993" i="11"/>
  <c r="D601" i="20" s="1"/>
  <c r="E990" i="11"/>
  <c r="D990" i="11"/>
  <c r="E989" i="11"/>
  <c r="D989" i="11"/>
  <c r="E988" i="11"/>
  <c r="D988" i="11"/>
  <c r="E987" i="11"/>
  <c r="D987" i="11"/>
  <c r="E986" i="11"/>
  <c r="D986" i="11"/>
  <c r="E981" i="11"/>
  <c r="D981" i="11"/>
  <c r="E980" i="11"/>
  <c r="D980" i="11"/>
  <c r="E977" i="11"/>
  <c r="D161" i="22" s="1"/>
  <c r="D977" i="11"/>
  <c r="E976" i="11"/>
  <c r="D976" i="11"/>
  <c r="E975" i="11"/>
  <c r="D975" i="11"/>
  <c r="E974" i="11"/>
  <c r="D974" i="11"/>
  <c r="E973" i="11"/>
  <c r="D973" i="11"/>
  <c r="E972" i="11"/>
  <c r="D972" i="11"/>
  <c r="E971" i="11"/>
  <c r="D971" i="11"/>
  <c r="E970" i="11"/>
  <c r="D970" i="11"/>
  <c r="E969" i="11"/>
  <c r="D969" i="11"/>
  <c r="E968" i="11"/>
  <c r="D968" i="11"/>
  <c r="E966" i="11"/>
  <c r="D966" i="11"/>
  <c r="E965" i="11"/>
  <c r="D965" i="11"/>
  <c r="E964" i="11"/>
  <c r="D964" i="11"/>
  <c r="E963" i="11"/>
  <c r="D963" i="11"/>
  <c r="E960" i="11"/>
  <c r="D960" i="11"/>
  <c r="E957" i="11"/>
  <c r="D957" i="11"/>
  <c r="E956" i="11"/>
  <c r="D956" i="11"/>
  <c r="E955" i="11"/>
  <c r="D955" i="11"/>
  <c r="E954" i="11"/>
  <c r="D954" i="11"/>
  <c r="E953" i="11"/>
  <c r="D953" i="11"/>
  <c r="E952" i="11"/>
  <c r="D952" i="11"/>
  <c r="E951" i="11"/>
  <c r="D951" i="11"/>
  <c r="E949" i="11"/>
  <c r="D949" i="11"/>
  <c r="E948" i="11"/>
  <c r="D948" i="11"/>
  <c r="E947" i="11"/>
  <c r="D947" i="11"/>
  <c r="E946" i="11"/>
  <c r="D946" i="11"/>
  <c r="E945" i="11"/>
  <c r="D945" i="11"/>
  <c r="E943" i="11"/>
  <c r="D943" i="11"/>
  <c r="E942" i="11"/>
  <c r="D942" i="11"/>
  <c r="E941" i="11"/>
  <c r="D941" i="11"/>
  <c r="E940" i="11"/>
  <c r="D940" i="11"/>
  <c r="E939" i="11"/>
  <c r="D939" i="11"/>
  <c r="E938" i="11"/>
  <c r="D938" i="11"/>
  <c r="E937" i="11"/>
  <c r="D937" i="11"/>
  <c r="E935" i="11"/>
  <c r="D935" i="11"/>
  <c r="E934" i="11"/>
  <c r="D934" i="11"/>
  <c r="E933" i="11"/>
  <c r="D933" i="11"/>
  <c r="E932" i="11"/>
  <c r="D932" i="11"/>
  <c r="E929" i="11"/>
  <c r="D929" i="11"/>
  <c r="E928" i="11"/>
  <c r="D928" i="11"/>
  <c r="E927" i="11"/>
  <c r="D927" i="11"/>
  <c r="E926" i="11"/>
  <c r="D926" i="11"/>
  <c r="E925" i="11"/>
  <c r="D925" i="11"/>
  <c r="E924" i="11"/>
  <c r="D924" i="11"/>
  <c r="E923" i="11"/>
  <c r="D923" i="11"/>
  <c r="E922" i="11"/>
  <c r="D922" i="11"/>
  <c r="E921" i="11"/>
  <c r="D921" i="11"/>
  <c r="D152" i="20" s="1"/>
  <c r="E920" i="11"/>
  <c r="D920" i="11"/>
  <c r="E919" i="11"/>
  <c r="D919" i="11"/>
  <c r="E918" i="11"/>
  <c r="D918" i="11"/>
  <c r="E917" i="11"/>
  <c r="E461" i="20" s="1"/>
  <c r="D917" i="11"/>
  <c r="D461" i="20" s="1"/>
  <c r="E911" i="11"/>
  <c r="D911" i="11"/>
  <c r="E910" i="11"/>
  <c r="D910" i="11"/>
  <c r="E907" i="11"/>
  <c r="D907" i="11"/>
  <c r="E905" i="11"/>
  <c r="D905" i="11"/>
  <c r="E904" i="11"/>
  <c r="D904" i="11"/>
  <c r="E903" i="11"/>
  <c r="D903" i="11"/>
  <c r="E902" i="11"/>
  <c r="D902" i="11"/>
  <c r="E901" i="11"/>
  <c r="D901" i="11"/>
  <c r="E900" i="11"/>
  <c r="D900" i="11"/>
  <c r="E899" i="11"/>
  <c r="D899" i="11"/>
  <c r="E898" i="11"/>
  <c r="D898" i="11"/>
  <c r="E896" i="11"/>
  <c r="D896" i="11"/>
  <c r="E895" i="11"/>
  <c r="D895" i="11"/>
  <c r="E894" i="11"/>
  <c r="D894" i="11"/>
  <c r="E893" i="11"/>
  <c r="D893" i="11"/>
  <c r="E892" i="11"/>
  <c r="D892" i="11"/>
  <c r="E891" i="11"/>
  <c r="D891" i="11"/>
  <c r="E890" i="11"/>
  <c r="D178" i="27" s="1"/>
  <c r="D890" i="11"/>
  <c r="C178" i="27" s="1"/>
  <c r="E887" i="11"/>
  <c r="D887" i="11"/>
  <c r="E886" i="11"/>
  <c r="D886" i="11"/>
  <c r="E885" i="11"/>
  <c r="D885" i="11"/>
  <c r="E883" i="11"/>
  <c r="D883" i="11"/>
  <c r="E882" i="11"/>
  <c r="D882" i="11"/>
  <c r="E880" i="11"/>
  <c r="D880" i="11"/>
  <c r="E879" i="11"/>
  <c r="D879" i="11"/>
  <c r="E878" i="11"/>
  <c r="D878" i="11"/>
  <c r="E876" i="11"/>
  <c r="D876" i="11"/>
  <c r="E874" i="11"/>
  <c r="D874" i="11"/>
  <c r="E872" i="11"/>
  <c r="D872" i="11"/>
  <c r="E871" i="11"/>
  <c r="D871" i="11"/>
  <c r="E869" i="11"/>
  <c r="D869" i="11"/>
  <c r="E867" i="11"/>
  <c r="D867" i="11"/>
  <c r="E866" i="11"/>
  <c r="D866" i="11"/>
  <c r="E864" i="11"/>
  <c r="D864" i="11"/>
  <c r="E863" i="11"/>
  <c r="D863" i="11"/>
  <c r="E862" i="11"/>
  <c r="D862" i="11"/>
  <c r="E853" i="11"/>
  <c r="D853" i="11"/>
  <c r="E850" i="11"/>
  <c r="D850" i="11"/>
  <c r="E849" i="11"/>
  <c r="D849" i="11"/>
  <c r="E848" i="11"/>
  <c r="D848" i="11"/>
  <c r="E847" i="11"/>
  <c r="D847" i="11"/>
  <c r="E845" i="11"/>
  <c r="D845" i="11"/>
  <c r="E844" i="11"/>
  <c r="D844" i="11"/>
  <c r="E842" i="11"/>
  <c r="D842" i="11"/>
  <c r="E841" i="11"/>
  <c r="D841" i="11"/>
  <c r="E840" i="11"/>
  <c r="D840" i="11"/>
  <c r="E839" i="11"/>
  <c r="D839" i="11"/>
  <c r="E838" i="11"/>
  <c r="D838" i="11"/>
  <c r="E836" i="11"/>
  <c r="D836" i="11"/>
  <c r="E835" i="11"/>
  <c r="D835" i="11"/>
  <c r="E834" i="11"/>
  <c r="D834" i="11"/>
  <c r="E833" i="11"/>
  <c r="D833" i="11"/>
  <c r="E832" i="11"/>
  <c r="D832" i="11"/>
  <c r="E831" i="11"/>
  <c r="D831" i="11"/>
  <c r="E829" i="11"/>
  <c r="D829" i="11"/>
  <c r="E828" i="11"/>
  <c r="D828" i="11"/>
  <c r="E827" i="11"/>
  <c r="D827" i="11"/>
  <c r="E826" i="11"/>
  <c r="D826" i="11"/>
  <c r="E825" i="11"/>
  <c r="D825" i="11"/>
  <c r="E824" i="11"/>
  <c r="D824" i="11"/>
  <c r="E822" i="11"/>
  <c r="D822" i="11"/>
  <c r="E821" i="11"/>
  <c r="D821" i="11"/>
  <c r="E820" i="11"/>
  <c r="D820" i="11"/>
  <c r="E819" i="11"/>
  <c r="D819" i="11"/>
  <c r="E818" i="11"/>
  <c r="D818" i="11"/>
  <c r="E816" i="11"/>
  <c r="D816" i="11"/>
  <c r="E815" i="11"/>
  <c r="D815" i="11"/>
  <c r="E814" i="11"/>
  <c r="D814" i="11"/>
  <c r="E813" i="11"/>
  <c r="D813" i="11"/>
  <c r="E812" i="11"/>
  <c r="D812" i="11"/>
  <c r="E811" i="11"/>
  <c r="D811" i="11"/>
  <c r="E810" i="11"/>
  <c r="D810" i="11"/>
  <c r="E809" i="11"/>
  <c r="D809" i="11"/>
  <c r="E808" i="11"/>
  <c r="D808" i="11"/>
  <c r="E807" i="11"/>
  <c r="D807" i="11"/>
  <c r="E806" i="11"/>
  <c r="D806" i="11"/>
  <c r="E805" i="11"/>
  <c r="D805" i="11"/>
  <c r="E804" i="11"/>
  <c r="D804" i="11"/>
  <c r="E803" i="11"/>
  <c r="D803" i="11"/>
  <c r="E801" i="11"/>
  <c r="D801" i="11"/>
  <c r="E800" i="11"/>
  <c r="D800" i="11"/>
  <c r="E799" i="11"/>
  <c r="D799" i="11"/>
  <c r="E798" i="11"/>
  <c r="D798" i="11"/>
  <c r="E797" i="11"/>
  <c r="D797" i="11"/>
  <c r="E796" i="11"/>
  <c r="D796" i="11"/>
  <c r="E795" i="11"/>
  <c r="D795" i="11"/>
  <c r="E794" i="11"/>
  <c r="D794" i="11"/>
  <c r="E793" i="11"/>
  <c r="D793" i="11"/>
  <c r="E792" i="11"/>
  <c r="D792" i="11"/>
  <c r="E791" i="11"/>
  <c r="D791" i="11"/>
  <c r="E790" i="11"/>
  <c r="D790" i="11"/>
  <c r="E789" i="11"/>
  <c r="D789" i="11"/>
  <c r="E787" i="11"/>
  <c r="D787" i="11"/>
  <c r="E786" i="11"/>
  <c r="D786" i="11"/>
  <c r="E785" i="11"/>
  <c r="D785" i="11"/>
  <c r="E784" i="11"/>
  <c r="D784" i="11"/>
  <c r="E783" i="11"/>
  <c r="D783" i="11"/>
  <c r="E782" i="11"/>
  <c r="D782" i="11"/>
  <c r="E781" i="11"/>
  <c r="D781" i="11"/>
  <c r="E780" i="11"/>
  <c r="D780" i="11"/>
  <c r="E779" i="11"/>
  <c r="D779" i="11"/>
  <c r="E778" i="11"/>
  <c r="D778" i="11"/>
  <c r="E777" i="11"/>
  <c r="D777" i="11"/>
  <c r="E776" i="11"/>
  <c r="E460" i="20" s="1"/>
  <c r="D776" i="11"/>
  <c r="D460" i="20" s="1"/>
  <c r="E775" i="11"/>
  <c r="D775" i="11"/>
  <c r="E774" i="11"/>
  <c r="D774" i="11"/>
  <c r="E772" i="11"/>
  <c r="D772" i="11"/>
  <c r="E769" i="11"/>
  <c r="D769" i="11"/>
  <c r="E768" i="11"/>
  <c r="D768" i="11"/>
  <c r="E767" i="11"/>
  <c r="D767" i="11"/>
  <c r="E766" i="11"/>
  <c r="D766" i="11"/>
  <c r="E765" i="11"/>
  <c r="D765" i="11"/>
  <c r="E763" i="11"/>
  <c r="D763" i="11"/>
  <c r="E762" i="11"/>
  <c r="D762" i="11"/>
  <c r="E761" i="11"/>
  <c r="D761" i="11"/>
  <c r="E760" i="11"/>
  <c r="D760" i="11"/>
  <c r="E759" i="11"/>
  <c r="D759" i="11"/>
  <c r="E758" i="11"/>
  <c r="D758" i="11"/>
  <c r="E757" i="11"/>
  <c r="D757" i="11"/>
  <c r="E756" i="11"/>
  <c r="D756" i="11"/>
  <c r="E755" i="11"/>
  <c r="D755" i="11"/>
  <c r="E754" i="11"/>
  <c r="D754" i="11"/>
  <c r="E753" i="11"/>
  <c r="D753" i="11"/>
  <c r="E752" i="11"/>
  <c r="D752" i="11"/>
  <c r="E749" i="11"/>
  <c r="D749" i="11"/>
  <c r="E748" i="11"/>
  <c r="E459" i="20" s="1"/>
  <c r="D748" i="11"/>
  <c r="D459" i="20" s="1"/>
  <c r="E747" i="11"/>
  <c r="D747" i="11"/>
  <c r="E746" i="11"/>
  <c r="D746" i="11"/>
  <c r="E744" i="11"/>
  <c r="D744" i="11"/>
  <c r="E743" i="11"/>
  <c r="D743" i="11"/>
  <c r="E742" i="11"/>
  <c r="D742" i="11"/>
  <c r="E741" i="11"/>
  <c r="D741" i="11"/>
  <c r="E740" i="11"/>
  <c r="D740" i="11"/>
  <c r="E739" i="11"/>
  <c r="D739" i="11"/>
  <c r="E738" i="11"/>
  <c r="D738" i="11"/>
  <c r="E737" i="11"/>
  <c r="D737" i="11"/>
  <c r="E736" i="11"/>
  <c r="D736" i="11"/>
  <c r="E734" i="11"/>
  <c r="D734" i="11"/>
  <c r="E733" i="11"/>
  <c r="D733" i="11"/>
  <c r="E732" i="11"/>
  <c r="D732" i="11"/>
  <c r="E731" i="11"/>
  <c r="D731" i="11"/>
  <c r="E729" i="11"/>
  <c r="D729" i="11"/>
  <c r="E728" i="11"/>
  <c r="D728" i="11"/>
  <c r="E726" i="11"/>
  <c r="D726" i="11"/>
  <c r="E725" i="11"/>
  <c r="D725" i="11"/>
  <c r="E723" i="11"/>
  <c r="D723" i="11"/>
  <c r="E722" i="11"/>
  <c r="D722" i="11"/>
  <c r="E721" i="11"/>
  <c r="D721" i="11"/>
  <c r="E719" i="11"/>
  <c r="D719" i="11"/>
  <c r="E718" i="11"/>
  <c r="D718" i="11"/>
  <c r="E717" i="11"/>
  <c r="D717" i="11"/>
  <c r="E716" i="11"/>
  <c r="D716" i="11"/>
  <c r="E715" i="11"/>
  <c r="D715" i="11"/>
  <c r="E714" i="11"/>
  <c r="D714" i="11"/>
  <c r="E712" i="11"/>
  <c r="D712" i="11"/>
  <c r="E711" i="11"/>
  <c r="D711" i="11"/>
  <c r="E710" i="11"/>
  <c r="D710" i="11"/>
  <c r="E707" i="11"/>
  <c r="D707" i="11"/>
  <c r="E706" i="11"/>
  <c r="D706" i="11"/>
  <c r="E705" i="11"/>
  <c r="D705" i="11"/>
  <c r="E704" i="11"/>
  <c r="D704" i="11"/>
  <c r="E703" i="11"/>
  <c r="D703" i="11"/>
  <c r="E701" i="11"/>
  <c r="D701" i="11"/>
  <c r="E700" i="11"/>
  <c r="D700" i="11"/>
  <c r="E698" i="11"/>
  <c r="D698" i="11"/>
  <c r="E696" i="11"/>
  <c r="D696" i="11"/>
  <c r="E695" i="11"/>
  <c r="D695" i="11"/>
  <c r="E694" i="11"/>
  <c r="D694" i="11"/>
  <c r="E693" i="11"/>
  <c r="D693" i="11"/>
  <c r="E692" i="11"/>
  <c r="D692" i="11"/>
  <c r="E691" i="11"/>
  <c r="D691" i="11"/>
  <c r="E690" i="11"/>
  <c r="D690" i="11"/>
  <c r="E689" i="11"/>
  <c r="D689" i="11"/>
  <c r="E686" i="11"/>
  <c r="D686" i="11"/>
  <c r="E684" i="11"/>
  <c r="D684" i="11"/>
  <c r="E683" i="11"/>
  <c r="D683" i="11"/>
  <c r="E681" i="11"/>
  <c r="D681" i="11"/>
  <c r="E679" i="11"/>
  <c r="D679" i="11"/>
  <c r="E678" i="11"/>
  <c r="E458" i="20" s="1"/>
  <c r="D678" i="11"/>
  <c r="D458" i="20" s="1"/>
  <c r="E677" i="11"/>
  <c r="D677" i="11"/>
  <c r="E675" i="11"/>
  <c r="D675" i="11"/>
  <c r="E673" i="11"/>
  <c r="D673" i="11"/>
  <c r="E671" i="11"/>
  <c r="D671" i="11"/>
  <c r="E670" i="11"/>
  <c r="D670" i="11"/>
  <c r="E668" i="11"/>
  <c r="D668" i="11"/>
  <c r="E667" i="11"/>
  <c r="D667" i="11"/>
  <c r="E666" i="11"/>
  <c r="D666" i="11"/>
  <c r="E665" i="11"/>
  <c r="D665" i="11"/>
  <c r="E664" i="11"/>
  <c r="D664" i="11"/>
  <c r="E663" i="11"/>
  <c r="D663" i="11"/>
  <c r="E662" i="11"/>
  <c r="D662" i="11"/>
  <c r="E661" i="11"/>
  <c r="E148" i="20" s="1"/>
  <c r="D661" i="11"/>
  <c r="E659" i="11"/>
  <c r="D659" i="11"/>
  <c r="E658" i="11"/>
  <c r="D658" i="11"/>
  <c r="E657" i="11"/>
  <c r="D657" i="11"/>
  <c r="E656" i="11"/>
  <c r="D656" i="11"/>
  <c r="E655" i="11"/>
  <c r="D655" i="11"/>
  <c r="E654" i="11"/>
  <c r="D654" i="11"/>
  <c r="E653" i="11"/>
  <c r="D653" i="11"/>
  <c r="E651" i="11"/>
  <c r="D651" i="11"/>
  <c r="E649" i="11"/>
  <c r="D649" i="11"/>
  <c r="E648" i="11"/>
  <c r="D648" i="11"/>
  <c r="E647" i="11"/>
  <c r="D647" i="11"/>
  <c r="E646" i="11"/>
  <c r="D646" i="11"/>
  <c r="E645" i="11"/>
  <c r="D645" i="11"/>
  <c r="E644" i="11"/>
  <c r="D644" i="11"/>
  <c r="E643" i="11"/>
  <c r="D643" i="11"/>
  <c r="E642" i="11"/>
  <c r="E155" i="20" s="1"/>
  <c r="D642" i="11"/>
  <c r="D155" i="20" s="1"/>
  <c r="E641" i="11"/>
  <c r="D641" i="11"/>
  <c r="E640" i="11"/>
  <c r="D640" i="11"/>
  <c r="E639" i="11"/>
  <c r="D639" i="11"/>
  <c r="E638" i="11"/>
  <c r="D638" i="11"/>
  <c r="C350" i="27" s="1"/>
  <c r="E634" i="11"/>
  <c r="D634" i="11"/>
  <c r="E632" i="11"/>
  <c r="D632" i="11"/>
  <c r="E631" i="11"/>
  <c r="D631" i="11"/>
  <c r="E630" i="11"/>
  <c r="D630" i="11"/>
  <c r="E629" i="11"/>
  <c r="E456" i="20" s="1"/>
  <c r="D629" i="11"/>
  <c r="D456" i="20" s="1"/>
  <c r="E628" i="11"/>
  <c r="D628" i="11"/>
  <c r="E626" i="11"/>
  <c r="D626" i="11"/>
  <c r="E624" i="11"/>
  <c r="D624" i="11"/>
  <c r="E623" i="11"/>
  <c r="D623" i="11"/>
  <c r="E622" i="11"/>
  <c r="D622" i="11"/>
  <c r="E621" i="11"/>
  <c r="D621" i="11"/>
  <c r="E620" i="11"/>
  <c r="D620" i="11"/>
  <c r="E619" i="11"/>
  <c r="D619" i="11"/>
  <c r="E616" i="11"/>
  <c r="D616" i="11"/>
  <c r="E614" i="11"/>
  <c r="D614" i="11"/>
  <c r="E613" i="11"/>
  <c r="D613" i="11"/>
  <c r="E612" i="11"/>
  <c r="D612" i="11"/>
  <c r="E611" i="11"/>
  <c r="D611" i="11"/>
  <c r="E610" i="11"/>
  <c r="D610" i="11"/>
  <c r="E609" i="11"/>
  <c r="D609" i="11"/>
  <c r="E608" i="11"/>
  <c r="D608" i="11"/>
  <c r="E607" i="11"/>
  <c r="D607" i="11"/>
  <c r="E606" i="11"/>
  <c r="D606" i="11"/>
  <c r="E605" i="11"/>
  <c r="D605" i="11"/>
  <c r="E604" i="11"/>
  <c r="D604" i="11"/>
  <c r="E603" i="11"/>
  <c r="D603" i="11"/>
  <c r="E602" i="11"/>
  <c r="D602" i="11"/>
  <c r="E601" i="11"/>
  <c r="D601" i="11"/>
  <c r="E600" i="11"/>
  <c r="D600" i="11"/>
  <c r="E598" i="11"/>
  <c r="D598" i="11"/>
  <c r="E586" i="11"/>
  <c r="D586" i="11"/>
  <c r="E585" i="11"/>
  <c r="D585" i="11"/>
  <c r="E584" i="11"/>
  <c r="D584" i="11"/>
  <c r="E582" i="11"/>
  <c r="D582" i="11"/>
  <c r="E581" i="11"/>
  <c r="D581" i="11"/>
  <c r="E580" i="11"/>
  <c r="D580" i="11"/>
  <c r="E579" i="11"/>
  <c r="D579" i="11"/>
  <c r="E578" i="11"/>
  <c r="D578" i="11"/>
  <c r="E577" i="11"/>
  <c r="D577" i="11"/>
  <c r="E576" i="11"/>
  <c r="D576" i="11"/>
  <c r="E575" i="11"/>
  <c r="D575" i="11"/>
  <c r="E574" i="11"/>
  <c r="D230" i="27" s="1"/>
  <c r="D574" i="11"/>
  <c r="C230" i="27" s="1"/>
  <c r="E573" i="11"/>
  <c r="D573" i="11"/>
  <c r="E572" i="11"/>
  <c r="D572" i="11"/>
  <c r="E571" i="11"/>
  <c r="D571" i="11"/>
  <c r="E567" i="11"/>
  <c r="D567" i="11"/>
  <c r="E566" i="11"/>
  <c r="D566" i="11"/>
  <c r="E565" i="11"/>
  <c r="D565" i="11"/>
  <c r="E564" i="11"/>
  <c r="D564" i="11"/>
  <c r="E563" i="11"/>
  <c r="D563" i="11"/>
  <c r="E562" i="11"/>
  <c r="D562" i="11"/>
  <c r="E561" i="11"/>
  <c r="D561" i="11"/>
  <c r="E560" i="11"/>
  <c r="D560" i="11"/>
  <c r="E559" i="11"/>
  <c r="D559" i="11"/>
  <c r="E558" i="11"/>
  <c r="D558" i="11"/>
  <c r="E557" i="11"/>
  <c r="D557" i="11"/>
  <c r="E555" i="11"/>
  <c r="D555" i="11"/>
  <c r="E554" i="11"/>
  <c r="D554" i="11"/>
  <c r="E553" i="11"/>
  <c r="E454" i="20" s="1"/>
  <c r="D553" i="11"/>
  <c r="D454" i="20" s="1"/>
  <c r="E552" i="11"/>
  <c r="D552" i="11"/>
  <c r="E551" i="11"/>
  <c r="D551" i="11"/>
  <c r="E550" i="11"/>
  <c r="D550" i="11"/>
  <c r="E549" i="11"/>
  <c r="D549" i="11"/>
  <c r="E548" i="11"/>
  <c r="D548" i="11"/>
  <c r="E546" i="11"/>
  <c r="D546" i="11"/>
  <c r="E545" i="11"/>
  <c r="D545" i="11"/>
  <c r="E544" i="11"/>
  <c r="D544" i="11"/>
  <c r="E543" i="11"/>
  <c r="D543" i="11"/>
  <c r="E542" i="11"/>
  <c r="D542" i="11"/>
  <c r="E541" i="11"/>
  <c r="E717" i="20" s="1"/>
  <c r="D541" i="11"/>
  <c r="E539" i="11"/>
  <c r="D539" i="11"/>
  <c r="E538" i="11"/>
  <c r="D538" i="11"/>
  <c r="E537" i="11"/>
  <c r="D537" i="11"/>
  <c r="E536" i="11"/>
  <c r="D536" i="11"/>
  <c r="E535" i="11"/>
  <c r="D535" i="11"/>
  <c r="E534" i="11"/>
  <c r="D534" i="11"/>
  <c r="E533" i="11"/>
  <c r="D533" i="11"/>
  <c r="E532" i="11"/>
  <c r="D532" i="11"/>
  <c r="E531" i="11"/>
  <c r="D531" i="11"/>
  <c r="E530" i="11"/>
  <c r="D530" i="11"/>
  <c r="E529" i="11"/>
  <c r="D529" i="11"/>
  <c r="E528" i="11"/>
  <c r="D528" i="11"/>
  <c r="E527" i="11"/>
  <c r="D527" i="11"/>
  <c r="E526" i="11"/>
  <c r="D526" i="11"/>
  <c r="E525" i="11"/>
  <c r="D525" i="11"/>
  <c r="E524" i="11"/>
  <c r="D524" i="11"/>
  <c r="E523" i="11"/>
  <c r="D523" i="11"/>
  <c r="E522" i="11"/>
  <c r="D522" i="11"/>
  <c r="E519" i="11"/>
  <c r="D519" i="11"/>
  <c r="E518" i="11"/>
  <c r="D518" i="11"/>
  <c r="E517" i="11"/>
  <c r="D517" i="11"/>
  <c r="E515" i="11"/>
  <c r="D515" i="11"/>
  <c r="E514" i="11"/>
  <c r="D514" i="11"/>
  <c r="E513" i="11"/>
  <c r="E145" i="20" s="1"/>
  <c r="D513" i="11"/>
  <c r="D145" i="20" s="1"/>
  <c r="E511" i="11"/>
  <c r="D511" i="11"/>
  <c r="E510" i="11"/>
  <c r="D510" i="11"/>
  <c r="E509" i="11"/>
  <c r="D509" i="11"/>
  <c r="E508" i="11"/>
  <c r="D508" i="11"/>
  <c r="E507" i="11"/>
  <c r="D507" i="11"/>
  <c r="E506" i="11"/>
  <c r="D506" i="11"/>
  <c r="E505" i="11"/>
  <c r="D505" i="11"/>
  <c r="E504" i="11"/>
  <c r="D504" i="11"/>
  <c r="E503" i="11"/>
  <c r="D503" i="11"/>
  <c r="E502" i="11"/>
  <c r="D502" i="11"/>
  <c r="E501" i="11"/>
  <c r="D501" i="11"/>
  <c r="E500" i="11"/>
  <c r="D500" i="11"/>
  <c r="E499" i="11"/>
  <c r="D499" i="11"/>
  <c r="E498" i="11"/>
  <c r="D498" i="11"/>
  <c r="E497" i="11"/>
  <c r="E452" i="20" s="1"/>
  <c r="D497" i="11"/>
  <c r="D452" i="20" s="1"/>
  <c r="E494" i="11"/>
  <c r="D494" i="11"/>
  <c r="E493" i="11"/>
  <c r="D493" i="11"/>
  <c r="E492" i="11"/>
  <c r="D492" i="11"/>
  <c r="E491" i="11"/>
  <c r="D491" i="11"/>
  <c r="E490" i="11"/>
  <c r="D490" i="11"/>
  <c r="E489" i="11"/>
  <c r="D489" i="11"/>
  <c r="E487" i="11"/>
  <c r="D487" i="11"/>
  <c r="E486" i="11"/>
  <c r="D486" i="11"/>
  <c r="E485" i="11"/>
  <c r="D485" i="11"/>
  <c r="E483" i="11"/>
  <c r="D483" i="11"/>
  <c r="E482" i="11"/>
  <c r="D229" i="27" s="1"/>
  <c r="D482" i="11"/>
  <c r="C229" i="27" s="1"/>
  <c r="E481" i="11"/>
  <c r="D481" i="11"/>
  <c r="E480" i="11"/>
  <c r="D480" i="11"/>
  <c r="E478" i="11"/>
  <c r="D478" i="11"/>
  <c r="E477" i="11"/>
  <c r="E451" i="20" s="1"/>
  <c r="D477" i="11"/>
  <c r="D451" i="20" s="1"/>
  <c r="E475" i="11"/>
  <c r="D475" i="11"/>
  <c r="E474" i="11"/>
  <c r="D474" i="11"/>
  <c r="E473" i="11"/>
  <c r="D473" i="11"/>
  <c r="E472" i="11"/>
  <c r="D472" i="11"/>
  <c r="E469" i="11"/>
  <c r="D469" i="11"/>
  <c r="E468" i="11"/>
  <c r="D468" i="11"/>
  <c r="E465" i="11"/>
  <c r="D465" i="11"/>
  <c r="E464" i="11"/>
  <c r="D464" i="11"/>
  <c r="E463" i="11"/>
  <c r="D463" i="11"/>
  <c r="E462" i="11"/>
  <c r="D462" i="11"/>
  <c r="E461" i="11"/>
  <c r="D461" i="11"/>
  <c r="E460" i="11"/>
  <c r="D460" i="11"/>
  <c r="E459" i="11"/>
  <c r="D459" i="11"/>
  <c r="E458" i="11"/>
  <c r="D458" i="11"/>
  <c r="E455" i="11"/>
  <c r="D455" i="11"/>
  <c r="E454" i="11"/>
  <c r="D454" i="11"/>
  <c r="E453" i="11"/>
  <c r="D453" i="11"/>
  <c r="E452" i="11"/>
  <c r="D452" i="11"/>
  <c r="E451" i="11"/>
  <c r="D451" i="11"/>
  <c r="E450" i="11"/>
  <c r="D450" i="11"/>
  <c r="E449" i="11"/>
  <c r="D449" i="11"/>
  <c r="E448" i="11"/>
  <c r="D448" i="11"/>
  <c r="E447" i="11"/>
  <c r="D447" i="11"/>
  <c r="E446" i="11"/>
  <c r="D446" i="11"/>
  <c r="E445" i="11"/>
  <c r="D445" i="11"/>
  <c r="E444" i="11"/>
  <c r="D444" i="11"/>
  <c r="E442" i="11"/>
  <c r="D442" i="11"/>
  <c r="E440" i="11"/>
  <c r="D440" i="11"/>
  <c r="E439" i="11"/>
  <c r="D439" i="11"/>
  <c r="E438" i="11"/>
  <c r="D438" i="11"/>
  <c r="E436" i="11"/>
  <c r="D436" i="11"/>
  <c r="E435" i="11"/>
  <c r="E450" i="20" s="1"/>
  <c r="D435" i="11"/>
  <c r="D450" i="20" s="1"/>
  <c r="E433" i="11"/>
  <c r="D433" i="11"/>
  <c r="E432" i="11"/>
  <c r="D432" i="11"/>
  <c r="E431" i="11"/>
  <c r="D431" i="11"/>
  <c r="E429" i="11"/>
  <c r="D429" i="11"/>
  <c r="E428" i="11"/>
  <c r="D428" i="11"/>
  <c r="E427" i="11"/>
  <c r="D427" i="11"/>
  <c r="E426" i="11"/>
  <c r="D426" i="11"/>
  <c r="E425" i="11"/>
  <c r="D425" i="11"/>
  <c r="E424" i="11"/>
  <c r="D424" i="11"/>
  <c r="E423" i="11"/>
  <c r="D423" i="11"/>
  <c r="E422" i="11"/>
  <c r="D422" i="11"/>
  <c r="E421" i="11"/>
  <c r="D421" i="11"/>
  <c r="E420" i="11"/>
  <c r="D420" i="11"/>
  <c r="E419" i="11"/>
  <c r="D419" i="11"/>
  <c r="E418" i="11"/>
  <c r="D418" i="11"/>
  <c r="E416" i="11"/>
  <c r="D416" i="11"/>
  <c r="E415" i="11"/>
  <c r="D415" i="11"/>
  <c r="E414" i="11"/>
  <c r="D414" i="11"/>
  <c r="E412" i="11"/>
  <c r="D412" i="11"/>
  <c r="E410" i="11"/>
  <c r="D410" i="11"/>
  <c r="E409" i="11"/>
  <c r="D409" i="11"/>
  <c r="E404" i="11"/>
  <c r="D404" i="11"/>
  <c r="E401" i="11"/>
  <c r="D401" i="11"/>
  <c r="E399" i="11"/>
  <c r="D399" i="11"/>
  <c r="E398" i="11"/>
  <c r="D398" i="11"/>
  <c r="E396" i="11"/>
  <c r="D396" i="11"/>
  <c r="E395" i="11"/>
  <c r="E871" i="20" s="1"/>
  <c r="D395" i="11"/>
  <c r="D871" i="20" s="1"/>
  <c r="E394" i="11"/>
  <c r="D394" i="11"/>
  <c r="E392" i="11"/>
  <c r="D392" i="11"/>
  <c r="E391" i="11"/>
  <c r="D391" i="11"/>
  <c r="E390" i="11"/>
  <c r="D390" i="11"/>
  <c r="E389" i="11"/>
  <c r="D389" i="11"/>
  <c r="E387" i="11"/>
  <c r="D387" i="11"/>
  <c r="E385" i="11"/>
  <c r="D385" i="11"/>
  <c r="E384" i="11"/>
  <c r="D384" i="11"/>
  <c r="E383" i="11"/>
  <c r="D383" i="11"/>
  <c r="E382" i="11"/>
  <c r="D382" i="11"/>
  <c r="E381" i="11"/>
  <c r="D381" i="11"/>
  <c r="E380" i="11"/>
  <c r="D380" i="11"/>
  <c r="E379" i="11"/>
  <c r="D379" i="11"/>
  <c r="E378" i="11"/>
  <c r="D378" i="11"/>
  <c r="E376" i="11"/>
  <c r="D376" i="11"/>
  <c r="E375" i="11"/>
  <c r="D375" i="11"/>
  <c r="E372" i="11"/>
  <c r="D372" i="11"/>
  <c r="E371" i="11"/>
  <c r="D371" i="11"/>
  <c r="E370" i="11"/>
  <c r="D370" i="11"/>
  <c r="E369" i="11"/>
  <c r="D369" i="11"/>
  <c r="E368" i="11"/>
  <c r="D368" i="11"/>
  <c r="E366" i="11"/>
  <c r="D366" i="11"/>
  <c r="E365" i="11"/>
  <c r="D365" i="11"/>
  <c r="E361" i="11"/>
  <c r="D361" i="11"/>
  <c r="E360" i="11"/>
  <c r="D360" i="11"/>
  <c r="C169" i="27" s="1"/>
  <c r="E359" i="11"/>
  <c r="D359" i="11"/>
  <c r="E358" i="11"/>
  <c r="D358" i="11"/>
  <c r="E357" i="11"/>
  <c r="D561" i="27" s="1"/>
  <c r="D357" i="11"/>
  <c r="C561" i="27" s="1"/>
  <c r="E356" i="11"/>
  <c r="D356" i="11"/>
  <c r="E355" i="11"/>
  <c r="D355" i="11"/>
  <c r="E354" i="11"/>
  <c r="D354" i="11"/>
  <c r="E353" i="11"/>
  <c r="D353" i="11"/>
  <c r="E350" i="11"/>
  <c r="D350" i="11"/>
  <c r="E349" i="11"/>
  <c r="D349" i="11"/>
  <c r="E348" i="11"/>
  <c r="D348" i="11"/>
  <c r="E347" i="11"/>
  <c r="D347" i="11"/>
  <c r="E346" i="11"/>
  <c r="E448" i="20" s="1"/>
  <c r="D346" i="11"/>
  <c r="D448" i="20" s="1"/>
  <c r="E344" i="11"/>
  <c r="D344" i="11"/>
  <c r="E343" i="11"/>
  <c r="D343" i="11"/>
  <c r="E342" i="11"/>
  <c r="D342" i="11"/>
  <c r="E341" i="11"/>
  <c r="D341" i="11"/>
  <c r="E340" i="11"/>
  <c r="D340" i="11"/>
  <c r="E339" i="11"/>
  <c r="D339" i="11"/>
  <c r="E338" i="11"/>
  <c r="D338" i="11"/>
  <c r="E337" i="11"/>
  <c r="D337" i="11"/>
  <c r="E335" i="11"/>
  <c r="D335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8" i="11"/>
  <c r="D328" i="11"/>
  <c r="E326" i="11"/>
  <c r="D326" i="11"/>
  <c r="E324" i="11"/>
  <c r="D324" i="11"/>
  <c r="E323" i="11"/>
  <c r="D323" i="11"/>
  <c r="E322" i="11"/>
  <c r="D322" i="11"/>
  <c r="E321" i="11"/>
  <c r="D321" i="11"/>
  <c r="E320" i="11"/>
  <c r="D320" i="11"/>
  <c r="E319" i="11"/>
  <c r="D319" i="11"/>
  <c r="E318" i="11"/>
  <c r="D318" i="11"/>
  <c r="E317" i="11"/>
  <c r="D317" i="11"/>
  <c r="E316" i="11"/>
  <c r="D316" i="11"/>
  <c r="E315" i="11"/>
  <c r="D315" i="11"/>
  <c r="E306" i="11"/>
  <c r="D306" i="11"/>
  <c r="E304" i="11"/>
  <c r="D304" i="11"/>
  <c r="E303" i="11"/>
  <c r="D303" i="11"/>
  <c r="E302" i="11"/>
  <c r="D302" i="11"/>
  <c r="E301" i="11"/>
  <c r="D301" i="11"/>
  <c r="E300" i="11"/>
  <c r="D300" i="11"/>
  <c r="E299" i="11"/>
  <c r="D299" i="11"/>
  <c r="E298" i="11"/>
  <c r="D298" i="11"/>
  <c r="E297" i="11"/>
  <c r="D297" i="11"/>
  <c r="E296" i="11"/>
  <c r="D296" i="11"/>
  <c r="E295" i="11"/>
  <c r="E447" i="20" s="1"/>
  <c r="D295" i="11"/>
  <c r="D447" i="20" s="1"/>
  <c r="E293" i="11"/>
  <c r="D293" i="11"/>
  <c r="E292" i="11"/>
  <c r="D292" i="11"/>
  <c r="E291" i="11"/>
  <c r="D291" i="11"/>
  <c r="E290" i="11"/>
  <c r="D290" i="11"/>
  <c r="E289" i="11"/>
  <c r="D289" i="11"/>
  <c r="E288" i="11"/>
  <c r="D288" i="11"/>
  <c r="E287" i="11"/>
  <c r="D287" i="11"/>
  <c r="E286" i="11"/>
  <c r="D286" i="11"/>
  <c r="E285" i="11"/>
  <c r="D285" i="11"/>
  <c r="E283" i="11"/>
  <c r="D283" i="11"/>
  <c r="E282" i="11"/>
  <c r="D282" i="11"/>
  <c r="E281" i="11"/>
  <c r="D281" i="11"/>
  <c r="E280" i="11"/>
  <c r="D280" i="11"/>
  <c r="E279" i="11"/>
  <c r="D279" i="11"/>
  <c r="E278" i="11"/>
  <c r="D278" i="11"/>
  <c r="E277" i="11"/>
  <c r="D277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70" i="11"/>
  <c r="D270" i="11"/>
  <c r="E269" i="11"/>
  <c r="D269" i="11"/>
  <c r="E268" i="11"/>
  <c r="D268" i="11"/>
  <c r="E267" i="11"/>
  <c r="D267" i="11"/>
  <c r="E266" i="11"/>
  <c r="D266" i="11"/>
  <c r="E265" i="11"/>
  <c r="D265" i="11"/>
  <c r="E264" i="11"/>
  <c r="D264" i="11"/>
  <c r="E263" i="11"/>
  <c r="D97" i="22" s="1"/>
  <c r="D263" i="11"/>
  <c r="C97" i="22" s="1"/>
  <c r="E261" i="11"/>
  <c r="D261" i="11"/>
  <c r="E259" i="11"/>
  <c r="D259" i="11"/>
  <c r="E258" i="11"/>
  <c r="D258" i="11"/>
  <c r="E255" i="11"/>
  <c r="D255" i="11"/>
  <c r="E253" i="11"/>
  <c r="D253" i="11"/>
  <c r="E249" i="11"/>
  <c r="D249" i="11"/>
  <c r="E248" i="11"/>
  <c r="D248" i="11"/>
  <c r="E247" i="11"/>
  <c r="D247" i="11"/>
  <c r="E246" i="11"/>
  <c r="D246" i="11"/>
  <c r="E244" i="11"/>
  <c r="D244" i="11"/>
  <c r="E243" i="11"/>
  <c r="D243" i="11"/>
  <c r="E242" i="11"/>
  <c r="D242" i="11"/>
  <c r="E241" i="11"/>
  <c r="D241" i="11"/>
  <c r="E239" i="11"/>
  <c r="D239" i="11"/>
  <c r="E238" i="11"/>
  <c r="D238" i="11"/>
  <c r="E236" i="11"/>
  <c r="D236" i="11"/>
  <c r="E235" i="11"/>
  <c r="D235" i="11"/>
  <c r="E234" i="11"/>
  <c r="D234" i="11"/>
  <c r="E233" i="11"/>
  <c r="D233" i="11"/>
  <c r="E232" i="11"/>
  <c r="D232" i="11"/>
  <c r="E231" i="11"/>
  <c r="D231" i="11"/>
  <c r="E229" i="11"/>
  <c r="D229" i="11"/>
  <c r="E228" i="11"/>
  <c r="D228" i="11"/>
  <c r="E227" i="11"/>
  <c r="D227" i="11"/>
  <c r="E225" i="11"/>
  <c r="D225" i="11"/>
  <c r="E224" i="11"/>
  <c r="D224" i="11"/>
  <c r="E223" i="11"/>
  <c r="D223" i="11"/>
  <c r="E222" i="11"/>
  <c r="D222" i="11"/>
  <c r="E220" i="11"/>
  <c r="D220" i="11"/>
  <c r="E219" i="11"/>
  <c r="D219" i="11"/>
  <c r="E218" i="11"/>
  <c r="D218" i="11"/>
  <c r="E217" i="11"/>
  <c r="E445" i="20" s="1"/>
  <c r="D217" i="11"/>
  <c r="D445" i="20" s="1"/>
  <c r="E216" i="11"/>
  <c r="D216" i="11"/>
  <c r="E214" i="11"/>
  <c r="D214" i="11"/>
  <c r="E213" i="11"/>
  <c r="D213" i="11"/>
  <c r="E212" i="11"/>
  <c r="D212" i="11"/>
  <c r="E211" i="11"/>
  <c r="D211" i="11"/>
  <c r="E210" i="11"/>
  <c r="D210" i="11"/>
  <c r="E209" i="11"/>
  <c r="D209" i="11"/>
  <c r="E207" i="11"/>
  <c r="D207" i="11"/>
  <c r="E206" i="11"/>
  <c r="D206" i="11"/>
  <c r="E205" i="11"/>
  <c r="D205" i="11"/>
  <c r="E204" i="11"/>
  <c r="D204" i="11"/>
  <c r="E203" i="11"/>
  <c r="D203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91" i="11"/>
  <c r="D191" i="11"/>
  <c r="E190" i="11"/>
  <c r="D190" i="11"/>
  <c r="E188" i="11"/>
  <c r="D188" i="11"/>
  <c r="E187" i="11"/>
  <c r="D187" i="11"/>
  <c r="E186" i="11"/>
  <c r="D186" i="11"/>
  <c r="E185" i="11"/>
  <c r="D185" i="11"/>
  <c r="E184" i="11"/>
  <c r="D184" i="11"/>
  <c r="H56" i="4"/>
  <c r="E182" i="11"/>
  <c r="D182" i="11"/>
  <c r="E181" i="11"/>
  <c r="D181" i="11"/>
  <c r="E180" i="11"/>
  <c r="D180" i="11"/>
  <c r="E179" i="11"/>
  <c r="D224" i="27" s="1"/>
  <c r="D179" i="11"/>
  <c r="C224" i="27" s="1"/>
  <c r="E178" i="11"/>
  <c r="D178" i="11"/>
  <c r="E177" i="11"/>
  <c r="D177" i="11"/>
  <c r="E175" i="11"/>
  <c r="D175" i="11"/>
  <c r="E173" i="11"/>
  <c r="D204" i="22" s="1"/>
  <c r="D173" i="11"/>
  <c r="C204" i="22" s="1"/>
  <c r="E168" i="11"/>
  <c r="D168" i="11"/>
  <c r="E159" i="11"/>
  <c r="D159" i="11"/>
  <c r="E157" i="11"/>
  <c r="D157" i="11"/>
  <c r="E156" i="11"/>
  <c r="D156" i="11"/>
  <c r="E155" i="11"/>
  <c r="D155" i="11"/>
  <c r="E154" i="11"/>
  <c r="D154" i="11"/>
  <c r="E153" i="11"/>
  <c r="D153" i="11"/>
  <c r="E151" i="11"/>
  <c r="D151" i="11"/>
  <c r="E150" i="11"/>
  <c r="D150" i="11"/>
  <c r="E147" i="11"/>
  <c r="D147" i="11"/>
  <c r="E146" i="11"/>
  <c r="D146" i="11"/>
  <c r="E145" i="11"/>
  <c r="D145" i="11"/>
  <c r="E144" i="11"/>
  <c r="D144" i="11"/>
  <c r="E142" i="11"/>
  <c r="D142" i="11"/>
  <c r="E141" i="11"/>
  <c r="D141" i="11"/>
  <c r="E140" i="11"/>
  <c r="D140" i="11"/>
  <c r="E139" i="11"/>
  <c r="D139" i="11"/>
  <c r="E138" i="11"/>
  <c r="D138" i="11"/>
  <c r="E137" i="11"/>
  <c r="D137" i="11"/>
  <c r="E136" i="11"/>
  <c r="D136" i="11"/>
  <c r="E135" i="11"/>
  <c r="D135" i="11"/>
  <c r="E133" i="11"/>
  <c r="D133" i="11"/>
  <c r="E132" i="11"/>
  <c r="D132" i="11"/>
  <c r="E131" i="11"/>
  <c r="D131" i="11"/>
  <c r="E130" i="11"/>
  <c r="D130" i="11"/>
  <c r="E129" i="11"/>
  <c r="D129" i="11"/>
  <c r="E128" i="11"/>
  <c r="D128" i="11"/>
  <c r="E127" i="11"/>
  <c r="D127" i="11"/>
  <c r="E126" i="11"/>
  <c r="D126" i="11"/>
  <c r="E125" i="11"/>
  <c r="D125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6" i="11"/>
  <c r="E443" i="20" s="1"/>
  <c r="D116" i="11"/>
  <c r="D443" i="20" s="1"/>
  <c r="E114" i="11"/>
  <c r="D114" i="11"/>
  <c r="E113" i="11"/>
  <c r="D113" i="11"/>
  <c r="E112" i="11"/>
  <c r="D112" i="11"/>
  <c r="E111" i="11"/>
  <c r="D111" i="11"/>
  <c r="E110" i="11"/>
  <c r="D110" i="11"/>
  <c r="E108" i="11"/>
  <c r="D108" i="11"/>
  <c r="E107" i="11"/>
  <c r="D107" i="11"/>
  <c r="E106" i="11"/>
  <c r="D106" i="11"/>
  <c r="E105" i="11"/>
  <c r="D105" i="11"/>
  <c r="E104" i="11"/>
  <c r="D104" i="11"/>
  <c r="E103" i="11"/>
  <c r="D103" i="11"/>
  <c r="E102" i="11"/>
  <c r="D102" i="11"/>
  <c r="E101" i="11"/>
  <c r="D101" i="11"/>
  <c r="E99" i="11"/>
  <c r="D99" i="11"/>
  <c r="E96" i="11"/>
  <c r="D96" i="11"/>
  <c r="E95" i="11"/>
  <c r="D95" i="11"/>
  <c r="E94" i="11"/>
  <c r="D94" i="11"/>
  <c r="E93" i="11"/>
  <c r="D93" i="11"/>
  <c r="E92" i="11"/>
  <c r="D92" i="11"/>
  <c r="E91" i="11"/>
  <c r="D91" i="11"/>
  <c r="E90" i="11"/>
  <c r="D90" i="11"/>
  <c r="E89" i="11"/>
  <c r="D89" i="11"/>
  <c r="E88" i="11"/>
  <c r="D88" i="11"/>
  <c r="E87" i="11"/>
  <c r="D87" i="11"/>
  <c r="E86" i="11"/>
  <c r="D86" i="11"/>
  <c r="E85" i="11"/>
  <c r="D85" i="11"/>
  <c r="E84" i="11"/>
  <c r="D84" i="11"/>
  <c r="E83" i="11"/>
  <c r="D83" i="11"/>
  <c r="E82" i="11"/>
  <c r="D82" i="11"/>
  <c r="E81" i="11"/>
  <c r="D81" i="11"/>
  <c r="E80" i="11"/>
  <c r="D80" i="11"/>
  <c r="E78" i="11"/>
  <c r="D78" i="11"/>
  <c r="E77" i="11"/>
  <c r="D77" i="11"/>
  <c r="E76" i="11"/>
  <c r="D76" i="11"/>
  <c r="E74" i="11"/>
  <c r="D74" i="11"/>
  <c r="E73" i="11"/>
  <c r="D73" i="11"/>
  <c r="E72" i="11"/>
  <c r="D72" i="11"/>
  <c r="E71" i="11"/>
  <c r="D71" i="11"/>
  <c r="E70" i="11"/>
  <c r="D70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8" i="11"/>
  <c r="D48" i="11"/>
  <c r="E47" i="11"/>
  <c r="D47" i="11"/>
  <c r="E46" i="11"/>
  <c r="D46" i="11"/>
  <c r="E44" i="11"/>
  <c r="D44" i="11"/>
  <c r="E43" i="11"/>
  <c r="D43" i="11"/>
  <c r="E42" i="11"/>
  <c r="D42" i="11"/>
  <c r="E40" i="11"/>
  <c r="D40" i="11"/>
  <c r="E39" i="11"/>
  <c r="D39" i="11"/>
  <c r="H25" i="4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8" i="11"/>
  <c r="D28" i="11"/>
  <c r="E27" i="11"/>
  <c r="D27" i="11"/>
  <c r="E26" i="11"/>
  <c r="D26" i="11"/>
  <c r="E25" i="11"/>
  <c r="D25" i="11"/>
  <c r="E24" i="11"/>
  <c r="E705" i="20" s="1"/>
  <c r="D24" i="11"/>
  <c r="D705" i="20" s="1"/>
  <c r="E21" i="11"/>
  <c r="E502" i="20" s="1"/>
  <c r="D21" i="11"/>
  <c r="D502" i="20" s="1"/>
  <c r="E17" i="11"/>
  <c r="D17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H6" i="4"/>
  <c r="E7" i="11"/>
  <c r="D7" i="11"/>
  <c r="E6" i="11"/>
  <c r="D6" i="11"/>
  <c r="E4" i="11"/>
  <c r="D4" i="11"/>
  <c r="E2" i="11"/>
  <c r="D2" i="11"/>
  <c r="R1639" i="3"/>
  <c r="R1637" i="3"/>
  <c r="R1621" i="3"/>
  <c r="R1601" i="3"/>
  <c r="R1633" i="3"/>
  <c r="R1632" i="3"/>
  <c r="R1630" i="3"/>
  <c r="R1629" i="3"/>
  <c r="R1626" i="3"/>
  <c r="R1622" i="3"/>
  <c r="R1620" i="3"/>
  <c r="R1618" i="3"/>
  <c r="R1616" i="3"/>
  <c r="R1614" i="3"/>
  <c r="R1612" i="3"/>
  <c r="R1610" i="3"/>
  <c r="R1609" i="3"/>
  <c r="R1608" i="3"/>
  <c r="R1607" i="3"/>
  <c r="R1604" i="3"/>
  <c r="R1602" i="3"/>
  <c r="R1624" i="3"/>
  <c r="R1599" i="3"/>
  <c r="M1639" i="3"/>
  <c r="M1637" i="3"/>
  <c r="M1635" i="3"/>
  <c r="M1629" i="3"/>
  <c r="M1621" i="3"/>
  <c r="M1601" i="3"/>
  <c r="E1021" i="11"/>
  <c r="D360" i="27" s="1"/>
  <c r="M1633" i="3"/>
  <c r="M1632" i="3"/>
  <c r="M1630" i="3"/>
  <c r="M1626" i="3"/>
  <c r="M1622" i="3"/>
  <c r="M1620" i="3"/>
  <c r="M1618" i="3"/>
  <c r="M1616" i="3"/>
  <c r="M1614" i="3"/>
  <c r="M1612" i="3"/>
  <c r="M1610" i="3"/>
  <c r="M1609" i="3"/>
  <c r="M1608" i="3"/>
  <c r="M1607" i="3"/>
  <c r="M1604" i="3"/>
  <c r="M1602" i="3"/>
  <c r="M1624" i="3"/>
  <c r="M1599" i="3"/>
  <c r="D1021" i="11"/>
  <c r="C360" i="27" s="1"/>
  <c r="Q1620" i="3"/>
  <c r="P1620" i="3"/>
  <c r="O1620" i="3"/>
  <c r="N1620" i="3"/>
  <c r="L1620" i="3"/>
  <c r="K1620" i="3"/>
  <c r="J1620" i="3"/>
  <c r="I1620" i="3"/>
  <c r="G1620" i="3"/>
  <c r="F1620" i="3"/>
  <c r="E1620" i="3"/>
  <c r="D1620" i="3"/>
  <c r="Q1632" i="3"/>
  <c r="P1632" i="3"/>
  <c r="O1632" i="3"/>
  <c r="N1632" i="3"/>
  <c r="L1632" i="3"/>
  <c r="K1632" i="3"/>
  <c r="J1632" i="3"/>
  <c r="I1632" i="3"/>
  <c r="G1632" i="3"/>
  <c r="F1632" i="3"/>
  <c r="E1632" i="3"/>
  <c r="D1632" i="3"/>
  <c r="Q1612" i="3"/>
  <c r="P1612" i="3"/>
  <c r="O1612" i="3"/>
  <c r="N1612" i="3"/>
  <c r="L1612" i="3"/>
  <c r="K1612" i="3"/>
  <c r="J1612" i="3"/>
  <c r="I1612" i="3"/>
  <c r="G1612" i="3"/>
  <c r="F1612" i="3"/>
  <c r="E1612" i="3"/>
  <c r="D1612" i="3"/>
  <c r="Q1609" i="3"/>
  <c r="P1609" i="3"/>
  <c r="O1609" i="3"/>
  <c r="N1609" i="3"/>
  <c r="L1609" i="3"/>
  <c r="K1609" i="3"/>
  <c r="J1609" i="3"/>
  <c r="I1609" i="3"/>
  <c r="G1609" i="3"/>
  <c r="F1609" i="3"/>
  <c r="E1609" i="3"/>
  <c r="D1609" i="3"/>
  <c r="D1635" i="3"/>
  <c r="E1635" i="3"/>
  <c r="F1635" i="3"/>
  <c r="G1635" i="3"/>
  <c r="I1635" i="3"/>
  <c r="J1635" i="3"/>
  <c r="K1635" i="3"/>
  <c r="L1635" i="3"/>
  <c r="N1635" i="3"/>
  <c r="O1635" i="3"/>
  <c r="P1635" i="3"/>
  <c r="Q1635" i="3"/>
  <c r="Q1639" i="3"/>
  <c r="P1639" i="3"/>
  <c r="O1639" i="3"/>
  <c r="N1639" i="3"/>
  <c r="L1639" i="3"/>
  <c r="K1639" i="3"/>
  <c r="J1639" i="3"/>
  <c r="I1639" i="3"/>
  <c r="G1639" i="3"/>
  <c r="F1639" i="3"/>
  <c r="E1639" i="3"/>
  <c r="Q1637" i="3"/>
  <c r="P1637" i="3"/>
  <c r="O1637" i="3"/>
  <c r="N1637" i="3"/>
  <c r="L1637" i="3"/>
  <c r="K1637" i="3"/>
  <c r="J1637" i="3"/>
  <c r="I1637" i="3"/>
  <c r="G1637" i="3"/>
  <c r="F1637" i="3"/>
  <c r="E1637" i="3"/>
  <c r="Q1633" i="3"/>
  <c r="P1633" i="3"/>
  <c r="O1633" i="3"/>
  <c r="N1633" i="3"/>
  <c r="L1633" i="3"/>
  <c r="K1633" i="3"/>
  <c r="J1633" i="3"/>
  <c r="I1633" i="3"/>
  <c r="G1633" i="3"/>
  <c r="F1633" i="3"/>
  <c r="E1633" i="3"/>
  <c r="Q1630" i="3"/>
  <c r="P1630" i="3"/>
  <c r="O1630" i="3"/>
  <c r="N1630" i="3"/>
  <c r="L1630" i="3"/>
  <c r="K1630" i="3"/>
  <c r="J1630" i="3"/>
  <c r="I1630" i="3"/>
  <c r="G1630" i="3"/>
  <c r="F1630" i="3"/>
  <c r="E1630" i="3"/>
  <c r="Q1629" i="3"/>
  <c r="P1629" i="3"/>
  <c r="O1629" i="3"/>
  <c r="N1629" i="3"/>
  <c r="L1629" i="3"/>
  <c r="K1629" i="3"/>
  <c r="J1629" i="3"/>
  <c r="I1629" i="3"/>
  <c r="G1629" i="3"/>
  <c r="F1629" i="3"/>
  <c r="E1629" i="3"/>
  <c r="Q1626" i="3"/>
  <c r="P1626" i="3"/>
  <c r="O1626" i="3"/>
  <c r="N1626" i="3"/>
  <c r="L1626" i="3"/>
  <c r="K1626" i="3"/>
  <c r="J1626" i="3"/>
  <c r="I1626" i="3"/>
  <c r="G1626" i="3"/>
  <c r="F1626" i="3"/>
  <c r="E1626" i="3"/>
  <c r="Q1624" i="3"/>
  <c r="P1624" i="3"/>
  <c r="O1624" i="3"/>
  <c r="N1624" i="3"/>
  <c r="L1624" i="3"/>
  <c r="K1624" i="3"/>
  <c r="J1624" i="3"/>
  <c r="I1624" i="3"/>
  <c r="G1624" i="3"/>
  <c r="F1624" i="3"/>
  <c r="E1624" i="3"/>
  <c r="Q1622" i="3"/>
  <c r="P1622" i="3"/>
  <c r="O1622" i="3"/>
  <c r="N1622" i="3"/>
  <c r="L1622" i="3"/>
  <c r="K1622" i="3"/>
  <c r="J1622" i="3"/>
  <c r="I1622" i="3"/>
  <c r="G1622" i="3"/>
  <c r="F1622" i="3"/>
  <c r="E1622" i="3"/>
  <c r="Q1621" i="3"/>
  <c r="P1621" i="3"/>
  <c r="O1621" i="3"/>
  <c r="N1621" i="3"/>
  <c r="L1621" i="3"/>
  <c r="K1621" i="3"/>
  <c r="J1621" i="3"/>
  <c r="I1621" i="3"/>
  <c r="G1621" i="3"/>
  <c r="F1621" i="3"/>
  <c r="E1621" i="3"/>
  <c r="Q1618" i="3"/>
  <c r="P1618" i="3"/>
  <c r="O1618" i="3"/>
  <c r="N1618" i="3"/>
  <c r="L1618" i="3"/>
  <c r="K1618" i="3"/>
  <c r="J1618" i="3"/>
  <c r="I1618" i="3"/>
  <c r="G1618" i="3"/>
  <c r="F1618" i="3"/>
  <c r="E1618" i="3"/>
  <c r="Q1616" i="3"/>
  <c r="P1616" i="3"/>
  <c r="O1616" i="3"/>
  <c r="N1616" i="3"/>
  <c r="L1616" i="3"/>
  <c r="K1616" i="3"/>
  <c r="J1616" i="3"/>
  <c r="I1616" i="3"/>
  <c r="G1616" i="3"/>
  <c r="F1616" i="3"/>
  <c r="E1616" i="3"/>
  <c r="Q1614" i="3"/>
  <c r="P1614" i="3"/>
  <c r="O1614" i="3"/>
  <c r="N1614" i="3"/>
  <c r="L1614" i="3"/>
  <c r="K1614" i="3"/>
  <c r="J1614" i="3"/>
  <c r="I1614" i="3"/>
  <c r="G1614" i="3"/>
  <c r="F1614" i="3"/>
  <c r="E1614" i="3"/>
  <c r="Q1610" i="3"/>
  <c r="P1610" i="3"/>
  <c r="O1610" i="3"/>
  <c r="N1610" i="3"/>
  <c r="L1610" i="3"/>
  <c r="K1610" i="3"/>
  <c r="J1610" i="3"/>
  <c r="I1610" i="3"/>
  <c r="G1610" i="3"/>
  <c r="F1610" i="3"/>
  <c r="E1610" i="3"/>
  <c r="Q1608" i="3"/>
  <c r="P1608" i="3"/>
  <c r="O1608" i="3"/>
  <c r="N1608" i="3"/>
  <c r="L1608" i="3"/>
  <c r="K1608" i="3"/>
  <c r="J1608" i="3"/>
  <c r="I1608" i="3"/>
  <c r="G1608" i="3"/>
  <c r="F1608" i="3"/>
  <c r="E1608" i="3"/>
  <c r="Q1607" i="3"/>
  <c r="P1607" i="3"/>
  <c r="O1607" i="3"/>
  <c r="N1607" i="3"/>
  <c r="L1607" i="3"/>
  <c r="K1607" i="3"/>
  <c r="J1607" i="3"/>
  <c r="I1607" i="3"/>
  <c r="G1607" i="3"/>
  <c r="F1607" i="3"/>
  <c r="E1607" i="3"/>
  <c r="Q1604" i="3"/>
  <c r="P1604" i="3"/>
  <c r="O1604" i="3"/>
  <c r="N1604" i="3"/>
  <c r="L1604" i="3"/>
  <c r="K1604" i="3"/>
  <c r="J1604" i="3"/>
  <c r="I1604" i="3"/>
  <c r="G1604" i="3"/>
  <c r="F1604" i="3"/>
  <c r="E1604" i="3"/>
  <c r="Q1602" i="3"/>
  <c r="P1602" i="3"/>
  <c r="O1602" i="3"/>
  <c r="N1602" i="3"/>
  <c r="L1602" i="3"/>
  <c r="K1602" i="3"/>
  <c r="J1602" i="3"/>
  <c r="I1602" i="3"/>
  <c r="G1602" i="3"/>
  <c r="F1602" i="3"/>
  <c r="E1602" i="3"/>
  <c r="Q1601" i="3"/>
  <c r="P1601" i="3"/>
  <c r="O1601" i="3"/>
  <c r="N1601" i="3"/>
  <c r="L1601" i="3"/>
  <c r="K1601" i="3"/>
  <c r="J1601" i="3"/>
  <c r="I1601" i="3"/>
  <c r="G1601" i="3"/>
  <c r="F1601" i="3"/>
  <c r="E1601" i="3"/>
  <c r="Q1599" i="3"/>
  <c r="P1599" i="3"/>
  <c r="O1599" i="3"/>
  <c r="N1599" i="3"/>
  <c r="L1599" i="3"/>
  <c r="K1599" i="3"/>
  <c r="J1599" i="3"/>
  <c r="I1599" i="3"/>
  <c r="G1599" i="3"/>
  <c r="F1599" i="3"/>
  <c r="E1599" i="3"/>
  <c r="D1639" i="3"/>
  <c r="D1637" i="3"/>
  <c r="D1633" i="3"/>
  <c r="D1630" i="3"/>
  <c r="D1629" i="3"/>
  <c r="D1626" i="3"/>
  <c r="D1624" i="3"/>
  <c r="D1622" i="3"/>
  <c r="D1621" i="3"/>
  <c r="D1618" i="3"/>
  <c r="D1616" i="3"/>
  <c r="D1614" i="3"/>
  <c r="D1610" i="3"/>
  <c r="D1608" i="3"/>
  <c r="D1607" i="3"/>
  <c r="D1604" i="3"/>
  <c r="D1602" i="3"/>
  <c r="D1601" i="3"/>
  <c r="D1599" i="3"/>
  <c r="D199" i="27" l="1"/>
  <c r="E457" i="20"/>
  <c r="E149" i="20"/>
  <c r="E462" i="20"/>
  <c r="B52" i="4"/>
  <c r="C355" i="27"/>
  <c r="C340" i="27"/>
  <c r="D228" i="27"/>
  <c r="D169" i="27"/>
  <c r="D877" i="20"/>
  <c r="C231" i="27"/>
  <c r="E136" i="20"/>
  <c r="D226" i="27"/>
  <c r="E138" i="20"/>
  <c r="C226" i="27"/>
  <c r="D138" i="20"/>
  <c r="D716" i="20"/>
  <c r="E446" i="20"/>
  <c r="D98" i="22"/>
  <c r="C135" i="22"/>
  <c r="D462" i="20"/>
  <c r="E716" i="20"/>
  <c r="E877" i="20"/>
  <c r="D231" i="27"/>
  <c r="D136" i="20"/>
  <c r="C98" i="22"/>
  <c r="D446" i="20"/>
  <c r="C199" i="27"/>
  <c r="D457" i="20"/>
  <c r="E873" i="20"/>
  <c r="E134" i="20"/>
  <c r="E869" i="20"/>
  <c r="E140" i="20"/>
  <c r="E874" i="20"/>
  <c r="D135" i="22"/>
  <c r="C183" i="22"/>
  <c r="E147" i="20"/>
  <c r="D873" i="20"/>
  <c r="D26" i="22"/>
  <c r="E236" i="20"/>
  <c r="D102" i="22"/>
  <c r="E441" i="20"/>
  <c r="D99" i="22"/>
  <c r="D441" i="20"/>
  <c r="C99" i="22"/>
  <c r="E38" i="20"/>
  <c r="D869" i="20"/>
  <c r="D183" i="22"/>
  <c r="C552" i="27"/>
  <c r="D592" i="20"/>
  <c r="D236" i="20"/>
  <c r="D38" i="20"/>
  <c r="C26" i="22"/>
  <c r="E592" i="20"/>
  <c r="D552" i="27"/>
  <c r="D878" i="20"/>
  <c r="D879" i="20"/>
  <c r="E152" i="20"/>
  <c r="D711" i="20"/>
  <c r="D591" i="20"/>
  <c r="C102" i="22"/>
  <c r="E591" i="20"/>
  <c r="E879" i="20"/>
  <c r="D126" i="20"/>
  <c r="C221" i="27"/>
  <c r="B29" i="4"/>
  <c r="E606" i="20"/>
  <c r="D257" i="27"/>
  <c r="B41" i="4"/>
  <c r="C209" i="22"/>
  <c r="E711" i="20"/>
  <c r="E878" i="20"/>
  <c r="C294" i="27"/>
  <c r="C133" i="22"/>
  <c r="C210" i="22"/>
  <c r="C30" i="22"/>
  <c r="C431" i="27"/>
  <c r="B68" i="4"/>
  <c r="D606" i="20"/>
  <c r="C257" i="27"/>
  <c r="E126" i="20"/>
  <c r="D221" i="27"/>
  <c r="C29" i="4"/>
  <c r="D733" i="20"/>
  <c r="C566" i="27"/>
  <c r="C41" i="4"/>
  <c r="D134" i="20"/>
  <c r="B19" i="16"/>
  <c r="D19" i="24"/>
  <c r="D135" i="20"/>
  <c r="C225" i="27"/>
  <c r="C329" i="27"/>
  <c r="C228" i="27"/>
  <c r="D140" i="20"/>
  <c r="D874" i="20"/>
  <c r="D717" i="20"/>
  <c r="D147" i="20"/>
  <c r="D148" i="20"/>
  <c r="D149" i="20"/>
  <c r="D294" i="27"/>
  <c r="D133" i="22"/>
  <c r="D210" i="22"/>
  <c r="D431" i="27"/>
  <c r="D30" i="22"/>
  <c r="C68" i="4"/>
  <c r="E733" i="20"/>
  <c r="D566" i="27"/>
  <c r="D225" i="27"/>
  <c r="E19" i="24"/>
  <c r="E135" i="20"/>
  <c r="C19" i="16"/>
  <c r="E125" i="20"/>
  <c r="D27" i="22"/>
  <c r="D125" i="20"/>
  <c r="C27" i="22"/>
  <c r="D306" i="27"/>
  <c r="E723" i="20"/>
  <c r="E881" i="20"/>
  <c r="D876" i="20"/>
  <c r="E719" i="20"/>
  <c r="C92" i="4"/>
  <c r="D188" i="22"/>
  <c r="C188" i="22"/>
  <c r="B92" i="4"/>
  <c r="D872" i="20"/>
  <c r="D133" i="20"/>
  <c r="D870" i="20"/>
  <c r="D209" i="22"/>
  <c r="C31" i="22"/>
  <c r="C306" i="27"/>
  <c r="D31" i="22"/>
  <c r="D862" i="20"/>
  <c r="D130" i="20"/>
  <c r="D131" i="20"/>
  <c r="E875" i="20"/>
  <c r="D884" i="20"/>
  <c r="D719" i="20"/>
  <c r="D723" i="20"/>
  <c r="E129" i="20"/>
  <c r="D875" i="20"/>
  <c r="E862" i="20"/>
  <c r="E130" i="20"/>
  <c r="E131" i="20"/>
  <c r="D129" i="20"/>
  <c r="C206" i="22"/>
  <c r="E133" i="20"/>
  <c r="E870" i="20"/>
  <c r="E872" i="20"/>
  <c r="E876" i="20"/>
  <c r="D881" i="20"/>
  <c r="D880" i="20"/>
  <c r="B97" i="4"/>
  <c r="C562" i="27"/>
  <c r="D562" i="27"/>
  <c r="C97" i="4"/>
  <c r="D25" i="22"/>
  <c r="D24" i="22"/>
  <c r="C25" i="22"/>
  <c r="C24" i="22"/>
  <c r="D165" i="27"/>
  <c r="C165" i="27"/>
  <c r="D132" i="20"/>
  <c r="E867" i="20"/>
  <c r="E868" i="20"/>
  <c r="E721" i="20"/>
  <c r="E884" i="20"/>
  <c r="E132" i="20"/>
  <c r="D312" i="20"/>
  <c r="C394" i="27"/>
  <c r="D128" i="20"/>
  <c r="E312" i="20"/>
  <c r="D394" i="27"/>
  <c r="E880" i="20"/>
  <c r="D151" i="20"/>
  <c r="E128" i="20"/>
  <c r="D867" i="20"/>
  <c r="D868" i="20"/>
  <c r="D721" i="20"/>
  <c r="C396" i="27"/>
  <c r="D314" i="20"/>
  <c r="E314" i="20"/>
  <c r="D396" i="27"/>
  <c r="E558" i="20"/>
  <c r="D406" i="27"/>
  <c r="D558" i="20"/>
  <c r="C406" i="27"/>
  <c r="D153" i="20"/>
  <c r="C207" i="22"/>
  <c r="D207" i="22"/>
  <c r="C277" i="27"/>
  <c r="D863" i="20"/>
  <c r="D866" i="20"/>
  <c r="E863" i="20"/>
  <c r="E866" i="20"/>
  <c r="D206" i="22"/>
  <c r="E150" i="20"/>
  <c r="D277" i="27"/>
  <c r="D274" i="20"/>
  <c r="D150" i="20"/>
  <c r="D864" i="20"/>
  <c r="D865" i="20"/>
  <c r="D141" i="20"/>
  <c r="D146" i="20"/>
  <c r="E144" i="20"/>
  <c r="E864" i="20"/>
  <c r="E865" i="20"/>
  <c r="E141" i="20"/>
  <c r="E146" i="20"/>
  <c r="D883" i="20"/>
  <c r="D144" i="20"/>
  <c r="E883" i="20"/>
  <c r="D8" i="20"/>
  <c r="E279" i="20"/>
  <c r="E361" i="20"/>
  <c r="E268" i="20"/>
  <c r="C118" i="27"/>
  <c r="D118" i="27"/>
  <c r="C281" i="27"/>
  <c r="D267" i="20"/>
  <c r="D471" i="20"/>
  <c r="D675" i="20"/>
  <c r="C295" i="27"/>
  <c r="D300" i="20"/>
  <c r="E8" i="20"/>
  <c r="D340" i="27"/>
  <c r="D139" i="20"/>
  <c r="C28" i="22"/>
  <c r="E139" i="20"/>
  <c r="D28" i="22"/>
  <c r="D517" i="27"/>
  <c r="E151" i="20"/>
  <c r="D861" i="20"/>
  <c r="C208" i="22"/>
  <c r="D281" i="27"/>
  <c r="E267" i="20"/>
  <c r="E471" i="20"/>
  <c r="E675" i="20"/>
  <c r="D295" i="27"/>
  <c r="E300" i="20"/>
  <c r="E861" i="20"/>
  <c r="D208" i="22"/>
  <c r="D361" i="20"/>
  <c r="D268" i="20"/>
  <c r="D720" i="20"/>
  <c r="D471" i="27"/>
  <c r="D888" i="20"/>
  <c r="D882" i="20"/>
  <c r="E888" i="20"/>
  <c r="E882" i="20"/>
  <c r="D154" i="20"/>
  <c r="C32" i="22"/>
  <c r="E154" i="20"/>
  <c r="D32" i="22"/>
  <c r="C166" i="27"/>
  <c r="D81" i="20"/>
  <c r="D788" i="20"/>
  <c r="E81" i="20"/>
  <c r="D166" i="27"/>
  <c r="E788" i="20"/>
  <c r="D332" i="27"/>
  <c r="D277" i="20"/>
  <c r="C332" i="27"/>
  <c r="D887" i="20"/>
  <c r="C212" i="22"/>
  <c r="E790" i="20"/>
  <c r="E887" i="20"/>
  <c r="D212" i="22"/>
  <c r="D713" i="20"/>
  <c r="C413" i="27"/>
  <c r="E599" i="20"/>
  <c r="D269" i="27"/>
  <c r="D413" i="27"/>
  <c r="E713" i="20"/>
  <c r="D790" i="20"/>
  <c r="D436" i="20"/>
  <c r="C94" i="22"/>
  <c r="C347" i="27"/>
  <c r="C327" i="27"/>
  <c r="E436" i="20"/>
  <c r="D94" i="22"/>
  <c r="D347" i="27"/>
  <c r="D327" i="27"/>
  <c r="C269" i="27"/>
  <c r="D599" i="20"/>
  <c r="E600" i="20"/>
  <c r="E791" i="20"/>
  <c r="C52" i="4"/>
  <c r="C304" i="27"/>
  <c r="D304" i="27"/>
  <c r="D600" i="20"/>
  <c r="D791" i="20"/>
  <c r="E662" i="20"/>
  <c r="C131" i="22"/>
  <c r="D786" i="20"/>
  <c r="D212" i="20"/>
  <c r="D845" i="20"/>
  <c r="E407" i="20"/>
  <c r="D782" i="20"/>
  <c r="C182" i="22"/>
  <c r="E782" i="20"/>
  <c r="D182" i="22"/>
  <c r="D131" i="22"/>
  <c r="E786" i="20"/>
  <c r="E212" i="20"/>
  <c r="E845" i="20"/>
  <c r="D662" i="20"/>
  <c r="D407" i="20"/>
  <c r="D363" i="20"/>
  <c r="C153" i="27"/>
  <c r="D269" i="20"/>
  <c r="E511" i="20"/>
  <c r="E682" i="20"/>
  <c r="E363" i="20"/>
  <c r="D153" i="27"/>
  <c r="E269" i="20"/>
  <c r="D593" i="20"/>
  <c r="C260" i="27"/>
  <c r="D260" i="27"/>
  <c r="E593" i="20"/>
  <c r="D511" i="20"/>
  <c r="D682" i="20"/>
  <c r="E720" i="20"/>
  <c r="D350" i="27"/>
  <c r="D784" i="20"/>
  <c r="D681" i="20"/>
  <c r="E44" i="20"/>
  <c r="E688" i="20"/>
  <c r="E842" i="20"/>
  <c r="D177" i="27"/>
  <c r="E525" i="20"/>
  <c r="E784" i="20"/>
  <c r="E681" i="20"/>
  <c r="D329" i="27"/>
  <c r="E277" i="20"/>
  <c r="D785" i="20"/>
  <c r="D44" i="20"/>
  <c r="D279" i="20"/>
  <c r="D787" i="20"/>
  <c r="D688" i="20"/>
  <c r="D842" i="20"/>
  <c r="D285" i="20"/>
  <c r="C177" i="27"/>
  <c r="D525" i="20"/>
  <c r="D789" i="20"/>
  <c r="E785" i="20"/>
  <c r="E787" i="20"/>
  <c r="E285" i="20"/>
  <c r="E789" i="20"/>
  <c r="D714" i="20"/>
  <c r="D210" i="20"/>
  <c r="D544" i="20"/>
  <c r="D648" i="20"/>
  <c r="D420" i="20"/>
  <c r="D655" i="20"/>
  <c r="C420" i="27"/>
  <c r="D186" i="22"/>
  <c r="E401" i="20"/>
  <c r="E714" i="20"/>
  <c r="E655" i="20"/>
  <c r="E420" i="20"/>
  <c r="D597" i="20"/>
  <c r="C187" i="22"/>
  <c r="D783" i="20"/>
  <c r="E597" i="20"/>
  <c r="C517" i="27"/>
  <c r="D792" i="20"/>
  <c r="D187" i="22"/>
  <c r="E783" i="20"/>
  <c r="D181" i="27"/>
  <c r="E792" i="20"/>
  <c r="D712" i="20"/>
  <c r="D643" i="20"/>
  <c r="E712" i="20"/>
  <c r="E643" i="20"/>
  <c r="E237" i="20"/>
  <c r="D152" i="27"/>
  <c r="E406" i="20"/>
  <c r="D123" i="22"/>
  <c r="E707" i="20"/>
  <c r="E37" i="20"/>
  <c r="D595" i="20"/>
  <c r="D170" i="20"/>
  <c r="D368" i="20"/>
  <c r="D477" i="20"/>
  <c r="D680" i="20"/>
  <c r="D832" i="20"/>
  <c r="C446" i="27"/>
  <c r="D206" i="20"/>
  <c r="C448" i="27"/>
  <c r="D211" i="20"/>
  <c r="D685" i="20"/>
  <c r="D253" i="20"/>
  <c r="E434" i="20"/>
  <c r="C44" i="22"/>
  <c r="D36" i="20"/>
  <c r="D75" i="20"/>
  <c r="E595" i="20"/>
  <c r="E685" i="20"/>
  <c r="C542" i="27"/>
  <c r="C543" i="27"/>
  <c r="D542" i="27"/>
  <c r="D543" i="27"/>
  <c r="E253" i="20"/>
  <c r="B93" i="4"/>
  <c r="C541" i="27"/>
  <c r="C93" i="4"/>
  <c r="D541" i="27"/>
  <c r="C152" i="27"/>
  <c r="D406" i="20"/>
  <c r="C123" i="22"/>
  <c r="D707" i="20"/>
  <c r="D37" i="20"/>
  <c r="D237" i="20"/>
  <c r="E689" i="20"/>
  <c r="E654" i="20"/>
  <c r="D298" i="27"/>
  <c r="E752" i="20"/>
  <c r="D420" i="27"/>
  <c r="D434" i="20"/>
  <c r="E36" i="20"/>
  <c r="E75" i="20"/>
  <c r="D689" i="20"/>
  <c r="D654" i="20"/>
  <c r="D752" i="20"/>
  <c r="C298" i="27"/>
  <c r="E726" i="20"/>
  <c r="C471" i="27"/>
  <c r="D437" i="20"/>
  <c r="D726" i="20"/>
  <c r="E489" i="20"/>
  <c r="D489" i="20"/>
  <c r="D179" i="27"/>
  <c r="E594" i="20"/>
  <c r="D132" i="22"/>
  <c r="D367" i="20"/>
  <c r="C509" i="27"/>
  <c r="D369" i="20"/>
  <c r="D481" i="20"/>
  <c r="D482" i="20"/>
  <c r="E367" i="20"/>
  <c r="D594" i="20"/>
  <c r="C132" i="22"/>
  <c r="E26" i="24"/>
  <c r="D333" i="27"/>
  <c r="C26" i="16"/>
  <c r="E85" i="20"/>
  <c r="C337" i="27"/>
  <c r="D86" i="20"/>
  <c r="D833" i="20"/>
  <c r="D337" i="27"/>
  <c r="E86" i="20"/>
  <c r="E833" i="20"/>
  <c r="C333" i="27"/>
  <c r="D85" i="20"/>
  <c r="D26" i="24"/>
  <c r="B26" i="16"/>
  <c r="D366" i="20"/>
  <c r="D710" i="20"/>
  <c r="D852" i="20"/>
  <c r="C493" i="27"/>
  <c r="D318" i="20"/>
  <c r="E366" i="20"/>
  <c r="E710" i="20"/>
  <c r="E478" i="20"/>
  <c r="E542" i="20"/>
  <c r="D311" i="27"/>
  <c r="E242" i="20"/>
  <c r="E336" i="20"/>
  <c r="E479" i="20"/>
  <c r="E645" i="20"/>
  <c r="D312" i="27"/>
  <c r="E371" i="20"/>
  <c r="E414" i="20"/>
  <c r="D407" i="27"/>
  <c r="E683" i="20"/>
  <c r="E837" i="20"/>
  <c r="E684" i="20"/>
  <c r="E516" i="20"/>
  <c r="E376" i="20"/>
  <c r="D367" i="27"/>
  <c r="E687" i="20"/>
  <c r="E283" i="20"/>
  <c r="E419" i="20"/>
  <c r="E519" i="20"/>
  <c r="D358" i="27"/>
  <c r="E690" i="20"/>
  <c r="E844" i="20"/>
  <c r="E380" i="20"/>
  <c r="E691" i="20"/>
  <c r="E52" i="20"/>
  <c r="E53" i="20"/>
  <c r="E423" i="20"/>
  <c r="E109" i="20"/>
  <c r="D574" i="27"/>
  <c r="D318" i="27"/>
  <c r="E254" i="20"/>
  <c r="E348" i="20"/>
  <c r="E492" i="20"/>
  <c r="E695" i="20"/>
  <c r="D159" i="27"/>
  <c r="C468" i="27"/>
  <c r="C320" i="27"/>
  <c r="D493" i="27"/>
  <c r="E318" i="20"/>
  <c r="D478" i="20"/>
  <c r="D542" i="20"/>
  <c r="C311" i="27"/>
  <c r="D242" i="20"/>
  <c r="D336" i="20"/>
  <c r="D479" i="20"/>
  <c r="D645" i="20"/>
  <c r="C312" i="27"/>
  <c r="D371" i="20"/>
  <c r="D414" i="20"/>
  <c r="C407" i="27"/>
  <c r="D683" i="20"/>
  <c r="D837" i="20"/>
  <c r="D684" i="20"/>
  <c r="D516" i="20"/>
  <c r="D376" i="20"/>
  <c r="C367" i="27"/>
  <c r="D687" i="20"/>
  <c r="D283" i="20"/>
  <c r="D419" i="20"/>
  <c r="D519" i="20"/>
  <c r="C358" i="27"/>
  <c r="D690" i="20"/>
  <c r="D844" i="20"/>
  <c r="D380" i="20"/>
  <c r="D691" i="20"/>
  <c r="D52" i="20"/>
  <c r="D53" i="20"/>
  <c r="D423" i="20"/>
  <c r="D109" i="20"/>
  <c r="C574" i="27"/>
  <c r="C318" i="27"/>
  <c r="D254" i="20"/>
  <c r="D348" i="20"/>
  <c r="D492" i="20"/>
  <c r="D695" i="20"/>
  <c r="C159" i="27"/>
  <c r="E772" i="20"/>
  <c r="E851" i="20"/>
  <c r="E852" i="20"/>
  <c r="D375" i="27"/>
  <c r="D433" i="20"/>
  <c r="C91" i="22"/>
  <c r="D91" i="22"/>
  <c r="E433" i="20"/>
  <c r="D410" i="27"/>
  <c r="E437" i="20"/>
  <c r="E311" i="20"/>
  <c r="D393" i="27"/>
  <c r="D11" i="22"/>
  <c r="D390" i="27"/>
  <c r="D13" i="22"/>
  <c r="E40" i="20"/>
  <c r="E901" i="20"/>
  <c r="D417" i="27"/>
  <c r="E208" i="20"/>
  <c r="E276" i="20"/>
  <c r="E370" i="20"/>
  <c r="E512" i="20"/>
  <c r="E835" i="20"/>
  <c r="E646" i="20"/>
  <c r="D136" i="22"/>
  <c r="E693" i="20"/>
  <c r="D250" i="27"/>
  <c r="D781" i="20"/>
  <c r="C189" i="22"/>
  <c r="E781" i="20"/>
  <c r="D189" i="22"/>
  <c r="C423" i="27"/>
  <c r="C46" i="22"/>
  <c r="C65" i="22"/>
  <c r="D698" i="20"/>
  <c r="C393" i="27"/>
  <c r="D311" i="20"/>
  <c r="C11" i="22"/>
  <c r="D40" i="20"/>
  <c r="C13" i="22"/>
  <c r="C390" i="27"/>
  <c r="D901" i="20"/>
  <c r="C417" i="27"/>
  <c r="D208" i="20"/>
  <c r="D276" i="20"/>
  <c r="D370" i="20"/>
  <c r="D512" i="20"/>
  <c r="D835" i="20"/>
  <c r="D646" i="20"/>
  <c r="C136" i="22"/>
  <c r="D693" i="20"/>
  <c r="C250" i="27"/>
  <c r="D555" i="27"/>
  <c r="D364" i="27"/>
  <c r="D110" i="22"/>
  <c r="D259" i="27"/>
  <c r="E676" i="20"/>
  <c r="D331" i="20"/>
  <c r="D475" i="20"/>
  <c r="D508" i="20"/>
  <c r="C508" i="27"/>
  <c r="C368" i="27"/>
  <c r="C549" i="27"/>
  <c r="C254" i="27"/>
  <c r="C410" i="27"/>
  <c r="C527" i="27"/>
  <c r="D293" i="20"/>
  <c r="C123" i="27"/>
  <c r="C555" i="27"/>
  <c r="C181" i="27"/>
  <c r="C330" i="27"/>
  <c r="C573" i="27"/>
  <c r="D378" i="20"/>
  <c r="D469" i="27"/>
  <c r="D61" i="22"/>
  <c r="D180" i="27"/>
  <c r="D359" i="27"/>
  <c r="D526" i="27"/>
  <c r="D376" i="27"/>
  <c r="E293" i="20"/>
  <c r="D123" i="27"/>
  <c r="D435" i="20"/>
  <c r="C95" i="22"/>
  <c r="E550" i="20"/>
  <c r="E435" i="20"/>
  <c r="D95" i="22"/>
  <c r="D735" i="20"/>
  <c r="C165" i="22"/>
  <c r="C180" i="27"/>
  <c r="C526" i="27"/>
  <c r="E735" i="20"/>
  <c r="D165" i="22"/>
  <c r="D322" i="27"/>
  <c r="E170" i="20"/>
  <c r="E368" i="20"/>
  <c r="E477" i="20"/>
  <c r="E680" i="20"/>
  <c r="E832" i="20"/>
  <c r="D446" i="27"/>
  <c r="E206" i="20"/>
  <c r="E274" i="20"/>
  <c r="E369" i="20"/>
  <c r="D448" i="27"/>
  <c r="E481" i="20"/>
  <c r="E210" i="20"/>
  <c r="E211" i="20"/>
  <c r="E482" i="20"/>
  <c r="E544" i="20"/>
  <c r="E648" i="20"/>
  <c r="E280" i="20"/>
  <c r="E374" i="20"/>
  <c r="D313" i="27"/>
  <c r="E397" i="20"/>
  <c r="E653" i="20"/>
  <c r="D330" i="27"/>
  <c r="D573" i="27"/>
  <c r="E378" i="20"/>
  <c r="E656" i="20"/>
  <c r="D287" i="27"/>
  <c r="E217" i="20"/>
  <c r="E381" i="20"/>
  <c r="E218" i="20"/>
  <c r="E287" i="20"/>
  <c r="E692" i="20"/>
  <c r="E219" i="20"/>
  <c r="E288" i="20"/>
  <c r="E384" i="20"/>
  <c r="E582" i="20"/>
  <c r="E849" i="20"/>
  <c r="E22" i="20"/>
  <c r="C160" i="27"/>
  <c r="D387" i="20"/>
  <c r="C251" i="27"/>
  <c r="C409" i="27"/>
  <c r="C45" i="4"/>
  <c r="D280" i="20"/>
  <c r="D374" i="20"/>
  <c r="C313" i="27"/>
  <c r="D397" i="20"/>
  <c r="D653" i="20"/>
  <c r="C434" i="27"/>
  <c r="C572" i="27"/>
  <c r="C109" i="27"/>
  <c r="D708" i="20"/>
  <c r="C193" i="27"/>
  <c r="C131" i="27"/>
  <c r="E365" i="20"/>
  <c r="E638" i="20"/>
  <c r="D196" i="27"/>
  <c r="E331" i="20"/>
  <c r="E475" i="20"/>
  <c r="E508" i="20"/>
  <c r="D508" i="27"/>
  <c r="D509" i="27"/>
  <c r="B45" i="4"/>
  <c r="D569" i="20"/>
  <c r="C271" i="27"/>
  <c r="C253" i="27"/>
  <c r="C163" i="22"/>
  <c r="C142" i="27"/>
  <c r="C322" i="27"/>
  <c r="E329" i="20"/>
  <c r="D308" i="27"/>
  <c r="D365" i="20"/>
  <c r="D638" i="20"/>
  <c r="C196" i="27"/>
  <c r="D656" i="20"/>
  <c r="C287" i="27"/>
  <c r="D217" i="20"/>
  <c r="D381" i="20"/>
  <c r="D218" i="20"/>
  <c r="D287" i="20"/>
  <c r="D692" i="20"/>
  <c r="D219" i="20"/>
  <c r="D288" i="20"/>
  <c r="D384" i="20"/>
  <c r="D582" i="20"/>
  <c r="D849" i="20"/>
  <c r="E569" i="20"/>
  <c r="D271" i="27"/>
  <c r="D253" i="27"/>
  <c r="D163" i="22"/>
  <c r="D142" i="27"/>
  <c r="D22" i="20"/>
  <c r="E548" i="20"/>
  <c r="E56" i="20"/>
  <c r="E57" i="20"/>
  <c r="E528" i="20"/>
  <c r="D186" i="27"/>
  <c r="D536" i="27"/>
  <c r="D201" i="22"/>
  <c r="D553" i="27"/>
  <c r="E373" i="20"/>
  <c r="E515" i="20"/>
  <c r="E340" i="20"/>
  <c r="E47" i="20"/>
  <c r="E375" i="20"/>
  <c r="D418" i="27"/>
  <c r="D349" i="27"/>
  <c r="E398" i="20"/>
  <c r="D204" i="27"/>
  <c r="E809" i="20"/>
  <c r="E251" i="20"/>
  <c r="E345" i="20"/>
  <c r="E658" i="20"/>
  <c r="E847" i="20"/>
  <c r="D288" i="27"/>
  <c r="E252" i="20"/>
  <c r="D168" i="22"/>
  <c r="E660" i="20"/>
  <c r="E289" i="20"/>
  <c r="E491" i="20"/>
  <c r="D5" i="22"/>
  <c r="D548" i="20"/>
  <c r="D56" i="20"/>
  <c r="D57" i="20"/>
  <c r="D400" i="20"/>
  <c r="D315" i="20"/>
  <c r="C57" i="27"/>
  <c r="C3" i="22"/>
  <c r="B10" i="4"/>
  <c r="C122" i="27"/>
  <c r="C179" i="27"/>
  <c r="C39" i="22"/>
  <c r="B78" i="4"/>
  <c r="C490" i="27"/>
  <c r="C61" i="22"/>
  <c r="C186" i="27"/>
  <c r="C536" i="27"/>
  <c r="C201" i="22"/>
  <c r="C321" i="27"/>
  <c r="D317" i="20"/>
  <c r="C161" i="22"/>
  <c r="D424" i="20"/>
  <c r="E400" i="20"/>
  <c r="E315" i="20"/>
  <c r="E26" i="20"/>
  <c r="D57" i="27"/>
  <c r="D3" i="22"/>
  <c r="C10" i="4"/>
  <c r="C78" i="4"/>
  <c r="D490" i="27"/>
  <c r="D39" i="22"/>
  <c r="D321" i="27"/>
  <c r="E317" i="20"/>
  <c r="C553" i="27"/>
  <c r="D373" i="20"/>
  <c r="D515" i="20"/>
  <c r="D340" i="20"/>
  <c r="D47" i="20"/>
  <c r="D375" i="20"/>
  <c r="C418" i="27"/>
  <c r="C349" i="27"/>
  <c r="D398" i="20"/>
  <c r="C204" i="27"/>
  <c r="D809" i="20"/>
  <c r="D251" i="20"/>
  <c r="D345" i="20"/>
  <c r="D658" i="20"/>
  <c r="D847" i="20"/>
  <c r="C288" i="27"/>
  <c r="D252" i="20"/>
  <c r="C168" i="22"/>
  <c r="D660" i="20"/>
  <c r="D289" i="20"/>
  <c r="D491" i="20"/>
  <c r="C5" i="22"/>
  <c r="D251" i="27"/>
  <c r="C219" i="22"/>
  <c r="D550" i="20"/>
  <c r="C376" i="27"/>
  <c r="D537" i="27"/>
  <c r="D26" i="20"/>
  <c r="C469" i="27"/>
  <c r="C375" i="27"/>
  <c r="E486" i="20"/>
  <c r="D314" i="27"/>
  <c r="E284" i="20"/>
  <c r="E521" i="20"/>
  <c r="E722" i="20"/>
  <c r="E522" i="20"/>
  <c r="D315" i="27"/>
  <c r="D158" i="27"/>
  <c r="D249" i="27"/>
  <c r="E902" i="20"/>
  <c r="E181" i="20"/>
  <c r="E382" i="20"/>
  <c r="E524" i="20"/>
  <c r="D81" i="22"/>
  <c r="E490" i="20"/>
  <c r="E220" i="20"/>
  <c r="E694" i="20"/>
  <c r="D289" i="27"/>
  <c r="C219" i="27"/>
  <c r="D598" i="20"/>
  <c r="D596" i="20"/>
  <c r="C130" i="22"/>
  <c r="D219" i="27"/>
  <c r="E598" i="20"/>
  <c r="E596" i="20"/>
  <c r="D130" i="22"/>
  <c r="E424" i="20"/>
  <c r="D310" i="20"/>
  <c r="C392" i="27"/>
  <c r="C364" i="27"/>
  <c r="C110" i="22"/>
  <c r="C259" i="27"/>
  <c r="D676" i="20"/>
  <c r="D329" i="20"/>
  <c r="D635" i="20"/>
  <c r="D473" i="20"/>
  <c r="C195" i="22"/>
  <c r="B4" i="4"/>
  <c r="C25" i="27"/>
  <c r="D636" i="20"/>
  <c r="C63" i="27"/>
  <c r="D677" i="20"/>
  <c r="D506" i="20"/>
  <c r="C308" i="27"/>
  <c r="D27" i="27"/>
  <c r="E270" i="20"/>
  <c r="E474" i="20"/>
  <c r="E610" i="20"/>
  <c r="E678" i="20"/>
  <c r="E829" i="20"/>
  <c r="E238" i="20"/>
  <c r="E639" i="20"/>
  <c r="E640" i="20"/>
  <c r="D416" i="27"/>
  <c r="E332" i="20"/>
  <c r="E476" i="20"/>
  <c r="E411" i="20"/>
  <c r="E679" i="20"/>
  <c r="E641" i="20"/>
  <c r="E765" i="20"/>
  <c r="D532" i="27"/>
  <c r="D134" i="27"/>
  <c r="E611" i="20"/>
  <c r="E41" i="20"/>
  <c r="D444" i="27"/>
  <c r="E205" i="20"/>
  <c r="D154" i="27"/>
  <c r="E273" i="20"/>
  <c r="D365" i="27"/>
  <c r="E412" i="20"/>
  <c r="E510" i="20"/>
  <c r="E42" i="20"/>
  <c r="D168" i="27"/>
  <c r="E171" i="20"/>
  <c r="E241" i="20"/>
  <c r="E335" i="20"/>
  <c r="E413" i="20"/>
  <c r="E310" i="20"/>
  <c r="D392" i="27"/>
  <c r="E635" i="20"/>
  <c r="E473" i="20"/>
  <c r="C4" i="4"/>
  <c r="D25" i="27"/>
  <c r="D195" i="22"/>
  <c r="E636" i="20"/>
  <c r="D63" i="27"/>
  <c r="E677" i="20"/>
  <c r="E506" i="20"/>
  <c r="C443" i="27"/>
  <c r="D80" i="20"/>
  <c r="D271" i="20"/>
  <c r="D239" i="20"/>
  <c r="D540" i="20"/>
  <c r="D509" i="20"/>
  <c r="B27" i="16"/>
  <c r="D644" i="20"/>
  <c r="D27" i="24"/>
  <c r="C447" i="27"/>
  <c r="D828" i="20"/>
  <c r="C195" i="27"/>
  <c r="E80" i="20"/>
  <c r="D443" i="27"/>
  <c r="E271" i="20"/>
  <c r="E239" i="20"/>
  <c r="E540" i="20"/>
  <c r="E509" i="20"/>
  <c r="C27" i="16"/>
  <c r="E644" i="20"/>
  <c r="D447" i="27"/>
  <c r="E27" i="24"/>
  <c r="D575" i="20"/>
  <c r="C128" i="22"/>
  <c r="D434" i="27"/>
  <c r="D572" i="27"/>
  <c r="D109" i="27"/>
  <c r="E575" i="20"/>
  <c r="D128" i="22"/>
  <c r="E708" i="20"/>
  <c r="D193" i="27"/>
  <c r="D131" i="27"/>
  <c r="E828" i="20"/>
  <c r="D195" i="27"/>
  <c r="D270" i="20"/>
  <c r="C27" i="27"/>
  <c r="D474" i="20"/>
  <c r="D610" i="20"/>
  <c r="D678" i="20"/>
  <c r="D829" i="20"/>
  <c r="D238" i="20"/>
  <c r="D639" i="20"/>
  <c r="D640" i="20"/>
  <c r="C416" i="27"/>
  <c r="D332" i="20"/>
  <c r="D476" i="20"/>
  <c r="D411" i="20"/>
  <c r="D679" i="20"/>
  <c r="D641" i="20"/>
  <c r="C532" i="27"/>
  <c r="D765" i="20"/>
  <c r="C134" i="27"/>
  <c r="E563" i="20"/>
  <c r="E313" i="20"/>
  <c r="D14" i="22"/>
  <c r="D171" i="27"/>
  <c r="E90" i="20"/>
  <c r="E243" i="20"/>
  <c r="E396" i="20"/>
  <c r="D243" i="27"/>
  <c r="D70" i="22"/>
  <c r="C32" i="4"/>
  <c r="E564" i="20"/>
  <c r="D451" i="27"/>
  <c r="E836" i="20"/>
  <c r="E278" i="20"/>
  <c r="C34" i="16"/>
  <c r="E92" i="20"/>
  <c r="D452" i="27"/>
  <c r="E34" i="24"/>
  <c r="E514" i="20"/>
  <c r="E715" i="20"/>
  <c r="E244" i="20"/>
  <c r="E838" i="20"/>
  <c r="E46" i="20"/>
  <c r="E176" i="20"/>
  <c r="E245" i="20"/>
  <c r="E483" i="20"/>
  <c r="E649" i="20"/>
  <c r="E416" i="20"/>
  <c r="D6" i="27"/>
  <c r="E839" i="20"/>
  <c r="E417" i="20"/>
  <c r="D484" i="27"/>
  <c r="D143" i="22"/>
  <c r="E48" i="20"/>
  <c r="D456" i="27"/>
  <c r="D285" i="27"/>
  <c r="D157" i="27"/>
  <c r="E282" i="20"/>
  <c r="D117" i="27"/>
  <c r="E418" i="20"/>
  <c r="E518" i="20"/>
  <c r="E565" i="20"/>
  <c r="E651" i="20"/>
  <c r="E718" i="20"/>
  <c r="D297" i="27"/>
  <c r="D203" i="27"/>
  <c r="E377" i="20"/>
  <c r="E215" i="20"/>
  <c r="E843" i="20"/>
  <c r="D138" i="27"/>
  <c r="E617" i="20"/>
  <c r="E421" i="20"/>
  <c r="D7" i="27"/>
  <c r="E657" i="20"/>
  <c r="E523" i="20"/>
  <c r="D521" i="27"/>
  <c r="D48" i="22"/>
  <c r="E290" i="20"/>
  <c r="E385" i="20"/>
  <c r="E526" i="20"/>
  <c r="E661" i="20"/>
  <c r="D319" i="27"/>
  <c r="E399" i="20"/>
  <c r="D772" i="20"/>
  <c r="D851" i="20"/>
  <c r="D528" i="20"/>
  <c r="C120" i="22"/>
  <c r="C535" i="27"/>
  <c r="C162" i="22"/>
  <c r="C359" i="27"/>
  <c r="C537" i="27"/>
  <c r="D806" i="20"/>
  <c r="C201" i="27"/>
  <c r="D603" i="20"/>
  <c r="C137" i="22"/>
  <c r="C286" i="27"/>
  <c r="D100" i="20"/>
  <c r="C459" i="27"/>
  <c r="D379" i="20"/>
  <c r="D49" i="20"/>
  <c r="B49" i="4"/>
  <c r="D488" i="20"/>
  <c r="D535" i="27"/>
  <c r="D162" i="22"/>
  <c r="D201" i="27"/>
  <c r="E806" i="20"/>
  <c r="D137" i="22"/>
  <c r="E603" i="20"/>
  <c r="D286" i="27"/>
  <c r="E100" i="20"/>
  <c r="D459" i="27"/>
  <c r="E379" i="20"/>
  <c r="E49" i="20"/>
  <c r="C49" i="4"/>
  <c r="E488" i="20"/>
  <c r="C354" i="27"/>
  <c r="C156" i="22"/>
  <c r="B56" i="4"/>
  <c r="C210" i="27"/>
  <c r="D774" i="20"/>
  <c r="C398" i="27"/>
  <c r="D304" i="20"/>
  <c r="D611" i="20"/>
  <c r="D41" i="20"/>
  <c r="C444" i="27"/>
  <c r="D205" i="20"/>
  <c r="C154" i="27"/>
  <c r="D273" i="20"/>
  <c r="C365" i="27"/>
  <c r="D412" i="20"/>
  <c r="D510" i="20"/>
  <c r="D42" i="20"/>
  <c r="C168" i="27"/>
  <c r="D171" i="20"/>
  <c r="D241" i="20"/>
  <c r="D335" i="20"/>
  <c r="D413" i="20"/>
  <c r="D563" i="20"/>
  <c r="D313" i="20"/>
  <c r="C14" i="22"/>
  <c r="C171" i="27"/>
  <c r="D90" i="20"/>
  <c r="D243" i="20"/>
  <c r="D396" i="20"/>
  <c r="B32" i="4"/>
  <c r="C243" i="27"/>
  <c r="C70" i="22"/>
  <c r="D564" i="20"/>
  <c r="C451" i="27"/>
  <c r="D836" i="20"/>
  <c r="D278" i="20"/>
  <c r="D92" i="20"/>
  <c r="C452" i="27"/>
  <c r="D34" i="24"/>
  <c r="B34" i="16"/>
  <c r="D514" i="20"/>
  <c r="D715" i="20"/>
  <c r="D244" i="20"/>
  <c r="D838" i="20"/>
  <c r="D46" i="20"/>
  <c r="D176" i="20"/>
  <c r="D245" i="20"/>
  <c r="D483" i="20"/>
  <c r="D649" i="20"/>
  <c r="D416" i="20"/>
  <c r="C6" i="27"/>
  <c r="D839" i="20"/>
  <c r="D417" i="20"/>
  <c r="C484" i="27"/>
  <c r="C143" i="22"/>
  <c r="D48" i="20"/>
  <c r="C456" i="27"/>
  <c r="C285" i="27"/>
  <c r="C157" i="27"/>
  <c r="D282" i="20"/>
  <c r="C117" i="27"/>
  <c r="D418" i="20"/>
  <c r="D518" i="20"/>
  <c r="D565" i="20"/>
  <c r="D651" i="20"/>
  <c r="D718" i="20"/>
  <c r="C297" i="27"/>
  <c r="C203" i="27"/>
  <c r="D377" i="20"/>
  <c r="D215" i="20"/>
  <c r="D486" i="20"/>
  <c r="C314" i="27"/>
  <c r="D843" i="20"/>
  <c r="C138" i="27"/>
  <c r="D284" i="20"/>
  <c r="D521" i="20"/>
  <c r="D722" i="20"/>
  <c r="D522" i="20"/>
  <c r="C315" i="27"/>
  <c r="C158" i="27"/>
  <c r="C249" i="27"/>
  <c r="D617" i="20"/>
  <c r="C7" i="27"/>
  <c r="D421" i="20"/>
  <c r="D657" i="20"/>
  <c r="D523" i="20"/>
  <c r="D902" i="20"/>
  <c r="D181" i="20"/>
  <c r="D382" i="20"/>
  <c r="D524" i="20"/>
  <c r="C81" i="22"/>
  <c r="D490" i="20"/>
  <c r="D220" i="20"/>
  <c r="D694" i="20"/>
  <c r="C289" i="27"/>
  <c r="C521" i="27"/>
  <c r="C48" i="22"/>
  <c r="D290" i="20"/>
  <c r="D385" i="20"/>
  <c r="D526" i="20"/>
  <c r="D661" i="20"/>
  <c r="C319" i="27"/>
  <c r="D399" i="20"/>
  <c r="D468" i="27"/>
  <c r="D320" i="27"/>
  <c r="D160" i="27"/>
  <c r="E387" i="20"/>
  <c r="C56" i="4"/>
  <c r="D354" i="27"/>
  <c r="D156" i="22"/>
  <c r="D423" i="27"/>
  <c r="D46" i="22"/>
  <c r="D65" i="22"/>
  <c r="D368" i="27"/>
  <c r="D409" i="27"/>
  <c r="E698" i="20"/>
  <c r="D210" i="27"/>
  <c r="E774" i="20"/>
  <c r="D398" i="27"/>
  <c r="E304" i="20"/>
  <c r="D51" i="20"/>
  <c r="C419" i="27"/>
  <c r="E51" i="20"/>
  <c r="D419" i="27"/>
  <c r="D200" i="22"/>
  <c r="C290" i="27"/>
  <c r="D290" i="27"/>
  <c r="D120" i="22"/>
  <c r="D44" i="22"/>
  <c r="D122" i="22"/>
  <c r="D465" i="27"/>
  <c r="C177" i="22"/>
  <c r="D762" i="20"/>
  <c r="D177" i="22"/>
  <c r="E762" i="20"/>
  <c r="D372" i="20"/>
  <c r="D415" i="20"/>
  <c r="E372" i="20"/>
  <c r="E415" i="20"/>
  <c r="D700" i="20"/>
  <c r="E724" i="20"/>
  <c r="D724" i="20"/>
  <c r="C105" i="22"/>
  <c r="C196" i="22"/>
  <c r="D197" i="22"/>
  <c r="C208" i="27"/>
  <c r="C120" i="27"/>
  <c r="D349" i="20"/>
  <c r="D386" i="20"/>
  <c r="D493" i="20"/>
  <c r="E725" i="20"/>
  <c r="E292" i="20"/>
  <c r="E495" i="20"/>
  <c r="E568" i="20"/>
  <c r="E621" i="20"/>
  <c r="D424" i="27"/>
  <c r="E352" i="20"/>
  <c r="D201" i="20"/>
  <c r="D200" i="20"/>
  <c r="E201" i="20"/>
  <c r="E200" i="20"/>
  <c r="E696" i="20"/>
  <c r="E256" i="20"/>
  <c r="E350" i="20"/>
  <c r="E549" i="20"/>
  <c r="E567" i="20"/>
  <c r="E853" i="20"/>
  <c r="E427" i="20"/>
  <c r="E622" i="20"/>
  <c r="E699" i="20"/>
  <c r="D384" i="27"/>
  <c r="D425" i="27"/>
  <c r="E115" i="20"/>
  <c r="D124" i="27"/>
  <c r="E226" i="20"/>
  <c r="E294" i="20"/>
  <c r="D369" i="27"/>
  <c r="E531" i="20"/>
  <c r="E570" i="20"/>
  <c r="E700" i="20"/>
  <c r="C200" i="22"/>
  <c r="D773" i="20"/>
  <c r="C190" i="27"/>
  <c r="D59" i="20"/>
  <c r="D531" i="20"/>
  <c r="D570" i="20"/>
  <c r="D727" i="20"/>
  <c r="D854" i="20"/>
  <c r="D904" i="20"/>
  <c r="D60" i="20"/>
  <c r="C198" i="22"/>
  <c r="D504" i="20"/>
  <c r="E504" i="20"/>
  <c r="D353" i="20"/>
  <c r="D390" i="20"/>
  <c r="D428" i="20"/>
  <c r="D497" i="20"/>
  <c r="E234" i="20"/>
  <c r="E328" i="20"/>
  <c r="E362" i="20"/>
  <c r="D203" i="20"/>
  <c r="C133" i="27"/>
  <c r="C283" i="27"/>
  <c r="D207" i="20"/>
  <c r="D805" i="20"/>
  <c r="C200" i="27"/>
  <c r="C382" i="27"/>
  <c r="D43" i="20"/>
  <c r="D337" i="20"/>
  <c r="C510" i="27"/>
  <c r="C156" i="27"/>
  <c r="D484" i="20"/>
  <c r="D517" i="20"/>
  <c r="D614" i="20"/>
  <c r="C202" i="27"/>
  <c r="D178" i="20"/>
  <c r="D214" i="20"/>
  <c r="D247" i="20"/>
  <c r="D342" i="20"/>
  <c r="D485" i="20"/>
  <c r="D768" i="20"/>
  <c r="D841" i="20"/>
  <c r="D179" i="20"/>
  <c r="D249" i="20"/>
  <c r="D487" i="20"/>
  <c r="D180" i="20"/>
  <c r="D846" i="20"/>
  <c r="D107" i="20"/>
  <c r="C465" i="27"/>
  <c r="D184" i="20"/>
  <c r="D623" i="20"/>
  <c r="D533" i="27"/>
  <c r="E766" i="20"/>
  <c r="D766" i="20"/>
  <c r="C533" i="27"/>
  <c r="D122" i="27"/>
  <c r="C369" i="27"/>
  <c r="C197" i="22"/>
  <c r="E825" i="20"/>
  <c r="E559" i="20"/>
  <c r="E800" i="20"/>
  <c r="E826" i="20"/>
  <c r="D307" i="27"/>
  <c r="E764" i="20"/>
  <c r="D830" i="20"/>
  <c r="D240" i="20"/>
  <c r="D334" i="20"/>
  <c r="D84" i="20"/>
  <c r="D196" i="22"/>
  <c r="C151" i="22"/>
  <c r="C122" i="22"/>
  <c r="C66" i="22"/>
  <c r="D316" i="20"/>
  <c r="D66" i="22"/>
  <c r="E316" i="20"/>
  <c r="E918" i="20" s="1"/>
  <c r="C9" i="2" s="1"/>
  <c r="D234" i="20"/>
  <c r="D825" i="20"/>
  <c r="D328" i="20"/>
  <c r="D362" i="20"/>
  <c r="D80" i="22"/>
  <c r="D559" i="20"/>
  <c r="D800" i="20"/>
  <c r="D826" i="20"/>
  <c r="C307" i="27"/>
  <c r="D764" i="20"/>
  <c r="E330" i="20"/>
  <c r="E539" i="20"/>
  <c r="E561" i="20"/>
  <c r="E803" i="20"/>
  <c r="D197" i="27"/>
  <c r="E562" i="20"/>
  <c r="E831" i="20"/>
  <c r="D310" i="27"/>
  <c r="D135" i="27"/>
  <c r="E834" i="20"/>
  <c r="D114" i="27"/>
  <c r="E209" i="20"/>
  <c r="E480" i="20"/>
  <c r="E513" i="20"/>
  <c r="E543" i="20"/>
  <c r="D115" i="27"/>
  <c r="E339" i="20"/>
  <c r="E213" i="20"/>
  <c r="E281" i="20"/>
  <c r="E341" i="20"/>
  <c r="E686" i="20"/>
  <c r="E840" i="20"/>
  <c r="D119" i="27"/>
  <c r="D462" i="27"/>
  <c r="D383" i="27"/>
  <c r="D464" i="27"/>
  <c r="C124" i="27"/>
  <c r="E343" i="20"/>
  <c r="E250" i="20"/>
  <c r="E286" i="20"/>
  <c r="E344" i="20"/>
  <c r="D205" i="27"/>
  <c r="E182" i="20"/>
  <c r="E383" i="20"/>
  <c r="E848" i="20"/>
  <c r="D317" i="27"/>
  <c r="E347" i="20"/>
  <c r="E185" i="20"/>
  <c r="E221" i="20"/>
  <c r="E813" i="20"/>
  <c r="E850" i="20"/>
  <c r="E222" i="20"/>
  <c r="E255" i="20"/>
  <c r="D696" i="20"/>
  <c r="D256" i="20"/>
  <c r="D350" i="20"/>
  <c r="D549" i="20"/>
  <c r="D567" i="20"/>
  <c r="D725" i="20"/>
  <c r="D292" i="20"/>
  <c r="D495" i="20"/>
  <c r="D568" i="20"/>
  <c r="D621" i="20"/>
  <c r="D853" i="20"/>
  <c r="C424" i="27"/>
  <c r="D352" i="20"/>
  <c r="D427" i="20"/>
  <c r="D622" i="20"/>
  <c r="D699" i="20"/>
  <c r="C384" i="27"/>
  <c r="C425" i="27"/>
  <c r="D115" i="20"/>
  <c r="D226" i="20"/>
  <c r="D105" i="22"/>
  <c r="C80" i="22"/>
  <c r="D151" i="22"/>
  <c r="D198" i="22"/>
  <c r="E353" i="20"/>
  <c r="B69" i="4"/>
  <c r="D66" i="20"/>
  <c r="C432" i="27"/>
  <c r="C23" i="22"/>
  <c r="D161" i="20"/>
  <c r="C33" i="22"/>
  <c r="E265" i="20"/>
  <c r="D57" i="22"/>
  <c r="C58" i="4"/>
  <c r="D363" i="27"/>
  <c r="D73" i="22"/>
  <c r="E469" i="20"/>
  <c r="C76" i="4"/>
  <c r="D121" i="22"/>
  <c r="E824" i="20"/>
  <c r="D203" i="22"/>
  <c r="E4" i="24"/>
  <c r="C4" i="16"/>
  <c r="C5" i="4"/>
  <c r="E67" i="20"/>
  <c r="D26" i="27"/>
  <c r="D16" i="22"/>
  <c r="C46" i="4"/>
  <c r="D305" i="27"/>
  <c r="D36" i="22"/>
  <c r="D52" i="22"/>
  <c r="E233" i="20"/>
  <c r="E326" i="20"/>
  <c r="D68" i="22"/>
  <c r="E395" i="20"/>
  <c r="D83" i="22"/>
  <c r="E470" i="20"/>
  <c r="D104" i="22"/>
  <c r="E674" i="20"/>
  <c r="D153" i="22"/>
  <c r="D5" i="24"/>
  <c r="B5" i="16"/>
  <c r="B21" i="4"/>
  <c r="D68" i="20"/>
  <c r="C163" i="27"/>
  <c r="C19" i="22"/>
  <c r="D35" i="20"/>
  <c r="C10" i="22"/>
  <c r="D163" i="20"/>
  <c r="C38" i="27"/>
  <c r="C38" i="22"/>
  <c r="B42" i="4"/>
  <c r="C282" i="27"/>
  <c r="C35" i="22"/>
  <c r="D198" i="20"/>
  <c r="C47" i="22"/>
  <c r="B101" i="4"/>
  <c r="C571" i="27"/>
  <c r="C75" i="22"/>
  <c r="D405" i="20"/>
  <c r="C85" i="22"/>
  <c r="D536" i="20"/>
  <c r="C115" i="22"/>
  <c r="B13" i="4"/>
  <c r="D633" i="20"/>
  <c r="C96" i="27"/>
  <c r="C149" i="22"/>
  <c r="B43" i="4"/>
  <c r="D747" i="20"/>
  <c r="C296" i="27"/>
  <c r="C172" i="22"/>
  <c r="B18" i="4"/>
  <c r="C130" i="27"/>
  <c r="C190" i="22"/>
  <c r="D8" i="24"/>
  <c r="B8" i="16"/>
  <c r="D4" i="20"/>
  <c r="C61" i="27"/>
  <c r="B9" i="4"/>
  <c r="D70" i="20"/>
  <c r="C55" i="27"/>
  <c r="C17" i="22"/>
  <c r="D164" i="20"/>
  <c r="C39" i="27"/>
  <c r="B87" i="4"/>
  <c r="C520" i="27"/>
  <c r="C40" i="22"/>
  <c r="B86" i="4"/>
  <c r="C507" i="27"/>
  <c r="C116" i="22"/>
  <c r="D634" i="20"/>
  <c r="C97" i="27"/>
  <c r="B3" i="4"/>
  <c r="D748" i="20"/>
  <c r="C171" i="22"/>
  <c r="C11" i="27"/>
  <c r="B19" i="4"/>
  <c r="D894" i="20"/>
  <c r="C147" i="27"/>
  <c r="C216" i="22"/>
  <c r="D71" i="20"/>
  <c r="C435" i="27"/>
  <c r="D11" i="24"/>
  <c r="B11" i="16"/>
  <c r="D73" i="20"/>
  <c r="C436" i="27"/>
  <c r="C194" i="27"/>
  <c r="D801" i="20"/>
  <c r="C62" i="27"/>
  <c r="D827" i="20"/>
  <c r="D900" i="20"/>
  <c r="C217" i="22"/>
  <c r="D15" i="24"/>
  <c r="B15" i="16"/>
  <c r="D76" i="20"/>
  <c r="C439" i="27"/>
  <c r="C51" i="4"/>
  <c r="D348" i="27"/>
  <c r="D72" i="22"/>
  <c r="E409" i="20"/>
  <c r="D4" i="27"/>
  <c r="C22" i="4"/>
  <c r="E538" i="20"/>
  <c r="D185" i="27"/>
  <c r="D113" i="22"/>
  <c r="E802" i="20"/>
  <c r="D132" i="27"/>
  <c r="E77" i="20"/>
  <c r="D440" i="27"/>
  <c r="E410" i="20"/>
  <c r="D5" i="27"/>
  <c r="C24" i="4"/>
  <c r="D188" i="27"/>
  <c r="D4" i="22"/>
  <c r="C20" i="16"/>
  <c r="E7" i="20"/>
  <c r="E20" i="24"/>
  <c r="D309" i="27"/>
  <c r="E169" i="20"/>
  <c r="E21" i="24"/>
  <c r="C21" i="16"/>
  <c r="E272" i="20"/>
  <c r="D65" i="27"/>
  <c r="E804" i="20"/>
  <c r="D198" i="27"/>
  <c r="E24" i="24"/>
  <c r="C24" i="16"/>
  <c r="E83" i="20"/>
  <c r="D445" i="27"/>
  <c r="C74" i="4"/>
  <c r="E541" i="20"/>
  <c r="D485" i="27"/>
  <c r="D111" i="22"/>
  <c r="E612" i="20"/>
  <c r="D261" i="27"/>
  <c r="C29" i="16"/>
  <c r="E29" i="24"/>
  <c r="E87" i="20"/>
  <c r="D170" i="27"/>
  <c r="E172" i="20"/>
  <c r="D42" i="27"/>
  <c r="E275" i="20"/>
  <c r="D155" i="27"/>
  <c r="D59" i="22"/>
  <c r="E173" i="20"/>
  <c r="D284" i="27"/>
  <c r="E174" i="20"/>
  <c r="D43" i="27"/>
  <c r="C73" i="4"/>
  <c r="D482" i="27"/>
  <c r="D126" i="22"/>
  <c r="E750" i="20"/>
  <c r="D13" i="27"/>
  <c r="E338" i="20"/>
  <c r="D366" i="27"/>
  <c r="E35" i="24"/>
  <c r="C35" i="16"/>
  <c r="E45" i="20"/>
  <c r="D70" i="27"/>
  <c r="E36" i="24"/>
  <c r="C36" i="16"/>
  <c r="E13" i="20"/>
  <c r="D71" i="27"/>
  <c r="E175" i="20"/>
  <c r="D44" i="27"/>
  <c r="E577" i="20"/>
  <c r="D483" i="27"/>
  <c r="E38" i="24"/>
  <c r="C38" i="16"/>
  <c r="E94" i="20"/>
  <c r="D172" i="27"/>
  <c r="E177" i="20"/>
  <c r="D116" i="27"/>
  <c r="E246" i="20"/>
  <c r="D28" i="27"/>
  <c r="D50" i="22"/>
  <c r="E807" i="20"/>
  <c r="D136" i="27"/>
  <c r="E615" i="20"/>
  <c r="D264" i="27"/>
  <c r="C88" i="4"/>
  <c r="D516" i="27"/>
  <c r="D180" i="22"/>
  <c r="E546" i="20"/>
  <c r="D45" i="27"/>
  <c r="E652" i="20"/>
  <c r="D100" i="27"/>
  <c r="E43" i="24"/>
  <c r="C43" i="16"/>
  <c r="E99" i="20"/>
  <c r="D458" i="27"/>
  <c r="E248" i="20"/>
  <c r="D75" i="27"/>
  <c r="E44" i="24"/>
  <c r="E77" i="24" s="1"/>
  <c r="C44" i="16"/>
  <c r="C55" i="4"/>
  <c r="E628" i="20"/>
  <c r="D353" i="27"/>
  <c r="D148" i="22"/>
  <c r="E45" i="24"/>
  <c r="C45" i="16"/>
  <c r="E17" i="20"/>
  <c r="D76" i="27"/>
  <c r="E520" i="20"/>
  <c r="E49" i="24"/>
  <c r="C49" i="16"/>
  <c r="D77" i="27"/>
  <c r="E51" i="24"/>
  <c r="C51" i="16"/>
  <c r="E50" i="20"/>
  <c r="D79" i="27"/>
  <c r="E52" i="24"/>
  <c r="C52" i="16"/>
  <c r="E18" i="20"/>
  <c r="D80" i="27"/>
  <c r="C50" i="4"/>
  <c r="E629" i="20"/>
  <c r="D341" i="27"/>
  <c r="D147" i="22"/>
  <c r="E769" i="20"/>
  <c r="D15" i="27"/>
  <c r="E53" i="24"/>
  <c r="C53" i="16"/>
  <c r="D463" i="27"/>
  <c r="E105" i="20"/>
  <c r="E422" i="20"/>
  <c r="D8" i="27"/>
  <c r="E581" i="20"/>
  <c r="D266" i="27"/>
  <c r="E630" i="20"/>
  <c r="D342" i="27"/>
  <c r="C75" i="4"/>
  <c r="E734" i="20"/>
  <c r="E935" i="20" s="1"/>
  <c r="D487" i="27"/>
  <c r="D167" i="22"/>
  <c r="E770" i="20"/>
  <c r="D16" i="27"/>
  <c r="E895" i="20"/>
  <c r="D148" i="27"/>
  <c r="E57" i="24"/>
  <c r="C57" i="16"/>
  <c r="E108" i="20"/>
  <c r="D336" i="27"/>
  <c r="D21" i="22"/>
  <c r="E619" i="20"/>
  <c r="D268" i="27"/>
  <c r="E753" i="20"/>
  <c r="D299" i="27"/>
  <c r="E54" i="20"/>
  <c r="D84" i="27"/>
  <c r="E60" i="24"/>
  <c r="C60" i="16"/>
  <c r="E547" i="20"/>
  <c r="D46" i="27"/>
  <c r="E186" i="20"/>
  <c r="D85" i="27"/>
  <c r="D754" i="20"/>
  <c r="C17" i="27"/>
  <c r="D814" i="20"/>
  <c r="C140" i="27"/>
  <c r="D896" i="20"/>
  <c r="C149" i="27"/>
  <c r="D62" i="24"/>
  <c r="B62" i="16"/>
  <c r="D24" i="20"/>
  <c r="C421" i="27"/>
  <c r="D63" i="24"/>
  <c r="B63" i="16"/>
  <c r="D25" i="20"/>
  <c r="C422" i="27"/>
  <c r="C86" i="27"/>
  <c r="D112" i="20"/>
  <c r="D425" i="20"/>
  <c r="C9" i="27"/>
  <c r="D583" i="20"/>
  <c r="C497" i="27"/>
  <c r="D755" i="20"/>
  <c r="C18" i="27"/>
  <c r="C209" i="27"/>
  <c r="D815" i="20"/>
  <c r="C343" i="27"/>
  <c r="C22" i="22"/>
  <c r="D188" i="20"/>
  <c r="C48" i="27"/>
  <c r="B72" i="4"/>
  <c r="C480" i="27"/>
  <c r="C37" i="22"/>
  <c r="B35" i="4"/>
  <c r="D303" i="20"/>
  <c r="C256" i="27"/>
  <c r="C63" i="22"/>
  <c r="D663" i="20"/>
  <c r="C101" i="27"/>
  <c r="D756" i="20"/>
  <c r="C19" i="27"/>
  <c r="D65" i="24"/>
  <c r="B65" i="16"/>
  <c r="D27" i="20"/>
  <c r="C88" i="27"/>
  <c r="C470" i="27"/>
  <c r="D114" i="20"/>
  <c r="D258" i="20"/>
  <c r="C30" i="27"/>
  <c r="B25" i="4"/>
  <c r="C191" i="27"/>
  <c r="C69" i="22"/>
  <c r="C512" i="27"/>
  <c r="D551" i="20"/>
  <c r="D585" i="20"/>
  <c r="C218" i="27"/>
  <c r="C124" i="22"/>
  <c r="D664" i="20"/>
  <c r="C102" i="27"/>
  <c r="B66" i="4"/>
  <c r="C414" i="27"/>
  <c r="C157" i="22"/>
  <c r="B44" i="4"/>
  <c r="C301" i="27"/>
  <c r="C199" i="22"/>
  <c r="D897" i="20"/>
  <c r="C486" i="27"/>
  <c r="C214" i="22"/>
  <c r="D190" i="20"/>
  <c r="C50" i="27"/>
  <c r="D259" i="20"/>
  <c r="D294" i="20"/>
  <c r="D305" i="20"/>
  <c r="C399" i="27"/>
  <c r="B84" i="4"/>
  <c r="C502" i="27"/>
  <c r="C89" i="22"/>
  <c r="D586" i="20"/>
  <c r="C272" i="27"/>
  <c r="D665" i="20"/>
  <c r="C103" i="27"/>
  <c r="B85" i="4"/>
  <c r="C504" i="27"/>
  <c r="C158" i="22"/>
  <c r="C69" i="4"/>
  <c r="E66" i="20"/>
  <c r="D432" i="27"/>
  <c r="D23" i="22"/>
  <c r="E161" i="20"/>
  <c r="D33" i="22"/>
  <c r="D232" i="20"/>
  <c r="C49" i="22"/>
  <c r="D325" i="20"/>
  <c r="C67" i="22"/>
  <c r="D359" i="20"/>
  <c r="C76" i="22"/>
  <c r="D403" i="20"/>
  <c r="C84" i="22"/>
  <c r="D673" i="20"/>
  <c r="C152" i="22"/>
  <c r="B16" i="4"/>
  <c r="D162" i="20"/>
  <c r="C108" i="27"/>
  <c r="C34" i="22"/>
  <c r="D197" i="20"/>
  <c r="C45" i="22"/>
  <c r="D266" i="20"/>
  <c r="C58" i="22"/>
  <c r="D360" i="20"/>
  <c r="C78" i="22"/>
  <c r="D404" i="20"/>
  <c r="C86" i="22"/>
  <c r="B81" i="4"/>
  <c r="D607" i="20"/>
  <c r="C495" i="27"/>
  <c r="C145" i="22"/>
  <c r="E5" i="24"/>
  <c r="C5" i="16"/>
  <c r="C21" i="4"/>
  <c r="E68" i="20"/>
  <c r="D163" i="27"/>
  <c r="D19" i="22"/>
  <c r="E35" i="20"/>
  <c r="D10" i="22"/>
  <c r="E163" i="20"/>
  <c r="D38" i="27"/>
  <c r="D38" i="22"/>
  <c r="C42" i="4"/>
  <c r="D282" i="27"/>
  <c r="D35" i="22"/>
  <c r="E198" i="20"/>
  <c r="D47" i="22"/>
  <c r="C101" i="4"/>
  <c r="D571" i="27"/>
  <c r="D75" i="22"/>
  <c r="E405" i="20"/>
  <c r="D85" i="22"/>
  <c r="E536" i="20"/>
  <c r="D115" i="22"/>
  <c r="C13" i="4"/>
  <c r="E633" i="20"/>
  <c r="D96" i="27"/>
  <c r="D149" i="22"/>
  <c r="C43" i="4"/>
  <c r="E747" i="20"/>
  <c r="D296" i="27"/>
  <c r="D172" i="22"/>
  <c r="C18" i="4"/>
  <c r="D130" i="27"/>
  <c r="D190" i="22"/>
  <c r="E8" i="24"/>
  <c r="C8" i="16"/>
  <c r="E4" i="20"/>
  <c r="D61" i="27"/>
  <c r="C9" i="4"/>
  <c r="E70" i="20"/>
  <c r="D17" i="22"/>
  <c r="D55" i="27"/>
  <c r="E164" i="20"/>
  <c r="D39" i="27"/>
  <c r="C87" i="4"/>
  <c r="D520" i="27"/>
  <c r="D40" i="22"/>
  <c r="C86" i="4"/>
  <c r="D507" i="27"/>
  <c r="D116" i="22"/>
  <c r="E634" i="20"/>
  <c r="D97" i="27"/>
  <c r="C3" i="4"/>
  <c r="E748" i="20"/>
  <c r="D171" i="22"/>
  <c r="D11" i="27"/>
  <c r="C19" i="4"/>
  <c r="E894" i="20"/>
  <c r="D147" i="27"/>
  <c r="D216" i="22"/>
  <c r="E71" i="20"/>
  <c r="D435" i="27"/>
  <c r="E11" i="24"/>
  <c r="C11" i="16"/>
  <c r="D436" i="27"/>
  <c r="E73" i="20"/>
  <c r="D194" i="27"/>
  <c r="E801" i="20"/>
  <c r="D62" i="27"/>
  <c r="E827" i="20"/>
  <c r="E900" i="20"/>
  <c r="D217" i="22"/>
  <c r="E15" i="24"/>
  <c r="C15" i="16"/>
  <c r="E76" i="20"/>
  <c r="D439" i="27"/>
  <c r="C247" i="27"/>
  <c r="C71" i="22"/>
  <c r="D507" i="20"/>
  <c r="C109" i="22"/>
  <c r="D560" i="20"/>
  <c r="C118" i="22"/>
  <c r="D709" i="20"/>
  <c r="C160" i="22"/>
  <c r="D16" i="24"/>
  <c r="B16" i="16"/>
  <c r="B47" i="4"/>
  <c r="D6" i="20"/>
  <c r="C328" i="27"/>
  <c r="C6" i="22"/>
  <c r="D167" i="20"/>
  <c r="C113" i="27"/>
  <c r="D17" i="24"/>
  <c r="B17" i="16"/>
  <c r="C441" i="27"/>
  <c r="D78" i="20"/>
  <c r="D18" i="24"/>
  <c r="B18" i="16"/>
  <c r="D79" i="20"/>
  <c r="C442" i="27"/>
  <c r="B63" i="4"/>
  <c r="C389" i="27"/>
  <c r="C7" i="22"/>
  <c r="D39" i="20"/>
  <c r="C64" i="27"/>
  <c r="D168" i="20"/>
  <c r="C40" i="27"/>
  <c r="D204" i="20"/>
  <c r="C41" i="27"/>
  <c r="D22" i="24"/>
  <c r="B22" i="16"/>
  <c r="D333" i="20"/>
  <c r="C248" i="27"/>
  <c r="D23" i="24"/>
  <c r="B23" i="16"/>
  <c r="D9" i="20"/>
  <c r="C66" i="27"/>
  <c r="D82" i="20"/>
  <c r="C15" i="22"/>
  <c r="B94" i="4"/>
  <c r="C547" i="27"/>
  <c r="C56" i="22"/>
  <c r="D642" i="20"/>
  <c r="C98" i="27"/>
  <c r="D25" i="24"/>
  <c r="B25" i="16"/>
  <c r="D10" i="20"/>
  <c r="C67" i="27"/>
  <c r="D28" i="24"/>
  <c r="B28" i="16"/>
  <c r="D301" i="20"/>
  <c r="C395" i="27"/>
  <c r="C64" i="22"/>
  <c r="B64" i="4"/>
  <c r="B30" i="16"/>
  <c r="D30" i="24"/>
  <c r="D11" i="20"/>
  <c r="C68" i="27"/>
  <c r="D88" i="20"/>
  <c r="C449" i="27"/>
  <c r="D31" i="24"/>
  <c r="B31" i="16"/>
  <c r="D89" i="20"/>
  <c r="C450" i="27"/>
  <c r="D32" i="24"/>
  <c r="B32" i="16"/>
  <c r="D12" i="20"/>
  <c r="C69" i="27"/>
  <c r="D576" i="20"/>
  <c r="C262" i="27"/>
  <c r="C125" i="22"/>
  <c r="B27" i="4"/>
  <c r="D613" i="20"/>
  <c r="C217" i="27"/>
  <c r="C138" i="22"/>
  <c r="B59" i="4"/>
  <c r="C373" i="27"/>
  <c r="C142" i="22"/>
  <c r="D647" i="20"/>
  <c r="C99" i="27"/>
  <c r="D33" i="24"/>
  <c r="B33" i="16"/>
  <c r="D91" i="20"/>
  <c r="C56" i="27"/>
  <c r="D93" i="20"/>
  <c r="C453" i="27"/>
  <c r="D37" i="24"/>
  <c r="B37" i="16"/>
  <c r="D767" i="20"/>
  <c r="C534" i="27"/>
  <c r="D39" i="24"/>
  <c r="B39" i="16"/>
  <c r="D14" i="20"/>
  <c r="C72" i="27"/>
  <c r="D95" i="20"/>
  <c r="C454" i="27"/>
  <c r="D40" i="24"/>
  <c r="B40" i="16"/>
  <c r="D15" i="20"/>
  <c r="C73" i="27"/>
  <c r="D96" i="20"/>
  <c r="C173" i="27"/>
  <c r="B102" i="4"/>
  <c r="C577" i="27"/>
  <c r="C62" i="22"/>
  <c r="D578" i="20"/>
  <c r="C263" i="27"/>
  <c r="D650" i="20"/>
  <c r="C455" i="27"/>
  <c r="D41" i="24"/>
  <c r="B41" i="16"/>
  <c r="D16" i="20"/>
  <c r="C74" i="27"/>
  <c r="B39" i="4"/>
  <c r="D97" i="20"/>
  <c r="C279" i="27"/>
  <c r="C20" i="22"/>
  <c r="B57" i="4"/>
  <c r="C357" i="27"/>
  <c r="C54" i="22"/>
  <c r="D545" i="20"/>
  <c r="C525" i="27"/>
  <c r="D579" i="20"/>
  <c r="C496" i="27"/>
  <c r="C127" i="22"/>
  <c r="D751" i="20"/>
  <c r="C14" i="27"/>
  <c r="D808" i="20"/>
  <c r="C137" i="27"/>
  <c r="D42" i="24"/>
  <c r="B42" i="16"/>
  <c r="C457" i="27"/>
  <c r="D98" i="20"/>
  <c r="D616" i="20"/>
  <c r="C554" i="27"/>
  <c r="D580" i="20"/>
  <c r="C265" i="27"/>
  <c r="D216" i="20"/>
  <c r="D50" i="24"/>
  <c r="B50" i="16"/>
  <c r="C78" i="27"/>
  <c r="D46" i="24"/>
  <c r="B46" i="16"/>
  <c r="D101" i="20"/>
  <c r="C460" i="27"/>
  <c r="D47" i="24"/>
  <c r="B47" i="16"/>
  <c r="C461" i="27"/>
  <c r="D102" i="20"/>
  <c r="D48" i="24"/>
  <c r="B48" i="16"/>
  <c r="D103" i="20"/>
  <c r="C174" i="27"/>
  <c r="D104" i="20"/>
  <c r="C175" i="27"/>
  <c r="D810" i="20"/>
  <c r="C139" i="27"/>
  <c r="D54" i="24"/>
  <c r="B54" i="16"/>
  <c r="D19" i="20"/>
  <c r="C81" i="27"/>
  <c r="D106" i="20"/>
  <c r="C176" i="27"/>
  <c r="D55" i="24"/>
  <c r="B55" i="16"/>
  <c r="D20" i="20"/>
  <c r="C82" i="27"/>
  <c r="B98" i="4"/>
  <c r="C563" i="27"/>
  <c r="C74" i="22"/>
  <c r="D346" i="20"/>
  <c r="D618" i="20"/>
  <c r="C267" i="27"/>
  <c r="D659" i="20"/>
  <c r="C334" i="27"/>
  <c r="C150" i="22"/>
  <c r="B48" i="4"/>
  <c r="D741" i="20"/>
  <c r="C170" i="22"/>
  <c r="B100" i="4"/>
  <c r="C567" i="27"/>
  <c r="D811" i="20"/>
  <c r="C206" i="27"/>
  <c r="D56" i="24"/>
  <c r="B56" i="16"/>
  <c r="D183" i="20"/>
  <c r="C316" i="27"/>
  <c r="D58" i="24"/>
  <c r="B58" i="16"/>
  <c r="D21" i="20"/>
  <c r="C83" i="27"/>
  <c r="D812" i="20"/>
  <c r="C207" i="27"/>
  <c r="D59" i="24"/>
  <c r="B59" i="16"/>
  <c r="D110" i="20"/>
  <c r="C466" i="27"/>
  <c r="D111" i="20"/>
  <c r="C467" i="27"/>
  <c r="B37" i="4"/>
  <c r="D771" i="20"/>
  <c r="C276" i="27"/>
  <c r="C176" i="22"/>
  <c r="C331" i="27"/>
  <c r="D61" i="24"/>
  <c r="B61" i="16"/>
  <c r="D23" i="20"/>
  <c r="D55" i="20"/>
  <c r="C12" i="22"/>
  <c r="C237" i="27"/>
  <c r="B30" i="4"/>
  <c r="E754" i="20"/>
  <c r="D17" i="27"/>
  <c r="E814" i="20"/>
  <c r="D140" i="27"/>
  <c r="E896" i="20"/>
  <c r="D149" i="27"/>
  <c r="E62" i="24"/>
  <c r="C62" i="16"/>
  <c r="E24" i="20"/>
  <c r="D421" i="27"/>
  <c r="E63" i="24"/>
  <c r="C63" i="16"/>
  <c r="E25" i="20"/>
  <c r="D422" i="27"/>
  <c r="D86" i="27"/>
  <c r="E112" i="20"/>
  <c r="E425" i="20"/>
  <c r="D9" i="27"/>
  <c r="E583" i="20"/>
  <c r="D497" i="27"/>
  <c r="E755" i="20"/>
  <c r="D18" i="27"/>
  <c r="D209" i="27"/>
  <c r="E815" i="20"/>
  <c r="D343" i="27"/>
  <c r="D22" i="22"/>
  <c r="E188" i="20"/>
  <c r="D48" i="27"/>
  <c r="C72" i="4"/>
  <c r="D480" i="27"/>
  <c r="D37" i="22"/>
  <c r="C35" i="4"/>
  <c r="E303" i="20"/>
  <c r="D256" i="27"/>
  <c r="D63" i="22"/>
  <c r="E663" i="20"/>
  <c r="D101" i="27"/>
  <c r="E756" i="20"/>
  <c r="D19" i="27"/>
  <c r="E65" i="24"/>
  <c r="C65" i="16"/>
  <c r="E27" i="20"/>
  <c r="D88" i="27"/>
  <c r="D470" i="27"/>
  <c r="E114" i="20"/>
  <c r="E258" i="20"/>
  <c r="D30" i="27"/>
  <c r="C25" i="4"/>
  <c r="D191" i="27"/>
  <c r="D69" i="22"/>
  <c r="D512" i="27"/>
  <c r="E551" i="20"/>
  <c r="E585" i="20"/>
  <c r="D218" i="27"/>
  <c r="D124" i="22"/>
  <c r="E664" i="20"/>
  <c r="D102" i="27"/>
  <c r="C66" i="4"/>
  <c r="D414" i="27"/>
  <c r="D157" i="22"/>
  <c r="C44" i="4"/>
  <c r="D301" i="27"/>
  <c r="D199" i="22"/>
  <c r="E897" i="20"/>
  <c r="D486" i="27"/>
  <c r="D214" i="22"/>
  <c r="E190" i="20"/>
  <c r="D50" i="27"/>
  <c r="E259" i="20"/>
  <c r="E305" i="20"/>
  <c r="D399" i="27"/>
  <c r="C84" i="4"/>
  <c r="D502" i="27"/>
  <c r="D89" i="22"/>
  <c r="E586" i="20"/>
  <c r="D272" i="27"/>
  <c r="E665" i="20"/>
  <c r="D103" i="27"/>
  <c r="C85" i="4"/>
  <c r="D504" i="27"/>
  <c r="D158" i="22"/>
  <c r="D3" i="24"/>
  <c r="B3" i="16"/>
  <c r="B11" i="4"/>
  <c r="C59" i="27"/>
  <c r="D196" i="20"/>
  <c r="C42" i="22"/>
  <c r="E232" i="20"/>
  <c r="D49" i="22"/>
  <c r="E325" i="20"/>
  <c r="D67" i="22"/>
  <c r="E359" i="20"/>
  <c r="D76" i="22"/>
  <c r="E403" i="20"/>
  <c r="D84" i="22"/>
  <c r="E673" i="20"/>
  <c r="D152" i="22"/>
  <c r="C16" i="4"/>
  <c r="E162" i="20"/>
  <c r="D108" i="27"/>
  <c r="D34" i="22"/>
  <c r="E197" i="20"/>
  <c r="D45" i="22"/>
  <c r="E266" i="20"/>
  <c r="D58" i="22"/>
  <c r="E360" i="20"/>
  <c r="D78" i="22"/>
  <c r="E404" i="20"/>
  <c r="D86" i="22"/>
  <c r="C81" i="4"/>
  <c r="E607" i="20"/>
  <c r="D495" i="27"/>
  <c r="D145" i="22"/>
  <c r="D798" i="20"/>
  <c r="B61" i="4"/>
  <c r="C380" i="27"/>
  <c r="C192" i="22"/>
  <c r="D7" i="24"/>
  <c r="B7" i="16"/>
  <c r="D3" i="20"/>
  <c r="C60" i="27"/>
  <c r="D69" i="20"/>
  <c r="C433" i="27"/>
  <c r="B20" i="4"/>
  <c r="C151" i="27"/>
  <c r="C53" i="22"/>
  <c r="D327" i="20"/>
  <c r="D503" i="20"/>
  <c r="C107" i="22"/>
  <c r="D608" i="20"/>
  <c r="C258" i="27"/>
  <c r="C141" i="22"/>
  <c r="B36" i="4"/>
  <c r="D706" i="20"/>
  <c r="C159" i="22"/>
  <c r="D799" i="20"/>
  <c r="C194" i="22"/>
  <c r="B26" i="4"/>
  <c r="C192" i="27"/>
  <c r="C191" i="22"/>
  <c r="D199" i="20"/>
  <c r="D235" i="20"/>
  <c r="D472" i="20"/>
  <c r="D505" i="20"/>
  <c r="D537" i="20"/>
  <c r="B89" i="4"/>
  <c r="C524" i="27"/>
  <c r="C117" i="22"/>
  <c r="D609" i="20"/>
  <c r="C140" i="22"/>
  <c r="B34" i="4"/>
  <c r="C246" i="27"/>
  <c r="C146" i="22"/>
  <c r="C551" i="27"/>
  <c r="B95" i="4"/>
  <c r="D763" i="20"/>
  <c r="C174" i="22"/>
  <c r="D9" i="24"/>
  <c r="B9" i="16"/>
  <c r="B67" i="4"/>
  <c r="D5" i="20"/>
  <c r="C415" i="27"/>
  <c r="C8" i="22"/>
  <c r="D10" i="24"/>
  <c r="B10" i="16"/>
  <c r="D72" i="20"/>
  <c r="C164" i="27"/>
  <c r="D165" i="20"/>
  <c r="C110" i="27"/>
  <c r="D408" i="20"/>
  <c r="C3" i="27"/>
  <c r="D749" i="20"/>
  <c r="C12" i="27"/>
  <c r="B91" i="4"/>
  <c r="C531" i="27"/>
  <c r="C181" i="22"/>
  <c r="C381" i="27"/>
  <c r="C437" i="27"/>
  <c r="B12" i="16"/>
  <c r="D74" i="20"/>
  <c r="D12" i="24"/>
  <c r="D13" i="24"/>
  <c r="B13" i="16"/>
  <c r="D364" i="20"/>
  <c r="C111" i="27"/>
  <c r="D637" i="20"/>
  <c r="D14" i="24"/>
  <c r="B14" i="16"/>
  <c r="C438" i="27"/>
  <c r="D166" i="20"/>
  <c r="C112" i="27"/>
  <c r="D202" i="20"/>
  <c r="C43" i="22"/>
  <c r="D247" i="27"/>
  <c r="D71" i="22"/>
  <c r="E507" i="20"/>
  <c r="D109" i="22"/>
  <c r="E560" i="20"/>
  <c r="D118" i="22"/>
  <c r="E709" i="20"/>
  <c r="D160" i="22"/>
  <c r="E16" i="24"/>
  <c r="C16" i="16"/>
  <c r="C47" i="4"/>
  <c r="E6" i="20"/>
  <c r="D328" i="27"/>
  <c r="D6" i="22"/>
  <c r="E167" i="20"/>
  <c r="D113" i="27"/>
  <c r="E17" i="24"/>
  <c r="C17" i="16"/>
  <c r="D441" i="27"/>
  <c r="E78" i="20"/>
  <c r="E18" i="24"/>
  <c r="C18" i="16"/>
  <c r="E79" i="20"/>
  <c r="D442" i="27"/>
  <c r="C63" i="4"/>
  <c r="D389" i="27"/>
  <c r="D7" i="22"/>
  <c r="E39" i="20"/>
  <c r="D64" i="27"/>
  <c r="E168" i="20"/>
  <c r="D40" i="27"/>
  <c r="E203" i="20"/>
  <c r="D133" i="27"/>
  <c r="E830" i="20"/>
  <c r="E204" i="20"/>
  <c r="D41" i="27"/>
  <c r="E22" i="24"/>
  <c r="C22" i="16"/>
  <c r="E333" i="20"/>
  <c r="D248" i="27"/>
  <c r="E23" i="24"/>
  <c r="C23" i="16"/>
  <c r="E9" i="20"/>
  <c r="D66" i="27"/>
  <c r="E82" i="20"/>
  <c r="D15" i="22"/>
  <c r="E240" i="20"/>
  <c r="C94" i="4"/>
  <c r="D547" i="27"/>
  <c r="D56" i="22"/>
  <c r="E334" i="20"/>
  <c r="E642" i="20"/>
  <c r="D98" i="27"/>
  <c r="E25" i="24"/>
  <c r="C25" i="16"/>
  <c r="E10" i="20"/>
  <c r="D67" i="27"/>
  <c r="E84" i="20"/>
  <c r="E28" i="24"/>
  <c r="C28" i="16"/>
  <c r="D283" i="27"/>
  <c r="E207" i="20"/>
  <c r="E301" i="20"/>
  <c r="D395" i="27"/>
  <c r="D64" i="22"/>
  <c r="C64" i="4"/>
  <c r="E805" i="20"/>
  <c r="D200" i="27"/>
  <c r="D382" i="27"/>
  <c r="E30" i="24"/>
  <c r="C30" i="16"/>
  <c r="E11" i="20"/>
  <c r="D68" i="27"/>
  <c r="E43" i="20"/>
  <c r="E88" i="20"/>
  <c r="D449" i="27"/>
  <c r="E31" i="24"/>
  <c r="C31" i="16"/>
  <c r="D450" i="27"/>
  <c r="E89" i="20"/>
  <c r="E32" i="24"/>
  <c r="C32" i="16"/>
  <c r="E12" i="20"/>
  <c r="D69" i="27"/>
  <c r="E337" i="20"/>
  <c r="D510" i="27"/>
  <c r="E576" i="20"/>
  <c r="D262" i="27"/>
  <c r="D125" i="22"/>
  <c r="C27" i="4"/>
  <c r="E613" i="20"/>
  <c r="D217" i="27"/>
  <c r="D138" i="22"/>
  <c r="C59" i="4"/>
  <c r="D373" i="27"/>
  <c r="D142" i="22"/>
  <c r="E647" i="20"/>
  <c r="D99" i="27"/>
  <c r="C33" i="16"/>
  <c r="E33" i="24"/>
  <c r="E91" i="20"/>
  <c r="D56" i="27"/>
  <c r="E93" i="20"/>
  <c r="D453" i="27"/>
  <c r="E37" i="24"/>
  <c r="C37" i="16"/>
  <c r="E767" i="20"/>
  <c r="D534" i="27"/>
  <c r="E39" i="24"/>
  <c r="C39" i="16"/>
  <c r="E14" i="20"/>
  <c r="D72" i="27"/>
  <c r="E95" i="20"/>
  <c r="D454" i="27"/>
  <c r="E40" i="24"/>
  <c r="C40" i="16"/>
  <c r="E15" i="20"/>
  <c r="D73" i="27"/>
  <c r="E96" i="20"/>
  <c r="D173" i="27"/>
  <c r="D156" i="27"/>
  <c r="C102" i="4"/>
  <c r="D577" i="27"/>
  <c r="D62" i="22"/>
  <c r="E484" i="20"/>
  <c r="E517" i="20"/>
  <c r="E578" i="20"/>
  <c r="D263" i="27"/>
  <c r="E614" i="20"/>
  <c r="E650" i="20"/>
  <c r="D455" i="27"/>
  <c r="D202" i="27"/>
  <c r="E41" i="24"/>
  <c r="C41" i="16"/>
  <c r="E16" i="20"/>
  <c r="D74" i="27"/>
  <c r="C39" i="4"/>
  <c r="E97" i="20"/>
  <c r="D279" i="27"/>
  <c r="D20" i="22"/>
  <c r="E178" i="20"/>
  <c r="E214" i="20"/>
  <c r="E247" i="20"/>
  <c r="C57" i="4"/>
  <c r="D357" i="27"/>
  <c r="D54" i="22"/>
  <c r="E342" i="20"/>
  <c r="E485" i="20"/>
  <c r="E545" i="20"/>
  <c r="D525" i="27"/>
  <c r="E579" i="20"/>
  <c r="D496" i="27"/>
  <c r="D127" i="22"/>
  <c r="E751" i="20"/>
  <c r="D14" i="27"/>
  <c r="E768" i="20"/>
  <c r="E808" i="20"/>
  <c r="D137" i="27"/>
  <c r="E841" i="20"/>
  <c r="E42" i="24"/>
  <c r="C42" i="16"/>
  <c r="E98" i="20"/>
  <c r="D457" i="27"/>
  <c r="E616" i="20"/>
  <c r="D554" i="27"/>
  <c r="E179" i="20"/>
  <c r="E249" i="20"/>
  <c r="E487" i="20"/>
  <c r="E580" i="20"/>
  <c r="D265" i="27"/>
  <c r="E216" i="20"/>
  <c r="E50" i="24"/>
  <c r="C50" i="16"/>
  <c r="D78" i="27"/>
  <c r="E46" i="24"/>
  <c r="C46" i="16"/>
  <c r="D460" i="27"/>
  <c r="E101" i="20"/>
  <c r="E47" i="24"/>
  <c r="C47" i="16"/>
  <c r="E102" i="20"/>
  <c r="D461" i="27"/>
  <c r="E48" i="24"/>
  <c r="C48" i="16"/>
  <c r="E103" i="20"/>
  <c r="D174" i="27"/>
  <c r="E104" i="20"/>
  <c r="D175" i="27"/>
  <c r="E180" i="20"/>
  <c r="E810" i="20"/>
  <c r="D139" i="27"/>
  <c r="E846" i="20"/>
  <c r="E54" i="24"/>
  <c r="C54" i="16"/>
  <c r="E19" i="20"/>
  <c r="D81" i="27"/>
  <c r="E106" i="20"/>
  <c r="D176" i="27"/>
  <c r="E55" i="24"/>
  <c r="C55" i="16"/>
  <c r="E20" i="20"/>
  <c r="D82" i="27"/>
  <c r="E107" i="20"/>
  <c r="C98" i="4"/>
  <c r="D563" i="27"/>
  <c r="D74" i="22"/>
  <c r="E346" i="20"/>
  <c r="E618" i="20"/>
  <c r="D267" i="27"/>
  <c r="E659" i="20"/>
  <c r="D334" i="27"/>
  <c r="D150" i="22"/>
  <c r="C48" i="4"/>
  <c r="E741" i="20"/>
  <c r="D170" i="22"/>
  <c r="D567" i="27"/>
  <c r="C100" i="4"/>
  <c r="E811" i="20"/>
  <c r="D206" i="27"/>
  <c r="E56" i="24"/>
  <c r="C56" i="16"/>
  <c r="E183" i="20"/>
  <c r="D316" i="27"/>
  <c r="E58" i="24"/>
  <c r="C58" i="16"/>
  <c r="E21" i="20"/>
  <c r="D83" i="27"/>
  <c r="E184" i="20"/>
  <c r="E812" i="20"/>
  <c r="D207" i="27"/>
  <c r="E59" i="24"/>
  <c r="C59" i="16"/>
  <c r="E110" i="20"/>
  <c r="D466" i="27"/>
  <c r="E111" i="20"/>
  <c r="D467" i="27"/>
  <c r="C37" i="4"/>
  <c r="E771" i="20"/>
  <c r="D276" i="27"/>
  <c r="D176" i="22"/>
  <c r="D208" i="27"/>
  <c r="D331" i="27"/>
  <c r="C61" i="16"/>
  <c r="E23" i="20"/>
  <c r="E61" i="24"/>
  <c r="E55" i="20"/>
  <c r="D12" i="22"/>
  <c r="C30" i="4"/>
  <c r="D237" i="27"/>
  <c r="D120" i="27"/>
  <c r="E349" i="20"/>
  <c r="E386" i="20"/>
  <c r="E493" i="20"/>
  <c r="D527" i="20"/>
  <c r="D566" i="20"/>
  <c r="C511" i="27"/>
  <c r="B82" i="4"/>
  <c r="D903" i="20"/>
  <c r="C498" i="27"/>
  <c r="C218" i="22"/>
  <c r="C121" i="27"/>
  <c r="C18" i="22"/>
  <c r="D187" i="20"/>
  <c r="C47" i="27"/>
  <c r="D223" i="20"/>
  <c r="D291" i="20"/>
  <c r="C29" i="27"/>
  <c r="D302" i="20"/>
  <c r="C397" i="27"/>
  <c r="D494" i="20"/>
  <c r="C408" i="27"/>
  <c r="C114" i="22"/>
  <c r="B65" i="4"/>
  <c r="D620" i="20"/>
  <c r="C374" i="27"/>
  <c r="D697" i="20"/>
  <c r="B17" i="4"/>
  <c r="C129" i="27"/>
  <c r="C154" i="22"/>
  <c r="C189" i="27"/>
  <c r="D64" i="24"/>
  <c r="D58" i="20"/>
  <c r="B64" i="16"/>
  <c r="D113" i="20"/>
  <c r="C87" i="27"/>
  <c r="D224" i="20"/>
  <c r="C548" i="27"/>
  <c r="D257" i="20"/>
  <c r="D351" i="20"/>
  <c r="D388" i="20"/>
  <c r="B80" i="4"/>
  <c r="C492" i="27"/>
  <c r="C88" i="22"/>
  <c r="D426" i="20"/>
  <c r="D529" i="20"/>
  <c r="D584" i="20"/>
  <c r="C270" i="27"/>
  <c r="D742" i="20"/>
  <c r="C169" i="22"/>
  <c r="B31" i="4"/>
  <c r="C241" i="27"/>
  <c r="C141" i="27"/>
  <c r="D816" i="20"/>
  <c r="B54" i="4"/>
  <c r="C352" i="27"/>
  <c r="C193" i="22"/>
  <c r="D189" i="20"/>
  <c r="C49" i="27"/>
  <c r="D225" i="20"/>
  <c r="B7" i="4"/>
  <c r="D389" i="20"/>
  <c r="C77" i="22"/>
  <c r="C36" i="27"/>
  <c r="B38" i="4"/>
  <c r="C278" i="27"/>
  <c r="C87" i="22"/>
  <c r="D496" i="20"/>
  <c r="C103" i="22"/>
  <c r="D530" i="20"/>
  <c r="C108" i="22"/>
  <c r="B53" i="4"/>
  <c r="C351" i="27"/>
  <c r="C155" i="22"/>
  <c r="D775" i="20"/>
  <c r="C518" i="27"/>
  <c r="C211" i="27"/>
  <c r="D817" i="20"/>
  <c r="D66" i="24"/>
  <c r="B66" i="16"/>
  <c r="D28" i="20"/>
  <c r="C89" i="27"/>
  <c r="C513" i="27"/>
  <c r="D552" i="20"/>
  <c r="B77" i="4"/>
  <c r="C488" i="27"/>
  <c r="C144" i="22"/>
  <c r="E3" i="24"/>
  <c r="C3" i="16"/>
  <c r="C11" i="4"/>
  <c r="D59" i="27"/>
  <c r="E196" i="20"/>
  <c r="D42" i="22"/>
  <c r="D265" i="20"/>
  <c r="C57" i="22"/>
  <c r="B58" i="4"/>
  <c r="C363" i="27"/>
  <c r="C73" i="22"/>
  <c r="D469" i="20"/>
  <c r="B76" i="4"/>
  <c r="C121" i="22"/>
  <c r="D824" i="20"/>
  <c r="C203" i="22"/>
  <c r="D4" i="24"/>
  <c r="B4" i="16"/>
  <c r="B5" i="4"/>
  <c r="D67" i="20"/>
  <c r="C26" i="27"/>
  <c r="C16" i="22"/>
  <c r="B46" i="4"/>
  <c r="C305" i="27"/>
  <c r="C36" i="22"/>
  <c r="C52" i="22"/>
  <c r="D233" i="20"/>
  <c r="D326" i="20"/>
  <c r="C68" i="22"/>
  <c r="D395" i="20"/>
  <c r="D921" i="20" s="1"/>
  <c r="C83" i="22"/>
  <c r="D470" i="20"/>
  <c r="C104" i="22"/>
  <c r="D674" i="20"/>
  <c r="C153" i="22"/>
  <c r="C61" i="4"/>
  <c r="E798" i="20"/>
  <c r="D380" i="27"/>
  <c r="D192" i="22"/>
  <c r="E7" i="24"/>
  <c r="C7" i="16"/>
  <c r="E3" i="20"/>
  <c r="D60" i="27"/>
  <c r="E69" i="20"/>
  <c r="D433" i="27"/>
  <c r="C20" i="4"/>
  <c r="D151" i="27"/>
  <c r="D53" i="22"/>
  <c r="E327" i="20"/>
  <c r="E503" i="20"/>
  <c r="D107" i="22"/>
  <c r="E608" i="20"/>
  <c r="D258" i="27"/>
  <c r="D141" i="22"/>
  <c r="C36" i="4"/>
  <c r="E706" i="20"/>
  <c r="D159" i="22"/>
  <c r="E799" i="20"/>
  <c r="D194" i="22"/>
  <c r="C26" i="4"/>
  <c r="D192" i="27"/>
  <c r="D191" i="22"/>
  <c r="E199" i="20"/>
  <c r="E235" i="20"/>
  <c r="E472" i="20"/>
  <c r="E505" i="20"/>
  <c r="E537" i="20"/>
  <c r="C89" i="4"/>
  <c r="D524" i="27"/>
  <c r="D117" i="22"/>
  <c r="E609" i="20"/>
  <c r="D140" i="22"/>
  <c r="D246" i="27"/>
  <c r="C34" i="4"/>
  <c r="D146" i="22"/>
  <c r="C95" i="4"/>
  <c r="D551" i="27"/>
  <c r="E763" i="20"/>
  <c r="D174" i="22"/>
  <c r="E9" i="24"/>
  <c r="C9" i="16"/>
  <c r="C67" i="4"/>
  <c r="E5" i="20"/>
  <c r="D415" i="27"/>
  <c r="D8" i="22"/>
  <c r="E10" i="24"/>
  <c r="C10" i="16"/>
  <c r="E72" i="20"/>
  <c r="D164" i="27"/>
  <c r="E165" i="20"/>
  <c r="D110" i="27"/>
  <c r="E408" i="20"/>
  <c r="D3" i="27"/>
  <c r="E749" i="20"/>
  <c r="D12" i="27"/>
  <c r="C91" i="4"/>
  <c r="D531" i="27"/>
  <c r="D181" i="22"/>
  <c r="D381" i="27"/>
  <c r="D437" i="27"/>
  <c r="E12" i="24"/>
  <c r="C12" i="16"/>
  <c r="E74" i="20"/>
  <c r="E13" i="24"/>
  <c r="C13" i="16"/>
  <c r="E364" i="20"/>
  <c r="D111" i="27"/>
  <c r="E637" i="20"/>
  <c r="C14" i="16"/>
  <c r="D438" i="27"/>
  <c r="E14" i="24"/>
  <c r="E166" i="20"/>
  <c r="D112" i="27"/>
  <c r="E202" i="20"/>
  <c r="D43" i="22"/>
  <c r="D330" i="20"/>
  <c r="B51" i="4"/>
  <c r="C348" i="27"/>
  <c r="C72" i="22"/>
  <c r="D409" i="20"/>
  <c r="C4" i="27"/>
  <c r="B22" i="4"/>
  <c r="D538" i="20"/>
  <c r="C185" i="27"/>
  <c r="C113" i="22"/>
  <c r="D802" i="20"/>
  <c r="C132" i="27"/>
  <c r="D77" i="20"/>
  <c r="C440" i="27"/>
  <c r="D410" i="20"/>
  <c r="C5" i="27"/>
  <c r="B24" i="4"/>
  <c r="C188" i="27"/>
  <c r="C4" i="22"/>
  <c r="D20" i="24"/>
  <c r="B20" i="16"/>
  <c r="D7" i="20"/>
  <c r="D539" i="20"/>
  <c r="D561" i="20"/>
  <c r="D803" i="20"/>
  <c r="C197" i="27"/>
  <c r="C309" i="27"/>
  <c r="D169" i="20"/>
  <c r="B21" i="16"/>
  <c r="D21" i="24"/>
  <c r="D272" i="20"/>
  <c r="C65" i="27"/>
  <c r="D562" i="20"/>
  <c r="D831" i="20"/>
  <c r="D804" i="20"/>
  <c r="C198" i="27"/>
  <c r="D24" i="24"/>
  <c r="B24" i="16"/>
  <c r="C445" i="27"/>
  <c r="D83" i="20"/>
  <c r="B74" i="4"/>
  <c r="D541" i="20"/>
  <c r="C485" i="27"/>
  <c r="C111" i="22"/>
  <c r="D612" i="20"/>
  <c r="C261" i="27"/>
  <c r="D29" i="24"/>
  <c r="B29" i="16"/>
  <c r="D87" i="20"/>
  <c r="C170" i="27"/>
  <c r="D172" i="20"/>
  <c r="C42" i="27"/>
  <c r="C310" i="27"/>
  <c r="D275" i="20"/>
  <c r="C155" i="27"/>
  <c r="C59" i="22"/>
  <c r="C135" i="27"/>
  <c r="D834" i="20"/>
  <c r="D173" i="20"/>
  <c r="C284" i="27"/>
  <c r="D174" i="20"/>
  <c r="C43" i="27"/>
  <c r="C114" i="27"/>
  <c r="D209" i="20"/>
  <c r="D480" i="20"/>
  <c r="D513" i="20"/>
  <c r="D543" i="20"/>
  <c r="B73" i="4"/>
  <c r="C482" i="27"/>
  <c r="C126" i="22"/>
  <c r="D750" i="20"/>
  <c r="C13" i="27"/>
  <c r="D338" i="20"/>
  <c r="C366" i="27"/>
  <c r="D35" i="24"/>
  <c r="B35" i="16"/>
  <c r="D45" i="20"/>
  <c r="C70" i="27"/>
  <c r="D36" i="24"/>
  <c r="B36" i="16"/>
  <c r="D13" i="20"/>
  <c r="C71" i="27"/>
  <c r="D175" i="20"/>
  <c r="C44" i="27"/>
  <c r="C115" i="27"/>
  <c r="D339" i="20"/>
  <c r="D577" i="20"/>
  <c r="C483" i="27"/>
  <c r="D38" i="24"/>
  <c r="B38" i="16"/>
  <c r="D94" i="20"/>
  <c r="C172" i="27"/>
  <c r="D177" i="20"/>
  <c r="C116" i="27"/>
  <c r="D213" i="20"/>
  <c r="D246" i="20"/>
  <c r="C28" i="27"/>
  <c r="C50" i="22"/>
  <c r="D281" i="20"/>
  <c r="D341" i="20"/>
  <c r="D686" i="20"/>
  <c r="D807" i="20"/>
  <c r="C136" i="27"/>
  <c r="D840" i="20"/>
  <c r="D615" i="20"/>
  <c r="C264" i="27"/>
  <c r="B88" i="4"/>
  <c r="C516" i="27"/>
  <c r="C180" i="22"/>
  <c r="D546" i="20"/>
  <c r="C45" i="27"/>
  <c r="D652" i="20"/>
  <c r="C100" i="27"/>
  <c r="D43" i="24"/>
  <c r="B43" i="16"/>
  <c r="D99" i="20"/>
  <c r="C458" i="27"/>
  <c r="D248" i="20"/>
  <c r="C75" i="27"/>
  <c r="D44" i="24"/>
  <c r="D77" i="24" s="1"/>
  <c r="B44" i="16"/>
  <c r="B55" i="4"/>
  <c r="D628" i="20"/>
  <c r="C353" i="27"/>
  <c r="C148" i="22"/>
  <c r="D45" i="24"/>
  <c r="B45" i="16"/>
  <c r="D17" i="20"/>
  <c r="C76" i="27"/>
  <c r="C119" i="27"/>
  <c r="D343" i="20"/>
  <c r="D520" i="20"/>
  <c r="C77" i="27"/>
  <c r="D49" i="24"/>
  <c r="B49" i="16"/>
  <c r="D51" i="24"/>
  <c r="B51" i="16"/>
  <c r="D50" i="20"/>
  <c r="C79" i="27"/>
  <c r="D52" i="24"/>
  <c r="B52" i="16"/>
  <c r="D18" i="20"/>
  <c r="C80" i="27"/>
  <c r="C462" i="27"/>
  <c r="D250" i="20"/>
  <c r="D286" i="20"/>
  <c r="D344" i="20"/>
  <c r="B50" i="4"/>
  <c r="D629" i="20"/>
  <c r="C341" i="27"/>
  <c r="C147" i="22"/>
  <c r="D769" i="20"/>
  <c r="C15" i="27"/>
  <c r="C205" i="27"/>
  <c r="C383" i="27"/>
  <c r="D53" i="24"/>
  <c r="B53" i="16"/>
  <c r="D105" i="20"/>
  <c r="C463" i="27"/>
  <c r="C464" i="27"/>
  <c r="D422" i="20"/>
  <c r="C8" i="27"/>
  <c r="D581" i="20"/>
  <c r="C266" i="27"/>
  <c r="D182" i="20"/>
  <c r="D383" i="20"/>
  <c r="D630" i="20"/>
  <c r="C342" i="27"/>
  <c r="B75" i="4"/>
  <c r="D734" i="20"/>
  <c r="D935" i="20" s="1"/>
  <c r="C487" i="27"/>
  <c r="C167" i="22"/>
  <c r="D770" i="20"/>
  <c r="C16" i="27"/>
  <c r="D848" i="20"/>
  <c r="D895" i="20"/>
  <c r="C148" i="27"/>
  <c r="D57" i="24"/>
  <c r="B57" i="16"/>
  <c r="D108" i="20"/>
  <c r="C336" i="27"/>
  <c r="C21" i="22"/>
  <c r="C317" i="27"/>
  <c r="D347" i="20"/>
  <c r="D619" i="20"/>
  <c r="C268" i="27"/>
  <c r="D753" i="20"/>
  <c r="C299" i="27"/>
  <c r="D54" i="20"/>
  <c r="C84" i="27"/>
  <c r="D60" i="24"/>
  <c r="B60" i="16"/>
  <c r="D185" i="20"/>
  <c r="D221" i="20"/>
  <c r="D547" i="20"/>
  <c r="C46" i="27"/>
  <c r="D813" i="20"/>
  <c r="D850" i="20"/>
  <c r="D186" i="20"/>
  <c r="C85" i="27"/>
  <c r="D222" i="20"/>
  <c r="D255" i="20"/>
  <c r="E527" i="20"/>
  <c r="E566" i="20"/>
  <c r="D511" i="27"/>
  <c r="C82" i="4"/>
  <c r="E903" i="20"/>
  <c r="D498" i="27"/>
  <c r="D218" i="22"/>
  <c r="D121" i="27"/>
  <c r="D18" i="22"/>
  <c r="E187" i="20"/>
  <c r="D47" i="27"/>
  <c r="E223" i="20"/>
  <c r="E291" i="20"/>
  <c r="D29" i="27"/>
  <c r="E302" i="20"/>
  <c r="D397" i="27"/>
  <c r="E494" i="20"/>
  <c r="D408" i="27"/>
  <c r="D114" i="22"/>
  <c r="C65" i="4"/>
  <c r="E620" i="20"/>
  <c r="D374" i="27"/>
  <c r="E697" i="20"/>
  <c r="C17" i="4"/>
  <c r="D129" i="27"/>
  <c r="D154" i="22"/>
  <c r="E773" i="20"/>
  <c r="D189" i="27"/>
  <c r="E64" i="24"/>
  <c r="C64" i="16"/>
  <c r="E58" i="20"/>
  <c r="E113" i="20"/>
  <c r="D87" i="27"/>
  <c r="E224" i="20"/>
  <c r="D548" i="27"/>
  <c r="E257" i="20"/>
  <c r="E351" i="20"/>
  <c r="E388" i="20"/>
  <c r="C80" i="4"/>
  <c r="D492" i="27"/>
  <c r="D88" i="22"/>
  <c r="E426" i="20"/>
  <c r="E529" i="20"/>
  <c r="E584" i="20"/>
  <c r="D270" i="27"/>
  <c r="E742" i="20"/>
  <c r="D169" i="22"/>
  <c r="D241" i="27"/>
  <c r="C31" i="4"/>
  <c r="D141" i="27"/>
  <c r="E816" i="20"/>
  <c r="C54" i="4"/>
  <c r="D352" i="27"/>
  <c r="D193" i="22"/>
  <c r="D190" i="27"/>
  <c r="E59" i="20"/>
  <c r="E189" i="20"/>
  <c r="D49" i="27"/>
  <c r="E225" i="20"/>
  <c r="C7" i="4"/>
  <c r="E389" i="20"/>
  <c r="D77" i="22"/>
  <c r="D36" i="27"/>
  <c r="C38" i="4"/>
  <c r="D278" i="27"/>
  <c r="D87" i="22"/>
  <c r="E496" i="20"/>
  <c r="D103" i="22"/>
  <c r="E530" i="20"/>
  <c r="D108" i="22"/>
  <c r="C53" i="4"/>
  <c r="D351" i="27"/>
  <c r="D155" i="22"/>
  <c r="E727" i="20"/>
  <c r="E775" i="20"/>
  <c r="D518" i="27"/>
  <c r="D211" i="27"/>
  <c r="E817" i="20"/>
  <c r="E854" i="20"/>
  <c r="E904" i="20"/>
  <c r="E66" i="24"/>
  <c r="C66" i="16"/>
  <c r="E28" i="20"/>
  <c r="D89" i="27"/>
  <c r="E60" i="20"/>
  <c r="E390" i="20"/>
  <c r="E428" i="20"/>
  <c r="E497" i="20"/>
  <c r="D513" i="27"/>
  <c r="E552" i="20"/>
  <c r="E623" i="20"/>
  <c r="C77" i="4"/>
  <c r="D488" i="27"/>
  <c r="D144" i="22"/>
  <c r="D37" i="23"/>
  <c r="B9" i="23"/>
  <c r="D9" i="23"/>
  <c r="I6" i="4"/>
  <c r="I25" i="4"/>
  <c r="I66" i="4"/>
  <c r="I53" i="4"/>
  <c r="I56" i="4"/>
  <c r="K52" i="24"/>
  <c r="J52" i="24"/>
  <c r="I101" i="4"/>
  <c r="H101" i="4"/>
  <c r="H34" i="4"/>
  <c r="H59" i="4"/>
  <c r="J74" i="24"/>
  <c r="H74" i="16"/>
  <c r="H24" i="4"/>
  <c r="H73" i="16"/>
  <c r="J73" i="24"/>
  <c r="J75" i="24"/>
  <c r="H75" i="16"/>
  <c r="J48" i="24"/>
  <c r="K74" i="24"/>
  <c r="I74" i="16"/>
  <c r="K48" i="24"/>
  <c r="I34" i="4"/>
  <c r="I59" i="4"/>
  <c r="I24" i="4"/>
  <c r="K73" i="24"/>
  <c r="I73" i="16"/>
  <c r="K75" i="24"/>
  <c r="I75" i="16"/>
  <c r="H15" i="4"/>
  <c r="H30" i="4"/>
  <c r="H69" i="4"/>
  <c r="H23" i="4"/>
  <c r="H48" i="4"/>
  <c r="H11" i="4"/>
  <c r="H31" i="4"/>
  <c r="H36" i="4"/>
  <c r="H42" i="4"/>
  <c r="H100" i="4"/>
  <c r="H98" i="4"/>
  <c r="H13" i="4"/>
  <c r="H64" i="4"/>
  <c r="H94" i="4"/>
  <c r="H46" i="4"/>
  <c r="H76" i="4"/>
  <c r="H95" i="4"/>
  <c r="H72" i="4"/>
  <c r="H73" i="4"/>
  <c r="H78" i="4"/>
  <c r="H81" i="4"/>
  <c r="H44" i="4"/>
  <c r="H87" i="4"/>
  <c r="H85" i="4"/>
  <c r="H60" i="4"/>
  <c r="H77" i="4"/>
  <c r="H70" i="4"/>
  <c r="H86" i="4"/>
  <c r="H89" i="4"/>
  <c r="H88" i="4"/>
  <c r="H84" i="4"/>
  <c r="H79" i="4"/>
  <c r="H63" i="4"/>
  <c r="H67" i="4"/>
  <c r="J53" i="24"/>
  <c r="J54" i="24"/>
  <c r="J55" i="24"/>
  <c r="H55" i="16"/>
  <c r="J56" i="24"/>
  <c r="H56" i="16"/>
  <c r="J57" i="24"/>
  <c r="H57" i="16"/>
  <c r="H91" i="4"/>
  <c r="J58" i="24"/>
  <c r="H58" i="16"/>
  <c r="J59" i="24"/>
  <c r="H59" i="16"/>
  <c r="H65" i="4"/>
  <c r="J60" i="24"/>
  <c r="H60" i="16"/>
  <c r="J61" i="24"/>
  <c r="H61" i="16"/>
  <c r="J62" i="24"/>
  <c r="H62" i="16"/>
  <c r="J63" i="24"/>
  <c r="H63" i="16"/>
  <c r="J64" i="24"/>
  <c r="H64" i="16"/>
  <c r="J65" i="24"/>
  <c r="H65" i="16"/>
  <c r="J66" i="24"/>
  <c r="H66" i="16"/>
  <c r="J67" i="24"/>
  <c r="H67" i="16"/>
  <c r="J68" i="24"/>
  <c r="H68" i="16"/>
  <c r="J69" i="24"/>
  <c r="H69" i="16"/>
  <c r="H70" i="16"/>
  <c r="J70" i="24"/>
  <c r="K71" i="24"/>
  <c r="I71" i="16"/>
  <c r="I15" i="4"/>
  <c r="I30" i="4"/>
  <c r="I69" i="4"/>
  <c r="I23" i="4"/>
  <c r="I11" i="4"/>
  <c r="I31" i="4"/>
  <c r="I36" i="4"/>
  <c r="I42" i="4"/>
  <c r="I100" i="4"/>
  <c r="I98" i="4"/>
  <c r="I13" i="4"/>
  <c r="I64" i="4"/>
  <c r="I94" i="4"/>
  <c r="I46" i="4"/>
  <c r="I76" i="4"/>
  <c r="I95" i="4"/>
  <c r="I72" i="4"/>
  <c r="I73" i="4"/>
  <c r="I78" i="4"/>
  <c r="I81" i="4"/>
  <c r="I44" i="4"/>
  <c r="I87" i="4"/>
  <c r="I85" i="4"/>
  <c r="I60" i="4"/>
  <c r="I77" i="4"/>
  <c r="I70" i="4"/>
  <c r="I86" i="4"/>
  <c r="I89" i="4"/>
  <c r="I88" i="4"/>
  <c r="I84" i="4"/>
  <c r="I79" i="4"/>
  <c r="I63" i="4"/>
  <c r="I67" i="4"/>
  <c r="K53" i="24"/>
  <c r="K54" i="24"/>
  <c r="K55" i="24"/>
  <c r="I55" i="16"/>
  <c r="K56" i="24"/>
  <c r="I56" i="16"/>
  <c r="K57" i="24"/>
  <c r="I57" i="16"/>
  <c r="I91" i="4"/>
  <c r="K58" i="24"/>
  <c r="I58" i="16"/>
  <c r="K59" i="24"/>
  <c r="I59" i="16"/>
  <c r="I65" i="4"/>
  <c r="K60" i="24"/>
  <c r="I60" i="16"/>
  <c r="K61" i="24"/>
  <c r="I61" i="16"/>
  <c r="K62" i="24"/>
  <c r="I62" i="16"/>
  <c r="K63" i="24"/>
  <c r="I63" i="16"/>
  <c r="K64" i="24"/>
  <c r="I64" i="16"/>
  <c r="K65" i="24"/>
  <c r="I65" i="16"/>
  <c r="K66" i="24"/>
  <c r="I66" i="16"/>
  <c r="K67" i="24"/>
  <c r="I67" i="16"/>
  <c r="K68" i="24"/>
  <c r="I68" i="16"/>
  <c r="K69" i="24"/>
  <c r="I69" i="16"/>
  <c r="K70" i="24"/>
  <c r="I70" i="16"/>
  <c r="J72" i="24"/>
  <c r="H72" i="16"/>
  <c r="H83" i="4"/>
  <c r="J71" i="24"/>
  <c r="H71" i="16"/>
  <c r="K72" i="24"/>
  <c r="I72" i="16"/>
  <c r="I83" i="4"/>
  <c r="H22" i="4"/>
  <c r="H3" i="4"/>
  <c r="H21" i="4"/>
  <c r="H57" i="4"/>
  <c r="H50" i="4"/>
  <c r="H10" i="4"/>
  <c r="H26" i="4"/>
  <c r="H37" i="4"/>
  <c r="H32" i="4"/>
  <c r="I22" i="4"/>
  <c r="I3" i="4"/>
  <c r="I21" i="4"/>
  <c r="I57" i="4"/>
  <c r="I50" i="4"/>
  <c r="I10" i="4"/>
  <c r="I37" i="4"/>
  <c r="I32" i="4"/>
  <c r="H27" i="4"/>
  <c r="H51" i="4"/>
  <c r="H2" i="4"/>
  <c r="H18" i="4"/>
  <c r="H14" i="4"/>
  <c r="H29" i="4"/>
  <c r="H35" i="4"/>
  <c r="H43" i="4"/>
  <c r="H16" i="4"/>
  <c r="H20" i="4"/>
  <c r="H5" i="4"/>
  <c r="H54" i="4"/>
  <c r="I43" i="4"/>
  <c r="I27" i="4"/>
  <c r="I26" i="4"/>
  <c r="I51" i="4"/>
  <c r="I2" i="4"/>
  <c r="I16" i="4"/>
  <c r="I18" i="4"/>
  <c r="I20" i="4"/>
  <c r="I14" i="4"/>
  <c r="I5" i="4"/>
  <c r="I29" i="4"/>
  <c r="I35" i="4"/>
  <c r="I54" i="4"/>
  <c r="R1635" i="3"/>
  <c r="I48" i="4"/>
  <c r="C2" i="22"/>
  <c r="C2" i="16"/>
  <c r="E2" i="24"/>
  <c r="E2" i="20"/>
  <c r="D2" i="22"/>
  <c r="D2" i="27"/>
  <c r="B2" i="16"/>
  <c r="D2" i="24"/>
  <c r="D2" i="20"/>
  <c r="C2" i="27"/>
  <c r="B2" i="4"/>
  <c r="C2" i="4"/>
  <c r="H2" i="16"/>
  <c r="H38" i="4"/>
  <c r="J2" i="24"/>
  <c r="H9" i="4"/>
  <c r="H3" i="16"/>
  <c r="J3" i="24"/>
  <c r="H12" i="4"/>
  <c r="H4" i="16"/>
  <c r="J4" i="24"/>
  <c r="J10" i="24"/>
  <c r="H10" i="16"/>
  <c r="J11" i="24"/>
  <c r="H11" i="16"/>
  <c r="H12" i="16"/>
  <c r="J12" i="24"/>
  <c r="H74" i="4"/>
  <c r="H14" i="16"/>
  <c r="J14" i="24"/>
  <c r="J15" i="24"/>
  <c r="H15" i="16"/>
  <c r="J16" i="24"/>
  <c r="H16" i="16"/>
  <c r="H17" i="16"/>
  <c r="J17" i="24"/>
  <c r="J20" i="24"/>
  <c r="H20" i="16"/>
  <c r="J23" i="24"/>
  <c r="H23" i="16"/>
  <c r="J24" i="24"/>
  <c r="H24" i="16"/>
  <c r="K2" i="24"/>
  <c r="I2" i="16"/>
  <c r="I38" i="4"/>
  <c r="I58" i="4"/>
  <c r="I47" i="4"/>
  <c r="I9" i="4"/>
  <c r="I19" i="4"/>
  <c r="I3" i="16"/>
  <c r="K3" i="24"/>
  <c r="I12" i="4"/>
  <c r="K4" i="24"/>
  <c r="I4" i="16"/>
  <c r="I5" i="16"/>
  <c r="K5" i="24"/>
  <c r="K7" i="24"/>
  <c r="I7" i="16"/>
  <c r="I8" i="16"/>
  <c r="K8" i="24"/>
  <c r="K9" i="24"/>
  <c r="I9" i="16"/>
  <c r="I10" i="16"/>
  <c r="K10" i="24"/>
  <c r="K11" i="24"/>
  <c r="I11" i="16"/>
  <c r="I12" i="16"/>
  <c r="K12" i="24"/>
  <c r="I33" i="4"/>
  <c r="I74" i="4"/>
  <c r="K14" i="24"/>
  <c r="I14" i="16"/>
  <c r="I15" i="16"/>
  <c r="K15" i="24"/>
  <c r="K16" i="24"/>
  <c r="I16" i="16"/>
  <c r="I17" i="16"/>
  <c r="K17" i="24"/>
  <c r="K18" i="24"/>
  <c r="I18" i="16"/>
  <c r="I20" i="16"/>
  <c r="K20" i="24"/>
  <c r="I21" i="16"/>
  <c r="K21" i="24"/>
  <c r="K22" i="24"/>
  <c r="I22" i="16"/>
  <c r="I23" i="16"/>
  <c r="K23" i="24"/>
  <c r="K24" i="24"/>
  <c r="I24" i="16"/>
  <c r="I25" i="16"/>
  <c r="K25" i="24"/>
  <c r="K26" i="24"/>
  <c r="I26" i="16"/>
  <c r="I27" i="16"/>
  <c r="K27" i="24"/>
  <c r="K29" i="24"/>
  <c r="I29" i="16"/>
  <c r="I30" i="16"/>
  <c r="K30" i="24"/>
  <c r="K31" i="24"/>
  <c r="I31" i="16"/>
  <c r="I32" i="16"/>
  <c r="K32" i="24"/>
  <c r="K34" i="24"/>
  <c r="I34" i="16"/>
  <c r="I36" i="16"/>
  <c r="K36" i="24"/>
  <c r="K38" i="24"/>
  <c r="I38" i="16"/>
  <c r="I39" i="16"/>
  <c r="K39" i="24"/>
  <c r="K40" i="24"/>
  <c r="I40" i="16"/>
  <c r="I41" i="16"/>
  <c r="K41" i="24"/>
  <c r="K42" i="24"/>
  <c r="I42" i="16"/>
  <c r="I43" i="16"/>
  <c r="K43" i="24"/>
  <c r="K44" i="24"/>
  <c r="K77" i="24" s="1"/>
  <c r="I44" i="16"/>
  <c r="I45" i="16"/>
  <c r="K45" i="24"/>
  <c r="K46" i="24"/>
  <c r="I46" i="16"/>
  <c r="I61" i="4"/>
  <c r="I47" i="16"/>
  <c r="K47" i="24"/>
  <c r="I17" i="4"/>
  <c r="I48" i="16"/>
  <c r="I53" i="16"/>
  <c r="I54" i="16"/>
  <c r="H58" i="4"/>
  <c r="H47" i="4"/>
  <c r="H19" i="4"/>
  <c r="J5" i="24"/>
  <c r="H5" i="16"/>
  <c r="J7" i="24"/>
  <c r="H7" i="16"/>
  <c r="H8" i="16"/>
  <c r="J8" i="24"/>
  <c r="H9" i="16"/>
  <c r="J9" i="24"/>
  <c r="H33" i="4"/>
  <c r="H18" i="16"/>
  <c r="J18" i="24"/>
  <c r="H21" i="16"/>
  <c r="J21" i="24"/>
  <c r="H22" i="16"/>
  <c r="J22" i="24"/>
  <c r="H25" i="16"/>
  <c r="J25" i="24"/>
  <c r="H26" i="16"/>
  <c r="J26" i="24"/>
  <c r="J27" i="24"/>
  <c r="H27" i="16"/>
  <c r="J29" i="24"/>
  <c r="H29" i="16"/>
  <c r="H30" i="16"/>
  <c r="J30" i="24"/>
  <c r="H31" i="16"/>
  <c r="J31" i="24"/>
  <c r="J32" i="24"/>
  <c r="H32" i="16"/>
  <c r="J34" i="24"/>
  <c r="H34" i="16"/>
  <c r="H36" i="16"/>
  <c r="J36" i="24"/>
  <c r="H38" i="16"/>
  <c r="J38" i="24"/>
  <c r="J39" i="24"/>
  <c r="H39" i="16"/>
  <c r="J40" i="24"/>
  <c r="H40" i="16"/>
  <c r="H41" i="16"/>
  <c r="J41" i="24"/>
  <c r="H42" i="16"/>
  <c r="J42" i="24"/>
  <c r="J43" i="24"/>
  <c r="H43" i="16"/>
  <c r="J44" i="24"/>
  <c r="J77" i="24" s="1"/>
  <c r="H44" i="16"/>
  <c r="H45" i="16"/>
  <c r="J45" i="24"/>
  <c r="H46" i="16"/>
  <c r="J46" i="24"/>
  <c r="H61" i="4"/>
  <c r="J47" i="24"/>
  <c r="H47" i="16"/>
  <c r="H17" i="4"/>
  <c r="H48" i="16"/>
  <c r="H53" i="16"/>
  <c r="H54" i="16"/>
  <c r="M1640" i="3"/>
  <c r="D1640" i="3"/>
  <c r="E1640" i="3"/>
  <c r="I1640" i="3"/>
  <c r="Q1640" i="3"/>
  <c r="L1640" i="3"/>
  <c r="P1640" i="3"/>
  <c r="F1640" i="3"/>
  <c r="J1640" i="3"/>
  <c r="N1640" i="3"/>
  <c r="G1640" i="3"/>
  <c r="K1640" i="3"/>
  <c r="O1640" i="3"/>
  <c r="E948" i="20" l="1"/>
  <c r="K96" i="4"/>
  <c r="K6" i="16"/>
  <c r="K71" i="4"/>
  <c r="D948" i="20"/>
  <c r="K68" i="4"/>
  <c r="K19" i="16"/>
  <c r="K28" i="4"/>
  <c r="K92" i="4"/>
  <c r="K41" i="4"/>
  <c r="K8" i="4"/>
  <c r="K97" i="4"/>
  <c r="E921" i="20"/>
  <c r="E947" i="20"/>
  <c r="D947" i="20"/>
  <c r="E941" i="20"/>
  <c r="D941" i="20"/>
  <c r="K52" i="4"/>
  <c r="K93" i="4"/>
  <c r="D918" i="20"/>
  <c r="B9" i="2" s="1"/>
  <c r="K40" i="4"/>
  <c r="E922" i="20"/>
  <c r="D922" i="20"/>
  <c r="K45" i="4"/>
  <c r="D934" i="20"/>
  <c r="E938" i="20"/>
  <c r="D938" i="20"/>
  <c r="E929" i="20"/>
  <c r="D929" i="20"/>
  <c r="K49" i="4"/>
  <c r="D909" i="20"/>
  <c r="E909" i="20"/>
  <c r="E940" i="20"/>
  <c r="D924" i="20"/>
  <c r="E930" i="20"/>
  <c r="D936" i="20"/>
  <c r="B20" i="2" s="1"/>
  <c r="D943" i="20"/>
  <c r="D926" i="20"/>
  <c r="E924" i="20"/>
  <c r="E934" i="20"/>
  <c r="D927" i="20"/>
  <c r="D916" i="20"/>
  <c r="E928" i="20"/>
  <c r="E917" i="20"/>
  <c r="C8" i="2" s="1"/>
  <c r="D940" i="20"/>
  <c r="E923" i="20"/>
  <c r="E919" i="20"/>
  <c r="D913" i="20"/>
  <c r="D928" i="20"/>
  <c r="E944" i="20"/>
  <c r="E910" i="20"/>
  <c r="D933" i="20"/>
  <c r="D920" i="20"/>
  <c r="D915" i="20"/>
  <c r="B7" i="2" s="1"/>
  <c r="E931" i="20"/>
  <c r="C17" i="2" s="1"/>
  <c r="D937" i="20"/>
  <c r="D932" i="20"/>
  <c r="B18" i="2" s="1"/>
  <c r="E927" i="20"/>
  <c r="E916" i="20"/>
  <c r="D942" i="20"/>
  <c r="E936" i="20"/>
  <c r="C20" i="2" s="1"/>
  <c r="E943" i="20"/>
  <c r="E926" i="20"/>
  <c r="D930" i="20"/>
  <c r="E911" i="20"/>
  <c r="C4" i="2" s="1"/>
  <c r="E942" i="20"/>
  <c r="D911" i="20"/>
  <c r="B4" i="2" s="1"/>
  <c r="D931" i="20"/>
  <c r="B17" i="2" s="1"/>
  <c r="E939" i="20"/>
  <c r="E925" i="20"/>
  <c r="E913" i="20"/>
  <c r="D939" i="20"/>
  <c r="D925" i="20"/>
  <c r="E933" i="20"/>
  <c r="E920" i="20"/>
  <c r="E915" i="20"/>
  <c r="D917" i="20"/>
  <c r="B8" i="2" s="1"/>
  <c r="E937" i="20"/>
  <c r="E932" i="20"/>
  <c r="C18" i="2" s="1"/>
  <c r="D923" i="20"/>
  <c r="B11" i="2" s="1"/>
  <c r="D919" i="20"/>
  <c r="B10" i="2" s="1"/>
  <c r="E912" i="20"/>
  <c r="D944" i="20"/>
  <c r="D910" i="20"/>
  <c r="D912" i="20"/>
  <c r="K4" i="4"/>
  <c r="D45" i="23"/>
  <c r="K37" i="16"/>
  <c r="J81" i="24"/>
  <c r="E81" i="24"/>
  <c r="K81" i="24"/>
  <c r="D86" i="24"/>
  <c r="E83" i="24"/>
  <c r="D83" i="24"/>
  <c r="K86" i="24"/>
  <c r="K83" i="24" s="1"/>
  <c r="J86" i="24"/>
  <c r="E86" i="24"/>
  <c r="K90" i="4"/>
  <c r="K51" i="16"/>
  <c r="K52" i="16"/>
  <c r="K50" i="16"/>
  <c r="K13" i="16"/>
  <c r="K28" i="16"/>
  <c r="K99" i="4"/>
  <c r="K102" i="4"/>
  <c r="K33" i="16"/>
  <c r="K62" i="4"/>
  <c r="K35" i="16"/>
  <c r="K49" i="16"/>
  <c r="I9" i="23"/>
  <c r="I8" i="23"/>
  <c r="I30" i="23"/>
  <c r="I22" i="23"/>
  <c r="I21" i="23"/>
  <c r="K82" i="4"/>
  <c r="K75" i="4"/>
  <c r="K7" i="4"/>
  <c r="K55" i="4"/>
  <c r="K80" i="4"/>
  <c r="K39" i="4"/>
  <c r="I42" i="23"/>
  <c r="B10" i="23"/>
  <c r="B22" i="23"/>
  <c r="D24" i="23"/>
  <c r="I16" i="23"/>
  <c r="D26" i="23"/>
  <c r="I33" i="23"/>
  <c r="D16" i="23"/>
  <c r="E24" i="23"/>
  <c r="E26" i="23"/>
  <c r="E31" i="23"/>
  <c r="E45" i="23"/>
  <c r="E21" i="23"/>
  <c r="E33" i="23"/>
  <c r="E40" i="23"/>
  <c r="B8" i="23"/>
  <c r="D22" i="23"/>
  <c r="D21" i="23"/>
  <c r="I4" i="23"/>
  <c r="D4" i="23"/>
  <c r="K66" i="4"/>
  <c r="K53" i="4"/>
  <c r="J76" i="24"/>
  <c r="E85" i="24"/>
  <c r="K85" i="24"/>
  <c r="J85" i="24"/>
  <c r="D84" i="24"/>
  <c r="D85" i="24"/>
  <c r="E84" i="24"/>
  <c r="J84" i="24"/>
  <c r="K84" i="24"/>
  <c r="K4" i="16"/>
  <c r="K80" i="24"/>
  <c r="K65" i="4"/>
  <c r="K84" i="4"/>
  <c r="K88" i="4"/>
  <c r="K86" i="4"/>
  <c r="K72" i="4"/>
  <c r="K76" i="4"/>
  <c r="K79" i="4"/>
  <c r="K89" i="4"/>
  <c r="K81" i="4"/>
  <c r="K78" i="4"/>
  <c r="K94" i="4"/>
  <c r="K83" i="4"/>
  <c r="K67" i="4"/>
  <c r="K70" i="4"/>
  <c r="K77" i="4"/>
  <c r="K85" i="4"/>
  <c r="K73" i="4"/>
  <c r="K64" i="4"/>
  <c r="K100" i="4"/>
  <c r="E79" i="24"/>
  <c r="K91" i="4"/>
  <c r="K63" i="4"/>
  <c r="K60" i="4"/>
  <c r="K87" i="4"/>
  <c r="K95" i="4"/>
  <c r="K98" i="4"/>
  <c r="K101" i="4"/>
  <c r="K69" i="4"/>
  <c r="J80" i="24"/>
  <c r="D79" i="24"/>
  <c r="K79" i="24"/>
  <c r="D80" i="24"/>
  <c r="J79" i="24"/>
  <c r="E80" i="24"/>
  <c r="K55" i="16"/>
  <c r="K59" i="16"/>
  <c r="K63" i="16"/>
  <c r="K67" i="16"/>
  <c r="K71" i="16"/>
  <c r="K75" i="16"/>
  <c r="K58" i="16"/>
  <c r="K66" i="16"/>
  <c r="K74" i="16"/>
  <c r="K60" i="16"/>
  <c r="K68" i="16"/>
  <c r="K56" i="16"/>
  <c r="K72" i="16"/>
  <c r="K57" i="16"/>
  <c r="K61" i="16"/>
  <c r="K65" i="16"/>
  <c r="K69" i="16"/>
  <c r="K73" i="16"/>
  <c r="K62" i="16"/>
  <c r="K70" i="16"/>
  <c r="K64" i="16"/>
  <c r="K7" i="16"/>
  <c r="K3" i="16"/>
  <c r="R1640" i="3"/>
  <c r="K46" i="16"/>
  <c r="K43" i="16"/>
  <c r="K41" i="16"/>
  <c r="K32" i="16"/>
  <c r="K22" i="16"/>
  <c r="K18" i="16"/>
  <c r="K16" i="16"/>
  <c r="K15" i="16"/>
  <c r="K12" i="16"/>
  <c r="K10" i="16"/>
  <c r="K8" i="16"/>
  <c r="K54" i="16"/>
  <c r="K47" i="16"/>
  <c r="K44" i="16"/>
  <c r="K42" i="16"/>
  <c r="K39" i="16"/>
  <c r="K34" i="16"/>
  <c r="K31" i="16"/>
  <c r="K30" i="16"/>
  <c r="K27" i="16"/>
  <c r="K14" i="16"/>
  <c r="K11" i="16"/>
  <c r="K5" i="16"/>
  <c r="K53" i="16"/>
  <c r="K48" i="16"/>
  <c r="K40" i="16"/>
  <c r="K29" i="16"/>
  <c r="K26" i="16"/>
  <c r="K25" i="16"/>
  <c r="K23" i="16"/>
  <c r="K45" i="16"/>
  <c r="K38" i="16"/>
  <c r="K36" i="16"/>
  <c r="K24" i="16"/>
  <c r="K21" i="16"/>
  <c r="K20" i="16"/>
  <c r="K17" i="16"/>
  <c r="K9" i="16"/>
  <c r="C11" i="2" l="1"/>
  <c r="C25" i="2"/>
  <c r="C23" i="2"/>
  <c r="C22" i="2"/>
  <c r="B22" i="2"/>
  <c r="B19" i="2"/>
  <c r="B2" i="2"/>
  <c r="C7" i="2"/>
  <c r="C5" i="2"/>
  <c r="C2" i="2"/>
  <c r="B5" i="2"/>
  <c r="C19" i="2"/>
  <c r="B16" i="2"/>
  <c r="B23" i="2"/>
  <c r="C15" i="2"/>
  <c r="C10" i="2"/>
  <c r="C13" i="2"/>
  <c r="C16" i="2"/>
  <c r="B15" i="2"/>
  <c r="B13" i="2"/>
  <c r="B25" i="2"/>
  <c r="D81" i="24" l="1"/>
  <c r="I2" i="22" l="1"/>
  <c r="I2" i="27"/>
  <c r="J2" i="20"/>
  <c r="J909" i="20" l="1"/>
  <c r="L2" i="20"/>
  <c r="I578" i="27"/>
  <c r="L909" i="20" l="1"/>
  <c r="L908" i="20"/>
  <c r="B24" i="23"/>
  <c r="C37" i="23"/>
  <c r="B31" i="23" l="1"/>
  <c r="N44" i="23"/>
  <c r="B26" i="23"/>
  <c r="K2" i="20"/>
  <c r="J2" i="22"/>
  <c r="B21" i="23"/>
  <c r="N43" i="23"/>
  <c r="D41" i="23"/>
  <c r="B40" i="23"/>
  <c r="B41" i="23"/>
  <c r="B33" i="23"/>
  <c r="K909" i="20" l="1"/>
  <c r="H28" i="2" s="1"/>
  <c r="O2" i="20"/>
  <c r="K37" i="23"/>
  <c r="H9" i="23"/>
  <c r="H4" i="23"/>
  <c r="D5" i="23"/>
  <c r="D42" i="23"/>
  <c r="D8" i="23"/>
  <c r="D30" i="23"/>
  <c r="N41" i="23"/>
  <c r="E41" i="23"/>
  <c r="N40" i="23"/>
  <c r="M39" i="23"/>
  <c r="G44" i="23"/>
  <c r="K43" i="23"/>
  <c r="M44" i="23"/>
  <c r="C44" i="23"/>
  <c r="M41" i="23"/>
  <c r="G42" i="23"/>
  <c r="M43" i="23"/>
  <c r="K40" i="23"/>
  <c r="F45" i="23"/>
  <c r="M45" i="23"/>
  <c r="F42" i="23"/>
  <c r="K44" i="23"/>
  <c r="C45" i="23"/>
  <c r="F43" i="23"/>
  <c r="C41" i="23"/>
  <c r="G39" i="23"/>
  <c r="O908" i="20" l="1"/>
  <c r="P2" i="20"/>
  <c r="O909" i="20"/>
  <c r="L49" i="16"/>
  <c r="P909" i="20" l="1"/>
  <c r="P908" i="20"/>
  <c r="C4" i="20"/>
  <c r="N4" i="20" s="1"/>
  <c r="Q4" i="20" s="1"/>
  <c r="N35" i="23" l="1"/>
  <c r="N32" i="23"/>
  <c r="N31" i="23"/>
  <c r="M31" i="23"/>
  <c r="N28" i="23"/>
  <c r="N27" i="23"/>
  <c r="N26" i="23"/>
  <c r="N25" i="23"/>
  <c r="C24" i="23"/>
  <c r="N23" i="23"/>
  <c r="N21" i="23"/>
  <c r="N19" i="23"/>
  <c r="M19" i="23"/>
  <c r="N18" i="23"/>
  <c r="N17" i="23"/>
  <c r="M17" i="23"/>
  <c r="N15" i="23"/>
  <c r="N13" i="23"/>
  <c r="N12" i="23"/>
  <c r="N11" i="23"/>
  <c r="N10" i="23"/>
  <c r="M10" i="23"/>
  <c r="G10" i="23"/>
  <c r="N9" i="23"/>
  <c r="N6" i="23"/>
  <c r="M6" i="23"/>
  <c r="N5" i="23"/>
  <c r="N4" i="23"/>
  <c r="M4" i="23"/>
  <c r="K4" i="23"/>
  <c r="C4" i="23"/>
  <c r="N3" i="23"/>
  <c r="C3" i="23"/>
  <c r="M35" i="23" l="1"/>
  <c r="G6" i="23"/>
  <c r="G12" i="23"/>
  <c r="F5" i="23"/>
  <c r="F6" i="23"/>
  <c r="D578" i="27" l="1"/>
  <c r="E76" i="24"/>
  <c r="E82" i="24"/>
  <c r="E78" i="24"/>
  <c r="E1599" i="11"/>
  <c r="C76" i="16"/>
  <c r="D221" i="22"/>
  <c r="E908" i="20"/>
  <c r="K25" i="23"/>
  <c r="K15" i="23"/>
  <c r="K22" i="23"/>
  <c r="K31" i="23"/>
  <c r="M32" i="23"/>
  <c r="K19" i="23"/>
  <c r="K26" i="23"/>
  <c r="C12" i="23"/>
  <c r="C23" i="23"/>
  <c r="M22" i="23"/>
  <c r="F10" i="23"/>
  <c r="F31" i="23"/>
  <c r="F11" i="23"/>
  <c r="F17" i="23"/>
  <c r="F32" i="23"/>
  <c r="M18" i="23"/>
  <c r="M21" i="23"/>
  <c r="F12" i="23"/>
  <c r="M23" i="23"/>
  <c r="M11" i="23"/>
  <c r="M13" i="23"/>
  <c r="C15" i="23"/>
  <c r="F18" i="23"/>
  <c r="C33" i="23"/>
  <c r="C19" i="23"/>
  <c r="M5" i="23"/>
  <c r="M8" i="23"/>
  <c r="M3" i="23"/>
  <c r="C25" i="23"/>
  <c r="G33" i="23"/>
  <c r="K5" i="23"/>
  <c r="M26" i="23"/>
  <c r="C8" i="23"/>
  <c r="F16" i="23"/>
  <c r="M15" i="23"/>
  <c r="C22" i="23"/>
  <c r="C5" i="20" l="1"/>
  <c r="N5" i="20" s="1"/>
  <c r="Q5" i="20" s="1"/>
  <c r="C3" i="20"/>
  <c r="N3" i="20" s="1"/>
  <c r="Q3" i="20" s="1"/>
  <c r="L35" i="16" l="1"/>
  <c r="L9" i="16"/>
  <c r="L74" i="16"/>
  <c r="M51" i="16"/>
  <c r="L52" i="16" l="1"/>
  <c r="L51" i="16"/>
  <c r="L33" i="16"/>
  <c r="M74" i="16"/>
  <c r="C2" i="20"/>
  <c r="N2" i="20" s="1"/>
  <c r="N909" i="20" l="1"/>
  <c r="N908" i="20"/>
  <c r="Q2" i="20"/>
  <c r="D82" i="24"/>
  <c r="Q908" i="20" l="1"/>
  <c r="Q909" i="20"/>
  <c r="B28" i="2"/>
  <c r="D76" i="24" l="1"/>
  <c r="D78" i="24"/>
  <c r="C578" i="27"/>
  <c r="D1599" i="11"/>
  <c r="B76" i="16"/>
  <c r="C221" i="22"/>
  <c r="C28" i="2"/>
  <c r="D908" i="20"/>
  <c r="N45" i="23" l="1"/>
  <c r="K35" i="23"/>
  <c r="G35" i="23"/>
  <c r="L57" i="16" l="1"/>
  <c r="M12" i="23"/>
  <c r="L65" i="16" l="1"/>
  <c r="E8" i="23"/>
  <c r="K33" i="23" l="1"/>
  <c r="F25" i="23"/>
  <c r="C39" i="23"/>
  <c r="G5" i="23"/>
  <c r="G40" i="23" l="1"/>
  <c r="C42" i="23"/>
  <c r="F39" i="23"/>
  <c r="M40" i="23"/>
  <c r="G43" i="23"/>
  <c r="G26" i="23"/>
  <c r="G22" i="23"/>
  <c r="F26" i="23"/>
  <c r="G27" i="23"/>
  <c r="J2" i="27" l="1"/>
  <c r="J82" i="24"/>
  <c r="G41" i="23" l="1"/>
  <c r="K32" i="23"/>
  <c r="G4" i="23"/>
  <c r="K82" i="24"/>
  <c r="G3" i="23"/>
  <c r="L10" i="16" l="1"/>
  <c r="C5" i="23" l="1"/>
  <c r="C6" i="23"/>
  <c r="L4" i="16"/>
  <c r="D12" i="23" l="1"/>
  <c r="C40" i="23"/>
  <c r="C31" i="23"/>
  <c r="C10" i="23"/>
  <c r="C35" i="23"/>
  <c r="N8" i="23"/>
  <c r="C9" i="23"/>
  <c r="K10" i="23"/>
  <c r="K6" i="23"/>
  <c r="C16" i="23"/>
  <c r="F13" i="23"/>
  <c r="L5" i="16"/>
  <c r="K9" i="23"/>
  <c r="K8" i="23"/>
  <c r="F3" i="23"/>
  <c r="F4" i="23"/>
  <c r="L2" i="16"/>
  <c r="C11" i="23"/>
  <c r="K12" i="23"/>
  <c r="K3" i="23"/>
  <c r="K21" i="23"/>
  <c r="K11" i="23"/>
  <c r="K13" i="23"/>
  <c r="G13" i="23"/>
  <c r="G9" i="23"/>
  <c r="G8" i="23"/>
  <c r="G11" i="23"/>
  <c r="M10" i="16" l="1"/>
  <c r="M9" i="16"/>
  <c r="M5" i="16"/>
  <c r="M2" i="16"/>
  <c r="C17" i="23" l="1"/>
  <c r="L14" i="16"/>
  <c r="C18" i="23"/>
  <c r="F22" i="23" l="1"/>
  <c r="G16" i="23"/>
  <c r="F9" i="23" l="1"/>
  <c r="F44" i="23" l="1"/>
  <c r="L43" i="16"/>
  <c r="F23" i="23"/>
  <c r="F19" i="23"/>
  <c r="M33" i="16"/>
  <c r="G30" i="23"/>
  <c r="M57" i="16" l="1"/>
  <c r="G32" i="23"/>
  <c r="L55" i="16" l="1"/>
  <c r="L73" i="16"/>
  <c r="H103" i="4"/>
  <c r="L75" i="16"/>
  <c r="C13" i="23"/>
  <c r="L68" i="16"/>
  <c r="L7" i="16"/>
  <c r="L61" i="16" l="1"/>
  <c r="L71" i="16"/>
  <c r="L8" i="16"/>
  <c r="L3" i="16"/>
  <c r="L67" i="16"/>
  <c r="L44" i="16"/>
  <c r="L15" i="16"/>
  <c r="E13" i="23"/>
  <c r="L31" i="16"/>
  <c r="L47" i="16"/>
  <c r="M16" i="23"/>
  <c r="L58" i="16"/>
  <c r="L63" i="16"/>
  <c r="L56" i="16"/>
  <c r="L60" i="16"/>
  <c r="L59" i="16"/>
  <c r="L69" i="16"/>
  <c r="L64" i="16"/>
  <c r="L36" i="16"/>
  <c r="L34" i="16"/>
  <c r="L72" i="16"/>
  <c r="L66" i="16"/>
  <c r="L22" i="16"/>
  <c r="L39" i="16"/>
  <c r="L53" i="16"/>
  <c r="L46" i="16"/>
  <c r="L62" i="16"/>
  <c r="L38" i="16"/>
  <c r="L48" i="16"/>
  <c r="L42" i="16"/>
  <c r="L25" i="16"/>
  <c r="L41" i="16"/>
  <c r="L45" i="16"/>
  <c r="L54" i="16"/>
  <c r="L70" i="16"/>
  <c r="L23" i="16"/>
  <c r="M9" i="23"/>
  <c r="N16" i="23"/>
  <c r="I221" i="22"/>
  <c r="H76" i="16"/>
  <c r="L29" i="16"/>
  <c r="L11" i="16"/>
  <c r="K18" i="23"/>
  <c r="K24" i="23" l="1"/>
  <c r="K16" i="23"/>
  <c r="N22" i="23"/>
  <c r="E9" i="23"/>
  <c r="E4" i="23"/>
  <c r="K42" i="23"/>
  <c r="L32" i="16"/>
  <c r="C21" i="23"/>
  <c r="E42" i="23"/>
  <c r="N33" i="23"/>
  <c r="D31" i="23"/>
  <c r="N24" i="23"/>
  <c r="L40" i="16"/>
  <c r="C26" i="23"/>
  <c r="L21" i="16"/>
  <c r="L17" i="16"/>
  <c r="N42" i="23"/>
  <c r="M42" i="23"/>
  <c r="C30" i="23"/>
  <c r="C28" i="23"/>
  <c r="K41" i="23"/>
  <c r="M24" i="23"/>
  <c r="K30" i="23"/>
  <c r="C27" i="23"/>
  <c r="L20" i="16"/>
  <c r="L30" i="16"/>
  <c r="C43" i="23"/>
  <c r="K39" i="23"/>
  <c r="L24" i="16"/>
  <c r="L16" i="16"/>
  <c r="L12" i="16"/>
  <c r="L26" i="16"/>
  <c r="N30" i="23"/>
  <c r="F41" i="23"/>
  <c r="L18" i="16"/>
  <c r="L27" i="16"/>
  <c r="G45" i="23"/>
  <c r="M30" i="23"/>
  <c r="K45" i="23"/>
  <c r="K28" i="23"/>
  <c r="K23" i="23"/>
  <c r="K27" i="23"/>
  <c r="M28" i="23"/>
  <c r="M33" i="23"/>
  <c r="F33" i="23"/>
  <c r="F40" i="23"/>
  <c r="M25" i="23"/>
  <c r="F30" i="23"/>
  <c r="F24" i="23"/>
  <c r="F28" i="23"/>
  <c r="M52" i="16"/>
  <c r="M35" i="16"/>
  <c r="M14" i="16"/>
  <c r="J578" i="27"/>
  <c r="F35" i="23"/>
  <c r="F15" i="23"/>
  <c r="K17" i="23"/>
  <c r="M49" i="16"/>
  <c r="F27" i="23"/>
  <c r="F21" i="23"/>
  <c r="G28" i="23"/>
  <c r="D28" i="2"/>
  <c r="G18" i="23"/>
  <c r="G21" i="23"/>
  <c r="G23" i="23"/>
  <c r="G15" i="23"/>
  <c r="J908" i="20"/>
  <c r="J78" i="24"/>
  <c r="G24" i="23"/>
  <c r="M56" i="16"/>
  <c r="G25" i="23"/>
  <c r="G31" i="23"/>
  <c r="G17" i="23"/>
  <c r="M75" i="16" l="1"/>
  <c r="M4" i="16"/>
  <c r="M3" i="16"/>
  <c r="M11" i="16"/>
  <c r="D33" i="23"/>
  <c r="M23" i="16"/>
  <c r="M7" i="16"/>
  <c r="M22" i="16"/>
  <c r="M8" i="16"/>
  <c r="M65" i="16"/>
  <c r="C32" i="23"/>
  <c r="M12" i="16"/>
  <c r="M17" i="16"/>
  <c r="M63" i="16"/>
  <c r="M68" i="16"/>
  <c r="M66" i="16"/>
  <c r="M73" i="16"/>
  <c r="M27" i="23"/>
  <c r="M58" i="16"/>
  <c r="M67" i="16"/>
  <c r="M71" i="16"/>
  <c r="M69" i="16"/>
  <c r="M42" i="16"/>
  <c r="M34" i="16"/>
  <c r="M60" i="16"/>
  <c r="M59" i="16"/>
  <c r="M54" i="16"/>
  <c r="M38" i="16"/>
  <c r="M64" i="16"/>
  <c r="M41" i="16"/>
  <c r="M72" i="16"/>
  <c r="M45" i="16"/>
  <c r="M43" i="16"/>
  <c r="M62" i="16"/>
  <c r="M36" i="16"/>
  <c r="M48" i="16"/>
  <c r="M53" i="16"/>
  <c r="M70" i="16"/>
  <c r="M44" i="16"/>
  <c r="M16" i="16"/>
  <c r="M47" i="16"/>
  <c r="M15" i="16"/>
  <c r="M21" i="16"/>
  <c r="M46" i="16"/>
  <c r="M18" i="16"/>
  <c r="M39" i="16"/>
  <c r="F8" i="23"/>
  <c r="M61" i="16"/>
  <c r="L76" i="16"/>
  <c r="K78" i="24"/>
  <c r="J221" i="22"/>
  <c r="M20" i="16"/>
  <c r="G19" i="23"/>
  <c r="K908" i="20"/>
  <c r="M55" i="16" l="1"/>
  <c r="M40" i="16"/>
  <c r="M31" i="16"/>
  <c r="M32" i="16"/>
  <c r="M30" i="16"/>
  <c r="M24" i="16"/>
  <c r="M25" i="16"/>
  <c r="M26" i="16"/>
  <c r="M29" i="16"/>
  <c r="M27" i="16"/>
  <c r="K14" i="4"/>
  <c r="K17" i="4"/>
  <c r="K16" i="4"/>
  <c r="K21" i="4"/>
  <c r="K19" i="4"/>
  <c r="K20" i="4"/>
  <c r="K15" i="4"/>
  <c r="K18" i="4"/>
  <c r="K3" i="4"/>
  <c r="I76" i="16"/>
  <c r="J6" i="16" s="1"/>
  <c r="K2" i="16"/>
  <c r="K12" i="4"/>
  <c r="K24" i="4"/>
  <c r="I103" i="4"/>
  <c r="J96" i="4" s="1"/>
  <c r="K48" i="4"/>
  <c r="K6" i="4"/>
  <c r="K32" i="4"/>
  <c r="K35" i="4"/>
  <c r="K13" i="4"/>
  <c r="K44" i="4"/>
  <c r="K38" i="4"/>
  <c r="K43" i="4"/>
  <c r="K56" i="4"/>
  <c r="K9" i="4"/>
  <c r="K33" i="4"/>
  <c r="K57" i="4"/>
  <c r="K27" i="4"/>
  <c r="K47" i="4"/>
  <c r="K23" i="4"/>
  <c r="K50" i="4"/>
  <c r="K42" i="4"/>
  <c r="K37" i="4"/>
  <c r="K54" i="4"/>
  <c r="K22" i="4"/>
  <c r="K5" i="4"/>
  <c r="K2" i="4"/>
  <c r="K34" i="4"/>
  <c r="K61" i="4"/>
  <c r="K30" i="4"/>
  <c r="K59" i="4"/>
  <c r="K36" i="4"/>
  <c r="K29" i="4"/>
  <c r="K74" i="4"/>
  <c r="K58" i="4"/>
  <c r="K11" i="4"/>
  <c r="K10" i="4"/>
  <c r="K25" i="4"/>
  <c r="K31" i="4"/>
  <c r="K51" i="4"/>
  <c r="K46" i="4"/>
  <c r="K26" i="4"/>
  <c r="J71" i="4" l="1"/>
  <c r="O6" i="16"/>
  <c r="J28" i="4"/>
  <c r="J68" i="4"/>
  <c r="O19" i="16"/>
  <c r="J37" i="16"/>
  <c r="J19" i="16"/>
  <c r="J41" i="4"/>
  <c r="J92" i="4"/>
  <c r="J97" i="4"/>
  <c r="J8" i="4"/>
  <c r="J93" i="4"/>
  <c r="J52" i="4"/>
  <c r="J45" i="4"/>
  <c r="J40" i="4"/>
  <c r="J4" i="4"/>
  <c r="J49" i="4"/>
  <c r="O37" i="16"/>
  <c r="J102" i="4"/>
  <c r="J90" i="4"/>
  <c r="O50" i="16"/>
  <c r="O52" i="16"/>
  <c r="O51" i="16"/>
  <c r="J51" i="16"/>
  <c r="J50" i="16"/>
  <c r="J13" i="16"/>
  <c r="J52" i="16"/>
  <c r="O13" i="16"/>
  <c r="O28" i="16"/>
  <c r="J33" i="16"/>
  <c r="J28" i="16"/>
  <c r="J62" i="4"/>
  <c r="J99" i="4"/>
  <c r="O33" i="16"/>
  <c r="O49" i="16"/>
  <c r="O35" i="16"/>
  <c r="J35" i="16"/>
  <c r="J49" i="16"/>
  <c r="J75" i="4"/>
  <c r="J82" i="4"/>
  <c r="J55" i="4"/>
  <c r="J7" i="4"/>
  <c r="J39" i="4"/>
  <c r="J80" i="4"/>
  <c r="J53" i="4"/>
  <c r="J66" i="4"/>
  <c r="O14" i="16"/>
  <c r="O44" i="16"/>
  <c r="O25" i="16"/>
  <c r="O45" i="16"/>
  <c r="O24" i="16"/>
  <c r="O75" i="16"/>
  <c r="O72" i="16"/>
  <c r="O39" i="16"/>
  <c r="O11" i="16"/>
  <c r="O68" i="16"/>
  <c r="O16" i="16"/>
  <c r="O38" i="16"/>
  <c r="O42" i="16"/>
  <c r="O5" i="16"/>
  <c r="O66" i="16"/>
  <c r="O29" i="16"/>
  <c r="O4" i="16"/>
  <c r="O17" i="16"/>
  <c r="O30" i="16"/>
  <c r="O55" i="16"/>
  <c r="O57" i="16"/>
  <c r="O21" i="16"/>
  <c r="O20" i="16"/>
  <c r="O10" i="16"/>
  <c r="O23" i="16"/>
  <c r="O18" i="16"/>
  <c r="O60" i="16"/>
  <c r="O46" i="16"/>
  <c r="O65" i="16"/>
  <c r="O62" i="16"/>
  <c r="O61" i="16"/>
  <c r="O26" i="16"/>
  <c r="O36" i="16"/>
  <c r="O34" i="16"/>
  <c r="O31" i="16"/>
  <c r="O3" i="16"/>
  <c r="O7" i="16"/>
  <c r="O8" i="16"/>
  <c r="O41" i="16"/>
  <c r="O15" i="16"/>
  <c r="O53" i="16"/>
  <c r="O63" i="16"/>
  <c r="O69" i="16"/>
  <c r="O67" i="16"/>
  <c r="O54" i="16"/>
  <c r="O40" i="16"/>
  <c r="O47" i="16"/>
  <c r="O9" i="16"/>
  <c r="O22" i="16"/>
  <c r="O12" i="16"/>
  <c r="O48" i="16"/>
  <c r="O43" i="16"/>
  <c r="O32" i="16"/>
  <c r="O27" i="16"/>
  <c r="O74" i="16"/>
  <c r="O71" i="16"/>
  <c r="O70" i="16"/>
  <c r="O64" i="16"/>
  <c r="O58" i="16"/>
  <c r="O56" i="16"/>
  <c r="O73" i="16"/>
  <c r="O59" i="16"/>
  <c r="J69" i="16"/>
  <c r="J63" i="16"/>
  <c r="J61" i="16"/>
  <c r="J55" i="16"/>
  <c r="J75" i="16"/>
  <c r="J71" i="16"/>
  <c r="J57" i="16"/>
  <c r="J73" i="16"/>
  <c r="J67" i="16"/>
  <c r="J65" i="16"/>
  <c r="J59" i="16"/>
  <c r="J58" i="16"/>
  <c r="J62" i="16"/>
  <c r="J66" i="16"/>
  <c r="J70" i="16"/>
  <c r="J74" i="16"/>
  <c r="J56" i="16"/>
  <c r="J60" i="16"/>
  <c r="J64" i="16"/>
  <c r="J68" i="16"/>
  <c r="J72" i="16"/>
  <c r="J88" i="4"/>
  <c r="J81" i="4"/>
  <c r="J72" i="4"/>
  <c r="J63" i="4"/>
  <c r="J98" i="4"/>
  <c r="J94" i="4"/>
  <c r="J89" i="4"/>
  <c r="J87" i="4"/>
  <c r="J85" i="4"/>
  <c r="J83" i="4"/>
  <c r="J79" i="4"/>
  <c r="J77" i="4"/>
  <c r="J73" i="4"/>
  <c r="J70" i="4"/>
  <c r="J67" i="4"/>
  <c r="J95" i="4"/>
  <c r="J86" i="4"/>
  <c r="J78" i="4"/>
  <c r="J69" i="4"/>
  <c r="J101" i="4"/>
  <c r="J91" i="4"/>
  <c r="J84" i="4"/>
  <c r="J76" i="4"/>
  <c r="J65" i="4"/>
  <c r="J60" i="4"/>
  <c r="J64" i="4"/>
  <c r="J100" i="4"/>
  <c r="J41" i="16"/>
  <c r="J32" i="16"/>
  <c r="J25" i="16"/>
  <c r="J20" i="16"/>
  <c r="J5" i="16"/>
  <c r="J43" i="16"/>
  <c r="J36" i="16"/>
  <c r="J27" i="16"/>
  <c r="J21" i="16"/>
  <c r="J15" i="16"/>
  <c r="J12" i="16"/>
  <c r="J3" i="16"/>
  <c r="J54" i="16"/>
  <c r="J47" i="16"/>
  <c r="J45" i="16"/>
  <c r="J39" i="16"/>
  <c r="J30" i="16"/>
  <c r="J23" i="16"/>
  <c r="J17" i="16"/>
  <c r="J10" i="16"/>
  <c r="J8" i="16"/>
  <c r="J4" i="16"/>
  <c r="J14" i="16"/>
  <c r="J22" i="16"/>
  <c r="J31" i="16"/>
  <c r="J42" i="16"/>
  <c r="J48" i="16"/>
  <c r="J11" i="16"/>
  <c r="J40" i="16"/>
  <c r="J7" i="16"/>
  <c r="J16" i="16"/>
  <c r="J24" i="16"/>
  <c r="J34" i="16"/>
  <c r="J44" i="16"/>
  <c r="J9" i="16"/>
  <c r="J18" i="16"/>
  <c r="J26" i="16"/>
  <c r="J38" i="16"/>
  <c r="J46" i="16"/>
  <c r="J53" i="16"/>
  <c r="J29" i="16"/>
  <c r="J2" i="16"/>
  <c r="J14" i="4"/>
  <c r="J17" i="4"/>
  <c r="J21" i="4"/>
  <c r="J20" i="4"/>
  <c r="J15" i="4"/>
  <c r="J18" i="4"/>
  <c r="J16" i="4"/>
  <c r="J19" i="4"/>
  <c r="J3" i="4"/>
  <c r="J24" i="4"/>
  <c r="J27" i="4"/>
  <c r="J22" i="4"/>
  <c r="J46" i="4"/>
  <c r="J25" i="4"/>
  <c r="J51" i="4"/>
  <c r="J47" i="4"/>
  <c r="J56" i="4"/>
  <c r="J58" i="4"/>
  <c r="J74" i="4"/>
  <c r="J33" i="4"/>
  <c r="J13" i="4"/>
  <c r="J32" i="4"/>
  <c r="J2" i="4"/>
  <c r="J57" i="4"/>
  <c r="J38" i="4"/>
  <c r="J30" i="4"/>
  <c r="J59" i="4"/>
  <c r="J35" i="4"/>
  <c r="J29" i="4"/>
  <c r="J34" i="4"/>
  <c r="J42" i="4"/>
  <c r="J11" i="4"/>
  <c r="J31" i="4"/>
  <c r="J43" i="4"/>
  <c r="J5" i="4"/>
  <c r="J36" i="4"/>
  <c r="J10" i="4"/>
  <c r="J23" i="4"/>
  <c r="J44" i="4"/>
  <c r="J61" i="4"/>
  <c r="J9" i="4"/>
  <c r="J26" i="4"/>
  <c r="J50" i="4"/>
  <c r="J6" i="4"/>
  <c r="J37" i="4"/>
  <c r="J48" i="4"/>
  <c r="J54" i="4"/>
  <c r="J12" i="4"/>
  <c r="M76" i="16"/>
  <c r="N6" i="16" s="1"/>
  <c r="O2" i="16"/>
  <c r="N37" i="16" l="1"/>
  <c r="N19" i="16"/>
  <c r="N51" i="16"/>
  <c r="N50" i="16"/>
  <c r="N13" i="16"/>
  <c r="N52" i="16"/>
  <c r="N33" i="16"/>
  <c r="N28" i="16"/>
  <c r="N35" i="16"/>
  <c r="N49" i="16"/>
  <c r="N69" i="16"/>
  <c r="N63" i="16"/>
  <c r="N55" i="16"/>
  <c r="N75" i="16"/>
  <c r="N71" i="16"/>
  <c r="N61" i="16"/>
  <c r="N57" i="16"/>
  <c r="N73" i="16"/>
  <c r="N67" i="16"/>
  <c r="N65" i="16"/>
  <c r="N59" i="16"/>
  <c r="N58" i="16"/>
  <c r="N62" i="16"/>
  <c r="N66" i="16"/>
  <c r="N70" i="16"/>
  <c r="N74" i="16"/>
  <c r="N56" i="16"/>
  <c r="N60" i="16"/>
  <c r="N64" i="16"/>
  <c r="N68" i="16"/>
  <c r="N72" i="16"/>
  <c r="N45" i="16"/>
  <c r="N41" i="16"/>
  <c r="N32" i="16"/>
  <c r="N25" i="16"/>
  <c r="N20" i="16"/>
  <c r="N5" i="16"/>
  <c r="N43" i="16"/>
  <c r="N36" i="16"/>
  <c r="N27" i="16"/>
  <c r="N21" i="16"/>
  <c r="N15" i="16"/>
  <c r="N12" i="16"/>
  <c r="N3" i="16"/>
  <c r="N54" i="16"/>
  <c r="N47" i="16"/>
  <c r="N39" i="16"/>
  <c r="N30" i="16"/>
  <c r="N23" i="16"/>
  <c r="N17" i="16"/>
  <c r="N10" i="16"/>
  <c r="N8" i="16"/>
  <c r="N7" i="16"/>
  <c r="N16" i="16"/>
  <c r="N24" i="16"/>
  <c r="N34" i="16"/>
  <c r="N44" i="16"/>
  <c r="N14" i="16"/>
  <c r="N9" i="16"/>
  <c r="N18" i="16"/>
  <c r="N26" i="16"/>
  <c r="N38" i="16"/>
  <c r="N48" i="16"/>
  <c r="N31" i="16"/>
  <c r="N46" i="16"/>
  <c r="N11" i="16"/>
  <c r="N29" i="16"/>
  <c r="N40" i="16"/>
  <c r="N4" i="16"/>
  <c r="N22" i="16"/>
  <c r="N42" i="16"/>
  <c r="N53" i="16"/>
  <c r="J76" i="16"/>
  <c r="J103" i="4"/>
  <c r="N2" i="16"/>
  <c r="N76" i="16" l="1"/>
  <c r="K76" i="24" l="1"/>
  <c r="B103" i="4" l="1"/>
  <c r="C103" i="4"/>
</calcChain>
</file>

<file path=xl/sharedStrings.xml><?xml version="1.0" encoding="utf-8"?>
<sst xmlns="http://schemas.openxmlformats.org/spreadsheetml/2006/main" count="13601" uniqueCount="318">
  <si>
    <t>Institution</t>
  </si>
  <si>
    <t>Framework</t>
  </si>
  <si>
    <t>Supplier</t>
  </si>
  <si>
    <t>Alcohol</t>
  </si>
  <si>
    <t>Bibendum</t>
  </si>
  <si>
    <t>Carlsberg</t>
  </si>
  <si>
    <t>Coors</t>
  </si>
  <si>
    <t>Heineken</t>
  </si>
  <si>
    <t>Confectionery</t>
  </si>
  <si>
    <t>Handmade Speciality</t>
  </si>
  <si>
    <t>Sugro</t>
  </si>
  <si>
    <t>Brakes</t>
  </si>
  <si>
    <t>Bunzl</t>
  </si>
  <si>
    <t>Key Catering</t>
  </si>
  <si>
    <t>Tri-Star</t>
  </si>
  <si>
    <t>Fruit &amp; Veg.</t>
  </si>
  <si>
    <t>Frozen</t>
  </si>
  <si>
    <t>Yearsley</t>
  </si>
  <si>
    <t>Hot Beverage</t>
  </si>
  <si>
    <t>ICC</t>
  </si>
  <si>
    <t>Dr. Oetker</t>
  </si>
  <si>
    <t>Nisbets</t>
  </si>
  <si>
    <t>Meat &amp; Poultry</t>
  </si>
  <si>
    <t>Milk &amp; Bread</t>
  </si>
  <si>
    <t>Vending</t>
  </si>
  <si>
    <t>Water</t>
  </si>
  <si>
    <t>Sandwiches</t>
  </si>
  <si>
    <t>Soft Drinks</t>
  </si>
  <si>
    <t>Britvic</t>
  </si>
  <si>
    <t>CCE</t>
  </si>
  <si>
    <t>OVERALL TOTAL:</t>
  </si>
  <si>
    <t>Comments</t>
  </si>
  <si>
    <t>KFF</t>
  </si>
  <si>
    <t>Fulfil</t>
  </si>
  <si>
    <t>Matthew Algie</t>
  </si>
  <si>
    <t>MCW</t>
  </si>
  <si>
    <t>Bolling</t>
  </si>
  <si>
    <t>Dispensing Gas</t>
  </si>
  <si>
    <t>Grocery 2012</t>
  </si>
  <si>
    <t>GRAND TOTAL</t>
  </si>
  <si>
    <t>DipChem</t>
  </si>
  <si>
    <t>Light Equip.</t>
  </si>
  <si>
    <t>Framework Grand Total</t>
  </si>
  <si>
    <t>TOTAL SPEND</t>
  </si>
  <si>
    <t>Total (Jul - Sep 13)</t>
  </si>
  <si>
    <t>Total (Oct - Dec 13)</t>
  </si>
  <si>
    <t>Total (Jan - Mar 14)</t>
  </si>
  <si>
    <t>Running Total (Apr 13 - Mar 14)</t>
  </si>
  <si>
    <t>Frameworks</t>
  </si>
  <si>
    <t>Suppliers</t>
  </si>
  <si>
    <t>Total Spent (Apr 13 - Mar 14)</t>
  </si>
  <si>
    <t>Frameworks Used</t>
  </si>
  <si>
    <t>Admin Fee</t>
  </si>
  <si>
    <t>Yearly Rank - Spend</t>
  </si>
  <si>
    <t>Yearly Rank - Admin. Fee</t>
  </si>
  <si>
    <t>Status</t>
  </si>
  <si>
    <t>Total Member Breakdown</t>
  </si>
  <si>
    <t>Total Spend</t>
  </si>
  <si>
    <t>Tchibo</t>
  </si>
  <si>
    <t>Alliance</t>
  </si>
  <si>
    <t>Total (Apr - Jun 13)</t>
  </si>
  <si>
    <t>Pasta King</t>
  </si>
  <si>
    <t>Starbucks</t>
  </si>
  <si>
    <t>Type</t>
  </si>
  <si>
    <t>Total HE Breakdown</t>
  </si>
  <si>
    <t>Total FE Breakdown</t>
  </si>
  <si>
    <t>Meat &amp; Poultry (2014)</t>
  </si>
  <si>
    <t>Fish &amp; Seafood</t>
  </si>
  <si>
    <t>Direct Seafood</t>
  </si>
  <si>
    <t>Total (Apr -Jun 14)</t>
  </si>
  <si>
    <t>Total (Jul - Sep 14)</t>
  </si>
  <si>
    <t>Total (Oct -Dec 14)</t>
  </si>
  <si>
    <t>Total (Jan - Mar 15)</t>
  </si>
  <si>
    <t>Running Total (Apr 14 - Mar 15)</t>
  </si>
  <si>
    <t>Total Spent (Apr 14 - Mar 15)</t>
  </si>
  <si>
    <t>Light &amp; Heavy Equipment</t>
  </si>
  <si>
    <t>Cashless EPOS</t>
  </si>
  <si>
    <t>Catering Light &amp; Heavy Equipment</t>
  </si>
  <si>
    <t>M &amp; J Seafood</t>
  </si>
  <si>
    <t>Fruit &amp; Veg. 2014</t>
  </si>
  <si>
    <t>Hobarts</t>
  </si>
  <si>
    <t>Sandwiches 2014</t>
  </si>
  <si>
    <t>Soft Drinks 2014</t>
  </si>
  <si>
    <t>Giro Foods</t>
  </si>
  <si>
    <t>Innovative Food</t>
  </si>
  <si>
    <t>King Asia</t>
  </si>
  <si>
    <t>Total (Apr -Jun 15)</t>
  </si>
  <si>
    <t>Total (Jul - Sep 15)</t>
  </si>
  <si>
    <t>Total (Oct -Dec 15)</t>
  </si>
  <si>
    <t>Total (Jan - Mar 16)</t>
  </si>
  <si>
    <t>Running Total (Apr 15 - Mar 16)</t>
  </si>
  <si>
    <t>Total Spent (Apr 15 - Mar 16)</t>
  </si>
  <si>
    <t>Kitchen Equipment Maintenance</t>
  </si>
  <si>
    <t>Frozen 2015</t>
  </si>
  <si>
    <t>Bunzl Lockhart</t>
  </si>
  <si>
    <t>Total Associate Member Breakdown</t>
  </si>
  <si>
    <t>Total Academy Breakdown</t>
  </si>
  <si>
    <t>Woodward</t>
  </si>
  <si>
    <t>Rollover</t>
  </si>
  <si>
    <t>Dairy Crest</t>
  </si>
  <si>
    <t>LWC</t>
  </si>
  <si>
    <t>P&amp;H</t>
  </si>
  <si>
    <t>Chicken Joes</t>
  </si>
  <si>
    <t>TUGO</t>
  </si>
  <si>
    <t>BGL Reiber</t>
  </si>
  <si>
    <t>Ginsters</t>
  </si>
  <si>
    <t>Britvic Vending</t>
  </si>
  <si>
    <t>Country Choice</t>
  </si>
  <si>
    <t>Total Contracted Out Breakdown</t>
  </si>
  <si>
    <t>Total LA Breakdown</t>
  </si>
  <si>
    <t>Total Other Breakdown</t>
  </si>
  <si>
    <t>Arrow</t>
  </si>
  <si>
    <t>Wrapid</t>
  </si>
  <si>
    <t>Simply Lunch</t>
  </si>
  <si>
    <t>Boxlogix</t>
  </si>
  <si>
    <t>Cooler Aid</t>
  </si>
  <si>
    <t>Nivek</t>
  </si>
  <si>
    <t>Cafeology</t>
  </si>
  <si>
    <t>Pieminister</t>
  </si>
  <si>
    <t>Raynor Foods</t>
  </si>
  <si>
    <t>Krogab</t>
  </si>
  <si>
    <t>British Premium Meats</t>
  </si>
  <si>
    <t>Solent Butchers</t>
  </si>
  <si>
    <t>Capital Catering</t>
  </si>
  <si>
    <t>AECC College of Chiropractors</t>
  </si>
  <si>
    <t>Basingstoke College of Technology</t>
  </si>
  <si>
    <t>Bath Spa University</t>
  </si>
  <si>
    <t>Falmouth University</t>
  </si>
  <si>
    <t>Highbury College</t>
  </si>
  <si>
    <t>Kingston Maurward College</t>
  </si>
  <si>
    <t>Petroc College</t>
  </si>
  <si>
    <t>Plymouth University</t>
  </si>
  <si>
    <t>Ringwood School</t>
  </si>
  <si>
    <t>Somerset College</t>
  </si>
  <si>
    <t>South Devon College</t>
  </si>
  <si>
    <t>South Downs College</t>
  </si>
  <si>
    <t>Sparsholt College</t>
  </si>
  <si>
    <t>Strode College</t>
  </si>
  <si>
    <t>Swindon College</t>
  </si>
  <si>
    <t>The Bournemouth &amp; Poole College</t>
  </si>
  <si>
    <t>The Wey Valley School</t>
  </si>
  <si>
    <t>University of Bristol</t>
  </si>
  <si>
    <t>University of Exeter</t>
  </si>
  <si>
    <t>University of Portsmouth</t>
  </si>
  <si>
    <t>University of Southampton</t>
  </si>
  <si>
    <t>University of the West of England, Bristol</t>
  </si>
  <si>
    <t>University of Winchester</t>
  </si>
  <si>
    <t>West Suffolk College</t>
  </si>
  <si>
    <t>UCP Marjon</t>
  </si>
  <si>
    <t>City of Bristol College</t>
  </si>
  <si>
    <t>FX Plus</t>
  </si>
  <si>
    <t>Bicton College</t>
  </si>
  <si>
    <t>University Campus Suffolk</t>
  </si>
  <si>
    <t>University of Bath</t>
  </si>
  <si>
    <t>Yeovil College</t>
  </si>
  <si>
    <t>Southampton Solent University</t>
  </si>
  <si>
    <t>Truro and Penwith College</t>
  </si>
  <si>
    <t>University of the West Of England, Bristol</t>
  </si>
  <si>
    <t>All Saints C of E Academy Plymouth</t>
  </si>
  <si>
    <t>City of Bath College</t>
  </si>
  <si>
    <t>Brockenhurst College</t>
  </si>
  <si>
    <t>Bridgwater College</t>
  </si>
  <si>
    <t>Peter Symonds College</t>
  </si>
  <si>
    <t>Weymouth College</t>
  </si>
  <si>
    <t>The City Academy Bristol</t>
  </si>
  <si>
    <t>Premcrest</t>
  </si>
  <si>
    <t>A David</t>
  </si>
  <si>
    <t>F Milford</t>
  </si>
  <si>
    <t>SJ Bellows</t>
  </si>
  <si>
    <t>The French Garden Catering</t>
  </si>
  <si>
    <t>University of The West of England, Bristol</t>
  </si>
  <si>
    <t>Caterfood</t>
  </si>
  <si>
    <t>Heartlands - Cornwall County Council</t>
  </si>
  <si>
    <t>Hunts</t>
  </si>
  <si>
    <t>Portsmouth City Council</t>
  </si>
  <si>
    <t>South Gloucestershire and Stroud College</t>
  </si>
  <si>
    <t>The Wellington Academy</t>
  </si>
  <si>
    <t>Acorn Academy Cornwall</t>
  </si>
  <si>
    <t>City College Plymouth</t>
  </si>
  <si>
    <t>Colston's Girls' School Academy</t>
  </si>
  <si>
    <t>Moorlands College</t>
  </si>
  <si>
    <t>Plymouth School of Creative Arts</t>
  </si>
  <si>
    <t>Southampton City College</t>
  </si>
  <si>
    <t>St. Aldhelm's Academy</t>
  </si>
  <si>
    <t>St. Brendan's Sixth Form College</t>
  </si>
  <si>
    <t>Weston College</t>
  </si>
  <si>
    <t>Wiltshire College</t>
  </si>
  <si>
    <t>UTC Plymouth</t>
  </si>
  <si>
    <t>Ardingly College</t>
  </si>
  <si>
    <t>Bishopstrow College</t>
  </si>
  <si>
    <t>Shebbear College</t>
  </si>
  <si>
    <t>St. John's School</t>
  </si>
  <si>
    <t>Marlborough College</t>
  </si>
  <si>
    <t>Devon Studio School</t>
  </si>
  <si>
    <t>Inspire Enterprise Academy Southampton</t>
  </si>
  <si>
    <t>Strode's College</t>
  </si>
  <si>
    <t>Totton College</t>
  </si>
  <si>
    <t>John Sheppard</t>
  </si>
  <si>
    <t>Enterprise</t>
  </si>
  <si>
    <t>Cotteswold</t>
  </si>
  <si>
    <t>Wrights</t>
  </si>
  <si>
    <t>J &amp; A Gibbins</t>
  </si>
  <si>
    <t>MC Kelly</t>
  </si>
  <si>
    <t>DipChem 2016</t>
  </si>
  <si>
    <t>Dipchem 2016</t>
  </si>
  <si>
    <t>Confectionery 2016</t>
  </si>
  <si>
    <t>Alcohol 2016</t>
  </si>
  <si>
    <t>Hot Beverage 2016</t>
  </si>
  <si>
    <t>HG Stephenson</t>
  </si>
  <si>
    <t>Fosters</t>
  </si>
  <si>
    <t>Reynolds Catering</t>
  </si>
  <si>
    <t>Total (Apr -Jun 16)</t>
  </si>
  <si>
    <t>Total (Jul - Sep 16)</t>
  </si>
  <si>
    <t>Total (Oct -Dec 16)</t>
  </si>
  <si>
    <t>Total (Jan - Mar 17)</t>
  </si>
  <si>
    <t>Running Total (Apr 16 - Mar 17)</t>
  </si>
  <si>
    <t>Total Spent (Apr 16 - Mar 17)</t>
  </si>
  <si>
    <t>JLA Limited</t>
  </si>
  <si>
    <t>Bako NW</t>
  </si>
  <si>
    <t>Pensworth</t>
  </si>
  <si>
    <t>Adelie</t>
  </si>
  <si>
    <t>Vending 2016</t>
  </si>
  <si>
    <t>Selecta</t>
  </si>
  <si>
    <t>Pelican Rouge</t>
  </si>
  <si>
    <t>Recruitment Services</t>
  </si>
  <si>
    <t>Grocery 2016</t>
  </si>
  <si>
    <t>Prospect Hospice Ltd</t>
  </si>
  <si>
    <t>St Josephs Hospice</t>
  </si>
  <si>
    <t>Total HQP Breakdown</t>
  </si>
  <si>
    <t>Grocery</t>
  </si>
  <si>
    <t>Milk &amp; Bread 2016</t>
  </si>
  <si>
    <t>Total (Apr -Jun 17)</t>
  </si>
  <si>
    <t>Total (Jul - Sep 17)</t>
  </si>
  <si>
    <t>Total (Oct -Dec 17)</t>
  </si>
  <si>
    <t>Total (Jan - Mar 18)</t>
  </si>
  <si>
    <t>Running Total (Apr 17 - Mar 18)</t>
  </si>
  <si>
    <t>Total Spent (Apr 17 - Mar 18)</t>
  </si>
  <si>
    <t>Yearly Rank</t>
  </si>
  <si>
    <t>% Yearly Total Admin Fee</t>
  </si>
  <si>
    <t>Lunar Ventures</t>
  </si>
  <si>
    <t>Waste</t>
  </si>
  <si>
    <t>Bidfood - Swithenbanks</t>
  </si>
  <si>
    <t>Bidfood Light Equip</t>
  </si>
  <si>
    <t>Bidfood</t>
  </si>
  <si>
    <t>Portsmouth College</t>
  </si>
  <si>
    <t>Zenith</t>
  </si>
  <si>
    <t>Delice de France Aryzta</t>
  </si>
  <si>
    <t>Lucozade Ribena Suntory (GSK)</t>
  </si>
  <si>
    <t>Street Eats</t>
  </si>
  <si>
    <t>Bewleys</t>
  </si>
  <si>
    <t>Total Affiliate Breakdown</t>
  </si>
  <si>
    <t>Oakhaven Hospice Trust</t>
  </si>
  <si>
    <t>Childrens Hospice South West</t>
  </si>
  <si>
    <t>St Luke's Hospice</t>
  </si>
  <si>
    <t>St Margaret's Hospice</t>
  </si>
  <si>
    <t>The Real Wrap</t>
  </si>
  <si>
    <t>Janes Beverages</t>
  </si>
  <si>
    <t>Hot Beverages</t>
  </si>
  <si>
    <t>Meat &amp; Poultry (2018)</t>
  </si>
  <si>
    <t>Royal Devon &amp; Exeter NHS Foundation Trust</t>
  </si>
  <si>
    <t>AG Barr</t>
  </si>
  <si>
    <t>Total (Apr -Jun 18)</t>
  </si>
  <si>
    <t>Total (Jul - Sep 18)</t>
  </si>
  <si>
    <t>Total (Oct -Dec 18)</t>
  </si>
  <si>
    <t>Total (Jan - Mar 19)</t>
  </si>
  <si>
    <t>Running Total (Apr 18 - Mar 19)</t>
  </si>
  <si>
    <t>Total Spent (Apr 18 - Mar 19)</t>
  </si>
  <si>
    <t>Design</t>
  </si>
  <si>
    <t>Fresh Seafood</t>
  </si>
  <si>
    <t>FRAMEWORK TOTALS</t>
  </si>
  <si>
    <t>Holdsworth</t>
  </si>
  <si>
    <t>Total South West Spend (Apr 13 - Mar 14)</t>
  </si>
  <si>
    <t>Total South West Spend (Apr 14 - Mar 15)</t>
  </si>
  <si>
    <t>Total South West Spend (Apr 15 - Mar 16)</t>
  </si>
  <si>
    <t>Total South West Spend (Apr 16 - Mar 17)</t>
  </si>
  <si>
    <t>Total South West Spend (Apr 17 - Mar 18)</t>
  </si>
  <si>
    <t>Total South West Spend (Apr 18 - Mar 19)</t>
  </si>
  <si>
    <t>IFDC</t>
  </si>
  <si>
    <t>Sandwiches 2018</t>
  </si>
  <si>
    <t>Fruit &amp; Veg. 2018</t>
  </si>
  <si>
    <t>Harvest Fine Foods</t>
  </si>
  <si>
    <t>Fresh Range (Equilibrium)</t>
  </si>
  <si>
    <t>The Tuck Box (Andover) Ltd</t>
  </si>
  <si>
    <t>J&amp;R</t>
  </si>
  <si>
    <t>%  Spend (Apr 18 - Mar 19)</t>
  </si>
  <si>
    <t>Soft Drinks 2018</t>
  </si>
  <si>
    <t>Catering Light &amp; Heavy Equipment (2018)</t>
  </si>
  <si>
    <t>City Of Bath College</t>
  </si>
  <si>
    <t>University Of Southampton</t>
  </si>
  <si>
    <t>Williams Refrigeration</t>
  </si>
  <si>
    <t>Batleys</t>
  </si>
  <si>
    <t>Funnybones</t>
  </si>
  <si>
    <t>Tiffin</t>
  </si>
  <si>
    <t>Dorset County Hospital NHS Foundation Trust</t>
  </si>
  <si>
    <t>Comax</t>
  </si>
  <si>
    <t>MWUK</t>
  </si>
  <si>
    <t>Total (Apr -Jun 19)</t>
  </si>
  <si>
    <t>Total (Jul - Sep 19)</t>
  </si>
  <si>
    <t>Total (Oct -Dec 19)</t>
  </si>
  <si>
    <t>Total (Jan - Mar 20)</t>
  </si>
  <si>
    <t>Running Total (Apr 19 - Mar 20)</t>
  </si>
  <si>
    <t>Yearly Total (Apr 19 - Mar 20)</t>
  </si>
  <si>
    <t>Total Admin Fee (Apr 19 - Mar 20)</t>
  </si>
  <si>
    <t>% Spend</t>
  </si>
  <si>
    <t>Total South West Spend (Apr 19 - Mar 20)</t>
  </si>
  <si>
    <t>Total TUCO Spend (Apr 19 - Mar 20)</t>
  </si>
  <si>
    <t>GFC</t>
  </si>
  <si>
    <t>Nuttall</t>
  </si>
  <si>
    <t>Arts University Bournemouth</t>
  </si>
  <si>
    <t>Admin Fee this Quarter (Jul - Sep 19)</t>
  </si>
  <si>
    <t>Total Apr - Jun Spend</t>
  </si>
  <si>
    <t>Total Admin Fee Apr - Jun 19</t>
  </si>
  <si>
    <t>Total Jul - Mar 20 Figures</t>
  </si>
  <si>
    <t>Total Jul - Mar 20 Admin Fee</t>
  </si>
  <si>
    <t>GFC (CEL)</t>
  </si>
  <si>
    <t xml:space="preserve">Vegan &amp; Vegetarian </t>
  </si>
  <si>
    <t>Vegetarian &amp; Vegan</t>
  </si>
  <si>
    <t>Vegetarian Express 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</si>
</sst>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&quot;£&quot;#,##0.00"/>
  </numFmts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3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9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" fontId="4" fillId="2" borderId="6" applyNumberFormat="0" applyProtection="0">
      <alignment horizontal="right" vertical="center"/>
    </xf>
  </cellStyleXfs>
  <cellXfs count="168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0" applyFont="1"/>
    <xf numFmtId="164" fontId="2" fillId="0" borderId="0" xfId="0" applyNumberFormat="1" applyFont="1"/>
    <xf numFmtId="164" fontId="0" fillId="0" borderId="0" xfId="0" applyNumberFormat="1"/>
    <xf numFmtId="44" fontId="0" fillId="0" borderId="0" xfId="0" applyNumberFormat="1"/>
    <xf numFmtId="0" fontId="2" fillId="3" borderId="17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164" fontId="2" fillId="3" borderId="14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164" fontId="2" fillId="3" borderId="12" xfId="0" applyNumberFormat="1" applyFont="1" applyFill="1" applyBorder="1" applyAlignment="1">
      <alignment horizontal="left"/>
    </xf>
    <xf numFmtId="0" fontId="2" fillId="3" borderId="9" xfId="0" applyFont="1" applyFill="1" applyBorder="1" applyAlignment="1">
      <alignment horizontal="left"/>
    </xf>
    <xf numFmtId="0" fontId="2" fillId="3" borderId="23" xfId="0" applyFont="1" applyFill="1" applyBorder="1" applyAlignment="1">
      <alignment horizontal="left"/>
    </xf>
    <xf numFmtId="0" fontId="2" fillId="3" borderId="24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27" xfId="0" applyFont="1" applyFill="1" applyBorder="1" applyAlignment="1">
      <alignment horizontal="left"/>
    </xf>
    <xf numFmtId="164" fontId="2" fillId="3" borderId="17" xfId="0" applyNumberFormat="1" applyFont="1" applyFill="1" applyBorder="1" applyAlignment="1">
      <alignment horizontal="left"/>
    </xf>
    <xf numFmtId="164" fontId="2" fillId="3" borderId="18" xfId="0" applyNumberFormat="1" applyFont="1" applyFill="1" applyBorder="1" applyAlignment="1">
      <alignment horizontal="left"/>
    </xf>
    <xf numFmtId="164" fontId="2" fillId="3" borderId="23" xfId="0" applyNumberFormat="1" applyFont="1" applyFill="1" applyBorder="1" applyAlignment="1">
      <alignment horizontal="left"/>
    </xf>
    <xf numFmtId="164" fontId="2" fillId="3" borderId="24" xfId="0" applyNumberFormat="1" applyFont="1" applyFill="1" applyBorder="1" applyAlignment="1">
      <alignment horizontal="left"/>
    </xf>
    <xf numFmtId="164" fontId="2" fillId="3" borderId="10" xfId="0" applyNumberFormat="1" applyFont="1" applyFill="1" applyBorder="1" applyAlignment="1">
      <alignment horizontal="left"/>
    </xf>
    <xf numFmtId="0" fontId="3" fillId="3" borderId="18" xfId="0" applyFont="1" applyFill="1" applyBorder="1" applyAlignment="1">
      <alignment horizontal="center" wrapText="1"/>
    </xf>
    <xf numFmtId="0" fontId="2" fillId="3" borderId="28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6" fillId="3" borderId="17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wrapText="1"/>
    </xf>
    <xf numFmtId="10" fontId="5" fillId="3" borderId="10" xfId="0" applyNumberFormat="1" applyFont="1" applyFill="1" applyBorder="1" applyAlignment="1">
      <alignment horizontal="left"/>
    </xf>
    <xf numFmtId="10" fontId="5" fillId="3" borderId="24" xfId="0" applyNumberFormat="1" applyFont="1" applyFill="1" applyBorder="1" applyAlignment="1">
      <alignment horizontal="left"/>
    </xf>
    <xf numFmtId="0" fontId="3" fillId="3" borderId="3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wrapText="1"/>
    </xf>
    <xf numFmtId="164" fontId="6" fillId="3" borderId="25" xfId="0" applyNumberFormat="1" applyFont="1" applyFill="1" applyBorder="1" applyAlignment="1">
      <alignment horizontal="center" wrapText="1"/>
    </xf>
    <xf numFmtId="164" fontId="6" fillId="3" borderId="13" xfId="0" applyNumberFormat="1" applyFont="1" applyFill="1" applyBorder="1" applyAlignment="1">
      <alignment horizontal="center" wrapText="1"/>
    </xf>
    <xf numFmtId="164" fontId="6" fillId="3" borderId="3" xfId="0" applyNumberFormat="1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left"/>
    </xf>
    <xf numFmtId="164" fontId="5" fillId="3" borderId="7" xfId="0" applyNumberFormat="1" applyFont="1" applyFill="1" applyBorder="1" applyAlignment="1">
      <alignment horizontal="left"/>
    </xf>
    <xf numFmtId="1" fontId="5" fillId="3" borderId="10" xfId="0" applyNumberFormat="1" applyFont="1" applyFill="1" applyBorder="1" applyAlignment="1">
      <alignment horizontal="left"/>
    </xf>
    <xf numFmtId="164" fontId="5" fillId="3" borderId="24" xfId="0" applyNumberFormat="1" applyFont="1" applyFill="1" applyBorder="1" applyAlignment="1">
      <alignment horizontal="left"/>
    </xf>
    <xf numFmtId="1" fontId="5" fillId="3" borderId="24" xfId="0" applyNumberFormat="1" applyFont="1" applyFill="1" applyBorder="1" applyAlignment="1">
      <alignment horizontal="left"/>
    </xf>
    <xf numFmtId="1" fontId="5" fillId="3" borderId="12" xfId="0" applyNumberFormat="1" applyFont="1" applyFill="1" applyBorder="1" applyAlignment="1">
      <alignment horizontal="left"/>
    </xf>
    <xf numFmtId="0" fontId="3" fillId="3" borderId="32" xfId="0" applyFont="1" applyFill="1" applyBorder="1" applyAlignment="1">
      <alignment horizontal="right"/>
    </xf>
    <xf numFmtId="0" fontId="3" fillId="3" borderId="33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 wrapText="1"/>
    </xf>
    <xf numFmtId="0" fontId="1" fillId="4" borderId="13" xfId="0" applyFont="1" applyFill="1" applyBorder="1" applyAlignment="1">
      <alignment horizontal="center" wrapText="1"/>
    </xf>
    <xf numFmtId="164" fontId="0" fillId="0" borderId="0" xfId="0" applyNumberFormat="1" applyAlignment="1">
      <alignment horizontal="left"/>
    </xf>
    <xf numFmtId="164" fontId="7" fillId="4" borderId="10" xfId="0" applyNumberFormat="1" applyFont="1" applyFill="1" applyBorder="1" applyAlignment="1">
      <alignment vertical="center" wrapText="1"/>
    </xf>
    <xf numFmtId="0" fontId="2" fillId="3" borderId="14" xfId="0" applyFont="1" applyFill="1" applyBorder="1" applyAlignment="1">
      <alignment horizontal="left"/>
    </xf>
    <xf numFmtId="164" fontId="3" fillId="5" borderId="13" xfId="0" applyNumberFormat="1" applyFont="1" applyFill="1" applyBorder="1" applyAlignment="1">
      <alignment horizontal="right"/>
    </xf>
    <xf numFmtId="164" fontId="3" fillId="5" borderId="25" xfId="0" applyNumberFormat="1" applyFont="1" applyFill="1" applyBorder="1" applyAlignment="1">
      <alignment horizontal="right"/>
    </xf>
    <xf numFmtId="0" fontId="3" fillId="3" borderId="4" xfId="0" applyFont="1" applyFill="1" applyBorder="1" applyAlignment="1">
      <alignment horizontal="center" wrapText="1"/>
    </xf>
    <xf numFmtId="0" fontId="2" fillId="3" borderId="37" xfId="0" applyFont="1" applyFill="1" applyBorder="1" applyAlignment="1">
      <alignment horizontal="left"/>
    </xf>
    <xf numFmtId="164" fontId="3" fillId="5" borderId="3" xfId="0" applyNumberFormat="1" applyFont="1" applyFill="1" applyBorder="1" applyAlignment="1">
      <alignment horizontal="right"/>
    </xf>
    <xf numFmtId="164" fontId="6" fillId="5" borderId="25" xfId="0" applyNumberFormat="1" applyFont="1" applyFill="1" applyBorder="1" applyAlignment="1">
      <alignment horizontal="left"/>
    </xf>
    <xf numFmtId="10" fontId="6" fillId="5" borderId="25" xfId="0" applyNumberFormat="1" applyFont="1" applyFill="1" applyBorder="1" applyAlignment="1">
      <alignment horizontal="left"/>
    </xf>
    <xf numFmtId="164" fontId="6" fillId="5" borderId="13" xfId="0" applyNumberFormat="1" applyFont="1" applyFill="1" applyBorder="1" applyAlignment="1">
      <alignment horizontal="left"/>
    </xf>
    <xf numFmtId="0" fontId="3" fillId="3" borderId="15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left"/>
    </xf>
    <xf numFmtId="0" fontId="3" fillId="5" borderId="15" xfId="0" applyFont="1" applyFill="1" applyBorder="1" applyAlignment="1">
      <alignment horizontal="right"/>
    </xf>
    <xf numFmtId="164" fontId="6" fillId="5" borderId="5" xfId="0" applyNumberFormat="1" applyFont="1" applyFill="1" applyBorder="1" applyAlignment="1">
      <alignment horizontal="left"/>
    </xf>
    <xf numFmtId="0" fontId="2" fillId="3" borderId="39" xfId="0" applyFont="1" applyFill="1" applyBorder="1" applyAlignment="1">
      <alignment horizontal="left"/>
    </xf>
    <xf numFmtId="164" fontId="5" fillId="3" borderId="31" xfId="0" applyNumberFormat="1" applyFont="1" applyFill="1" applyBorder="1" applyAlignment="1">
      <alignment horizontal="left"/>
    </xf>
    <xf numFmtId="0" fontId="3" fillId="5" borderId="17" xfId="0" applyFont="1" applyFill="1" applyBorder="1" applyAlignment="1">
      <alignment horizontal="right"/>
    </xf>
    <xf numFmtId="0" fontId="3" fillId="5" borderId="18" xfId="0" applyFont="1" applyFill="1" applyBorder="1" applyAlignment="1">
      <alignment horizontal="left"/>
    </xf>
    <xf numFmtId="164" fontId="6" fillId="5" borderId="14" xfId="0" applyNumberFormat="1" applyFont="1" applyFill="1" applyBorder="1" applyAlignment="1">
      <alignment horizontal="left"/>
    </xf>
    <xf numFmtId="164" fontId="6" fillId="5" borderId="29" xfId="0" applyNumberFormat="1" applyFont="1" applyFill="1" applyBorder="1" applyAlignment="1">
      <alignment horizontal="left"/>
    </xf>
    <xf numFmtId="0" fontId="3" fillId="5" borderId="9" xfId="0" applyFont="1" applyFill="1" applyBorder="1" applyAlignment="1">
      <alignment horizontal="right"/>
    </xf>
    <xf numFmtId="0" fontId="3" fillId="5" borderId="10" xfId="0" applyFont="1" applyFill="1" applyBorder="1" applyAlignment="1">
      <alignment horizontal="left"/>
    </xf>
    <xf numFmtId="164" fontId="6" fillId="5" borderId="7" xfId="0" applyNumberFormat="1" applyFont="1" applyFill="1" applyBorder="1" applyAlignment="1">
      <alignment horizontal="left"/>
    </xf>
    <xf numFmtId="0" fontId="3" fillId="5" borderId="19" xfId="0" applyFont="1" applyFill="1" applyBorder="1" applyAlignment="1">
      <alignment horizontal="right"/>
    </xf>
    <xf numFmtId="0" fontId="3" fillId="5" borderId="20" xfId="0" applyFont="1" applyFill="1" applyBorder="1" applyAlignment="1">
      <alignment horizontal="left"/>
    </xf>
    <xf numFmtId="164" fontId="6" fillId="5" borderId="21" xfId="0" applyNumberFormat="1" applyFont="1" applyFill="1" applyBorder="1" applyAlignment="1">
      <alignment horizontal="left"/>
    </xf>
    <xf numFmtId="164" fontId="6" fillId="5" borderId="30" xfId="0" applyNumberFormat="1" applyFont="1" applyFill="1" applyBorder="1" applyAlignment="1">
      <alignment horizontal="left"/>
    </xf>
    <xf numFmtId="164" fontId="1" fillId="5" borderId="25" xfId="0" applyNumberFormat="1" applyFont="1" applyFill="1" applyBorder="1" applyAlignment="1">
      <alignment horizontal="right"/>
    </xf>
    <xf numFmtId="0" fontId="0" fillId="5" borderId="13" xfId="0" applyFill="1" applyBorder="1" applyAlignment="1">
      <alignment horizontal="left" wrapText="1"/>
    </xf>
    <xf numFmtId="0" fontId="1" fillId="5" borderId="15" xfId="0" applyFont="1" applyFill="1" applyBorder="1" applyAlignment="1">
      <alignment horizontal="right"/>
    </xf>
    <xf numFmtId="164" fontId="1" fillId="5" borderId="5" xfId="0" applyNumberFormat="1" applyFont="1" applyFill="1" applyBorder="1" applyAlignment="1">
      <alignment horizontal="right"/>
    </xf>
    <xf numFmtId="164" fontId="1" fillId="5" borderId="8" xfId="0" applyNumberFormat="1" applyFont="1" applyFill="1" applyBorder="1" applyAlignment="1">
      <alignment horizontal="right"/>
    </xf>
    <xf numFmtId="164" fontId="2" fillId="0" borderId="0" xfId="0" applyNumberFormat="1" applyFont="1" applyAlignment="1">
      <alignment horizontal="left"/>
    </xf>
    <xf numFmtId="0" fontId="2" fillId="3" borderId="30" xfId="0" applyFont="1" applyFill="1" applyBorder="1"/>
    <xf numFmtId="164" fontId="6" fillId="5" borderId="3" xfId="0" applyNumberFormat="1" applyFont="1" applyFill="1" applyBorder="1" applyAlignment="1">
      <alignment horizontal="left"/>
    </xf>
    <xf numFmtId="0" fontId="3" fillId="3" borderId="16" xfId="0" applyFont="1" applyFill="1" applyBorder="1" applyAlignment="1">
      <alignment horizontal="center"/>
    </xf>
    <xf numFmtId="0" fontId="3" fillId="5" borderId="26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3" fillId="5" borderId="40" xfId="0" applyFont="1" applyFill="1" applyBorder="1" applyAlignment="1">
      <alignment horizontal="left"/>
    </xf>
    <xf numFmtId="164" fontId="6" fillId="5" borderId="17" xfId="0" applyNumberFormat="1" applyFont="1" applyFill="1" applyBorder="1" applyAlignment="1">
      <alignment horizontal="left"/>
    </xf>
    <xf numFmtId="0" fontId="1" fillId="4" borderId="3" xfId="0" applyFont="1" applyFill="1" applyBorder="1" applyAlignment="1">
      <alignment horizontal="center" wrapText="1"/>
    </xf>
    <xf numFmtId="164" fontId="1" fillId="5" borderId="36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left"/>
    </xf>
    <xf numFmtId="0" fontId="2" fillId="3" borderId="41" xfId="0" applyFont="1" applyFill="1" applyBorder="1" applyAlignment="1">
      <alignment horizontal="left"/>
    </xf>
    <xf numFmtId="0" fontId="2" fillId="6" borderId="41" xfId="0" applyFont="1" applyFill="1" applyBorder="1" applyAlignment="1">
      <alignment horizontal="left"/>
    </xf>
    <xf numFmtId="0" fontId="2" fillId="6" borderId="10" xfId="0" applyFont="1" applyFill="1" applyBorder="1" applyAlignment="1">
      <alignment horizontal="left"/>
    </xf>
    <xf numFmtId="164" fontId="2" fillId="6" borderId="24" xfId="0" applyNumberFormat="1" applyFont="1" applyFill="1" applyBorder="1" applyAlignment="1">
      <alignment horizontal="left"/>
    </xf>
    <xf numFmtId="164" fontId="2" fillId="6" borderId="10" xfId="0" applyNumberFormat="1" applyFont="1" applyFill="1" applyBorder="1" applyAlignment="1">
      <alignment horizontal="left"/>
    </xf>
    <xf numFmtId="0" fontId="2" fillId="6" borderId="23" xfId="0" applyFont="1" applyFill="1" applyBorder="1" applyAlignment="1">
      <alignment horizontal="left"/>
    </xf>
    <xf numFmtId="0" fontId="2" fillId="6" borderId="24" xfId="0" applyFont="1" applyFill="1" applyBorder="1" applyAlignment="1">
      <alignment horizontal="left"/>
    </xf>
    <xf numFmtId="0" fontId="1" fillId="7" borderId="3" xfId="0" applyFont="1" applyFill="1" applyBorder="1" applyAlignment="1">
      <alignment horizontal="center" wrapText="1"/>
    </xf>
    <xf numFmtId="0" fontId="1" fillId="7" borderId="25" xfId="0" applyFont="1" applyFill="1" applyBorder="1" applyAlignment="1">
      <alignment horizontal="center" wrapText="1"/>
    </xf>
    <xf numFmtId="164" fontId="3" fillId="5" borderId="34" xfId="0" applyNumberFormat="1" applyFont="1" applyFill="1" applyBorder="1" applyAlignment="1">
      <alignment horizontal="left"/>
    </xf>
    <xf numFmtId="0" fontId="1" fillId="8" borderId="13" xfId="0" applyFont="1" applyFill="1" applyBorder="1" applyAlignment="1">
      <alignment horizontal="center" wrapText="1"/>
    </xf>
    <xf numFmtId="164" fontId="3" fillId="8" borderId="34" xfId="0" applyNumberFormat="1" applyFont="1" applyFill="1" applyBorder="1" applyAlignment="1">
      <alignment horizontal="left"/>
    </xf>
    <xf numFmtId="0" fontId="1" fillId="9" borderId="17" xfId="0" applyFont="1" applyFill="1" applyBorder="1" applyAlignment="1">
      <alignment vertical="center"/>
    </xf>
    <xf numFmtId="0" fontId="3" fillId="9" borderId="18" xfId="0" applyFont="1" applyFill="1" applyBorder="1" applyAlignment="1">
      <alignment horizontal="left"/>
    </xf>
    <xf numFmtId="0" fontId="3" fillId="9" borderId="14" xfId="0" applyFont="1" applyFill="1" applyBorder="1" applyAlignment="1">
      <alignment horizontal="left"/>
    </xf>
    <xf numFmtId="164" fontId="3" fillId="9" borderId="17" xfId="0" applyNumberFormat="1" applyFont="1" applyFill="1" applyBorder="1" applyAlignment="1">
      <alignment horizontal="left"/>
    </xf>
    <xf numFmtId="164" fontId="3" fillId="9" borderId="18" xfId="0" applyNumberFormat="1" applyFont="1" applyFill="1" applyBorder="1" applyAlignment="1">
      <alignment horizontal="left"/>
    </xf>
    <xf numFmtId="0" fontId="1" fillId="9" borderId="41" xfId="0" applyFont="1" applyFill="1" applyBorder="1" applyAlignment="1">
      <alignment vertical="center"/>
    </xf>
    <xf numFmtId="0" fontId="3" fillId="9" borderId="10" xfId="0" applyFont="1" applyFill="1" applyBorder="1" applyAlignment="1">
      <alignment horizontal="left"/>
    </xf>
    <xf numFmtId="0" fontId="3" fillId="9" borderId="42" xfId="0" applyFont="1" applyFill="1" applyBorder="1" applyAlignment="1">
      <alignment horizontal="left"/>
    </xf>
    <xf numFmtId="164" fontId="3" fillId="9" borderId="41" xfId="0" applyNumberFormat="1" applyFont="1" applyFill="1" applyBorder="1" applyAlignment="1">
      <alignment horizontal="left"/>
    </xf>
    <xf numFmtId="164" fontId="3" fillId="9" borderId="10" xfId="0" applyNumberFormat="1" applyFont="1" applyFill="1" applyBorder="1" applyAlignment="1">
      <alignment horizontal="left"/>
    </xf>
    <xf numFmtId="0" fontId="1" fillId="9" borderId="43" xfId="0" applyFont="1" applyFill="1" applyBorder="1" applyAlignment="1">
      <alignment vertical="center"/>
    </xf>
    <xf numFmtId="0" fontId="3" fillId="9" borderId="20" xfId="0" applyFont="1" applyFill="1" applyBorder="1" applyAlignment="1">
      <alignment horizontal="left"/>
    </xf>
    <xf numFmtId="0" fontId="3" fillId="9" borderId="44" xfId="0" applyFont="1" applyFill="1" applyBorder="1" applyAlignment="1">
      <alignment horizontal="left"/>
    </xf>
    <xf numFmtId="164" fontId="3" fillId="9" borderId="43" xfId="0" applyNumberFormat="1" applyFont="1" applyFill="1" applyBorder="1" applyAlignment="1">
      <alignment horizontal="left"/>
    </xf>
    <xf numFmtId="164" fontId="3" fillId="9" borderId="20" xfId="0" applyNumberFormat="1" applyFont="1" applyFill="1" applyBorder="1" applyAlignment="1">
      <alignment horizontal="left"/>
    </xf>
    <xf numFmtId="164" fontId="3" fillId="8" borderId="10" xfId="0" applyNumberFormat="1" applyFont="1" applyFill="1" applyBorder="1" applyAlignment="1">
      <alignment horizontal="left"/>
    </xf>
    <xf numFmtId="0" fontId="1" fillId="5" borderId="45" xfId="0" applyFont="1" applyFill="1" applyBorder="1" applyAlignment="1">
      <alignment vertical="center"/>
    </xf>
    <xf numFmtId="0" fontId="3" fillId="5" borderId="35" xfId="0" applyFont="1" applyFill="1" applyBorder="1" applyAlignment="1">
      <alignment horizontal="left"/>
    </xf>
    <xf numFmtId="0" fontId="3" fillId="5" borderId="46" xfId="0" applyFont="1" applyFill="1" applyBorder="1" applyAlignment="1">
      <alignment horizontal="left"/>
    </xf>
    <xf numFmtId="164" fontId="3" fillId="5" borderId="45" xfId="0" applyNumberFormat="1" applyFont="1" applyFill="1" applyBorder="1" applyAlignment="1">
      <alignment horizontal="left"/>
    </xf>
    <xf numFmtId="164" fontId="3" fillId="5" borderId="35" xfId="0" applyNumberFormat="1" applyFont="1" applyFill="1" applyBorder="1" applyAlignment="1">
      <alignment horizontal="left"/>
    </xf>
    <xf numFmtId="164" fontId="3" fillId="8" borderId="32" xfId="0" applyNumberFormat="1" applyFont="1" applyFill="1" applyBorder="1" applyAlignment="1">
      <alignment horizontal="left"/>
    </xf>
    <xf numFmtId="164" fontId="3" fillId="8" borderId="47" xfId="0" applyNumberFormat="1" applyFont="1" applyFill="1" applyBorder="1" applyAlignment="1">
      <alignment horizontal="left"/>
    </xf>
    <xf numFmtId="0" fontId="2" fillId="3" borderId="42" xfId="0" applyFont="1" applyFill="1" applyBorder="1" applyAlignment="1">
      <alignment horizontal="left"/>
    </xf>
    <xf numFmtId="164" fontId="5" fillId="3" borderId="42" xfId="0" applyNumberFormat="1" applyFont="1" applyFill="1" applyBorder="1" applyAlignment="1">
      <alignment horizontal="left"/>
    </xf>
    <xf numFmtId="1" fontId="5" fillId="3" borderId="42" xfId="0" applyNumberFormat="1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vertical="center" wrapText="1"/>
    </xf>
    <xf numFmtId="0" fontId="0" fillId="4" borderId="42" xfId="0" applyFill="1" applyBorder="1" applyAlignment="1">
      <alignment horizontal="left" wrapText="1"/>
    </xf>
    <xf numFmtId="0" fontId="0" fillId="4" borderId="44" xfId="0" applyFill="1" applyBorder="1" applyAlignment="1">
      <alignment horizontal="left" wrapText="1"/>
    </xf>
    <xf numFmtId="0" fontId="0" fillId="4" borderId="23" xfId="0" applyFill="1" applyBorder="1" applyAlignment="1">
      <alignment vertical="center"/>
    </xf>
    <xf numFmtId="164" fontId="7" fillId="4" borderId="24" xfId="0" applyNumberFormat="1" applyFont="1" applyFill="1" applyBorder="1" applyAlignment="1">
      <alignment vertical="center" wrapText="1"/>
    </xf>
    <xf numFmtId="0" fontId="0" fillId="4" borderId="12" xfId="0" applyFill="1" applyBorder="1" applyAlignment="1">
      <alignment horizontal="left" wrapText="1"/>
    </xf>
    <xf numFmtId="164" fontId="3" fillId="8" borderId="24" xfId="0" applyNumberFormat="1" applyFont="1" applyFill="1" applyBorder="1" applyAlignment="1">
      <alignment horizontal="left"/>
    </xf>
    <xf numFmtId="0" fontId="1" fillId="8" borderId="25" xfId="0" applyFont="1" applyFill="1" applyBorder="1" applyAlignment="1">
      <alignment horizontal="center" wrapText="1"/>
    </xf>
    <xf numFmtId="10" fontId="2" fillId="3" borderId="11" xfId="0" applyNumberFormat="1" applyFont="1" applyFill="1" applyBorder="1" applyAlignment="1">
      <alignment horizontal="left"/>
    </xf>
    <xf numFmtId="10" fontId="2" fillId="3" borderId="37" xfId="0" applyNumberFormat="1" applyFont="1" applyFill="1" applyBorder="1" applyAlignment="1">
      <alignment horizontal="left"/>
    </xf>
    <xf numFmtId="10" fontId="2" fillId="3" borderId="27" xfId="0" applyNumberFormat="1" applyFont="1" applyFill="1" applyBorder="1" applyAlignment="1">
      <alignment horizontal="left"/>
    </xf>
    <xf numFmtId="0" fontId="2" fillId="3" borderId="29" xfId="0" applyFont="1" applyFill="1" applyBorder="1"/>
    <xf numFmtId="0" fontId="2" fillId="3" borderId="18" xfId="0" applyFont="1" applyFill="1" applyBorder="1"/>
    <xf numFmtId="0" fontId="2" fillId="3" borderId="14" xfId="0" applyFont="1" applyFill="1" applyBorder="1"/>
    <xf numFmtId="0" fontId="2" fillId="6" borderId="49" xfId="0" applyFont="1" applyFill="1" applyBorder="1" applyAlignment="1">
      <alignment horizontal="left"/>
    </xf>
    <xf numFmtId="164" fontId="2" fillId="6" borderId="49" xfId="0" applyNumberFormat="1" applyFont="1" applyFill="1" applyBorder="1" applyAlignment="1">
      <alignment horizontal="left"/>
    </xf>
    <xf numFmtId="164" fontId="3" fillId="8" borderId="49" xfId="0" applyNumberFormat="1" applyFont="1" applyFill="1" applyBorder="1" applyAlignment="1">
      <alignment horizontal="left"/>
    </xf>
    <xf numFmtId="0" fontId="2" fillId="6" borderId="50" xfId="0" applyFont="1" applyFill="1" applyBorder="1" applyAlignment="1">
      <alignment horizontal="left"/>
    </xf>
    <xf numFmtId="164" fontId="2" fillId="6" borderId="50" xfId="0" applyNumberFormat="1" applyFont="1" applyFill="1" applyBorder="1" applyAlignment="1">
      <alignment horizontal="left"/>
    </xf>
    <xf numFmtId="164" fontId="3" fillId="8" borderId="50" xfId="0" applyNumberFormat="1" applyFont="1" applyFill="1" applyBorder="1" applyAlignment="1">
      <alignment horizontal="left"/>
    </xf>
    <xf numFmtId="0" fontId="2" fillId="6" borderId="51" xfId="0" applyFont="1" applyFill="1" applyBorder="1" applyAlignment="1">
      <alignment horizontal="left"/>
    </xf>
    <xf numFmtId="164" fontId="2" fillId="6" borderId="51" xfId="0" applyNumberFormat="1" applyFont="1" applyFill="1" applyBorder="1" applyAlignment="1">
      <alignment horizontal="left"/>
    </xf>
    <xf numFmtId="164" fontId="3" fillId="8" borderId="51" xfId="0" applyNumberFormat="1" applyFont="1" applyFill="1" applyBorder="1" applyAlignment="1">
      <alignment horizontal="left"/>
    </xf>
    <xf numFmtId="0" fontId="2" fillId="6" borderId="52" xfId="0" applyFont="1" applyFill="1" applyBorder="1" applyAlignment="1">
      <alignment horizontal="left"/>
    </xf>
    <xf numFmtId="164" fontId="2" fillId="6" borderId="52" xfId="0" applyNumberFormat="1" applyFont="1" applyFill="1" applyBorder="1" applyAlignment="1">
      <alignment horizontal="left"/>
    </xf>
    <xf numFmtId="164" fontId="3" fillId="8" borderId="52" xfId="0" applyNumberFormat="1" applyFont="1" applyFill="1" applyBorder="1" applyAlignment="1">
      <alignment horizontal="left"/>
    </xf>
    <xf numFmtId="0" fontId="2" fillId="6" borderId="53" xfId="0" applyFont="1" applyFill="1" applyBorder="1" applyAlignment="1">
      <alignment horizontal="left"/>
    </xf>
    <xf numFmtId="164" fontId="2" fillId="6" borderId="53" xfId="0" applyNumberFormat="1" applyFont="1" applyFill="1" applyBorder="1" applyAlignment="1">
      <alignment horizontal="left"/>
    </xf>
    <xf numFmtId="164" fontId="3" fillId="8" borderId="53" xfId="0" applyNumberFormat="1" applyFont="1" applyFill="1" applyBorder="1" applyAlignment="1">
      <alignment horizontal="left"/>
    </xf>
    <xf numFmtId="0" fontId="2" fillId="3" borderId="5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3" borderId="56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center" wrapText="1"/>
    </xf>
    <xf numFmtId="0" fontId="3" fillId="3" borderId="35" xfId="0" applyFont="1" applyFill="1" applyBorder="1" applyAlignment="1">
      <alignment horizontal="center" wrapText="1"/>
    </xf>
    <xf numFmtId="0" fontId="3" fillId="3" borderId="57" xfId="0" applyFont="1" applyFill="1" applyBorder="1" applyAlignment="1">
      <alignment horizontal="center"/>
    </xf>
    <xf numFmtId="0" fontId="3" fillId="3" borderId="35" xfId="0" applyFont="1" applyFill="1" applyBorder="1" applyAlignment="1">
      <alignment horizontal="center"/>
    </xf>
    <xf numFmtId="0" fontId="3" fillId="3" borderId="58" xfId="0" applyFont="1" applyFill="1" applyBorder="1" applyAlignment="1">
      <alignment horizontal="center" wrapText="1"/>
    </xf>
    <xf numFmtId="0" fontId="2" fillId="3" borderId="32" xfId="0" applyFont="1" applyFill="1" applyBorder="1" applyAlignment="1">
      <alignment horizontal="left"/>
    </xf>
    <xf numFmtId="0" fontId="2" fillId="3" borderId="59" xfId="0" applyFont="1" applyFill="1" applyBorder="1" applyAlignment="1">
      <alignment horizontal="left"/>
    </xf>
    <xf numFmtId="0" fontId="2" fillId="3" borderId="33" xfId="0" applyFont="1" applyFill="1" applyBorder="1" applyAlignment="1">
      <alignment horizontal="left"/>
    </xf>
    <xf numFmtId="0" fontId="3" fillId="3" borderId="60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left"/>
    </xf>
    <xf numFmtId="164" fontId="2" fillId="6" borderId="61" xfId="0" applyNumberFormat="1" applyFont="1" applyFill="1" applyBorder="1" applyAlignment="1">
      <alignment horizontal="left"/>
    </xf>
    <xf numFmtId="164" fontId="3" fillId="8" borderId="61" xfId="0" applyNumberFormat="1" applyFont="1" applyFill="1" applyBorder="1" applyAlignment="1">
      <alignment horizontal="left"/>
    </xf>
    <xf numFmtId="164" fontId="2" fillId="6" borderId="62" xfId="0" applyNumberFormat="1" applyFont="1" applyFill="1" applyBorder="1" applyAlignment="1">
      <alignment horizontal="left"/>
    </xf>
    <xf numFmtId="164" fontId="3" fillId="8" borderId="62" xfId="0" applyNumberFormat="1" applyFont="1" applyFill="1" applyBorder="1" applyAlignment="1">
      <alignment horizontal="left"/>
    </xf>
    <xf numFmtId="164" fontId="2" fillId="6" borderId="63" xfId="0" applyNumberFormat="1" applyFont="1" applyFill="1" applyBorder="1" applyAlignment="1">
      <alignment horizontal="left"/>
    </xf>
    <xf numFmtId="164" fontId="3" fillId="8" borderId="63" xfId="0" applyNumberFormat="1" applyFont="1" applyFill="1" applyBorder="1" applyAlignment="1">
      <alignment horizontal="left"/>
    </xf>
    <xf numFmtId="164" fontId="2" fillId="6" borderId="64" xfId="0" applyNumberFormat="1" applyFont="1" applyFill="1" applyBorder="1" applyAlignment="1">
      <alignment horizontal="left"/>
    </xf>
    <xf numFmtId="164" fontId="3" fillId="8" borderId="64" xfId="0" applyNumberFormat="1" applyFont="1" applyFill="1" applyBorder="1" applyAlignment="1">
      <alignment horizontal="left"/>
    </xf>
    <xf numFmtId="0" fontId="2" fillId="6" borderId="65" xfId="0" applyFont="1" applyFill="1" applyBorder="1" applyAlignment="1">
      <alignment horizontal="left"/>
    </xf>
    <xf numFmtId="164" fontId="2" fillId="6" borderId="65" xfId="0" applyNumberFormat="1" applyFont="1" applyFill="1" applyBorder="1" applyAlignment="1">
      <alignment horizontal="left"/>
    </xf>
    <xf numFmtId="164" fontId="3" fillId="8" borderId="65" xfId="0" applyNumberFormat="1" applyFont="1" applyFill="1" applyBorder="1" applyAlignment="1">
      <alignment horizontal="left"/>
    </xf>
    <xf numFmtId="0" fontId="2" fillId="6" borderId="66" xfId="0" applyFont="1" applyFill="1" applyBorder="1" applyAlignment="1">
      <alignment horizontal="left"/>
    </xf>
    <xf numFmtId="0" fontId="2" fillId="6" borderId="67" xfId="0" applyFont="1" applyFill="1" applyBorder="1" applyAlignment="1">
      <alignment horizontal="left"/>
    </xf>
    <xf numFmtId="164" fontId="2" fillId="6" borderId="67" xfId="0" applyNumberFormat="1" applyFont="1" applyFill="1" applyBorder="1" applyAlignment="1">
      <alignment horizontal="left"/>
    </xf>
    <xf numFmtId="164" fontId="3" fillId="8" borderId="67" xfId="0" applyNumberFormat="1" applyFont="1" applyFill="1" applyBorder="1" applyAlignment="1">
      <alignment horizontal="left"/>
    </xf>
    <xf numFmtId="0" fontId="2" fillId="3" borderId="67" xfId="0" applyFont="1" applyFill="1" applyBorder="1" applyAlignment="1">
      <alignment horizontal="left"/>
    </xf>
    <xf numFmtId="0" fontId="2" fillId="3" borderId="68" xfId="0" applyFont="1" applyFill="1" applyBorder="1" applyAlignment="1">
      <alignment horizontal="left"/>
    </xf>
    <xf numFmtId="0" fontId="2" fillId="3" borderId="69" xfId="0" applyFont="1" applyFill="1" applyBorder="1" applyAlignment="1">
      <alignment horizontal="left"/>
    </xf>
    <xf numFmtId="0" fontId="2" fillId="3" borderId="70" xfId="0" applyFont="1" applyFill="1" applyBorder="1" applyAlignment="1">
      <alignment horizontal="left"/>
    </xf>
    <xf numFmtId="0" fontId="2" fillId="6" borderId="71" xfId="0" applyFont="1" applyFill="1" applyBorder="1" applyAlignment="1">
      <alignment horizontal="left"/>
    </xf>
    <xf numFmtId="164" fontId="2" fillId="6" borderId="71" xfId="0" applyNumberFormat="1" applyFont="1" applyFill="1" applyBorder="1" applyAlignment="1">
      <alignment horizontal="left"/>
    </xf>
    <xf numFmtId="164" fontId="3" fillId="8" borderId="71" xfId="0" applyNumberFormat="1" applyFont="1" applyFill="1" applyBorder="1" applyAlignment="1">
      <alignment horizontal="left"/>
    </xf>
    <xf numFmtId="0" fontId="2" fillId="3" borderId="71" xfId="0" applyFont="1" applyFill="1" applyBorder="1" applyAlignment="1">
      <alignment horizontal="left"/>
    </xf>
    <xf numFmtId="0" fontId="2" fillId="3" borderId="72" xfId="0" applyFont="1" applyFill="1" applyBorder="1" applyAlignment="1">
      <alignment horizontal="left"/>
    </xf>
    <xf numFmtId="0" fontId="2" fillId="3" borderId="73" xfId="0" applyFont="1" applyFill="1" applyBorder="1" applyAlignment="1">
      <alignment horizontal="left"/>
    </xf>
    <xf numFmtId="0" fontId="2" fillId="3" borderId="74" xfId="0" applyFont="1" applyFill="1" applyBorder="1" applyAlignment="1">
      <alignment horizontal="left"/>
    </xf>
    <xf numFmtId="0" fontId="2" fillId="6" borderId="76" xfId="0" applyFont="1" applyFill="1" applyBorder="1" applyAlignment="1">
      <alignment horizontal="left"/>
    </xf>
    <xf numFmtId="164" fontId="2" fillId="6" borderId="76" xfId="0" applyNumberFormat="1" applyFont="1" applyFill="1" applyBorder="1" applyAlignment="1">
      <alignment horizontal="left"/>
    </xf>
    <xf numFmtId="164" fontId="3" fillId="8" borderId="76" xfId="0" applyNumberFormat="1" applyFont="1" applyFill="1" applyBorder="1" applyAlignment="1">
      <alignment horizontal="left"/>
    </xf>
    <xf numFmtId="0" fontId="2" fillId="3" borderId="75" xfId="0" applyFont="1" applyFill="1" applyBorder="1" applyAlignment="1">
      <alignment horizontal="left"/>
    </xf>
    <xf numFmtId="0" fontId="2" fillId="6" borderId="77" xfId="0" applyFont="1" applyFill="1" applyBorder="1" applyAlignment="1">
      <alignment horizontal="left"/>
    </xf>
    <xf numFmtId="164" fontId="2" fillId="6" borderId="77" xfId="0" applyNumberFormat="1" applyFont="1" applyFill="1" applyBorder="1" applyAlignment="1">
      <alignment horizontal="left"/>
    </xf>
    <xf numFmtId="164" fontId="3" fillId="8" borderId="77" xfId="0" applyNumberFormat="1" applyFont="1" applyFill="1" applyBorder="1" applyAlignment="1">
      <alignment horizontal="left"/>
    </xf>
    <xf numFmtId="0" fontId="2" fillId="6" borderId="78" xfId="0" applyFont="1" applyFill="1" applyBorder="1" applyAlignment="1">
      <alignment horizontal="left"/>
    </xf>
    <xf numFmtId="164" fontId="2" fillId="6" borderId="78" xfId="0" applyNumberFormat="1" applyFont="1" applyFill="1" applyBorder="1" applyAlignment="1">
      <alignment horizontal="left"/>
    </xf>
    <xf numFmtId="164" fontId="3" fillId="8" borderId="78" xfId="0" applyNumberFormat="1" applyFont="1" applyFill="1" applyBorder="1" applyAlignment="1">
      <alignment horizontal="left"/>
    </xf>
    <xf numFmtId="0" fontId="2" fillId="6" borderId="79" xfId="0" applyFont="1" applyFill="1" applyBorder="1" applyAlignment="1">
      <alignment horizontal="left"/>
    </xf>
    <xf numFmtId="164" fontId="2" fillId="6" borderId="79" xfId="0" applyNumberFormat="1" applyFont="1" applyFill="1" applyBorder="1" applyAlignment="1">
      <alignment horizontal="left"/>
    </xf>
    <xf numFmtId="164" fontId="3" fillId="8" borderId="79" xfId="0" applyNumberFormat="1" applyFont="1" applyFill="1" applyBorder="1" applyAlignment="1">
      <alignment horizontal="left"/>
    </xf>
    <xf numFmtId="0" fontId="2" fillId="3" borderId="80" xfId="0" applyFont="1" applyFill="1" applyBorder="1" applyAlignment="1">
      <alignment horizontal="left"/>
    </xf>
    <xf numFmtId="0" fontId="2" fillId="6" borderId="82" xfId="0" applyFont="1" applyFill="1" applyBorder="1" applyAlignment="1">
      <alignment horizontal="left"/>
    </xf>
    <xf numFmtId="164" fontId="2" fillId="6" borderId="82" xfId="0" applyNumberFormat="1" applyFont="1" applyFill="1" applyBorder="1" applyAlignment="1">
      <alignment horizontal="left"/>
    </xf>
    <xf numFmtId="164" fontId="3" fillId="8" borderId="82" xfId="0" applyNumberFormat="1" applyFont="1" applyFill="1" applyBorder="1" applyAlignment="1">
      <alignment horizontal="left"/>
    </xf>
    <xf numFmtId="0" fontId="2" fillId="3" borderId="81" xfId="0" applyFont="1" applyFill="1" applyBorder="1" applyAlignment="1">
      <alignment horizontal="left"/>
    </xf>
    <xf numFmtId="0" fontId="2" fillId="3" borderId="82" xfId="0" applyFont="1" applyFill="1" applyBorder="1" applyAlignment="1">
      <alignment horizontal="left"/>
    </xf>
    <xf numFmtId="0" fontId="2" fillId="3" borderId="83" xfId="0" applyFont="1" applyFill="1" applyBorder="1" applyAlignment="1">
      <alignment horizontal="left"/>
    </xf>
    <xf numFmtId="0" fontId="2" fillId="3" borderId="84" xfId="0" applyFont="1" applyFill="1" applyBorder="1" applyAlignment="1">
      <alignment horizontal="left"/>
    </xf>
    <xf numFmtId="0" fontId="2" fillId="6" borderId="86" xfId="0" applyFont="1" applyFill="1" applyBorder="1" applyAlignment="1">
      <alignment horizontal="left"/>
    </xf>
    <xf numFmtId="164" fontId="2" fillId="6" borderId="86" xfId="0" applyNumberFormat="1" applyFont="1" applyFill="1" applyBorder="1" applyAlignment="1">
      <alignment horizontal="left"/>
    </xf>
    <xf numFmtId="164" fontId="3" fillId="8" borderId="86" xfId="0" applyNumberFormat="1" applyFont="1" applyFill="1" applyBorder="1" applyAlignment="1">
      <alignment horizontal="left"/>
    </xf>
    <xf numFmtId="0" fontId="2" fillId="3" borderId="85" xfId="0" applyFont="1" applyFill="1" applyBorder="1" applyAlignment="1">
      <alignment horizontal="left"/>
    </xf>
    <xf numFmtId="0" fontId="2" fillId="3" borderId="87" xfId="0" applyFont="1" applyFill="1" applyBorder="1" applyAlignment="1">
      <alignment horizontal="left"/>
    </xf>
    <xf numFmtId="0" fontId="2" fillId="6" borderId="88" xfId="0" applyFont="1" applyFill="1" applyBorder="1" applyAlignment="1">
      <alignment horizontal="left"/>
    </xf>
    <xf numFmtId="164" fontId="2" fillId="6" borderId="88" xfId="0" applyNumberFormat="1" applyFont="1" applyFill="1" applyBorder="1" applyAlignment="1">
      <alignment horizontal="left"/>
    </xf>
    <xf numFmtId="164" fontId="3" fillId="8" borderId="88" xfId="0" applyNumberFormat="1" applyFont="1" applyFill="1" applyBorder="1" applyAlignment="1">
      <alignment horizontal="left"/>
    </xf>
    <xf numFmtId="0" fontId="2" fillId="6" borderId="89" xfId="0" applyFont="1" applyFill="1" applyBorder="1" applyAlignment="1">
      <alignment horizontal="left"/>
    </xf>
    <xf numFmtId="0" fontId="2" fillId="6" borderId="90" xfId="0" applyFont="1" applyFill="1" applyBorder="1" applyAlignment="1">
      <alignment horizontal="left"/>
    </xf>
    <xf numFmtId="164" fontId="2" fillId="6" borderId="90" xfId="0" applyNumberFormat="1" applyFont="1" applyFill="1" applyBorder="1" applyAlignment="1">
      <alignment horizontal="left"/>
    </xf>
    <xf numFmtId="164" fontId="3" fillId="8" borderId="90" xfId="0" applyNumberFormat="1" applyFont="1" applyFill="1" applyBorder="1" applyAlignment="1">
      <alignment horizontal="left"/>
    </xf>
    <xf numFmtId="0" fontId="2" fillId="3" borderId="89" xfId="0" applyFont="1" applyFill="1" applyBorder="1" applyAlignment="1">
      <alignment horizontal="left"/>
    </xf>
    <xf numFmtId="0" fontId="2" fillId="3" borderId="90" xfId="0" applyFont="1" applyFill="1" applyBorder="1" applyAlignment="1">
      <alignment horizontal="left"/>
    </xf>
    <xf numFmtId="0" fontId="2" fillId="3" borderId="91" xfId="0" applyFont="1" applyFill="1" applyBorder="1" applyAlignment="1">
      <alignment horizontal="left"/>
    </xf>
    <xf numFmtId="0" fontId="2" fillId="3" borderId="92" xfId="0" applyFont="1" applyFill="1" applyBorder="1" applyAlignment="1">
      <alignment horizontal="left"/>
    </xf>
    <xf numFmtId="0" fontId="2" fillId="3" borderId="93" xfId="0" applyFont="1" applyFill="1" applyBorder="1" applyAlignment="1">
      <alignment horizontal="left"/>
    </xf>
    <xf numFmtId="0" fontId="2" fillId="3" borderId="94" xfId="0" applyFont="1" applyFill="1" applyBorder="1" applyAlignment="1">
      <alignment horizontal="left"/>
    </xf>
    <xf numFmtId="0" fontId="2" fillId="6" borderId="95" xfId="0" applyFont="1" applyFill="1" applyBorder="1" applyAlignment="1">
      <alignment horizontal="left"/>
    </xf>
    <xf numFmtId="164" fontId="2" fillId="6" borderId="95" xfId="0" applyNumberFormat="1" applyFont="1" applyFill="1" applyBorder="1" applyAlignment="1">
      <alignment horizontal="left"/>
    </xf>
    <xf numFmtId="164" fontId="3" fillId="8" borderId="95" xfId="0" applyNumberFormat="1" applyFont="1" applyFill="1" applyBorder="1" applyAlignment="1">
      <alignment horizontal="left"/>
    </xf>
    <xf numFmtId="0" fontId="2" fillId="6" borderId="97" xfId="0" applyFont="1" applyFill="1" applyBorder="1" applyAlignment="1">
      <alignment horizontal="left"/>
    </xf>
    <xf numFmtId="164" fontId="2" fillId="6" borderId="97" xfId="0" applyNumberFormat="1" applyFont="1" applyFill="1" applyBorder="1" applyAlignment="1">
      <alignment horizontal="left"/>
    </xf>
    <xf numFmtId="164" fontId="3" fillId="8" borderId="97" xfId="0" applyNumberFormat="1" applyFont="1" applyFill="1" applyBorder="1" applyAlignment="1">
      <alignment horizontal="left"/>
    </xf>
    <xf numFmtId="0" fontId="2" fillId="3" borderId="96" xfId="0" applyFont="1" applyFill="1" applyBorder="1" applyAlignment="1">
      <alignment horizontal="left"/>
    </xf>
    <xf numFmtId="0" fontId="2" fillId="3" borderId="97" xfId="0" applyFont="1" applyFill="1" applyBorder="1" applyAlignment="1">
      <alignment horizontal="left"/>
    </xf>
    <xf numFmtId="0" fontId="2" fillId="6" borderId="99" xfId="0" applyFont="1" applyFill="1" applyBorder="1" applyAlignment="1">
      <alignment horizontal="left"/>
    </xf>
    <xf numFmtId="164" fontId="2" fillId="6" borderId="99" xfId="0" applyNumberFormat="1" applyFont="1" applyFill="1" applyBorder="1" applyAlignment="1">
      <alignment horizontal="left"/>
    </xf>
    <xf numFmtId="164" fontId="3" fillId="8" borderId="99" xfId="0" applyNumberFormat="1" applyFont="1" applyFill="1" applyBorder="1" applyAlignment="1">
      <alignment horizontal="left"/>
    </xf>
    <xf numFmtId="0" fontId="2" fillId="3" borderId="98" xfId="0" applyFont="1" applyFill="1" applyBorder="1" applyAlignment="1">
      <alignment horizontal="left"/>
    </xf>
    <xf numFmtId="0" fontId="2" fillId="3" borderId="99" xfId="0" applyFont="1" applyFill="1" applyBorder="1" applyAlignment="1">
      <alignment horizontal="left"/>
    </xf>
    <xf numFmtId="0" fontId="2" fillId="3" borderId="100" xfId="0" applyFont="1" applyFill="1" applyBorder="1" applyAlignment="1">
      <alignment horizontal="left"/>
    </xf>
    <xf numFmtId="0" fontId="2" fillId="6" borderId="102" xfId="0" applyFont="1" applyFill="1" applyBorder="1" applyAlignment="1">
      <alignment horizontal="left"/>
    </xf>
    <xf numFmtId="164" fontId="2" fillId="6" borderId="102" xfId="0" applyNumberFormat="1" applyFont="1" applyFill="1" applyBorder="1" applyAlignment="1">
      <alignment horizontal="left"/>
    </xf>
    <xf numFmtId="164" fontId="3" fillId="8" borderId="102" xfId="0" applyNumberFormat="1" applyFont="1" applyFill="1" applyBorder="1" applyAlignment="1">
      <alignment horizontal="left"/>
    </xf>
    <xf numFmtId="0" fontId="2" fillId="3" borderId="101" xfId="0" applyFont="1" applyFill="1" applyBorder="1" applyAlignment="1">
      <alignment horizontal="left"/>
    </xf>
    <xf numFmtId="0" fontId="2" fillId="3" borderId="102" xfId="0" applyFont="1" applyFill="1" applyBorder="1" applyAlignment="1">
      <alignment horizontal="left"/>
    </xf>
    <xf numFmtId="0" fontId="2" fillId="3" borderId="103" xfId="0" applyFont="1" applyFill="1" applyBorder="1" applyAlignment="1">
      <alignment horizontal="left"/>
    </xf>
    <xf numFmtId="0" fontId="2" fillId="6" borderId="105" xfId="0" applyFont="1" applyFill="1" applyBorder="1" applyAlignment="1">
      <alignment horizontal="left"/>
    </xf>
    <xf numFmtId="164" fontId="2" fillId="6" borderId="105" xfId="0" applyNumberFormat="1" applyFont="1" applyFill="1" applyBorder="1" applyAlignment="1">
      <alignment horizontal="left"/>
    </xf>
    <xf numFmtId="164" fontId="3" fillId="8" borderId="105" xfId="0" applyNumberFormat="1" applyFont="1" applyFill="1" applyBorder="1" applyAlignment="1">
      <alignment horizontal="left"/>
    </xf>
    <xf numFmtId="0" fontId="2" fillId="3" borderId="104" xfId="0" applyFont="1" applyFill="1" applyBorder="1" applyAlignment="1">
      <alignment horizontal="left"/>
    </xf>
    <xf numFmtId="0" fontId="2" fillId="3" borderId="105" xfId="0" applyFont="1" applyFill="1" applyBorder="1" applyAlignment="1">
      <alignment horizontal="left"/>
    </xf>
    <xf numFmtId="0" fontId="2" fillId="3" borderId="106" xfId="0" applyFont="1" applyFill="1" applyBorder="1" applyAlignment="1">
      <alignment horizontal="left"/>
    </xf>
    <xf numFmtId="0" fontId="2" fillId="6" borderId="107" xfId="0" applyFont="1" applyFill="1" applyBorder="1" applyAlignment="1">
      <alignment horizontal="left"/>
    </xf>
    <xf numFmtId="164" fontId="2" fillId="6" borderId="107" xfId="0" applyNumberFormat="1" applyFont="1" applyFill="1" applyBorder="1" applyAlignment="1">
      <alignment horizontal="left"/>
    </xf>
    <xf numFmtId="164" fontId="3" fillId="8" borderId="107" xfId="0" applyNumberFormat="1" applyFont="1" applyFill="1" applyBorder="1" applyAlignment="1">
      <alignment horizontal="left"/>
    </xf>
    <xf numFmtId="0" fontId="2" fillId="6" borderId="109" xfId="0" applyFont="1" applyFill="1" applyBorder="1" applyAlignment="1">
      <alignment horizontal="left"/>
    </xf>
    <xf numFmtId="164" fontId="2" fillId="6" borderId="109" xfId="0" applyNumberFormat="1" applyFont="1" applyFill="1" applyBorder="1" applyAlignment="1">
      <alignment horizontal="left"/>
    </xf>
    <xf numFmtId="164" fontId="3" fillId="8" borderId="109" xfId="0" applyNumberFormat="1" applyFont="1" applyFill="1" applyBorder="1" applyAlignment="1">
      <alignment horizontal="left"/>
    </xf>
    <xf numFmtId="0" fontId="2" fillId="3" borderId="108" xfId="0" applyFont="1" applyFill="1" applyBorder="1" applyAlignment="1">
      <alignment horizontal="left"/>
    </xf>
    <xf numFmtId="0" fontId="2" fillId="3" borderId="109" xfId="0" applyFont="1" applyFill="1" applyBorder="1" applyAlignment="1">
      <alignment horizontal="left"/>
    </xf>
    <xf numFmtId="0" fontId="2" fillId="3" borderId="110" xfId="0" applyFont="1" applyFill="1" applyBorder="1" applyAlignment="1">
      <alignment horizontal="left"/>
    </xf>
    <xf numFmtId="0" fontId="2" fillId="3" borderId="111" xfId="0" applyFont="1" applyFill="1" applyBorder="1" applyAlignment="1">
      <alignment horizontal="left"/>
    </xf>
    <xf numFmtId="0" fontId="2" fillId="6" borderId="113" xfId="0" applyFont="1" applyFill="1" applyBorder="1" applyAlignment="1">
      <alignment horizontal="left"/>
    </xf>
    <xf numFmtId="164" fontId="2" fillId="6" borderId="113" xfId="0" applyNumberFormat="1" applyFont="1" applyFill="1" applyBorder="1" applyAlignment="1">
      <alignment horizontal="left"/>
    </xf>
    <xf numFmtId="164" fontId="3" fillId="8" borderId="113" xfId="0" applyNumberFormat="1" applyFont="1" applyFill="1" applyBorder="1" applyAlignment="1">
      <alignment horizontal="left"/>
    </xf>
    <xf numFmtId="0" fontId="2" fillId="3" borderId="112" xfId="0" applyFont="1" applyFill="1" applyBorder="1" applyAlignment="1">
      <alignment horizontal="left"/>
    </xf>
    <xf numFmtId="0" fontId="2" fillId="3" borderId="113" xfId="0" applyFont="1" applyFill="1" applyBorder="1" applyAlignment="1">
      <alignment horizontal="left"/>
    </xf>
    <xf numFmtId="0" fontId="2" fillId="3" borderId="114" xfId="0" applyFont="1" applyFill="1" applyBorder="1" applyAlignment="1">
      <alignment horizontal="left"/>
    </xf>
    <xf numFmtId="0" fontId="2" fillId="3" borderId="115" xfId="0" applyFont="1" applyFill="1" applyBorder="1" applyAlignment="1">
      <alignment horizontal="left"/>
    </xf>
    <xf numFmtId="0" fontId="2" fillId="6" borderId="117" xfId="0" applyFont="1" applyFill="1" applyBorder="1" applyAlignment="1">
      <alignment horizontal="left"/>
    </xf>
    <xf numFmtId="164" fontId="2" fillId="6" borderId="117" xfId="0" applyNumberFormat="1" applyFont="1" applyFill="1" applyBorder="1" applyAlignment="1">
      <alignment horizontal="left"/>
    </xf>
    <xf numFmtId="164" fontId="3" fillId="8" borderId="117" xfId="0" applyNumberFormat="1" applyFont="1" applyFill="1" applyBorder="1" applyAlignment="1">
      <alignment horizontal="left"/>
    </xf>
    <xf numFmtId="0" fontId="2" fillId="3" borderId="116" xfId="0" applyFont="1" applyFill="1" applyBorder="1" applyAlignment="1">
      <alignment horizontal="left"/>
    </xf>
    <xf numFmtId="0" fontId="2" fillId="3" borderId="117" xfId="0" applyFont="1" applyFill="1" applyBorder="1" applyAlignment="1">
      <alignment horizontal="left"/>
    </xf>
    <xf numFmtId="0" fontId="2" fillId="3" borderId="118" xfId="0" applyFont="1" applyFill="1" applyBorder="1" applyAlignment="1">
      <alignment horizontal="left"/>
    </xf>
    <xf numFmtId="0" fontId="2" fillId="3" borderId="119" xfId="0" applyFont="1" applyFill="1" applyBorder="1" applyAlignment="1">
      <alignment horizontal="left"/>
    </xf>
    <xf numFmtId="0" fontId="2" fillId="6" borderId="121" xfId="0" applyFont="1" applyFill="1" applyBorder="1" applyAlignment="1">
      <alignment horizontal="left"/>
    </xf>
    <xf numFmtId="164" fontId="2" fillId="6" borderId="121" xfId="0" applyNumberFormat="1" applyFont="1" applyFill="1" applyBorder="1" applyAlignment="1">
      <alignment horizontal="left"/>
    </xf>
    <xf numFmtId="164" fontId="3" fillId="8" borderId="121" xfId="0" applyNumberFormat="1" applyFont="1" applyFill="1" applyBorder="1" applyAlignment="1">
      <alignment horizontal="left"/>
    </xf>
    <xf numFmtId="0" fontId="2" fillId="3" borderId="120" xfId="0" applyFont="1" applyFill="1" applyBorder="1" applyAlignment="1">
      <alignment horizontal="left"/>
    </xf>
    <xf numFmtId="0" fontId="2" fillId="3" borderId="122" xfId="0" applyFont="1" applyFill="1" applyBorder="1" applyAlignment="1">
      <alignment horizontal="left"/>
    </xf>
    <xf numFmtId="0" fontId="2" fillId="6" borderId="123" xfId="0" applyFont="1" applyFill="1" applyBorder="1" applyAlignment="1">
      <alignment horizontal="left"/>
    </xf>
    <xf numFmtId="164" fontId="2" fillId="6" borderId="123" xfId="0" applyNumberFormat="1" applyFont="1" applyFill="1" applyBorder="1" applyAlignment="1">
      <alignment horizontal="left"/>
    </xf>
    <xf numFmtId="164" fontId="3" fillId="8" borderId="123" xfId="0" applyNumberFormat="1" applyFont="1" applyFill="1" applyBorder="1" applyAlignment="1">
      <alignment horizontal="left"/>
    </xf>
    <xf numFmtId="0" fontId="2" fillId="6" borderId="125" xfId="0" applyFont="1" applyFill="1" applyBorder="1" applyAlignment="1">
      <alignment horizontal="left"/>
    </xf>
    <xf numFmtId="164" fontId="2" fillId="6" borderId="125" xfId="0" applyNumberFormat="1" applyFont="1" applyFill="1" applyBorder="1" applyAlignment="1">
      <alignment horizontal="left"/>
    </xf>
    <xf numFmtId="164" fontId="3" fillId="8" borderId="125" xfId="0" applyNumberFormat="1" applyFont="1" applyFill="1" applyBorder="1" applyAlignment="1">
      <alignment horizontal="left"/>
    </xf>
    <xf numFmtId="0" fontId="2" fillId="3" borderId="124" xfId="0" applyFont="1" applyFill="1" applyBorder="1" applyAlignment="1">
      <alignment horizontal="left"/>
    </xf>
    <xf numFmtId="0" fontId="2" fillId="3" borderId="125" xfId="0" applyFont="1" applyFill="1" applyBorder="1" applyAlignment="1">
      <alignment horizontal="left"/>
    </xf>
    <xf numFmtId="0" fontId="2" fillId="3" borderId="126" xfId="0" applyFont="1" applyFill="1" applyBorder="1" applyAlignment="1">
      <alignment horizontal="left"/>
    </xf>
    <xf numFmtId="0" fontId="2" fillId="6" borderId="128" xfId="0" applyFont="1" applyFill="1" applyBorder="1" applyAlignment="1">
      <alignment horizontal="left"/>
    </xf>
    <xf numFmtId="164" fontId="2" fillId="6" borderId="128" xfId="0" applyNumberFormat="1" applyFont="1" applyFill="1" applyBorder="1" applyAlignment="1">
      <alignment horizontal="left"/>
    </xf>
    <xf numFmtId="164" fontId="3" fillId="8" borderId="128" xfId="0" applyNumberFormat="1" applyFont="1" applyFill="1" applyBorder="1" applyAlignment="1">
      <alignment horizontal="left"/>
    </xf>
    <xf numFmtId="0" fontId="2" fillId="3" borderId="127" xfId="0" applyFont="1" applyFill="1" applyBorder="1" applyAlignment="1">
      <alignment horizontal="left"/>
    </xf>
    <xf numFmtId="0" fontId="2" fillId="3" borderId="128" xfId="0" applyFont="1" applyFill="1" applyBorder="1" applyAlignment="1">
      <alignment horizontal="left"/>
    </xf>
    <xf numFmtId="0" fontId="2" fillId="3" borderId="129" xfId="0" applyFont="1" applyFill="1" applyBorder="1" applyAlignment="1">
      <alignment horizontal="left"/>
    </xf>
    <xf numFmtId="0" fontId="2" fillId="6" borderId="130" xfId="0" applyFont="1" applyFill="1" applyBorder="1" applyAlignment="1">
      <alignment horizontal="left"/>
    </xf>
    <xf numFmtId="164" fontId="2" fillId="6" borderId="130" xfId="0" applyNumberFormat="1" applyFont="1" applyFill="1" applyBorder="1" applyAlignment="1">
      <alignment horizontal="left"/>
    </xf>
    <xf numFmtId="164" fontId="3" fillId="8" borderId="130" xfId="0" applyNumberFormat="1" applyFont="1" applyFill="1" applyBorder="1" applyAlignment="1">
      <alignment horizontal="left"/>
    </xf>
    <xf numFmtId="0" fontId="2" fillId="6" borderId="131" xfId="0" applyFont="1" applyFill="1" applyBorder="1" applyAlignment="1">
      <alignment horizontal="left"/>
    </xf>
    <xf numFmtId="164" fontId="2" fillId="6" borderId="131" xfId="0" applyNumberFormat="1" applyFont="1" applyFill="1" applyBorder="1" applyAlignment="1">
      <alignment horizontal="left"/>
    </xf>
    <xf numFmtId="164" fontId="3" fillId="8" borderId="131" xfId="0" applyNumberFormat="1" applyFont="1" applyFill="1" applyBorder="1" applyAlignment="1">
      <alignment horizontal="left"/>
    </xf>
    <xf numFmtId="164" fontId="2" fillId="6" borderId="132" xfId="0" applyNumberFormat="1" applyFont="1" applyFill="1" applyBorder="1" applyAlignment="1">
      <alignment horizontal="left"/>
    </xf>
    <xf numFmtId="164" fontId="3" fillId="8" borderId="132" xfId="0" applyNumberFormat="1" applyFont="1" applyFill="1" applyBorder="1" applyAlignment="1">
      <alignment horizontal="left"/>
    </xf>
    <xf numFmtId="0" fontId="2" fillId="3" borderId="133" xfId="0" applyFont="1" applyFill="1" applyBorder="1" applyAlignment="1">
      <alignment horizontal="left"/>
    </xf>
    <xf numFmtId="0" fontId="2" fillId="6" borderId="134" xfId="0" applyFont="1" applyFill="1" applyBorder="1" applyAlignment="1">
      <alignment horizontal="left"/>
    </xf>
    <xf numFmtId="164" fontId="2" fillId="6" borderId="134" xfId="0" applyNumberFormat="1" applyFont="1" applyFill="1" applyBorder="1" applyAlignment="1">
      <alignment horizontal="left"/>
    </xf>
    <xf numFmtId="164" fontId="3" fillId="8" borderId="134" xfId="0" applyNumberFormat="1" applyFont="1" applyFill="1" applyBorder="1" applyAlignment="1">
      <alignment horizontal="left"/>
    </xf>
    <xf numFmtId="0" fontId="2" fillId="6" borderId="135" xfId="0" applyFont="1" applyFill="1" applyBorder="1" applyAlignment="1">
      <alignment horizontal="left"/>
    </xf>
    <xf numFmtId="164" fontId="2" fillId="6" borderId="135" xfId="0" applyNumberFormat="1" applyFont="1" applyFill="1" applyBorder="1" applyAlignment="1">
      <alignment horizontal="left"/>
    </xf>
    <xf numFmtId="164" fontId="3" fillId="8" borderId="135" xfId="0" applyNumberFormat="1" applyFont="1" applyFill="1" applyBorder="1" applyAlignment="1">
      <alignment horizontal="left"/>
    </xf>
    <xf numFmtId="0" fontId="2" fillId="3" borderId="135" xfId="0" applyFont="1" applyFill="1" applyBorder="1" applyAlignment="1">
      <alignment horizontal="left"/>
    </xf>
    <xf numFmtId="0" fontId="2" fillId="3" borderId="136" xfId="0" applyFont="1" applyFill="1" applyBorder="1" applyAlignment="1">
      <alignment horizontal="left"/>
    </xf>
    <xf numFmtId="0" fontId="1" fillId="8" borderId="4" xfId="0" applyFont="1" applyFill="1" applyBorder="1" applyAlignment="1">
      <alignment horizontal="center" wrapText="1"/>
    </xf>
    <xf numFmtId="164" fontId="3" fillId="8" borderId="27" xfId="0" applyNumberFormat="1" applyFont="1" applyFill="1" applyBorder="1" applyAlignment="1">
      <alignment horizontal="left"/>
    </xf>
    <xf numFmtId="164" fontId="3" fillId="8" borderId="80" xfId="0" applyNumberFormat="1" applyFont="1" applyFill="1" applyBorder="1" applyAlignment="1">
      <alignment horizontal="left"/>
    </xf>
    <xf numFmtId="164" fontId="3" fillId="8" borderId="137" xfId="0" applyNumberFormat="1" applyFont="1" applyFill="1" applyBorder="1" applyAlignment="1">
      <alignment horizontal="left"/>
    </xf>
    <xf numFmtId="164" fontId="3" fillId="8" borderId="39" xfId="0" applyNumberFormat="1" applyFont="1" applyFill="1" applyBorder="1" applyAlignment="1">
      <alignment horizontal="left"/>
    </xf>
    <xf numFmtId="164" fontId="3" fillId="8" borderId="138" xfId="0" applyNumberFormat="1" applyFont="1" applyFill="1" applyBorder="1" applyAlignment="1">
      <alignment horizontal="left"/>
    </xf>
    <xf numFmtId="164" fontId="3" fillId="5" borderId="39" xfId="0" applyNumberFormat="1" applyFont="1" applyFill="1" applyBorder="1" applyAlignment="1">
      <alignment horizontal="left"/>
    </xf>
    <xf numFmtId="164" fontId="2" fillId="6" borderId="23" xfId="0" applyNumberFormat="1" applyFont="1" applyFill="1" applyBorder="1" applyAlignment="1">
      <alignment horizontal="left"/>
    </xf>
    <xf numFmtId="164" fontId="3" fillId="8" borderId="12" xfId="0" applyNumberFormat="1" applyFont="1" applyFill="1" applyBorder="1" applyAlignment="1">
      <alignment horizontal="left"/>
    </xf>
    <xf numFmtId="164" fontId="2" fillId="6" borderId="127" xfId="0" applyNumberFormat="1" applyFont="1" applyFill="1" applyBorder="1" applyAlignment="1">
      <alignment horizontal="left"/>
    </xf>
    <xf numFmtId="164" fontId="3" fillId="8" borderId="136" xfId="0" applyNumberFormat="1" applyFont="1" applyFill="1" applyBorder="1" applyAlignment="1">
      <alignment horizontal="left"/>
    </xf>
    <xf numFmtId="164" fontId="3" fillId="9" borderId="127" xfId="0" applyNumberFormat="1" applyFont="1" applyFill="1" applyBorder="1" applyAlignment="1">
      <alignment horizontal="left"/>
    </xf>
    <xf numFmtId="164" fontId="3" fillId="9" borderId="135" xfId="0" applyNumberFormat="1" applyFont="1" applyFill="1" applyBorder="1" applyAlignment="1">
      <alignment horizontal="left"/>
    </xf>
    <xf numFmtId="164" fontId="3" fillId="5" borderId="47" xfId="0" applyNumberFormat="1" applyFont="1" applyFill="1" applyBorder="1" applyAlignment="1">
      <alignment horizontal="left"/>
    </xf>
    <xf numFmtId="164" fontId="2" fillId="3" borderId="135" xfId="0" applyNumberFormat="1" applyFont="1" applyFill="1" applyBorder="1" applyAlignment="1">
      <alignment horizontal="left"/>
    </xf>
    <xf numFmtId="164" fontId="2" fillId="3" borderId="136" xfId="0" applyNumberFormat="1" applyFont="1" applyFill="1" applyBorder="1" applyAlignment="1">
      <alignment horizontal="left"/>
    </xf>
    <xf numFmtId="164" fontId="2" fillId="3" borderId="29" xfId="0" applyNumberFormat="1" applyFont="1" applyFill="1" applyBorder="1" applyAlignment="1">
      <alignment horizontal="left"/>
    </xf>
    <xf numFmtId="164" fontId="2" fillId="3" borderId="48" xfId="0" applyNumberFormat="1" applyFont="1" applyFill="1" applyBorder="1" applyAlignment="1">
      <alignment horizontal="left"/>
    </xf>
    <xf numFmtId="164" fontId="3" fillId="5" borderId="5" xfId="0" applyNumberFormat="1" applyFont="1" applyFill="1" applyBorder="1" applyAlignment="1">
      <alignment horizontal="right"/>
    </xf>
    <xf numFmtId="164" fontId="2" fillId="3" borderId="31" xfId="0" applyNumberFormat="1" applyFont="1" applyFill="1" applyBorder="1" applyAlignment="1">
      <alignment horizontal="left"/>
    </xf>
    <xf numFmtId="164" fontId="5" fillId="3" borderId="48" xfId="0" applyNumberFormat="1" applyFont="1" applyFill="1" applyBorder="1" applyAlignment="1">
      <alignment horizontal="left"/>
    </xf>
    <xf numFmtId="164" fontId="5" fillId="3" borderId="12" xfId="0" applyNumberFormat="1" applyFont="1" applyFill="1" applyBorder="1" applyAlignment="1">
      <alignment horizontal="left"/>
    </xf>
    <xf numFmtId="164" fontId="6" fillId="5" borderId="48" xfId="0" applyNumberFormat="1" applyFont="1" applyFill="1" applyBorder="1" applyAlignment="1">
      <alignment horizontal="left"/>
    </xf>
    <xf numFmtId="164" fontId="6" fillId="5" borderId="18" xfId="0" applyNumberFormat="1" applyFont="1" applyFill="1" applyBorder="1" applyAlignment="1">
      <alignment horizontal="left"/>
    </xf>
    <xf numFmtId="0" fontId="2" fillId="6" borderId="127" xfId="0" applyFont="1" applyFill="1" applyBorder="1" applyAlignment="1">
      <alignment horizontal="left"/>
    </xf>
    <xf numFmtId="0" fontId="2" fillId="6" borderId="140" xfId="0" applyFont="1" applyFill="1" applyBorder="1" applyAlignment="1">
      <alignment horizontal="left"/>
    </xf>
    <xf numFmtId="164" fontId="2" fillId="6" borderId="140" xfId="0" applyNumberFormat="1" applyFont="1" applyFill="1" applyBorder="1" applyAlignment="1">
      <alignment horizontal="left"/>
    </xf>
    <xf numFmtId="164" fontId="3" fillId="8" borderId="140" xfId="0" applyNumberFormat="1" applyFont="1" applyFill="1" applyBorder="1" applyAlignment="1">
      <alignment horizontal="left"/>
    </xf>
    <xf numFmtId="164" fontId="3" fillId="8" borderId="141" xfId="0" applyNumberFormat="1" applyFont="1" applyFill="1" applyBorder="1" applyAlignment="1">
      <alignment horizontal="left"/>
    </xf>
    <xf numFmtId="164" fontId="2" fillId="6" borderId="139" xfId="0" applyNumberFormat="1" applyFont="1" applyFill="1" applyBorder="1" applyAlignment="1">
      <alignment horizontal="left"/>
    </xf>
    <xf numFmtId="164" fontId="7" fillId="4" borderId="142" xfId="0" applyNumberFormat="1" applyFont="1" applyFill="1" applyBorder="1" applyAlignment="1">
      <alignment vertical="center" wrapText="1"/>
    </xf>
    <xf numFmtId="0" fontId="0" fillId="4" borderId="143" xfId="0" applyFill="1" applyBorder="1" applyAlignment="1">
      <alignment horizontal="left" wrapText="1"/>
    </xf>
    <xf numFmtId="0" fontId="2" fillId="6" borderId="145" xfId="0" applyFont="1" applyFill="1" applyBorder="1" applyAlignment="1">
      <alignment horizontal="left"/>
    </xf>
    <xf numFmtId="164" fontId="2" fillId="6" borderId="145" xfId="0" applyNumberFormat="1" applyFont="1" applyFill="1" applyBorder="1" applyAlignment="1">
      <alignment horizontal="left"/>
    </xf>
    <xf numFmtId="164" fontId="3" fillId="8" borderId="145" xfId="0" applyNumberFormat="1" applyFont="1" applyFill="1" applyBorder="1" applyAlignment="1">
      <alignment horizontal="left"/>
    </xf>
    <xf numFmtId="164" fontId="3" fillId="8" borderId="146" xfId="0" applyNumberFormat="1" applyFont="1" applyFill="1" applyBorder="1" applyAlignment="1">
      <alignment horizontal="left"/>
    </xf>
    <xf numFmtId="164" fontId="2" fillId="6" borderId="144" xfId="0" applyNumberFormat="1" applyFont="1" applyFill="1" applyBorder="1" applyAlignment="1">
      <alignment horizontal="left"/>
    </xf>
    <xf numFmtId="0" fontId="2" fillId="3" borderId="144" xfId="0" applyFont="1" applyFill="1" applyBorder="1" applyAlignment="1">
      <alignment horizontal="left"/>
    </xf>
    <xf numFmtId="0" fontId="2" fillId="3" borderId="145" xfId="0" applyFont="1" applyFill="1" applyBorder="1" applyAlignment="1">
      <alignment horizontal="left"/>
    </xf>
    <xf numFmtId="0" fontId="2" fillId="3" borderId="147" xfId="0" applyFont="1" applyFill="1" applyBorder="1" applyAlignment="1">
      <alignment horizontal="left"/>
    </xf>
    <xf numFmtId="0" fontId="2" fillId="3" borderId="148" xfId="0" applyFont="1" applyFill="1" applyBorder="1" applyAlignment="1">
      <alignment horizontal="left"/>
    </xf>
    <xf numFmtId="0" fontId="2" fillId="3" borderId="149" xfId="0" applyFont="1" applyFill="1" applyBorder="1" applyAlignment="1">
      <alignment horizontal="left"/>
    </xf>
    <xf numFmtId="0" fontId="2" fillId="6" borderId="151" xfId="0" applyFont="1" applyFill="1" applyBorder="1" applyAlignment="1">
      <alignment horizontal="left"/>
    </xf>
    <xf numFmtId="164" fontId="2" fillId="6" borderId="151" xfId="0" applyNumberFormat="1" applyFont="1" applyFill="1" applyBorder="1" applyAlignment="1">
      <alignment horizontal="left"/>
    </xf>
    <xf numFmtId="164" fontId="3" fillId="8" borderId="151" xfId="0" applyNumberFormat="1" applyFont="1" applyFill="1" applyBorder="1" applyAlignment="1">
      <alignment horizontal="left"/>
    </xf>
    <xf numFmtId="164" fontId="3" fillId="8" borderId="152" xfId="0" applyNumberFormat="1" applyFont="1" applyFill="1" applyBorder="1" applyAlignment="1">
      <alignment horizontal="left"/>
    </xf>
    <xf numFmtId="164" fontId="2" fillId="6" borderId="150" xfId="0" applyNumberFormat="1" applyFont="1" applyFill="1" applyBorder="1" applyAlignment="1">
      <alignment horizontal="left"/>
    </xf>
    <xf numFmtId="0" fontId="2" fillId="3" borderId="150" xfId="0" applyFont="1" applyFill="1" applyBorder="1" applyAlignment="1">
      <alignment horizontal="left"/>
    </xf>
    <xf numFmtId="0" fontId="2" fillId="3" borderId="151" xfId="0" applyFont="1" applyFill="1" applyBorder="1" applyAlignment="1">
      <alignment horizontal="left"/>
    </xf>
    <xf numFmtId="0" fontId="2" fillId="3" borderId="153" xfId="0" applyFont="1" applyFill="1" applyBorder="1" applyAlignment="1">
      <alignment horizontal="left"/>
    </xf>
    <xf numFmtId="0" fontId="2" fillId="3" borderId="154" xfId="0" applyFont="1" applyFill="1" applyBorder="1" applyAlignment="1">
      <alignment horizontal="left"/>
    </xf>
    <xf numFmtId="0" fontId="2" fillId="6" borderId="156" xfId="0" applyFont="1" applyFill="1" applyBorder="1" applyAlignment="1">
      <alignment horizontal="left"/>
    </xf>
    <xf numFmtId="164" fontId="2" fillId="6" borderId="156" xfId="0" applyNumberFormat="1" applyFont="1" applyFill="1" applyBorder="1" applyAlignment="1">
      <alignment horizontal="left"/>
    </xf>
    <xf numFmtId="164" fontId="3" fillId="8" borderId="156" xfId="0" applyNumberFormat="1" applyFont="1" applyFill="1" applyBorder="1" applyAlignment="1">
      <alignment horizontal="left"/>
    </xf>
    <xf numFmtId="164" fontId="3" fillId="8" borderId="157" xfId="0" applyNumberFormat="1" applyFont="1" applyFill="1" applyBorder="1" applyAlignment="1">
      <alignment horizontal="left"/>
    </xf>
    <xf numFmtId="164" fontId="2" fillId="6" borderId="155" xfId="0" applyNumberFormat="1" applyFont="1" applyFill="1" applyBorder="1" applyAlignment="1">
      <alignment horizontal="left"/>
    </xf>
    <xf numFmtId="0" fontId="2" fillId="3" borderId="155" xfId="0" applyFont="1" applyFill="1" applyBorder="1" applyAlignment="1">
      <alignment horizontal="left"/>
    </xf>
    <xf numFmtId="0" fontId="2" fillId="3" borderId="156" xfId="0" applyFont="1" applyFill="1" applyBorder="1" applyAlignment="1">
      <alignment horizontal="left"/>
    </xf>
    <xf numFmtId="0" fontId="2" fillId="3" borderId="158" xfId="0" applyFont="1" applyFill="1" applyBorder="1" applyAlignment="1">
      <alignment horizontal="left"/>
    </xf>
    <xf numFmtId="0" fontId="2" fillId="3" borderId="159" xfId="0" applyFont="1" applyFill="1" applyBorder="1" applyAlignment="1">
      <alignment horizontal="left"/>
    </xf>
    <xf numFmtId="0" fontId="2" fillId="6" borderId="161" xfId="0" applyFont="1" applyFill="1" applyBorder="1" applyAlignment="1">
      <alignment horizontal="left"/>
    </xf>
    <xf numFmtId="164" fontId="2" fillId="6" borderId="161" xfId="0" applyNumberFormat="1" applyFont="1" applyFill="1" applyBorder="1" applyAlignment="1">
      <alignment horizontal="left"/>
    </xf>
    <xf numFmtId="164" fontId="3" fillId="8" borderId="161" xfId="0" applyNumberFormat="1" applyFont="1" applyFill="1" applyBorder="1" applyAlignment="1">
      <alignment horizontal="left"/>
    </xf>
    <xf numFmtId="164" fontId="3" fillId="8" borderId="162" xfId="0" applyNumberFormat="1" applyFont="1" applyFill="1" applyBorder="1" applyAlignment="1">
      <alignment horizontal="left"/>
    </xf>
    <xf numFmtId="164" fontId="2" fillId="6" borderId="160" xfId="0" applyNumberFormat="1" applyFont="1" applyFill="1" applyBorder="1" applyAlignment="1">
      <alignment horizontal="left"/>
    </xf>
    <xf numFmtId="0" fontId="2" fillId="3" borderId="160" xfId="0" applyFont="1" applyFill="1" applyBorder="1" applyAlignment="1">
      <alignment horizontal="left"/>
    </xf>
    <xf numFmtId="0" fontId="2" fillId="6" borderId="164" xfId="0" applyFont="1" applyFill="1" applyBorder="1" applyAlignment="1">
      <alignment horizontal="left"/>
    </xf>
    <xf numFmtId="164" fontId="2" fillId="6" borderId="164" xfId="0" applyNumberFormat="1" applyFont="1" applyFill="1" applyBorder="1" applyAlignment="1">
      <alignment horizontal="left"/>
    </xf>
    <xf numFmtId="164" fontId="3" fillId="8" borderId="164" xfId="0" applyNumberFormat="1" applyFont="1" applyFill="1" applyBorder="1" applyAlignment="1">
      <alignment horizontal="left"/>
    </xf>
    <xf numFmtId="164" fontId="3" fillId="8" borderId="165" xfId="0" applyNumberFormat="1" applyFont="1" applyFill="1" applyBorder="1" applyAlignment="1">
      <alignment horizontal="left"/>
    </xf>
    <xf numFmtId="164" fontId="2" fillId="6" borderId="163" xfId="0" applyNumberFormat="1" applyFont="1" applyFill="1" applyBorder="1" applyAlignment="1">
      <alignment horizontal="left"/>
    </xf>
    <xf numFmtId="0" fontId="2" fillId="3" borderId="163" xfId="0" applyFont="1" applyFill="1" applyBorder="1" applyAlignment="1">
      <alignment horizontal="left"/>
    </xf>
    <xf numFmtId="0" fontId="2" fillId="3" borderId="164" xfId="0" applyFont="1" applyFill="1" applyBorder="1" applyAlignment="1">
      <alignment horizontal="left"/>
    </xf>
    <xf numFmtId="0" fontId="2" fillId="3" borderId="166" xfId="0" applyFont="1" applyFill="1" applyBorder="1" applyAlignment="1">
      <alignment horizontal="left"/>
    </xf>
    <xf numFmtId="0" fontId="2" fillId="3" borderId="167" xfId="0" applyFont="1" applyFill="1" applyBorder="1" applyAlignment="1">
      <alignment horizontal="left"/>
    </xf>
    <xf numFmtId="0" fontId="2" fillId="6" borderId="169" xfId="0" applyFont="1" applyFill="1" applyBorder="1" applyAlignment="1">
      <alignment horizontal="left"/>
    </xf>
    <xf numFmtId="164" fontId="2" fillId="6" borderId="169" xfId="0" applyNumberFormat="1" applyFont="1" applyFill="1" applyBorder="1" applyAlignment="1">
      <alignment horizontal="left"/>
    </xf>
    <xf numFmtId="164" fontId="3" fillId="8" borderId="169" xfId="0" applyNumberFormat="1" applyFont="1" applyFill="1" applyBorder="1" applyAlignment="1">
      <alignment horizontal="left"/>
    </xf>
    <xf numFmtId="164" fontId="3" fillId="8" borderId="170" xfId="0" applyNumberFormat="1" applyFont="1" applyFill="1" applyBorder="1" applyAlignment="1">
      <alignment horizontal="left"/>
    </xf>
    <xf numFmtId="164" fontId="2" fillId="6" borderId="168" xfId="0" applyNumberFormat="1" applyFont="1" applyFill="1" applyBorder="1" applyAlignment="1">
      <alignment horizontal="left"/>
    </xf>
    <xf numFmtId="0" fontId="2" fillId="3" borderId="168" xfId="0" applyFont="1" applyFill="1" applyBorder="1" applyAlignment="1">
      <alignment horizontal="left"/>
    </xf>
    <xf numFmtId="0" fontId="2" fillId="3" borderId="171" xfId="0" applyFont="1" applyFill="1" applyBorder="1" applyAlignment="1">
      <alignment horizontal="left"/>
    </xf>
    <xf numFmtId="0" fontId="2" fillId="3" borderId="172" xfId="0" applyFont="1" applyFill="1" applyBorder="1" applyAlignment="1">
      <alignment horizontal="left"/>
    </xf>
    <xf numFmtId="0" fontId="2" fillId="6" borderId="174" xfId="0" applyFont="1" applyFill="1" applyBorder="1" applyAlignment="1">
      <alignment horizontal="left"/>
    </xf>
    <xf numFmtId="164" fontId="2" fillId="6" borderId="174" xfId="0" applyNumberFormat="1" applyFont="1" applyFill="1" applyBorder="1" applyAlignment="1">
      <alignment horizontal="left"/>
    </xf>
    <xf numFmtId="164" fontId="3" fillId="8" borderId="174" xfId="0" applyNumberFormat="1" applyFont="1" applyFill="1" applyBorder="1" applyAlignment="1">
      <alignment horizontal="left"/>
    </xf>
    <xf numFmtId="164" fontId="3" fillId="8" borderId="175" xfId="0" applyNumberFormat="1" applyFont="1" applyFill="1" applyBorder="1" applyAlignment="1">
      <alignment horizontal="left"/>
    </xf>
    <xf numFmtId="164" fontId="2" fillId="6" borderId="173" xfId="0" applyNumberFormat="1" applyFont="1" applyFill="1" applyBorder="1" applyAlignment="1">
      <alignment horizontal="left"/>
    </xf>
    <xf numFmtId="0" fontId="2" fillId="6" borderId="177" xfId="0" applyFont="1" applyFill="1" applyBorder="1" applyAlignment="1">
      <alignment horizontal="left"/>
    </xf>
    <xf numFmtId="164" fontId="2" fillId="6" borderId="177" xfId="0" applyNumberFormat="1" applyFont="1" applyFill="1" applyBorder="1" applyAlignment="1">
      <alignment horizontal="left"/>
    </xf>
    <xf numFmtId="164" fontId="3" fillId="8" borderId="177" xfId="0" applyNumberFormat="1" applyFont="1" applyFill="1" applyBorder="1" applyAlignment="1">
      <alignment horizontal="left"/>
    </xf>
    <xf numFmtId="164" fontId="3" fillId="8" borderId="178" xfId="0" applyNumberFormat="1" applyFont="1" applyFill="1" applyBorder="1" applyAlignment="1">
      <alignment horizontal="left"/>
    </xf>
    <xf numFmtId="164" fontId="2" fillId="6" borderId="176" xfId="0" applyNumberFormat="1" applyFont="1" applyFill="1" applyBorder="1" applyAlignment="1">
      <alignment horizontal="left"/>
    </xf>
    <xf numFmtId="0" fontId="2" fillId="6" borderId="180" xfId="0" applyFont="1" applyFill="1" applyBorder="1" applyAlignment="1">
      <alignment horizontal="left"/>
    </xf>
    <xf numFmtId="164" fontId="2" fillId="6" borderId="180" xfId="0" applyNumberFormat="1" applyFont="1" applyFill="1" applyBorder="1" applyAlignment="1">
      <alignment horizontal="left"/>
    </xf>
    <xf numFmtId="164" fontId="3" fillId="8" borderId="180" xfId="0" applyNumberFormat="1" applyFont="1" applyFill="1" applyBorder="1" applyAlignment="1">
      <alignment horizontal="left"/>
    </xf>
    <xf numFmtId="164" fontId="3" fillId="8" borderId="181" xfId="0" applyNumberFormat="1" applyFont="1" applyFill="1" applyBorder="1" applyAlignment="1">
      <alignment horizontal="left"/>
    </xf>
    <xf numFmtId="164" fontId="2" fillId="6" borderId="179" xfId="0" applyNumberFormat="1" applyFont="1" applyFill="1" applyBorder="1" applyAlignment="1">
      <alignment horizontal="left"/>
    </xf>
    <xf numFmtId="0" fontId="2" fillId="3" borderId="179" xfId="0" applyFont="1" applyFill="1" applyBorder="1" applyAlignment="1">
      <alignment horizontal="left"/>
    </xf>
    <xf numFmtId="0" fontId="2" fillId="3" borderId="180" xfId="0" applyFont="1" applyFill="1" applyBorder="1" applyAlignment="1">
      <alignment horizontal="left"/>
    </xf>
    <xf numFmtId="0" fontId="2" fillId="3" borderId="182" xfId="0" applyFont="1" applyFill="1" applyBorder="1" applyAlignment="1">
      <alignment horizontal="left"/>
    </xf>
    <xf numFmtId="0" fontId="2" fillId="3" borderId="183" xfId="0" applyFont="1" applyFill="1" applyBorder="1" applyAlignment="1">
      <alignment horizontal="left"/>
    </xf>
    <xf numFmtId="0" fontId="2" fillId="6" borderId="185" xfId="0" applyFont="1" applyFill="1" applyBorder="1" applyAlignment="1">
      <alignment horizontal="left"/>
    </xf>
    <xf numFmtId="164" fontId="2" fillId="6" borderId="185" xfId="0" applyNumberFormat="1" applyFont="1" applyFill="1" applyBorder="1" applyAlignment="1">
      <alignment horizontal="left"/>
    </xf>
    <xf numFmtId="164" fontId="3" fillId="8" borderId="185" xfId="0" applyNumberFormat="1" applyFont="1" applyFill="1" applyBorder="1" applyAlignment="1">
      <alignment horizontal="left"/>
    </xf>
    <xf numFmtId="164" fontId="3" fillId="8" borderId="186" xfId="0" applyNumberFormat="1" applyFont="1" applyFill="1" applyBorder="1" applyAlignment="1">
      <alignment horizontal="left"/>
    </xf>
    <xf numFmtId="164" fontId="2" fillId="6" borderId="184" xfId="0" applyNumberFormat="1" applyFont="1" applyFill="1" applyBorder="1" applyAlignment="1">
      <alignment horizontal="left"/>
    </xf>
    <xf numFmtId="0" fontId="2" fillId="6" borderId="188" xfId="0" applyFont="1" applyFill="1" applyBorder="1" applyAlignment="1">
      <alignment horizontal="left"/>
    </xf>
    <xf numFmtId="164" fontId="2" fillId="6" borderId="188" xfId="0" applyNumberFormat="1" applyFont="1" applyFill="1" applyBorder="1" applyAlignment="1">
      <alignment horizontal="left"/>
    </xf>
    <xf numFmtId="164" fontId="3" fillId="8" borderId="188" xfId="0" applyNumberFormat="1" applyFont="1" applyFill="1" applyBorder="1" applyAlignment="1">
      <alignment horizontal="left"/>
    </xf>
    <xf numFmtId="164" fontId="3" fillId="8" borderId="189" xfId="0" applyNumberFormat="1" applyFont="1" applyFill="1" applyBorder="1" applyAlignment="1">
      <alignment horizontal="left"/>
    </xf>
    <xf numFmtId="164" fontId="2" fillId="6" borderId="187" xfId="0" applyNumberFormat="1" applyFont="1" applyFill="1" applyBorder="1" applyAlignment="1">
      <alignment horizontal="left"/>
    </xf>
    <xf numFmtId="164" fontId="2" fillId="6" borderId="191" xfId="0" applyNumberFormat="1" applyFont="1" applyFill="1" applyBorder="1" applyAlignment="1">
      <alignment horizontal="left"/>
    </xf>
    <xf numFmtId="164" fontId="3" fillId="8" borderId="191" xfId="0" applyNumberFormat="1" applyFont="1" applyFill="1" applyBorder="1" applyAlignment="1">
      <alignment horizontal="left"/>
    </xf>
    <xf numFmtId="164" fontId="3" fillId="8" borderId="192" xfId="0" applyNumberFormat="1" applyFont="1" applyFill="1" applyBorder="1" applyAlignment="1">
      <alignment horizontal="left"/>
    </xf>
    <xf numFmtId="164" fontId="2" fillId="6" borderId="190" xfId="0" applyNumberFormat="1" applyFont="1" applyFill="1" applyBorder="1" applyAlignment="1">
      <alignment horizontal="left"/>
    </xf>
    <xf numFmtId="0" fontId="0" fillId="4" borderId="193" xfId="0" applyFill="1" applyBorder="1" applyAlignment="1">
      <alignment vertical="center"/>
    </xf>
    <xf numFmtId="0" fontId="0" fillId="4" borderId="194" xfId="0" applyFill="1" applyBorder="1" applyAlignment="1">
      <alignment vertical="center"/>
    </xf>
    <xf numFmtId="0" fontId="2" fillId="6" borderId="197" xfId="0" applyFont="1" applyFill="1" applyBorder="1" applyAlignment="1">
      <alignment horizontal="left"/>
    </xf>
    <xf numFmtId="164" fontId="2" fillId="6" borderId="197" xfId="0" applyNumberFormat="1" applyFont="1" applyFill="1" applyBorder="1" applyAlignment="1">
      <alignment horizontal="left"/>
    </xf>
    <xf numFmtId="164" fontId="3" fillId="8" borderId="197" xfId="0" applyNumberFormat="1" applyFont="1" applyFill="1" applyBorder="1" applyAlignment="1">
      <alignment horizontal="left"/>
    </xf>
    <xf numFmtId="164" fontId="3" fillId="8" borderId="198" xfId="0" applyNumberFormat="1" applyFont="1" applyFill="1" applyBorder="1" applyAlignment="1">
      <alignment horizontal="left"/>
    </xf>
    <xf numFmtId="164" fontId="2" fillId="6" borderId="196" xfId="0" applyNumberFormat="1" applyFont="1" applyFill="1" applyBorder="1" applyAlignment="1">
      <alignment horizontal="left"/>
    </xf>
    <xf numFmtId="164" fontId="2" fillId="6" borderId="200" xfId="0" applyNumberFormat="1" applyFont="1" applyFill="1" applyBorder="1" applyAlignment="1">
      <alignment horizontal="left"/>
    </xf>
    <xf numFmtId="164" fontId="3" fillId="8" borderId="200" xfId="0" applyNumberFormat="1" applyFont="1" applyFill="1" applyBorder="1" applyAlignment="1">
      <alignment horizontal="left"/>
    </xf>
    <xf numFmtId="164" fontId="3" fillId="8" borderId="201" xfId="0" applyNumberFormat="1" applyFont="1" applyFill="1" applyBorder="1" applyAlignment="1">
      <alignment horizontal="left"/>
    </xf>
    <xf numFmtId="164" fontId="2" fillId="6" borderId="199" xfId="0" applyNumberFormat="1" applyFont="1" applyFill="1" applyBorder="1" applyAlignment="1">
      <alignment horizontal="left"/>
    </xf>
    <xf numFmtId="164" fontId="2" fillId="6" borderId="203" xfId="0" applyNumberFormat="1" applyFont="1" applyFill="1" applyBorder="1" applyAlignment="1">
      <alignment horizontal="left"/>
    </xf>
    <xf numFmtId="164" fontId="3" fillId="8" borderId="203" xfId="0" applyNumberFormat="1" applyFont="1" applyFill="1" applyBorder="1" applyAlignment="1">
      <alignment horizontal="left"/>
    </xf>
    <xf numFmtId="164" fontId="3" fillId="8" borderId="204" xfId="0" applyNumberFormat="1" applyFont="1" applyFill="1" applyBorder="1" applyAlignment="1">
      <alignment horizontal="left"/>
    </xf>
    <xf numFmtId="164" fontId="2" fillId="6" borderId="202" xfId="0" applyNumberFormat="1" applyFont="1" applyFill="1" applyBorder="1" applyAlignment="1">
      <alignment horizontal="left"/>
    </xf>
    <xf numFmtId="0" fontId="2" fillId="3" borderId="202" xfId="0" applyFont="1" applyFill="1" applyBorder="1" applyAlignment="1">
      <alignment horizontal="left"/>
    </xf>
    <xf numFmtId="0" fontId="2" fillId="3" borderId="205" xfId="0" applyFont="1" applyFill="1" applyBorder="1" applyAlignment="1">
      <alignment horizontal="left"/>
    </xf>
    <xf numFmtId="0" fontId="2" fillId="6" borderId="207" xfId="0" applyFont="1" applyFill="1" applyBorder="1" applyAlignment="1">
      <alignment horizontal="left"/>
    </xf>
    <xf numFmtId="164" fontId="2" fillId="6" borderId="207" xfId="0" applyNumberFormat="1" applyFont="1" applyFill="1" applyBorder="1" applyAlignment="1">
      <alignment horizontal="left"/>
    </xf>
    <xf numFmtId="164" fontId="3" fillId="8" borderId="207" xfId="0" applyNumberFormat="1" applyFont="1" applyFill="1" applyBorder="1" applyAlignment="1">
      <alignment horizontal="left"/>
    </xf>
    <xf numFmtId="164" fontId="3" fillId="8" borderId="208" xfId="0" applyNumberFormat="1" applyFont="1" applyFill="1" applyBorder="1" applyAlignment="1">
      <alignment horizontal="left"/>
    </xf>
    <xf numFmtId="164" fontId="2" fillId="6" borderId="206" xfId="0" applyNumberFormat="1" applyFont="1" applyFill="1" applyBorder="1" applyAlignment="1">
      <alignment horizontal="left"/>
    </xf>
    <xf numFmtId="0" fontId="2" fillId="3" borderId="206" xfId="0" applyFont="1" applyFill="1" applyBorder="1" applyAlignment="1">
      <alignment horizontal="left"/>
    </xf>
    <xf numFmtId="0" fontId="2" fillId="3" borderId="209" xfId="0" applyFont="1" applyFill="1" applyBorder="1" applyAlignment="1">
      <alignment horizontal="left"/>
    </xf>
    <xf numFmtId="0" fontId="2" fillId="6" borderId="211" xfId="0" applyFont="1" applyFill="1" applyBorder="1" applyAlignment="1">
      <alignment horizontal="left"/>
    </xf>
    <xf numFmtId="164" fontId="2" fillId="6" borderId="211" xfId="0" applyNumberFormat="1" applyFont="1" applyFill="1" applyBorder="1" applyAlignment="1">
      <alignment horizontal="left"/>
    </xf>
    <xf numFmtId="164" fontId="3" fillId="8" borderId="211" xfId="0" applyNumberFormat="1" applyFont="1" applyFill="1" applyBorder="1" applyAlignment="1">
      <alignment horizontal="left"/>
    </xf>
    <xf numFmtId="164" fontId="2" fillId="6" borderId="210" xfId="0" applyNumberFormat="1" applyFont="1" applyFill="1" applyBorder="1" applyAlignment="1">
      <alignment horizontal="left"/>
    </xf>
    <xf numFmtId="164" fontId="2" fillId="6" borderId="212" xfId="0" applyNumberFormat="1" applyFont="1" applyFill="1" applyBorder="1" applyAlignment="1">
      <alignment horizontal="left"/>
    </xf>
    <xf numFmtId="164" fontId="2" fillId="6" borderId="213" xfId="0" applyNumberFormat="1" applyFont="1" applyFill="1" applyBorder="1" applyAlignment="1">
      <alignment horizontal="left"/>
    </xf>
    <xf numFmtId="164" fontId="2" fillId="6" borderId="215" xfId="0" applyNumberFormat="1" applyFont="1" applyFill="1" applyBorder="1" applyAlignment="1">
      <alignment horizontal="left"/>
    </xf>
    <xf numFmtId="164" fontId="3" fillId="8" borderId="215" xfId="0" applyNumberFormat="1" applyFont="1" applyFill="1" applyBorder="1" applyAlignment="1">
      <alignment horizontal="left"/>
    </xf>
    <xf numFmtId="164" fontId="2" fillId="6" borderId="214" xfId="0" applyNumberFormat="1" applyFont="1" applyFill="1" applyBorder="1" applyAlignment="1">
      <alignment horizontal="left"/>
    </xf>
    <xf numFmtId="0" fontId="2" fillId="6" borderId="217" xfId="0" applyFont="1" applyFill="1" applyBorder="1" applyAlignment="1">
      <alignment horizontal="left"/>
    </xf>
    <xf numFmtId="164" fontId="2" fillId="6" borderId="217" xfId="0" applyNumberFormat="1" applyFont="1" applyFill="1" applyBorder="1" applyAlignment="1">
      <alignment horizontal="left"/>
    </xf>
    <xf numFmtId="164" fontId="3" fillId="8" borderId="217" xfId="0" applyNumberFormat="1" applyFont="1" applyFill="1" applyBorder="1" applyAlignment="1">
      <alignment horizontal="left"/>
    </xf>
    <xf numFmtId="164" fontId="2" fillId="6" borderId="216" xfId="0" applyNumberFormat="1" applyFont="1" applyFill="1" applyBorder="1" applyAlignment="1">
      <alignment horizontal="left"/>
    </xf>
    <xf numFmtId="0" fontId="2" fillId="3" borderId="216" xfId="0" applyFont="1" applyFill="1" applyBorder="1" applyAlignment="1">
      <alignment horizontal="left"/>
    </xf>
    <xf numFmtId="0" fontId="2" fillId="3" borderId="217" xfId="0" applyFont="1" applyFill="1" applyBorder="1" applyAlignment="1">
      <alignment horizontal="left"/>
    </xf>
    <xf numFmtId="0" fontId="2" fillId="3" borderId="218" xfId="0" applyFont="1" applyFill="1" applyBorder="1" applyAlignment="1">
      <alignment horizontal="left"/>
    </xf>
    <xf numFmtId="0" fontId="2" fillId="6" borderId="220" xfId="0" applyFont="1" applyFill="1" applyBorder="1" applyAlignment="1">
      <alignment horizontal="left"/>
    </xf>
    <xf numFmtId="164" fontId="2" fillId="6" borderId="220" xfId="0" applyNumberFormat="1" applyFont="1" applyFill="1" applyBorder="1" applyAlignment="1">
      <alignment horizontal="left"/>
    </xf>
    <xf numFmtId="164" fontId="3" fillId="8" borderId="220" xfId="0" applyNumberFormat="1" applyFont="1" applyFill="1" applyBorder="1" applyAlignment="1">
      <alignment horizontal="left"/>
    </xf>
    <xf numFmtId="164" fontId="2" fillId="6" borderId="219" xfId="0" applyNumberFormat="1" applyFont="1" applyFill="1" applyBorder="1" applyAlignment="1">
      <alignment horizontal="left"/>
    </xf>
    <xf numFmtId="0" fontId="2" fillId="3" borderId="221" xfId="0" applyFont="1" applyFill="1" applyBorder="1" applyAlignment="1">
      <alignment horizontal="left"/>
    </xf>
    <xf numFmtId="0" fontId="2" fillId="6" borderId="223" xfId="0" applyFont="1" applyFill="1" applyBorder="1" applyAlignment="1">
      <alignment horizontal="left"/>
    </xf>
    <xf numFmtId="164" fontId="2" fillId="6" borderId="223" xfId="0" applyNumberFormat="1" applyFont="1" applyFill="1" applyBorder="1" applyAlignment="1">
      <alignment horizontal="left"/>
    </xf>
    <xf numFmtId="164" fontId="3" fillId="8" borderId="223" xfId="0" applyNumberFormat="1" applyFont="1" applyFill="1" applyBorder="1" applyAlignment="1">
      <alignment horizontal="left"/>
    </xf>
    <xf numFmtId="164" fontId="3" fillId="8" borderId="224" xfId="0" applyNumberFormat="1" applyFont="1" applyFill="1" applyBorder="1" applyAlignment="1">
      <alignment horizontal="left"/>
    </xf>
    <xf numFmtId="164" fontId="2" fillId="6" borderId="222" xfId="0" applyNumberFormat="1" applyFont="1" applyFill="1" applyBorder="1" applyAlignment="1">
      <alignment horizontal="left"/>
    </xf>
    <xf numFmtId="0" fontId="2" fillId="3" borderId="223" xfId="0" applyFont="1" applyFill="1" applyBorder="1" applyAlignment="1">
      <alignment horizontal="left"/>
    </xf>
    <xf numFmtId="0" fontId="2" fillId="3" borderId="225" xfId="0" applyFont="1" applyFill="1" applyBorder="1" applyAlignment="1">
      <alignment horizontal="left"/>
    </xf>
    <xf numFmtId="164" fontId="2" fillId="6" borderId="227" xfId="0" applyNumberFormat="1" applyFont="1" applyFill="1" applyBorder="1" applyAlignment="1">
      <alignment horizontal="left"/>
    </xf>
    <xf numFmtId="164" fontId="3" fillId="8" borderId="227" xfId="0" applyNumberFormat="1" applyFont="1" applyFill="1" applyBorder="1" applyAlignment="1">
      <alignment horizontal="left"/>
    </xf>
    <xf numFmtId="164" fontId="2" fillId="6" borderId="226" xfId="0" applyNumberFormat="1" applyFont="1" applyFill="1" applyBorder="1" applyAlignment="1">
      <alignment horizontal="left"/>
    </xf>
    <xf numFmtId="0" fontId="2" fillId="6" borderId="229" xfId="0" applyFont="1" applyFill="1" applyBorder="1" applyAlignment="1">
      <alignment horizontal="left"/>
    </xf>
    <xf numFmtId="164" fontId="2" fillId="6" borderId="229" xfId="0" applyNumberFormat="1" applyFont="1" applyFill="1" applyBorder="1" applyAlignment="1">
      <alignment horizontal="left"/>
    </xf>
    <xf numFmtId="164" fontId="3" fillId="8" borderId="229" xfId="0" applyNumberFormat="1" applyFont="1" applyFill="1" applyBorder="1" applyAlignment="1">
      <alignment horizontal="left"/>
    </xf>
    <xf numFmtId="164" fontId="2" fillId="6" borderId="228" xfId="0" applyNumberFormat="1" applyFont="1" applyFill="1" applyBorder="1" applyAlignment="1">
      <alignment horizontal="left"/>
    </xf>
    <xf numFmtId="0" fontId="2" fillId="3" borderId="228" xfId="0" applyFont="1" applyFill="1" applyBorder="1" applyAlignment="1">
      <alignment horizontal="left"/>
    </xf>
    <xf numFmtId="0" fontId="2" fillId="3" borderId="229" xfId="0" applyFont="1" applyFill="1" applyBorder="1" applyAlignment="1">
      <alignment horizontal="left"/>
    </xf>
    <xf numFmtId="0" fontId="2" fillId="3" borderId="230" xfId="0" applyFont="1" applyFill="1" applyBorder="1" applyAlignment="1">
      <alignment horizontal="left"/>
    </xf>
    <xf numFmtId="0" fontId="1" fillId="7" borderId="13" xfId="0" applyFont="1" applyFill="1" applyBorder="1" applyAlignment="1">
      <alignment horizontal="center" wrapText="1"/>
    </xf>
    <xf numFmtId="164" fontId="2" fillId="3" borderId="228" xfId="0" applyNumberFormat="1" applyFont="1" applyFill="1" applyBorder="1" applyAlignment="1">
      <alignment horizontal="left"/>
    </xf>
    <xf numFmtId="164" fontId="2" fillId="3" borderId="229" xfId="0" applyNumberFormat="1" applyFont="1" applyFill="1" applyBorder="1" applyAlignment="1">
      <alignment horizontal="left"/>
    </xf>
    <xf numFmtId="164" fontId="6" fillId="5" borderId="194" xfId="0" applyNumberFormat="1" applyFont="1" applyFill="1" applyBorder="1" applyAlignment="1">
      <alignment horizontal="left"/>
    </xf>
    <xf numFmtId="164" fontId="6" fillId="5" borderId="195" xfId="0" applyNumberFormat="1" applyFont="1" applyFill="1" applyBorder="1" applyAlignment="1">
      <alignment horizontal="left"/>
    </xf>
    <xf numFmtId="0" fontId="2" fillId="6" borderId="232" xfId="0" applyFont="1" applyFill="1" applyBorder="1" applyAlignment="1">
      <alignment horizontal="left"/>
    </xf>
    <xf numFmtId="164" fontId="2" fillId="6" borderId="232" xfId="0" applyNumberFormat="1" applyFont="1" applyFill="1" applyBorder="1" applyAlignment="1">
      <alignment horizontal="left"/>
    </xf>
    <xf numFmtId="164" fontId="3" fillId="8" borderId="232" xfId="0" applyNumberFormat="1" applyFont="1" applyFill="1" applyBorder="1" applyAlignment="1">
      <alignment horizontal="left"/>
    </xf>
    <xf numFmtId="164" fontId="3" fillId="8" borderId="233" xfId="0" applyNumberFormat="1" applyFont="1" applyFill="1" applyBorder="1" applyAlignment="1">
      <alignment horizontal="left"/>
    </xf>
    <xf numFmtId="164" fontId="2" fillId="6" borderId="231" xfId="0" applyNumberFormat="1" applyFont="1" applyFill="1" applyBorder="1" applyAlignment="1">
      <alignment horizontal="left"/>
    </xf>
    <xf numFmtId="0" fontId="2" fillId="6" borderId="235" xfId="0" applyFont="1" applyFill="1" applyBorder="1" applyAlignment="1">
      <alignment horizontal="left"/>
    </xf>
    <xf numFmtId="164" fontId="2" fillId="6" borderId="235" xfId="0" applyNumberFormat="1" applyFont="1" applyFill="1" applyBorder="1" applyAlignment="1">
      <alignment horizontal="left"/>
    </xf>
    <xf numFmtId="164" fontId="3" fillId="8" borderId="235" xfId="0" applyNumberFormat="1" applyFont="1" applyFill="1" applyBorder="1" applyAlignment="1">
      <alignment horizontal="left"/>
    </xf>
    <xf numFmtId="164" fontId="3" fillId="8" borderId="236" xfId="0" applyNumberFormat="1" applyFont="1" applyFill="1" applyBorder="1" applyAlignment="1">
      <alignment horizontal="left"/>
    </xf>
    <xf numFmtId="164" fontId="2" fillId="6" borderId="234" xfId="0" applyNumberFormat="1" applyFont="1" applyFill="1" applyBorder="1" applyAlignment="1">
      <alignment horizontal="left"/>
    </xf>
    <xf numFmtId="0" fontId="2" fillId="6" borderId="238" xfId="0" applyFont="1" applyFill="1" applyBorder="1" applyAlignment="1">
      <alignment horizontal="left"/>
    </xf>
    <xf numFmtId="164" fontId="2" fillId="6" borderId="238" xfId="0" applyNumberFormat="1" applyFont="1" applyFill="1" applyBorder="1" applyAlignment="1">
      <alignment horizontal="left"/>
    </xf>
    <xf numFmtId="164" fontId="3" fillId="8" borderId="238" xfId="0" applyNumberFormat="1" applyFont="1" applyFill="1" applyBorder="1" applyAlignment="1">
      <alignment horizontal="left"/>
    </xf>
    <xf numFmtId="164" fontId="3" fillId="8" borderId="239" xfId="0" applyNumberFormat="1" applyFont="1" applyFill="1" applyBorder="1" applyAlignment="1">
      <alignment horizontal="left"/>
    </xf>
    <xf numFmtId="164" fontId="2" fillId="6" borderId="237" xfId="0" applyNumberFormat="1" applyFont="1" applyFill="1" applyBorder="1" applyAlignment="1">
      <alignment horizontal="left"/>
    </xf>
    <xf numFmtId="0" fontId="2" fillId="6" borderId="241" xfId="0" applyFont="1" applyFill="1" applyBorder="1" applyAlignment="1">
      <alignment horizontal="left"/>
    </xf>
    <xf numFmtId="164" fontId="2" fillId="6" borderId="241" xfId="0" applyNumberFormat="1" applyFont="1" applyFill="1" applyBorder="1" applyAlignment="1">
      <alignment horizontal="left"/>
    </xf>
    <xf numFmtId="164" fontId="3" fillId="8" borderId="241" xfId="0" applyNumberFormat="1" applyFont="1" applyFill="1" applyBorder="1" applyAlignment="1">
      <alignment horizontal="left"/>
    </xf>
    <xf numFmtId="164" fontId="3" fillId="8" borderId="242" xfId="0" applyNumberFormat="1" applyFont="1" applyFill="1" applyBorder="1" applyAlignment="1">
      <alignment horizontal="left"/>
    </xf>
    <xf numFmtId="164" fontId="2" fillId="6" borderId="240" xfId="0" applyNumberFormat="1" applyFont="1" applyFill="1" applyBorder="1" applyAlignment="1">
      <alignment horizontal="left"/>
    </xf>
    <xf numFmtId="0" fontId="2" fillId="6" borderId="244" xfId="0" applyFont="1" applyFill="1" applyBorder="1" applyAlignment="1">
      <alignment horizontal="left"/>
    </xf>
    <xf numFmtId="164" fontId="2" fillId="6" borderId="244" xfId="0" applyNumberFormat="1" applyFont="1" applyFill="1" applyBorder="1" applyAlignment="1">
      <alignment horizontal="left"/>
    </xf>
    <xf numFmtId="164" fontId="3" fillId="8" borderId="244" xfId="0" applyNumberFormat="1" applyFont="1" applyFill="1" applyBorder="1" applyAlignment="1">
      <alignment horizontal="left"/>
    </xf>
    <xf numFmtId="164" fontId="3" fillId="8" borderId="245" xfId="0" applyNumberFormat="1" applyFont="1" applyFill="1" applyBorder="1" applyAlignment="1">
      <alignment horizontal="left"/>
    </xf>
    <xf numFmtId="164" fontId="2" fillId="6" borderId="243" xfId="0" applyNumberFormat="1" applyFont="1" applyFill="1" applyBorder="1" applyAlignment="1">
      <alignment horizontal="left"/>
    </xf>
    <xf numFmtId="0" fontId="2" fillId="3" borderId="243" xfId="0" applyFont="1" applyFill="1" applyBorder="1" applyAlignment="1">
      <alignment horizontal="left"/>
    </xf>
    <xf numFmtId="0" fontId="2" fillId="6" borderId="247" xfId="0" applyFont="1" applyFill="1" applyBorder="1" applyAlignment="1">
      <alignment horizontal="left"/>
    </xf>
    <xf numFmtId="164" fontId="2" fillId="6" borderId="247" xfId="0" applyNumberFormat="1" applyFont="1" applyFill="1" applyBorder="1" applyAlignment="1">
      <alignment horizontal="left"/>
    </xf>
    <xf numFmtId="164" fontId="3" fillId="8" borderId="247" xfId="0" applyNumberFormat="1" applyFont="1" applyFill="1" applyBorder="1" applyAlignment="1">
      <alignment horizontal="left"/>
    </xf>
    <xf numFmtId="164" fontId="3" fillId="8" borderId="248" xfId="0" applyNumberFormat="1" applyFont="1" applyFill="1" applyBorder="1" applyAlignment="1">
      <alignment horizontal="left"/>
    </xf>
    <xf numFmtId="164" fontId="2" fillId="6" borderId="246" xfId="0" applyNumberFormat="1" applyFont="1" applyFill="1" applyBorder="1" applyAlignment="1">
      <alignment horizontal="left"/>
    </xf>
    <xf numFmtId="0" fontId="2" fillId="3" borderId="249" xfId="0" applyFont="1" applyFill="1" applyBorder="1" applyAlignment="1">
      <alignment horizontal="left"/>
    </xf>
    <xf numFmtId="0" fontId="2" fillId="3" borderId="250" xfId="0" applyFont="1" applyFill="1" applyBorder="1" applyAlignment="1">
      <alignment horizontal="left"/>
    </xf>
    <xf numFmtId="0" fontId="2" fillId="6" borderId="252" xfId="0" applyFont="1" applyFill="1" applyBorder="1" applyAlignment="1">
      <alignment horizontal="left"/>
    </xf>
    <xf numFmtId="164" fontId="2" fillId="6" borderId="252" xfId="0" applyNumberFormat="1" applyFont="1" applyFill="1" applyBorder="1" applyAlignment="1">
      <alignment horizontal="left"/>
    </xf>
    <xf numFmtId="164" fontId="3" fillId="8" borderId="252" xfId="0" applyNumberFormat="1" applyFont="1" applyFill="1" applyBorder="1" applyAlignment="1">
      <alignment horizontal="left"/>
    </xf>
    <xf numFmtId="164" fontId="3" fillId="8" borderId="253" xfId="0" applyNumberFormat="1" applyFont="1" applyFill="1" applyBorder="1" applyAlignment="1">
      <alignment horizontal="left"/>
    </xf>
    <xf numFmtId="164" fontId="2" fillId="6" borderId="251" xfId="0" applyNumberFormat="1" applyFont="1" applyFill="1" applyBorder="1" applyAlignment="1">
      <alignment horizontal="left"/>
    </xf>
    <xf numFmtId="0" fontId="2" fillId="3" borderId="252" xfId="0" applyFont="1" applyFill="1" applyBorder="1" applyAlignment="1">
      <alignment horizontal="left"/>
    </xf>
    <xf numFmtId="164" fontId="2" fillId="6" borderId="255" xfId="0" applyNumberFormat="1" applyFont="1" applyFill="1" applyBorder="1" applyAlignment="1">
      <alignment horizontal="left"/>
    </xf>
    <xf numFmtId="164" fontId="3" fillId="8" borderId="255" xfId="0" applyNumberFormat="1" applyFont="1" applyFill="1" applyBorder="1" applyAlignment="1">
      <alignment horizontal="left"/>
    </xf>
    <xf numFmtId="164" fontId="3" fillId="8" borderId="256" xfId="0" applyNumberFormat="1" applyFont="1" applyFill="1" applyBorder="1" applyAlignment="1">
      <alignment horizontal="left"/>
    </xf>
    <xf numFmtId="164" fontId="2" fillId="6" borderId="254" xfId="0" applyNumberFormat="1" applyFont="1" applyFill="1" applyBorder="1" applyAlignment="1">
      <alignment horizontal="left"/>
    </xf>
    <xf numFmtId="0" fontId="0" fillId="4" borderId="257" xfId="0" applyFill="1" applyBorder="1" applyAlignment="1">
      <alignment vertical="center"/>
    </xf>
    <xf numFmtId="164" fontId="7" fillId="4" borderId="258" xfId="0" applyNumberFormat="1" applyFont="1" applyFill="1" applyBorder="1" applyAlignment="1">
      <alignment vertical="center" wrapText="1"/>
    </xf>
    <xf numFmtId="0" fontId="0" fillId="4" borderId="259" xfId="0" applyFill="1" applyBorder="1" applyAlignment="1">
      <alignment horizontal="left" wrapText="1"/>
    </xf>
    <xf numFmtId="164" fontId="2" fillId="6" borderId="261" xfId="0" applyNumberFormat="1" applyFont="1" applyFill="1" applyBorder="1" applyAlignment="1">
      <alignment horizontal="left"/>
    </xf>
    <xf numFmtId="164" fontId="3" fillId="8" borderId="261" xfId="0" applyNumberFormat="1" applyFont="1" applyFill="1" applyBorder="1" applyAlignment="1">
      <alignment horizontal="left"/>
    </xf>
    <xf numFmtId="164" fontId="3" fillId="8" borderId="262" xfId="0" applyNumberFormat="1" applyFont="1" applyFill="1" applyBorder="1" applyAlignment="1">
      <alignment horizontal="left"/>
    </xf>
    <xf numFmtId="164" fontId="2" fillId="6" borderId="260" xfId="0" applyNumberFormat="1" applyFont="1" applyFill="1" applyBorder="1" applyAlignment="1">
      <alignment horizontal="left"/>
    </xf>
    <xf numFmtId="0" fontId="2" fillId="6" borderId="264" xfId="0" applyFont="1" applyFill="1" applyBorder="1" applyAlignment="1">
      <alignment horizontal="left"/>
    </xf>
    <xf numFmtId="164" fontId="2" fillId="6" borderId="264" xfId="0" applyNumberFormat="1" applyFont="1" applyFill="1" applyBorder="1" applyAlignment="1">
      <alignment horizontal="left"/>
    </xf>
    <xf numFmtId="164" fontId="3" fillId="8" borderId="264" xfId="0" applyNumberFormat="1" applyFont="1" applyFill="1" applyBorder="1" applyAlignment="1">
      <alignment horizontal="left"/>
    </xf>
    <xf numFmtId="164" fontId="3" fillId="8" borderId="265" xfId="0" applyNumberFormat="1" applyFont="1" applyFill="1" applyBorder="1" applyAlignment="1">
      <alignment horizontal="left"/>
    </xf>
    <xf numFmtId="164" fontId="2" fillId="6" borderId="263" xfId="0" applyNumberFormat="1" applyFont="1" applyFill="1" applyBorder="1" applyAlignment="1">
      <alignment horizontal="left"/>
    </xf>
    <xf numFmtId="0" fontId="2" fillId="3" borderId="263" xfId="0" applyFont="1" applyFill="1" applyBorder="1" applyAlignment="1">
      <alignment horizontal="left"/>
    </xf>
    <xf numFmtId="0" fontId="2" fillId="3" borderId="266" xfId="0" applyFont="1" applyFill="1" applyBorder="1" applyAlignment="1">
      <alignment horizontal="left"/>
    </xf>
    <xf numFmtId="164" fontId="2" fillId="6" borderId="268" xfId="0" applyNumberFormat="1" applyFont="1" applyFill="1" applyBorder="1" applyAlignment="1">
      <alignment horizontal="left"/>
    </xf>
    <xf numFmtId="164" fontId="3" fillId="8" borderId="268" xfId="0" applyNumberFormat="1" applyFont="1" applyFill="1" applyBorder="1" applyAlignment="1">
      <alignment horizontal="left"/>
    </xf>
    <xf numFmtId="164" fontId="3" fillId="8" borderId="269" xfId="0" applyNumberFormat="1" applyFont="1" applyFill="1" applyBorder="1" applyAlignment="1">
      <alignment horizontal="left"/>
    </xf>
    <xf numFmtId="164" fontId="2" fillId="6" borderId="267" xfId="0" applyNumberFormat="1" applyFont="1" applyFill="1" applyBorder="1" applyAlignment="1">
      <alignment horizontal="left"/>
    </xf>
    <xf numFmtId="164" fontId="2" fillId="6" borderId="271" xfId="0" applyNumberFormat="1" applyFont="1" applyFill="1" applyBorder="1" applyAlignment="1">
      <alignment horizontal="left"/>
    </xf>
    <xf numFmtId="164" fontId="3" fillId="8" borderId="271" xfId="0" applyNumberFormat="1" applyFont="1" applyFill="1" applyBorder="1" applyAlignment="1">
      <alignment horizontal="left"/>
    </xf>
    <xf numFmtId="164" fontId="3" fillId="8" borderId="272" xfId="0" applyNumberFormat="1" applyFont="1" applyFill="1" applyBorder="1" applyAlignment="1">
      <alignment horizontal="left"/>
    </xf>
    <xf numFmtId="164" fontId="2" fillId="6" borderId="270" xfId="0" applyNumberFormat="1" applyFont="1" applyFill="1" applyBorder="1" applyAlignment="1">
      <alignment horizontal="left"/>
    </xf>
    <xf numFmtId="0" fontId="2" fillId="6" borderId="274" xfId="0" applyFont="1" applyFill="1" applyBorder="1" applyAlignment="1">
      <alignment horizontal="left"/>
    </xf>
    <xf numFmtId="164" fontId="2" fillId="6" borderId="274" xfId="0" applyNumberFormat="1" applyFont="1" applyFill="1" applyBorder="1" applyAlignment="1">
      <alignment horizontal="left"/>
    </xf>
    <xf numFmtId="164" fontId="3" fillId="8" borderId="274" xfId="0" applyNumberFormat="1" applyFont="1" applyFill="1" applyBorder="1" applyAlignment="1">
      <alignment horizontal="left"/>
    </xf>
    <xf numFmtId="164" fontId="3" fillId="8" borderId="275" xfId="0" applyNumberFormat="1" applyFont="1" applyFill="1" applyBorder="1" applyAlignment="1">
      <alignment horizontal="left"/>
    </xf>
    <xf numFmtId="164" fontId="2" fillId="6" borderId="273" xfId="0" applyNumberFormat="1" applyFont="1" applyFill="1" applyBorder="1" applyAlignment="1">
      <alignment horizontal="left"/>
    </xf>
    <xf numFmtId="0" fontId="2" fillId="6" borderId="277" xfId="0" applyFont="1" applyFill="1" applyBorder="1" applyAlignment="1">
      <alignment horizontal="left"/>
    </xf>
    <xf numFmtId="164" fontId="2" fillId="6" borderId="277" xfId="0" applyNumberFormat="1" applyFont="1" applyFill="1" applyBorder="1" applyAlignment="1">
      <alignment horizontal="left"/>
    </xf>
    <xf numFmtId="164" fontId="3" fillId="8" borderId="277" xfId="0" applyNumberFormat="1" applyFont="1" applyFill="1" applyBorder="1" applyAlignment="1">
      <alignment horizontal="left"/>
    </xf>
    <xf numFmtId="164" fontId="3" fillId="8" borderId="278" xfId="0" applyNumberFormat="1" applyFont="1" applyFill="1" applyBorder="1" applyAlignment="1">
      <alignment horizontal="left"/>
    </xf>
    <xf numFmtId="164" fontId="2" fillId="6" borderId="276" xfId="0" applyNumberFormat="1" applyFont="1" applyFill="1" applyBorder="1" applyAlignment="1">
      <alignment horizontal="left"/>
    </xf>
    <xf numFmtId="0" fontId="2" fillId="3" borderId="277" xfId="0" applyFont="1" applyFill="1" applyBorder="1" applyAlignment="1">
      <alignment horizontal="left"/>
    </xf>
    <xf numFmtId="0" fontId="2" fillId="6" borderId="280" xfId="0" applyFont="1" applyFill="1" applyBorder="1" applyAlignment="1">
      <alignment horizontal="left"/>
    </xf>
    <xf numFmtId="164" fontId="2" fillId="6" borderId="280" xfId="0" applyNumberFormat="1" applyFont="1" applyFill="1" applyBorder="1" applyAlignment="1">
      <alignment horizontal="left"/>
    </xf>
    <xf numFmtId="164" fontId="3" fillId="8" borderId="280" xfId="0" applyNumberFormat="1" applyFont="1" applyFill="1" applyBorder="1" applyAlignment="1">
      <alignment horizontal="left"/>
    </xf>
    <xf numFmtId="164" fontId="3" fillId="8" borderId="281" xfId="0" applyNumberFormat="1" applyFont="1" applyFill="1" applyBorder="1" applyAlignment="1">
      <alignment horizontal="left"/>
    </xf>
    <xf numFmtId="164" fontId="2" fillId="6" borderId="279" xfId="0" applyNumberFormat="1" applyFont="1" applyFill="1" applyBorder="1" applyAlignment="1">
      <alignment horizontal="left"/>
    </xf>
    <xf numFmtId="164" fontId="2" fillId="6" borderId="282" xfId="0" applyNumberFormat="1" applyFont="1" applyFill="1" applyBorder="1" applyAlignment="1">
      <alignment horizontal="left"/>
    </xf>
    <xf numFmtId="164" fontId="2" fillId="6" borderId="283" xfId="0" applyNumberFormat="1" applyFont="1" applyFill="1" applyBorder="1" applyAlignment="1">
      <alignment horizontal="left"/>
    </xf>
    <xf numFmtId="164" fontId="2" fillId="6" borderId="285" xfId="0" applyNumberFormat="1" applyFont="1" applyFill="1" applyBorder="1" applyAlignment="1">
      <alignment horizontal="left"/>
    </xf>
    <xf numFmtId="164" fontId="3" fillId="8" borderId="285" xfId="0" applyNumberFormat="1" applyFont="1" applyFill="1" applyBorder="1" applyAlignment="1">
      <alignment horizontal="left"/>
    </xf>
    <xf numFmtId="164" fontId="3" fillId="8" borderId="286" xfId="0" applyNumberFormat="1" applyFont="1" applyFill="1" applyBorder="1" applyAlignment="1">
      <alignment horizontal="left"/>
    </xf>
    <xf numFmtId="164" fontId="2" fillId="6" borderId="284" xfId="0" applyNumberFormat="1" applyFont="1" applyFill="1" applyBorder="1" applyAlignment="1">
      <alignment horizontal="left"/>
    </xf>
    <xf numFmtId="0" fontId="2" fillId="6" borderId="288" xfId="0" applyFont="1" applyFill="1" applyBorder="1" applyAlignment="1">
      <alignment horizontal="left"/>
    </xf>
    <xf numFmtId="164" fontId="2" fillId="6" borderId="288" xfId="0" applyNumberFormat="1" applyFont="1" applyFill="1" applyBorder="1" applyAlignment="1">
      <alignment horizontal="left"/>
    </xf>
    <xf numFmtId="164" fontId="3" fillId="8" borderId="288" xfId="0" applyNumberFormat="1" applyFont="1" applyFill="1" applyBorder="1" applyAlignment="1">
      <alignment horizontal="left"/>
    </xf>
    <xf numFmtId="164" fontId="3" fillId="8" borderId="289" xfId="0" applyNumberFormat="1" applyFont="1" applyFill="1" applyBorder="1" applyAlignment="1">
      <alignment horizontal="left"/>
    </xf>
    <xf numFmtId="164" fontId="2" fillId="6" borderId="287" xfId="0" applyNumberFormat="1" applyFont="1" applyFill="1" applyBorder="1" applyAlignment="1">
      <alignment horizontal="left"/>
    </xf>
    <xf numFmtId="0" fontId="2" fillId="6" borderId="291" xfId="0" applyFont="1" applyFill="1" applyBorder="1" applyAlignment="1">
      <alignment horizontal="left"/>
    </xf>
    <xf numFmtId="164" fontId="2" fillId="6" borderId="291" xfId="0" applyNumberFormat="1" applyFont="1" applyFill="1" applyBorder="1" applyAlignment="1">
      <alignment horizontal="left"/>
    </xf>
    <xf numFmtId="164" fontId="3" fillId="8" borderId="291" xfId="0" applyNumberFormat="1" applyFont="1" applyFill="1" applyBorder="1" applyAlignment="1">
      <alignment horizontal="left"/>
    </xf>
    <xf numFmtId="164" fontId="3" fillId="8" borderId="292" xfId="0" applyNumberFormat="1" applyFont="1" applyFill="1" applyBorder="1" applyAlignment="1">
      <alignment horizontal="left"/>
    </xf>
    <xf numFmtId="164" fontId="2" fillId="6" borderId="290" xfId="0" applyNumberFormat="1" applyFont="1" applyFill="1" applyBorder="1" applyAlignment="1">
      <alignment horizontal="left"/>
    </xf>
    <xf numFmtId="0" fontId="2" fillId="6" borderId="294" xfId="0" applyFont="1" applyFill="1" applyBorder="1" applyAlignment="1">
      <alignment horizontal="left"/>
    </xf>
    <xf numFmtId="164" fontId="2" fillId="6" borderId="294" xfId="0" applyNumberFormat="1" applyFont="1" applyFill="1" applyBorder="1" applyAlignment="1">
      <alignment horizontal="left"/>
    </xf>
    <xf numFmtId="164" fontId="3" fillId="8" borderId="294" xfId="0" applyNumberFormat="1" applyFont="1" applyFill="1" applyBorder="1" applyAlignment="1">
      <alignment horizontal="left"/>
    </xf>
    <xf numFmtId="164" fontId="3" fillId="8" borderId="295" xfId="0" applyNumberFormat="1" applyFont="1" applyFill="1" applyBorder="1" applyAlignment="1">
      <alignment horizontal="left"/>
    </xf>
    <xf numFmtId="164" fontId="2" fillId="6" borderId="293" xfId="0" applyNumberFormat="1" applyFont="1" applyFill="1" applyBorder="1" applyAlignment="1">
      <alignment horizontal="left"/>
    </xf>
    <xf numFmtId="0" fontId="2" fillId="3" borderId="296" xfId="0" applyFont="1" applyFill="1" applyBorder="1" applyAlignment="1">
      <alignment horizontal="left"/>
    </xf>
    <xf numFmtId="0" fontId="2" fillId="3" borderId="297" xfId="0" applyFont="1" applyFill="1" applyBorder="1" applyAlignment="1">
      <alignment horizontal="left"/>
    </xf>
    <xf numFmtId="0" fontId="2" fillId="3" borderId="298" xfId="0" applyFont="1" applyFill="1" applyBorder="1" applyAlignment="1">
      <alignment horizontal="left"/>
    </xf>
    <xf numFmtId="0" fontId="2" fillId="6" borderId="300" xfId="0" applyFont="1" applyFill="1" applyBorder="1" applyAlignment="1">
      <alignment horizontal="left"/>
    </xf>
    <xf numFmtId="164" fontId="2" fillId="6" borderId="300" xfId="0" applyNumberFormat="1" applyFont="1" applyFill="1" applyBorder="1" applyAlignment="1">
      <alignment horizontal="left"/>
    </xf>
    <xf numFmtId="164" fontId="3" fillId="8" borderId="300" xfId="0" applyNumberFormat="1" applyFont="1" applyFill="1" applyBorder="1" applyAlignment="1">
      <alignment horizontal="left"/>
    </xf>
    <xf numFmtId="164" fontId="3" fillId="8" borderId="301" xfId="0" applyNumberFormat="1" applyFont="1" applyFill="1" applyBorder="1" applyAlignment="1">
      <alignment horizontal="left"/>
    </xf>
    <xf numFmtId="164" fontId="2" fillId="6" borderId="299" xfId="0" applyNumberFormat="1" applyFont="1" applyFill="1" applyBorder="1" applyAlignment="1">
      <alignment horizontal="left"/>
    </xf>
    <xf numFmtId="0" fontId="2" fillId="3" borderId="299" xfId="0" applyFont="1" applyFill="1" applyBorder="1" applyAlignment="1">
      <alignment horizontal="left"/>
    </xf>
    <xf numFmtId="0" fontId="2" fillId="3" borderId="300" xfId="0" applyFont="1" applyFill="1" applyBorder="1" applyAlignment="1">
      <alignment horizontal="left"/>
    </xf>
    <xf numFmtId="0" fontId="2" fillId="3" borderId="302" xfId="0" applyFont="1" applyFill="1" applyBorder="1" applyAlignment="1">
      <alignment horizontal="left"/>
    </xf>
    <xf numFmtId="0" fontId="2" fillId="6" borderId="304" xfId="0" applyFont="1" applyFill="1" applyBorder="1" applyAlignment="1">
      <alignment horizontal="left"/>
    </xf>
    <xf numFmtId="164" fontId="2" fillId="6" borderId="304" xfId="0" applyNumberFormat="1" applyFont="1" applyFill="1" applyBorder="1" applyAlignment="1">
      <alignment horizontal="left"/>
    </xf>
    <xf numFmtId="164" fontId="3" fillId="8" borderId="304" xfId="0" applyNumberFormat="1" applyFont="1" applyFill="1" applyBorder="1" applyAlignment="1">
      <alignment horizontal="left"/>
    </xf>
    <xf numFmtId="164" fontId="3" fillId="8" borderId="305" xfId="0" applyNumberFormat="1" applyFont="1" applyFill="1" applyBorder="1" applyAlignment="1">
      <alignment horizontal="left"/>
    </xf>
    <xf numFmtId="164" fontId="2" fillId="6" borderId="303" xfId="0" applyNumberFormat="1" applyFont="1" applyFill="1" applyBorder="1" applyAlignment="1">
      <alignment horizontal="left"/>
    </xf>
    <xf numFmtId="0" fontId="2" fillId="3" borderId="303" xfId="0" applyFont="1" applyFill="1" applyBorder="1" applyAlignment="1">
      <alignment horizontal="left"/>
    </xf>
    <xf numFmtId="0" fontId="2" fillId="6" borderId="307" xfId="0" applyFont="1" applyFill="1" applyBorder="1" applyAlignment="1">
      <alignment horizontal="left"/>
    </xf>
    <xf numFmtId="164" fontId="2" fillId="6" borderId="307" xfId="0" applyNumberFormat="1" applyFont="1" applyFill="1" applyBorder="1" applyAlignment="1">
      <alignment horizontal="left"/>
    </xf>
    <xf numFmtId="164" fontId="3" fillId="8" borderId="307" xfId="0" applyNumberFormat="1" applyFont="1" applyFill="1" applyBorder="1" applyAlignment="1">
      <alignment horizontal="left"/>
    </xf>
    <xf numFmtId="164" fontId="3" fillId="8" borderId="308" xfId="0" applyNumberFormat="1" applyFont="1" applyFill="1" applyBorder="1" applyAlignment="1">
      <alignment horizontal="left"/>
    </xf>
    <xf numFmtId="164" fontId="2" fillId="6" borderId="306" xfId="0" applyNumberFormat="1" applyFont="1" applyFill="1" applyBorder="1" applyAlignment="1">
      <alignment horizontal="left"/>
    </xf>
    <xf numFmtId="0" fontId="2" fillId="6" borderId="310" xfId="0" applyFont="1" applyFill="1" applyBorder="1" applyAlignment="1">
      <alignment horizontal="left"/>
    </xf>
    <xf numFmtId="164" fontId="2" fillId="6" borderId="310" xfId="0" applyNumberFormat="1" applyFont="1" applyFill="1" applyBorder="1" applyAlignment="1">
      <alignment horizontal="left"/>
    </xf>
    <xf numFmtId="164" fontId="3" fillId="8" borderId="310" xfId="0" applyNumberFormat="1" applyFont="1" applyFill="1" applyBorder="1" applyAlignment="1">
      <alignment horizontal="left"/>
    </xf>
    <xf numFmtId="164" fontId="3" fillId="8" borderId="311" xfId="0" applyNumberFormat="1" applyFont="1" applyFill="1" applyBorder="1" applyAlignment="1">
      <alignment horizontal="left"/>
    </xf>
    <xf numFmtId="164" fontId="2" fillId="6" borderId="309" xfId="0" applyNumberFormat="1" applyFont="1" applyFill="1" applyBorder="1" applyAlignment="1">
      <alignment horizontal="left"/>
    </xf>
    <xf numFmtId="0" fontId="2" fillId="3" borderId="309" xfId="0" applyFont="1" applyFill="1" applyBorder="1" applyAlignment="1">
      <alignment horizontal="left"/>
    </xf>
    <xf numFmtId="0" fontId="2" fillId="6" borderId="313" xfId="0" applyFont="1" applyFill="1" applyBorder="1" applyAlignment="1">
      <alignment horizontal="left"/>
    </xf>
    <xf numFmtId="164" fontId="2" fillId="6" borderId="313" xfId="0" applyNumberFormat="1" applyFont="1" applyFill="1" applyBorder="1" applyAlignment="1">
      <alignment horizontal="left"/>
    </xf>
    <xf numFmtId="164" fontId="3" fillId="8" borderId="313" xfId="0" applyNumberFormat="1" applyFont="1" applyFill="1" applyBorder="1" applyAlignment="1">
      <alignment horizontal="left"/>
    </xf>
    <xf numFmtId="164" fontId="3" fillId="8" borderId="314" xfId="0" applyNumberFormat="1" applyFont="1" applyFill="1" applyBorder="1" applyAlignment="1">
      <alignment horizontal="left"/>
    </xf>
    <xf numFmtId="164" fontId="2" fillId="6" borderId="312" xfId="0" applyNumberFormat="1" applyFont="1" applyFill="1" applyBorder="1" applyAlignment="1">
      <alignment horizontal="left"/>
    </xf>
    <xf numFmtId="0" fontId="2" fillId="6" borderId="316" xfId="0" applyFont="1" applyFill="1" applyBorder="1" applyAlignment="1">
      <alignment horizontal="left"/>
    </xf>
    <xf numFmtId="164" fontId="2" fillId="6" borderId="316" xfId="0" applyNumberFormat="1" applyFont="1" applyFill="1" applyBorder="1" applyAlignment="1">
      <alignment horizontal="left"/>
    </xf>
    <xf numFmtId="164" fontId="3" fillId="8" borderId="316" xfId="0" applyNumberFormat="1" applyFont="1" applyFill="1" applyBorder="1" applyAlignment="1">
      <alignment horizontal="left"/>
    </xf>
    <xf numFmtId="164" fontId="3" fillId="8" borderId="317" xfId="0" applyNumberFormat="1" applyFont="1" applyFill="1" applyBorder="1" applyAlignment="1">
      <alignment horizontal="left"/>
    </xf>
    <xf numFmtId="164" fontId="2" fillId="6" borderId="315" xfId="0" applyNumberFormat="1" applyFont="1" applyFill="1" applyBorder="1" applyAlignment="1">
      <alignment horizontal="left"/>
    </xf>
    <xf numFmtId="0" fontId="2" fillId="3" borderId="315" xfId="0" applyFont="1" applyFill="1" applyBorder="1" applyAlignment="1">
      <alignment horizontal="left"/>
    </xf>
    <xf numFmtId="0" fontId="2" fillId="6" borderId="319" xfId="0" applyFont="1" applyFill="1" applyBorder="1" applyAlignment="1">
      <alignment horizontal="left"/>
    </xf>
    <xf numFmtId="164" fontId="2" fillId="6" borderId="319" xfId="0" applyNumberFormat="1" applyFont="1" applyFill="1" applyBorder="1" applyAlignment="1">
      <alignment horizontal="left"/>
    </xf>
    <xf numFmtId="164" fontId="3" fillId="8" borderId="319" xfId="0" applyNumberFormat="1" applyFont="1" applyFill="1" applyBorder="1" applyAlignment="1">
      <alignment horizontal="left"/>
    </xf>
    <xf numFmtId="164" fontId="3" fillId="8" borderId="320" xfId="0" applyNumberFormat="1" applyFont="1" applyFill="1" applyBorder="1" applyAlignment="1">
      <alignment horizontal="left"/>
    </xf>
    <xf numFmtId="164" fontId="2" fillId="6" borderId="318" xfId="0" applyNumberFormat="1" applyFont="1" applyFill="1" applyBorder="1" applyAlignment="1">
      <alignment horizontal="left"/>
    </xf>
    <xf numFmtId="0" fontId="2" fillId="3" borderId="319" xfId="0" applyFont="1" applyFill="1" applyBorder="1" applyAlignment="1">
      <alignment horizontal="left"/>
    </xf>
    <xf numFmtId="0" fontId="2" fillId="3" borderId="321" xfId="0" applyFont="1" applyFill="1" applyBorder="1" applyAlignment="1">
      <alignment horizontal="left"/>
    </xf>
    <xf numFmtId="0" fontId="2" fillId="6" borderId="323" xfId="0" applyFont="1" applyFill="1" applyBorder="1" applyAlignment="1">
      <alignment horizontal="left"/>
    </xf>
    <xf numFmtId="164" fontId="2" fillId="6" borderId="323" xfId="0" applyNumberFormat="1" applyFont="1" applyFill="1" applyBorder="1" applyAlignment="1">
      <alignment horizontal="left"/>
    </xf>
    <xf numFmtId="164" fontId="3" fillId="8" borderId="323" xfId="0" applyNumberFormat="1" applyFont="1" applyFill="1" applyBorder="1" applyAlignment="1">
      <alignment horizontal="left"/>
    </xf>
    <xf numFmtId="164" fontId="3" fillId="8" borderId="324" xfId="0" applyNumberFormat="1" applyFont="1" applyFill="1" applyBorder="1" applyAlignment="1">
      <alignment horizontal="left"/>
    </xf>
    <xf numFmtId="164" fontId="2" fillId="6" borderId="322" xfId="0" applyNumberFormat="1" applyFont="1" applyFill="1" applyBorder="1" applyAlignment="1">
      <alignment horizontal="left"/>
    </xf>
    <xf numFmtId="164" fontId="2" fillId="6" borderId="326" xfId="0" applyNumberFormat="1" applyFont="1" applyFill="1" applyBorder="1" applyAlignment="1">
      <alignment horizontal="left"/>
    </xf>
    <xf numFmtId="164" fontId="3" fillId="8" borderId="326" xfId="0" applyNumberFormat="1" applyFont="1" applyFill="1" applyBorder="1" applyAlignment="1">
      <alignment horizontal="left"/>
    </xf>
    <xf numFmtId="164" fontId="3" fillId="8" borderId="327" xfId="0" applyNumberFormat="1" applyFont="1" applyFill="1" applyBorder="1" applyAlignment="1">
      <alignment horizontal="left"/>
    </xf>
    <xf numFmtId="164" fontId="2" fillId="6" borderId="325" xfId="0" applyNumberFormat="1" applyFont="1" applyFill="1" applyBorder="1" applyAlignment="1">
      <alignment horizontal="left"/>
    </xf>
    <xf numFmtId="0" fontId="2" fillId="3" borderId="325" xfId="0" applyFont="1" applyFill="1" applyBorder="1" applyAlignment="1">
      <alignment horizontal="left"/>
    </xf>
    <xf numFmtId="0" fontId="2" fillId="3" borderId="326" xfId="0" applyFont="1" applyFill="1" applyBorder="1" applyAlignment="1">
      <alignment horizontal="left"/>
    </xf>
    <xf numFmtId="0" fontId="2" fillId="3" borderId="328" xfId="0" applyFont="1" applyFill="1" applyBorder="1" applyAlignment="1">
      <alignment horizontal="left"/>
    </xf>
    <xf numFmtId="0" fontId="2" fillId="3" borderId="329" xfId="0" applyFont="1" applyFill="1" applyBorder="1" applyAlignment="1">
      <alignment horizontal="left"/>
    </xf>
    <xf numFmtId="0" fontId="2" fillId="6" borderId="331" xfId="0" applyFont="1" applyFill="1" applyBorder="1" applyAlignment="1">
      <alignment horizontal="left"/>
    </xf>
    <xf numFmtId="164" fontId="2" fillId="6" borderId="331" xfId="0" applyNumberFormat="1" applyFont="1" applyFill="1" applyBorder="1" applyAlignment="1">
      <alignment horizontal="left"/>
    </xf>
    <xf numFmtId="164" fontId="3" fillId="8" borderId="331" xfId="0" applyNumberFormat="1" applyFont="1" applyFill="1" applyBorder="1" applyAlignment="1">
      <alignment horizontal="left"/>
    </xf>
    <xf numFmtId="164" fontId="3" fillId="8" borderId="332" xfId="0" applyNumberFormat="1" applyFont="1" applyFill="1" applyBorder="1" applyAlignment="1">
      <alignment horizontal="left"/>
    </xf>
    <xf numFmtId="164" fontId="2" fillId="6" borderId="330" xfId="0" applyNumberFormat="1" applyFont="1" applyFill="1" applyBorder="1" applyAlignment="1">
      <alignment horizontal="left"/>
    </xf>
    <xf numFmtId="0" fontId="2" fillId="3" borderId="330" xfId="0" applyFont="1" applyFill="1" applyBorder="1" applyAlignment="1">
      <alignment horizontal="left"/>
    </xf>
    <xf numFmtId="0" fontId="2" fillId="3" borderId="331" xfId="0" applyFont="1" applyFill="1" applyBorder="1" applyAlignment="1">
      <alignment horizontal="left"/>
    </xf>
    <xf numFmtId="0" fontId="2" fillId="3" borderId="333" xfId="0" applyFont="1" applyFill="1" applyBorder="1" applyAlignment="1">
      <alignment horizontal="left"/>
    </xf>
    <xf numFmtId="0" fontId="2" fillId="3" borderId="334" xfId="0" applyFont="1" applyFill="1" applyBorder="1" applyAlignment="1">
      <alignment horizontal="left"/>
    </xf>
    <xf numFmtId="0" fontId="2" fillId="6" borderId="336" xfId="0" applyFont="1" applyFill="1" applyBorder="1" applyAlignment="1">
      <alignment horizontal="left"/>
    </xf>
    <xf numFmtId="164" fontId="2" fillId="6" borderId="336" xfId="0" applyNumberFormat="1" applyFont="1" applyFill="1" applyBorder="1" applyAlignment="1">
      <alignment horizontal="left"/>
    </xf>
    <xf numFmtId="164" fontId="3" fillId="8" borderId="336" xfId="0" applyNumberFormat="1" applyFont="1" applyFill="1" applyBorder="1" applyAlignment="1">
      <alignment horizontal="left"/>
    </xf>
    <xf numFmtId="164" fontId="3" fillId="8" borderId="337" xfId="0" applyNumberFormat="1" applyFont="1" applyFill="1" applyBorder="1" applyAlignment="1">
      <alignment horizontal="left"/>
    </xf>
    <xf numFmtId="164" fontId="2" fillId="6" borderId="335" xfId="0" applyNumberFormat="1" applyFont="1" applyFill="1" applyBorder="1" applyAlignment="1">
      <alignment horizontal="left"/>
    </xf>
    <xf numFmtId="0" fontId="2" fillId="6" borderId="339" xfId="0" applyFont="1" applyFill="1" applyBorder="1" applyAlignment="1">
      <alignment horizontal="left"/>
    </xf>
    <xf numFmtId="164" fontId="2" fillId="6" borderId="339" xfId="0" applyNumberFormat="1" applyFont="1" applyFill="1" applyBorder="1" applyAlignment="1">
      <alignment horizontal="left"/>
    </xf>
    <xf numFmtId="164" fontId="3" fillId="8" borderId="339" xfId="0" applyNumberFormat="1" applyFont="1" applyFill="1" applyBorder="1" applyAlignment="1">
      <alignment horizontal="left"/>
    </xf>
    <xf numFmtId="164" fontId="3" fillId="8" borderId="340" xfId="0" applyNumberFormat="1" applyFont="1" applyFill="1" applyBorder="1" applyAlignment="1">
      <alignment horizontal="left"/>
    </xf>
    <xf numFmtId="164" fontId="2" fillId="6" borderId="338" xfId="0" applyNumberFormat="1" applyFont="1" applyFill="1" applyBorder="1" applyAlignment="1">
      <alignment horizontal="left"/>
    </xf>
    <xf numFmtId="0" fontId="2" fillId="6" borderId="342" xfId="0" applyFont="1" applyFill="1" applyBorder="1" applyAlignment="1">
      <alignment horizontal="left"/>
    </xf>
    <xf numFmtId="164" fontId="2" fillId="6" borderId="342" xfId="0" applyNumberFormat="1" applyFont="1" applyFill="1" applyBorder="1" applyAlignment="1">
      <alignment horizontal="left"/>
    </xf>
    <xf numFmtId="164" fontId="3" fillId="8" borderId="342" xfId="0" applyNumberFormat="1" applyFont="1" applyFill="1" applyBorder="1" applyAlignment="1">
      <alignment horizontal="left"/>
    </xf>
    <xf numFmtId="164" fontId="3" fillId="8" borderId="343" xfId="0" applyNumberFormat="1" applyFont="1" applyFill="1" applyBorder="1" applyAlignment="1">
      <alignment horizontal="left"/>
    </xf>
    <xf numFmtId="164" fontId="2" fillId="6" borderId="341" xfId="0" applyNumberFormat="1" applyFont="1" applyFill="1" applyBorder="1" applyAlignment="1">
      <alignment horizontal="left"/>
    </xf>
    <xf numFmtId="0" fontId="2" fillId="3" borderId="344" xfId="0" applyFont="1" applyFill="1" applyBorder="1" applyAlignment="1">
      <alignment horizontal="left"/>
    </xf>
    <xf numFmtId="0" fontId="2" fillId="6" borderId="346" xfId="0" applyFont="1" applyFill="1" applyBorder="1" applyAlignment="1">
      <alignment horizontal="left"/>
    </xf>
    <xf numFmtId="164" fontId="2" fillId="6" borderId="346" xfId="0" applyNumberFormat="1" applyFont="1" applyFill="1" applyBorder="1" applyAlignment="1">
      <alignment horizontal="left"/>
    </xf>
    <xf numFmtId="164" fontId="3" fillId="8" borderId="346" xfId="0" applyNumberFormat="1" applyFont="1" applyFill="1" applyBorder="1" applyAlignment="1">
      <alignment horizontal="left"/>
    </xf>
    <xf numFmtId="164" fontId="3" fillId="8" borderId="347" xfId="0" applyNumberFormat="1" applyFont="1" applyFill="1" applyBorder="1" applyAlignment="1">
      <alignment horizontal="left"/>
    </xf>
    <xf numFmtId="164" fontId="2" fillId="6" borderId="345" xfId="0" applyNumberFormat="1" applyFont="1" applyFill="1" applyBorder="1" applyAlignment="1">
      <alignment horizontal="left"/>
    </xf>
    <xf numFmtId="0" fontId="2" fillId="3" borderId="345" xfId="0" applyFont="1" applyFill="1" applyBorder="1" applyAlignment="1">
      <alignment horizontal="left"/>
    </xf>
    <xf numFmtId="0" fontId="2" fillId="6" borderId="349" xfId="0" applyFont="1" applyFill="1" applyBorder="1" applyAlignment="1">
      <alignment horizontal="left"/>
    </xf>
    <xf numFmtId="164" fontId="2" fillId="6" borderId="349" xfId="0" applyNumberFormat="1" applyFont="1" applyFill="1" applyBorder="1" applyAlignment="1">
      <alignment horizontal="left"/>
    </xf>
    <xf numFmtId="164" fontId="3" fillId="8" borderId="349" xfId="0" applyNumberFormat="1" applyFont="1" applyFill="1" applyBorder="1" applyAlignment="1">
      <alignment horizontal="left"/>
    </xf>
    <xf numFmtId="164" fontId="3" fillId="8" borderId="350" xfId="0" applyNumberFormat="1" applyFont="1" applyFill="1" applyBorder="1" applyAlignment="1">
      <alignment horizontal="left"/>
    </xf>
    <xf numFmtId="164" fontId="2" fillId="6" borderId="348" xfId="0" applyNumberFormat="1" applyFont="1" applyFill="1" applyBorder="1" applyAlignment="1">
      <alignment horizontal="left"/>
    </xf>
    <xf numFmtId="0" fontId="2" fillId="3" borderId="348" xfId="0" applyFont="1" applyFill="1" applyBorder="1" applyAlignment="1">
      <alignment horizontal="left"/>
    </xf>
    <xf numFmtId="0" fontId="2" fillId="6" borderId="352" xfId="0" applyFont="1" applyFill="1" applyBorder="1" applyAlignment="1">
      <alignment horizontal="left"/>
    </xf>
    <xf numFmtId="164" fontId="2" fillId="6" borderId="352" xfId="0" applyNumberFormat="1" applyFont="1" applyFill="1" applyBorder="1" applyAlignment="1">
      <alignment horizontal="left"/>
    </xf>
    <xf numFmtId="164" fontId="3" fillId="8" borderId="352" xfId="0" applyNumberFormat="1" applyFont="1" applyFill="1" applyBorder="1" applyAlignment="1">
      <alignment horizontal="left"/>
    </xf>
    <xf numFmtId="164" fontId="3" fillId="8" borderId="353" xfId="0" applyNumberFormat="1" applyFont="1" applyFill="1" applyBorder="1" applyAlignment="1">
      <alignment horizontal="left"/>
    </xf>
    <xf numFmtId="164" fontId="2" fillId="6" borderId="351" xfId="0" applyNumberFormat="1" applyFont="1" applyFill="1" applyBorder="1" applyAlignment="1">
      <alignment horizontal="left"/>
    </xf>
    <xf numFmtId="0" fontId="2" fillId="6" borderId="355" xfId="0" applyFont="1" applyFill="1" applyBorder="1" applyAlignment="1">
      <alignment horizontal="left"/>
    </xf>
    <xf numFmtId="164" fontId="2" fillId="6" borderId="355" xfId="0" applyNumberFormat="1" applyFont="1" applyFill="1" applyBorder="1" applyAlignment="1">
      <alignment horizontal="left"/>
    </xf>
    <xf numFmtId="164" fontId="3" fillId="8" borderId="355" xfId="0" applyNumberFormat="1" applyFont="1" applyFill="1" applyBorder="1" applyAlignment="1">
      <alignment horizontal="left"/>
    </xf>
    <xf numFmtId="164" fontId="3" fillId="8" borderId="356" xfId="0" applyNumberFormat="1" applyFont="1" applyFill="1" applyBorder="1" applyAlignment="1">
      <alignment horizontal="left"/>
    </xf>
    <xf numFmtId="164" fontId="2" fillId="6" borderId="354" xfId="0" applyNumberFormat="1" applyFont="1" applyFill="1" applyBorder="1" applyAlignment="1">
      <alignment horizontal="left"/>
    </xf>
    <xf numFmtId="0" fontId="2" fillId="3" borderId="354" xfId="0" applyFont="1" applyFill="1" applyBorder="1" applyAlignment="1">
      <alignment horizontal="left"/>
    </xf>
    <xf numFmtId="0" fontId="2" fillId="3" borderId="355" xfId="0" applyFont="1" applyFill="1" applyBorder="1" applyAlignment="1">
      <alignment horizontal="left"/>
    </xf>
    <xf numFmtId="0" fontId="2" fillId="3" borderId="357" xfId="0" applyFont="1" applyFill="1" applyBorder="1" applyAlignment="1">
      <alignment horizontal="left"/>
    </xf>
    <xf numFmtId="0" fontId="2" fillId="3" borderId="358" xfId="0" applyFont="1" applyFill="1" applyBorder="1" applyAlignment="1">
      <alignment horizontal="left"/>
    </xf>
    <xf numFmtId="0" fontId="2" fillId="6" borderId="360" xfId="0" applyFont="1" applyFill="1" applyBorder="1" applyAlignment="1">
      <alignment horizontal="left"/>
    </xf>
    <xf numFmtId="164" fontId="2" fillId="6" borderId="360" xfId="0" applyNumberFormat="1" applyFont="1" applyFill="1" applyBorder="1" applyAlignment="1">
      <alignment horizontal="left"/>
    </xf>
    <xf numFmtId="164" fontId="3" fillId="8" borderId="360" xfId="0" applyNumberFormat="1" applyFont="1" applyFill="1" applyBorder="1" applyAlignment="1">
      <alignment horizontal="left"/>
    </xf>
    <xf numFmtId="164" fontId="3" fillId="8" borderId="361" xfId="0" applyNumberFormat="1" applyFont="1" applyFill="1" applyBorder="1" applyAlignment="1">
      <alignment horizontal="left"/>
    </xf>
    <xf numFmtId="164" fontId="2" fillId="6" borderId="359" xfId="0" applyNumberFormat="1" applyFont="1" applyFill="1" applyBorder="1" applyAlignment="1">
      <alignment horizontal="left"/>
    </xf>
    <xf numFmtId="0" fontId="2" fillId="3" borderId="359" xfId="0" applyFont="1" applyFill="1" applyBorder="1" applyAlignment="1">
      <alignment horizontal="left"/>
    </xf>
    <xf numFmtId="0" fontId="2" fillId="6" borderId="363" xfId="0" applyFont="1" applyFill="1" applyBorder="1" applyAlignment="1">
      <alignment horizontal="left"/>
    </xf>
    <xf numFmtId="164" fontId="2" fillId="6" borderId="363" xfId="0" applyNumberFormat="1" applyFont="1" applyFill="1" applyBorder="1" applyAlignment="1">
      <alignment horizontal="left"/>
    </xf>
    <xf numFmtId="164" fontId="3" fillId="8" borderId="363" xfId="0" applyNumberFormat="1" applyFont="1" applyFill="1" applyBorder="1" applyAlignment="1">
      <alignment horizontal="left"/>
    </xf>
    <xf numFmtId="164" fontId="3" fillId="8" borderId="364" xfId="0" applyNumberFormat="1" applyFont="1" applyFill="1" applyBorder="1" applyAlignment="1">
      <alignment horizontal="left"/>
    </xf>
    <xf numFmtId="164" fontId="2" fillId="6" borderId="362" xfId="0" applyNumberFormat="1" applyFont="1" applyFill="1" applyBorder="1" applyAlignment="1">
      <alignment horizontal="left"/>
    </xf>
    <xf numFmtId="0" fontId="2" fillId="3" borderId="362" xfId="0" applyFont="1" applyFill="1" applyBorder="1" applyAlignment="1">
      <alignment horizontal="left"/>
    </xf>
    <xf numFmtId="0" fontId="2" fillId="6" borderId="366" xfId="0" applyFont="1" applyFill="1" applyBorder="1" applyAlignment="1">
      <alignment horizontal="left"/>
    </xf>
    <xf numFmtId="164" fontId="2" fillId="6" borderId="366" xfId="0" applyNumberFormat="1" applyFont="1" applyFill="1" applyBorder="1" applyAlignment="1">
      <alignment horizontal="left"/>
    </xf>
    <xf numFmtId="164" fontId="3" fillId="8" borderId="366" xfId="0" applyNumberFormat="1" applyFont="1" applyFill="1" applyBorder="1" applyAlignment="1">
      <alignment horizontal="left"/>
    </xf>
    <xf numFmtId="164" fontId="3" fillId="8" borderId="367" xfId="0" applyNumberFormat="1" applyFont="1" applyFill="1" applyBorder="1" applyAlignment="1">
      <alignment horizontal="left"/>
    </xf>
    <xf numFmtId="164" fontId="2" fillId="6" borderId="365" xfId="0" applyNumberFormat="1" applyFont="1" applyFill="1" applyBorder="1" applyAlignment="1">
      <alignment horizontal="left"/>
    </xf>
    <xf numFmtId="0" fontId="2" fillId="3" borderId="366" xfId="0" applyFont="1" applyFill="1" applyBorder="1" applyAlignment="1">
      <alignment horizontal="left"/>
    </xf>
    <xf numFmtId="0" fontId="2" fillId="3" borderId="368" xfId="0" applyFont="1" applyFill="1" applyBorder="1" applyAlignment="1">
      <alignment horizontal="left"/>
    </xf>
    <xf numFmtId="0" fontId="2" fillId="6" borderId="370" xfId="0" applyFont="1" applyFill="1" applyBorder="1" applyAlignment="1">
      <alignment horizontal="left"/>
    </xf>
    <xf numFmtId="164" fontId="2" fillId="6" borderId="370" xfId="0" applyNumberFormat="1" applyFont="1" applyFill="1" applyBorder="1" applyAlignment="1">
      <alignment horizontal="left"/>
    </xf>
    <xf numFmtId="164" fontId="3" fillId="8" borderId="370" xfId="0" applyNumberFormat="1" applyFont="1" applyFill="1" applyBorder="1" applyAlignment="1">
      <alignment horizontal="left"/>
    </xf>
    <xf numFmtId="164" fontId="3" fillId="8" borderId="371" xfId="0" applyNumberFormat="1" applyFont="1" applyFill="1" applyBorder="1" applyAlignment="1">
      <alignment horizontal="left"/>
    </xf>
    <xf numFmtId="164" fontId="2" fillId="6" borderId="369" xfId="0" applyNumberFormat="1" applyFont="1" applyFill="1" applyBorder="1" applyAlignment="1">
      <alignment horizontal="left"/>
    </xf>
    <xf numFmtId="0" fontId="2" fillId="6" borderId="373" xfId="0" applyFont="1" applyFill="1" applyBorder="1" applyAlignment="1">
      <alignment horizontal="left"/>
    </xf>
    <xf numFmtId="164" fontId="2" fillId="6" borderId="373" xfId="0" applyNumberFormat="1" applyFont="1" applyFill="1" applyBorder="1" applyAlignment="1">
      <alignment horizontal="left"/>
    </xf>
    <xf numFmtId="164" fontId="3" fillId="8" borderId="373" xfId="0" applyNumberFormat="1" applyFont="1" applyFill="1" applyBorder="1" applyAlignment="1">
      <alignment horizontal="left"/>
    </xf>
    <xf numFmtId="164" fontId="3" fillId="8" borderId="374" xfId="0" applyNumberFormat="1" applyFont="1" applyFill="1" applyBorder="1" applyAlignment="1">
      <alignment horizontal="left"/>
    </xf>
    <xf numFmtId="164" fontId="2" fillId="6" borderId="372" xfId="0" applyNumberFormat="1" applyFont="1" applyFill="1" applyBorder="1" applyAlignment="1">
      <alignment horizontal="left"/>
    </xf>
    <xf numFmtId="0" fontId="2" fillId="6" borderId="376" xfId="0" applyFont="1" applyFill="1" applyBorder="1" applyAlignment="1">
      <alignment horizontal="left"/>
    </xf>
    <xf numFmtId="164" fontId="2" fillId="6" borderId="376" xfId="0" applyNumberFormat="1" applyFont="1" applyFill="1" applyBorder="1" applyAlignment="1">
      <alignment horizontal="left"/>
    </xf>
    <xf numFmtId="164" fontId="3" fillId="8" borderId="376" xfId="0" applyNumberFormat="1" applyFont="1" applyFill="1" applyBorder="1" applyAlignment="1">
      <alignment horizontal="left"/>
    </xf>
    <xf numFmtId="164" fontId="3" fillId="8" borderId="377" xfId="0" applyNumberFormat="1" applyFont="1" applyFill="1" applyBorder="1" applyAlignment="1">
      <alignment horizontal="left"/>
    </xf>
    <xf numFmtId="164" fontId="2" fillId="6" borderId="375" xfId="0" applyNumberFormat="1" applyFont="1" applyFill="1" applyBorder="1" applyAlignment="1">
      <alignment horizontal="left"/>
    </xf>
    <xf numFmtId="0" fontId="2" fillId="3" borderId="378" xfId="0" applyFont="1" applyFill="1" applyBorder="1" applyAlignment="1">
      <alignment horizontal="left"/>
    </xf>
    <xf numFmtId="0" fontId="2" fillId="6" borderId="380" xfId="0" applyFont="1" applyFill="1" applyBorder="1" applyAlignment="1">
      <alignment horizontal="left"/>
    </xf>
    <xf numFmtId="164" fontId="2" fillId="6" borderId="380" xfId="0" applyNumberFormat="1" applyFont="1" applyFill="1" applyBorder="1" applyAlignment="1">
      <alignment horizontal="left"/>
    </xf>
    <xf numFmtId="164" fontId="3" fillId="8" borderId="380" xfId="0" applyNumberFormat="1" applyFont="1" applyFill="1" applyBorder="1" applyAlignment="1">
      <alignment horizontal="left"/>
    </xf>
    <xf numFmtId="164" fontId="3" fillId="8" borderId="381" xfId="0" applyNumberFormat="1" applyFont="1" applyFill="1" applyBorder="1" applyAlignment="1">
      <alignment horizontal="left"/>
    </xf>
    <xf numFmtId="164" fontId="2" fillId="6" borderId="379" xfId="0" applyNumberFormat="1" applyFont="1" applyFill="1" applyBorder="1" applyAlignment="1">
      <alignment horizontal="left"/>
    </xf>
    <xf numFmtId="0" fontId="2" fillId="6" borderId="383" xfId="0" applyFont="1" applyFill="1" applyBorder="1" applyAlignment="1">
      <alignment horizontal="left"/>
    </xf>
    <xf numFmtId="164" fontId="2" fillId="6" borderId="383" xfId="0" applyNumberFormat="1" applyFont="1" applyFill="1" applyBorder="1" applyAlignment="1">
      <alignment horizontal="left"/>
    </xf>
    <xf numFmtId="164" fontId="3" fillId="8" borderId="383" xfId="0" applyNumberFormat="1" applyFont="1" applyFill="1" applyBorder="1" applyAlignment="1">
      <alignment horizontal="left"/>
    </xf>
    <xf numFmtId="164" fontId="3" fillId="8" borderId="384" xfId="0" applyNumberFormat="1" applyFont="1" applyFill="1" applyBorder="1" applyAlignment="1">
      <alignment horizontal="left"/>
    </xf>
    <xf numFmtId="164" fontId="2" fillId="6" borderId="382" xfId="0" applyNumberFormat="1" applyFont="1" applyFill="1" applyBorder="1" applyAlignment="1">
      <alignment horizontal="left"/>
    </xf>
    <xf numFmtId="0" fontId="2" fillId="6" borderId="386" xfId="0" applyFont="1" applyFill="1" applyBorder="1" applyAlignment="1">
      <alignment horizontal="left"/>
    </xf>
    <xf numFmtId="164" fontId="2" fillId="6" borderId="386" xfId="0" applyNumberFormat="1" applyFont="1" applyFill="1" applyBorder="1" applyAlignment="1">
      <alignment horizontal="left"/>
    </xf>
    <xf numFmtId="164" fontId="3" fillId="8" borderId="386" xfId="0" applyNumberFormat="1" applyFont="1" applyFill="1" applyBorder="1" applyAlignment="1">
      <alignment horizontal="left"/>
    </xf>
    <xf numFmtId="164" fontId="3" fillId="8" borderId="387" xfId="0" applyNumberFormat="1" applyFont="1" applyFill="1" applyBorder="1" applyAlignment="1">
      <alignment horizontal="left"/>
    </xf>
    <xf numFmtId="164" fontId="2" fillId="6" borderId="385" xfId="0" applyNumberFormat="1" applyFont="1" applyFill="1" applyBorder="1" applyAlignment="1">
      <alignment horizontal="left"/>
    </xf>
    <xf numFmtId="0" fontId="2" fillId="6" borderId="389" xfId="0" applyFont="1" applyFill="1" applyBorder="1" applyAlignment="1">
      <alignment horizontal="left"/>
    </xf>
    <xf numFmtId="164" fontId="2" fillId="6" borderId="389" xfId="0" applyNumberFormat="1" applyFont="1" applyFill="1" applyBorder="1" applyAlignment="1">
      <alignment horizontal="left"/>
    </xf>
    <xf numFmtId="164" fontId="3" fillId="8" borderId="389" xfId="0" applyNumberFormat="1" applyFont="1" applyFill="1" applyBorder="1" applyAlignment="1">
      <alignment horizontal="left"/>
    </xf>
    <xf numFmtId="164" fontId="3" fillId="8" borderId="390" xfId="0" applyNumberFormat="1" applyFont="1" applyFill="1" applyBorder="1" applyAlignment="1">
      <alignment horizontal="left"/>
    </xf>
    <xf numFmtId="164" fontId="2" fillId="6" borderId="388" xfId="0" applyNumberFormat="1" applyFont="1" applyFill="1" applyBorder="1" applyAlignment="1">
      <alignment horizontal="left"/>
    </xf>
    <xf numFmtId="0" fontId="2" fillId="3" borderId="389" xfId="0" applyFont="1" applyFill="1" applyBorder="1" applyAlignment="1">
      <alignment horizontal="left"/>
    </xf>
    <xf numFmtId="0" fontId="2" fillId="3" borderId="391" xfId="0" applyFont="1" applyFill="1" applyBorder="1" applyAlignment="1">
      <alignment horizontal="left"/>
    </xf>
    <xf numFmtId="0" fontId="2" fillId="6" borderId="393" xfId="0" applyFont="1" applyFill="1" applyBorder="1" applyAlignment="1">
      <alignment horizontal="left"/>
    </xf>
    <xf numFmtId="164" fontId="2" fillId="6" borderId="393" xfId="0" applyNumberFormat="1" applyFont="1" applyFill="1" applyBorder="1" applyAlignment="1">
      <alignment horizontal="left"/>
    </xf>
    <xf numFmtId="164" fontId="3" fillId="8" borderId="393" xfId="0" applyNumberFormat="1" applyFont="1" applyFill="1" applyBorder="1" applyAlignment="1">
      <alignment horizontal="left"/>
    </xf>
    <xf numFmtId="164" fontId="3" fillId="8" borderId="394" xfId="0" applyNumberFormat="1" applyFont="1" applyFill="1" applyBorder="1" applyAlignment="1">
      <alignment horizontal="left"/>
    </xf>
    <xf numFmtId="164" fontId="2" fillId="6" borderId="392" xfId="0" applyNumberFormat="1" applyFont="1" applyFill="1" applyBorder="1" applyAlignment="1">
      <alignment horizontal="left"/>
    </xf>
    <xf numFmtId="0" fontId="2" fillId="3" borderId="393" xfId="0" applyFont="1" applyFill="1" applyBorder="1" applyAlignment="1">
      <alignment horizontal="left"/>
    </xf>
    <xf numFmtId="0" fontId="2" fillId="3" borderId="395" xfId="0" applyFont="1" applyFill="1" applyBorder="1" applyAlignment="1">
      <alignment horizontal="left"/>
    </xf>
    <xf numFmtId="0" fontId="2" fillId="6" borderId="397" xfId="0" applyFont="1" applyFill="1" applyBorder="1" applyAlignment="1">
      <alignment horizontal="left"/>
    </xf>
    <xf numFmtId="164" fontId="2" fillId="6" borderId="397" xfId="0" applyNumberFormat="1" applyFont="1" applyFill="1" applyBorder="1" applyAlignment="1">
      <alignment horizontal="left"/>
    </xf>
    <xf numFmtId="164" fontId="3" fillId="8" borderId="397" xfId="0" applyNumberFormat="1" applyFont="1" applyFill="1" applyBorder="1" applyAlignment="1">
      <alignment horizontal="left"/>
    </xf>
    <xf numFmtId="164" fontId="3" fillId="8" borderId="398" xfId="0" applyNumberFormat="1" applyFont="1" applyFill="1" applyBorder="1" applyAlignment="1">
      <alignment horizontal="left"/>
    </xf>
    <xf numFmtId="164" fontId="2" fillId="6" borderId="396" xfId="0" applyNumberFormat="1" applyFont="1" applyFill="1" applyBorder="1" applyAlignment="1">
      <alignment horizontal="left"/>
    </xf>
    <xf numFmtId="0" fontId="2" fillId="3" borderId="396" xfId="0" applyFont="1" applyFill="1" applyBorder="1" applyAlignment="1">
      <alignment horizontal="left"/>
    </xf>
    <xf numFmtId="0" fontId="2" fillId="3" borderId="397" xfId="0" applyFont="1" applyFill="1" applyBorder="1" applyAlignment="1">
      <alignment horizontal="left"/>
    </xf>
    <xf numFmtId="0" fontId="2" fillId="3" borderId="399" xfId="0" applyFont="1" applyFill="1" applyBorder="1" applyAlignment="1">
      <alignment horizontal="left"/>
    </xf>
    <xf numFmtId="0" fontId="2" fillId="3" borderId="400" xfId="0" applyFont="1" applyFill="1" applyBorder="1" applyAlignment="1">
      <alignment horizontal="left"/>
    </xf>
    <xf numFmtId="0" fontId="2" fillId="3" borderId="401" xfId="0" applyFont="1" applyFill="1" applyBorder="1" applyAlignment="1">
      <alignment horizontal="left"/>
    </xf>
    <xf numFmtId="164" fontId="2" fillId="6" borderId="403" xfId="0" applyNumberFormat="1" applyFont="1" applyFill="1" applyBorder="1" applyAlignment="1">
      <alignment horizontal="left"/>
    </xf>
    <xf numFmtId="164" fontId="3" fillId="8" borderId="403" xfId="0" applyNumberFormat="1" applyFont="1" applyFill="1" applyBorder="1" applyAlignment="1">
      <alignment horizontal="left"/>
    </xf>
    <xf numFmtId="164" fontId="3" fillId="8" borderId="404" xfId="0" applyNumberFormat="1" applyFont="1" applyFill="1" applyBorder="1" applyAlignment="1">
      <alignment horizontal="left"/>
    </xf>
    <xf numFmtId="164" fontId="2" fillId="6" borderId="402" xfId="0" applyNumberFormat="1" applyFont="1" applyFill="1" applyBorder="1" applyAlignment="1">
      <alignment horizontal="left"/>
    </xf>
    <xf numFmtId="0" fontId="2" fillId="6" borderId="406" xfId="0" applyFont="1" applyFill="1" applyBorder="1" applyAlignment="1">
      <alignment horizontal="left"/>
    </xf>
    <xf numFmtId="164" fontId="2" fillId="6" borderId="406" xfId="0" applyNumberFormat="1" applyFont="1" applyFill="1" applyBorder="1" applyAlignment="1">
      <alignment horizontal="left"/>
    </xf>
    <xf numFmtId="164" fontId="3" fillId="8" borderId="406" xfId="0" applyNumberFormat="1" applyFont="1" applyFill="1" applyBorder="1" applyAlignment="1">
      <alignment horizontal="left"/>
    </xf>
    <xf numFmtId="164" fontId="3" fillId="8" borderId="407" xfId="0" applyNumberFormat="1" applyFont="1" applyFill="1" applyBorder="1" applyAlignment="1">
      <alignment horizontal="left"/>
    </xf>
    <xf numFmtId="164" fontId="2" fillId="6" borderId="405" xfId="0" applyNumberFormat="1" applyFont="1" applyFill="1" applyBorder="1" applyAlignment="1">
      <alignment horizontal="left"/>
    </xf>
    <xf numFmtId="0" fontId="2" fillId="3" borderId="405" xfId="0" applyFont="1" applyFill="1" applyBorder="1" applyAlignment="1">
      <alignment horizontal="left"/>
    </xf>
    <xf numFmtId="0" fontId="2" fillId="3" borderId="406" xfId="0" applyFont="1" applyFill="1" applyBorder="1" applyAlignment="1">
      <alignment horizontal="left"/>
    </xf>
    <xf numFmtId="0" fontId="2" fillId="3" borderId="408" xfId="0" applyFont="1" applyFill="1" applyBorder="1" applyAlignment="1">
      <alignment horizontal="left"/>
    </xf>
    <xf numFmtId="0" fontId="2" fillId="3" borderId="409" xfId="0" applyFont="1" applyFill="1" applyBorder="1" applyAlignment="1">
      <alignment horizontal="left"/>
    </xf>
    <xf numFmtId="0" fontId="2" fillId="3" borderId="410" xfId="0" applyFont="1" applyFill="1" applyBorder="1" applyAlignment="1">
      <alignment horizontal="left"/>
    </xf>
    <xf numFmtId="0" fontId="2" fillId="3" borderId="411" xfId="0" applyFont="1" applyFill="1" applyBorder="1" applyAlignment="1">
      <alignment horizontal="left"/>
    </xf>
    <xf numFmtId="0" fontId="2" fillId="6" borderId="413" xfId="0" applyFont="1" applyFill="1" applyBorder="1" applyAlignment="1">
      <alignment horizontal="left"/>
    </xf>
    <xf numFmtId="164" fontId="2" fillId="6" borderId="413" xfId="0" applyNumberFormat="1" applyFont="1" applyFill="1" applyBorder="1" applyAlignment="1">
      <alignment horizontal="left"/>
    </xf>
    <xf numFmtId="164" fontId="3" fillId="8" borderId="413" xfId="0" applyNumberFormat="1" applyFont="1" applyFill="1" applyBorder="1" applyAlignment="1">
      <alignment horizontal="left"/>
    </xf>
    <xf numFmtId="164" fontId="3" fillId="8" borderId="414" xfId="0" applyNumberFormat="1" applyFont="1" applyFill="1" applyBorder="1" applyAlignment="1">
      <alignment horizontal="left"/>
    </xf>
    <xf numFmtId="164" fontId="2" fillId="6" borderId="412" xfId="0" applyNumberFormat="1" applyFont="1" applyFill="1" applyBorder="1" applyAlignment="1">
      <alignment horizontal="left"/>
    </xf>
    <xf numFmtId="0" fontId="2" fillId="3" borderId="413" xfId="0" applyFont="1" applyFill="1" applyBorder="1" applyAlignment="1">
      <alignment horizontal="left"/>
    </xf>
    <xf numFmtId="0" fontId="2" fillId="3" borderId="415" xfId="0" applyFont="1" applyFill="1" applyBorder="1" applyAlignment="1">
      <alignment horizontal="left"/>
    </xf>
    <xf numFmtId="0" fontId="2" fillId="3" borderId="416" xfId="0" applyFont="1" applyFill="1" applyBorder="1" applyAlignment="1">
      <alignment horizontal="left"/>
    </xf>
    <xf numFmtId="164" fontId="2" fillId="6" borderId="418" xfId="0" applyNumberFormat="1" applyFont="1" applyFill="1" applyBorder="1" applyAlignment="1">
      <alignment horizontal="left"/>
    </xf>
    <xf numFmtId="164" fontId="3" fillId="8" borderId="418" xfId="0" applyNumberFormat="1" applyFont="1" applyFill="1" applyBorder="1" applyAlignment="1">
      <alignment horizontal="left"/>
    </xf>
    <xf numFmtId="164" fontId="3" fillId="8" borderId="419" xfId="0" applyNumberFormat="1" applyFont="1" applyFill="1" applyBorder="1" applyAlignment="1">
      <alignment horizontal="left"/>
    </xf>
    <xf numFmtId="164" fontId="2" fillId="6" borderId="417" xfId="0" applyNumberFormat="1" applyFont="1" applyFill="1" applyBorder="1" applyAlignment="1">
      <alignment horizontal="left"/>
    </xf>
    <xf numFmtId="0" fontId="2" fillId="6" borderId="421" xfId="0" applyFont="1" applyFill="1" applyBorder="1" applyAlignment="1">
      <alignment horizontal="left"/>
    </xf>
    <xf numFmtId="164" fontId="2" fillId="6" borderId="421" xfId="0" applyNumberFormat="1" applyFont="1" applyFill="1" applyBorder="1" applyAlignment="1">
      <alignment horizontal="left"/>
    </xf>
    <xf numFmtId="164" fontId="3" fillId="8" borderId="421" xfId="0" applyNumberFormat="1" applyFont="1" applyFill="1" applyBorder="1" applyAlignment="1">
      <alignment horizontal="left"/>
    </xf>
    <xf numFmtId="164" fontId="3" fillId="8" borderId="422" xfId="0" applyNumberFormat="1" applyFont="1" applyFill="1" applyBorder="1" applyAlignment="1">
      <alignment horizontal="left"/>
    </xf>
    <xf numFmtId="164" fontId="2" fillId="6" borderId="420" xfId="0" applyNumberFormat="1" applyFont="1" applyFill="1" applyBorder="1" applyAlignment="1">
      <alignment horizontal="left"/>
    </xf>
    <xf numFmtId="0" fontId="2" fillId="6" borderId="424" xfId="0" applyFont="1" applyFill="1" applyBorder="1" applyAlignment="1">
      <alignment horizontal="left"/>
    </xf>
    <xf numFmtId="164" fontId="2" fillId="6" borderId="424" xfId="0" applyNumberFormat="1" applyFont="1" applyFill="1" applyBorder="1" applyAlignment="1">
      <alignment horizontal="left"/>
    </xf>
    <xf numFmtId="164" fontId="3" fillId="8" borderId="424" xfId="0" applyNumberFormat="1" applyFont="1" applyFill="1" applyBorder="1" applyAlignment="1">
      <alignment horizontal="left"/>
    </xf>
    <xf numFmtId="164" fontId="3" fillId="8" borderId="425" xfId="0" applyNumberFormat="1" applyFont="1" applyFill="1" applyBorder="1" applyAlignment="1">
      <alignment horizontal="left"/>
    </xf>
    <xf numFmtId="164" fontId="2" fillId="6" borderId="423" xfId="0" applyNumberFormat="1" applyFont="1" applyFill="1" applyBorder="1" applyAlignment="1">
      <alignment horizontal="left"/>
    </xf>
    <xf numFmtId="0" fontId="2" fillId="3" borderId="423" xfId="0" applyFont="1" applyFill="1" applyBorder="1" applyAlignment="1">
      <alignment horizontal="left"/>
    </xf>
    <xf numFmtId="0" fontId="2" fillId="3" borderId="426" xfId="0" applyFont="1" applyFill="1" applyBorder="1" applyAlignment="1">
      <alignment horizontal="left"/>
    </xf>
    <xf numFmtId="0" fontId="2" fillId="3" borderId="427" xfId="0" applyFont="1" applyFill="1" applyBorder="1" applyAlignment="1">
      <alignment horizontal="left"/>
    </xf>
    <xf numFmtId="0" fontId="2" fillId="6" borderId="429" xfId="0" applyFont="1" applyFill="1" applyBorder="1" applyAlignment="1">
      <alignment horizontal="left"/>
    </xf>
    <xf numFmtId="164" fontId="2" fillId="6" borderId="429" xfId="0" applyNumberFormat="1" applyFont="1" applyFill="1" applyBorder="1" applyAlignment="1">
      <alignment horizontal="left"/>
    </xf>
    <xf numFmtId="164" fontId="3" fillId="8" borderId="429" xfId="0" applyNumberFormat="1" applyFont="1" applyFill="1" applyBorder="1" applyAlignment="1">
      <alignment horizontal="left"/>
    </xf>
    <xf numFmtId="164" fontId="3" fillId="8" borderId="430" xfId="0" applyNumberFormat="1" applyFont="1" applyFill="1" applyBorder="1" applyAlignment="1">
      <alignment horizontal="left"/>
    </xf>
    <xf numFmtId="164" fontId="2" fillId="6" borderId="428" xfId="0" applyNumberFormat="1" applyFont="1" applyFill="1" applyBorder="1" applyAlignment="1">
      <alignment horizontal="left"/>
    </xf>
    <xf numFmtId="0" fontId="2" fillId="3" borderId="428" xfId="0" applyFont="1" applyFill="1" applyBorder="1" applyAlignment="1">
      <alignment horizontal="left"/>
    </xf>
    <xf numFmtId="0" fontId="2" fillId="3" borderId="431" xfId="0" applyFont="1" applyFill="1" applyBorder="1" applyAlignment="1">
      <alignment horizontal="left"/>
    </xf>
    <xf numFmtId="0" fontId="2" fillId="6" borderId="433" xfId="0" applyFont="1" applyFill="1" applyBorder="1" applyAlignment="1">
      <alignment horizontal="left"/>
    </xf>
    <xf numFmtId="164" fontId="2" fillId="6" borderId="433" xfId="0" applyNumberFormat="1" applyFont="1" applyFill="1" applyBorder="1" applyAlignment="1">
      <alignment horizontal="left"/>
    </xf>
    <xf numFmtId="164" fontId="3" fillId="8" borderId="433" xfId="0" applyNumberFormat="1" applyFont="1" applyFill="1" applyBorder="1" applyAlignment="1">
      <alignment horizontal="left"/>
    </xf>
    <xf numFmtId="164" fontId="3" fillId="8" borderId="434" xfId="0" applyNumberFormat="1" applyFont="1" applyFill="1" applyBorder="1" applyAlignment="1">
      <alignment horizontal="left"/>
    </xf>
    <xf numFmtId="164" fontId="2" fillId="6" borderId="432" xfId="0" applyNumberFormat="1" applyFont="1" applyFill="1" applyBorder="1" applyAlignment="1">
      <alignment horizontal="left"/>
    </xf>
    <xf numFmtId="0" fontId="2" fillId="3" borderId="433" xfId="0" applyFont="1" applyFill="1" applyBorder="1" applyAlignment="1">
      <alignment horizontal="left"/>
    </xf>
    <xf numFmtId="0" fontId="2" fillId="3" borderId="435" xfId="0" applyFont="1" applyFill="1" applyBorder="1" applyAlignment="1">
      <alignment horizontal="left"/>
    </xf>
    <xf numFmtId="0" fontId="2" fillId="6" borderId="437" xfId="0" applyFont="1" applyFill="1" applyBorder="1" applyAlignment="1">
      <alignment horizontal="left"/>
    </xf>
    <xf numFmtId="164" fontId="2" fillId="6" borderId="437" xfId="0" applyNumberFormat="1" applyFont="1" applyFill="1" applyBorder="1" applyAlignment="1">
      <alignment horizontal="left"/>
    </xf>
    <xf numFmtId="164" fontId="3" fillId="8" borderId="437" xfId="0" applyNumberFormat="1" applyFont="1" applyFill="1" applyBorder="1" applyAlignment="1">
      <alignment horizontal="left"/>
    </xf>
    <xf numFmtId="164" fontId="3" fillId="8" borderId="438" xfId="0" applyNumberFormat="1" applyFont="1" applyFill="1" applyBorder="1" applyAlignment="1">
      <alignment horizontal="left"/>
    </xf>
    <xf numFmtId="164" fontId="2" fillId="6" borderId="436" xfId="0" applyNumberFormat="1" applyFont="1" applyFill="1" applyBorder="1" applyAlignment="1">
      <alignment horizontal="left"/>
    </xf>
    <xf numFmtId="0" fontId="2" fillId="3" borderId="436" xfId="0" applyFont="1" applyFill="1" applyBorder="1" applyAlignment="1">
      <alignment horizontal="left"/>
    </xf>
    <xf numFmtId="0" fontId="2" fillId="3" borderId="437" xfId="0" applyFont="1" applyFill="1" applyBorder="1" applyAlignment="1">
      <alignment horizontal="left"/>
    </xf>
    <xf numFmtId="164" fontId="2" fillId="6" borderId="440" xfId="0" applyNumberFormat="1" applyFont="1" applyFill="1" applyBorder="1" applyAlignment="1">
      <alignment horizontal="left"/>
    </xf>
    <xf numFmtId="164" fontId="3" fillId="8" borderId="440" xfId="0" applyNumberFormat="1" applyFont="1" applyFill="1" applyBorder="1" applyAlignment="1">
      <alignment horizontal="left"/>
    </xf>
    <xf numFmtId="164" fontId="3" fillId="8" borderId="441" xfId="0" applyNumberFormat="1" applyFont="1" applyFill="1" applyBorder="1" applyAlignment="1">
      <alignment horizontal="left"/>
    </xf>
    <xf numFmtId="164" fontId="2" fillId="6" borderId="439" xfId="0" applyNumberFormat="1" applyFont="1" applyFill="1" applyBorder="1" applyAlignment="1">
      <alignment horizontal="left"/>
    </xf>
    <xf numFmtId="0" fontId="2" fillId="6" borderId="443" xfId="0" applyFont="1" applyFill="1" applyBorder="1" applyAlignment="1">
      <alignment horizontal="left"/>
    </xf>
    <xf numFmtId="164" fontId="2" fillId="6" borderId="443" xfId="0" applyNumberFormat="1" applyFont="1" applyFill="1" applyBorder="1" applyAlignment="1">
      <alignment horizontal="left"/>
    </xf>
    <xf numFmtId="164" fontId="3" fillId="8" borderId="443" xfId="0" applyNumberFormat="1" applyFont="1" applyFill="1" applyBorder="1" applyAlignment="1">
      <alignment horizontal="left"/>
    </xf>
    <xf numFmtId="164" fontId="3" fillId="8" borderId="444" xfId="0" applyNumberFormat="1" applyFont="1" applyFill="1" applyBorder="1" applyAlignment="1">
      <alignment horizontal="left"/>
    </xf>
    <xf numFmtId="164" fontId="2" fillId="6" borderId="442" xfId="0" applyNumberFormat="1" applyFont="1" applyFill="1" applyBorder="1" applyAlignment="1">
      <alignment horizontal="left"/>
    </xf>
    <xf numFmtId="0" fontId="2" fillId="3" borderId="443" xfId="0" applyFont="1" applyFill="1" applyBorder="1" applyAlignment="1">
      <alignment horizontal="left"/>
    </xf>
    <xf numFmtId="0" fontId="2" fillId="3" borderId="445" xfId="0" applyFont="1" applyFill="1" applyBorder="1" applyAlignment="1">
      <alignment horizontal="left"/>
    </xf>
    <xf numFmtId="0" fontId="2" fillId="3" borderId="446" xfId="0" applyFont="1" applyFill="1" applyBorder="1" applyAlignment="1">
      <alignment horizontal="left"/>
    </xf>
    <xf numFmtId="0" fontId="2" fillId="6" borderId="447" xfId="0" applyFont="1" applyFill="1" applyBorder="1" applyAlignment="1">
      <alignment horizontal="left"/>
    </xf>
    <xf numFmtId="0" fontId="2" fillId="6" borderId="448" xfId="0" applyFont="1" applyFill="1" applyBorder="1" applyAlignment="1">
      <alignment horizontal="left"/>
    </xf>
    <xf numFmtId="164" fontId="2" fillId="6" borderId="448" xfId="0" applyNumberFormat="1" applyFont="1" applyFill="1" applyBorder="1" applyAlignment="1">
      <alignment horizontal="left"/>
    </xf>
    <xf numFmtId="164" fontId="3" fillId="8" borderId="448" xfId="0" applyNumberFormat="1" applyFont="1" applyFill="1" applyBorder="1" applyAlignment="1">
      <alignment horizontal="left"/>
    </xf>
    <xf numFmtId="164" fontId="3" fillId="8" borderId="449" xfId="0" applyNumberFormat="1" applyFont="1" applyFill="1" applyBorder="1" applyAlignment="1">
      <alignment horizontal="left"/>
    </xf>
    <xf numFmtId="164" fontId="2" fillId="6" borderId="447" xfId="0" applyNumberFormat="1" applyFont="1" applyFill="1" applyBorder="1" applyAlignment="1">
      <alignment horizontal="left"/>
    </xf>
    <xf numFmtId="0" fontId="2" fillId="6" borderId="451" xfId="0" applyFont="1" applyFill="1" applyBorder="1" applyAlignment="1">
      <alignment horizontal="left"/>
    </xf>
    <xf numFmtId="164" fontId="2" fillId="6" borderId="451" xfId="0" applyNumberFormat="1" applyFont="1" applyFill="1" applyBorder="1" applyAlignment="1">
      <alignment horizontal="left"/>
    </xf>
    <xf numFmtId="164" fontId="3" fillId="8" borderId="451" xfId="0" applyNumberFormat="1" applyFont="1" applyFill="1" applyBorder="1" applyAlignment="1">
      <alignment horizontal="left"/>
    </xf>
    <xf numFmtId="164" fontId="3" fillId="8" borderId="452" xfId="0" applyNumberFormat="1" applyFont="1" applyFill="1" applyBorder="1" applyAlignment="1">
      <alignment horizontal="left"/>
    </xf>
    <xf numFmtId="164" fontId="2" fillId="6" borderId="450" xfId="0" applyNumberFormat="1" applyFont="1" applyFill="1" applyBorder="1" applyAlignment="1">
      <alignment horizontal="left"/>
    </xf>
    <xf numFmtId="0" fontId="2" fillId="3" borderId="451" xfId="0" applyFont="1" applyFill="1" applyBorder="1" applyAlignment="1">
      <alignment horizontal="left"/>
    </xf>
    <xf numFmtId="0" fontId="2" fillId="3" borderId="453" xfId="0" applyFont="1" applyFill="1" applyBorder="1" applyAlignment="1">
      <alignment horizontal="left"/>
    </xf>
    <xf numFmtId="164" fontId="2" fillId="3" borderId="454" xfId="0" applyNumberFormat="1" applyFont="1" applyFill="1" applyBorder="1" applyAlignment="1">
      <alignment horizontal="left"/>
    </xf>
    <xf numFmtId="164" fontId="2" fillId="3" borderId="451" xfId="0" applyNumberFormat="1" applyFont="1" applyFill="1" applyBorder="1" applyAlignment="1">
      <alignment horizontal="left"/>
    </xf>
    <xf numFmtId="164" fontId="2" fillId="3" borderId="456" xfId="0" applyNumberFormat="1" applyFont="1" applyFill="1" applyBorder="1" applyAlignment="1">
      <alignment horizontal="left"/>
    </xf>
    <xf numFmtId="164" fontId="2" fillId="3" borderId="457" xfId="0" applyNumberFormat="1" applyFont="1" applyFill="1" applyBorder="1" applyAlignment="1">
      <alignment horizontal="left"/>
    </xf>
    <xf numFmtId="164" fontId="5" fillId="3" borderId="458" xfId="0" applyNumberFormat="1" applyFont="1" applyFill="1" applyBorder="1" applyAlignment="1">
      <alignment horizontal="left"/>
    </xf>
    <xf numFmtId="164" fontId="5" fillId="3" borderId="454" xfId="0" applyNumberFormat="1" applyFont="1" applyFill="1" applyBorder="1" applyAlignment="1">
      <alignment horizontal="left"/>
    </xf>
    <xf numFmtId="164" fontId="5" fillId="3" borderId="459" xfId="0" applyNumberFormat="1" applyFont="1" applyFill="1" applyBorder="1" applyAlignment="1">
      <alignment horizontal="left"/>
    </xf>
    <xf numFmtId="164" fontId="5" fillId="3" borderId="456" xfId="0" applyNumberFormat="1" applyFont="1" applyFill="1" applyBorder="1" applyAlignment="1">
      <alignment horizontal="left"/>
    </xf>
    <xf numFmtId="164" fontId="6" fillId="5" borderId="454" xfId="0" applyNumberFormat="1" applyFont="1" applyFill="1" applyBorder="1" applyAlignment="1">
      <alignment horizontal="left"/>
    </xf>
    <xf numFmtId="164" fontId="5" fillId="3" borderId="194" xfId="0" applyNumberFormat="1" applyFont="1" applyFill="1" applyBorder="1" applyAlignment="1">
      <alignment horizontal="left"/>
    </xf>
    <xf numFmtId="164" fontId="5" fillId="3" borderId="195" xfId="0" applyNumberFormat="1" applyFont="1" applyFill="1" applyBorder="1" applyAlignment="1">
      <alignment horizontal="left"/>
    </xf>
    <xf numFmtId="164" fontId="6" fillId="5" borderId="458" xfId="0" applyNumberFormat="1" applyFont="1" applyFill="1" applyBorder="1" applyAlignment="1">
      <alignment horizontal="left"/>
    </xf>
    <xf numFmtId="0" fontId="2" fillId="3" borderId="454" xfId="0" applyFont="1" applyFill="1" applyBorder="1" applyAlignment="1">
      <alignment horizontal="left"/>
    </xf>
    <xf numFmtId="0" fontId="3" fillId="3" borderId="28" xfId="0" applyFont="1" applyFill="1" applyBorder="1" applyAlignment="1">
      <alignment horizontal="left"/>
    </xf>
    <xf numFmtId="164" fontId="2" fillId="3" borderId="458" xfId="0" applyNumberFormat="1" applyFont="1" applyFill="1" applyBorder="1" applyAlignment="1">
      <alignment horizontal="left"/>
    </xf>
    <xf numFmtId="0" fontId="0" fillId="4" borderId="458" xfId="0" applyFill="1" applyBorder="1" applyAlignment="1">
      <alignment vertical="center"/>
    </xf>
    <xf numFmtId="164" fontId="7" fillId="4" borderId="454" xfId="0" applyNumberFormat="1" applyFont="1" applyFill="1" applyBorder="1" applyAlignment="1">
      <alignment vertical="center" wrapText="1"/>
    </xf>
    <xf numFmtId="0" fontId="0" fillId="4" borderId="455" xfId="0" applyFill="1" applyBorder="1" applyAlignment="1">
      <alignment horizontal="left" wrapText="1"/>
    </xf>
    <xf numFmtId="0" fontId="2" fillId="6" borderId="458" xfId="0" applyFont="1" applyFill="1" applyBorder="1" applyAlignment="1">
      <alignment horizontal="left"/>
    </xf>
    <xf numFmtId="164" fontId="2" fillId="6" borderId="454" xfId="0" applyNumberFormat="1" applyFont="1" applyFill="1" applyBorder="1" applyAlignment="1">
      <alignment horizontal="left"/>
    </xf>
    <xf numFmtId="164" fontId="3" fillId="8" borderId="454" xfId="0" applyNumberFormat="1" applyFont="1" applyFill="1" applyBorder="1" applyAlignment="1">
      <alignment horizontal="left"/>
    </xf>
    <xf numFmtId="164" fontId="2" fillId="6" borderId="458" xfId="0" applyNumberFormat="1" applyFont="1" applyFill="1" applyBorder="1" applyAlignment="1">
      <alignment horizontal="left"/>
    </xf>
    <xf numFmtId="164" fontId="3" fillId="8" borderId="455" xfId="0" applyNumberFormat="1" applyFont="1" applyFill="1" applyBorder="1" applyAlignment="1">
      <alignment horizontal="left"/>
    </xf>
    <xf numFmtId="0" fontId="2" fillId="6" borderId="454" xfId="0" applyFont="1" applyFill="1" applyBorder="1" applyAlignment="1">
      <alignment horizontal="left"/>
    </xf>
    <xf numFmtId="0" fontId="2" fillId="3" borderId="460" xfId="0" applyFont="1" applyFill="1" applyBorder="1" applyAlignment="1">
      <alignment horizontal="left"/>
    </xf>
    <xf numFmtId="0" fontId="2" fillId="3" borderId="461" xfId="0" applyFont="1" applyFill="1" applyBorder="1" applyAlignment="1">
      <alignment horizontal="left"/>
    </xf>
    <xf numFmtId="0" fontId="2" fillId="3" borderId="458" xfId="0" applyFont="1" applyFill="1" applyBorder="1" applyAlignment="1">
      <alignment horizontal="left"/>
    </xf>
    <xf numFmtId="0" fontId="2" fillId="3" borderId="455" xfId="0" applyFont="1" applyFill="1" applyBorder="1" applyAlignment="1">
      <alignment horizontal="left"/>
    </xf>
    <xf numFmtId="0" fontId="2" fillId="3" borderId="462" xfId="0" applyFont="1" applyFill="1" applyBorder="1" applyAlignment="1">
      <alignment horizontal="left"/>
    </xf>
    <xf numFmtId="0" fontId="2" fillId="3" borderId="463" xfId="0" applyFont="1" applyFill="1" applyBorder="1" applyAlignment="1">
      <alignment horizontal="left"/>
    </xf>
    <xf numFmtId="0" fontId="2" fillId="3" borderId="464" xfId="0" applyFont="1" applyFill="1" applyBorder="1" applyAlignment="1">
      <alignment horizontal="left"/>
    </xf>
    <xf numFmtId="0" fontId="2" fillId="6" borderId="465" xfId="0" applyFont="1" applyFill="1" applyBorder="1" applyAlignment="1">
      <alignment horizontal="left"/>
    </xf>
    <xf numFmtId="0" fontId="2" fillId="6" borderId="466" xfId="0" applyFont="1" applyFill="1" applyBorder="1" applyAlignment="1">
      <alignment horizontal="left"/>
    </xf>
    <xf numFmtId="164" fontId="2" fillId="6" borderId="466" xfId="0" applyNumberFormat="1" applyFont="1" applyFill="1" applyBorder="1" applyAlignment="1">
      <alignment horizontal="left"/>
    </xf>
    <xf numFmtId="164" fontId="3" fillId="8" borderId="466" xfId="0" applyNumberFormat="1" applyFont="1" applyFill="1" applyBorder="1" applyAlignment="1">
      <alignment horizontal="left"/>
    </xf>
    <xf numFmtId="164" fontId="3" fillId="8" borderId="467" xfId="0" applyNumberFormat="1" applyFont="1" applyFill="1" applyBorder="1" applyAlignment="1">
      <alignment horizontal="left"/>
    </xf>
    <xf numFmtId="164" fontId="2" fillId="6" borderId="465" xfId="0" applyNumberFormat="1" applyFont="1" applyFill="1" applyBorder="1" applyAlignment="1">
      <alignment horizontal="left"/>
    </xf>
    <xf numFmtId="164" fontId="3" fillId="8" borderId="468" xfId="0" applyNumberFormat="1" applyFont="1" applyFill="1" applyBorder="1" applyAlignment="1">
      <alignment horizontal="left"/>
    </xf>
    <xf numFmtId="164" fontId="2" fillId="6" borderId="470" xfId="0" applyNumberFormat="1" applyFont="1" applyFill="1" applyBorder="1" applyAlignment="1">
      <alignment horizontal="left"/>
    </xf>
    <xf numFmtId="164" fontId="3" fillId="8" borderId="470" xfId="0" applyNumberFormat="1" applyFont="1" applyFill="1" applyBorder="1" applyAlignment="1">
      <alignment horizontal="left"/>
    </xf>
    <xf numFmtId="164" fontId="3" fillId="8" borderId="471" xfId="0" applyNumberFormat="1" applyFont="1" applyFill="1" applyBorder="1" applyAlignment="1">
      <alignment horizontal="left"/>
    </xf>
    <xf numFmtId="164" fontId="2" fillId="6" borderId="469" xfId="0" applyNumberFormat="1" applyFont="1" applyFill="1" applyBorder="1" applyAlignment="1">
      <alignment horizontal="left"/>
    </xf>
    <xf numFmtId="164" fontId="3" fillId="8" borderId="472" xfId="0" applyNumberFormat="1" applyFont="1" applyFill="1" applyBorder="1" applyAlignment="1">
      <alignment horizontal="left"/>
    </xf>
    <xf numFmtId="0" fontId="2" fillId="6" borderId="474" xfId="0" applyFont="1" applyFill="1" applyBorder="1" applyAlignment="1">
      <alignment horizontal="left"/>
    </xf>
    <xf numFmtId="164" fontId="2" fillId="6" borderId="474" xfId="0" applyNumberFormat="1" applyFont="1" applyFill="1" applyBorder="1" applyAlignment="1">
      <alignment horizontal="left"/>
    </xf>
    <xf numFmtId="164" fontId="3" fillId="8" borderId="474" xfId="0" applyNumberFormat="1" applyFont="1" applyFill="1" applyBorder="1" applyAlignment="1">
      <alignment horizontal="left"/>
    </xf>
    <xf numFmtId="164" fontId="3" fillId="8" borderId="475" xfId="0" applyNumberFormat="1" applyFont="1" applyFill="1" applyBorder="1" applyAlignment="1">
      <alignment horizontal="left"/>
    </xf>
    <xf numFmtId="164" fontId="2" fillId="6" borderId="473" xfId="0" applyNumberFormat="1" applyFont="1" applyFill="1" applyBorder="1" applyAlignment="1">
      <alignment horizontal="left"/>
    </xf>
    <xf numFmtId="164" fontId="3" fillId="8" borderId="476" xfId="0" applyNumberFormat="1" applyFont="1" applyFill="1" applyBorder="1" applyAlignment="1">
      <alignment horizontal="left"/>
    </xf>
    <xf numFmtId="0" fontId="2" fillId="3" borderId="473" xfId="0" applyFont="1" applyFill="1" applyBorder="1" applyAlignment="1">
      <alignment horizontal="left"/>
    </xf>
    <xf numFmtId="0" fontId="2" fillId="6" borderId="478" xfId="0" applyFont="1" applyFill="1" applyBorder="1" applyAlignment="1">
      <alignment horizontal="left"/>
    </xf>
    <xf numFmtId="164" fontId="2" fillId="6" borderId="478" xfId="0" applyNumberFormat="1" applyFont="1" applyFill="1" applyBorder="1" applyAlignment="1">
      <alignment horizontal="left"/>
    </xf>
    <xf numFmtId="164" fontId="3" fillId="8" borderId="478" xfId="0" applyNumberFormat="1" applyFont="1" applyFill="1" applyBorder="1" applyAlignment="1">
      <alignment horizontal="left"/>
    </xf>
    <xf numFmtId="164" fontId="3" fillId="8" borderId="479" xfId="0" applyNumberFormat="1" applyFont="1" applyFill="1" applyBorder="1" applyAlignment="1">
      <alignment horizontal="left"/>
    </xf>
    <xf numFmtId="164" fontId="2" fillId="6" borderId="477" xfId="0" applyNumberFormat="1" applyFont="1" applyFill="1" applyBorder="1" applyAlignment="1">
      <alignment horizontal="left"/>
    </xf>
    <xf numFmtId="164" fontId="3" fillId="8" borderId="480" xfId="0" applyNumberFormat="1" applyFont="1" applyFill="1" applyBorder="1" applyAlignment="1">
      <alignment horizontal="left"/>
    </xf>
    <xf numFmtId="0" fontId="2" fillId="3" borderId="477" xfId="0" applyFont="1" applyFill="1" applyBorder="1" applyAlignment="1">
      <alignment horizontal="left"/>
    </xf>
    <xf numFmtId="0" fontId="2" fillId="3" borderId="478" xfId="0" applyFont="1" applyFill="1" applyBorder="1" applyAlignment="1">
      <alignment horizontal="left"/>
    </xf>
    <xf numFmtId="0" fontId="2" fillId="3" borderId="480" xfId="0" applyFont="1" applyFill="1" applyBorder="1" applyAlignment="1">
      <alignment horizontal="left"/>
    </xf>
    <xf numFmtId="0" fontId="2" fillId="3" borderId="481" xfId="0" applyFont="1" applyFill="1" applyBorder="1" applyAlignment="1">
      <alignment horizontal="left"/>
    </xf>
    <xf numFmtId="164" fontId="2" fillId="6" borderId="483" xfId="0" applyNumberFormat="1" applyFont="1" applyFill="1" applyBorder="1" applyAlignment="1">
      <alignment horizontal="left"/>
    </xf>
    <xf numFmtId="164" fontId="3" fillId="8" borderId="483" xfId="0" applyNumberFormat="1" applyFont="1" applyFill="1" applyBorder="1" applyAlignment="1">
      <alignment horizontal="left"/>
    </xf>
    <xf numFmtId="164" fontId="3" fillId="8" borderId="484" xfId="0" applyNumberFormat="1" applyFont="1" applyFill="1" applyBorder="1" applyAlignment="1">
      <alignment horizontal="left"/>
    </xf>
    <xf numFmtId="164" fontId="2" fillId="6" borderId="482" xfId="0" applyNumberFormat="1" applyFont="1" applyFill="1" applyBorder="1" applyAlignment="1">
      <alignment horizontal="left"/>
    </xf>
    <xf numFmtId="164" fontId="3" fillId="8" borderId="485" xfId="0" applyNumberFormat="1" applyFont="1" applyFill="1" applyBorder="1" applyAlignment="1">
      <alignment horizontal="left"/>
    </xf>
    <xf numFmtId="0" fontId="2" fillId="3" borderId="482" xfId="0" applyFont="1" applyFill="1" applyBorder="1" applyAlignment="1">
      <alignment horizontal="left"/>
    </xf>
    <xf numFmtId="0" fontId="2" fillId="3" borderId="483" xfId="0" applyFont="1" applyFill="1" applyBorder="1" applyAlignment="1">
      <alignment horizontal="left"/>
    </xf>
    <xf numFmtId="0" fontId="2" fillId="3" borderId="485" xfId="0" applyFont="1" applyFill="1" applyBorder="1" applyAlignment="1">
      <alignment horizontal="left"/>
    </xf>
    <xf numFmtId="0" fontId="2" fillId="6" borderId="487" xfId="0" applyFont="1" applyFill="1" applyBorder="1" applyAlignment="1">
      <alignment horizontal="left"/>
    </xf>
    <xf numFmtId="164" fontId="2" fillId="6" borderId="487" xfId="0" applyNumberFormat="1" applyFont="1" applyFill="1" applyBorder="1" applyAlignment="1">
      <alignment horizontal="left"/>
    </xf>
    <xf numFmtId="164" fontId="3" fillId="8" borderId="487" xfId="0" applyNumberFormat="1" applyFont="1" applyFill="1" applyBorder="1" applyAlignment="1">
      <alignment horizontal="left"/>
    </xf>
    <xf numFmtId="164" fontId="3" fillId="8" borderId="488" xfId="0" applyNumberFormat="1" applyFont="1" applyFill="1" applyBorder="1" applyAlignment="1">
      <alignment horizontal="left"/>
    </xf>
    <xf numFmtId="164" fontId="2" fillId="6" borderId="486" xfId="0" applyNumberFormat="1" applyFont="1" applyFill="1" applyBorder="1" applyAlignment="1">
      <alignment horizontal="left"/>
    </xf>
    <xf numFmtId="164" fontId="3" fillId="8" borderId="489" xfId="0" applyNumberFormat="1" applyFont="1" applyFill="1" applyBorder="1" applyAlignment="1">
      <alignment horizontal="left"/>
    </xf>
    <xf numFmtId="0" fontId="2" fillId="3" borderId="486" xfId="0" applyFont="1" applyFill="1" applyBorder="1" applyAlignment="1">
      <alignment horizontal="left"/>
    </xf>
    <xf numFmtId="0" fontId="2" fillId="3" borderId="490" xfId="0" applyFont="1" applyFill="1" applyBorder="1" applyAlignment="1">
      <alignment horizontal="left"/>
    </xf>
    <xf numFmtId="0" fontId="2" fillId="6" borderId="492" xfId="0" applyFont="1" applyFill="1" applyBorder="1" applyAlignment="1">
      <alignment horizontal="left"/>
    </xf>
    <xf numFmtId="164" fontId="2" fillId="6" borderId="492" xfId="0" applyNumberFormat="1" applyFont="1" applyFill="1" applyBorder="1" applyAlignment="1">
      <alignment horizontal="left"/>
    </xf>
    <xf numFmtId="164" fontId="3" fillId="8" borderId="492" xfId="0" applyNumberFormat="1" applyFont="1" applyFill="1" applyBorder="1" applyAlignment="1">
      <alignment horizontal="left"/>
    </xf>
    <xf numFmtId="164" fontId="3" fillId="8" borderId="493" xfId="0" applyNumberFormat="1" applyFont="1" applyFill="1" applyBorder="1" applyAlignment="1">
      <alignment horizontal="left"/>
    </xf>
    <xf numFmtId="164" fontId="2" fillId="6" borderId="491" xfId="0" applyNumberFormat="1" applyFont="1" applyFill="1" applyBorder="1" applyAlignment="1">
      <alignment horizontal="left"/>
    </xf>
    <xf numFmtId="164" fontId="3" fillId="8" borderId="494" xfId="0" applyNumberFormat="1" applyFont="1" applyFill="1" applyBorder="1" applyAlignment="1">
      <alignment horizontal="left"/>
    </xf>
    <xf numFmtId="0" fontId="2" fillId="3" borderId="491" xfId="0" applyFont="1" applyFill="1" applyBorder="1" applyAlignment="1">
      <alignment horizontal="left"/>
    </xf>
    <xf numFmtId="164" fontId="2" fillId="6" borderId="496" xfId="0" applyNumberFormat="1" applyFont="1" applyFill="1" applyBorder="1" applyAlignment="1">
      <alignment horizontal="left"/>
    </xf>
    <xf numFmtId="164" fontId="3" fillId="8" borderId="496" xfId="0" applyNumberFormat="1" applyFont="1" applyFill="1" applyBorder="1" applyAlignment="1">
      <alignment horizontal="left"/>
    </xf>
    <xf numFmtId="164" fontId="3" fillId="8" borderId="497" xfId="0" applyNumberFormat="1" applyFont="1" applyFill="1" applyBorder="1" applyAlignment="1">
      <alignment horizontal="left"/>
    </xf>
    <xf numFmtId="164" fontId="2" fillId="6" borderId="495" xfId="0" applyNumberFormat="1" applyFont="1" applyFill="1" applyBorder="1" applyAlignment="1">
      <alignment horizontal="left"/>
    </xf>
    <xf numFmtId="164" fontId="3" fillId="8" borderId="498" xfId="0" applyNumberFormat="1" applyFont="1" applyFill="1" applyBorder="1" applyAlignment="1">
      <alignment horizontal="left"/>
    </xf>
    <xf numFmtId="0" fontId="2" fillId="3" borderId="495" xfId="0" applyFont="1" applyFill="1" applyBorder="1" applyAlignment="1">
      <alignment horizontal="left"/>
    </xf>
    <xf numFmtId="0" fontId="2" fillId="3" borderId="498" xfId="0" applyFont="1" applyFill="1" applyBorder="1" applyAlignment="1">
      <alignment horizontal="left"/>
    </xf>
    <xf numFmtId="164" fontId="2" fillId="6" borderId="500" xfId="0" applyNumberFormat="1" applyFont="1" applyFill="1" applyBorder="1" applyAlignment="1">
      <alignment horizontal="left"/>
    </xf>
    <xf numFmtId="164" fontId="3" fillId="8" borderId="500" xfId="0" applyNumberFormat="1" applyFont="1" applyFill="1" applyBorder="1" applyAlignment="1">
      <alignment horizontal="left"/>
    </xf>
    <xf numFmtId="164" fontId="3" fillId="8" borderId="501" xfId="0" applyNumberFormat="1" applyFont="1" applyFill="1" applyBorder="1" applyAlignment="1">
      <alignment horizontal="left"/>
    </xf>
    <xf numFmtId="164" fontId="2" fillId="6" borderId="499" xfId="0" applyNumberFormat="1" applyFont="1" applyFill="1" applyBorder="1" applyAlignment="1">
      <alignment horizontal="left"/>
    </xf>
    <xf numFmtId="164" fontId="3" fillId="8" borderId="502" xfId="0" applyNumberFormat="1" applyFont="1" applyFill="1" applyBorder="1" applyAlignment="1">
      <alignment horizontal="left"/>
    </xf>
    <xf numFmtId="0" fontId="2" fillId="6" borderId="504" xfId="0" applyFont="1" applyFill="1" applyBorder="1" applyAlignment="1">
      <alignment horizontal="left"/>
    </xf>
    <xf numFmtId="164" fontId="2" fillId="6" borderId="504" xfId="0" applyNumberFormat="1" applyFont="1" applyFill="1" applyBorder="1" applyAlignment="1">
      <alignment horizontal="left"/>
    </xf>
    <xf numFmtId="164" fontId="3" fillId="8" borderId="504" xfId="0" applyNumberFormat="1" applyFont="1" applyFill="1" applyBorder="1" applyAlignment="1">
      <alignment horizontal="left"/>
    </xf>
    <xf numFmtId="164" fontId="3" fillId="8" borderId="505" xfId="0" applyNumberFormat="1" applyFont="1" applyFill="1" applyBorder="1" applyAlignment="1">
      <alignment horizontal="left"/>
    </xf>
    <xf numFmtId="164" fontId="2" fillId="6" borderId="503" xfId="0" applyNumberFormat="1" applyFont="1" applyFill="1" applyBorder="1" applyAlignment="1">
      <alignment horizontal="left"/>
    </xf>
    <xf numFmtId="164" fontId="3" fillId="8" borderId="506" xfId="0" applyNumberFormat="1" applyFont="1" applyFill="1" applyBorder="1" applyAlignment="1">
      <alignment horizontal="left"/>
    </xf>
    <xf numFmtId="0" fontId="2" fillId="6" borderId="508" xfId="0" applyFont="1" applyFill="1" applyBorder="1" applyAlignment="1">
      <alignment horizontal="left"/>
    </xf>
    <xf numFmtId="164" fontId="2" fillId="6" borderId="508" xfId="0" applyNumberFormat="1" applyFont="1" applyFill="1" applyBorder="1" applyAlignment="1">
      <alignment horizontal="left"/>
    </xf>
    <xf numFmtId="164" fontId="3" fillId="8" borderId="508" xfId="0" applyNumberFormat="1" applyFont="1" applyFill="1" applyBorder="1" applyAlignment="1">
      <alignment horizontal="left"/>
    </xf>
    <xf numFmtId="164" fontId="3" fillId="8" borderId="509" xfId="0" applyNumberFormat="1" applyFont="1" applyFill="1" applyBorder="1" applyAlignment="1">
      <alignment horizontal="left"/>
    </xf>
    <xf numFmtId="164" fontId="2" fillId="6" borderId="507" xfId="0" applyNumberFormat="1" applyFont="1" applyFill="1" applyBorder="1" applyAlignment="1">
      <alignment horizontal="left"/>
    </xf>
    <xf numFmtId="164" fontId="3" fillId="8" borderId="510" xfId="0" applyNumberFormat="1" applyFont="1" applyFill="1" applyBorder="1" applyAlignment="1">
      <alignment horizontal="left"/>
    </xf>
    <xf numFmtId="0" fontId="2" fillId="3" borderId="507" xfId="0" applyFont="1" applyFill="1" applyBorder="1" applyAlignment="1">
      <alignment horizontal="left"/>
    </xf>
    <xf numFmtId="0" fontId="2" fillId="3" borderId="509" xfId="0" applyFont="1" applyFill="1" applyBorder="1" applyAlignment="1">
      <alignment horizontal="left"/>
    </xf>
    <xf numFmtId="0" fontId="2" fillId="3" borderId="511" xfId="0" applyFont="1" applyFill="1" applyBorder="1" applyAlignment="1">
      <alignment horizontal="left"/>
    </xf>
    <xf numFmtId="0" fontId="2" fillId="6" borderId="513" xfId="0" applyFont="1" applyFill="1" applyBorder="1" applyAlignment="1">
      <alignment horizontal="left"/>
    </xf>
    <xf numFmtId="164" fontId="2" fillId="6" borderId="513" xfId="0" applyNumberFormat="1" applyFont="1" applyFill="1" applyBorder="1" applyAlignment="1">
      <alignment horizontal="left"/>
    </xf>
    <xf numFmtId="164" fontId="3" fillId="8" borderId="513" xfId="0" applyNumberFormat="1" applyFont="1" applyFill="1" applyBorder="1" applyAlignment="1">
      <alignment horizontal="left"/>
    </xf>
    <xf numFmtId="164" fontId="3" fillId="8" borderId="514" xfId="0" applyNumberFormat="1" applyFont="1" applyFill="1" applyBorder="1" applyAlignment="1">
      <alignment horizontal="left"/>
    </xf>
    <xf numFmtId="164" fontId="2" fillId="6" borderId="512" xfId="0" applyNumberFormat="1" applyFont="1" applyFill="1" applyBorder="1" applyAlignment="1">
      <alignment horizontal="left"/>
    </xf>
    <xf numFmtId="164" fontId="3" fillId="8" borderId="515" xfId="0" applyNumberFormat="1" applyFont="1" applyFill="1" applyBorder="1" applyAlignment="1">
      <alignment horizontal="left"/>
    </xf>
    <xf numFmtId="0" fontId="2" fillId="3" borderId="512" xfId="0" applyFont="1" applyFill="1" applyBorder="1" applyAlignment="1">
      <alignment horizontal="left"/>
    </xf>
    <xf numFmtId="164" fontId="2" fillId="6" borderId="517" xfId="0" applyNumberFormat="1" applyFont="1" applyFill="1" applyBorder="1" applyAlignment="1">
      <alignment horizontal="left"/>
    </xf>
    <xf numFmtId="164" fontId="3" fillId="8" borderId="517" xfId="0" applyNumberFormat="1" applyFont="1" applyFill="1" applyBorder="1" applyAlignment="1">
      <alignment horizontal="left"/>
    </xf>
    <xf numFmtId="164" fontId="3" fillId="8" borderId="518" xfId="0" applyNumberFormat="1" applyFont="1" applyFill="1" applyBorder="1" applyAlignment="1">
      <alignment horizontal="left"/>
    </xf>
    <xf numFmtId="164" fontId="2" fillId="6" borderId="516" xfId="0" applyNumberFormat="1" applyFont="1" applyFill="1" applyBorder="1" applyAlignment="1">
      <alignment horizontal="left"/>
    </xf>
    <xf numFmtId="164" fontId="3" fillId="8" borderId="519" xfId="0" applyNumberFormat="1" applyFont="1" applyFill="1" applyBorder="1" applyAlignment="1">
      <alignment horizontal="left"/>
    </xf>
    <xf numFmtId="0" fontId="2" fillId="6" borderId="521" xfId="0" applyFont="1" applyFill="1" applyBorder="1" applyAlignment="1">
      <alignment horizontal="left"/>
    </xf>
    <xf numFmtId="164" fontId="2" fillId="6" borderId="521" xfId="0" applyNumberFormat="1" applyFont="1" applyFill="1" applyBorder="1" applyAlignment="1">
      <alignment horizontal="left"/>
    </xf>
    <xf numFmtId="164" fontId="3" fillId="8" borderId="521" xfId="0" applyNumberFormat="1" applyFont="1" applyFill="1" applyBorder="1" applyAlignment="1">
      <alignment horizontal="left"/>
    </xf>
    <xf numFmtId="164" fontId="3" fillId="8" borderId="522" xfId="0" applyNumberFormat="1" applyFont="1" applyFill="1" applyBorder="1" applyAlignment="1">
      <alignment horizontal="left"/>
    </xf>
    <xf numFmtId="164" fontId="2" fillId="6" borderId="520" xfId="0" applyNumberFormat="1" applyFont="1" applyFill="1" applyBorder="1" applyAlignment="1">
      <alignment horizontal="left"/>
    </xf>
    <xf numFmtId="164" fontId="3" fillId="8" borderId="523" xfId="0" applyNumberFormat="1" applyFont="1" applyFill="1" applyBorder="1" applyAlignment="1">
      <alignment horizontal="left"/>
    </xf>
    <xf numFmtId="0" fontId="2" fillId="3" borderId="520" xfId="0" applyFont="1" applyFill="1" applyBorder="1" applyAlignment="1">
      <alignment horizontal="left"/>
    </xf>
    <xf numFmtId="0" fontId="2" fillId="3" borderId="521" xfId="0" applyFont="1" applyFill="1" applyBorder="1" applyAlignment="1">
      <alignment horizontal="left"/>
    </xf>
    <xf numFmtId="0" fontId="2" fillId="3" borderId="523" xfId="0" applyFont="1" applyFill="1" applyBorder="1" applyAlignment="1">
      <alignment horizontal="left"/>
    </xf>
    <xf numFmtId="0" fontId="2" fillId="3" borderId="524" xfId="0" applyFont="1" applyFill="1" applyBorder="1" applyAlignment="1">
      <alignment horizontal="left"/>
    </xf>
    <xf numFmtId="0" fontId="2" fillId="6" borderId="526" xfId="0" applyFont="1" applyFill="1" applyBorder="1" applyAlignment="1">
      <alignment horizontal="left"/>
    </xf>
    <xf numFmtId="164" fontId="2" fillId="6" borderId="526" xfId="0" applyNumberFormat="1" applyFont="1" applyFill="1" applyBorder="1" applyAlignment="1">
      <alignment horizontal="left"/>
    </xf>
    <xf numFmtId="164" fontId="3" fillId="8" borderId="526" xfId="0" applyNumberFormat="1" applyFont="1" applyFill="1" applyBorder="1" applyAlignment="1">
      <alignment horizontal="left"/>
    </xf>
    <xf numFmtId="164" fontId="3" fillId="8" borderId="527" xfId="0" applyNumberFormat="1" applyFont="1" applyFill="1" applyBorder="1" applyAlignment="1">
      <alignment horizontal="left"/>
    </xf>
    <xf numFmtId="164" fontId="2" fillId="6" borderId="525" xfId="0" applyNumberFormat="1" applyFont="1" applyFill="1" applyBorder="1" applyAlignment="1">
      <alignment horizontal="left"/>
    </xf>
    <xf numFmtId="164" fontId="3" fillId="8" borderId="528" xfId="0" applyNumberFormat="1" applyFont="1" applyFill="1" applyBorder="1" applyAlignment="1">
      <alignment horizontal="left"/>
    </xf>
    <xf numFmtId="0" fontId="2" fillId="6" borderId="530" xfId="0" applyFont="1" applyFill="1" applyBorder="1" applyAlignment="1">
      <alignment horizontal="left"/>
    </xf>
    <xf numFmtId="164" fontId="2" fillId="6" borderId="530" xfId="0" applyNumberFormat="1" applyFont="1" applyFill="1" applyBorder="1" applyAlignment="1">
      <alignment horizontal="left"/>
    </xf>
    <xf numFmtId="164" fontId="3" fillId="8" borderId="530" xfId="0" applyNumberFormat="1" applyFont="1" applyFill="1" applyBorder="1" applyAlignment="1">
      <alignment horizontal="left"/>
    </xf>
    <xf numFmtId="164" fontId="3" fillId="8" borderId="531" xfId="0" applyNumberFormat="1" applyFont="1" applyFill="1" applyBorder="1" applyAlignment="1">
      <alignment horizontal="left"/>
    </xf>
    <xf numFmtId="164" fontId="2" fillId="6" borderId="529" xfId="0" applyNumberFormat="1" applyFont="1" applyFill="1" applyBorder="1" applyAlignment="1">
      <alignment horizontal="left"/>
    </xf>
    <xf numFmtId="164" fontId="3" fillId="8" borderId="532" xfId="0" applyNumberFormat="1" applyFont="1" applyFill="1" applyBorder="1" applyAlignment="1">
      <alignment horizontal="left"/>
    </xf>
    <xf numFmtId="0" fontId="2" fillId="6" borderId="534" xfId="0" applyFont="1" applyFill="1" applyBorder="1" applyAlignment="1">
      <alignment horizontal="left"/>
    </xf>
    <xf numFmtId="164" fontId="2" fillId="6" borderId="534" xfId="0" applyNumberFormat="1" applyFont="1" applyFill="1" applyBorder="1" applyAlignment="1">
      <alignment horizontal="left"/>
    </xf>
    <xf numFmtId="164" fontId="3" fillId="8" borderId="534" xfId="0" applyNumberFormat="1" applyFont="1" applyFill="1" applyBorder="1" applyAlignment="1">
      <alignment horizontal="left"/>
    </xf>
    <xf numFmtId="164" fontId="3" fillId="8" borderId="535" xfId="0" applyNumberFormat="1" applyFont="1" applyFill="1" applyBorder="1" applyAlignment="1">
      <alignment horizontal="left"/>
    </xf>
    <xf numFmtId="164" fontId="2" fillId="6" borderId="533" xfId="0" applyNumberFormat="1" applyFont="1" applyFill="1" applyBorder="1" applyAlignment="1">
      <alignment horizontal="left"/>
    </xf>
    <xf numFmtId="164" fontId="3" fillId="8" borderId="536" xfId="0" applyNumberFormat="1" applyFont="1" applyFill="1" applyBorder="1" applyAlignment="1">
      <alignment horizontal="left"/>
    </xf>
    <xf numFmtId="0" fontId="2" fillId="6" borderId="538" xfId="0" applyFont="1" applyFill="1" applyBorder="1" applyAlignment="1">
      <alignment horizontal="left"/>
    </xf>
    <xf numFmtId="164" fontId="2" fillId="6" borderId="538" xfId="0" applyNumberFormat="1" applyFont="1" applyFill="1" applyBorder="1" applyAlignment="1">
      <alignment horizontal="left"/>
    </xf>
    <xf numFmtId="164" fontId="3" fillId="8" borderId="538" xfId="0" applyNumberFormat="1" applyFont="1" applyFill="1" applyBorder="1" applyAlignment="1">
      <alignment horizontal="left"/>
    </xf>
    <xf numFmtId="164" fontId="3" fillId="8" borderId="539" xfId="0" applyNumberFormat="1" applyFont="1" applyFill="1" applyBorder="1" applyAlignment="1">
      <alignment horizontal="left"/>
    </xf>
    <xf numFmtId="164" fontId="2" fillId="6" borderId="537" xfId="0" applyNumberFormat="1" applyFont="1" applyFill="1" applyBorder="1" applyAlignment="1">
      <alignment horizontal="left"/>
    </xf>
    <xf numFmtId="164" fontId="3" fillId="8" borderId="540" xfId="0" applyNumberFormat="1" applyFont="1" applyFill="1" applyBorder="1" applyAlignment="1">
      <alignment horizontal="left"/>
    </xf>
    <xf numFmtId="0" fontId="2" fillId="6" borderId="542" xfId="0" applyFont="1" applyFill="1" applyBorder="1" applyAlignment="1">
      <alignment horizontal="left"/>
    </xf>
    <xf numFmtId="164" fontId="2" fillId="6" borderId="542" xfId="0" applyNumberFormat="1" applyFont="1" applyFill="1" applyBorder="1" applyAlignment="1">
      <alignment horizontal="left"/>
    </xf>
    <xf numFmtId="164" fontId="3" fillId="8" borderId="542" xfId="0" applyNumberFormat="1" applyFont="1" applyFill="1" applyBorder="1" applyAlignment="1">
      <alignment horizontal="left"/>
    </xf>
    <xf numFmtId="164" fontId="3" fillId="8" borderId="543" xfId="0" applyNumberFormat="1" applyFont="1" applyFill="1" applyBorder="1" applyAlignment="1">
      <alignment horizontal="left"/>
    </xf>
    <xf numFmtId="164" fontId="2" fillId="6" borderId="541" xfId="0" applyNumberFormat="1" applyFont="1" applyFill="1" applyBorder="1" applyAlignment="1">
      <alignment horizontal="left"/>
    </xf>
    <xf numFmtId="164" fontId="3" fillId="8" borderId="544" xfId="0" applyNumberFormat="1" applyFont="1" applyFill="1" applyBorder="1" applyAlignment="1">
      <alignment horizontal="left"/>
    </xf>
    <xf numFmtId="0" fontId="2" fillId="3" borderId="541" xfId="0" applyFont="1" applyFill="1" applyBorder="1" applyAlignment="1">
      <alignment horizontal="left"/>
    </xf>
    <xf numFmtId="0" fontId="2" fillId="6" borderId="546" xfId="0" applyFont="1" applyFill="1" applyBorder="1" applyAlignment="1">
      <alignment horizontal="left"/>
    </xf>
    <xf numFmtId="164" fontId="2" fillId="6" borderId="546" xfId="0" applyNumberFormat="1" applyFont="1" applyFill="1" applyBorder="1" applyAlignment="1">
      <alignment horizontal="left"/>
    </xf>
    <xf numFmtId="164" fontId="3" fillId="8" borderId="546" xfId="0" applyNumberFormat="1" applyFont="1" applyFill="1" applyBorder="1" applyAlignment="1">
      <alignment horizontal="left"/>
    </xf>
    <xf numFmtId="164" fontId="3" fillId="8" borderId="547" xfId="0" applyNumberFormat="1" applyFont="1" applyFill="1" applyBorder="1" applyAlignment="1">
      <alignment horizontal="left"/>
    </xf>
    <xf numFmtId="164" fontId="2" fillId="6" borderId="545" xfId="0" applyNumberFormat="1" applyFont="1" applyFill="1" applyBorder="1" applyAlignment="1">
      <alignment horizontal="left"/>
    </xf>
    <xf numFmtId="164" fontId="3" fillId="8" borderId="548" xfId="0" applyNumberFormat="1" applyFont="1" applyFill="1" applyBorder="1" applyAlignment="1">
      <alignment horizontal="left"/>
    </xf>
    <xf numFmtId="0" fontId="2" fillId="6" borderId="550" xfId="0" applyFont="1" applyFill="1" applyBorder="1" applyAlignment="1">
      <alignment horizontal="left"/>
    </xf>
    <xf numFmtId="164" fontId="2" fillId="6" borderId="550" xfId="0" applyNumberFormat="1" applyFont="1" applyFill="1" applyBorder="1" applyAlignment="1">
      <alignment horizontal="left"/>
    </xf>
    <xf numFmtId="164" fontId="3" fillId="8" borderId="550" xfId="0" applyNumberFormat="1" applyFont="1" applyFill="1" applyBorder="1" applyAlignment="1">
      <alignment horizontal="left"/>
    </xf>
    <xf numFmtId="164" fontId="3" fillId="8" borderId="551" xfId="0" applyNumberFormat="1" applyFont="1" applyFill="1" applyBorder="1" applyAlignment="1">
      <alignment horizontal="left"/>
    </xf>
    <xf numFmtId="164" fontId="2" fillId="6" borderId="549" xfId="0" applyNumberFormat="1" applyFont="1" applyFill="1" applyBorder="1" applyAlignment="1">
      <alignment horizontal="left"/>
    </xf>
    <xf numFmtId="164" fontId="3" fillId="8" borderId="552" xfId="0" applyNumberFormat="1" applyFont="1" applyFill="1" applyBorder="1" applyAlignment="1">
      <alignment horizontal="left"/>
    </xf>
    <xf numFmtId="0" fontId="2" fillId="3" borderId="549" xfId="0" applyFont="1" applyFill="1" applyBorder="1" applyAlignment="1">
      <alignment horizontal="left"/>
    </xf>
    <xf numFmtId="0" fontId="2" fillId="3" borderId="550" xfId="0" applyFont="1" applyFill="1" applyBorder="1" applyAlignment="1">
      <alignment horizontal="left"/>
    </xf>
    <xf numFmtId="0" fontId="2" fillId="3" borderId="552" xfId="0" applyFont="1" applyFill="1" applyBorder="1" applyAlignment="1">
      <alignment horizontal="left"/>
    </xf>
    <xf numFmtId="0" fontId="2" fillId="3" borderId="553" xfId="0" applyFont="1" applyFill="1" applyBorder="1" applyAlignment="1">
      <alignment horizontal="left"/>
    </xf>
    <xf numFmtId="0" fontId="2" fillId="3" borderId="554" xfId="0" applyFont="1" applyFill="1" applyBorder="1" applyAlignment="1">
      <alignment horizontal="left"/>
    </xf>
    <xf numFmtId="0" fontId="2" fillId="3" borderId="555" xfId="0" applyFont="1" applyFill="1" applyBorder="1" applyAlignment="1">
      <alignment horizontal="left"/>
    </xf>
    <xf numFmtId="164" fontId="2" fillId="6" borderId="557" xfId="0" applyNumberFormat="1" applyFont="1" applyFill="1" applyBorder="1" applyAlignment="1">
      <alignment horizontal="left"/>
    </xf>
    <xf numFmtId="164" fontId="3" fillId="8" borderId="557" xfId="0" applyNumberFormat="1" applyFont="1" applyFill="1" applyBorder="1" applyAlignment="1">
      <alignment horizontal="left"/>
    </xf>
    <xf numFmtId="164" fontId="3" fillId="8" borderId="558" xfId="0" applyNumberFormat="1" applyFont="1" applyFill="1" applyBorder="1" applyAlignment="1">
      <alignment horizontal="left"/>
    </xf>
    <xf numFmtId="164" fontId="2" fillId="6" borderId="556" xfId="0" applyNumberFormat="1" applyFont="1" applyFill="1" applyBorder="1" applyAlignment="1">
      <alignment horizontal="left"/>
    </xf>
    <xf numFmtId="164" fontId="3" fillId="8" borderId="559" xfId="0" applyNumberFormat="1" applyFont="1" applyFill="1" applyBorder="1" applyAlignment="1">
      <alignment horizontal="left"/>
    </xf>
    <xf numFmtId="0" fontId="2" fillId="6" borderId="561" xfId="0" applyFont="1" applyFill="1" applyBorder="1" applyAlignment="1">
      <alignment horizontal="left"/>
    </xf>
    <xf numFmtId="164" fontId="2" fillId="6" borderId="561" xfId="0" applyNumberFormat="1" applyFont="1" applyFill="1" applyBorder="1" applyAlignment="1">
      <alignment horizontal="left"/>
    </xf>
    <xf numFmtId="164" fontId="3" fillId="8" borderId="561" xfId="0" applyNumberFormat="1" applyFont="1" applyFill="1" applyBorder="1" applyAlignment="1">
      <alignment horizontal="left"/>
    </xf>
    <xf numFmtId="164" fontId="3" fillId="8" borderId="562" xfId="0" applyNumberFormat="1" applyFont="1" applyFill="1" applyBorder="1" applyAlignment="1">
      <alignment horizontal="left"/>
    </xf>
    <xf numFmtId="164" fontId="2" fillId="6" borderId="560" xfId="0" applyNumberFormat="1" applyFont="1" applyFill="1" applyBorder="1" applyAlignment="1">
      <alignment horizontal="left"/>
    </xf>
    <xf numFmtId="164" fontId="3" fillId="8" borderId="563" xfId="0" applyNumberFormat="1" applyFont="1" applyFill="1" applyBorder="1" applyAlignment="1">
      <alignment horizontal="left"/>
    </xf>
    <xf numFmtId="0" fontId="2" fillId="3" borderId="560" xfId="0" applyFont="1" applyFill="1" applyBorder="1" applyAlignment="1">
      <alignment horizontal="left"/>
    </xf>
    <xf numFmtId="0" fontId="2" fillId="3" borderId="563" xfId="0" applyFont="1" applyFill="1" applyBorder="1" applyAlignment="1">
      <alignment horizontal="left"/>
    </xf>
    <xf numFmtId="0" fontId="2" fillId="3" borderId="564" xfId="0" applyFont="1" applyFill="1" applyBorder="1" applyAlignment="1">
      <alignment horizontal="left"/>
    </xf>
    <xf numFmtId="0" fontId="2" fillId="6" borderId="566" xfId="0" applyFont="1" applyFill="1" applyBorder="1" applyAlignment="1">
      <alignment horizontal="left"/>
    </xf>
    <xf numFmtId="164" fontId="2" fillId="6" borderId="566" xfId="0" applyNumberFormat="1" applyFont="1" applyFill="1" applyBorder="1" applyAlignment="1">
      <alignment horizontal="left"/>
    </xf>
    <xf numFmtId="164" fontId="3" fillId="8" borderId="566" xfId="0" applyNumberFormat="1" applyFont="1" applyFill="1" applyBorder="1" applyAlignment="1">
      <alignment horizontal="left"/>
    </xf>
    <xf numFmtId="164" fontId="3" fillId="8" borderId="567" xfId="0" applyNumberFormat="1" applyFont="1" applyFill="1" applyBorder="1" applyAlignment="1">
      <alignment horizontal="left"/>
    </xf>
    <xf numFmtId="164" fontId="2" fillId="6" borderId="565" xfId="0" applyNumberFormat="1" applyFont="1" applyFill="1" applyBorder="1" applyAlignment="1">
      <alignment horizontal="left"/>
    </xf>
    <xf numFmtId="164" fontId="3" fillId="8" borderId="568" xfId="0" applyNumberFormat="1" applyFont="1" applyFill="1" applyBorder="1" applyAlignment="1">
      <alignment horizontal="left"/>
    </xf>
    <xf numFmtId="0" fontId="2" fillId="3" borderId="565" xfId="0" applyFont="1" applyFill="1" applyBorder="1" applyAlignment="1">
      <alignment horizontal="left"/>
    </xf>
    <xf numFmtId="0" fontId="2" fillId="3" borderId="566" xfId="0" applyFont="1" applyFill="1" applyBorder="1" applyAlignment="1">
      <alignment horizontal="left"/>
    </xf>
    <xf numFmtId="0" fontId="2" fillId="3" borderId="568" xfId="0" applyFont="1" applyFill="1" applyBorder="1" applyAlignment="1">
      <alignment horizontal="left"/>
    </xf>
    <xf numFmtId="0" fontId="2" fillId="3" borderId="569" xfId="0" applyFont="1" applyFill="1" applyBorder="1" applyAlignment="1">
      <alignment horizontal="left"/>
    </xf>
    <xf numFmtId="0" fontId="2" fillId="6" borderId="571" xfId="0" applyFont="1" applyFill="1" applyBorder="1" applyAlignment="1">
      <alignment horizontal="left"/>
    </xf>
    <xf numFmtId="164" fontId="2" fillId="6" borderId="571" xfId="0" applyNumberFormat="1" applyFont="1" applyFill="1" applyBorder="1" applyAlignment="1">
      <alignment horizontal="left"/>
    </xf>
    <xf numFmtId="164" fontId="3" fillId="8" borderId="571" xfId="0" applyNumberFormat="1" applyFont="1" applyFill="1" applyBorder="1" applyAlignment="1">
      <alignment horizontal="left"/>
    </xf>
    <xf numFmtId="164" fontId="3" fillId="8" borderId="572" xfId="0" applyNumberFormat="1" applyFont="1" applyFill="1" applyBorder="1" applyAlignment="1">
      <alignment horizontal="left"/>
    </xf>
    <xf numFmtId="164" fontId="2" fillId="6" borderId="570" xfId="0" applyNumberFormat="1" applyFont="1" applyFill="1" applyBorder="1" applyAlignment="1">
      <alignment horizontal="left"/>
    </xf>
    <xf numFmtId="164" fontId="3" fillId="8" borderId="573" xfId="0" applyNumberFormat="1" applyFont="1" applyFill="1" applyBorder="1" applyAlignment="1">
      <alignment horizontal="left"/>
    </xf>
    <xf numFmtId="0" fontId="2" fillId="3" borderId="570" xfId="0" applyFont="1" applyFill="1" applyBorder="1" applyAlignment="1">
      <alignment horizontal="left"/>
    </xf>
    <xf numFmtId="0" fontId="2" fillId="3" borderId="573" xfId="0" applyFont="1" applyFill="1" applyBorder="1" applyAlignment="1">
      <alignment horizontal="left"/>
    </xf>
    <xf numFmtId="0" fontId="2" fillId="3" borderId="574" xfId="0" applyFont="1" applyFill="1" applyBorder="1" applyAlignment="1">
      <alignment horizontal="left"/>
    </xf>
    <xf numFmtId="0" fontId="2" fillId="3" borderId="575" xfId="0" applyFont="1" applyFill="1" applyBorder="1" applyAlignment="1">
      <alignment horizontal="left"/>
    </xf>
    <xf numFmtId="0" fontId="2" fillId="6" borderId="577" xfId="0" applyFont="1" applyFill="1" applyBorder="1" applyAlignment="1">
      <alignment horizontal="left"/>
    </xf>
    <xf numFmtId="164" fontId="2" fillId="6" borderId="577" xfId="0" applyNumberFormat="1" applyFont="1" applyFill="1" applyBorder="1" applyAlignment="1">
      <alignment horizontal="left"/>
    </xf>
    <xf numFmtId="164" fontId="3" fillId="8" borderId="577" xfId="0" applyNumberFormat="1" applyFont="1" applyFill="1" applyBorder="1" applyAlignment="1">
      <alignment horizontal="left"/>
    </xf>
    <xf numFmtId="164" fontId="3" fillId="8" borderId="578" xfId="0" applyNumberFormat="1" applyFont="1" applyFill="1" applyBorder="1" applyAlignment="1">
      <alignment horizontal="left"/>
    </xf>
    <xf numFmtId="164" fontId="2" fillId="6" borderId="576" xfId="0" applyNumberFormat="1" applyFont="1" applyFill="1" applyBorder="1" applyAlignment="1">
      <alignment horizontal="left"/>
    </xf>
    <xf numFmtId="164" fontId="3" fillId="8" borderId="579" xfId="0" applyNumberFormat="1" applyFont="1" applyFill="1" applyBorder="1" applyAlignment="1">
      <alignment horizontal="left"/>
    </xf>
    <xf numFmtId="0" fontId="2" fillId="6" borderId="581" xfId="0" applyFont="1" applyFill="1" applyBorder="1" applyAlignment="1">
      <alignment horizontal="left"/>
    </xf>
    <xf numFmtId="164" fontId="2" fillId="6" borderId="581" xfId="0" applyNumberFormat="1" applyFont="1" applyFill="1" applyBorder="1" applyAlignment="1">
      <alignment horizontal="left"/>
    </xf>
    <xf numFmtId="164" fontId="3" fillId="8" borderId="581" xfId="0" applyNumberFormat="1" applyFont="1" applyFill="1" applyBorder="1" applyAlignment="1">
      <alignment horizontal="left"/>
    </xf>
    <xf numFmtId="164" fontId="3" fillId="8" borderId="582" xfId="0" applyNumberFormat="1" applyFont="1" applyFill="1" applyBorder="1" applyAlignment="1">
      <alignment horizontal="left"/>
    </xf>
    <xf numFmtId="164" fontId="2" fillId="6" borderId="580" xfId="0" applyNumberFormat="1" applyFont="1" applyFill="1" applyBorder="1" applyAlignment="1">
      <alignment horizontal="left"/>
    </xf>
    <xf numFmtId="164" fontId="3" fillId="8" borderId="583" xfId="0" applyNumberFormat="1" applyFont="1" applyFill="1" applyBorder="1" applyAlignment="1">
      <alignment horizontal="left"/>
    </xf>
    <xf numFmtId="0" fontId="2" fillId="6" borderId="585" xfId="0" applyFont="1" applyFill="1" applyBorder="1" applyAlignment="1">
      <alignment horizontal="left"/>
    </xf>
    <xf numFmtId="164" fontId="2" fillId="6" borderId="585" xfId="0" applyNumberFormat="1" applyFont="1" applyFill="1" applyBorder="1" applyAlignment="1">
      <alignment horizontal="left"/>
    </xf>
    <xf numFmtId="164" fontId="3" fillId="8" borderId="585" xfId="0" applyNumberFormat="1" applyFont="1" applyFill="1" applyBorder="1" applyAlignment="1">
      <alignment horizontal="left"/>
    </xf>
    <xf numFmtId="164" fontId="3" fillId="8" borderId="586" xfId="0" applyNumberFormat="1" applyFont="1" applyFill="1" applyBorder="1" applyAlignment="1">
      <alignment horizontal="left"/>
    </xf>
    <xf numFmtId="164" fontId="2" fillId="6" borderId="584" xfId="0" applyNumberFormat="1" applyFont="1" applyFill="1" applyBorder="1" applyAlignment="1">
      <alignment horizontal="left"/>
    </xf>
    <xf numFmtId="164" fontId="3" fillId="8" borderId="587" xfId="0" applyNumberFormat="1" applyFont="1" applyFill="1" applyBorder="1" applyAlignment="1">
      <alignment horizontal="left"/>
    </xf>
    <xf numFmtId="0" fontId="2" fillId="3" borderId="587" xfId="0" applyFont="1" applyFill="1" applyBorder="1" applyAlignment="1">
      <alignment horizontal="left"/>
    </xf>
    <xf numFmtId="0" fontId="2" fillId="6" borderId="589" xfId="0" applyFont="1" applyFill="1" applyBorder="1" applyAlignment="1">
      <alignment horizontal="left"/>
    </xf>
    <xf numFmtId="164" fontId="2" fillId="6" borderId="589" xfId="0" applyNumberFormat="1" applyFont="1" applyFill="1" applyBorder="1" applyAlignment="1">
      <alignment horizontal="left"/>
    </xf>
    <xf numFmtId="164" fontId="3" fillId="8" borderId="589" xfId="0" applyNumberFormat="1" applyFont="1" applyFill="1" applyBorder="1" applyAlignment="1">
      <alignment horizontal="left"/>
    </xf>
    <xf numFmtId="164" fontId="3" fillId="8" borderId="590" xfId="0" applyNumberFormat="1" applyFont="1" applyFill="1" applyBorder="1" applyAlignment="1">
      <alignment horizontal="left"/>
    </xf>
    <xf numFmtId="164" fontId="2" fillId="6" borderId="588" xfId="0" applyNumberFormat="1" applyFont="1" applyFill="1" applyBorder="1" applyAlignment="1">
      <alignment horizontal="left"/>
    </xf>
    <xf numFmtId="164" fontId="3" fillId="8" borderId="591" xfId="0" applyNumberFormat="1" applyFont="1" applyFill="1" applyBorder="1" applyAlignment="1">
      <alignment horizontal="left"/>
    </xf>
    <xf numFmtId="0" fontId="2" fillId="6" borderId="593" xfId="0" applyFont="1" applyFill="1" applyBorder="1" applyAlignment="1">
      <alignment horizontal="left"/>
    </xf>
    <xf numFmtId="164" fontId="2" fillId="6" borderId="593" xfId="0" applyNumberFormat="1" applyFont="1" applyFill="1" applyBorder="1" applyAlignment="1">
      <alignment horizontal="left"/>
    </xf>
    <xf numFmtId="164" fontId="3" fillId="8" borderId="593" xfId="0" applyNumberFormat="1" applyFont="1" applyFill="1" applyBorder="1" applyAlignment="1">
      <alignment horizontal="left"/>
    </xf>
    <xf numFmtId="164" fontId="3" fillId="8" borderId="594" xfId="0" applyNumberFormat="1" applyFont="1" applyFill="1" applyBorder="1" applyAlignment="1">
      <alignment horizontal="left"/>
    </xf>
    <xf numFmtId="164" fontId="2" fillId="6" borderId="592" xfId="0" applyNumberFormat="1" applyFont="1" applyFill="1" applyBorder="1" applyAlignment="1">
      <alignment horizontal="left"/>
    </xf>
    <xf numFmtId="164" fontId="3" fillId="8" borderId="595" xfId="0" applyNumberFormat="1" applyFont="1" applyFill="1" applyBorder="1" applyAlignment="1">
      <alignment horizontal="left"/>
    </xf>
    <xf numFmtId="0" fontId="2" fillId="3" borderId="592" xfId="0" applyFont="1" applyFill="1" applyBorder="1" applyAlignment="1">
      <alignment horizontal="left"/>
    </xf>
    <xf numFmtId="0" fontId="2" fillId="3" borderId="593" xfId="0" applyFont="1" applyFill="1" applyBorder="1" applyAlignment="1">
      <alignment horizontal="left"/>
    </xf>
    <xf numFmtId="0" fontId="2" fillId="3" borderId="595" xfId="0" applyFont="1" applyFill="1" applyBorder="1" applyAlignment="1">
      <alignment horizontal="left"/>
    </xf>
    <xf numFmtId="0" fontId="2" fillId="3" borderId="596" xfId="0" applyFont="1" applyFill="1" applyBorder="1" applyAlignment="1">
      <alignment horizontal="left"/>
    </xf>
    <xf numFmtId="0" fontId="2" fillId="6" borderId="598" xfId="0" applyFont="1" applyFill="1" applyBorder="1" applyAlignment="1">
      <alignment horizontal="left"/>
    </xf>
    <xf numFmtId="164" fontId="2" fillId="6" borderId="598" xfId="0" applyNumberFormat="1" applyFont="1" applyFill="1" applyBorder="1" applyAlignment="1">
      <alignment horizontal="left"/>
    </xf>
    <xf numFmtId="164" fontId="3" fillId="8" borderId="598" xfId="0" applyNumberFormat="1" applyFont="1" applyFill="1" applyBorder="1" applyAlignment="1">
      <alignment horizontal="left"/>
    </xf>
    <xf numFmtId="164" fontId="3" fillId="8" borderId="599" xfId="0" applyNumberFormat="1" applyFont="1" applyFill="1" applyBorder="1" applyAlignment="1">
      <alignment horizontal="left"/>
    </xf>
    <xf numFmtId="164" fontId="2" fillId="6" borderId="597" xfId="0" applyNumberFormat="1" applyFont="1" applyFill="1" applyBorder="1" applyAlignment="1">
      <alignment horizontal="left"/>
    </xf>
    <xf numFmtId="164" fontId="3" fillId="8" borderId="600" xfId="0" applyNumberFormat="1" applyFont="1" applyFill="1" applyBorder="1" applyAlignment="1">
      <alignment horizontal="left"/>
    </xf>
    <xf numFmtId="0" fontId="2" fillId="3" borderId="597" xfId="0" applyFont="1" applyFill="1" applyBorder="1" applyAlignment="1">
      <alignment horizontal="left"/>
    </xf>
    <xf numFmtId="0" fontId="2" fillId="6" borderId="602" xfId="0" applyFont="1" applyFill="1" applyBorder="1" applyAlignment="1">
      <alignment horizontal="left"/>
    </xf>
    <xf numFmtId="164" fontId="2" fillId="6" borderId="602" xfId="0" applyNumberFormat="1" applyFont="1" applyFill="1" applyBorder="1" applyAlignment="1">
      <alignment horizontal="left"/>
    </xf>
    <xf numFmtId="164" fontId="3" fillId="8" borderId="602" xfId="0" applyNumberFormat="1" applyFont="1" applyFill="1" applyBorder="1" applyAlignment="1">
      <alignment horizontal="left"/>
    </xf>
    <xf numFmtId="164" fontId="3" fillId="8" borderId="604" xfId="0" applyNumberFormat="1" applyFont="1" applyFill="1" applyBorder="1" applyAlignment="1">
      <alignment horizontal="left"/>
    </xf>
    <xf numFmtId="164" fontId="2" fillId="6" borderId="601" xfId="0" applyNumberFormat="1" applyFont="1" applyFill="1" applyBorder="1" applyAlignment="1">
      <alignment horizontal="left"/>
    </xf>
    <xf numFmtId="164" fontId="3" fillId="8" borderId="603" xfId="0" applyNumberFormat="1" applyFont="1" applyFill="1" applyBorder="1" applyAlignment="1">
      <alignment horizontal="left"/>
    </xf>
    <xf numFmtId="0" fontId="2" fillId="3" borderId="601" xfId="0" applyFont="1" applyFill="1" applyBorder="1" applyAlignment="1">
      <alignment horizontal="left"/>
    </xf>
    <xf numFmtId="0" fontId="2" fillId="3" borderId="603" xfId="0" applyFont="1" applyFill="1" applyBorder="1" applyAlignment="1">
      <alignment horizontal="left"/>
    </xf>
    <xf numFmtId="164" fontId="2" fillId="6" borderId="606" xfId="0" applyNumberFormat="1" applyFont="1" applyFill="1" applyBorder="1" applyAlignment="1">
      <alignment horizontal="left"/>
    </xf>
    <xf numFmtId="164" fontId="3" fillId="8" borderId="606" xfId="0" applyNumberFormat="1" applyFont="1" applyFill="1" applyBorder="1" applyAlignment="1">
      <alignment horizontal="left"/>
    </xf>
    <xf numFmtId="164" fontId="3" fillId="8" borderId="607" xfId="0" applyNumberFormat="1" applyFont="1" applyFill="1" applyBorder="1" applyAlignment="1">
      <alignment horizontal="left"/>
    </xf>
    <xf numFmtId="164" fontId="2" fillId="6" borderId="605" xfId="0" applyNumberFormat="1" applyFont="1" applyFill="1" applyBorder="1" applyAlignment="1">
      <alignment horizontal="left"/>
    </xf>
    <xf numFmtId="164" fontId="3" fillId="8" borderId="608" xfId="0" applyNumberFormat="1" applyFont="1" applyFill="1" applyBorder="1" applyAlignment="1">
      <alignment horizontal="left"/>
    </xf>
    <xf numFmtId="0" fontId="2" fillId="6" borderId="610" xfId="0" applyFont="1" applyFill="1" applyBorder="1" applyAlignment="1">
      <alignment horizontal="left"/>
    </xf>
    <xf numFmtId="164" fontId="2" fillId="6" borderId="610" xfId="0" applyNumberFormat="1" applyFont="1" applyFill="1" applyBorder="1" applyAlignment="1">
      <alignment horizontal="left"/>
    </xf>
    <xf numFmtId="164" fontId="3" fillId="8" borderId="610" xfId="0" applyNumberFormat="1" applyFont="1" applyFill="1" applyBorder="1" applyAlignment="1">
      <alignment horizontal="left"/>
    </xf>
    <xf numFmtId="164" fontId="3" fillId="8" borderId="611" xfId="0" applyNumberFormat="1" applyFont="1" applyFill="1" applyBorder="1" applyAlignment="1">
      <alignment horizontal="left"/>
    </xf>
    <xf numFmtId="164" fontId="2" fillId="6" borderId="609" xfId="0" applyNumberFormat="1" applyFont="1" applyFill="1" applyBorder="1" applyAlignment="1">
      <alignment horizontal="left"/>
    </xf>
    <xf numFmtId="164" fontId="3" fillId="8" borderId="612" xfId="0" applyNumberFormat="1" applyFont="1" applyFill="1" applyBorder="1" applyAlignment="1">
      <alignment horizontal="left"/>
    </xf>
    <xf numFmtId="0" fontId="2" fillId="3" borderId="609" xfId="0" applyFont="1" applyFill="1" applyBorder="1" applyAlignment="1">
      <alignment horizontal="left"/>
    </xf>
    <xf numFmtId="0" fontId="2" fillId="3" borderId="612" xfId="0" applyFont="1" applyFill="1" applyBorder="1" applyAlignment="1">
      <alignment horizontal="left"/>
    </xf>
    <xf numFmtId="0" fontId="2" fillId="3" borderId="613" xfId="0" applyFont="1" applyFill="1" applyBorder="1" applyAlignment="1">
      <alignment horizontal="left"/>
    </xf>
    <xf numFmtId="0" fontId="2" fillId="6" borderId="615" xfId="0" applyFont="1" applyFill="1" applyBorder="1" applyAlignment="1">
      <alignment horizontal="left"/>
    </xf>
    <xf numFmtId="164" fontId="2" fillId="6" borderId="615" xfId="0" applyNumberFormat="1" applyFont="1" applyFill="1" applyBorder="1" applyAlignment="1">
      <alignment horizontal="left"/>
    </xf>
    <xf numFmtId="164" fontId="3" fillId="8" borderId="615" xfId="0" applyNumberFormat="1" applyFont="1" applyFill="1" applyBorder="1" applyAlignment="1">
      <alignment horizontal="left"/>
    </xf>
    <xf numFmtId="164" fontId="3" fillId="8" borderId="616" xfId="0" applyNumberFormat="1" applyFont="1" applyFill="1" applyBorder="1" applyAlignment="1">
      <alignment horizontal="left"/>
    </xf>
    <xf numFmtId="164" fontId="2" fillId="6" borderId="614" xfId="0" applyNumberFormat="1" applyFont="1" applyFill="1" applyBorder="1" applyAlignment="1">
      <alignment horizontal="left"/>
    </xf>
    <xf numFmtId="164" fontId="3" fillId="8" borderId="617" xfId="0" applyNumberFormat="1" applyFont="1" applyFill="1" applyBorder="1" applyAlignment="1">
      <alignment horizontal="left"/>
    </xf>
    <xf numFmtId="0" fontId="2" fillId="3" borderId="614" xfId="0" applyFont="1" applyFill="1" applyBorder="1" applyAlignment="1">
      <alignment horizontal="left"/>
    </xf>
    <xf numFmtId="0" fontId="2" fillId="6" borderId="619" xfId="0" applyFont="1" applyFill="1" applyBorder="1" applyAlignment="1">
      <alignment horizontal="left"/>
    </xf>
    <xf numFmtId="164" fontId="2" fillId="6" borderId="619" xfId="0" applyNumberFormat="1" applyFont="1" applyFill="1" applyBorder="1" applyAlignment="1">
      <alignment horizontal="left"/>
    </xf>
    <xf numFmtId="164" fontId="3" fillId="8" borderId="619" xfId="0" applyNumberFormat="1" applyFont="1" applyFill="1" applyBorder="1" applyAlignment="1">
      <alignment horizontal="left"/>
    </xf>
    <xf numFmtId="164" fontId="3" fillId="8" borderId="620" xfId="0" applyNumberFormat="1" applyFont="1" applyFill="1" applyBorder="1" applyAlignment="1">
      <alignment horizontal="left"/>
    </xf>
    <xf numFmtId="164" fontId="2" fillId="6" borderId="618" xfId="0" applyNumberFormat="1" applyFont="1" applyFill="1" applyBorder="1" applyAlignment="1">
      <alignment horizontal="left"/>
    </xf>
    <xf numFmtId="164" fontId="3" fillId="8" borderId="621" xfId="0" applyNumberFormat="1" applyFont="1" applyFill="1" applyBorder="1" applyAlignment="1">
      <alignment horizontal="left"/>
    </xf>
    <xf numFmtId="0" fontId="2" fillId="6" borderId="623" xfId="0" applyFont="1" applyFill="1" applyBorder="1" applyAlignment="1">
      <alignment horizontal="left"/>
    </xf>
    <xf numFmtId="164" fontId="2" fillId="6" borderId="623" xfId="0" applyNumberFormat="1" applyFont="1" applyFill="1" applyBorder="1" applyAlignment="1">
      <alignment horizontal="left"/>
    </xf>
    <xf numFmtId="164" fontId="3" fillId="8" borderId="623" xfId="0" applyNumberFormat="1" applyFont="1" applyFill="1" applyBorder="1" applyAlignment="1">
      <alignment horizontal="left"/>
    </xf>
    <xf numFmtId="164" fontId="3" fillId="8" borderId="624" xfId="0" applyNumberFormat="1" applyFont="1" applyFill="1" applyBorder="1" applyAlignment="1">
      <alignment horizontal="left"/>
    </xf>
    <xf numFmtId="164" fontId="2" fillId="6" borderId="622" xfId="0" applyNumberFormat="1" applyFont="1" applyFill="1" applyBorder="1" applyAlignment="1">
      <alignment horizontal="left"/>
    </xf>
    <xf numFmtId="164" fontId="3" fillId="8" borderId="625" xfId="0" applyNumberFormat="1" applyFont="1" applyFill="1" applyBorder="1" applyAlignment="1">
      <alignment horizontal="left"/>
    </xf>
    <xf numFmtId="0" fontId="2" fillId="6" borderId="627" xfId="0" applyFont="1" applyFill="1" applyBorder="1" applyAlignment="1">
      <alignment horizontal="left"/>
    </xf>
    <xf numFmtId="164" fontId="2" fillId="6" borderId="627" xfId="0" applyNumberFormat="1" applyFont="1" applyFill="1" applyBorder="1" applyAlignment="1">
      <alignment horizontal="left"/>
    </xf>
    <xf numFmtId="164" fontId="3" fillId="8" borderId="627" xfId="0" applyNumberFormat="1" applyFont="1" applyFill="1" applyBorder="1" applyAlignment="1">
      <alignment horizontal="left"/>
    </xf>
    <xf numFmtId="164" fontId="3" fillId="8" borderId="628" xfId="0" applyNumberFormat="1" applyFont="1" applyFill="1" applyBorder="1" applyAlignment="1">
      <alignment horizontal="left"/>
    </xf>
    <xf numFmtId="164" fontId="2" fillId="6" borderId="626" xfId="0" applyNumberFormat="1" applyFont="1" applyFill="1" applyBorder="1" applyAlignment="1">
      <alignment horizontal="left"/>
    </xf>
    <xf numFmtId="164" fontId="3" fillId="8" borderId="629" xfId="0" applyNumberFormat="1" applyFont="1" applyFill="1" applyBorder="1" applyAlignment="1">
      <alignment horizontal="left"/>
    </xf>
    <xf numFmtId="0" fontId="2" fillId="3" borderId="626" xfId="0" applyFont="1" applyFill="1" applyBorder="1" applyAlignment="1">
      <alignment horizontal="left"/>
    </xf>
    <xf numFmtId="0" fontId="2" fillId="3" borderId="629" xfId="0" applyFont="1" applyFill="1" applyBorder="1" applyAlignment="1">
      <alignment horizontal="left"/>
    </xf>
    <xf numFmtId="0" fontId="2" fillId="3" borderId="630" xfId="0" applyFont="1" applyFill="1" applyBorder="1" applyAlignment="1">
      <alignment horizontal="left"/>
    </xf>
    <xf numFmtId="0" fontId="2" fillId="6" borderId="632" xfId="0" applyFont="1" applyFill="1" applyBorder="1" applyAlignment="1">
      <alignment horizontal="left"/>
    </xf>
    <xf numFmtId="164" fontId="2" fillId="6" borderId="632" xfId="0" applyNumberFormat="1" applyFont="1" applyFill="1" applyBorder="1" applyAlignment="1">
      <alignment horizontal="left"/>
    </xf>
    <xf numFmtId="164" fontId="3" fillId="8" borderId="632" xfId="0" applyNumberFormat="1" applyFont="1" applyFill="1" applyBorder="1" applyAlignment="1">
      <alignment horizontal="left"/>
    </xf>
    <xf numFmtId="164" fontId="3" fillId="8" borderId="633" xfId="0" applyNumberFormat="1" applyFont="1" applyFill="1" applyBorder="1" applyAlignment="1">
      <alignment horizontal="left"/>
    </xf>
    <xf numFmtId="164" fontId="2" fillId="6" borderId="631" xfId="0" applyNumberFormat="1" applyFont="1" applyFill="1" applyBorder="1" applyAlignment="1">
      <alignment horizontal="left"/>
    </xf>
    <xf numFmtId="164" fontId="3" fillId="8" borderId="634" xfId="0" applyNumberFormat="1" applyFont="1" applyFill="1" applyBorder="1" applyAlignment="1">
      <alignment horizontal="left"/>
    </xf>
    <xf numFmtId="0" fontId="2" fillId="3" borderId="635" xfId="0" applyFont="1" applyFill="1" applyBorder="1" applyAlignment="1">
      <alignment horizontal="left"/>
    </xf>
    <xf numFmtId="0" fontId="2" fillId="6" borderId="637" xfId="0" applyFont="1" applyFill="1" applyBorder="1" applyAlignment="1">
      <alignment horizontal="left"/>
    </xf>
    <xf numFmtId="164" fontId="2" fillId="6" borderId="637" xfId="0" applyNumberFormat="1" applyFont="1" applyFill="1" applyBorder="1" applyAlignment="1">
      <alignment horizontal="left"/>
    </xf>
    <xf numFmtId="164" fontId="3" fillId="8" borderId="637" xfId="0" applyNumberFormat="1" applyFont="1" applyFill="1" applyBorder="1" applyAlignment="1">
      <alignment horizontal="left"/>
    </xf>
    <xf numFmtId="164" fontId="3" fillId="8" borderId="638" xfId="0" applyNumberFormat="1" applyFont="1" applyFill="1" applyBorder="1" applyAlignment="1">
      <alignment horizontal="left"/>
    </xf>
    <xf numFmtId="164" fontId="2" fillId="6" borderId="636" xfId="0" applyNumberFormat="1" applyFont="1" applyFill="1" applyBorder="1" applyAlignment="1">
      <alignment horizontal="left"/>
    </xf>
    <xf numFmtId="164" fontId="3" fillId="8" borderId="639" xfId="0" applyNumberFormat="1" applyFont="1" applyFill="1" applyBorder="1" applyAlignment="1">
      <alignment horizontal="left"/>
    </xf>
    <xf numFmtId="0" fontId="2" fillId="3" borderId="636" xfId="0" applyFont="1" applyFill="1" applyBorder="1" applyAlignment="1">
      <alignment horizontal="left"/>
    </xf>
    <xf numFmtId="0" fontId="2" fillId="3" borderId="640" xfId="0" applyFont="1" applyFill="1" applyBorder="1" applyAlignment="1">
      <alignment horizontal="left"/>
    </xf>
    <xf numFmtId="0" fontId="2" fillId="6" borderId="642" xfId="0" applyFont="1" applyFill="1" applyBorder="1" applyAlignment="1">
      <alignment horizontal="left"/>
    </xf>
    <xf numFmtId="164" fontId="2" fillId="6" borderId="642" xfId="0" applyNumberFormat="1" applyFont="1" applyFill="1" applyBorder="1" applyAlignment="1">
      <alignment horizontal="left"/>
    </xf>
    <xf numFmtId="164" fontId="3" fillId="8" borderId="642" xfId="0" applyNumberFormat="1" applyFont="1" applyFill="1" applyBorder="1" applyAlignment="1">
      <alignment horizontal="left"/>
    </xf>
    <xf numFmtId="164" fontId="3" fillId="8" borderId="643" xfId="0" applyNumberFormat="1" applyFont="1" applyFill="1" applyBorder="1" applyAlignment="1">
      <alignment horizontal="left"/>
    </xf>
    <xf numFmtId="164" fontId="2" fillId="6" borderId="641" xfId="0" applyNumberFormat="1" applyFont="1" applyFill="1" applyBorder="1" applyAlignment="1">
      <alignment horizontal="left"/>
    </xf>
    <xf numFmtId="164" fontId="3" fillId="8" borderId="644" xfId="0" applyNumberFormat="1" applyFont="1" applyFill="1" applyBorder="1" applyAlignment="1">
      <alignment horizontal="left"/>
    </xf>
    <xf numFmtId="0" fontId="2" fillId="6" borderId="646" xfId="0" applyFont="1" applyFill="1" applyBorder="1" applyAlignment="1">
      <alignment horizontal="left"/>
    </xf>
    <xf numFmtId="164" fontId="2" fillId="6" borderId="646" xfId="0" applyNumberFormat="1" applyFont="1" applyFill="1" applyBorder="1" applyAlignment="1">
      <alignment horizontal="left"/>
    </xf>
    <xf numFmtId="164" fontId="3" fillId="8" borderId="646" xfId="0" applyNumberFormat="1" applyFont="1" applyFill="1" applyBorder="1" applyAlignment="1">
      <alignment horizontal="left"/>
    </xf>
    <xf numFmtId="164" fontId="3" fillId="8" borderId="647" xfId="0" applyNumberFormat="1" applyFont="1" applyFill="1" applyBorder="1" applyAlignment="1">
      <alignment horizontal="left"/>
    </xf>
    <xf numFmtId="164" fontId="2" fillId="6" borderId="645" xfId="0" applyNumberFormat="1" applyFont="1" applyFill="1" applyBorder="1" applyAlignment="1">
      <alignment horizontal="left"/>
    </xf>
    <xf numFmtId="164" fontId="3" fillId="8" borderId="648" xfId="0" applyNumberFormat="1" applyFont="1" applyFill="1" applyBorder="1" applyAlignment="1">
      <alignment horizontal="left"/>
    </xf>
    <xf numFmtId="0" fontId="2" fillId="3" borderId="645" xfId="0" applyFont="1" applyFill="1" applyBorder="1" applyAlignment="1">
      <alignment horizontal="left"/>
    </xf>
    <xf numFmtId="0" fontId="2" fillId="6" borderId="650" xfId="0" applyFont="1" applyFill="1" applyBorder="1" applyAlignment="1">
      <alignment horizontal="left"/>
    </xf>
    <xf numFmtId="164" fontId="2" fillId="6" borderId="650" xfId="0" applyNumberFormat="1" applyFont="1" applyFill="1" applyBorder="1" applyAlignment="1">
      <alignment horizontal="left"/>
    </xf>
    <xf numFmtId="164" fontId="3" fillId="8" borderId="650" xfId="0" applyNumberFormat="1" applyFont="1" applyFill="1" applyBorder="1" applyAlignment="1">
      <alignment horizontal="left"/>
    </xf>
    <xf numFmtId="164" fontId="3" fillId="8" borderId="651" xfId="0" applyNumberFormat="1" applyFont="1" applyFill="1" applyBorder="1" applyAlignment="1">
      <alignment horizontal="left"/>
    </xf>
    <xf numFmtId="164" fontId="2" fillId="6" borderId="649" xfId="0" applyNumberFormat="1" applyFont="1" applyFill="1" applyBorder="1" applyAlignment="1">
      <alignment horizontal="left"/>
    </xf>
    <xf numFmtId="164" fontId="3" fillId="8" borderId="652" xfId="0" applyNumberFormat="1" applyFont="1" applyFill="1" applyBorder="1" applyAlignment="1">
      <alignment horizontal="left"/>
    </xf>
    <xf numFmtId="0" fontId="2" fillId="3" borderId="653" xfId="0" applyFont="1" applyFill="1" applyBorder="1" applyAlignment="1">
      <alignment horizontal="left"/>
    </xf>
    <xf numFmtId="0" fontId="2" fillId="6" borderId="655" xfId="0" applyFont="1" applyFill="1" applyBorder="1" applyAlignment="1">
      <alignment horizontal="left"/>
    </xf>
    <xf numFmtId="164" fontId="2" fillId="6" borderId="655" xfId="0" applyNumberFormat="1" applyFont="1" applyFill="1" applyBorder="1" applyAlignment="1">
      <alignment horizontal="left"/>
    </xf>
    <xf numFmtId="164" fontId="3" fillId="8" borderId="655" xfId="0" applyNumberFormat="1" applyFont="1" applyFill="1" applyBorder="1" applyAlignment="1">
      <alignment horizontal="left"/>
    </xf>
    <xf numFmtId="164" fontId="3" fillId="8" borderId="656" xfId="0" applyNumberFormat="1" applyFont="1" applyFill="1" applyBorder="1" applyAlignment="1">
      <alignment horizontal="left"/>
    </xf>
    <xf numFmtId="164" fontId="2" fillId="6" borderId="654" xfId="0" applyNumberFormat="1" applyFont="1" applyFill="1" applyBorder="1" applyAlignment="1">
      <alignment horizontal="left"/>
    </xf>
    <xf numFmtId="164" fontId="3" fillId="8" borderId="657" xfId="0" applyNumberFormat="1" applyFont="1" applyFill="1" applyBorder="1" applyAlignment="1">
      <alignment horizontal="left"/>
    </xf>
    <xf numFmtId="0" fontId="2" fillId="3" borderId="654" xfId="0" applyFont="1" applyFill="1" applyBorder="1" applyAlignment="1">
      <alignment horizontal="left"/>
    </xf>
    <xf numFmtId="0" fontId="2" fillId="3" borderId="658" xfId="0" applyFont="1" applyFill="1" applyBorder="1" applyAlignment="1">
      <alignment horizontal="left"/>
    </xf>
    <xf numFmtId="0" fontId="2" fillId="6" borderId="660" xfId="0" applyFont="1" applyFill="1" applyBorder="1" applyAlignment="1">
      <alignment horizontal="left"/>
    </xf>
    <xf numFmtId="164" fontId="2" fillId="6" borderId="660" xfId="0" applyNumberFormat="1" applyFont="1" applyFill="1" applyBorder="1" applyAlignment="1">
      <alignment horizontal="left"/>
    </xf>
    <xf numFmtId="164" fontId="3" fillId="8" borderId="660" xfId="0" applyNumberFormat="1" applyFont="1" applyFill="1" applyBorder="1" applyAlignment="1">
      <alignment horizontal="left"/>
    </xf>
    <xf numFmtId="164" fontId="3" fillId="8" borderId="661" xfId="0" applyNumberFormat="1" applyFont="1" applyFill="1" applyBorder="1" applyAlignment="1">
      <alignment horizontal="left"/>
    </xf>
    <xf numFmtId="164" fontId="2" fillId="6" borderId="659" xfId="0" applyNumberFormat="1" applyFont="1" applyFill="1" applyBorder="1" applyAlignment="1">
      <alignment horizontal="left"/>
    </xf>
    <xf numFmtId="164" fontId="3" fillId="8" borderId="662" xfId="0" applyNumberFormat="1" applyFont="1" applyFill="1" applyBorder="1" applyAlignment="1">
      <alignment horizontal="left"/>
    </xf>
    <xf numFmtId="0" fontId="2" fillId="3" borderId="663" xfId="0" applyFont="1" applyFill="1" applyBorder="1" applyAlignment="1">
      <alignment horizontal="left"/>
    </xf>
    <xf numFmtId="0" fontId="2" fillId="6" borderId="665" xfId="0" applyFont="1" applyFill="1" applyBorder="1" applyAlignment="1">
      <alignment horizontal="left"/>
    </xf>
    <xf numFmtId="164" fontId="2" fillId="6" borderId="665" xfId="0" applyNumberFormat="1" applyFont="1" applyFill="1" applyBorder="1" applyAlignment="1">
      <alignment horizontal="left"/>
    </xf>
    <xf numFmtId="164" fontId="3" fillId="8" borderId="665" xfId="0" applyNumberFormat="1" applyFont="1" applyFill="1" applyBorder="1" applyAlignment="1">
      <alignment horizontal="left"/>
    </xf>
    <xf numFmtId="164" fontId="3" fillId="8" borderId="666" xfId="0" applyNumberFormat="1" applyFont="1" applyFill="1" applyBorder="1" applyAlignment="1">
      <alignment horizontal="left"/>
    </xf>
    <xf numFmtId="164" fontId="2" fillId="6" borderId="664" xfId="0" applyNumberFormat="1" applyFont="1" applyFill="1" applyBorder="1" applyAlignment="1">
      <alignment horizontal="left"/>
    </xf>
    <xf numFmtId="164" fontId="3" fillId="8" borderId="667" xfId="0" applyNumberFormat="1" applyFont="1" applyFill="1" applyBorder="1" applyAlignment="1">
      <alignment horizontal="left"/>
    </xf>
    <xf numFmtId="0" fontId="2" fillId="3" borderId="668" xfId="0" applyFont="1" applyFill="1" applyBorder="1" applyAlignment="1">
      <alignment horizontal="left"/>
    </xf>
    <xf numFmtId="164" fontId="3" fillId="8" borderId="670" xfId="0" applyNumberFormat="1" applyFont="1" applyFill="1" applyBorder="1" applyAlignment="1">
      <alignment horizontal="left"/>
    </xf>
    <xf numFmtId="164" fontId="2" fillId="6" borderId="669" xfId="0" applyNumberFormat="1" applyFont="1" applyFill="1" applyBorder="1" applyAlignment="1">
      <alignment horizontal="left"/>
    </xf>
    <xf numFmtId="164" fontId="2" fillId="6" borderId="671" xfId="0" applyNumberFormat="1" applyFont="1" applyFill="1" applyBorder="1" applyAlignment="1">
      <alignment horizontal="left"/>
    </xf>
    <xf numFmtId="0" fontId="2" fillId="6" borderId="669" xfId="0" applyFont="1" applyFill="1" applyBorder="1" applyAlignment="1">
      <alignment horizontal="left"/>
    </xf>
    <xf numFmtId="164" fontId="3" fillId="8" borderId="669" xfId="0" applyNumberFormat="1" applyFont="1" applyFill="1" applyBorder="1" applyAlignment="1">
      <alignment horizontal="left"/>
    </xf>
    <xf numFmtId="164" fontId="3" fillId="8" borderId="672" xfId="0" applyNumberFormat="1" applyFont="1" applyFill="1" applyBorder="1" applyAlignment="1">
      <alignment horizontal="left"/>
    </xf>
    <xf numFmtId="0" fontId="2" fillId="6" borderId="674" xfId="0" applyFont="1" applyFill="1" applyBorder="1" applyAlignment="1">
      <alignment horizontal="left"/>
    </xf>
    <xf numFmtId="164" fontId="2" fillId="6" borderId="674" xfId="0" applyNumberFormat="1" applyFont="1" applyFill="1" applyBorder="1" applyAlignment="1">
      <alignment horizontal="left"/>
    </xf>
    <xf numFmtId="164" fontId="3" fillId="8" borderId="674" xfId="0" applyNumberFormat="1" applyFont="1" applyFill="1" applyBorder="1" applyAlignment="1">
      <alignment horizontal="left"/>
    </xf>
    <xf numFmtId="164" fontId="3" fillId="8" borderId="675" xfId="0" applyNumberFormat="1" applyFont="1" applyFill="1" applyBorder="1" applyAlignment="1">
      <alignment horizontal="left"/>
    </xf>
    <xf numFmtId="164" fontId="2" fillId="6" borderId="673" xfId="0" applyNumberFormat="1" applyFont="1" applyFill="1" applyBorder="1" applyAlignment="1">
      <alignment horizontal="left"/>
    </xf>
    <xf numFmtId="164" fontId="3" fillId="8" borderId="676" xfId="0" applyNumberFormat="1" applyFont="1" applyFill="1" applyBorder="1" applyAlignment="1">
      <alignment horizontal="left"/>
    </xf>
    <xf numFmtId="0" fontId="2" fillId="6" borderId="678" xfId="0" applyFont="1" applyFill="1" applyBorder="1" applyAlignment="1">
      <alignment horizontal="left"/>
    </xf>
    <xf numFmtId="164" fontId="2" fillId="6" borderId="678" xfId="0" applyNumberFormat="1" applyFont="1" applyFill="1" applyBorder="1" applyAlignment="1">
      <alignment horizontal="left"/>
    </xf>
    <xf numFmtId="164" fontId="3" fillId="8" borderId="678" xfId="0" applyNumberFormat="1" applyFont="1" applyFill="1" applyBorder="1" applyAlignment="1">
      <alignment horizontal="left"/>
    </xf>
    <xf numFmtId="164" fontId="3" fillId="8" borderId="679" xfId="0" applyNumberFormat="1" applyFont="1" applyFill="1" applyBorder="1" applyAlignment="1">
      <alignment horizontal="left"/>
    </xf>
    <xf numFmtId="164" fontId="2" fillId="6" borderId="677" xfId="0" applyNumberFormat="1" applyFont="1" applyFill="1" applyBorder="1" applyAlignment="1">
      <alignment horizontal="left"/>
    </xf>
    <xf numFmtId="164" fontId="3" fillId="8" borderId="680" xfId="0" applyNumberFormat="1" applyFont="1" applyFill="1" applyBorder="1" applyAlignment="1">
      <alignment horizontal="left"/>
    </xf>
    <xf numFmtId="0" fontId="2" fillId="6" borderId="682" xfId="0" applyFont="1" applyFill="1" applyBorder="1" applyAlignment="1">
      <alignment horizontal="left"/>
    </xf>
    <xf numFmtId="164" fontId="2" fillId="6" borderId="682" xfId="0" applyNumberFormat="1" applyFont="1" applyFill="1" applyBorder="1" applyAlignment="1">
      <alignment horizontal="left"/>
    </xf>
    <xf numFmtId="164" fontId="3" fillId="8" borderId="682" xfId="0" applyNumberFormat="1" applyFont="1" applyFill="1" applyBorder="1" applyAlignment="1">
      <alignment horizontal="left"/>
    </xf>
    <xf numFmtId="164" fontId="3" fillId="8" borderId="683" xfId="0" applyNumberFormat="1" applyFont="1" applyFill="1" applyBorder="1" applyAlignment="1">
      <alignment horizontal="left"/>
    </xf>
    <xf numFmtId="164" fontId="2" fillId="6" borderId="681" xfId="0" applyNumberFormat="1" applyFont="1" applyFill="1" applyBorder="1" applyAlignment="1">
      <alignment horizontal="left"/>
    </xf>
    <xf numFmtId="164" fontId="3" fillId="8" borderId="684" xfId="0" applyNumberFormat="1" applyFont="1" applyFill="1" applyBorder="1" applyAlignment="1">
      <alignment horizontal="left"/>
    </xf>
    <xf numFmtId="0" fontId="2" fillId="6" borderId="686" xfId="0" applyFont="1" applyFill="1" applyBorder="1" applyAlignment="1">
      <alignment horizontal="left"/>
    </xf>
    <xf numFmtId="164" fontId="2" fillId="6" borderId="686" xfId="0" applyNumberFormat="1" applyFont="1" applyFill="1" applyBorder="1" applyAlignment="1">
      <alignment horizontal="left"/>
    </xf>
    <xf numFmtId="164" fontId="3" fillId="8" borderId="686" xfId="0" applyNumberFormat="1" applyFont="1" applyFill="1" applyBorder="1" applyAlignment="1">
      <alignment horizontal="left"/>
    </xf>
    <xf numFmtId="164" fontId="3" fillId="8" borderId="687" xfId="0" applyNumberFormat="1" applyFont="1" applyFill="1" applyBorder="1" applyAlignment="1">
      <alignment horizontal="left"/>
    </xf>
    <xf numFmtId="164" fontId="2" fillId="6" borderId="685" xfId="0" applyNumberFormat="1" applyFont="1" applyFill="1" applyBorder="1" applyAlignment="1">
      <alignment horizontal="left"/>
    </xf>
    <xf numFmtId="164" fontId="3" fillId="8" borderId="688" xfId="0" applyNumberFormat="1" applyFont="1" applyFill="1" applyBorder="1" applyAlignment="1">
      <alignment horizontal="left"/>
    </xf>
    <xf numFmtId="0" fontId="2" fillId="3" borderId="689" xfId="0" applyFont="1" applyFill="1" applyBorder="1" applyAlignment="1">
      <alignment horizontal="left"/>
    </xf>
    <xf numFmtId="0" fontId="2" fillId="6" borderId="691" xfId="0" applyFont="1" applyFill="1" applyBorder="1" applyAlignment="1">
      <alignment horizontal="left"/>
    </xf>
    <xf numFmtId="164" fontId="2" fillId="6" borderId="691" xfId="0" applyNumberFormat="1" applyFont="1" applyFill="1" applyBorder="1" applyAlignment="1">
      <alignment horizontal="left"/>
    </xf>
    <xf numFmtId="164" fontId="3" fillId="8" borderId="691" xfId="0" applyNumberFormat="1" applyFont="1" applyFill="1" applyBorder="1" applyAlignment="1">
      <alignment horizontal="left"/>
    </xf>
    <xf numFmtId="164" fontId="3" fillId="8" borderId="692" xfId="0" applyNumberFormat="1" applyFont="1" applyFill="1" applyBorder="1" applyAlignment="1">
      <alignment horizontal="left"/>
    </xf>
    <xf numFmtId="164" fontId="2" fillId="6" borderId="690" xfId="0" applyNumberFormat="1" applyFont="1" applyFill="1" applyBorder="1" applyAlignment="1">
      <alignment horizontal="left"/>
    </xf>
    <xf numFmtId="164" fontId="3" fillId="8" borderId="693" xfId="0" applyNumberFormat="1" applyFont="1" applyFill="1" applyBorder="1" applyAlignment="1">
      <alignment horizontal="left"/>
    </xf>
    <xf numFmtId="0" fontId="2" fillId="3" borderId="690" xfId="0" applyFont="1" applyFill="1" applyBorder="1" applyAlignment="1">
      <alignment horizontal="left"/>
    </xf>
    <xf numFmtId="0" fontId="2" fillId="3" borderId="693" xfId="0" applyFont="1" applyFill="1" applyBorder="1" applyAlignment="1">
      <alignment horizontal="left"/>
    </xf>
    <xf numFmtId="0" fontId="2" fillId="6" borderId="695" xfId="0" applyFont="1" applyFill="1" applyBorder="1" applyAlignment="1">
      <alignment horizontal="left"/>
    </xf>
    <xf numFmtId="164" fontId="2" fillId="6" borderId="695" xfId="0" applyNumberFormat="1" applyFont="1" applyFill="1" applyBorder="1" applyAlignment="1">
      <alignment horizontal="left"/>
    </xf>
    <xf numFmtId="164" fontId="3" fillId="8" borderId="695" xfId="0" applyNumberFormat="1" applyFont="1" applyFill="1" applyBorder="1" applyAlignment="1">
      <alignment horizontal="left"/>
    </xf>
    <xf numFmtId="164" fontId="3" fillId="8" borderId="696" xfId="0" applyNumberFormat="1" applyFont="1" applyFill="1" applyBorder="1" applyAlignment="1">
      <alignment horizontal="left"/>
    </xf>
    <xf numFmtId="164" fontId="2" fillId="6" borderId="694" xfId="0" applyNumberFormat="1" applyFont="1" applyFill="1" applyBorder="1" applyAlignment="1">
      <alignment horizontal="left"/>
    </xf>
    <xf numFmtId="164" fontId="3" fillId="8" borderId="697" xfId="0" applyNumberFormat="1" applyFont="1" applyFill="1" applyBorder="1" applyAlignment="1">
      <alignment horizontal="left"/>
    </xf>
    <xf numFmtId="0" fontId="2" fillId="3" borderId="698" xfId="0" applyFont="1" applyFill="1" applyBorder="1" applyAlignment="1">
      <alignment horizontal="left"/>
    </xf>
    <xf numFmtId="0" fontId="2" fillId="3" borderId="699" xfId="0" applyFont="1" applyFill="1" applyBorder="1" applyAlignment="1">
      <alignment horizontal="left"/>
    </xf>
    <xf numFmtId="0" fontId="2" fillId="3" borderId="700" xfId="0" applyFont="1" applyFill="1" applyBorder="1" applyAlignment="1">
      <alignment horizontal="left"/>
    </xf>
    <xf numFmtId="0" fontId="2" fillId="6" borderId="702" xfId="0" applyFont="1" applyFill="1" applyBorder="1" applyAlignment="1">
      <alignment horizontal="left"/>
    </xf>
    <xf numFmtId="164" fontId="2" fillId="6" borderId="702" xfId="0" applyNumberFormat="1" applyFont="1" applyFill="1" applyBorder="1" applyAlignment="1">
      <alignment horizontal="left"/>
    </xf>
    <xf numFmtId="164" fontId="3" fillId="8" borderId="702" xfId="0" applyNumberFormat="1" applyFont="1" applyFill="1" applyBorder="1" applyAlignment="1">
      <alignment horizontal="left"/>
    </xf>
    <xf numFmtId="164" fontId="3" fillId="8" borderId="703" xfId="0" applyNumberFormat="1" applyFont="1" applyFill="1" applyBorder="1" applyAlignment="1">
      <alignment horizontal="left"/>
    </xf>
    <xf numFmtId="164" fontId="2" fillId="6" borderId="701" xfId="0" applyNumberFormat="1" applyFont="1" applyFill="1" applyBorder="1" applyAlignment="1">
      <alignment horizontal="left"/>
    </xf>
    <xf numFmtId="164" fontId="3" fillId="8" borderId="704" xfId="0" applyNumberFormat="1" applyFont="1" applyFill="1" applyBorder="1" applyAlignment="1">
      <alignment horizontal="left"/>
    </xf>
    <xf numFmtId="0" fontId="2" fillId="3" borderId="701" xfId="0" applyFont="1" applyFill="1" applyBorder="1" applyAlignment="1">
      <alignment horizontal="left"/>
    </xf>
    <xf numFmtId="0" fontId="2" fillId="6" borderId="706" xfId="0" applyFont="1" applyFill="1" applyBorder="1" applyAlignment="1">
      <alignment horizontal="left"/>
    </xf>
    <xf numFmtId="164" fontId="2" fillId="6" borderId="706" xfId="0" applyNumberFormat="1" applyFont="1" applyFill="1" applyBorder="1" applyAlignment="1">
      <alignment horizontal="left"/>
    </xf>
    <xf numFmtId="164" fontId="3" fillId="8" borderId="706" xfId="0" applyNumberFormat="1" applyFont="1" applyFill="1" applyBorder="1" applyAlignment="1">
      <alignment horizontal="left"/>
    </xf>
    <xf numFmtId="164" fontId="3" fillId="8" borderId="707" xfId="0" applyNumberFormat="1" applyFont="1" applyFill="1" applyBorder="1" applyAlignment="1">
      <alignment horizontal="left"/>
    </xf>
    <xf numFmtId="164" fontId="2" fillId="6" borderId="705" xfId="0" applyNumberFormat="1" applyFont="1" applyFill="1" applyBorder="1" applyAlignment="1">
      <alignment horizontal="left"/>
    </xf>
    <xf numFmtId="164" fontId="3" fillId="8" borderId="708" xfId="0" applyNumberFormat="1" applyFont="1" applyFill="1" applyBorder="1" applyAlignment="1">
      <alignment horizontal="left"/>
    </xf>
    <xf numFmtId="0" fontId="2" fillId="6" borderId="710" xfId="0" applyFont="1" applyFill="1" applyBorder="1" applyAlignment="1">
      <alignment horizontal="left"/>
    </xf>
    <xf numFmtId="164" fontId="2" fillId="6" borderId="710" xfId="0" applyNumberFormat="1" applyFont="1" applyFill="1" applyBorder="1" applyAlignment="1">
      <alignment horizontal="left"/>
    </xf>
    <xf numFmtId="164" fontId="3" fillId="8" borderId="710" xfId="0" applyNumberFormat="1" applyFont="1" applyFill="1" applyBorder="1" applyAlignment="1">
      <alignment horizontal="left"/>
    </xf>
    <xf numFmtId="164" fontId="3" fillId="8" borderId="711" xfId="0" applyNumberFormat="1" applyFont="1" applyFill="1" applyBorder="1" applyAlignment="1">
      <alignment horizontal="left"/>
    </xf>
    <xf numFmtId="164" fontId="2" fillId="6" borderId="709" xfId="0" applyNumberFormat="1" applyFont="1" applyFill="1" applyBorder="1" applyAlignment="1">
      <alignment horizontal="left"/>
    </xf>
    <xf numFmtId="164" fontId="3" fillId="8" borderId="712" xfId="0" applyNumberFormat="1" applyFont="1" applyFill="1" applyBorder="1" applyAlignment="1">
      <alignment horizontal="left"/>
    </xf>
    <xf numFmtId="0" fontId="2" fillId="6" borderId="714" xfId="0" applyFont="1" applyFill="1" applyBorder="1" applyAlignment="1">
      <alignment horizontal="left"/>
    </xf>
    <xf numFmtId="164" fontId="2" fillId="6" borderId="714" xfId="0" applyNumberFormat="1" applyFont="1" applyFill="1" applyBorder="1" applyAlignment="1">
      <alignment horizontal="left"/>
    </xf>
    <xf numFmtId="164" fontId="3" fillId="8" borderId="714" xfId="0" applyNumberFormat="1" applyFont="1" applyFill="1" applyBorder="1" applyAlignment="1">
      <alignment horizontal="left"/>
    </xf>
    <xf numFmtId="164" fontId="3" fillId="8" borderId="715" xfId="0" applyNumberFormat="1" applyFont="1" applyFill="1" applyBorder="1" applyAlignment="1">
      <alignment horizontal="left"/>
    </xf>
    <xf numFmtId="164" fontId="2" fillId="6" borderId="713" xfId="0" applyNumberFormat="1" applyFont="1" applyFill="1" applyBorder="1" applyAlignment="1">
      <alignment horizontal="left"/>
    </xf>
    <xf numFmtId="164" fontId="3" fillId="8" borderId="716" xfId="0" applyNumberFormat="1" applyFont="1" applyFill="1" applyBorder="1" applyAlignment="1">
      <alignment horizontal="left"/>
    </xf>
    <xf numFmtId="0" fontId="2" fillId="6" borderId="718" xfId="0" applyFont="1" applyFill="1" applyBorder="1" applyAlignment="1">
      <alignment horizontal="left"/>
    </xf>
    <xf numFmtId="164" fontId="2" fillId="6" borderId="718" xfId="0" applyNumberFormat="1" applyFont="1" applyFill="1" applyBorder="1" applyAlignment="1">
      <alignment horizontal="left"/>
    </xf>
    <xf numFmtId="164" fontId="3" fillId="8" borderId="718" xfId="0" applyNumberFormat="1" applyFont="1" applyFill="1" applyBorder="1" applyAlignment="1">
      <alignment horizontal="left"/>
    </xf>
    <xf numFmtId="164" fontId="3" fillId="8" borderId="719" xfId="0" applyNumberFormat="1" applyFont="1" applyFill="1" applyBorder="1" applyAlignment="1">
      <alignment horizontal="left"/>
    </xf>
    <xf numFmtId="164" fontId="2" fillId="6" borderId="717" xfId="0" applyNumberFormat="1" applyFont="1" applyFill="1" applyBorder="1" applyAlignment="1">
      <alignment horizontal="left"/>
    </xf>
    <xf numFmtId="164" fontId="3" fillId="8" borderId="720" xfId="0" applyNumberFormat="1" applyFont="1" applyFill="1" applyBorder="1" applyAlignment="1">
      <alignment horizontal="left"/>
    </xf>
    <xf numFmtId="0" fontId="2" fillId="3" borderId="721" xfId="0" applyFont="1" applyFill="1" applyBorder="1" applyAlignment="1">
      <alignment horizontal="left"/>
    </xf>
    <xf numFmtId="0" fontId="2" fillId="6" borderId="723" xfId="0" applyFont="1" applyFill="1" applyBorder="1" applyAlignment="1">
      <alignment horizontal="left"/>
    </xf>
    <xf numFmtId="164" fontId="2" fillId="6" borderId="723" xfId="0" applyNumberFormat="1" applyFont="1" applyFill="1" applyBorder="1" applyAlignment="1">
      <alignment horizontal="left"/>
    </xf>
    <xf numFmtId="164" fontId="3" fillId="8" borderId="723" xfId="0" applyNumberFormat="1" applyFont="1" applyFill="1" applyBorder="1" applyAlignment="1">
      <alignment horizontal="left"/>
    </xf>
    <xf numFmtId="164" fontId="3" fillId="8" borderId="724" xfId="0" applyNumberFormat="1" applyFont="1" applyFill="1" applyBorder="1" applyAlignment="1">
      <alignment horizontal="left"/>
    </xf>
    <xf numFmtId="164" fontId="2" fillId="6" borderId="722" xfId="0" applyNumberFormat="1" applyFont="1" applyFill="1" applyBorder="1" applyAlignment="1">
      <alignment horizontal="left"/>
    </xf>
    <xf numFmtId="164" fontId="3" fillId="8" borderId="725" xfId="0" applyNumberFormat="1" applyFont="1" applyFill="1" applyBorder="1" applyAlignment="1">
      <alignment horizontal="left"/>
    </xf>
    <xf numFmtId="0" fontId="2" fillId="3" borderId="726" xfId="0" applyFont="1" applyFill="1" applyBorder="1" applyAlignment="1">
      <alignment horizontal="left"/>
    </xf>
    <xf numFmtId="0" fontId="2" fillId="6" borderId="728" xfId="0" applyFont="1" applyFill="1" applyBorder="1" applyAlignment="1">
      <alignment horizontal="left"/>
    </xf>
    <xf numFmtId="164" fontId="2" fillId="6" borderId="728" xfId="0" applyNumberFormat="1" applyFont="1" applyFill="1" applyBorder="1" applyAlignment="1">
      <alignment horizontal="left"/>
    </xf>
    <xf numFmtId="164" fontId="3" fillId="8" borderId="728" xfId="0" applyNumberFormat="1" applyFont="1" applyFill="1" applyBorder="1" applyAlignment="1">
      <alignment horizontal="left"/>
    </xf>
    <xf numFmtId="164" fontId="3" fillId="8" borderId="729" xfId="0" applyNumberFormat="1" applyFont="1" applyFill="1" applyBorder="1" applyAlignment="1">
      <alignment horizontal="left"/>
    </xf>
    <xf numFmtId="164" fontId="2" fillId="6" borderId="727" xfId="0" applyNumberFormat="1" applyFont="1" applyFill="1" applyBorder="1" applyAlignment="1">
      <alignment horizontal="left"/>
    </xf>
    <xf numFmtId="164" fontId="3" fillId="8" borderId="730" xfId="0" applyNumberFormat="1" applyFont="1" applyFill="1" applyBorder="1" applyAlignment="1">
      <alignment horizontal="left"/>
    </xf>
    <xf numFmtId="0" fontId="2" fillId="6" borderId="732" xfId="0" applyFont="1" applyFill="1" applyBorder="1" applyAlignment="1">
      <alignment horizontal="left"/>
    </xf>
    <xf numFmtId="164" fontId="2" fillId="6" borderId="732" xfId="0" applyNumberFormat="1" applyFont="1" applyFill="1" applyBorder="1" applyAlignment="1">
      <alignment horizontal="left"/>
    </xf>
    <xf numFmtId="164" fontId="3" fillId="8" borderId="732" xfId="0" applyNumberFormat="1" applyFont="1" applyFill="1" applyBorder="1" applyAlignment="1">
      <alignment horizontal="left"/>
    </xf>
    <xf numFmtId="164" fontId="3" fillId="8" borderId="733" xfId="0" applyNumberFormat="1" applyFont="1" applyFill="1" applyBorder="1" applyAlignment="1">
      <alignment horizontal="left"/>
    </xf>
    <xf numFmtId="164" fontId="2" fillId="6" borderId="731" xfId="0" applyNumberFormat="1" applyFont="1" applyFill="1" applyBorder="1" applyAlignment="1">
      <alignment horizontal="left"/>
    </xf>
    <xf numFmtId="164" fontId="3" fillId="8" borderId="734" xfId="0" applyNumberFormat="1" applyFont="1" applyFill="1" applyBorder="1" applyAlignment="1">
      <alignment horizontal="left"/>
    </xf>
    <xf numFmtId="0" fontId="2" fillId="6" borderId="736" xfId="0" applyFont="1" applyFill="1" applyBorder="1" applyAlignment="1">
      <alignment horizontal="left"/>
    </xf>
    <xf numFmtId="164" fontId="2" fillId="6" borderId="736" xfId="0" applyNumberFormat="1" applyFont="1" applyFill="1" applyBorder="1" applyAlignment="1">
      <alignment horizontal="left"/>
    </xf>
    <xf numFmtId="164" fontId="3" fillId="8" borderId="736" xfId="0" applyNumberFormat="1" applyFont="1" applyFill="1" applyBorder="1" applyAlignment="1">
      <alignment horizontal="left"/>
    </xf>
    <xf numFmtId="164" fontId="3" fillId="8" borderId="737" xfId="0" applyNumberFormat="1" applyFont="1" applyFill="1" applyBorder="1" applyAlignment="1">
      <alignment horizontal="left"/>
    </xf>
    <xf numFmtId="164" fontId="2" fillId="6" borderId="735" xfId="0" applyNumberFormat="1" applyFont="1" applyFill="1" applyBorder="1" applyAlignment="1">
      <alignment horizontal="left"/>
    </xf>
    <xf numFmtId="164" fontId="3" fillId="8" borderId="738" xfId="0" applyNumberFormat="1" applyFont="1" applyFill="1" applyBorder="1" applyAlignment="1">
      <alignment horizontal="left"/>
    </xf>
    <xf numFmtId="0" fontId="2" fillId="6" borderId="740" xfId="0" applyFont="1" applyFill="1" applyBorder="1" applyAlignment="1">
      <alignment horizontal="left"/>
    </xf>
    <xf numFmtId="164" fontId="2" fillId="6" borderId="740" xfId="0" applyNumberFormat="1" applyFont="1" applyFill="1" applyBorder="1" applyAlignment="1">
      <alignment horizontal="left"/>
    </xf>
    <xf numFmtId="164" fontId="3" fillId="8" borderId="740" xfId="0" applyNumberFormat="1" applyFont="1" applyFill="1" applyBorder="1" applyAlignment="1">
      <alignment horizontal="left"/>
    </xf>
    <xf numFmtId="164" fontId="3" fillId="8" borderId="741" xfId="0" applyNumberFormat="1" applyFont="1" applyFill="1" applyBorder="1" applyAlignment="1">
      <alignment horizontal="left"/>
    </xf>
    <xf numFmtId="164" fontId="2" fillId="6" borderId="739" xfId="0" applyNumberFormat="1" applyFont="1" applyFill="1" applyBorder="1" applyAlignment="1">
      <alignment horizontal="left"/>
    </xf>
    <xf numFmtId="164" fontId="3" fillId="8" borderId="742" xfId="0" applyNumberFormat="1" applyFont="1" applyFill="1" applyBorder="1" applyAlignment="1">
      <alignment horizontal="left"/>
    </xf>
    <xf numFmtId="0" fontId="2" fillId="3" borderId="739" xfId="0" applyFont="1" applyFill="1" applyBorder="1" applyAlignment="1">
      <alignment horizontal="left"/>
    </xf>
    <xf numFmtId="0" fontId="2" fillId="6" borderId="744" xfId="0" applyFont="1" applyFill="1" applyBorder="1" applyAlignment="1">
      <alignment horizontal="left"/>
    </xf>
    <xf numFmtId="164" fontId="2" fillId="6" borderId="744" xfId="0" applyNumberFormat="1" applyFont="1" applyFill="1" applyBorder="1" applyAlignment="1">
      <alignment horizontal="left"/>
    </xf>
    <xf numFmtId="164" fontId="3" fillId="8" borderId="744" xfId="0" applyNumberFormat="1" applyFont="1" applyFill="1" applyBorder="1" applyAlignment="1">
      <alignment horizontal="left"/>
    </xf>
    <xf numFmtId="164" fontId="3" fillId="8" borderId="745" xfId="0" applyNumberFormat="1" applyFont="1" applyFill="1" applyBorder="1" applyAlignment="1">
      <alignment horizontal="left"/>
    </xf>
    <xf numFmtId="164" fontId="2" fillId="6" borderId="743" xfId="0" applyNumberFormat="1" applyFont="1" applyFill="1" applyBorder="1" applyAlignment="1">
      <alignment horizontal="left"/>
    </xf>
    <xf numFmtId="164" fontId="3" fillId="8" borderId="746" xfId="0" applyNumberFormat="1" applyFont="1" applyFill="1" applyBorder="1" applyAlignment="1">
      <alignment horizontal="left"/>
    </xf>
    <xf numFmtId="0" fontId="2" fillId="3" borderId="747" xfId="0" applyFont="1" applyFill="1" applyBorder="1" applyAlignment="1">
      <alignment horizontal="left"/>
    </xf>
    <xf numFmtId="0" fontId="2" fillId="3" borderId="748" xfId="0" applyFont="1" applyFill="1" applyBorder="1" applyAlignment="1">
      <alignment horizontal="left"/>
    </xf>
    <xf numFmtId="0" fontId="2" fillId="6" borderId="750" xfId="0" applyFont="1" applyFill="1" applyBorder="1" applyAlignment="1">
      <alignment horizontal="left"/>
    </xf>
    <xf numFmtId="164" fontId="2" fillId="6" borderId="750" xfId="0" applyNumberFormat="1" applyFont="1" applyFill="1" applyBorder="1" applyAlignment="1">
      <alignment horizontal="left"/>
    </xf>
    <xf numFmtId="164" fontId="3" fillId="8" borderId="750" xfId="0" applyNumberFormat="1" applyFont="1" applyFill="1" applyBorder="1" applyAlignment="1">
      <alignment horizontal="left"/>
    </xf>
    <xf numFmtId="164" fontId="3" fillId="8" borderId="751" xfId="0" applyNumberFormat="1" applyFont="1" applyFill="1" applyBorder="1" applyAlignment="1">
      <alignment horizontal="left"/>
    </xf>
    <xf numFmtId="164" fontId="2" fillId="6" borderId="749" xfId="0" applyNumberFormat="1" applyFont="1" applyFill="1" applyBorder="1" applyAlignment="1">
      <alignment horizontal="left"/>
    </xf>
    <xf numFmtId="164" fontId="3" fillId="8" borderId="752" xfId="0" applyNumberFormat="1" applyFont="1" applyFill="1" applyBorder="1" applyAlignment="1">
      <alignment horizontal="left"/>
    </xf>
    <xf numFmtId="0" fontId="2" fillId="3" borderId="749" xfId="0" applyFont="1" applyFill="1" applyBorder="1" applyAlignment="1">
      <alignment horizontal="left"/>
    </xf>
    <xf numFmtId="0" fontId="2" fillId="3" borderId="750" xfId="0" applyFont="1" applyFill="1" applyBorder="1" applyAlignment="1">
      <alignment horizontal="left"/>
    </xf>
    <xf numFmtId="0" fontId="2" fillId="6" borderId="754" xfId="0" applyFont="1" applyFill="1" applyBorder="1" applyAlignment="1">
      <alignment horizontal="left"/>
    </xf>
    <xf numFmtId="164" fontId="2" fillId="6" borderId="754" xfId="0" applyNumberFormat="1" applyFont="1" applyFill="1" applyBorder="1" applyAlignment="1">
      <alignment horizontal="left"/>
    </xf>
    <xf numFmtId="164" fontId="3" fillId="8" borderId="754" xfId="0" applyNumberFormat="1" applyFont="1" applyFill="1" applyBorder="1" applyAlignment="1">
      <alignment horizontal="left"/>
    </xf>
    <xf numFmtId="164" fontId="3" fillId="8" borderId="755" xfId="0" applyNumberFormat="1" applyFont="1" applyFill="1" applyBorder="1" applyAlignment="1">
      <alignment horizontal="left"/>
    </xf>
    <xf numFmtId="164" fontId="2" fillId="6" borderId="753" xfId="0" applyNumberFormat="1" applyFont="1" applyFill="1" applyBorder="1" applyAlignment="1">
      <alignment horizontal="left"/>
    </xf>
    <xf numFmtId="164" fontId="3" fillId="8" borderId="756" xfId="0" applyNumberFormat="1" applyFont="1" applyFill="1" applyBorder="1" applyAlignment="1">
      <alignment horizontal="left"/>
    </xf>
    <xf numFmtId="0" fontId="2" fillId="6" borderId="758" xfId="0" applyFont="1" applyFill="1" applyBorder="1" applyAlignment="1">
      <alignment horizontal="left"/>
    </xf>
    <xf numFmtId="164" fontId="2" fillId="6" borderId="758" xfId="0" applyNumberFormat="1" applyFont="1" applyFill="1" applyBorder="1" applyAlignment="1">
      <alignment horizontal="left"/>
    </xf>
    <xf numFmtId="164" fontId="3" fillId="8" borderId="758" xfId="0" applyNumberFormat="1" applyFont="1" applyFill="1" applyBorder="1" applyAlignment="1">
      <alignment horizontal="left"/>
    </xf>
    <xf numFmtId="164" fontId="3" fillId="8" borderId="759" xfId="0" applyNumberFormat="1" applyFont="1" applyFill="1" applyBorder="1" applyAlignment="1">
      <alignment horizontal="left"/>
    </xf>
    <xf numFmtId="164" fontId="2" fillId="6" borderId="757" xfId="0" applyNumberFormat="1" applyFont="1" applyFill="1" applyBorder="1" applyAlignment="1">
      <alignment horizontal="left"/>
    </xf>
    <xf numFmtId="164" fontId="3" fillId="8" borderId="760" xfId="0" applyNumberFormat="1" applyFont="1" applyFill="1" applyBorder="1" applyAlignment="1">
      <alignment horizontal="left"/>
    </xf>
    <xf numFmtId="0" fontId="2" fillId="3" borderId="757" xfId="0" applyFont="1" applyFill="1" applyBorder="1" applyAlignment="1">
      <alignment horizontal="left"/>
    </xf>
    <xf numFmtId="0" fontId="2" fillId="3" borderId="758" xfId="0" applyFont="1" applyFill="1" applyBorder="1" applyAlignment="1">
      <alignment horizontal="left"/>
    </xf>
    <xf numFmtId="0" fontId="2" fillId="3" borderId="760" xfId="0" applyFont="1" applyFill="1" applyBorder="1" applyAlignment="1">
      <alignment horizontal="left"/>
    </xf>
    <xf numFmtId="0" fontId="2" fillId="6" borderId="762" xfId="0" applyFont="1" applyFill="1" applyBorder="1" applyAlignment="1">
      <alignment horizontal="left"/>
    </xf>
    <xf numFmtId="164" fontId="2" fillId="6" borderId="762" xfId="0" applyNumberFormat="1" applyFont="1" applyFill="1" applyBorder="1" applyAlignment="1">
      <alignment horizontal="left"/>
    </xf>
    <xf numFmtId="164" fontId="3" fillId="8" borderId="762" xfId="0" applyNumberFormat="1" applyFont="1" applyFill="1" applyBorder="1" applyAlignment="1">
      <alignment horizontal="left"/>
    </xf>
    <xf numFmtId="164" fontId="3" fillId="8" borderId="763" xfId="0" applyNumberFormat="1" applyFont="1" applyFill="1" applyBorder="1" applyAlignment="1">
      <alignment horizontal="left"/>
    </xf>
    <xf numFmtId="164" fontId="2" fillId="6" borderId="761" xfId="0" applyNumberFormat="1" applyFont="1" applyFill="1" applyBorder="1" applyAlignment="1">
      <alignment horizontal="left"/>
    </xf>
    <xf numFmtId="164" fontId="3" fillId="8" borderId="764" xfId="0" applyNumberFormat="1" applyFont="1" applyFill="1" applyBorder="1" applyAlignment="1">
      <alignment horizontal="left"/>
    </xf>
    <xf numFmtId="0" fontId="2" fillId="3" borderId="761" xfId="0" applyFont="1" applyFill="1" applyBorder="1" applyAlignment="1">
      <alignment horizontal="left"/>
    </xf>
    <xf numFmtId="0" fontId="2" fillId="6" borderId="766" xfId="0" applyFont="1" applyFill="1" applyBorder="1" applyAlignment="1">
      <alignment horizontal="left"/>
    </xf>
    <xf numFmtId="164" fontId="2" fillId="6" borderId="766" xfId="0" applyNumberFormat="1" applyFont="1" applyFill="1" applyBorder="1" applyAlignment="1">
      <alignment horizontal="left"/>
    </xf>
    <xf numFmtId="164" fontId="3" fillId="8" borderId="766" xfId="0" applyNumberFormat="1" applyFont="1" applyFill="1" applyBorder="1" applyAlignment="1">
      <alignment horizontal="left"/>
    </xf>
    <xf numFmtId="164" fontId="3" fillId="8" borderId="767" xfId="0" applyNumberFormat="1" applyFont="1" applyFill="1" applyBorder="1" applyAlignment="1">
      <alignment horizontal="left"/>
    </xf>
    <xf numFmtId="164" fontId="2" fillId="6" borderId="765" xfId="0" applyNumberFormat="1" applyFont="1" applyFill="1" applyBorder="1" applyAlignment="1">
      <alignment horizontal="left"/>
    </xf>
    <xf numFmtId="164" fontId="3" fillId="8" borderId="768" xfId="0" applyNumberFormat="1" applyFont="1" applyFill="1" applyBorder="1" applyAlignment="1">
      <alignment horizontal="left"/>
    </xf>
    <xf numFmtId="0" fontId="2" fillId="3" borderId="765" xfId="0" applyFont="1" applyFill="1" applyBorder="1" applyAlignment="1">
      <alignment horizontal="left"/>
    </xf>
    <xf numFmtId="0" fontId="2" fillId="3" borderId="766" xfId="0" applyFont="1" applyFill="1" applyBorder="1" applyAlignment="1">
      <alignment horizontal="left"/>
    </xf>
    <xf numFmtId="0" fontId="2" fillId="3" borderId="768" xfId="0" applyFont="1" applyFill="1" applyBorder="1" applyAlignment="1">
      <alignment horizontal="left"/>
    </xf>
    <xf numFmtId="0" fontId="2" fillId="3" borderId="769" xfId="0" applyFont="1" applyFill="1" applyBorder="1" applyAlignment="1">
      <alignment horizontal="left"/>
    </xf>
    <xf numFmtId="0" fontId="2" fillId="6" borderId="771" xfId="0" applyFont="1" applyFill="1" applyBorder="1" applyAlignment="1">
      <alignment horizontal="left"/>
    </xf>
    <xf numFmtId="164" fontId="2" fillId="6" borderId="771" xfId="0" applyNumberFormat="1" applyFont="1" applyFill="1" applyBorder="1" applyAlignment="1">
      <alignment horizontal="left"/>
    </xf>
    <xf numFmtId="164" fontId="3" fillId="8" borderId="771" xfId="0" applyNumberFormat="1" applyFont="1" applyFill="1" applyBorder="1" applyAlignment="1">
      <alignment horizontal="left"/>
    </xf>
    <xf numFmtId="164" fontId="3" fillId="8" borderId="772" xfId="0" applyNumberFormat="1" applyFont="1" applyFill="1" applyBorder="1" applyAlignment="1">
      <alignment horizontal="left"/>
    </xf>
    <xf numFmtId="164" fontId="2" fillId="6" borderId="770" xfId="0" applyNumberFormat="1" applyFont="1" applyFill="1" applyBorder="1" applyAlignment="1">
      <alignment horizontal="left"/>
    </xf>
    <xf numFmtId="164" fontId="3" fillId="8" borderId="773" xfId="0" applyNumberFormat="1" applyFont="1" applyFill="1" applyBorder="1" applyAlignment="1">
      <alignment horizontal="left"/>
    </xf>
    <xf numFmtId="0" fontId="2" fillId="3" borderId="774" xfId="0" applyFont="1" applyFill="1" applyBorder="1" applyAlignment="1">
      <alignment horizontal="left"/>
    </xf>
    <xf numFmtId="0" fontId="2" fillId="3" borderId="775" xfId="0" applyFont="1" applyFill="1" applyBorder="1" applyAlignment="1">
      <alignment horizontal="left"/>
    </xf>
    <xf numFmtId="0" fontId="2" fillId="3" borderId="776" xfId="0" applyFont="1" applyFill="1" applyBorder="1" applyAlignment="1">
      <alignment horizontal="left"/>
    </xf>
    <xf numFmtId="0" fontId="2" fillId="6" borderId="778" xfId="0" applyFont="1" applyFill="1" applyBorder="1" applyAlignment="1">
      <alignment horizontal="left"/>
    </xf>
    <xf numFmtId="164" fontId="2" fillId="6" borderId="778" xfId="0" applyNumberFormat="1" applyFont="1" applyFill="1" applyBorder="1" applyAlignment="1">
      <alignment horizontal="left"/>
    </xf>
    <xf numFmtId="164" fontId="3" fillId="8" borderId="778" xfId="0" applyNumberFormat="1" applyFont="1" applyFill="1" applyBorder="1" applyAlignment="1">
      <alignment horizontal="left"/>
    </xf>
    <xf numFmtId="164" fontId="3" fillId="8" borderId="779" xfId="0" applyNumberFormat="1" applyFont="1" applyFill="1" applyBorder="1" applyAlignment="1">
      <alignment horizontal="left"/>
    </xf>
    <xf numFmtId="164" fontId="2" fillId="6" borderId="777" xfId="0" applyNumberFormat="1" applyFont="1" applyFill="1" applyBorder="1" applyAlignment="1">
      <alignment horizontal="left"/>
    </xf>
    <xf numFmtId="164" fontId="3" fillId="8" borderId="780" xfId="0" applyNumberFormat="1" applyFont="1" applyFill="1" applyBorder="1" applyAlignment="1">
      <alignment horizontal="left"/>
    </xf>
    <xf numFmtId="0" fontId="2" fillId="6" borderId="782" xfId="0" applyFont="1" applyFill="1" applyBorder="1" applyAlignment="1">
      <alignment horizontal="left"/>
    </xf>
    <xf numFmtId="164" fontId="2" fillId="6" borderId="782" xfId="0" applyNumberFormat="1" applyFont="1" applyFill="1" applyBorder="1" applyAlignment="1">
      <alignment horizontal="left"/>
    </xf>
    <xf numFmtId="164" fontId="3" fillId="8" borderId="782" xfId="0" applyNumberFormat="1" applyFont="1" applyFill="1" applyBorder="1" applyAlignment="1">
      <alignment horizontal="left"/>
    </xf>
    <xf numFmtId="164" fontId="3" fillId="8" borderId="783" xfId="0" applyNumberFormat="1" applyFont="1" applyFill="1" applyBorder="1" applyAlignment="1">
      <alignment horizontal="left"/>
    </xf>
    <xf numFmtId="164" fontId="2" fillId="6" borderId="781" xfId="0" applyNumberFormat="1" applyFont="1" applyFill="1" applyBorder="1" applyAlignment="1">
      <alignment horizontal="left"/>
    </xf>
    <xf numFmtId="164" fontId="3" fillId="8" borderId="784" xfId="0" applyNumberFormat="1" applyFont="1" applyFill="1" applyBorder="1" applyAlignment="1">
      <alignment horizontal="left"/>
    </xf>
    <xf numFmtId="0" fontId="2" fillId="6" borderId="786" xfId="0" applyFont="1" applyFill="1" applyBorder="1" applyAlignment="1">
      <alignment horizontal="left"/>
    </xf>
    <xf numFmtId="164" fontId="2" fillId="6" borderId="786" xfId="0" applyNumberFormat="1" applyFont="1" applyFill="1" applyBorder="1" applyAlignment="1">
      <alignment horizontal="left"/>
    </xf>
    <xf numFmtId="164" fontId="3" fillId="8" borderId="786" xfId="0" applyNumberFormat="1" applyFont="1" applyFill="1" applyBorder="1" applyAlignment="1">
      <alignment horizontal="left"/>
    </xf>
    <xf numFmtId="164" fontId="3" fillId="8" borderId="787" xfId="0" applyNumberFormat="1" applyFont="1" applyFill="1" applyBorder="1" applyAlignment="1">
      <alignment horizontal="left"/>
    </xf>
    <xf numFmtId="164" fontId="2" fillId="6" borderId="785" xfId="0" applyNumberFormat="1" applyFont="1" applyFill="1" applyBorder="1" applyAlignment="1">
      <alignment horizontal="left"/>
    </xf>
    <xf numFmtId="164" fontId="3" fillId="8" borderId="788" xfId="0" applyNumberFormat="1" applyFont="1" applyFill="1" applyBorder="1" applyAlignment="1">
      <alignment horizontal="left"/>
    </xf>
    <xf numFmtId="0" fontId="2" fillId="6" borderId="790" xfId="0" applyFont="1" applyFill="1" applyBorder="1" applyAlignment="1">
      <alignment horizontal="left"/>
    </xf>
    <xf numFmtId="164" fontId="2" fillId="6" borderId="790" xfId="0" applyNumberFormat="1" applyFont="1" applyFill="1" applyBorder="1" applyAlignment="1">
      <alignment horizontal="left"/>
    </xf>
    <xf numFmtId="164" fontId="3" fillId="8" borderId="790" xfId="0" applyNumberFormat="1" applyFont="1" applyFill="1" applyBorder="1" applyAlignment="1">
      <alignment horizontal="left"/>
    </xf>
    <xf numFmtId="164" fontId="3" fillId="8" borderId="791" xfId="0" applyNumberFormat="1" applyFont="1" applyFill="1" applyBorder="1" applyAlignment="1">
      <alignment horizontal="left"/>
    </xf>
    <xf numFmtId="164" fontId="2" fillId="6" borderId="789" xfId="0" applyNumberFormat="1" applyFont="1" applyFill="1" applyBorder="1" applyAlignment="1">
      <alignment horizontal="left"/>
    </xf>
    <xf numFmtId="164" fontId="3" fillId="8" borderId="792" xfId="0" applyNumberFormat="1" applyFont="1" applyFill="1" applyBorder="1" applyAlignment="1">
      <alignment horizontal="left"/>
    </xf>
    <xf numFmtId="0" fontId="2" fillId="3" borderId="789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center" wrapText="1"/>
    </xf>
    <xf numFmtId="164" fontId="2" fillId="3" borderId="793" xfId="0" applyNumberFormat="1" applyFont="1" applyFill="1" applyBorder="1" applyAlignment="1">
      <alignment horizontal="left"/>
    </xf>
    <xf numFmtId="164" fontId="2" fillId="3" borderId="794" xfId="0" applyNumberFormat="1" applyFont="1" applyFill="1" applyBorder="1" applyAlignment="1">
      <alignment horizontal="left"/>
    </xf>
    <xf numFmtId="0" fontId="3" fillId="3" borderId="5" xfId="0" applyFont="1" applyFill="1" applyBorder="1" applyAlignment="1">
      <alignment horizontal="center" wrapText="1"/>
    </xf>
    <xf numFmtId="164" fontId="2" fillId="3" borderId="790" xfId="0" applyNumberFormat="1" applyFont="1" applyFill="1" applyBorder="1" applyAlignment="1">
      <alignment horizontal="left"/>
    </xf>
    <xf numFmtId="164" fontId="2" fillId="3" borderId="792" xfId="0" applyNumberFormat="1" applyFont="1" applyFill="1" applyBorder="1" applyAlignment="1">
      <alignment horizontal="left"/>
    </xf>
    <xf numFmtId="164" fontId="2" fillId="3" borderId="795" xfId="0" applyNumberFormat="1" applyFont="1" applyFill="1" applyBorder="1" applyAlignment="1">
      <alignment horizontal="left"/>
    </xf>
    <xf numFmtId="164" fontId="5" fillId="3" borderId="796" xfId="0" applyNumberFormat="1" applyFont="1" applyFill="1" applyBorder="1" applyAlignment="1">
      <alignment horizontal="left"/>
    </xf>
    <xf numFmtId="164" fontId="5" fillId="3" borderId="797" xfId="0" applyNumberFormat="1" applyFont="1" applyFill="1" applyBorder="1" applyAlignment="1">
      <alignment horizontal="left"/>
    </xf>
    <xf numFmtId="164" fontId="5" fillId="3" borderId="798" xfId="0" applyNumberFormat="1" applyFont="1" applyFill="1" applyBorder="1" applyAlignment="1">
      <alignment horizontal="left"/>
    </xf>
    <xf numFmtId="164" fontId="5" fillId="3" borderId="799" xfId="0" applyNumberFormat="1" applyFont="1" applyFill="1" applyBorder="1" applyAlignment="1">
      <alignment horizontal="left"/>
    </xf>
    <xf numFmtId="164" fontId="5" fillId="3" borderId="18" xfId="0" applyNumberFormat="1" applyFont="1" applyFill="1" applyBorder="1" applyAlignment="1">
      <alignment horizontal="left"/>
    </xf>
    <xf numFmtId="164" fontId="5" fillId="3" borderId="14" xfId="0" applyNumberFormat="1" applyFont="1" applyFill="1" applyBorder="1" applyAlignment="1">
      <alignment horizontal="left"/>
    </xf>
    <xf numFmtId="164" fontId="6" fillId="5" borderId="796" xfId="0" applyNumberFormat="1" applyFont="1" applyFill="1" applyBorder="1" applyAlignment="1">
      <alignment horizontal="left"/>
    </xf>
    <xf numFmtId="164" fontId="6" fillId="5" borderId="797" xfId="0" applyNumberFormat="1" applyFont="1" applyFill="1" applyBorder="1" applyAlignment="1">
      <alignment horizontal="left"/>
    </xf>
    <xf numFmtId="164" fontId="6" fillId="5" borderId="798" xfId="0" applyNumberFormat="1" applyFont="1" applyFill="1" applyBorder="1" applyAlignment="1">
      <alignment horizontal="left"/>
    </xf>
    <xf numFmtId="164" fontId="6" fillId="5" borderId="799" xfId="0" applyNumberFormat="1" applyFont="1" applyFill="1" applyBorder="1" applyAlignment="1">
      <alignment horizontal="left"/>
    </xf>
    <xf numFmtId="164" fontId="7" fillId="4" borderId="796" xfId="0" applyNumberFormat="1" applyFont="1" applyFill="1" applyBorder="1" applyAlignment="1">
      <alignment vertical="center" wrapText="1"/>
    </xf>
    <xf numFmtId="0" fontId="0" fillId="4" borderId="800" xfId="0" applyFill="1" applyBorder="1" applyAlignment="1">
      <alignment vertical="center"/>
    </xf>
    <xf numFmtId="0" fontId="0" fillId="4" borderId="797" xfId="0" applyFill="1" applyBorder="1" applyAlignment="1">
      <alignment horizontal="left" wrapText="1"/>
    </xf>
    <xf numFmtId="164" fontId="2" fillId="6" borderId="802" xfId="0" applyNumberFormat="1" applyFont="1" applyFill="1" applyBorder="1" applyAlignment="1">
      <alignment horizontal="left"/>
    </xf>
    <xf numFmtId="164" fontId="3" fillId="8" borderId="802" xfId="0" applyNumberFormat="1" applyFont="1" applyFill="1" applyBorder="1" applyAlignment="1">
      <alignment horizontal="left"/>
    </xf>
    <xf numFmtId="164" fontId="3" fillId="8" borderId="803" xfId="0" applyNumberFormat="1" applyFont="1" applyFill="1" applyBorder="1" applyAlignment="1">
      <alignment horizontal="left"/>
    </xf>
    <xf numFmtId="164" fontId="2" fillId="6" borderId="801" xfId="0" applyNumberFormat="1" applyFont="1" applyFill="1" applyBorder="1" applyAlignment="1">
      <alignment horizontal="left"/>
    </xf>
    <xf numFmtId="164" fontId="3" fillId="8" borderId="804" xfId="0" applyNumberFormat="1" applyFont="1" applyFill="1" applyBorder="1" applyAlignment="1">
      <alignment horizontal="left"/>
    </xf>
    <xf numFmtId="0" fontId="2" fillId="6" borderId="805" xfId="0" applyFont="1" applyFill="1" applyBorder="1" applyAlignment="1">
      <alignment horizontal="left"/>
    </xf>
    <xf numFmtId="0" fontId="2" fillId="6" borderId="806" xfId="0" applyFont="1" applyFill="1" applyBorder="1" applyAlignment="1">
      <alignment horizontal="left"/>
    </xf>
    <xf numFmtId="164" fontId="2" fillId="6" borderId="806" xfId="0" applyNumberFormat="1" applyFont="1" applyFill="1" applyBorder="1" applyAlignment="1">
      <alignment horizontal="left"/>
    </xf>
    <xf numFmtId="164" fontId="3" fillId="8" borderId="806" xfId="0" applyNumberFormat="1" applyFont="1" applyFill="1" applyBorder="1" applyAlignment="1">
      <alignment horizontal="left"/>
    </xf>
    <xf numFmtId="164" fontId="3" fillId="8" borderId="807" xfId="0" applyNumberFormat="1" applyFont="1" applyFill="1" applyBorder="1" applyAlignment="1">
      <alignment horizontal="left"/>
    </xf>
    <xf numFmtId="164" fontId="2" fillId="6" borderId="805" xfId="0" applyNumberFormat="1" applyFont="1" applyFill="1" applyBorder="1" applyAlignment="1">
      <alignment horizontal="left"/>
    </xf>
    <xf numFmtId="164" fontId="3" fillId="8" borderId="808" xfId="0" applyNumberFormat="1" applyFont="1" applyFill="1" applyBorder="1" applyAlignment="1">
      <alignment horizontal="left"/>
    </xf>
    <xf numFmtId="0" fontId="2" fillId="3" borderId="805" xfId="0" applyFont="1" applyFill="1" applyBorder="1" applyAlignment="1">
      <alignment horizontal="left"/>
    </xf>
    <xf numFmtId="0" fontId="2" fillId="3" borderId="806" xfId="0" applyFont="1" applyFill="1" applyBorder="1" applyAlignment="1">
      <alignment horizontal="left"/>
    </xf>
    <xf numFmtId="0" fontId="2" fillId="3" borderId="807" xfId="0" applyFont="1" applyFill="1" applyBorder="1" applyAlignment="1">
      <alignment horizontal="left"/>
    </xf>
    <xf numFmtId="0" fontId="2" fillId="6" borderId="810" xfId="0" applyFont="1" applyFill="1" applyBorder="1" applyAlignment="1">
      <alignment horizontal="left"/>
    </xf>
    <xf numFmtId="164" fontId="2" fillId="6" borderId="810" xfId="0" applyNumberFormat="1" applyFont="1" applyFill="1" applyBorder="1" applyAlignment="1">
      <alignment horizontal="left"/>
    </xf>
    <xf numFmtId="164" fontId="3" fillId="8" borderId="810" xfId="0" applyNumberFormat="1" applyFont="1" applyFill="1" applyBorder="1" applyAlignment="1">
      <alignment horizontal="left"/>
    </xf>
    <xf numFmtId="164" fontId="3" fillId="8" borderId="811" xfId="0" applyNumberFormat="1" applyFont="1" applyFill="1" applyBorder="1" applyAlignment="1">
      <alignment horizontal="left"/>
    </xf>
    <xf numFmtId="164" fontId="2" fillId="6" borderId="809" xfId="0" applyNumberFormat="1" applyFont="1" applyFill="1" applyBorder="1" applyAlignment="1">
      <alignment horizontal="left"/>
    </xf>
    <xf numFmtId="164" fontId="3" fillId="8" borderId="812" xfId="0" applyNumberFormat="1" applyFont="1" applyFill="1" applyBorder="1" applyAlignment="1">
      <alignment horizontal="left"/>
    </xf>
    <xf numFmtId="0" fontId="2" fillId="6" borderId="814" xfId="0" applyFont="1" applyFill="1" applyBorder="1" applyAlignment="1">
      <alignment horizontal="left"/>
    </xf>
    <xf numFmtId="164" fontId="2" fillId="6" borderId="814" xfId="0" applyNumberFormat="1" applyFont="1" applyFill="1" applyBorder="1" applyAlignment="1">
      <alignment horizontal="left"/>
    </xf>
    <xf numFmtId="164" fontId="3" fillId="8" borderId="814" xfId="0" applyNumberFormat="1" applyFont="1" applyFill="1" applyBorder="1" applyAlignment="1">
      <alignment horizontal="left"/>
    </xf>
    <xf numFmtId="164" fontId="3" fillId="8" borderId="815" xfId="0" applyNumberFormat="1" applyFont="1" applyFill="1" applyBorder="1" applyAlignment="1">
      <alignment horizontal="left"/>
    </xf>
    <xf numFmtId="164" fontId="2" fillId="6" borderId="813" xfId="0" applyNumberFormat="1" applyFont="1" applyFill="1" applyBorder="1" applyAlignment="1">
      <alignment horizontal="left"/>
    </xf>
    <xf numFmtId="164" fontId="3" fillId="8" borderId="816" xfId="0" applyNumberFormat="1" applyFont="1" applyFill="1" applyBorder="1" applyAlignment="1">
      <alignment horizontal="left"/>
    </xf>
    <xf numFmtId="0" fontId="2" fillId="6" borderId="818" xfId="0" applyFont="1" applyFill="1" applyBorder="1" applyAlignment="1">
      <alignment horizontal="left"/>
    </xf>
    <xf numFmtId="164" fontId="2" fillId="6" borderId="818" xfId="0" applyNumberFormat="1" applyFont="1" applyFill="1" applyBorder="1" applyAlignment="1">
      <alignment horizontal="left"/>
    </xf>
    <xf numFmtId="164" fontId="3" fillId="8" borderId="818" xfId="0" applyNumberFormat="1" applyFont="1" applyFill="1" applyBorder="1" applyAlignment="1">
      <alignment horizontal="left"/>
    </xf>
    <xf numFmtId="164" fontId="3" fillId="8" borderId="819" xfId="0" applyNumberFormat="1" applyFont="1" applyFill="1" applyBorder="1" applyAlignment="1">
      <alignment horizontal="left"/>
    </xf>
    <xf numFmtId="164" fontId="2" fillId="6" borderId="817" xfId="0" applyNumberFormat="1" applyFont="1" applyFill="1" applyBorder="1" applyAlignment="1">
      <alignment horizontal="left"/>
    </xf>
    <xf numFmtId="164" fontId="3" fillId="8" borderId="820" xfId="0" applyNumberFormat="1" applyFont="1" applyFill="1" applyBorder="1" applyAlignment="1">
      <alignment horizontal="left"/>
    </xf>
    <xf numFmtId="0" fontId="2" fillId="3" borderId="818" xfId="0" applyFont="1" applyFill="1" applyBorder="1" applyAlignment="1">
      <alignment horizontal="left"/>
    </xf>
    <xf numFmtId="0" fontId="2" fillId="3" borderId="820" xfId="0" applyFont="1" applyFill="1" applyBorder="1" applyAlignment="1">
      <alignment horizontal="left"/>
    </xf>
    <xf numFmtId="0" fontId="2" fillId="3" borderId="821" xfId="0" applyFont="1" applyFill="1" applyBorder="1" applyAlignment="1">
      <alignment horizontal="left"/>
    </xf>
    <xf numFmtId="0" fontId="2" fillId="3" borderId="822" xfId="0" applyFont="1" applyFill="1" applyBorder="1" applyAlignment="1">
      <alignment horizontal="left"/>
    </xf>
    <xf numFmtId="164" fontId="2" fillId="6" borderId="824" xfId="0" applyNumberFormat="1" applyFont="1" applyFill="1" applyBorder="1" applyAlignment="1">
      <alignment horizontal="left"/>
    </xf>
    <xf numFmtId="164" fontId="3" fillId="8" borderId="824" xfId="0" applyNumberFormat="1" applyFont="1" applyFill="1" applyBorder="1" applyAlignment="1">
      <alignment horizontal="left"/>
    </xf>
    <xf numFmtId="164" fontId="3" fillId="8" borderId="825" xfId="0" applyNumberFormat="1" applyFont="1" applyFill="1" applyBorder="1" applyAlignment="1">
      <alignment horizontal="left"/>
    </xf>
    <xf numFmtId="164" fontId="2" fillId="6" borderId="823" xfId="0" applyNumberFormat="1" applyFont="1" applyFill="1" applyBorder="1" applyAlignment="1">
      <alignment horizontal="left"/>
    </xf>
    <xf numFmtId="164" fontId="3" fillId="8" borderId="826" xfId="0" applyNumberFormat="1" applyFont="1" applyFill="1" applyBorder="1" applyAlignment="1">
      <alignment horizontal="left"/>
    </xf>
    <xf numFmtId="0" fontId="2" fillId="3" borderId="826" xfId="0" applyFont="1" applyFill="1" applyBorder="1" applyAlignment="1">
      <alignment horizontal="left"/>
    </xf>
    <xf numFmtId="0" fontId="2" fillId="6" borderId="828" xfId="0" applyFont="1" applyFill="1" applyBorder="1" applyAlignment="1">
      <alignment horizontal="left"/>
    </xf>
    <xf numFmtId="164" fontId="2" fillId="6" borderId="828" xfId="0" applyNumberFormat="1" applyFont="1" applyFill="1" applyBorder="1" applyAlignment="1">
      <alignment horizontal="left"/>
    </xf>
    <xf numFmtId="164" fontId="3" fillId="8" borderId="828" xfId="0" applyNumberFormat="1" applyFont="1" applyFill="1" applyBorder="1" applyAlignment="1">
      <alignment horizontal="left"/>
    </xf>
    <xf numFmtId="164" fontId="3" fillId="8" borderId="829" xfId="0" applyNumberFormat="1" applyFont="1" applyFill="1" applyBorder="1" applyAlignment="1">
      <alignment horizontal="left"/>
    </xf>
    <xf numFmtId="164" fontId="2" fillId="6" borderId="827" xfId="0" applyNumberFormat="1" applyFont="1" applyFill="1" applyBorder="1" applyAlignment="1">
      <alignment horizontal="left"/>
    </xf>
    <xf numFmtId="164" fontId="3" fillId="8" borderId="830" xfId="0" applyNumberFormat="1" applyFont="1" applyFill="1" applyBorder="1" applyAlignment="1">
      <alignment horizontal="left"/>
    </xf>
    <xf numFmtId="0" fontId="2" fillId="3" borderId="827" xfId="0" applyFont="1" applyFill="1" applyBorder="1" applyAlignment="1">
      <alignment horizontal="left"/>
    </xf>
    <xf numFmtId="0" fontId="2" fillId="3" borderId="828" xfId="0" applyFont="1" applyFill="1" applyBorder="1" applyAlignment="1">
      <alignment horizontal="left"/>
    </xf>
    <xf numFmtId="0" fontId="2" fillId="3" borderId="830" xfId="0" applyFont="1" applyFill="1" applyBorder="1" applyAlignment="1">
      <alignment horizontal="left"/>
    </xf>
    <xf numFmtId="164" fontId="2" fillId="6" borderId="832" xfId="0" applyNumberFormat="1" applyFont="1" applyFill="1" applyBorder="1" applyAlignment="1">
      <alignment horizontal="left"/>
    </xf>
    <xf numFmtId="164" fontId="3" fillId="8" borderId="832" xfId="0" applyNumberFormat="1" applyFont="1" applyFill="1" applyBorder="1" applyAlignment="1">
      <alignment horizontal="left"/>
    </xf>
    <xf numFmtId="164" fontId="3" fillId="8" borderId="833" xfId="0" applyNumberFormat="1" applyFont="1" applyFill="1" applyBorder="1" applyAlignment="1">
      <alignment horizontal="left"/>
    </xf>
    <xf numFmtId="164" fontId="2" fillId="6" borderId="831" xfId="0" applyNumberFormat="1" applyFont="1" applyFill="1" applyBorder="1" applyAlignment="1">
      <alignment horizontal="left"/>
    </xf>
    <xf numFmtId="164" fontId="3" fillId="8" borderId="834" xfId="0" applyNumberFormat="1" applyFont="1" applyFill="1" applyBorder="1" applyAlignment="1">
      <alignment horizontal="left"/>
    </xf>
    <xf numFmtId="0" fontId="2" fillId="6" borderId="836" xfId="0" applyFont="1" applyFill="1" applyBorder="1" applyAlignment="1">
      <alignment horizontal="left"/>
    </xf>
    <xf numFmtId="164" fontId="2" fillId="6" borderId="836" xfId="0" applyNumberFormat="1" applyFont="1" applyFill="1" applyBorder="1" applyAlignment="1">
      <alignment horizontal="left"/>
    </xf>
    <xf numFmtId="164" fontId="3" fillId="8" borderId="836" xfId="0" applyNumberFormat="1" applyFont="1" applyFill="1" applyBorder="1" applyAlignment="1">
      <alignment horizontal="left"/>
    </xf>
    <xf numFmtId="164" fontId="3" fillId="8" borderId="837" xfId="0" applyNumberFormat="1" applyFont="1" applyFill="1" applyBorder="1" applyAlignment="1">
      <alignment horizontal="left"/>
    </xf>
    <xf numFmtId="164" fontId="2" fillId="6" borderId="835" xfId="0" applyNumberFormat="1" applyFont="1" applyFill="1" applyBorder="1" applyAlignment="1">
      <alignment horizontal="left"/>
    </xf>
    <xf numFmtId="164" fontId="3" fillId="8" borderId="838" xfId="0" applyNumberFormat="1" applyFont="1" applyFill="1" applyBorder="1" applyAlignment="1">
      <alignment horizontal="left"/>
    </xf>
    <xf numFmtId="0" fontId="2" fillId="6" borderId="840" xfId="0" applyFont="1" applyFill="1" applyBorder="1" applyAlignment="1">
      <alignment horizontal="left"/>
    </xf>
    <xf numFmtId="164" fontId="2" fillId="6" borderId="840" xfId="0" applyNumberFormat="1" applyFont="1" applyFill="1" applyBorder="1" applyAlignment="1">
      <alignment horizontal="left"/>
    </xf>
    <xf numFmtId="164" fontId="3" fillId="8" borderId="840" xfId="0" applyNumberFormat="1" applyFont="1" applyFill="1" applyBorder="1" applyAlignment="1">
      <alignment horizontal="left"/>
    </xf>
    <xf numFmtId="164" fontId="3" fillId="8" borderId="841" xfId="0" applyNumberFormat="1" applyFont="1" applyFill="1" applyBorder="1" applyAlignment="1">
      <alignment horizontal="left"/>
    </xf>
    <xf numFmtId="164" fontId="2" fillId="6" borderId="839" xfId="0" applyNumberFormat="1" applyFont="1" applyFill="1" applyBorder="1" applyAlignment="1">
      <alignment horizontal="left"/>
    </xf>
    <xf numFmtId="164" fontId="3" fillId="8" borderId="842" xfId="0" applyNumberFormat="1" applyFont="1" applyFill="1" applyBorder="1" applyAlignment="1">
      <alignment horizontal="left"/>
    </xf>
    <xf numFmtId="0" fontId="2" fillId="6" borderId="844" xfId="0" applyFont="1" applyFill="1" applyBorder="1" applyAlignment="1">
      <alignment horizontal="left"/>
    </xf>
    <xf numFmtId="164" fontId="2" fillId="6" borderId="844" xfId="0" applyNumberFormat="1" applyFont="1" applyFill="1" applyBorder="1" applyAlignment="1">
      <alignment horizontal="left"/>
    </xf>
    <xf numFmtId="164" fontId="3" fillId="8" borderId="844" xfId="0" applyNumberFormat="1" applyFont="1" applyFill="1" applyBorder="1" applyAlignment="1">
      <alignment horizontal="left"/>
    </xf>
    <xf numFmtId="164" fontId="3" fillId="8" borderId="845" xfId="0" applyNumberFormat="1" applyFont="1" applyFill="1" applyBorder="1" applyAlignment="1">
      <alignment horizontal="left"/>
    </xf>
    <xf numFmtId="164" fontId="2" fillId="6" borderId="843" xfId="0" applyNumberFormat="1" applyFont="1" applyFill="1" applyBorder="1" applyAlignment="1">
      <alignment horizontal="left"/>
    </xf>
    <xf numFmtId="164" fontId="3" fillId="8" borderId="846" xfId="0" applyNumberFormat="1" applyFont="1" applyFill="1" applyBorder="1" applyAlignment="1">
      <alignment horizontal="left"/>
    </xf>
    <xf numFmtId="0" fontId="2" fillId="3" borderId="843" xfId="0" applyFont="1" applyFill="1" applyBorder="1" applyAlignment="1">
      <alignment horizontal="left"/>
    </xf>
    <xf numFmtId="0" fontId="2" fillId="3" borderId="844" xfId="0" applyFont="1" applyFill="1" applyBorder="1" applyAlignment="1">
      <alignment horizontal="left"/>
    </xf>
    <xf numFmtId="0" fontId="2" fillId="3" borderId="846" xfId="0" applyFont="1" applyFill="1" applyBorder="1" applyAlignment="1">
      <alignment horizontal="left"/>
    </xf>
    <xf numFmtId="0" fontId="2" fillId="6" borderId="848" xfId="0" applyFont="1" applyFill="1" applyBorder="1" applyAlignment="1">
      <alignment horizontal="left"/>
    </xf>
    <xf numFmtId="164" fontId="2" fillId="6" borderId="848" xfId="0" applyNumberFormat="1" applyFont="1" applyFill="1" applyBorder="1" applyAlignment="1">
      <alignment horizontal="left"/>
    </xf>
    <xf numFmtId="164" fontId="3" fillId="8" borderId="848" xfId="0" applyNumberFormat="1" applyFont="1" applyFill="1" applyBorder="1" applyAlignment="1">
      <alignment horizontal="left"/>
    </xf>
    <xf numFmtId="164" fontId="3" fillId="8" borderId="849" xfId="0" applyNumberFormat="1" applyFont="1" applyFill="1" applyBorder="1" applyAlignment="1">
      <alignment horizontal="left"/>
    </xf>
    <xf numFmtId="164" fontId="2" fillId="6" borderId="847" xfId="0" applyNumberFormat="1" applyFont="1" applyFill="1" applyBorder="1" applyAlignment="1">
      <alignment horizontal="left"/>
    </xf>
    <xf numFmtId="164" fontId="3" fillId="8" borderId="850" xfId="0" applyNumberFormat="1" applyFont="1" applyFill="1" applyBorder="1" applyAlignment="1">
      <alignment horizontal="left"/>
    </xf>
    <xf numFmtId="0" fontId="2" fillId="6" borderId="852" xfId="0" applyFont="1" applyFill="1" applyBorder="1" applyAlignment="1">
      <alignment horizontal="left"/>
    </xf>
    <xf numFmtId="164" fontId="2" fillId="6" borderId="852" xfId="0" applyNumberFormat="1" applyFont="1" applyFill="1" applyBorder="1" applyAlignment="1">
      <alignment horizontal="left"/>
    </xf>
    <xf numFmtId="164" fontId="3" fillId="8" borderId="852" xfId="0" applyNumberFormat="1" applyFont="1" applyFill="1" applyBorder="1" applyAlignment="1">
      <alignment horizontal="left"/>
    </xf>
    <xf numFmtId="164" fontId="3" fillId="8" borderId="853" xfId="0" applyNumberFormat="1" applyFont="1" applyFill="1" applyBorder="1" applyAlignment="1">
      <alignment horizontal="left"/>
    </xf>
    <xf numFmtId="164" fontId="2" fillId="6" borderId="851" xfId="0" applyNumberFormat="1" applyFont="1" applyFill="1" applyBorder="1" applyAlignment="1">
      <alignment horizontal="left"/>
    </xf>
    <xf numFmtId="164" fontId="3" fillId="8" borderId="854" xfId="0" applyNumberFormat="1" applyFont="1" applyFill="1" applyBorder="1" applyAlignment="1">
      <alignment horizontal="left"/>
    </xf>
    <xf numFmtId="0" fontId="2" fillId="3" borderId="851" xfId="0" applyFont="1" applyFill="1" applyBorder="1" applyAlignment="1">
      <alignment horizontal="left"/>
    </xf>
    <xf numFmtId="0" fontId="2" fillId="6" borderId="856" xfId="0" applyFont="1" applyFill="1" applyBorder="1" applyAlignment="1">
      <alignment horizontal="left"/>
    </xf>
    <xf numFmtId="164" fontId="2" fillId="6" borderId="856" xfId="0" applyNumberFormat="1" applyFont="1" applyFill="1" applyBorder="1" applyAlignment="1">
      <alignment horizontal="left"/>
    </xf>
    <xf numFmtId="164" fontId="3" fillId="8" borderId="856" xfId="0" applyNumberFormat="1" applyFont="1" applyFill="1" applyBorder="1" applyAlignment="1">
      <alignment horizontal="left"/>
    </xf>
    <xf numFmtId="164" fontId="3" fillId="8" borderId="857" xfId="0" applyNumberFormat="1" applyFont="1" applyFill="1" applyBorder="1" applyAlignment="1">
      <alignment horizontal="left"/>
    </xf>
    <xf numFmtId="164" fontId="2" fillId="6" borderId="855" xfId="0" applyNumberFormat="1" applyFont="1" applyFill="1" applyBorder="1" applyAlignment="1">
      <alignment horizontal="left"/>
    </xf>
    <xf numFmtId="164" fontId="3" fillId="8" borderId="858" xfId="0" applyNumberFormat="1" applyFont="1" applyFill="1" applyBorder="1" applyAlignment="1">
      <alignment horizontal="left"/>
    </xf>
    <xf numFmtId="0" fontId="2" fillId="3" borderId="855" xfId="0" applyFont="1" applyFill="1" applyBorder="1" applyAlignment="1">
      <alignment horizontal="left"/>
    </xf>
    <xf numFmtId="0" fontId="2" fillId="3" borderId="856" xfId="0" applyFont="1" applyFill="1" applyBorder="1" applyAlignment="1">
      <alignment horizontal="left"/>
    </xf>
    <xf numFmtId="0" fontId="2" fillId="3" borderId="858" xfId="0" applyFont="1" applyFill="1" applyBorder="1" applyAlignment="1">
      <alignment horizontal="left"/>
    </xf>
    <xf numFmtId="0" fontId="2" fillId="6" borderId="860" xfId="0" applyFont="1" applyFill="1" applyBorder="1" applyAlignment="1">
      <alignment horizontal="left"/>
    </xf>
    <xf numFmtId="164" fontId="2" fillId="6" borderId="860" xfId="0" applyNumberFormat="1" applyFont="1" applyFill="1" applyBorder="1" applyAlignment="1">
      <alignment horizontal="left"/>
    </xf>
    <xf numFmtId="164" fontId="3" fillId="8" borderId="860" xfId="0" applyNumberFormat="1" applyFont="1" applyFill="1" applyBorder="1" applyAlignment="1">
      <alignment horizontal="left"/>
    </xf>
    <xf numFmtId="164" fontId="3" fillId="8" borderId="861" xfId="0" applyNumberFormat="1" applyFont="1" applyFill="1" applyBorder="1" applyAlignment="1">
      <alignment horizontal="left"/>
    </xf>
    <xf numFmtId="164" fontId="2" fillId="6" borderId="859" xfId="0" applyNumberFormat="1" applyFont="1" applyFill="1" applyBorder="1" applyAlignment="1">
      <alignment horizontal="left"/>
    </xf>
    <xf numFmtId="164" fontId="3" fillId="8" borderId="862" xfId="0" applyNumberFormat="1" applyFont="1" applyFill="1" applyBorder="1" applyAlignment="1">
      <alignment horizontal="left"/>
    </xf>
    <xf numFmtId="0" fontId="2" fillId="3" borderId="863" xfId="0" applyFont="1" applyFill="1" applyBorder="1" applyAlignment="1">
      <alignment horizontal="left"/>
    </xf>
    <xf numFmtId="0" fontId="2" fillId="3" borderId="864" xfId="0" applyFont="1" applyFill="1" applyBorder="1" applyAlignment="1">
      <alignment horizontal="left"/>
    </xf>
    <xf numFmtId="0" fontId="2" fillId="3" borderId="865" xfId="0" applyFont="1" applyFill="1" applyBorder="1" applyAlignment="1">
      <alignment horizontal="left"/>
    </xf>
    <xf numFmtId="0" fontId="0" fillId="4" borderId="866" xfId="0" applyFill="1" applyBorder="1" applyAlignment="1">
      <alignment vertical="center"/>
    </xf>
    <xf numFmtId="164" fontId="7" fillId="4" borderId="867" xfId="0" applyNumberFormat="1" applyFont="1" applyFill="1" applyBorder="1" applyAlignment="1">
      <alignment vertical="center" wrapText="1"/>
    </xf>
    <xf numFmtId="0" fontId="0" fillId="4" borderId="868" xfId="0" applyFill="1" applyBorder="1" applyAlignment="1">
      <alignment horizontal="left" wrapText="1"/>
    </xf>
    <xf numFmtId="0" fontId="2" fillId="6" borderId="870" xfId="0" applyFont="1" applyFill="1" applyBorder="1" applyAlignment="1">
      <alignment horizontal="left"/>
    </xf>
    <xf numFmtId="164" fontId="2" fillId="6" borderId="870" xfId="0" applyNumberFormat="1" applyFont="1" applyFill="1" applyBorder="1" applyAlignment="1">
      <alignment horizontal="left"/>
    </xf>
    <xf numFmtId="164" fontId="3" fillId="8" borderId="870" xfId="0" applyNumberFormat="1" applyFont="1" applyFill="1" applyBorder="1" applyAlignment="1">
      <alignment horizontal="left"/>
    </xf>
    <xf numFmtId="164" fontId="3" fillId="8" borderId="871" xfId="0" applyNumberFormat="1" applyFont="1" applyFill="1" applyBorder="1" applyAlignment="1">
      <alignment horizontal="left"/>
    </xf>
    <xf numFmtId="164" fontId="2" fillId="6" borderId="869" xfId="0" applyNumberFormat="1" applyFont="1" applyFill="1" applyBorder="1" applyAlignment="1">
      <alignment horizontal="left"/>
    </xf>
    <xf numFmtId="164" fontId="3" fillId="8" borderId="872" xfId="0" applyNumberFormat="1" applyFont="1" applyFill="1" applyBorder="1" applyAlignment="1">
      <alignment horizontal="left"/>
    </xf>
    <xf numFmtId="0" fontId="2" fillId="3" borderId="869" xfId="0" applyFont="1" applyFill="1" applyBorder="1" applyAlignment="1">
      <alignment horizontal="left"/>
    </xf>
    <xf numFmtId="0" fontId="2" fillId="3" borderId="870" xfId="0" applyFont="1" applyFill="1" applyBorder="1" applyAlignment="1">
      <alignment horizontal="left"/>
    </xf>
    <xf numFmtId="0" fontId="2" fillId="3" borderId="872" xfId="0" applyFont="1" applyFill="1" applyBorder="1" applyAlignment="1">
      <alignment horizontal="left"/>
    </xf>
    <xf numFmtId="0" fontId="2" fillId="3" borderId="873" xfId="0" applyFont="1" applyFill="1" applyBorder="1" applyAlignment="1">
      <alignment horizontal="left"/>
    </xf>
    <xf numFmtId="0" fontId="2" fillId="3" borderId="795" xfId="0" applyFont="1" applyFill="1" applyBorder="1"/>
    <xf numFmtId="0" fontId="2" fillId="3" borderId="870" xfId="0" applyFont="1" applyFill="1" applyBorder="1"/>
    <xf numFmtId="0" fontId="2" fillId="3" borderId="798" xfId="0" applyFont="1" applyFill="1" applyBorder="1"/>
    <xf numFmtId="0" fontId="2" fillId="6" borderId="875" xfId="0" applyFont="1" applyFill="1" applyBorder="1" applyAlignment="1">
      <alignment horizontal="left"/>
    </xf>
    <xf numFmtId="164" fontId="2" fillId="6" borderId="875" xfId="0" applyNumberFormat="1" applyFont="1" applyFill="1" applyBorder="1" applyAlignment="1">
      <alignment horizontal="left"/>
    </xf>
    <xf numFmtId="164" fontId="3" fillId="8" borderId="875" xfId="0" applyNumberFormat="1" applyFont="1" applyFill="1" applyBorder="1" applyAlignment="1">
      <alignment horizontal="left"/>
    </xf>
    <xf numFmtId="164" fontId="3" fillId="8" borderId="876" xfId="0" applyNumberFormat="1" applyFont="1" applyFill="1" applyBorder="1" applyAlignment="1">
      <alignment horizontal="left"/>
    </xf>
    <xf numFmtId="164" fontId="2" fillId="6" borderId="874" xfId="0" applyNumberFormat="1" applyFont="1" applyFill="1" applyBorder="1" applyAlignment="1">
      <alignment horizontal="left"/>
    </xf>
    <xf numFmtId="164" fontId="3" fillId="8" borderId="877" xfId="0" applyNumberFormat="1" applyFont="1" applyFill="1" applyBorder="1" applyAlignment="1">
      <alignment horizontal="left"/>
    </xf>
    <xf numFmtId="0" fontId="2" fillId="3" borderId="874" xfId="0" applyFont="1" applyFill="1" applyBorder="1" applyAlignment="1">
      <alignment horizontal="left"/>
    </xf>
    <xf numFmtId="164" fontId="2" fillId="3" borderId="27" xfId="0" applyNumberFormat="1" applyFont="1" applyFill="1" applyBorder="1" applyAlignment="1">
      <alignment horizontal="left"/>
    </xf>
    <xf numFmtId="164" fontId="7" fillId="4" borderId="875" xfId="0" applyNumberFormat="1" applyFont="1" applyFill="1" applyBorder="1" applyAlignment="1">
      <alignment vertical="center" wrapText="1"/>
    </xf>
    <xf numFmtId="164" fontId="7" fillId="4" borderId="798" xfId="0" applyNumberFormat="1" applyFont="1" applyFill="1" applyBorder="1" applyAlignment="1">
      <alignment vertical="center" wrapText="1"/>
    </xf>
    <xf numFmtId="0" fontId="2" fillId="6" borderId="879" xfId="0" applyFont="1" applyFill="1" applyBorder="1" applyAlignment="1">
      <alignment horizontal="left"/>
    </xf>
    <xf numFmtId="164" fontId="2" fillId="6" borderId="879" xfId="0" applyNumberFormat="1" applyFont="1" applyFill="1" applyBorder="1" applyAlignment="1">
      <alignment horizontal="left"/>
    </xf>
    <xf numFmtId="164" fontId="3" fillId="8" borderId="879" xfId="0" applyNumberFormat="1" applyFont="1" applyFill="1" applyBorder="1" applyAlignment="1">
      <alignment horizontal="left"/>
    </xf>
    <xf numFmtId="164" fontId="3" fillId="8" borderId="880" xfId="0" applyNumberFormat="1" applyFont="1" applyFill="1" applyBorder="1" applyAlignment="1">
      <alignment horizontal="left"/>
    </xf>
    <xf numFmtId="164" fontId="2" fillId="6" borderId="878" xfId="0" applyNumberFormat="1" applyFont="1" applyFill="1" applyBorder="1" applyAlignment="1">
      <alignment horizontal="left"/>
    </xf>
    <xf numFmtId="164" fontId="3" fillId="8" borderId="881" xfId="0" applyNumberFormat="1" applyFont="1" applyFill="1" applyBorder="1" applyAlignment="1">
      <alignment horizontal="left"/>
    </xf>
    <xf numFmtId="0" fontId="2" fillId="3" borderId="879" xfId="0" applyFont="1" applyFill="1" applyBorder="1" applyAlignment="1">
      <alignment horizontal="left"/>
    </xf>
    <xf numFmtId="0" fontId="2" fillId="6" borderId="883" xfId="0" applyFont="1" applyFill="1" applyBorder="1" applyAlignment="1">
      <alignment horizontal="left"/>
    </xf>
    <xf numFmtId="164" fontId="2" fillId="6" borderId="883" xfId="0" applyNumberFormat="1" applyFont="1" applyFill="1" applyBorder="1" applyAlignment="1">
      <alignment horizontal="left"/>
    </xf>
    <xf numFmtId="164" fontId="3" fillId="8" borderId="883" xfId="0" applyNumberFormat="1" applyFont="1" applyFill="1" applyBorder="1" applyAlignment="1">
      <alignment horizontal="left"/>
    </xf>
    <xf numFmtId="164" fontId="3" fillId="8" borderId="884" xfId="0" applyNumberFormat="1" applyFont="1" applyFill="1" applyBorder="1" applyAlignment="1">
      <alignment horizontal="left"/>
    </xf>
    <xf numFmtId="164" fontId="2" fillId="6" borderId="882" xfId="0" applyNumberFormat="1" applyFont="1" applyFill="1" applyBorder="1" applyAlignment="1">
      <alignment horizontal="left"/>
    </xf>
    <xf numFmtId="164" fontId="3" fillId="8" borderId="885" xfId="0" applyNumberFormat="1" applyFont="1" applyFill="1" applyBorder="1" applyAlignment="1">
      <alignment horizontal="left"/>
    </xf>
    <xf numFmtId="164" fontId="2" fillId="6" borderId="887" xfId="0" applyNumberFormat="1" applyFont="1" applyFill="1" applyBorder="1" applyAlignment="1">
      <alignment horizontal="left"/>
    </xf>
    <xf numFmtId="164" fontId="3" fillId="8" borderId="887" xfId="0" applyNumberFormat="1" applyFont="1" applyFill="1" applyBorder="1" applyAlignment="1">
      <alignment horizontal="left"/>
    </xf>
    <xf numFmtId="164" fontId="3" fillId="8" borderId="888" xfId="0" applyNumberFormat="1" applyFont="1" applyFill="1" applyBorder="1" applyAlignment="1">
      <alignment horizontal="left"/>
    </xf>
    <xf numFmtId="164" fontId="2" fillId="6" borderId="886" xfId="0" applyNumberFormat="1" applyFont="1" applyFill="1" applyBorder="1" applyAlignment="1">
      <alignment horizontal="left"/>
    </xf>
    <xf numFmtId="164" fontId="3" fillId="8" borderId="889" xfId="0" applyNumberFormat="1" applyFont="1" applyFill="1" applyBorder="1" applyAlignment="1">
      <alignment horizontal="left"/>
    </xf>
    <xf numFmtId="0" fontId="2" fillId="6" borderId="891" xfId="0" applyFont="1" applyFill="1" applyBorder="1" applyAlignment="1">
      <alignment horizontal="left"/>
    </xf>
    <xf numFmtId="164" fontId="2" fillId="6" borderId="891" xfId="0" applyNumberFormat="1" applyFont="1" applyFill="1" applyBorder="1" applyAlignment="1">
      <alignment horizontal="left"/>
    </xf>
    <xf numFmtId="164" fontId="3" fillId="8" borderId="891" xfId="0" applyNumberFormat="1" applyFont="1" applyFill="1" applyBorder="1" applyAlignment="1">
      <alignment horizontal="left"/>
    </xf>
    <xf numFmtId="164" fontId="3" fillId="8" borderId="892" xfId="0" applyNumberFormat="1" applyFont="1" applyFill="1" applyBorder="1" applyAlignment="1">
      <alignment horizontal="left"/>
    </xf>
    <xf numFmtId="164" fontId="2" fillId="6" borderId="890" xfId="0" applyNumberFormat="1" applyFont="1" applyFill="1" applyBorder="1" applyAlignment="1">
      <alignment horizontal="left"/>
    </xf>
    <xf numFmtId="164" fontId="3" fillId="8" borderId="893" xfId="0" applyNumberFormat="1" applyFont="1" applyFill="1" applyBorder="1" applyAlignment="1">
      <alignment horizontal="left"/>
    </xf>
    <xf numFmtId="0" fontId="2" fillId="3" borderId="890" xfId="0" applyFont="1" applyFill="1" applyBorder="1" applyAlignment="1">
      <alignment horizontal="left"/>
    </xf>
    <xf numFmtId="0" fontId="2" fillId="3" borderId="891" xfId="0" applyFont="1" applyFill="1" applyBorder="1" applyAlignment="1">
      <alignment horizontal="left"/>
    </xf>
    <xf numFmtId="0" fontId="2" fillId="3" borderId="893" xfId="0" applyFont="1" applyFill="1" applyBorder="1" applyAlignment="1">
      <alignment horizontal="left"/>
    </xf>
    <xf numFmtId="0" fontId="2" fillId="6" borderId="894" xfId="0" applyFont="1" applyFill="1" applyBorder="1" applyAlignment="1">
      <alignment horizontal="left"/>
    </xf>
    <xf numFmtId="0" fontId="2" fillId="6" borderId="895" xfId="0" applyFont="1" applyFill="1" applyBorder="1" applyAlignment="1">
      <alignment horizontal="left"/>
    </xf>
    <xf numFmtId="164" fontId="2" fillId="6" borderId="895" xfId="0" applyNumberFormat="1" applyFont="1" applyFill="1" applyBorder="1" applyAlignment="1">
      <alignment horizontal="left"/>
    </xf>
    <xf numFmtId="164" fontId="3" fillId="8" borderId="895" xfId="0" applyNumberFormat="1" applyFont="1" applyFill="1" applyBorder="1" applyAlignment="1">
      <alignment horizontal="left"/>
    </xf>
    <xf numFmtId="164" fontId="3" fillId="8" borderId="896" xfId="0" applyNumberFormat="1" applyFont="1" applyFill="1" applyBorder="1" applyAlignment="1">
      <alignment horizontal="left"/>
    </xf>
    <xf numFmtId="164" fontId="2" fillId="6" borderId="894" xfId="0" applyNumberFormat="1" applyFont="1" applyFill="1" applyBorder="1" applyAlignment="1">
      <alignment horizontal="left"/>
    </xf>
    <xf numFmtId="164" fontId="3" fillId="8" borderId="897" xfId="0" applyNumberFormat="1" applyFont="1" applyFill="1" applyBorder="1" applyAlignment="1">
      <alignment horizontal="left"/>
    </xf>
    <xf numFmtId="0" fontId="2" fillId="6" borderId="899" xfId="0" applyFont="1" applyFill="1" applyBorder="1" applyAlignment="1">
      <alignment horizontal="left"/>
    </xf>
    <xf numFmtId="164" fontId="2" fillId="6" borderId="899" xfId="0" applyNumberFormat="1" applyFont="1" applyFill="1" applyBorder="1" applyAlignment="1">
      <alignment horizontal="left"/>
    </xf>
    <xf numFmtId="164" fontId="3" fillId="8" borderId="899" xfId="0" applyNumberFormat="1" applyFont="1" applyFill="1" applyBorder="1" applyAlignment="1">
      <alignment horizontal="left"/>
    </xf>
    <xf numFmtId="164" fontId="3" fillId="8" borderId="900" xfId="0" applyNumberFormat="1" applyFont="1" applyFill="1" applyBorder="1" applyAlignment="1">
      <alignment horizontal="left"/>
    </xf>
    <xf numFmtId="164" fontId="2" fillId="6" borderId="898" xfId="0" applyNumberFormat="1" applyFont="1" applyFill="1" applyBorder="1" applyAlignment="1">
      <alignment horizontal="left"/>
    </xf>
    <xf numFmtId="164" fontId="3" fillId="8" borderId="901" xfId="0" applyNumberFormat="1" applyFont="1" applyFill="1" applyBorder="1" applyAlignment="1">
      <alignment horizontal="left"/>
    </xf>
    <xf numFmtId="0" fontId="2" fillId="6" borderId="903" xfId="0" applyFont="1" applyFill="1" applyBorder="1" applyAlignment="1">
      <alignment horizontal="left"/>
    </xf>
    <xf numFmtId="164" fontId="2" fillId="6" borderId="903" xfId="0" applyNumberFormat="1" applyFont="1" applyFill="1" applyBorder="1" applyAlignment="1">
      <alignment horizontal="left"/>
    </xf>
    <xf numFmtId="164" fontId="3" fillId="8" borderId="903" xfId="0" applyNumberFormat="1" applyFont="1" applyFill="1" applyBorder="1" applyAlignment="1">
      <alignment horizontal="left"/>
    </xf>
    <xf numFmtId="164" fontId="3" fillId="8" borderId="904" xfId="0" applyNumberFormat="1" applyFont="1" applyFill="1" applyBorder="1" applyAlignment="1">
      <alignment horizontal="left"/>
    </xf>
    <xf numFmtId="164" fontId="2" fillId="6" borderId="902" xfId="0" applyNumberFormat="1" applyFont="1" applyFill="1" applyBorder="1" applyAlignment="1">
      <alignment horizontal="left"/>
    </xf>
    <xf numFmtId="164" fontId="3" fillId="8" borderId="905" xfId="0" applyNumberFormat="1" applyFont="1" applyFill="1" applyBorder="1" applyAlignment="1">
      <alignment horizontal="left"/>
    </xf>
    <xf numFmtId="0" fontId="2" fillId="6" borderId="906" xfId="0" applyFont="1" applyFill="1" applyBorder="1" applyAlignment="1">
      <alignment horizontal="left"/>
    </xf>
    <xf numFmtId="0" fontId="2" fillId="6" borderId="907" xfId="0" applyFont="1" applyFill="1" applyBorder="1" applyAlignment="1">
      <alignment horizontal="left"/>
    </xf>
    <xf numFmtId="164" fontId="2" fillId="6" borderId="907" xfId="0" applyNumberFormat="1" applyFont="1" applyFill="1" applyBorder="1" applyAlignment="1">
      <alignment horizontal="left"/>
    </xf>
    <xf numFmtId="164" fontId="3" fillId="8" borderId="907" xfId="0" applyNumberFormat="1" applyFont="1" applyFill="1" applyBorder="1" applyAlignment="1">
      <alignment horizontal="left"/>
    </xf>
    <xf numFmtId="164" fontId="3" fillId="8" borderId="908" xfId="0" applyNumberFormat="1" applyFont="1" applyFill="1" applyBorder="1" applyAlignment="1">
      <alignment horizontal="left"/>
    </xf>
    <xf numFmtId="164" fontId="2" fillId="6" borderId="906" xfId="0" applyNumberFormat="1" applyFont="1" applyFill="1" applyBorder="1" applyAlignment="1">
      <alignment horizontal="left"/>
    </xf>
    <xf numFmtId="164" fontId="3" fillId="8" borderId="909" xfId="0" applyNumberFormat="1" applyFont="1" applyFill="1" applyBorder="1" applyAlignment="1">
      <alignment horizontal="left"/>
    </xf>
    <xf numFmtId="0" fontId="1" fillId="9" borderId="906" xfId="0" applyFont="1" applyFill="1" applyBorder="1" applyAlignment="1">
      <alignment vertical="center"/>
    </xf>
    <xf numFmtId="0" fontId="3" fillId="9" borderId="907" xfId="0" applyFont="1" applyFill="1" applyBorder="1" applyAlignment="1">
      <alignment horizontal="left"/>
    </xf>
    <xf numFmtId="0" fontId="3" fillId="9" borderId="909" xfId="0" applyFont="1" applyFill="1" applyBorder="1" applyAlignment="1">
      <alignment horizontal="left"/>
    </xf>
    <xf numFmtId="164" fontId="3" fillId="9" borderId="906" xfId="0" applyNumberFormat="1" applyFont="1" applyFill="1" applyBorder="1" applyAlignment="1">
      <alignment horizontal="left"/>
    </xf>
    <xf numFmtId="164" fontId="3" fillId="9" borderId="907" xfId="0" applyNumberFormat="1" applyFont="1" applyFill="1" applyBorder="1" applyAlignment="1">
      <alignment horizontal="left"/>
    </xf>
    <xf numFmtId="0" fontId="2" fillId="3" borderId="907" xfId="0" applyFont="1" applyFill="1" applyBorder="1" applyAlignment="1">
      <alignment horizontal="left"/>
    </xf>
    <xf numFmtId="0" fontId="2" fillId="3" borderId="909" xfId="0" applyFont="1" applyFill="1" applyBorder="1" applyAlignment="1">
      <alignment horizontal="left"/>
    </xf>
    <xf numFmtId="0" fontId="2" fillId="3" borderId="910" xfId="0" applyFont="1" applyFill="1" applyBorder="1" applyAlignment="1">
      <alignment horizontal="left"/>
    </xf>
    <xf numFmtId="0" fontId="2" fillId="3" borderId="911" xfId="0" applyFont="1" applyFill="1" applyBorder="1" applyAlignment="1">
      <alignment horizontal="left"/>
    </xf>
    <xf numFmtId="0" fontId="2" fillId="3" borderId="912" xfId="0" applyFont="1" applyFill="1" applyBorder="1" applyAlignment="1">
      <alignment horizontal="left"/>
    </xf>
    <xf numFmtId="0" fontId="2" fillId="3" borderId="913" xfId="0" applyFont="1" applyFill="1" applyBorder="1" applyAlignment="1">
      <alignment horizontal="left"/>
    </xf>
    <xf numFmtId="0" fontId="2" fillId="3" borderId="907" xfId="0" applyFont="1" applyFill="1" applyBorder="1"/>
    <xf numFmtId="0" fontId="2" fillId="3" borderId="909" xfId="0" applyFont="1" applyFill="1" applyBorder="1"/>
    <xf numFmtId="0" fontId="2" fillId="3" borderId="914" xfId="0" applyFont="1" applyFill="1" applyBorder="1"/>
    <xf numFmtId="0" fontId="2" fillId="3" borderId="915" xfId="0" applyFont="1" applyFill="1" applyBorder="1"/>
    <xf numFmtId="0" fontId="2" fillId="6" borderId="917" xfId="0" applyFont="1" applyFill="1" applyBorder="1" applyAlignment="1">
      <alignment horizontal="left"/>
    </xf>
    <xf numFmtId="164" fontId="2" fillId="6" borderId="917" xfId="0" applyNumberFormat="1" applyFont="1" applyFill="1" applyBorder="1" applyAlignment="1">
      <alignment horizontal="left"/>
    </xf>
    <xf numFmtId="164" fontId="3" fillId="8" borderId="917" xfId="0" applyNumberFormat="1" applyFont="1" applyFill="1" applyBorder="1" applyAlignment="1">
      <alignment horizontal="left"/>
    </xf>
    <xf numFmtId="164" fontId="3" fillId="8" borderId="918" xfId="0" applyNumberFormat="1" applyFont="1" applyFill="1" applyBorder="1" applyAlignment="1">
      <alignment horizontal="left"/>
    </xf>
    <xf numFmtId="164" fontId="2" fillId="6" borderId="916" xfId="0" applyNumberFormat="1" applyFont="1" applyFill="1" applyBorder="1" applyAlignment="1">
      <alignment horizontal="left"/>
    </xf>
    <xf numFmtId="164" fontId="3" fillId="8" borderId="919" xfId="0" applyNumberFormat="1" applyFont="1" applyFill="1" applyBorder="1" applyAlignment="1">
      <alignment horizontal="left"/>
    </xf>
    <xf numFmtId="0" fontId="2" fillId="6" borderId="921" xfId="0" applyFont="1" applyFill="1" applyBorder="1" applyAlignment="1">
      <alignment horizontal="left"/>
    </xf>
    <xf numFmtId="164" fontId="2" fillId="6" borderId="921" xfId="0" applyNumberFormat="1" applyFont="1" applyFill="1" applyBorder="1" applyAlignment="1">
      <alignment horizontal="left"/>
    </xf>
    <xf numFmtId="164" fontId="3" fillId="8" borderId="921" xfId="0" applyNumberFormat="1" applyFont="1" applyFill="1" applyBorder="1" applyAlignment="1">
      <alignment horizontal="left"/>
    </xf>
    <xf numFmtId="164" fontId="3" fillId="8" borderId="922" xfId="0" applyNumberFormat="1" applyFont="1" applyFill="1" applyBorder="1" applyAlignment="1">
      <alignment horizontal="left"/>
    </xf>
    <xf numFmtId="164" fontId="2" fillId="6" borderId="920" xfId="0" applyNumberFormat="1" applyFont="1" applyFill="1" applyBorder="1" applyAlignment="1">
      <alignment horizontal="left"/>
    </xf>
    <xf numFmtId="164" fontId="3" fillId="8" borderId="923" xfId="0" applyNumberFormat="1" applyFont="1" applyFill="1" applyBorder="1" applyAlignment="1">
      <alignment horizontal="left"/>
    </xf>
    <xf numFmtId="0" fontId="2" fillId="6" borderId="925" xfId="0" applyFont="1" applyFill="1" applyBorder="1" applyAlignment="1">
      <alignment horizontal="left"/>
    </xf>
    <xf numFmtId="164" fontId="2" fillId="6" borderId="925" xfId="0" applyNumberFormat="1" applyFont="1" applyFill="1" applyBorder="1" applyAlignment="1">
      <alignment horizontal="left"/>
    </xf>
    <xf numFmtId="164" fontId="3" fillId="8" borderId="925" xfId="0" applyNumberFormat="1" applyFont="1" applyFill="1" applyBorder="1" applyAlignment="1">
      <alignment horizontal="left"/>
    </xf>
    <xf numFmtId="164" fontId="3" fillId="8" borderId="926" xfId="0" applyNumberFormat="1" applyFont="1" applyFill="1" applyBorder="1" applyAlignment="1">
      <alignment horizontal="left"/>
    </xf>
    <xf numFmtId="164" fontId="2" fillId="6" borderId="924" xfId="0" applyNumberFormat="1" applyFont="1" applyFill="1" applyBorder="1" applyAlignment="1">
      <alignment horizontal="left"/>
    </xf>
    <xf numFmtId="164" fontId="3" fillId="8" borderId="927" xfId="0" applyNumberFormat="1" applyFont="1" applyFill="1" applyBorder="1" applyAlignment="1">
      <alignment horizontal="left"/>
    </xf>
    <xf numFmtId="0" fontId="3" fillId="5" borderId="15" xfId="0" applyFont="1" applyFill="1" applyBorder="1" applyAlignment="1">
      <alignment horizontal="right"/>
    </xf>
    <xf numFmtId="0" fontId="0" fillId="5" borderId="16" xfId="0" applyFill="1" applyBorder="1" applyAlignment="1">
      <alignment horizontal="right"/>
    </xf>
    <xf numFmtId="0" fontId="0" fillId="5" borderId="36" xfId="0" applyFill="1" applyBorder="1" applyAlignment="1">
      <alignment horizontal="right"/>
    </xf>
  </cellXfs>
  <cellStyles count="2">
    <cellStyle name="Normal" xfId="0" builtinId="0"/>
    <cellStyle name="SAPBEXstdData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UCO/Accounts/Admin%20Fees/Admin%20Fees%20income%2019%20-%2020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verall%20Total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UCO/Stats/IFDC%20Turnover%20Stats%20All%20Suppliers%20Sep%2018%20-%20Sep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HE"/>
      <sheetName val="CPC"/>
      <sheetName val="LEA"/>
      <sheetName val="Other"/>
      <sheetName val="HQP"/>
      <sheetName val="Supplier Totals"/>
      <sheetName val="CPC Invoices"/>
      <sheetName val="HQP Invoices"/>
      <sheetName val="Framework 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Framework</v>
          </cell>
          <cell r="B1" t="str">
            <v>Quarter 1
Apr to Jun 19</v>
          </cell>
          <cell r="C1" t="str">
            <v>Quarter 2
Jul to Sep 19</v>
          </cell>
          <cell r="D1" t="str">
            <v>Quarter 3
Oct to Dec 19</v>
          </cell>
          <cell r="E1" t="str">
            <v>Quarter 4
Jan to Mar 20</v>
          </cell>
          <cell r="F1" t="str">
            <v>Yearly Total</v>
          </cell>
          <cell r="G1" t="str">
            <v>Quarter 1
Apr to Jun 19</v>
          </cell>
        </row>
        <row r="2">
          <cell r="A2" t="str">
            <v>Alcohol</v>
          </cell>
          <cell r="B2">
            <v>2282619.9200000004</v>
          </cell>
          <cell r="C2">
            <v>689242.69</v>
          </cell>
          <cell r="D2">
            <v>0</v>
          </cell>
          <cell r="E2">
            <v>0</v>
          </cell>
          <cell r="F2">
            <v>2971862.61</v>
          </cell>
          <cell r="G2">
            <v>22826.199199999999</v>
          </cell>
        </row>
        <row r="3">
          <cell r="A3" t="str">
            <v>Catering Light &amp; Heavy Equipment</v>
          </cell>
          <cell r="B3">
            <v>1250947.4000000001</v>
          </cell>
          <cell r="C3">
            <v>546090.6100000001</v>
          </cell>
          <cell r="D3">
            <v>0</v>
          </cell>
          <cell r="E3">
            <v>0</v>
          </cell>
          <cell r="F3">
            <v>1797038.01</v>
          </cell>
          <cell r="G3">
            <v>12509.474</v>
          </cell>
        </row>
        <row r="4">
          <cell r="A4" t="str">
            <v>Confectionery</v>
          </cell>
          <cell r="B4">
            <v>953035.2300000001</v>
          </cell>
          <cell r="C4">
            <v>1197124.9200000002</v>
          </cell>
          <cell r="D4">
            <v>0</v>
          </cell>
          <cell r="E4">
            <v>0</v>
          </cell>
          <cell r="F4">
            <v>2150160.15</v>
          </cell>
          <cell r="G4">
            <v>9530.3523000000005</v>
          </cell>
        </row>
        <row r="5">
          <cell r="A5" t="str">
            <v>Design</v>
          </cell>
          <cell r="B5">
            <v>8879.2000000000007</v>
          </cell>
          <cell r="C5">
            <v>211257.09</v>
          </cell>
          <cell r="D5">
            <v>0</v>
          </cell>
          <cell r="E5">
            <v>0</v>
          </cell>
          <cell r="F5">
            <v>220136.28999999998</v>
          </cell>
          <cell r="G5">
            <v>88.792000000000002</v>
          </cell>
        </row>
        <row r="6">
          <cell r="A6" t="str">
            <v>DipChem</v>
          </cell>
          <cell r="B6">
            <v>1727144.5900000005</v>
          </cell>
          <cell r="C6">
            <v>1238083.8600000001</v>
          </cell>
          <cell r="D6">
            <v>0</v>
          </cell>
          <cell r="E6">
            <v>0</v>
          </cell>
          <cell r="F6">
            <v>2965228.4500000007</v>
          </cell>
          <cell r="G6">
            <v>17271.445900000002</v>
          </cell>
        </row>
        <row r="7">
          <cell r="A7" t="str">
            <v>Fresh Seafood</v>
          </cell>
          <cell r="B7">
            <v>330741.28000000003</v>
          </cell>
          <cell r="C7">
            <v>263651.38</v>
          </cell>
          <cell r="D7">
            <v>0</v>
          </cell>
          <cell r="E7">
            <v>0</v>
          </cell>
          <cell r="F7">
            <v>594392.66</v>
          </cell>
          <cell r="G7">
            <v>3307.4128000000001</v>
          </cell>
        </row>
        <row r="8">
          <cell r="A8" t="str">
            <v>Fruit &amp; Veg.</v>
          </cell>
          <cell r="B8">
            <v>2124254.7029275997</v>
          </cell>
          <cell r="C8">
            <v>1577670.2700000003</v>
          </cell>
          <cell r="D8">
            <v>0</v>
          </cell>
          <cell r="E8">
            <v>0</v>
          </cell>
          <cell r="F8">
            <v>3701924.9729276001</v>
          </cell>
          <cell r="G8">
            <v>21242.547029276</v>
          </cell>
        </row>
        <row r="9">
          <cell r="A9" t="str">
            <v>GFC</v>
          </cell>
          <cell r="B9">
            <v>11341946.973999999</v>
          </cell>
          <cell r="C9">
            <v>8664198.6410000008</v>
          </cell>
          <cell r="D9">
            <v>0</v>
          </cell>
          <cell r="E9">
            <v>0</v>
          </cell>
          <cell r="F9">
            <v>20006145.615000002</v>
          </cell>
          <cell r="G9">
            <v>153116.28414899996</v>
          </cell>
        </row>
        <row r="10">
          <cell r="A10" t="str">
            <v>GFC (CEL)</v>
          </cell>
          <cell r="B10">
            <v>732286.44999999925</v>
          </cell>
          <cell r="C10">
            <v>0</v>
          </cell>
          <cell r="D10">
            <v>0</v>
          </cell>
          <cell r="E10">
            <v>0</v>
          </cell>
          <cell r="F10">
            <v>732286.44999999925</v>
          </cell>
          <cell r="G10">
            <v>9885.867074999991</v>
          </cell>
        </row>
        <row r="11">
          <cell r="A11" t="str">
            <v>Hot Beverages</v>
          </cell>
          <cell r="B11">
            <v>1827299.5999999999</v>
          </cell>
          <cell r="C11">
            <v>1333617.1000000001</v>
          </cell>
          <cell r="D11">
            <v>0</v>
          </cell>
          <cell r="E11">
            <v>0</v>
          </cell>
          <cell r="F11">
            <v>3160916.7</v>
          </cell>
          <cell r="G11">
            <v>18272.995999999999</v>
          </cell>
        </row>
        <row r="12">
          <cell r="A12" t="str">
            <v>IFDC</v>
          </cell>
          <cell r="B12">
            <v>1067082.8228210898</v>
          </cell>
          <cell r="C12">
            <v>807909.12142500002</v>
          </cell>
          <cell r="D12">
            <v>0</v>
          </cell>
          <cell r="E12">
            <v>0</v>
          </cell>
          <cell r="F12">
            <v>1874991.9442460896</v>
          </cell>
          <cell r="G12">
            <v>10670.828228210898</v>
          </cell>
        </row>
        <row r="13">
          <cell r="A13" t="str">
            <v>Kitchen Equipment Maintenance</v>
          </cell>
          <cell r="B13">
            <v>46488.62</v>
          </cell>
          <cell r="C13">
            <v>34519.440000000002</v>
          </cell>
          <cell r="D13">
            <v>0</v>
          </cell>
          <cell r="E13">
            <v>0</v>
          </cell>
          <cell r="F13">
            <v>81008.060000000012</v>
          </cell>
          <cell r="G13">
            <v>464.88620000000003</v>
          </cell>
        </row>
        <row r="14">
          <cell r="A14" t="str">
            <v>Meat &amp; Poultry</v>
          </cell>
          <cell r="B14">
            <v>1214095.1000000001</v>
          </cell>
          <cell r="C14">
            <v>1051306.4200000002</v>
          </cell>
          <cell r="D14">
            <v>0</v>
          </cell>
          <cell r="E14">
            <v>0</v>
          </cell>
          <cell r="F14">
            <v>2265401.5199999996</v>
          </cell>
          <cell r="G14">
            <v>12140.951000000001</v>
          </cell>
        </row>
        <row r="15">
          <cell r="A15" t="str">
            <v>Milk &amp; Bread</v>
          </cell>
          <cell r="B15">
            <v>869617.42999999993</v>
          </cell>
          <cell r="C15">
            <v>590202.9800000001</v>
          </cell>
          <cell r="D15">
            <v>0</v>
          </cell>
          <cell r="E15">
            <v>0</v>
          </cell>
          <cell r="F15">
            <v>1459820.4099999997</v>
          </cell>
          <cell r="G15">
            <v>8696.1743000000006</v>
          </cell>
        </row>
        <row r="16">
          <cell r="A16" t="str">
            <v>Recruitment Services</v>
          </cell>
          <cell r="B16">
            <v>607907.1</v>
          </cell>
          <cell r="C16">
            <v>783922.11</v>
          </cell>
          <cell r="D16">
            <v>0</v>
          </cell>
          <cell r="E16">
            <v>0</v>
          </cell>
          <cell r="F16">
            <v>1391829.21</v>
          </cell>
          <cell r="G16">
            <v>6079.0710000000008</v>
          </cell>
        </row>
        <row r="17">
          <cell r="A17" t="str">
            <v>Sandwiches</v>
          </cell>
          <cell r="B17">
            <v>3648372.74</v>
          </cell>
          <cell r="C17">
            <v>2521552.1888348595</v>
          </cell>
          <cell r="D17">
            <v>0</v>
          </cell>
          <cell r="E17">
            <v>0</v>
          </cell>
          <cell r="F17">
            <v>6169924.9288348602</v>
          </cell>
          <cell r="G17">
            <v>36483.727400000003</v>
          </cell>
        </row>
        <row r="18">
          <cell r="A18" t="str">
            <v>Soft Drinks</v>
          </cell>
          <cell r="B18">
            <v>2168401.9790000003</v>
          </cell>
          <cell r="C18">
            <v>1265931.79</v>
          </cell>
          <cell r="D18">
            <v>0</v>
          </cell>
          <cell r="E18">
            <v>0</v>
          </cell>
          <cell r="F18">
            <v>3434333.7690000003</v>
          </cell>
          <cell r="G18">
            <v>21684.019790000002</v>
          </cell>
        </row>
        <row r="19">
          <cell r="A19" t="str">
            <v xml:space="preserve">Vegan &amp; Vegetarian </v>
          </cell>
          <cell r="B19">
            <v>248</v>
          </cell>
          <cell r="C19">
            <v>5169</v>
          </cell>
          <cell r="D19">
            <v>0</v>
          </cell>
          <cell r="E19">
            <v>0</v>
          </cell>
          <cell r="F19">
            <v>5417</v>
          </cell>
          <cell r="G19">
            <v>2.48</v>
          </cell>
        </row>
        <row r="20">
          <cell r="A20" t="str">
            <v>Vending</v>
          </cell>
          <cell r="B20">
            <v>1779315.4335833334</v>
          </cell>
          <cell r="C20">
            <v>174459.46000000002</v>
          </cell>
          <cell r="D20">
            <v>0</v>
          </cell>
          <cell r="E20">
            <v>0</v>
          </cell>
          <cell r="F20">
            <v>1953774.8935833334</v>
          </cell>
          <cell r="G20">
            <v>17793.154335833333</v>
          </cell>
        </row>
        <row r="21">
          <cell r="A21" t="str">
            <v>Waste</v>
          </cell>
          <cell r="B21">
            <v>10308.299999999999</v>
          </cell>
          <cell r="C21">
            <v>11137.45</v>
          </cell>
          <cell r="D21">
            <v>0</v>
          </cell>
          <cell r="E21">
            <v>0</v>
          </cell>
          <cell r="F21">
            <v>21445.75</v>
          </cell>
          <cell r="G21">
            <v>103.083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itution Totals"/>
      <sheetName val="Institution by Type"/>
      <sheetName val="Framework Spend"/>
      <sheetName val="Institution by Framework"/>
      <sheetName val="Frameworks by Supplier"/>
      <sheetName val="Frameworks by Turnover"/>
      <sheetName val="Institutional Usage"/>
      <sheetName val="Institutions (No Longer Using)"/>
      <sheetName val="Institutions - Now Using"/>
      <sheetName val="Supplier Totals"/>
      <sheetName val="Institution by Supplier"/>
      <sheetName val="Supplier Usage"/>
      <sheetName val="Regional Totals"/>
      <sheetName val="Region by Framework"/>
      <sheetName val="Region by Supplier"/>
      <sheetName val="Tracking Sheet"/>
      <sheetName val="Institutional List"/>
      <sheetName val="Membership Sp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Institution</v>
          </cell>
          <cell r="B1" t="str">
            <v>Region</v>
          </cell>
          <cell r="C1" t="str">
            <v>Type</v>
          </cell>
          <cell r="D1" t="str">
            <v>Status</v>
          </cell>
          <cell r="E1" t="str">
            <v>Consortia</v>
          </cell>
        </row>
        <row r="2">
          <cell r="A2" t="str">
            <v>2Gether NHS Foundation Trust</v>
          </cell>
          <cell r="B2" t="str">
            <v>South East</v>
          </cell>
          <cell r="C2" t="str">
            <v>Associate Member</v>
          </cell>
          <cell r="D2" t="str">
            <v>NHS</v>
          </cell>
          <cell r="E2" t="str">
            <v>Other</v>
          </cell>
        </row>
        <row r="3">
          <cell r="A3" t="str">
            <v>Abbey Gate College</v>
          </cell>
          <cell r="B3" t="str">
            <v>North West</v>
          </cell>
          <cell r="C3" t="str">
            <v>Associate Member</v>
          </cell>
          <cell r="D3" t="str">
            <v>FE</v>
          </cell>
          <cell r="E3" t="str">
            <v>CPC</v>
          </cell>
        </row>
        <row r="4">
          <cell r="A4" t="str">
            <v>Abbey Grange Academy</v>
          </cell>
          <cell r="B4" t="str">
            <v>North East</v>
          </cell>
          <cell r="C4" t="str">
            <v>Associate Member</v>
          </cell>
          <cell r="D4" t="str">
            <v>Academy</v>
          </cell>
          <cell r="E4" t="str">
            <v>CPC</v>
          </cell>
        </row>
        <row r="5">
          <cell r="A5" t="str">
            <v>Aberdeen College</v>
          </cell>
          <cell r="B5" t="str">
            <v>Scotland</v>
          </cell>
          <cell r="C5" t="str">
            <v>Associate Member</v>
          </cell>
          <cell r="D5" t="str">
            <v>FE</v>
          </cell>
          <cell r="E5" t="str">
            <v>APUC</v>
          </cell>
        </row>
        <row r="6">
          <cell r="A6" t="str">
            <v>Aberystwyth University</v>
          </cell>
          <cell r="B6" t="str">
            <v>Wales</v>
          </cell>
          <cell r="C6" t="str">
            <v>Member</v>
          </cell>
          <cell r="D6" t="str">
            <v>HE</v>
          </cell>
          <cell r="E6" t="str">
            <v>HEPCW</v>
          </cell>
        </row>
        <row r="7">
          <cell r="A7" t="str">
            <v>Abingdon &amp; Witney College</v>
          </cell>
          <cell r="B7" t="str">
            <v>Oxford</v>
          </cell>
          <cell r="C7" t="str">
            <v>Associate Member</v>
          </cell>
          <cell r="D7" t="str">
            <v>FE</v>
          </cell>
          <cell r="E7" t="str">
            <v>CPC</v>
          </cell>
        </row>
        <row r="8">
          <cell r="A8" t="str">
            <v>Abraham Darby Academy</v>
          </cell>
          <cell r="B8" t="str">
            <v>Midlands</v>
          </cell>
          <cell r="C8" t="str">
            <v>Associate Member</v>
          </cell>
          <cell r="D8" t="str">
            <v>Academy</v>
          </cell>
          <cell r="E8" t="str">
            <v>CPC</v>
          </cell>
        </row>
        <row r="9">
          <cell r="A9" t="str">
            <v>Accrington &amp; Rossendale College</v>
          </cell>
          <cell r="B9" t="str">
            <v>North West</v>
          </cell>
          <cell r="C9" t="str">
            <v>Associate Member</v>
          </cell>
          <cell r="D9" t="str">
            <v>FE</v>
          </cell>
          <cell r="E9" t="str">
            <v>CPC</v>
          </cell>
        </row>
        <row r="10">
          <cell r="A10" t="str">
            <v>Accrington Academy</v>
          </cell>
          <cell r="B10" t="str">
            <v>North West</v>
          </cell>
          <cell r="C10" t="str">
            <v>Associate Member</v>
          </cell>
          <cell r="D10" t="str">
            <v>Academy</v>
          </cell>
          <cell r="E10" t="str">
            <v>CPC</v>
          </cell>
        </row>
        <row r="11">
          <cell r="A11" t="str">
            <v>Acorn Academy Cornwall</v>
          </cell>
          <cell r="B11" t="str">
            <v>South West</v>
          </cell>
          <cell r="C11" t="str">
            <v>Associate Member</v>
          </cell>
          <cell r="D11" t="str">
            <v>Academy</v>
          </cell>
          <cell r="E11" t="str">
            <v>CPC</v>
          </cell>
        </row>
        <row r="12">
          <cell r="A12" t="str">
            <v>Activate Learning - City of Oxford College</v>
          </cell>
          <cell r="B12" t="str">
            <v>Oxford</v>
          </cell>
          <cell r="C12" t="str">
            <v>Associate Member</v>
          </cell>
          <cell r="D12" t="str">
            <v>FE</v>
          </cell>
          <cell r="E12" t="str">
            <v>CPC</v>
          </cell>
        </row>
        <row r="13">
          <cell r="A13" t="str">
            <v>Adam Smith College</v>
          </cell>
          <cell r="B13" t="str">
            <v>Scotland</v>
          </cell>
          <cell r="C13" t="str">
            <v>Associate Member</v>
          </cell>
          <cell r="D13" t="str">
            <v>FE</v>
          </cell>
          <cell r="E13" t="str">
            <v>CPC</v>
          </cell>
        </row>
        <row r="14">
          <cell r="A14" t="str">
            <v>AECC College of Chiropractors</v>
          </cell>
          <cell r="B14" t="str">
            <v>South West</v>
          </cell>
          <cell r="C14" t="str">
            <v>Associate Member</v>
          </cell>
          <cell r="D14" t="str">
            <v>HE</v>
          </cell>
          <cell r="E14" t="str">
            <v>SUPC</v>
          </cell>
        </row>
        <row r="15">
          <cell r="A15" t="str">
            <v>AGH Solutions – Airedale NHS Foundation Trust</v>
          </cell>
          <cell r="B15" t="str">
            <v>North West</v>
          </cell>
          <cell r="C15" t="str">
            <v>Associate Member</v>
          </cell>
          <cell r="D15" t="str">
            <v>NHS</v>
          </cell>
          <cell r="E15" t="str">
            <v>Other</v>
          </cell>
        </row>
        <row r="16">
          <cell r="A16" t="str">
            <v>Aintree University Hospital NHS Trust</v>
          </cell>
          <cell r="B16" t="str">
            <v>North West</v>
          </cell>
          <cell r="C16" t="str">
            <v>Associate Member</v>
          </cell>
          <cell r="D16" t="str">
            <v>NHS</v>
          </cell>
          <cell r="E16" t="str">
            <v>Other</v>
          </cell>
        </row>
        <row r="17">
          <cell r="A17" t="str">
            <v>Alcester Grammar School</v>
          </cell>
          <cell r="B17" t="str">
            <v>Midlands</v>
          </cell>
          <cell r="C17" t="str">
            <v>Associate Member</v>
          </cell>
          <cell r="D17" t="str">
            <v>FE</v>
          </cell>
          <cell r="E17" t="str">
            <v>CPC</v>
          </cell>
        </row>
        <row r="18">
          <cell r="A18" t="str">
            <v>Alec Reed Academy</v>
          </cell>
          <cell r="B18" t="str">
            <v>South East</v>
          </cell>
          <cell r="C18" t="str">
            <v>Associate Member</v>
          </cell>
          <cell r="D18" t="str">
            <v>Academy</v>
          </cell>
          <cell r="E18" t="str">
            <v>CPC</v>
          </cell>
        </row>
        <row r="19">
          <cell r="A19" t="str">
            <v>Alexandra Palace</v>
          </cell>
          <cell r="B19" t="str">
            <v>South East</v>
          </cell>
          <cell r="C19" t="str">
            <v>Associate Member</v>
          </cell>
          <cell r="D19" t="str">
            <v>Other</v>
          </cell>
          <cell r="E19" t="str">
            <v>Other</v>
          </cell>
        </row>
        <row r="20">
          <cell r="A20" t="str">
            <v>All Saints C of E Academy Plymouth</v>
          </cell>
          <cell r="B20" t="str">
            <v>South West</v>
          </cell>
          <cell r="C20" t="str">
            <v>Associate Member</v>
          </cell>
          <cell r="D20" t="str">
            <v>Academy</v>
          </cell>
          <cell r="E20" t="str">
            <v>CPC</v>
          </cell>
        </row>
        <row r="21">
          <cell r="A21" t="str">
            <v>Anchor Trust</v>
          </cell>
          <cell r="B21" t="str">
            <v>North West</v>
          </cell>
          <cell r="C21" t="str">
            <v>Associate Member</v>
          </cell>
          <cell r="D21" t="str">
            <v>FE</v>
          </cell>
          <cell r="E21" t="str">
            <v>Other</v>
          </cell>
        </row>
        <row r="22">
          <cell r="A22" t="str">
            <v>Anglia Ruskin University</v>
          </cell>
          <cell r="B22" t="str">
            <v>South East</v>
          </cell>
          <cell r="C22" t="str">
            <v>Member</v>
          </cell>
          <cell r="D22" t="str">
            <v>HE</v>
          </cell>
          <cell r="E22" t="str">
            <v>SUPC</v>
          </cell>
        </row>
        <row r="23">
          <cell r="A23" t="str">
            <v>Angus College</v>
          </cell>
          <cell r="B23" t="str">
            <v>Scotland</v>
          </cell>
          <cell r="C23" t="str">
            <v>Member</v>
          </cell>
          <cell r="D23" t="str">
            <v>FE</v>
          </cell>
          <cell r="E23" t="str">
            <v>APUC</v>
          </cell>
        </row>
        <row r="24">
          <cell r="A24" t="str">
            <v>Aquinas College</v>
          </cell>
          <cell r="B24" t="str">
            <v>North West</v>
          </cell>
          <cell r="C24" t="str">
            <v>Associate Member</v>
          </cell>
          <cell r="D24" t="str">
            <v>FE</v>
          </cell>
          <cell r="E24" t="str">
            <v>CPC</v>
          </cell>
        </row>
        <row r="25">
          <cell r="A25" t="str">
            <v>Archbishop Holgates School</v>
          </cell>
          <cell r="B25" t="str">
            <v>North East</v>
          </cell>
          <cell r="C25" t="str">
            <v>Associate Member</v>
          </cell>
          <cell r="D25" t="str">
            <v>FE</v>
          </cell>
          <cell r="E25" t="str">
            <v>CPC</v>
          </cell>
        </row>
        <row r="26">
          <cell r="A26" t="str">
            <v>Ardgowan Hospice</v>
          </cell>
          <cell r="B26" t="str">
            <v>Scotland</v>
          </cell>
          <cell r="C26" t="str">
            <v>Associate Member</v>
          </cell>
          <cell r="D26" t="str">
            <v>HQP</v>
          </cell>
          <cell r="E26" t="str">
            <v>HQP</v>
          </cell>
        </row>
        <row r="27">
          <cell r="A27" t="str">
            <v>Ardingly College</v>
          </cell>
          <cell r="B27" t="str">
            <v>South West</v>
          </cell>
          <cell r="C27" t="str">
            <v>Associate Member</v>
          </cell>
          <cell r="D27" t="str">
            <v>FE</v>
          </cell>
          <cell r="E27" t="str">
            <v>CPC</v>
          </cell>
        </row>
        <row r="28">
          <cell r="A28" t="str">
            <v>Arnold Academy</v>
          </cell>
          <cell r="B28" t="str">
            <v>Midlands</v>
          </cell>
          <cell r="C28" t="str">
            <v>Associate Member</v>
          </cell>
          <cell r="D28" t="str">
            <v>Academy</v>
          </cell>
          <cell r="E28" t="str">
            <v>CPC</v>
          </cell>
        </row>
        <row r="29">
          <cell r="A29" t="str">
            <v>Arts University Bournemouth</v>
          </cell>
          <cell r="B29" t="str">
            <v>South West</v>
          </cell>
          <cell r="C29" t="str">
            <v>Associate Member</v>
          </cell>
          <cell r="D29" t="str">
            <v>HE</v>
          </cell>
          <cell r="E29" t="str">
            <v>SUPC</v>
          </cell>
        </row>
        <row r="30">
          <cell r="A30" t="str">
            <v>Ashcroft Technology Academy</v>
          </cell>
          <cell r="B30" t="str">
            <v>South East</v>
          </cell>
          <cell r="C30" t="str">
            <v>Associate Member</v>
          </cell>
          <cell r="D30" t="str">
            <v>Academy</v>
          </cell>
          <cell r="E30" t="str">
            <v>CPC</v>
          </cell>
        </row>
        <row r="31">
          <cell r="A31" t="str">
            <v>Askham Bryan College</v>
          </cell>
          <cell r="B31" t="str">
            <v>North East</v>
          </cell>
          <cell r="C31" t="str">
            <v>Contracted Out</v>
          </cell>
          <cell r="D31" t="str">
            <v>FE</v>
          </cell>
          <cell r="E31" t="str">
            <v>CPC</v>
          </cell>
        </row>
        <row r="32">
          <cell r="A32" t="str">
            <v>Aston University</v>
          </cell>
          <cell r="B32" t="str">
            <v>Midlands</v>
          </cell>
          <cell r="C32" t="str">
            <v>Member</v>
          </cell>
          <cell r="D32" t="str">
            <v>HE</v>
          </cell>
          <cell r="E32" t="str">
            <v>SUPC</v>
          </cell>
        </row>
        <row r="33">
          <cell r="A33" t="str">
            <v>Avon Rest Home</v>
          </cell>
          <cell r="B33" t="str">
            <v>South East</v>
          </cell>
          <cell r="C33" t="str">
            <v>Associate Member</v>
          </cell>
          <cell r="D33" t="str">
            <v>HQP</v>
          </cell>
          <cell r="E33" t="str">
            <v>HQP</v>
          </cell>
        </row>
        <row r="34">
          <cell r="A34" t="str">
            <v>Aylesbury College</v>
          </cell>
          <cell r="B34" t="str">
            <v>South East</v>
          </cell>
          <cell r="C34" t="str">
            <v>Contracted Out</v>
          </cell>
          <cell r="D34" t="str">
            <v>FE</v>
          </cell>
          <cell r="E34" t="str">
            <v>CPC</v>
          </cell>
          <cell r="F34"/>
        </row>
        <row r="35">
          <cell r="A35" t="str">
            <v>Ayr College</v>
          </cell>
          <cell r="B35" t="str">
            <v>Scotland</v>
          </cell>
          <cell r="C35" t="str">
            <v>Member</v>
          </cell>
          <cell r="D35" t="str">
            <v>FE</v>
          </cell>
          <cell r="E35" t="str">
            <v>APUC</v>
          </cell>
        </row>
        <row r="36">
          <cell r="A36" t="str">
            <v>Ayrshire College</v>
          </cell>
          <cell r="B36" t="str">
            <v>Scotland</v>
          </cell>
          <cell r="C36" t="str">
            <v>Member</v>
          </cell>
          <cell r="D36" t="str">
            <v>FE</v>
          </cell>
          <cell r="E36" t="str">
            <v>APUC</v>
          </cell>
        </row>
        <row r="37">
          <cell r="A37" t="str">
            <v>B Six Brooke House Sixth Form College</v>
          </cell>
          <cell r="B37" t="str">
            <v>South East</v>
          </cell>
          <cell r="C37" t="str">
            <v>Associate Member</v>
          </cell>
          <cell r="D37" t="str">
            <v>FE</v>
          </cell>
          <cell r="E37" t="str">
            <v>CPC</v>
          </cell>
        </row>
        <row r="38">
          <cell r="A38" t="str">
            <v>Backwell School</v>
          </cell>
          <cell r="B38" t="str">
            <v>South West</v>
          </cell>
          <cell r="C38" t="str">
            <v>Associate Member</v>
          </cell>
          <cell r="D38" t="str">
            <v>FE</v>
          </cell>
          <cell r="E38" t="str">
            <v>CPC</v>
          </cell>
        </row>
        <row r="39">
          <cell r="A39" t="str">
            <v>Bacon's College</v>
          </cell>
          <cell r="B39" t="str">
            <v>South East</v>
          </cell>
          <cell r="C39" t="str">
            <v>Associate Member</v>
          </cell>
          <cell r="D39" t="str">
            <v>FE</v>
          </cell>
          <cell r="E39" t="str">
            <v>CPC</v>
          </cell>
        </row>
        <row r="40">
          <cell r="A40" t="str">
            <v>Banff &amp; Buchan College</v>
          </cell>
          <cell r="B40" t="str">
            <v>Scotland</v>
          </cell>
          <cell r="C40" t="str">
            <v>Associate Member</v>
          </cell>
          <cell r="D40" t="str">
            <v>FE</v>
          </cell>
          <cell r="E40" t="str">
            <v>APUC</v>
          </cell>
        </row>
        <row r="41">
          <cell r="A41" t="str">
            <v>Bangor University</v>
          </cell>
          <cell r="B41" t="str">
            <v>North West</v>
          </cell>
          <cell r="C41" t="str">
            <v>Member</v>
          </cell>
          <cell r="D41" t="str">
            <v>HE</v>
          </cell>
          <cell r="E41" t="str">
            <v>NWUPC</v>
          </cell>
        </row>
        <row r="42">
          <cell r="A42" t="str">
            <v>Barking &amp; Dagenham College</v>
          </cell>
          <cell r="B42" t="str">
            <v>South East</v>
          </cell>
          <cell r="C42" t="str">
            <v>Associate Member</v>
          </cell>
          <cell r="D42" t="str">
            <v>FE</v>
          </cell>
          <cell r="E42" t="str">
            <v>CPC</v>
          </cell>
        </row>
        <row r="43">
          <cell r="A43" t="str">
            <v>Barnet and Southgate College</v>
          </cell>
          <cell r="B43" t="str">
            <v>South East</v>
          </cell>
          <cell r="C43" t="str">
            <v>Associate Member</v>
          </cell>
          <cell r="D43" t="str">
            <v>FE</v>
          </cell>
          <cell r="E43" t="str">
            <v>LUPC</v>
          </cell>
        </row>
        <row r="44">
          <cell r="A44" t="str">
            <v>Barnfield College</v>
          </cell>
          <cell r="B44" t="str">
            <v>South East</v>
          </cell>
          <cell r="C44" t="str">
            <v>Associate Member</v>
          </cell>
          <cell r="D44" t="str">
            <v>FE</v>
          </cell>
          <cell r="E44" t="str">
            <v>CPC</v>
          </cell>
        </row>
        <row r="45">
          <cell r="A45" t="str">
            <v>Barnfield West Academy</v>
          </cell>
          <cell r="B45" t="str">
            <v>South East</v>
          </cell>
          <cell r="C45" t="str">
            <v>Associate Member</v>
          </cell>
          <cell r="D45" t="str">
            <v>Academy</v>
          </cell>
          <cell r="E45" t="str">
            <v>CPC</v>
          </cell>
        </row>
        <row r="46">
          <cell r="A46" t="str">
            <v>Barnsley College</v>
          </cell>
          <cell r="B46" t="str">
            <v>North East</v>
          </cell>
          <cell r="C46" t="str">
            <v>Associate Member</v>
          </cell>
          <cell r="D46" t="str">
            <v>FE</v>
          </cell>
          <cell r="E46" t="str">
            <v>CPC</v>
          </cell>
        </row>
        <row r="47">
          <cell r="A47" t="str">
            <v>Barnsley Hospital NHS Foundation Trust</v>
          </cell>
          <cell r="B47" t="str">
            <v>North East</v>
          </cell>
          <cell r="C47" t="str">
            <v>Associate Member</v>
          </cell>
          <cell r="D47" t="str">
            <v>NHS</v>
          </cell>
          <cell r="E47" t="str">
            <v>Other</v>
          </cell>
        </row>
        <row r="48">
          <cell r="A48" t="str">
            <v>Barony College</v>
          </cell>
          <cell r="B48" t="str">
            <v>Scotland</v>
          </cell>
          <cell r="C48" t="str">
            <v>Member</v>
          </cell>
          <cell r="D48" t="str">
            <v>FE</v>
          </cell>
          <cell r="E48" t="str">
            <v>APUC</v>
          </cell>
        </row>
        <row r="49">
          <cell r="A49" t="str">
            <v>Barrow-in-Furness College</v>
          </cell>
          <cell r="B49" t="str">
            <v>North West</v>
          </cell>
          <cell r="C49" t="str">
            <v>Associate Member</v>
          </cell>
          <cell r="D49" t="str">
            <v>FE</v>
          </cell>
          <cell r="E49" t="str">
            <v>CPC</v>
          </cell>
        </row>
        <row r="50">
          <cell r="A50" t="str">
            <v>Basingstoke College of Technology</v>
          </cell>
          <cell r="B50" t="str">
            <v>South West</v>
          </cell>
          <cell r="C50" t="str">
            <v>Associate Member</v>
          </cell>
          <cell r="D50" t="str">
            <v>FE</v>
          </cell>
          <cell r="E50" t="str">
            <v>CPC</v>
          </cell>
        </row>
        <row r="51">
          <cell r="A51" t="str">
            <v>Bath Spa University</v>
          </cell>
          <cell r="B51" t="str">
            <v>South West</v>
          </cell>
          <cell r="C51" t="str">
            <v>Member</v>
          </cell>
          <cell r="D51" t="str">
            <v>Other</v>
          </cell>
          <cell r="E51" t="str">
            <v>Other</v>
          </cell>
        </row>
        <row r="52">
          <cell r="A52" t="str">
            <v>Beaconsfield</v>
          </cell>
          <cell r="B52" t="str">
            <v>South East</v>
          </cell>
          <cell r="C52" t="str">
            <v>Associate Member</v>
          </cell>
          <cell r="D52" t="str">
            <v>FE</v>
          </cell>
          <cell r="E52" t="str">
            <v>CPC</v>
          </cell>
        </row>
        <row r="53">
          <cell r="A53" t="str">
            <v>Beamont Collegiate Academy</v>
          </cell>
          <cell r="B53" t="str">
            <v>North West</v>
          </cell>
          <cell r="C53" t="str">
            <v>Associate Member</v>
          </cell>
          <cell r="D53" t="str">
            <v>Academy</v>
          </cell>
          <cell r="E53" t="str">
            <v>CPC</v>
          </cell>
        </row>
        <row r="54">
          <cell r="A54" t="str">
            <v>Bedford College Services</v>
          </cell>
          <cell r="B54" t="str">
            <v>South East</v>
          </cell>
          <cell r="C54" t="str">
            <v>Associate Member</v>
          </cell>
          <cell r="D54" t="str">
            <v>FE</v>
          </cell>
          <cell r="E54" t="str">
            <v>SUPC</v>
          </cell>
        </row>
        <row r="55">
          <cell r="A55" t="str">
            <v>Belfast Metropolitan College</v>
          </cell>
          <cell r="B55" t="str">
            <v>N Ireland</v>
          </cell>
          <cell r="C55" t="str">
            <v>Associate Member</v>
          </cell>
          <cell r="D55" t="str">
            <v>FE</v>
          </cell>
          <cell r="E55" t="str">
            <v>CPC</v>
          </cell>
        </row>
        <row r="56">
          <cell r="A56" t="str">
            <v>Berkshire College of Agriculture</v>
          </cell>
          <cell r="B56" t="str">
            <v>South East</v>
          </cell>
          <cell r="C56" t="str">
            <v>Associate Member</v>
          </cell>
          <cell r="D56" t="str">
            <v>FE</v>
          </cell>
          <cell r="E56" t="str">
            <v>CPC</v>
          </cell>
        </row>
        <row r="57">
          <cell r="A57" t="str">
            <v>Bicton College</v>
          </cell>
          <cell r="B57" t="str">
            <v>South West</v>
          </cell>
          <cell r="C57" t="str">
            <v>Associate Member</v>
          </cell>
          <cell r="D57" t="str">
            <v>FE</v>
          </cell>
          <cell r="E57" t="str">
            <v>CPC</v>
          </cell>
        </row>
        <row r="58">
          <cell r="A58" t="str">
            <v>Bilborough Sixth Form College</v>
          </cell>
          <cell r="B58" t="str">
            <v>Midlands</v>
          </cell>
          <cell r="C58" t="str">
            <v>Associate Member</v>
          </cell>
          <cell r="D58" t="str">
            <v>FE</v>
          </cell>
          <cell r="E58" t="str">
            <v>CPC</v>
          </cell>
        </row>
        <row r="59">
          <cell r="A59" t="str">
            <v>Birkbeck University of London College Shop</v>
          </cell>
          <cell r="B59" t="str">
            <v>South East</v>
          </cell>
          <cell r="C59" t="str">
            <v>Associate Member</v>
          </cell>
          <cell r="D59" t="str">
            <v>HE</v>
          </cell>
          <cell r="E59" t="str">
            <v>LUPC</v>
          </cell>
        </row>
        <row r="60">
          <cell r="A60" t="str">
            <v>Birkenhead High School Academy</v>
          </cell>
          <cell r="B60" t="str">
            <v>North West</v>
          </cell>
          <cell r="C60" t="str">
            <v>Associate Member</v>
          </cell>
          <cell r="D60" t="str">
            <v>Academy</v>
          </cell>
          <cell r="E60" t="str">
            <v>CPC</v>
          </cell>
        </row>
        <row r="61">
          <cell r="A61" t="str">
            <v>Birkenhead Sixth Form College</v>
          </cell>
          <cell r="B61" t="str">
            <v>North West</v>
          </cell>
          <cell r="C61" t="str">
            <v>Associate Member</v>
          </cell>
          <cell r="D61" t="str">
            <v>FE</v>
          </cell>
          <cell r="E61" t="str">
            <v>CPC</v>
          </cell>
        </row>
        <row r="62">
          <cell r="A62" t="str">
            <v>Birmingham City University</v>
          </cell>
          <cell r="B62" t="str">
            <v>Midlands</v>
          </cell>
          <cell r="C62" t="str">
            <v>Associate Member</v>
          </cell>
          <cell r="D62" t="str">
            <v>HE</v>
          </cell>
          <cell r="E62" t="str">
            <v>SUPC</v>
          </cell>
        </row>
        <row r="63">
          <cell r="A63" t="str">
            <v>Birmingham Metropolitan College</v>
          </cell>
          <cell r="B63" t="str">
            <v>Midlands</v>
          </cell>
          <cell r="C63" t="str">
            <v>Associate Member</v>
          </cell>
          <cell r="D63" t="str">
            <v>FE</v>
          </cell>
          <cell r="E63" t="str">
            <v>CPC</v>
          </cell>
        </row>
        <row r="64">
          <cell r="A64" t="str">
            <v>Birmingham Women's NHS Foundation Trust</v>
          </cell>
          <cell r="B64" t="str">
            <v>Midlands</v>
          </cell>
          <cell r="C64" t="str">
            <v>Associate Member</v>
          </cell>
          <cell r="D64" t="str">
            <v>NHS</v>
          </cell>
          <cell r="E64" t="str">
            <v>Other</v>
          </cell>
        </row>
        <row r="65">
          <cell r="A65" t="str">
            <v>Bishop Auckland College</v>
          </cell>
          <cell r="B65" t="str">
            <v>North East</v>
          </cell>
          <cell r="C65" t="str">
            <v>Associate Member</v>
          </cell>
          <cell r="D65" t="str">
            <v>FE</v>
          </cell>
          <cell r="E65" t="str">
            <v>CPC</v>
          </cell>
        </row>
        <row r="66">
          <cell r="A66" t="str">
            <v>Bishop Burton College</v>
          </cell>
          <cell r="B66" t="str">
            <v>North East</v>
          </cell>
          <cell r="C66" t="str">
            <v>Associate Member</v>
          </cell>
          <cell r="D66" t="str">
            <v>FE</v>
          </cell>
          <cell r="E66" t="str">
            <v>CPC</v>
          </cell>
        </row>
        <row r="67">
          <cell r="A67" t="str">
            <v>Bishop Grosseteste University</v>
          </cell>
          <cell r="B67" t="str">
            <v>Midlands</v>
          </cell>
          <cell r="C67" t="str">
            <v>Member</v>
          </cell>
          <cell r="D67" t="str">
            <v>HE</v>
          </cell>
          <cell r="E67" t="str">
            <v>Other</v>
          </cell>
        </row>
        <row r="68">
          <cell r="A68" t="str">
            <v>Bishop of Rochester Academy</v>
          </cell>
          <cell r="B68" t="str">
            <v>South East</v>
          </cell>
          <cell r="C68" t="str">
            <v>Associate Member</v>
          </cell>
          <cell r="D68" t="str">
            <v>Academy</v>
          </cell>
          <cell r="E68" t="str">
            <v>CPC</v>
          </cell>
        </row>
        <row r="69">
          <cell r="A69" t="str">
            <v>Bishopstrow College</v>
          </cell>
          <cell r="B69" t="str">
            <v>South West</v>
          </cell>
          <cell r="C69" t="str">
            <v>Associate Member</v>
          </cell>
          <cell r="D69" t="str">
            <v>FE</v>
          </cell>
          <cell r="E69" t="str">
            <v>CPC</v>
          </cell>
        </row>
        <row r="70">
          <cell r="A70" t="str">
            <v>Blackburn College</v>
          </cell>
          <cell r="B70" t="str">
            <v>North West</v>
          </cell>
          <cell r="C70" t="str">
            <v>Associate Member</v>
          </cell>
          <cell r="D70" t="str">
            <v>FE</v>
          </cell>
          <cell r="E70" t="str">
            <v>CPC</v>
          </cell>
        </row>
        <row r="71">
          <cell r="A71" t="str">
            <v>Blackpool and the Fylde College</v>
          </cell>
          <cell r="B71" t="str">
            <v>North West</v>
          </cell>
          <cell r="C71" t="str">
            <v>Member</v>
          </cell>
          <cell r="D71" t="str">
            <v>FE</v>
          </cell>
          <cell r="E71" t="str">
            <v>CPC</v>
          </cell>
        </row>
        <row r="72">
          <cell r="A72" t="str">
            <v>Blackpool Council</v>
          </cell>
          <cell r="B72" t="str">
            <v>North West</v>
          </cell>
          <cell r="C72" t="str">
            <v>Associate Member</v>
          </cell>
          <cell r="D72" t="str">
            <v>LA</v>
          </cell>
          <cell r="E72" t="str">
            <v>LA</v>
          </cell>
        </row>
        <row r="73">
          <cell r="A73" t="str">
            <v>Bolton College</v>
          </cell>
          <cell r="B73" t="str">
            <v>North West</v>
          </cell>
          <cell r="C73" t="str">
            <v>Associate Member</v>
          </cell>
          <cell r="D73" t="str">
            <v>FE</v>
          </cell>
          <cell r="E73" t="str">
            <v>CPC</v>
          </cell>
        </row>
        <row r="74">
          <cell r="A74" t="str">
            <v>Bolton Hospice</v>
          </cell>
          <cell r="B74" t="str">
            <v>North West</v>
          </cell>
          <cell r="C74" t="str">
            <v>Associate Member</v>
          </cell>
          <cell r="D74" t="str">
            <v>HQP</v>
          </cell>
          <cell r="E74" t="str">
            <v>HQP</v>
          </cell>
        </row>
        <row r="75">
          <cell r="A75" t="str">
            <v>Borders College</v>
          </cell>
          <cell r="B75" t="str">
            <v>Scotland</v>
          </cell>
          <cell r="C75" t="str">
            <v>Associate Member</v>
          </cell>
          <cell r="D75" t="str">
            <v>FE</v>
          </cell>
          <cell r="E75" t="str">
            <v>APUC</v>
          </cell>
        </row>
        <row r="76">
          <cell r="A76" t="str">
            <v>Boston College</v>
          </cell>
          <cell r="B76" t="str">
            <v>North East</v>
          </cell>
          <cell r="C76" t="str">
            <v>Associate Member</v>
          </cell>
          <cell r="D76" t="str">
            <v>FE</v>
          </cell>
          <cell r="E76" t="str">
            <v>CPC</v>
          </cell>
        </row>
        <row r="77">
          <cell r="A77" t="str">
            <v>Bournville College</v>
          </cell>
          <cell r="B77" t="str">
            <v>Midlands</v>
          </cell>
          <cell r="C77" t="str">
            <v>Member</v>
          </cell>
          <cell r="D77" t="str">
            <v>FE</v>
          </cell>
          <cell r="E77" t="str">
            <v>CPC</v>
          </cell>
        </row>
        <row r="78">
          <cell r="A78" t="str">
            <v>Bracknell Forest Council - Leisure Services</v>
          </cell>
          <cell r="B78" t="str">
            <v>South East</v>
          </cell>
          <cell r="C78" t="str">
            <v>Associate Member</v>
          </cell>
          <cell r="D78" t="str">
            <v>LA</v>
          </cell>
          <cell r="E78" t="str">
            <v>LA</v>
          </cell>
        </row>
        <row r="79">
          <cell r="A79" t="str">
            <v>Bracknell Forest Homes</v>
          </cell>
          <cell r="B79" t="str">
            <v>South East</v>
          </cell>
          <cell r="C79" t="str">
            <v>Associate Member</v>
          </cell>
          <cell r="D79" t="str">
            <v>LA</v>
          </cell>
          <cell r="E79" t="str">
            <v>LA</v>
          </cell>
        </row>
        <row r="80">
          <cell r="A80" t="str">
            <v>Bradford College</v>
          </cell>
          <cell r="B80" t="str">
            <v>North East</v>
          </cell>
          <cell r="C80" t="str">
            <v>Associate Member</v>
          </cell>
          <cell r="D80" t="str">
            <v>FE</v>
          </cell>
          <cell r="E80" t="str">
            <v>CPC</v>
          </cell>
        </row>
        <row r="81">
          <cell r="A81" t="str">
            <v>Bridge College</v>
          </cell>
          <cell r="B81" t="str">
            <v>North West</v>
          </cell>
          <cell r="C81" t="str">
            <v>Associate Member</v>
          </cell>
          <cell r="D81" t="str">
            <v>FE</v>
          </cell>
          <cell r="E81" t="str">
            <v>CPC</v>
          </cell>
        </row>
        <row r="82">
          <cell r="A82" t="str">
            <v>Bridgend College</v>
          </cell>
          <cell r="B82" t="str">
            <v>Wales</v>
          </cell>
          <cell r="C82" t="str">
            <v>Member</v>
          </cell>
          <cell r="D82" t="str">
            <v>FE</v>
          </cell>
          <cell r="E82" t="str">
            <v>CPC</v>
          </cell>
        </row>
        <row r="83">
          <cell r="A83" t="str">
            <v>Bridgwater College</v>
          </cell>
          <cell r="B83" t="str">
            <v>South West</v>
          </cell>
          <cell r="C83" t="str">
            <v>Associate Member</v>
          </cell>
          <cell r="D83" t="str">
            <v>FE</v>
          </cell>
          <cell r="E83" t="str">
            <v>CPC</v>
          </cell>
        </row>
        <row r="84">
          <cell r="A84" t="str">
            <v>Brighouse High School</v>
          </cell>
          <cell r="B84" t="str">
            <v>North West</v>
          </cell>
          <cell r="C84" t="str">
            <v>Associate Member</v>
          </cell>
          <cell r="D84" t="str">
            <v>FE</v>
          </cell>
          <cell r="E84" t="str">
            <v>CPC</v>
          </cell>
        </row>
        <row r="85">
          <cell r="A85" t="str">
            <v>Brighton, Hove &amp; Sussex 6th Form College</v>
          </cell>
          <cell r="B85" t="str">
            <v>South East</v>
          </cell>
          <cell r="C85" t="str">
            <v>Associate Member</v>
          </cell>
          <cell r="D85" t="str">
            <v>FE</v>
          </cell>
          <cell r="E85" t="str">
            <v>CPC</v>
          </cell>
        </row>
        <row r="86">
          <cell r="A86" t="str">
            <v>British Film Institute</v>
          </cell>
          <cell r="B86" t="str">
            <v>South East</v>
          </cell>
          <cell r="C86" t="str">
            <v>Associate Member</v>
          </cell>
          <cell r="D86" t="str">
            <v>Other</v>
          </cell>
          <cell r="E86" t="str">
            <v>Other</v>
          </cell>
        </row>
        <row r="87">
          <cell r="A87" t="str">
            <v>Brockenhurst College</v>
          </cell>
          <cell r="B87" t="str">
            <v>South West</v>
          </cell>
          <cell r="C87" t="str">
            <v>Associate Member</v>
          </cell>
          <cell r="D87" t="str">
            <v>FE</v>
          </cell>
          <cell r="E87" t="str">
            <v>CPC</v>
          </cell>
        </row>
        <row r="88">
          <cell r="A88" t="str">
            <v>Bromley College of Further &amp; Higher Education</v>
          </cell>
          <cell r="B88" t="str">
            <v>South East</v>
          </cell>
          <cell r="C88" t="str">
            <v>Associate Member</v>
          </cell>
          <cell r="D88" t="str">
            <v>FE</v>
          </cell>
          <cell r="E88" t="str">
            <v>CPC</v>
          </cell>
        </row>
        <row r="89">
          <cell r="A89" t="str">
            <v>Brooke Weston Trust Partnership</v>
          </cell>
          <cell r="B89" t="str">
            <v>Midlands</v>
          </cell>
          <cell r="C89" t="str">
            <v>Associate Member</v>
          </cell>
          <cell r="D89" t="str">
            <v>FE</v>
          </cell>
          <cell r="E89" t="str">
            <v>CPC</v>
          </cell>
        </row>
        <row r="90">
          <cell r="A90" t="str">
            <v>Brooklands College</v>
          </cell>
          <cell r="B90" t="str">
            <v>South East</v>
          </cell>
          <cell r="C90" t="str">
            <v>Associate Member</v>
          </cell>
          <cell r="D90" t="str">
            <v>FE</v>
          </cell>
          <cell r="E90" t="str">
            <v>CPC</v>
          </cell>
        </row>
        <row r="91">
          <cell r="A91" t="str">
            <v>Brooksby Melton College</v>
          </cell>
          <cell r="B91" t="str">
            <v>Midlands</v>
          </cell>
          <cell r="C91" t="str">
            <v>Associate Member</v>
          </cell>
          <cell r="D91" t="str">
            <v>FE</v>
          </cell>
          <cell r="E91" t="str">
            <v>CPC</v>
          </cell>
        </row>
        <row r="92">
          <cell r="A92" t="str">
            <v>Brunel University (Costcutter Shop Only)</v>
          </cell>
          <cell r="B92" t="str">
            <v>South East</v>
          </cell>
          <cell r="C92" t="str">
            <v>Associate Member</v>
          </cell>
          <cell r="D92" t="str">
            <v>HE</v>
          </cell>
          <cell r="E92" t="str">
            <v>SUPC</v>
          </cell>
        </row>
        <row r="93">
          <cell r="A93" t="str">
            <v>Buckinghamshire New University</v>
          </cell>
          <cell r="B93" t="str">
            <v>South East</v>
          </cell>
          <cell r="C93" t="str">
            <v>Associate Member</v>
          </cell>
          <cell r="D93" t="str">
            <v>HE</v>
          </cell>
          <cell r="E93" t="str">
            <v>SUPC</v>
          </cell>
        </row>
        <row r="94">
          <cell r="A94" t="str">
            <v>Burnage Academy for Boys</v>
          </cell>
          <cell r="B94" t="str">
            <v>North West</v>
          </cell>
          <cell r="C94" t="str">
            <v>Associate Member</v>
          </cell>
          <cell r="D94" t="str">
            <v>Academy</v>
          </cell>
          <cell r="E94" t="str">
            <v>CPC</v>
          </cell>
        </row>
        <row r="95">
          <cell r="A95" t="str">
            <v>Burnley College</v>
          </cell>
          <cell r="B95" t="str">
            <v>North West</v>
          </cell>
          <cell r="C95" t="str">
            <v>Associate Member</v>
          </cell>
          <cell r="D95" t="str">
            <v>FE</v>
          </cell>
          <cell r="E95" t="str">
            <v>CPC</v>
          </cell>
        </row>
        <row r="96">
          <cell r="A96" t="str">
            <v>Burton &amp; South Derbyshire College</v>
          </cell>
          <cell r="B96" t="str">
            <v>North East</v>
          </cell>
          <cell r="C96" t="str">
            <v>Associate Member</v>
          </cell>
          <cell r="D96" t="str">
            <v>FE</v>
          </cell>
          <cell r="E96" t="str">
            <v>CPC</v>
          </cell>
        </row>
        <row r="97">
          <cell r="A97" t="str">
            <v>Bury College</v>
          </cell>
          <cell r="B97" t="str">
            <v>North West</v>
          </cell>
          <cell r="C97" t="str">
            <v>Associate Member</v>
          </cell>
          <cell r="D97" t="str">
            <v>FE</v>
          </cell>
          <cell r="E97" t="str">
            <v>CPC</v>
          </cell>
        </row>
        <row r="98">
          <cell r="A98" t="str">
            <v>Bury Council</v>
          </cell>
          <cell r="B98" t="str">
            <v>North West</v>
          </cell>
          <cell r="C98" t="str">
            <v>Associate Member</v>
          </cell>
          <cell r="D98" t="str">
            <v>LA</v>
          </cell>
          <cell r="E98" t="str">
            <v>LA</v>
          </cell>
        </row>
        <row r="99">
          <cell r="A99" t="str">
            <v>Calday Grange Grammar School</v>
          </cell>
          <cell r="B99" t="str">
            <v>North West</v>
          </cell>
          <cell r="C99" t="str">
            <v>Associate Member</v>
          </cell>
          <cell r="D99" t="str">
            <v>FE</v>
          </cell>
          <cell r="E99" t="str">
            <v>CPC</v>
          </cell>
        </row>
        <row r="100">
          <cell r="A100" t="str">
            <v>Calderdale College</v>
          </cell>
          <cell r="B100" t="str">
            <v>North East</v>
          </cell>
          <cell r="C100" t="str">
            <v>Associate Member</v>
          </cell>
          <cell r="D100" t="str">
            <v>FE</v>
          </cell>
          <cell r="E100" t="str">
            <v>CPC</v>
          </cell>
        </row>
        <row r="101">
          <cell r="A101" t="str">
            <v>CalMac Ferries Limited</v>
          </cell>
          <cell r="B101" t="str">
            <v>Scotland</v>
          </cell>
          <cell r="C101" t="str">
            <v>Associate Member</v>
          </cell>
          <cell r="D101" t="str">
            <v>Other</v>
          </cell>
          <cell r="E101" t="str">
            <v>Other</v>
          </cell>
        </row>
        <row r="102">
          <cell r="A102" t="str">
            <v>Cambridge Regional College</v>
          </cell>
          <cell r="B102" t="str">
            <v>Cambridge</v>
          </cell>
          <cell r="C102" t="str">
            <v>Associate Member</v>
          </cell>
          <cell r="D102" t="str">
            <v>FE</v>
          </cell>
          <cell r="E102" t="str">
            <v>CPC</v>
          </cell>
        </row>
        <row r="103">
          <cell r="A103" t="str">
            <v>Campden Park House</v>
          </cell>
          <cell r="B103" t="str">
            <v>South East</v>
          </cell>
          <cell r="C103" t="str">
            <v>Associate Member</v>
          </cell>
          <cell r="D103" t="str">
            <v>HQP</v>
          </cell>
          <cell r="E103" t="str">
            <v>HQP</v>
          </cell>
        </row>
        <row r="104">
          <cell r="A104" t="str">
            <v>Campion School Leamington</v>
          </cell>
          <cell r="B104" t="str">
            <v>Midlands</v>
          </cell>
          <cell r="C104" t="str">
            <v>Associate Member</v>
          </cell>
          <cell r="D104" t="str">
            <v>FE</v>
          </cell>
          <cell r="E104" t="str">
            <v>CPC</v>
          </cell>
        </row>
        <row r="105">
          <cell r="A105" t="str">
            <v>Canterbury Christ Church University</v>
          </cell>
          <cell r="B105" t="str">
            <v>South East</v>
          </cell>
          <cell r="C105" t="str">
            <v>Member</v>
          </cell>
          <cell r="D105" t="str">
            <v>HE</v>
          </cell>
          <cell r="E105" t="str">
            <v>SUPC</v>
          </cell>
        </row>
        <row r="106">
          <cell r="A106" t="str">
            <v>Canterbury College</v>
          </cell>
          <cell r="B106" t="str">
            <v>South East</v>
          </cell>
          <cell r="C106" t="str">
            <v>Associate Member</v>
          </cell>
          <cell r="D106" t="str">
            <v>FE</v>
          </cell>
          <cell r="E106" t="str">
            <v>CPC</v>
          </cell>
        </row>
        <row r="107">
          <cell r="A107" t="str">
            <v>Capel Manor College</v>
          </cell>
          <cell r="B107" t="str">
            <v>Midlands</v>
          </cell>
          <cell r="C107" t="str">
            <v>Associate Member</v>
          </cell>
          <cell r="D107" t="str">
            <v>FE</v>
          </cell>
          <cell r="E107" t="str">
            <v>CPC</v>
          </cell>
        </row>
        <row r="108">
          <cell r="A108" t="str">
            <v>Capital City Academy</v>
          </cell>
          <cell r="B108" t="str">
            <v>South East</v>
          </cell>
          <cell r="C108" t="str">
            <v>Associate Member</v>
          </cell>
          <cell r="D108" t="str">
            <v>Academy</v>
          </cell>
          <cell r="E108" t="str">
            <v>CPC</v>
          </cell>
        </row>
        <row r="109">
          <cell r="A109" t="str">
            <v>Cardiff and Vale College</v>
          </cell>
          <cell r="B109" t="str">
            <v>Wales</v>
          </cell>
          <cell r="C109" t="str">
            <v>Member</v>
          </cell>
          <cell r="D109" t="str">
            <v>FE</v>
          </cell>
          <cell r="E109" t="str">
            <v>CPC</v>
          </cell>
        </row>
        <row r="110">
          <cell r="A110" t="str">
            <v>Cardiff Metropolitan University</v>
          </cell>
          <cell r="B110" t="str">
            <v>Wales</v>
          </cell>
          <cell r="C110" t="str">
            <v>Member</v>
          </cell>
          <cell r="D110" t="str">
            <v>HE</v>
          </cell>
          <cell r="E110" t="str">
            <v>HEPCW</v>
          </cell>
        </row>
        <row r="111">
          <cell r="A111" t="str">
            <v>Cardiff University</v>
          </cell>
          <cell r="B111" t="str">
            <v>Wales</v>
          </cell>
          <cell r="C111" t="str">
            <v>Member</v>
          </cell>
          <cell r="D111" t="str">
            <v>HE</v>
          </cell>
          <cell r="E111" t="str">
            <v>HEPCW</v>
          </cell>
        </row>
        <row r="112">
          <cell r="A112" t="str">
            <v>Cardinal Clinic</v>
          </cell>
          <cell r="B112" t="str">
            <v>South East</v>
          </cell>
          <cell r="C112" t="str">
            <v>Associate Member</v>
          </cell>
          <cell r="D112" t="str">
            <v>HQP</v>
          </cell>
          <cell r="E112" t="str">
            <v>HQP</v>
          </cell>
        </row>
        <row r="113">
          <cell r="A113" t="str">
            <v>Cardinal Newman College</v>
          </cell>
          <cell r="B113" t="str">
            <v>North West</v>
          </cell>
          <cell r="C113" t="str">
            <v>Associate Member</v>
          </cell>
          <cell r="D113" t="str">
            <v>FE</v>
          </cell>
          <cell r="E113" t="str">
            <v>CPC</v>
          </cell>
        </row>
        <row r="114">
          <cell r="A114" t="str">
            <v>Cardonald College</v>
          </cell>
          <cell r="B114" t="str">
            <v>Scotland</v>
          </cell>
          <cell r="C114" t="str">
            <v>Member</v>
          </cell>
          <cell r="D114" t="str">
            <v>FE</v>
          </cell>
          <cell r="E114" t="str">
            <v>APUC</v>
          </cell>
        </row>
        <row r="115">
          <cell r="A115" t="str">
            <v>Carlisle College</v>
          </cell>
          <cell r="B115" t="str">
            <v>North West</v>
          </cell>
          <cell r="C115" t="str">
            <v>Associate Member</v>
          </cell>
          <cell r="D115" t="str">
            <v>FE</v>
          </cell>
          <cell r="E115" t="str">
            <v>CPC</v>
          </cell>
        </row>
        <row r="116">
          <cell r="A116" t="str">
            <v>Carmel College</v>
          </cell>
          <cell r="B116" t="str">
            <v>North West</v>
          </cell>
          <cell r="C116" t="str">
            <v>Associate Member</v>
          </cell>
          <cell r="D116" t="str">
            <v>FE</v>
          </cell>
          <cell r="E116" t="str">
            <v>CPC</v>
          </cell>
        </row>
        <row r="117">
          <cell r="A117" t="str">
            <v>Carnegie College</v>
          </cell>
          <cell r="B117" t="str">
            <v>Scotland</v>
          </cell>
          <cell r="C117" t="str">
            <v>Associate Member</v>
          </cell>
          <cell r="D117" t="str">
            <v>FE</v>
          </cell>
          <cell r="E117" t="str">
            <v>APUC</v>
          </cell>
        </row>
        <row r="118">
          <cell r="A118" t="str">
            <v>Castle Manor Business and Enterprise College</v>
          </cell>
          <cell r="B118" t="str">
            <v>Cambridge</v>
          </cell>
          <cell r="C118" t="str">
            <v>Associate Member</v>
          </cell>
          <cell r="D118" t="str">
            <v>FE</v>
          </cell>
          <cell r="E118" t="str">
            <v>CPC</v>
          </cell>
        </row>
        <row r="119">
          <cell r="A119" t="str">
            <v>CATS Cambridge</v>
          </cell>
          <cell r="B119" t="str">
            <v>Cambridge</v>
          </cell>
          <cell r="C119" t="str">
            <v>Associate Member</v>
          </cell>
          <cell r="D119" t="str">
            <v>FE</v>
          </cell>
          <cell r="E119" t="str">
            <v>CPC</v>
          </cell>
        </row>
        <row r="120">
          <cell r="A120" t="str">
            <v>Central Bedfordshire College</v>
          </cell>
          <cell r="B120" t="str">
            <v>South East</v>
          </cell>
          <cell r="C120" t="str">
            <v>Associate Member</v>
          </cell>
          <cell r="D120" t="str">
            <v>FE</v>
          </cell>
          <cell r="E120" t="str">
            <v>CPC</v>
          </cell>
        </row>
        <row r="121">
          <cell r="A121" t="str">
            <v>Central College Nottingham</v>
          </cell>
          <cell r="B121" t="str">
            <v>Midlands</v>
          </cell>
          <cell r="C121" t="str">
            <v>Associate Member</v>
          </cell>
          <cell r="D121" t="str">
            <v>FE</v>
          </cell>
          <cell r="E121" t="str">
            <v>CPC</v>
          </cell>
        </row>
        <row r="122">
          <cell r="A122" t="str">
            <v>Crawley College</v>
          </cell>
          <cell r="B122" t="str">
            <v>South East</v>
          </cell>
          <cell r="C122" t="str">
            <v>Associate Member</v>
          </cell>
          <cell r="D122" t="str">
            <v>FE</v>
          </cell>
          <cell r="E122" t="str">
            <v>CPC</v>
          </cell>
        </row>
        <row r="123">
          <cell r="A123" t="str">
            <v>Centre for Process and Innovation</v>
          </cell>
          <cell r="B123" t="str">
            <v>North East</v>
          </cell>
          <cell r="C123" t="str">
            <v>Associate Member</v>
          </cell>
          <cell r="D123" t="str">
            <v>Other</v>
          </cell>
          <cell r="E123" t="str">
            <v>Other</v>
          </cell>
        </row>
        <row r="124">
          <cell r="A124" t="str">
            <v>Challenge College</v>
          </cell>
          <cell r="B124" t="str">
            <v>North West</v>
          </cell>
          <cell r="C124" t="str">
            <v>Associate Member</v>
          </cell>
          <cell r="D124" t="str">
            <v>FE</v>
          </cell>
          <cell r="E124" t="str">
            <v>CPC</v>
          </cell>
        </row>
        <row r="125">
          <cell r="A125" t="str">
            <v>Cheadle and Marple Sixth Form College</v>
          </cell>
          <cell r="B125" t="str">
            <v>North West</v>
          </cell>
          <cell r="C125" t="str">
            <v>Contracted Out</v>
          </cell>
          <cell r="D125" t="str">
            <v>FE</v>
          </cell>
          <cell r="E125" t="str">
            <v>CPC</v>
          </cell>
        </row>
        <row r="126">
          <cell r="A126" t="str">
            <v>Chelmsford College</v>
          </cell>
          <cell r="B126" t="str">
            <v>South East</v>
          </cell>
          <cell r="C126" t="str">
            <v>Associate Member</v>
          </cell>
          <cell r="D126" t="str">
            <v>FE</v>
          </cell>
          <cell r="E126" t="str">
            <v>CPC</v>
          </cell>
        </row>
        <row r="127">
          <cell r="A127" t="str">
            <v>Cheltenham Bournside School and Sixth Form Centre</v>
          </cell>
          <cell r="B127" t="str">
            <v>Midlands</v>
          </cell>
          <cell r="C127" t="str">
            <v>Associate Member</v>
          </cell>
          <cell r="D127" t="str">
            <v>FE</v>
          </cell>
          <cell r="E127" t="str">
            <v>CPC</v>
          </cell>
        </row>
        <row r="128">
          <cell r="A128" t="str">
            <v>Cheshire College South &amp; West</v>
          </cell>
          <cell r="B128" t="str">
            <v>North West</v>
          </cell>
          <cell r="C128" t="str">
            <v>Member</v>
          </cell>
          <cell r="D128" t="str">
            <v>FE</v>
          </cell>
          <cell r="E128" t="str">
            <v>CPC</v>
          </cell>
        </row>
        <row r="129">
          <cell r="A129" t="str">
            <v>Cheshire East Council</v>
          </cell>
          <cell r="B129" t="str">
            <v>North West</v>
          </cell>
          <cell r="C129" t="str">
            <v>Associate Member</v>
          </cell>
          <cell r="D129" t="str">
            <v>LA</v>
          </cell>
          <cell r="E129" t="str">
            <v>LA</v>
          </cell>
        </row>
        <row r="130">
          <cell r="A130" t="str">
            <v>Cheshire West and Chester Council</v>
          </cell>
          <cell r="B130" t="str">
            <v>North West</v>
          </cell>
          <cell r="C130" t="str">
            <v>Associate Member</v>
          </cell>
          <cell r="D130" t="str">
            <v>LA</v>
          </cell>
          <cell r="E130" t="str">
            <v>LA</v>
          </cell>
        </row>
        <row r="131">
          <cell r="A131" t="str">
            <v>Cheshire West and Chester Leisure CIC Trading as Brio Leisure</v>
          </cell>
          <cell r="B131" t="str">
            <v>North West</v>
          </cell>
          <cell r="C131" t="str">
            <v>Associate Member</v>
          </cell>
          <cell r="D131" t="str">
            <v>LA</v>
          </cell>
          <cell r="E131" t="str">
            <v>LA</v>
          </cell>
        </row>
        <row r="132">
          <cell r="A132" t="str">
            <v>Chesterfield College</v>
          </cell>
          <cell r="B132" t="str">
            <v>North East</v>
          </cell>
          <cell r="C132" t="str">
            <v>Associate Member</v>
          </cell>
          <cell r="D132" t="str">
            <v>FE</v>
          </cell>
          <cell r="E132" t="str">
            <v>CPC</v>
          </cell>
        </row>
        <row r="133">
          <cell r="A133" t="str">
            <v>Chesterfield Royal Hospital NHS Foundation Trust</v>
          </cell>
          <cell r="B133" t="str">
            <v>Midlands</v>
          </cell>
          <cell r="C133" t="str">
            <v>Associate Member</v>
          </cell>
          <cell r="D133" t="str">
            <v>NHS</v>
          </cell>
          <cell r="E133" t="str">
            <v>Other</v>
          </cell>
        </row>
        <row r="134">
          <cell r="A134" t="str">
            <v>Chestnuts Care Home</v>
          </cell>
          <cell r="B134" t="str">
            <v>South East</v>
          </cell>
          <cell r="C134" t="str">
            <v>Associate Member</v>
          </cell>
          <cell r="D134" t="str">
            <v>HQP</v>
          </cell>
          <cell r="E134" t="str">
            <v>HQP</v>
          </cell>
        </row>
        <row r="135">
          <cell r="A135" t="str">
            <v>Chichester College</v>
          </cell>
          <cell r="B135" t="str">
            <v>South East</v>
          </cell>
          <cell r="C135" t="str">
            <v>Associate Member</v>
          </cell>
          <cell r="D135" t="str">
            <v>FE</v>
          </cell>
          <cell r="E135" t="str">
            <v>CPC</v>
          </cell>
        </row>
        <row r="136">
          <cell r="A136" t="str">
            <v>Childrens Hospice South West</v>
          </cell>
          <cell r="B136" t="str">
            <v>South West</v>
          </cell>
          <cell r="C136" t="str">
            <v>Associate Member</v>
          </cell>
          <cell r="D136" t="str">
            <v>HQP</v>
          </cell>
          <cell r="E136" t="str">
            <v>HQP</v>
          </cell>
        </row>
        <row r="137">
          <cell r="A137" t="str">
            <v>Christopher's Hospice</v>
          </cell>
          <cell r="B137" t="str">
            <v>South East</v>
          </cell>
          <cell r="C137" t="str">
            <v>Associate Member</v>
          </cell>
          <cell r="D137" t="str">
            <v>HQP</v>
          </cell>
          <cell r="E137" t="str">
            <v>HQP</v>
          </cell>
        </row>
        <row r="138">
          <cell r="A138" t="str">
            <v>Christ's College (Finchley)</v>
          </cell>
          <cell r="B138" t="str">
            <v>South East</v>
          </cell>
          <cell r="C138" t="str">
            <v>Associate Member</v>
          </cell>
          <cell r="D138" t="str">
            <v>FE</v>
          </cell>
          <cell r="E138" t="str">
            <v>CPC</v>
          </cell>
        </row>
        <row r="139">
          <cell r="A139" t="str">
            <v>Cirencester College</v>
          </cell>
          <cell r="B139" t="str">
            <v>Midlands</v>
          </cell>
          <cell r="C139" t="str">
            <v>Associate Member</v>
          </cell>
          <cell r="D139" t="str">
            <v>FE</v>
          </cell>
          <cell r="E139" t="str">
            <v>CPC</v>
          </cell>
        </row>
        <row r="140">
          <cell r="A140" t="str">
            <v>City and Islington College</v>
          </cell>
          <cell r="B140" t="str">
            <v>South East</v>
          </cell>
          <cell r="C140" t="str">
            <v>Associate Member</v>
          </cell>
          <cell r="D140" t="str">
            <v>FE</v>
          </cell>
          <cell r="E140" t="str">
            <v>LUPC</v>
          </cell>
        </row>
        <row r="141">
          <cell r="A141" t="str">
            <v>City College Brighton and Hove</v>
          </cell>
          <cell r="B141" t="str">
            <v>South East</v>
          </cell>
          <cell r="C141" t="str">
            <v>Associate Member</v>
          </cell>
          <cell r="D141" t="str">
            <v>FE</v>
          </cell>
          <cell r="E141" t="str">
            <v>CPC</v>
          </cell>
        </row>
        <row r="142">
          <cell r="A142" t="str">
            <v>City College Coventry</v>
          </cell>
          <cell r="B142" t="str">
            <v>Midlands</v>
          </cell>
          <cell r="C142" t="str">
            <v>Contracted Out</v>
          </cell>
          <cell r="D142" t="str">
            <v>FE</v>
          </cell>
          <cell r="E142" t="str">
            <v>CPC</v>
          </cell>
        </row>
        <row r="143">
          <cell r="A143" t="str">
            <v>City College Norwich</v>
          </cell>
          <cell r="B143" t="str">
            <v>Midlands</v>
          </cell>
          <cell r="C143" t="str">
            <v>Associate Member</v>
          </cell>
          <cell r="D143" t="str">
            <v>FE</v>
          </cell>
          <cell r="E143" t="str">
            <v>CPC</v>
          </cell>
        </row>
        <row r="144">
          <cell r="A144" t="str">
            <v>City College Plymouth</v>
          </cell>
          <cell r="B144" t="str">
            <v>South West</v>
          </cell>
          <cell r="C144" t="str">
            <v>Associate Member</v>
          </cell>
          <cell r="D144" t="str">
            <v>FE</v>
          </cell>
          <cell r="E144" t="str">
            <v>CPC</v>
          </cell>
        </row>
        <row r="145">
          <cell r="A145" t="str">
            <v>City Literary Institute</v>
          </cell>
          <cell r="B145" t="str">
            <v>South East</v>
          </cell>
          <cell r="C145" t="str">
            <v>Associate Member</v>
          </cell>
          <cell r="D145" t="str">
            <v>FE</v>
          </cell>
          <cell r="E145" t="str">
            <v>LUPC</v>
          </cell>
        </row>
        <row r="146">
          <cell r="A146" t="str">
            <v>City of Bath College</v>
          </cell>
          <cell r="B146" t="str">
            <v>South West</v>
          </cell>
          <cell r="C146" t="str">
            <v>Associate Member</v>
          </cell>
          <cell r="D146" t="str">
            <v>FE</v>
          </cell>
          <cell r="E146" t="str">
            <v>CPC</v>
          </cell>
        </row>
        <row r="147">
          <cell r="A147" t="str">
            <v>City of Bristol College</v>
          </cell>
          <cell r="B147" t="str">
            <v>South West</v>
          </cell>
          <cell r="C147" t="str">
            <v>Associate Member</v>
          </cell>
          <cell r="D147" t="str">
            <v>FE</v>
          </cell>
          <cell r="E147" t="str">
            <v>CPC</v>
          </cell>
        </row>
        <row r="148">
          <cell r="A148" t="str">
            <v>City of Glasgow College</v>
          </cell>
          <cell r="B148" t="str">
            <v>Scotland</v>
          </cell>
          <cell r="C148" t="str">
            <v>Associate Member</v>
          </cell>
          <cell r="D148" t="str">
            <v>FE</v>
          </cell>
          <cell r="E148" t="str">
            <v>APUC</v>
          </cell>
        </row>
        <row r="149">
          <cell r="A149" t="str">
            <v>City of London</v>
          </cell>
          <cell r="B149" t="str">
            <v>South East</v>
          </cell>
          <cell r="C149" t="str">
            <v>Associate Member</v>
          </cell>
          <cell r="D149" t="str">
            <v>LA</v>
          </cell>
          <cell r="E149" t="str">
            <v>LA</v>
          </cell>
        </row>
        <row r="150">
          <cell r="A150" t="str">
            <v>City of London Academy</v>
          </cell>
          <cell r="B150" t="str">
            <v>South East</v>
          </cell>
          <cell r="C150" t="str">
            <v>Associate Member</v>
          </cell>
          <cell r="D150" t="str">
            <v>Academy</v>
          </cell>
          <cell r="E150" t="str">
            <v>CPC</v>
          </cell>
        </row>
        <row r="151">
          <cell r="A151" t="str">
            <v>City of Sunderland College</v>
          </cell>
          <cell r="B151" t="str">
            <v>North East</v>
          </cell>
          <cell r="C151" t="str">
            <v>Associate Member</v>
          </cell>
          <cell r="D151" t="str">
            <v>FE</v>
          </cell>
          <cell r="E151" t="str">
            <v>CPC</v>
          </cell>
        </row>
        <row r="152">
          <cell r="A152" t="str">
            <v>City of Wolverhampton College</v>
          </cell>
          <cell r="B152" t="str">
            <v>Midlands</v>
          </cell>
          <cell r="C152" t="str">
            <v>Associate Member</v>
          </cell>
          <cell r="D152" t="str">
            <v>FE</v>
          </cell>
          <cell r="E152" t="str">
            <v>CPC</v>
          </cell>
        </row>
        <row r="153">
          <cell r="A153" t="str">
            <v>City of Wolverhampton Council</v>
          </cell>
          <cell r="B153" t="str">
            <v>Midlands</v>
          </cell>
          <cell r="C153" t="str">
            <v>Associate Member</v>
          </cell>
          <cell r="D153" t="str">
            <v>LA</v>
          </cell>
          <cell r="E153" t="str">
            <v>LA</v>
          </cell>
        </row>
        <row r="154">
          <cell r="A154" t="str">
            <v>Clock Tower Café, Chatham Historic Dockyard Trust</v>
          </cell>
          <cell r="B154" t="str">
            <v>South East</v>
          </cell>
          <cell r="C154" t="str">
            <v>Associate Member</v>
          </cell>
          <cell r="D154" t="str">
            <v>Other</v>
          </cell>
          <cell r="E154" t="str">
            <v>Other</v>
          </cell>
        </row>
        <row r="155">
          <cell r="A155" t="str">
            <v>Clydebank College</v>
          </cell>
          <cell r="B155" t="str">
            <v>Scotland</v>
          </cell>
          <cell r="C155" t="str">
            <v>Member</v>
          </cell>
          <cell r="D155" t="str">
            <v>FE</v>
          </cell>
          <cell r="E155" t="str">
            <v>APUC</v>
          </cell>
        </row>
        <row r="156">
          <cell r="A156" t="str">
            <v>Coatbridge College</v>
          </cell>
          <cell r="B156" t="str">
            <v>Scotland</v>
          </cell>
          <cell r="C156" t="str">
            <v>Member</v>
          </cell>
          <cell r="D156" t="str">
            <v>FE</v>
          </cell>
          <cell r="E156" t="str">
            <v>APUC</v>
          </cell>
        </row>
        <row r="157">
          <cell r="A157" t="str">
            <v>Colchester Institute</v>
          </cell>
          <cell r="B157" t="str">
            <v>South East</v>
          </cell>
          <cell r="C157" t="str">
            <v>Contracted Out</v>
          </cell>
          <cell r="D157" t="str">
            <v>FE</v>
          </cell>
          <cell r="E157" t="str">
            <v>CPC</v>
          </cell>
        </row>
        <row r="158">
          <cell r="A158" t="str">
            <v>Colchester Institute Training Kitchens</v>
          </cell>
          <cell r="B158" t="str">
            <v>South East</v>
          </cell>
          <cell r="C158" t="str">
            <v>Associate Member</v>
          </cell>
          <cell r="D158" t="str">
            <v>FE</v>
          </cell>
          <cell r="E158" t="str">
            <v>CPC</v>
          </cell>
        </row>
        <row r="159">
          <cell r="A159" t="str">
            <v>Coleg Cambria</v>
          </cell>
          <cell r="B159" t="str">
            <v>North West</v>
          </cell>
          <cell r="C159" t="str">
            <v>Associate Member</v>
          </cell>
          <cell r="D159" t="str">
            <v>FE</v>
          </cell>
          <cell r="E159" t="str">
            <v>CPC</v>
          </cell>
        </row>
        <row r="160">
          <cell r="A160" t="str">
            <v>Coleg Ceredigion</v>
          </cell>
          <cell r="B160" t="str">
            <v>Wales</v>
          </cell>
          <cell r="C160" t="str">
            <v>Associate Member</v>
          </cell>
          <cell r="D160" t="str">
            <v>FE</v>
          </cell>
          <cell r="E160" t="str">
            <v>CPC</v>
          </cell>
        </row>
        <row r="161">
          <cell r="A161" t="str">
            <v>Coleg Gwent</v>
          </cell>
          <cell r="B161" t="str">
            <v>Wales</v>
          </cell>
          <cell r="C161" t="str">
            <v>Associate Member</v>
          </cell>
          <cell r="D161" t="str">
            <v>FE</v>
          </cell>
          <cell r="E161" t="str">
            <v>CPC</v>
          </cell>
        </row>
        <row r="162">
          <cell r="A162" t="str">
            <v>Coleg Llandrillo</v>
          </cell>
          <cell r="B162" t="str">
            <v>Wales</v>
          </cell>
          <cell r="C162" t="str">
            <v>Associate Member</v>
          </cell>
          <cell r="D162" t="str">
            <v>FE</v>
          </cell>
          <cell r="E162" t="str">
            <v>CPC</v>
          </cell>
        </row>
        <row r="163">
          <cell r="A163" t="str">
            <v>Coleg Meirion-Dwyfor</v>
          </cell>
          <cell r="B163" t="str">
            <v>Wales</v>
          </cell>
          <cell r="C163" t="str">
            <v>Associate Member</v>
          </cell>
          <cell r="D163" t="str">
            <v>FE</v>
          </cell>
          <cell r="E163" t="str">
            <v>CPC</v>
          </cell>
        </row>
        <row r="164">
          <cell r="A164" t="str">
            <v>Coleg Menai</v>
          </cell>
          <cell r="B164" t="str">
            <v>Wales</v>
          </cell>
          <cell r="C164" t="str">
            <v>Associate Member</v>
          </cell>
          <cell r="D164" t="str">
            <v>FE</v>
          </cell>
          <cell r="E164" t="str">
            <v>CPC</v>
          </cell>
        </row>
        <row r="165">
          <cell r="A165" t="str">
            <v>Coleg Morgannwg</v>
          </cell>
          <cell r="B165" t="str">
            <v>Wales</v>
          </cell>
          <cell r="C165" t="str">
            <v>Associate Member</v>
          </cell>
          <cell r="D165" t="str">
            <v>FE</v>
          </cell>
          <cell r="E165" t="str">
            <v>CPC</v>
          </cell>
        </row>
        <row r="166">
          <cell r="A166" t="str">
            <v>Coleg Powys</v>
          </cell>
          <cell r="B166" t="str">
            <v>Wales</v>
          </cell>
          <cell r="C166" t="str">
            <v>Associate Member</v>
          </cell>
          <cell r="D166" t="str">
            <v>FE</v>
          </cell>
          <cell r="E166" t="str">
            <v>CPC</v>
          </cell>
        </row>
        <row r="167">
          <cell r="A167" t="str">
            <v>Coleg Sir Gar</v>
          </cell>
          <cell r="B167" t="str">
            <v>Wales</v>
          </cell>
          <cell r="C167" t="str">
            <v>Associate Member</v>
          </cell>
          <cell r="D167" t="str">
            <v>FE</v>
          </cell>
          <cell r="E167" t="str">
            <v>HEPCW</v>
          </cell>
        </row>
        <row r="168">
          <cell r="A168" t="str">
            <v>Coleg y Cymoedd</v>
          </cell>
          <cell r="B168" t="str">
            <v>Wales</v>
          </cell>
          <cell r="C168" t="str">
            <v>Associate Member</v>
          </cell>
          <cell r="D168" t="str">
            <v>FE</v>
          </cell>
          <cell r="E168" t="str">
            <v>CPC</v>
          </cell>
        </row>
        <row r="169">
          <cell r="A169" t="str">
            <v>College of Haringey, Enfield and North East London</v>
          </cell>
          <cell r="B169" t="str">
            <v>South East</v>
          </cell>
          <cell r="C169" t="str">
            <v>Associate Member</v>
          </cell>
          <cell r="D169" t="str">
            <v>FE</v>
          </cell>
          <cell r="E169" t="str">
            <v>CPC</v>
          </cell>
        </row>
        <row r="170">
          <cell r="A170" t="str">
            <v>College of North West London</v>
          </cell>
          <cell r="B170" t="str">
            <v>South East</v>
          </cell>
          <cell r="C170" t="str">
            <v>Associate Member</v>
          </cell>
          <cell r="D170" t="str">
            <v>FE</v>
          </cell>
          <cell r="E170" t="str">
            <v>CPC</v>
          </cell>
        </row>
        <row r="171">
          <cell r="A171" t="str">
            <v>Colston's Girls' School Academy</v>
          </cell>
          <cell r="B171" t="str">
            <v>South West</v>
          </cell>
          <cell r="C171" t="str">
            <v>Associate Member</v>
          </cell>
          <cell r="D171" t="str">
            <v>Academy</v>
          </cell>
          <cell r="E171" t="str">
            <v>CPC</v>
          </cell>
        </row>
        <row r="172">
          <cell r="A172" t="str">
            <v>Comberton Village College</v>
          </cell>
          <cell r="B172" t="str">
            <v>Cambridge</v>
          </cell>
          <cell r="C172" t="str">
            <v>Associate Member</v>
          </cell>
          <cell r="D172" t="str">
            <v>FE</v>
          </cell>
          <cell r="E172" t="str">
            <v>CPC</v>
          </cell>
        </row>
        <row r="173">
          <cell r="A173" t="str">
            <v>Conwy County Borough Council</v>
          </cell>
          <cell r="B173" t="str">
            <v>Wales</v>
          </cell>
          <cell r="C173" t="str">
            <v>Associate Member</v>
          </cell>
          <cell r="D173" t="str">
            <v>LA</v>
          </cell>
          <cell r="E173" t="str">
            <v>LA</v>
          </cell>
        </row>
        <row r="174">
          <cell r="A174" t="str">
            <v>Coopers School</v>
          </cell>
          <cell r="B174" t="str">
            <v>South East</v>
          </cell>
          <cell r="C174" t="str">
            <v>Associate Member</v>
          </cell>
          <cell r="D174" t="str">
            <v>FE</v>
          </cell>
          <cell r="E174" t="str">
            <v>CPC</v>
          </cell>
        </row>
        <row r="175">
          <cell r="A175" t="str">
            <v>Cornwall College</v>
          </cell>
          <cell r="B175" t="str">
            <v>South East</v>
          </cell>
          <cell r="C175" t="str">
            <v>Associate Member</v>
          </cell>
          <cell r="D175" t="str">
            <v>FE</v>
          </cell>
          <cell r="E175" t="str">
            <v>CPC</v>
          </cell>
        </row>
        <row r="176">
          <cell r="A176" t="str">
            <v>Coulsden College</v>
          </cell>
          <cell r="B176" t="str">
            <v>South East</v>
          </cell>
          <cell r="C176" t="str">
            <v>Associate Member</v>
          </cell>
          <cell r="D176" t="str">
            <v>FE</v>
          </cell>
          <cell r="E176" t="str">
            <v>CPC</v>
          </cell>
        </row>
        <row r="177">
          <cell r="A177" t="str">
            <v>County Durham and Darlington NHS Foundation Trust</v>
          </cell>
          <cell r="B177" t="str">
            <v>North East</v>
          </cell>
          <cell r="C177" t="str">
            <v>Associate Member</v>
          </cell>
          <cell r="D177" t="str">
            <v>NHS</v>
          </cell>
          <cell r="E177" t="str">
            <v>Other</v>
          </cell>
        </row>
        <row r="178">
          <cell r="A178" t="str">
            <v>Coventry University</v>
          </cell>
          <cell r="B178" t="str">
            <v>Midlands</v>
          </cell>
          <cell r="C178" t="str">
            <v>Contracted Out</v>
          </cell>
          <cell r="D178" t="str">
            <v>HE</v>
          </cell>
          <cell r="E178" t="str">
            <v>SUPC</v>
          </cell>
        </row>
        <row r="179">
          <cell r="A179" t="str">
            <v>Coventry University - Alcohol for Bar Only</v>
          </cell>
          <cell r="B179" t="str">
            <v>Midlands</v>
          </cell>
          <cell r="C179" t="str">
            <v>Associate Member</v>
          </cell>
          <cell r="D179" t="str">
            <v>HE</v>
          </cell>
          <cell r="E179" t="str">
            <v>SUPC</v>
          </cell>
        </row>
        <row r="180">
          <cell r="A180" t="str">
            <v>CPC Offices</v>
          </cell>
          <cell r="B180" t="str">
            <v>North West</v>
          </cell>
          <cell r="C180" t="str">
            <v>Associate Member</v>
          </cell>
          <cell r="D180" t="str">
            <v>Other</v>
          </cell>
          <cell r="E180" t="str">
            <v>CPC</v>
          </cell>
        </row>
        <row r="181">
          <cell r="A181" t="str">
            <v>Cranfield Management Development Centre</v>
          </cell>
          <cell r="B181" t="str">
            <v>South East</v>
          </cell>
          <cell r="C181" t="str">
            <v>Member</v>
          </cell>
          <cell r="D181" t="str">
            <v>HE</v>
          </cell>
          <cell r="E181" t="str">
            <v>SUPC</v>
          </cell>
        </row>
        <row r="182">
          <cell r="A182" t="str">
            <v>Cranfield University</v>
          </cell>
          <cell r="B182" t="str">
            <v>South East</v>
          </cell>
          <cell r="C182" t="str">
            <v>Member</v>
          </cell>
          <cell r="D182" t="str">
            <v>HE</v>
          </cell>
          <cell r="E182" t="str">
            <v>SUPC</v>
          </cell>
        </row>
        <row r="183">
          <cell r="A183" t="str">
            <v>Craven College</v>
          </cell>
          <cell r="B183" t="str">
            <v>North West</v>
          </cell>
          <cell r="C183" t="str">
            <v>Associate Member</v>
          </cell>
          <cell r="D183" t="str">
            <v>FE</v>
          </cell>
          <cell r="E183" t="str">
            <v>CPC</v>
          </cell>
        </row>
        <row r="184">
          <cell r="A184" t="str">
            <v>Craven District Council</v>
          </cell>
          <cell r="B184" t="str">
            <v>North West</v>
          </cell>
          <cell r="C184" t="str">
            <v>Associate Member</v>
          </cell>
          <cell r="D184" t="str">
            <v>LA</v>
          </cell>
          <cell r="E184" t="str">
            <v>LA</v>
          </cell>
        </row>
        <row r="185">
          <cell r="A185" t="str">
            <v>Croydon College</v>
          </cell>
          <cell r="B185" t="str">
            <v>South East</v>
          </cell>
          <cell r="C185" t="str">
            <v>Member</v>
          </cell>
          <cell r="D185" t="str">
            <v>FE</v>
          </cell>
          <cell r="E185" t="str">
            <v>CPC</v>
          </cell>
        </row>
        <row r="186">
          <cell r="A186" t="str">
            <v>Croydon Health Service</v>
          </cell>
          <cell r="B186" t="str">
            <v>South East</v>
          </cell>
          <cell r="C186" t="str">
            <v>Associate Member</v>
          </cell>
          <cell r="D186" t="str">
            <v>NHS</v>
          </cell>
          <cell r="E186" t="str">
            <v>Other</v>
          </cell>
        </row>
        <row r="187">
          <cell r="A187" t="str">
            <v>Cumbernauld College</v>
          </cell>
          <cell r="B187" t="str">
            <v>Scotland</v>
          </cell>
          <cell r="C187" t="str">
            <v>Associate Member</v>
          </cell>
          <cell r="D187" t="str">
            <v>FE</v>
          </cell>
          <cell r="E187" t="str">
            <v>APUC</v>
          </cell>
        </row>
        <row r="188">
          <cell r="A188" t="str">
            <v>Dancehouse Property Management Limited</v>
          </cell>
          <cell r="B188" t="str">
            <v>North West</v>
          </cell>
          <cell r="C188" t="str">
            <v>Associate Member</v>
          </cell>
          <cell r="D188" t="str">
            <v>FE</v>
          </cell>
          <cell r="E188" t="str">
            <v>Other</v>
          </cell>
        </row>
        <row r="189">
          <cell r="A189" t="str">
            <v>Darlington Borough Council</v>
          </cell>
          <cell r="B189" t="str">
            <v>North East</v>
          </cell>
          <cell r="C189" t="str">
            <v>Associate Member</v>
          </cell>
          <cell r="D189" t="str">
            <v>LA</v>
          </cell>
          <cell r="E189" t="str">
            <v>LA</v>
          </cell>
        </row>
        <row r="190">
          <cell r="A190" t="str">
            <v>Darlington College</v>
          </cell>
          <cell r="B190" t="str">
            <v>North East</v>
          </cell>
          <cell r="C190" t="str">
            <v>Associate Member</v>
          </cell>
          <cell r="D190" t="str">
            <v>FE</v>
          </cell>
          <cell r="E190" t="str">
            <v>CPC</v>
          </cell>
        </row>
        <row r="191">
          <cell r="A191" t="str">
            <v>De Lisle College</v>
          </cell>
          <cell r="B191" t="str">
            <v>Midlands</v>
          </cell>
          <cell r="C191" t="str">
            <v>Associate Member</v>
          </cell>
          <cell r="D191" t="str">
            <v>FE</v>
          </cell>
          <cell r="E191" t="str">
            <v>CPC</v>
          </cell>
        </row>
        <row r="192">
          <cell r="A192" t="str">
            <v>De Montfort University</v>
          </cell>
          <cell r="B192" t="str">
            <v>Midlands</v>
          </cell>
          <cell r="C192" t="str">
            <v>Affiliate</v>
          </cell>
          <cell r="D192" t="str">
            <v>HE</v>
          </cell>
          <cell r="E192" t="str">
            <v>SUPC</v>
          </cell>
        </row>
        <row r="193">
          <cell r="A193" t="str">
            <v>Dearne Valley College</v>
          </cell>
          <cell r="B193" t="str">
            <v>Midlands</v>
          </cell>
          <cell r="C193" t="str">
            <v>Associate Member</v>
          </cell>
          <cell r="D193" t="str">
            <v>FE</v>
          </cell>
          <cell r="E193" t="str">
            <v>CPC</v>
          </cell>
        </row>
        <row r="194">
          <cell r="A194" t="str">
            <v>Deeside College</v>
          </cell>
          <cell r="B194" t="str">
            <v>Wales</v>
          </cell>
          <cell r="C194" t="str">
            <v>Associate Member</v>
          </cell>
          <cell r="D194" t="str">
            <v>FE</v>
          </cell>
          <cell r="E194" t="str">
            <v>CPC</v>
          </cell>
        </row>
        <row r="195">
          <cell r="A195" t="str">
            <v>Denbighshire County Council</v>
          </cell>
          <cell r="B195" t="str">
            <v>Wales</v>
          </cell>
          <cell r="C195" t="str">
            <v>Associate Member</v>
          </cell>
          <cell r="D195" t="str">
            <v>LA</v>
          </cell>
          <cell r="E195" t="str">
            <v>LA</v>
          </cell>
        </row>
        <row r="196">
          <cell r="A196" t="str">
            <v>Derby City Council</v>
          </cell>
          <cell r="B196" t="str">
            <v>North East</v>
          </cell>
          <cell r="C196" t="str">
            <v>Associate Member</v>
          </cell>
          <cell r="D196" t="str">
            <v>LA</v>
          </cell>
          <cell r="E196" t="str">
            <v>LA</v>
          </cell>
        </row>
        <row r="197">
          <cell r="A197" t="str">
            <v>Derby College</v>
          </cell>
          <cell r="B197" t="str">
            <v>North East</v>
          </cell>
          <cell r="C197" t="str">
            <v>Associate Member</v>
          </cell>
          <cell r="D197" t="str">
            <v>FE</v>
          </cell>
          <cell r="E197" t="str">
            <v>CPC</v>
          </cell>
        </row>
        <row r="198">
          <cell r="A198" t="str">
            <v>Derbyshire Dales District Council</v>
          </cell>
          <cell r="B198" t="str">
            <v>North East</v>
          </cell>
          <cell r="C198" t="str">
            <v>Associate Member</v>
          </cell>
          <cell r="D198" t="str">
            <v>LA</v>
          </cell>
          <cell r="E198" t="str">
            <v>LA</v>
          </cell>
        </row>
        <row r="199">
          <cell r="A199" t="str">
            <v>Derwentside College</v>
          </cell>
          <cell r="B199" t="str">
            <v>North West</v>
          </cell>
          <cell r="C199" t="str">
            <v>Associate Member</v>
          </cell>
          <cell r="D199" t="str">
            <v>FE</v>
          </cell>
          <cell r="E199" t="str">
            <v>CPC</v>
          </cell>
        </row>
        <row r="200">
          <cell r="A200" t="str">
            <v>Devon Studio School</v>
          </cell>
          <cell r="B200" t="str">
            <v>South West</v>
          </cell>
          <cell r="C200" t="str">
            <v>Associate Member</v>
          </cell>
          <cell r="D200" t="str">
            <v>FE</v>
          </cell>
          <cell r="E200" t="str">
            <v>CPC</v>
          </cell>
        </row>
        <row r="201">
          <cell r="A201" t="str">
            <v>Dixons City Academy</v>
          </cell>
          <cell r="B201" t="str">
            <v>North East</v>
          </cell>
          <cell r="C201" t="str">
            <v>Associate Member</v>
          </cell>
          <cell r="D201" t="str">
            <v>Academy</v>
          </cell>
          <cell r="E201" t="str">
            <v>CPC</v>
          </cell>
        </row>
        <row r="202">
          <cell r="A202" t="str">
            <v>Djanogly City Academy Nottingham</v>
          </cell>
          <cell r="B202" t="str">
            <v>North East</v>
          </cell>
          <cell r="C202" t="str">
            <v>Associate Member</v>
          </cell>
          <cell r="D202" t="str">
            <v>Academy</v>
          </cell>
          <cell r="E202" t="str">
            <v>CPC</v>
          </cell>
        </row>
        <row r="203">
          <cell r="A203" t="str">
            <v>Doctor Kershaws Hospice</v>
          </cell>
          <cell r="B203" t="str">
            <v>North West</v>
          </cell>
          <cell r="C203" t="str">
            <v>Associate Member</v>
          </cell>
          <cell r="D203" t="str">
            <v>HQP</v>
          </cell>
          <cell r="E203" t="str">
            <v>HQP</v>
          </cell>
        </row>
        <row r="204">
          <cell r="A204" t="str">
            <v>Doncaster College</v>
          </cell>
          <cell r="B204" t="str">
            <v>North East</v>
          </cell>
          <cell r="C204" t="str">
            <v>Associate Member</v>
          </cell>
          <cell r="D204" t="str">
            <v>FE</v>
          </cell>
          <cell r="E204" t="str">
            <v>CPC</v>
          </cell>
        </row>
        <row r="205">
          <cell r="A205" t="str">
            <v>Doncaster Council</v>
          </cell>
          <cell r="B205" t="str">
            <v>North East</v>
          </cell>
          <cell r="C205" t="str">
            <v>Associate Member</v>
          </cell>
          <cell r="D205" t="str">
            <v>LA</v>
          </cell>
          <cell r="E205" t="str">
            <v>LA</v>
          </cell>
        </row>
        <row r="206">
          <cell r="A206" t="str">
            <v>Dorset County Hospital NHS Foundation Trust</v>
          </cell>
          <cell r="B206" t="str">
            <v>South West</v>
          </cell>
          <cell r="C206" t="str">
            <v>Associate Member</v>
          </cell>
          <cell r="D206" t="str">
            <v>NHS</v>
          </cell>
          <cell r="E206" t="str">
            <v>Other</v>
          </cell>
        </row>
        <row r="207">
          <cell r="A207" t="str">
            <v>Douglas Macmillan Hospice</v>
          </cell>
          <cell r="B207" t="str">
            <v>North West</v>
          </cell>
          <cell r="C207" t="str">
            <v>Associate Member</v>
          </cell>
          <cell r="D207" t="str">
            <v>HQP</v>
          </cell>
          <cell r="E207" t="str">
            <v>HQP</v>
          </cell>
        </row>
        <row r="208">
          <cell r="A208" t="str">
            <v>Dudley and Walsall Mental Health Partnership NHS Trust</v>
          </cell>
          <cell r="B208" t="str">
            <v>Midlands</v>
          </cell>
          <cell r="C208" t="str">
            <v>Associate Member</v>
          </cell>
          <cell r="D208" t="str">
            <v>NHS</v>
          </cell>
          <cell r="E208" t="str">
            <v>Other</v>
          </cell>
        </row>
        <row r="209">
          <cell r="A209" t="str">
            <v>Dudley College</v>
          </cell>
          <cell r="B209" t="str">
            <v>Midlands</v>
          </cell>
          <cell r="C209" t="str">
            <v>Associate Member</v>
          </cell>
          <cell r="D209" t="str">
            <v>FE</v>
          </cell>
          <cell r="E209" t="str">
            <v>CPC</v>
          </cell>
        </row>
        <row r="210">
          <cell r="A210" t="str">
            <v>Duke of York's Royal Military Academy</v>
          </cell>
          <cell r="B210" t="str">
            <v>South East</v>
          </cell>
          <cell r="C210" t="str">
            <v>Associate Member</v>
          </cell>
          <cell r="D210" t="str">
            <v>Academy</v>
          </cell>
          <cell r="E210" t="str">
            <v>CPC</v>
          </cell>
        </row>
        <row r="211">
          <cell r="A211" t="str">
            <v>Dumfries &amp; Galloway Council</v>
          </cell>
          <cell r="B211" t="str">
            <v>Scotland</v>
          </cell>
          <cell r="C211" t="str">
            <v>Associate Member</v>
          </cell>
          <cell r="D211" t="str">
            <v>LA</v>
          </cell>
          <cell r="E211" t="str">
            <v>LA</v>
          </cell>
        </row>
        <row r="212">
          <cell r="A212" t="str">
            <v>Dumfries and Galloway College</v>
          </cell>
          <cell r="B212" t="str">
            <v>Scotland</v>
          </cell>
          <cell r="C212" t="str">
            <v>Associate Member</v>
          </cell>
          <cell r="D212" t="str">
            <v>FE</v>
          </cell>
          <cell r="E212" t="str">
            <v>APUC</v>
          </cell>
        </row>
        <row r="213">
          <cell r="A213" t="str">
            <v>Dundee and Angus College</v>
          </cell>
          <cell r="B213" t="str">
            <v>Scotland</v>
          </cell>
          <cell r="C213" t="str">
            <v>Member</v>
          </cell>
          <cell r="D213" t="str">
            <v>FE</v>
          </cell>
          <cell r="E213" t="str">
            <v>APUC</v>
          </cell>
        </row>
        <row r="214">
          <cell r="A214" t="str">
            <v>Dundee College</v>
          </cell>
          <cell r="B214" t="str">
            <v>Scotland</v>
          </cell>
          <cell r="C214" t="str">
            <v>Member</v>
          </cell>
          <cell r="D214" t="str">
            <v>FE</v>
          </cell>
          <cell r="E214" t="str">
            <v>APUC</v>
          </cell>
        </row>
        <row r="215">
          <cell r="A215" t="str">
            <v>Dundee University Students' Association (DUSA)</v>
          </cell>
          <cell r="B215" t="str">
            <v>Scotland</v>
          </cell>
          <cell r="C215" t="str">
            <v>Contracted Out</v>
          </cell>
          <cell r="D215" t="str">
            <v>Other</v>
          </cell>
          <cell r="E215" t="str">
            <v>Other</v>
          </cell>
        </row>
        <row r="216">
          <cell r="A216" t="str">
            <v>Durham University</v>
          </cell>
          <cell r="B216" t="str">
            <v>North East</v>
          </cell>
          <cell r="C216" t="str">
            <v>Member</v>
          </cell>
          <cell r="D216" t="str">
            <v>HE</v>
          </cell>
          <cell r="E216" t="str">
            <v>NEUPC</v>
          </cell>
        </row>
        <row r="217">
          <cell r="A217" t="str">
            <v>E-Act</v>
          </cell>
          <cell r="B217" t="str">
            <v>Midlands</v>
          </cell>
          <cell r="C217" t="str">
            <v>Associate Member</v>
          </cell>
          <cell r="D217" t="str">
            <v>Academy</v>
          </cell>
          <cell r="E217" t="str">
            <v>Other</v>
          </cell>
        </row>
        <row r="218">
          <cell r="A218" t="str">
            <v>Ealing Hammersmith and West London College</v>
          </cell>
          <cell r="B218" t="str">
            <v>South East</v>
          </cell>
          <cell r="C218" t="str">
            <v>Associate Member</v>
          </cell>
          <cell r="D218" t="str">
            <v>FE</v>
          </cell>
          <cell r="E218" t="str">
            <v>CPC</v>
          </cell>
        </row>
        <row r="219">
          <cell r="A219" t="str">
            <v>East Ayrshire Council</v>
          </cell>
          <cell r="B219" t="str">
            <v>Scotland</v>
          </cell>
          <cell r="C219" t="str">
            <v>Associate Member</v>
          </cell>
          <cell r="D219" t="str">
            <v>LA</v>
          </cell>
          <cell r="E219" t="str">
            <v>LA</v>
          </cell>
        </row>
        <row r="220">
          <cell r="A220" t="str">
            <v>East Coast College</v>
          </cell>
          <cell r="B220" t="str">
            <v>South East</v>
          </cell>
          <cell r="C220" t="str">
            <v>Associate Member</v>
          </cell>
          <cell r="D220" t="str">
            <v>FE</v>
          </cell>
          <cell r="E220" t="str">
            <v>CPC</v>
          </cell>
        </row>
        <row r="221">
          <cell r="A221" t="str">
            <v>East Durham College</v>
          </cell>
          <cell r="B221" t="str">
            <v>North East</v>
          </cell>
          <cell r="C221" t="str">
            <v>Associate Member</v>
          </cell>
          <cell r="D221" t="str">
            <v>FE</v>
          </cell>
          <cell r="E221" t="str">
            <v>CPC</v>
          </cell>
        </row>
        <row r="222">
          <cell r="A222" t="str">
            <v>East Grinstead Town Council</v>
          </cell>
          <cell r="B222" t="str">
            <v>South East</v>
          </cell>
          <cell r="C222" t="str">
            <v>Associate Member</v>
          </cell>
          <cell r="D222" t="str">
            <v>LA</v>
          </cell>
          <cell r="E222" t="str">
            <v>LA</v>
          </cell>
        </row>
        <row r="223">
          <cell r="A223" t="str">
            <v>East Kent College</v>
          </cell>
          <cell r="B223" t="str">
            <v>South East</v>
          </cell>
          <cell r="C223" t="str">
            <v>Associate Member</v>
          </cell>
          <cell r="D223" t="str">
            <v>FE</v>
          </cell>
          <cell r="E223" t="str">
            <v>CPC</v>
          </cell>
        </row>
        <row r="224">
          <cell r="A224" t="str">
            <v>East Norfolk Sixth Form College</v>
          </cell>
          <cell r="B224" t="str">
            <v>South East</v>
          </cell>
          <cell r="C224" t="str">
            <v>Associate Member</v>
          </cell>
          <cell r="D224" t="str">
            <v>FE</v>
          </cell>
          <cell r="E224" t="str">
            <v>CPC</v>
          </cell>
        </row>
        <row r="225">
          <cell r="A225" t="str">
            <v>East Riding College</v>
          </cell>
          <cell r="B225" t="str">
            <v>North East</v>
          </cell>
          <cell r="C225" t="str">
            <v>Associate Member</v>
          </cell>
          <cell r="D225" t="str">
            <v>FE</v>
          </cell>
          <cell r="E225" t="str">
            <v>CPC</v>
          </cell>
        </row>
        <row r="226">
          <cell r="A226" t="str">
            <v>East Riding Council</v>
          </cell>
          <cell r="B226" t="str">
            <v>North East</v>
          </cell>
          <cell r="C226" t="str">
            <v>Associate Member</v>
          </cell>
          <cell r="D226" t="str">
            <v>LA</v>
          </cell>
          <cell r="E226" t="str">
            <v>LA</v>
          </cell>
        </row>
        <row r="227">
          <cell r="A227" t="str">
            <v>East Sussex Healthcare NHS Trust</v>
          </cell>
          <cell r="B227" t="str">
            <v>South East</v>
          </cell>
          <cell r="C227" t="str">
            <v>Associate Member</v>
          </cell>
          <cell r="D227" t="str">
            <v>NHS</v>
          </cell>
          <cell r="E227" t="str">
            <v>Other</v>
          </cell>
        </row>
        <row r="228">
          <cell r="A228" t="str">
            <v>Easton &amp; Otley College</v>
          </cell>
          <cell r="B228" t="str">
            <v>South East</v>
          </cell>
          <cell r="C228" t="str">
            <v>Associate Member</v>
          </cell>
          <cell r="D228" t="str">
            <v>FE</v>
          </cell>
          <cell r="E228" t="str">
            <v>CPC</v>
          </cell>
        </row>
        <row r="229">
          <cell r="A229" t="str">
            <v>Ecclesbourne School</v>
          </cell>
          <cell r="B229" t="str">
            <v>North East</v>
          </cell>
          <cell r="C229" t="str">
            <v>Associate Member</v>
          </cell>
          <cell r="D229" t="str">
            <v>FE</v>
          </cell>
          <cell r="E229" t="str">
            <v>CPC</v>
          </cell>
        </row>
        <row r="230">
          <cell r="A230" t="str">
            <v>Eden Place Mental Health Nursing Home</v>
          </cell>
          <cell r="B230" t="str">
            <v>Midlands</v>
          </cell>
          <cell r="C230" t="str">
            <v>Associate Member</v>
          </cell>
          <cell r="D230" t="str">
            <v>HQP</v>
          </cell>
          <cell r="E230" t="str">
            <v>HQP</v>
          </cell>
        </row>
        <row r="231">
          <cell r="A231" t="str">
            <v>Edge Hill University</v>
          </cell>
          <cell r="B231" t="str">
            <v>North West</v>
          </cell>
          <cell r="C231" t="str">
            <v>Member</v>
          </cell>
          <cell r="D231" t="str">
            <v>HE</v>
          </cell>
          <cell r="E231" t="str">
            <v>NWUPC</v>
          </cell>
        </row>
        <row r="232">
          <cell r="A232" t="str">
            <v>Edinburgh College</v>
          </cell>
          <cell r="B232" t="str">
            <v>Scotland</v>
          </cell>
          <cell r="C232" t="str">
            <v>Contracted Out</v>
          </cell>
          <cell r="D232" t="str">
            <v>FE</v>
          </cell>
          <cell r="E232" t="str">
            <v>APUC</v>
          </cell>
        </row>
        <row r="233">
          <cell r="A233" t="str">
            <v>Edinburgh Napier University</v>
          </cell>
          <cell r="B233" t="str">
            <v>Scotland</v>
          </cell>
          <cell r="C233" t="str">
            <v>Member</v>
          </cell>
          <cell r="D233" t="str">
            <v>HE</v>
          </cell>
          <cell r="E233" t="str">
            <v>APUC</v>
          </cell>
        </row>
        <row r="234">
          <cell r="A234" t="str">
            <v>Edinburgh's Telford College</v>
          </cell>
          <cell r="B234" t="str">
            <v>Scotland</v>
          </cell>
          <cell r="C234" t="str">
            <v>Member</v>
          </cell>
          <cell r="D234" t="str">
            <v>FE</v>
          </cell>
          <cell r="E234" t="str">
            <v>APUC</v>
          </cell>
        </row>
        <row r="235">
          <cell r="A235" t="str">
            <v>Education Authority Armagh</v>
          </cell>
          <cell r="B235" t="str">
            <v>N Ireland</v>
          </cell>
          <cell r="C235" t="str">
            <v>Associate Member</v>
          </cell>
          <cell r="D235" t="str">
            <v>LA</v>
          </cell>
          <cell r="E235" t="str">
            <v>LA</v>
          </cell>
        </row>
        <row r="236">
          <cell r="A236" t="str">
            <v>Ellesmere College (Academy)</v>
          </cell>
          <cell r="B236" t="str">
            <v>North West</v>
          </cell>
          <cell r="C236" t="str">
            <v>Associate Member</v>
          </cell>
          <cell r="D236" t="str">
            <v>Academy</v>
          </cell>
          <cell r="E236" t="str">
            <v>CPC</v>
          </cell>
        </row>
        <row r="237">
          <cell r="A237" t="str">
            <v>Emfec</v>
          </cell>
          <cell r="B237" t="str">
            <v>North East</v>
          </cell>
          <cell r="C237" t="str">
            <v>Associate Member</v>
          </cell>
          <cell r="D237" t="str">
            <v>FE</v>
          </cell>
          <cell r="E237" t="str">
            <v>CPC</v>
          </cell>
        </row>
        <row r="238">
          <cell r="A238" t="str">
            <v>Ensemble Purchasing</v>
          </cell>
          <cell r="B238" t="str">
            <v>South East</v>
          </cell>
          <cell r="C238" t="str">
            <v>Associate Member</v>
          </cell>
          <cell r="D238" t="str">
            <v>Other</v>
          </cell>
          <cell r="E238" t="str">
            <v>Other</v>
          </cell>
        </row>
        <row r="239">
          <cell r="A239" t="str">
            <v>Epping Forest College</v>
          </cell>
          <cell r="B239" t="str">
            <v>South East</v>
          </cell>
          <cell r="C239" t="str">
            <v>Associate Member</v>
          </cell>
          <cell r="D239" t="str">
            <v>FE</v>
          </cell>
          <cell r="E239" t="str">
            <v>SUPC</v>
          </cell>
        </row>
        <row r="240">
          <cell r="A240" t="str">
            <v>Equity Housing Group</v>
          </cell>
          <cell r="B240" t="str">
            <v>North West</v>
          </cell>
          <cell r="C240" t="str">
            <v>Associate Member</v>
          </cell>
          <cell r="D240" t="str">
            <v>Other</v>
          </cell>
          <cell r="E240" t="str">
            <v>Other</v>
          </cell>
        </row>
        <row r="241">
          <cell r="A241" t="str">
            <v>ESSA Academy</v>
          </cell>
          <cell r="B241" t="str">
            <v>North West</v>
          </cell>
          <cell r="C241" t="str">
            <v>Associate Member</v>
          </cell>
          <cell r="D241" t="str">
            <v>Academy</v>
          </cell>
          <cell r="E241" t="str">
            <v>CPC</v>
          </cell>
        </row>
        <row r="242">
          <cell r="A242" t="str">
            <v>Exeter College</v>
          </cell>
          <cell r="B242" t="str">
            <v>South East</v>
          </cell>
          <cell r="C242" t="str">
            <v>Associate Member</v>
          </cell>
          <cell r="D242" t="str">
            <v>FE</v>
          </cell>
          <cell r="E242" t="str">
            <v>CPC</v>
          </cell>
        </row>
        <row r="243">
          <cell r="A243" t="str">
            <v>ExtraCare Charitable Trust</v>
          </cell>
          <cell r="B243" t="str">
            <v>Midlands</v>
          </cell>
          <cell r="C243" t="str">
            <v>Associate Member</v>
          </cell>
          <cell r="D243" t="str">
            <v>Other</v>
          </cell>
          <cell r="E243" t="str">
            <v>Other</v>
          </cell>
        </row>
        <row r="244">
          <cell r="A244" t="str">
            <v>Falmouth University</v>
          </cell>
          <cell r="B244" t="str">
            <v>South West</v>
          </cell>
          <cell r="C244" t="str">
            <v>Associate Member</v>
          </cell>
          <cell r="D244" t="str">
            <v>HE</v>
          </cell>
          <cell r="E244" t="str">
            <v>SUPC</v>
          </cell>
        </row>
        <row r="245">
          <cell r="A245" t="str">
            <v>Fareham College</v>
          </cell>
          <cell r="B245" t="str">
            <v>South East</v>
          </cell>
          <cell r="C245" t="str">
            <v>Associate Member</v>
          </cell>
          <cell r="D245" t="str">
            <v>FE</v>
          </cell>
          <cell r="E245" t="str">
            <v>Other</v>
          </cell>
        </row>
        <row r="246">
          <cell r="A246" t="str">
            <v>Farnborough College of Technology</v>
          </cell>
          <cell r="B246" t="str">
            <v>South East</v>
          </cell>
          <cell r="C246" t="str">
            <v>Associate Member</v>
          </cell>
          <cell r="D246" t="str">
            <v>FE</v>
          </cell>
          <cell r="E246" t="str">
            <v>CPC</v>
          </cell>
        </row>
        <row r="247">
          <cell r="A247" t="str">
            <v>Feversham Academy</v>
          </cell>
          <cell r="B247" t="str">
            <v>North East</v>
          </cell>
          <cell r="C247" t="str">
            <v>Associate Member</v>
          </cell>
          <cell r="D247" t="str">
            <v>Academy</v>
          </cell>
          <cell r="E247" t="str">
            <v>CPC</v>
          </cell>
        </row>
        <row r="248">
          <cell r="A248" t="str">
            <v>Fife College</v>
          </cell>
          <cell r="B248" t="str">
            <v>Scotland</v>
          </cell>
          <cell r="C248" t="str">
            <v>Associate Member</v>
          </cell>
          <cell r="D248" t="str">
            <v>FE</v>
          </cell>
          <cell r="E248" t="str">
            <v>APUC</v>
          </cell>
        </row>
        <row r="249">
          <cell r="A249" t="str">
            <v>Fircroft College</v>
          </cell>
          <cell r="B249" t="str">
            <v>Midlands</v>
          </cell>
          <cell r="C249" t="str">
            <v>Associate Member</v>
          </cell>
          <cell r="D249" t="str">
            <v>FE</v>
          </cell>
          <cell r="E249" t="str">
            <v>CPC</v>
          </cell>
        </row>
        <row r="250">
          <cell r="A250" t="str">
            <v>Flintshire County Council</v>
          </cell>
          <cell r="B250" t="str">
            <v>Wales</v>
          </cell>
          <cell r="C250" t="str">
            <v>Associate Member</v>
          </cell>
          <cell r="D250" t="str">
            <v>LA</v>
          </cell>
          <cell r="E250" t="str">
            <v>LA</v>
          </cell>
        </row>
        <row r="251">
          <cell r="A251" t="str">
            <v>Flower Lane Autism Service</v>
          </cell>
          <cell r="B251" t="str">
            <v>South East</v>
          </cell>
          <cell r="C251" t="str">
            <v>Associate Member</v>
          </cell>
          <cell r="D251" t="str">
            <v>HQP</v>
          </cell>
          <cell r="E251" t="str">
            <v>HQP</v>
          </cell>
        </row>
        <row r="252">
          <cell r="A252" t="str">
            <v>Forth Valley College</v>
          </cell>
          <cell r="B252" t="str">
            <v>Scotland</v>
          </cell>
          <cell r="C252" t="str">
            <v>Member</v>
          </cell>
          <cell r="D252" t="str">
            <v>FE</v>
          </cell>
          <cell r="E252" t="str">
            <v>APUC</v>
          </cell>
        </row>
        <row r="253">
          <cell r="A253" t="str">
            <v>Franklin College</v>
          </cell>
          <cell r="B253" t="str">
            <v>North East</v>
          </cell>
          <cell r="C253" t="str">
            <v>Associate Member</v>
          </cell>
          <cell r="D253" t="str">
            <v>FE</v>
          </cell>
          <cell r="E253" t="str">
            <v>CPC</v>
          </cell>
        </row>
        <row r="254">
          <cell r="A254" t="str">
            <v>Freebrough Academy</v>
          </cell>
          <cell r="B254" t="str">
            <v>North East</v>
          </cell>
          <cell r="C254" t="str">
            <v>Associate Member</v>
          </cell>
          <cell r="D254" t="str">
            <v>Academy</v>
          </cell>
          <cell r="E254" t="str">
            <v>CPC</v>
          </cell>
        </row>
        <row r="255">
          <cell r="A255" t="str">
            <v>Furness College</v>
          </cell>
          <cell r="B255" t="str">
            <v>North East</v>
          </cell>
          <cell r="C255" t="str">
            <v>Associate Member</v>
          </cell>
          <cell r="D255" t="str">
            <v>FE</v>
          </cell>
          <cell r="E255" t="str">
            <v>CPC</v>
          </cell>
        </row>
        <row r="256">
          <cell r="A256" t="str">
            <v>FX Plus</v>
          </cell>
          <cell r="B256" t="str">
            <v>South West</v>
          </cell>
          <cell r="C256" t="str">
            <v>Member</v>
          </cell>
          <cell r="D256" t="str">
            <v>HE</v>
          </cell>
          <cell r="E256" t="str">
            <v>SUPC</v>
          </cell>
        </row>
        <row r="257">
          <cell r="A257" t="str">
            <v>Gateshead College</v>
          </cell>
          <cell r="B257" t="str">
            <v>North East</v>
          </cell>
          <cell r="C257" t="str">
            <v>Associate Member</v>
          </cell>
          <cell r="D257" t="str">
            <v>FE</v>
          </cell>
          <cell r="E257" t="str">
            <v>CPC</v>
          </cell>
        </row>
        <row r="258">
          <cell r="A258" t="str">
            <v>George Eliot NHS Trust</v>
          </cell>
          <cell r="B258" t="str">
            <v>North East</v>
          </cell>
          <cell r="C258" t="str">
            <v>Associate Member</v>
          </cell>
          <cell r="D258" t="str">
            <v>NHS</v>
          </cell>
          <cell r="E258" t="str">
            <v>Other</v>
          </cell>
        </row>
        <row r="259">
          <cell r="A259" t="str">
            <v>George Salter Academy</v>
          </cell>
          <cell r="B259" t="str">
            <v>Midlands</v>
          </cell>
          <cell r="C259" t="str">
            <v>Associate Member</v>
          </cell>
          <cell r="D259" t="str">
            <v>FE</v>
          </cell>
          <cell r="E259" t="str">
            <v>CPC</v>
          </cell>
        </row>
        <row r="260">
          <cell r="A260" t="str">
            <v>Glasgow Caledonian University</v>
          </cell>
          <cell r="B260" t="str">
            <v>Scotland</v>
          </cell>
          <cell r="C260" t="str">
            <v>Associate Member</v>
          </cell>
          <cell r="D260" t="str">
            <v>HE</v>
          </cell>
          <cell r="E260" t="str">
            <v>APUC</v>
          </cell>
        </row>
        <row r="261">
          <cell r="A261" t="str">
            <v>Glasgow City Council</v>
          </cell>
          <cell r="B261" t="str">
            <v>Scotland</v>
          </cell>
          <cell r="C261" t="str">
            <v>Associate Member</v>
          </cell>
          <cell r="D261" t="str">
            <v>LA</v>
          </cell>
          <cell r="E261" t="str">
            <v>LA</v>
          </cell>
        </row>
        <row r="262">
          <cell r="A262" t="str">
            <v>Glasgow Clyde College</v>
          </cell>
          <cell r="B262" t="str">
            <v>Scotland</v>
          </cell>
          <cell r="C262" t="str">
            <v>Member</v>
          </cell>
          <cell r="D262" t="str">
            <v>FE</v>
          </cell>
          <cell r="E262" t="str">
            <v>APUC</v>
          </cell>
        </row>
        <row r="263">
          <cell r="A263" t="str">
            <v>Glasgow Kelvin College</v>
          </cell>
          <cell r="B263" t="str">
            <v>Scotland</v>
          </cell>
          <cell r="C263" t="str">
            <v>Associate Member</v>
          </cell>
          <cell r="D263" t="str">
            <v>FE</v>
          </cell>
          <cell r="E263" t="str">
            <v>APUC</v>
          </cell>
        </row>
        <row r="264">
          <cell r="A264" t="str">
            <v>Gloucestershire Shared Service For NHS</v>
          </cell>
          <cell r="B264" t="str">
            <v>South West</v>
          </cell>
          <cell r="C264" t="str">
            <v>Associate Member</v>
          </cell>
          <cell r="D264" t="str">
            <v>NHS</v>
          </cell>
          <cell r="E264" t="str">
            <v>Other</v>
          </cell>
        </row>
        <row r="265">
          <cell r="A265" t="str">
            <v>Glyndwr University</v>
          </cell>
          <cell r="B265" t="str">
            <v>North West</v>
          </cell>
          <cell r="C265" t="str">
            <v>Affiliate</v>
          </cell>
          <cell r="D265" t="str">
            <v>HE</v>
          </cell>
          <cell r="E265" t="str">
            <v>NWUPC</v>
          </cell>
        </row>
        <row r="266">
          <cell r="A266" t="str">
            <v>Goffs School</v>
          </cell>
          <cell r="B266" t="str">
            <v>Midlands</v>
          </cell>
          <cell r="C266" t="str">
            <v>Associate Member</v>
          </cell>
          <cell r="D266" t="str">
            <v>FE</v>
          </cell>
          <cell r="E266" t="str">
            <v>CPC</v>
          </cell>
        </row>
        <row r="267">
          <cell r="A267" t="str">
            <v>Gower College Swansea</v>
          </cell>
          <cell r="B267" t="str">
            <v>Wales</v>
          </cell>
          <cell r="C267" t="str">
            <v>Associate Member</v>
          </cell>
          <cell r="D267" t="str">
            <v>FE</v>
          </cell>
          <cell r="E267" t="str">
            <v>CPC</v>
          </cell>
        </row>
        <row r="268">
          <cell r="A268" t="str">
            <v>Great Yarmouth College</v>
          </cell>
          <cell r="B268" t="str">
            <v>South East</v>
          </cell>
          <cell r="C268" t="str">
            <v>Associate Member</v>
          </cell>
          <cell r="D268" t="str">
            <v>FE</v>
          </cell>
          <cell r="E268" t="str">
            <v>CPC</v>
          </cell>
        </row>
        <row r="269">
          <cell r="A269" t="str">
            <v>Greater Manchester Police</v>
          </cell>
          <cell r="B269" t="str">
            <v>North West</v>
          </cell>
          <cell r="C269" t="str">
            <v>Associate Member</v>
          </cell>
          <cell r="D269" t="str">
            <v>Other</v>
          </cell>
          <cell r="E269" t="str">
            <v>Other</v>
          </cell>
        </row>
        <row r="270">
          <cell r="A270" t="str">
            <v>Greenhead College</v>
          </cell>
          <cell r="B270" t="str">
            <v>North East</v>
          </cell>
          <cell r="C270" t="str">
            <v>Associate Member</v>
          </cell>
          <cell r="D270" t="str">
            <v>FE</v>
          </cell>
          <cell r="E270" t="str">
            <v>Other</v>
          </cell>
        </row>
        <row r="271">
          <cell r="A271" t="str">
            <v>Greenwich Community College</v>
          </cell>
          <cell r="B271" t="str">
            <v>South East</v>
          </cell>
          <cell r="C271" t="str">
            <v>Associate Member</v>
          </cell>
          <cell r="D271" t="str">
            <v>FE</v>
          </cell>
          <cell r="E271" t="str">
            <v>CPC</v>
          </cell>
        </row>
        <row r="272">
          <cell r="A272" t="str">
            <v>Grimsby Institute</v>
          </cell>
          <cell r="B272" t="str">
            <v>North East</v>
          </cell>
          <cell r="C272" t="str">
            <v>Associate Member</v>
          </cell>
          <cell r="D272" t="str">
            <v>FE</v>
          </cell>
          <cell r="E272" t="str">
            <v>CPC</v>
          </cell>
        </row>
        <row r="273">
          <cell r="A273" t="str">
            <v>Group Llandrillo Menai</v>
          </cell>
          <cell r="B273" t="str">
            <v>Wales</v>
          </cell>
          <cell r="C273" t="str">
            <v>Associate Member</v>
          </cell>
          <cell r="D273" t="str">
            <v>FE</v>
          </cell>
          <cell r="E273" t="str">
            <v>CPC</v>
          </cell>
        </row>
        <row r="274">
          <cell r="A274" t="str">
            <v>Guildford College</v>
          </cell>
          <cell r="B274" t="str">
            <v>South East</v>
          </cell>
          <cell r="C274" t="str">
            <v>Associate Member</v>
          </cell>
          <cell r="D274" t="str">
            <v>FE</v>
          </cell>
          <cell r="E274" t="str">
            <v>CPC</v>
          </cell>
        </row>
        <row r="275">
          <cell r="A275" t="str">
            <v>Hackney Community College</v>
          </cell>
          <cell r="B275" t="str">
            <v>South East</v>
          </cell>
          <cell r="C275" t="str">
            <v>Associate Member</v>
          </cell>
          <cell r="D275" t="str">
            <v>FE</v>
          </cell>
          <cell r="E275" t="str">
            <v>CPC</v>
          </cell>
        </row>
        <row r="276">
          <cell r="A276" t="str">
            <v>Hadlow Group</v>
          </cell>
          <cell r="B276" t="str">
            <v>South East</v>
          </cell>
          <cell r="C276" t="str">
            <v>Associate Member</v>
          </cell>
          <cell r="D276" t="str">
            <v>FE</v>
          </cell>
          <cell r="E276" t="str">
            <v>CPC</v>
          </cell>
        </row>
        <row r="277">
          <cell r="A277" t="str">
            <v>Halesowen College</v>
          </cell>
          <cell r="B277" t="str">
            <v>Midlands</v>
          </cell>
          <cell r="C277" t="str">
            <v>Associate Member</v>
          </cell>
          <cell r="D277" t="str">
            <v>FE</v>
          </cell>
          <cell r="E277" t="str">
            <v>CPC</v>
          </cell>
        </row>
        <row r="278">
          <cell r="A278" t="str">
            <v>Halton Borough Council</v>
          </cell>
          <cell r="B278" t="str">
            <v>North West</v>
          </cell>
          <cell r="C278" t="str">
            <v>Associate Member</v>
          </cell>
          <cell r="D278" t="str">
            <v>LA</v>
          </cell>
          <cell r="E278" t="str">
            <v>LA</v>
          </cell>
        </row>
        <row r="279">
          <cell r="A279" t="str">
            <v>Hambleton District Council</v>
          </cell>
          <cell r="B279" t="str">
            <v>North East</v>
          </cell>
          <cell r="C279" t="str">
            <v>Associate Member</v>
          </cell>
          <cell r="D279" t="str">
            <v>LA</v>
          </cell>
          <cell r="E279" t="str">
            <v>LA</v>
          </cell>
        </row>
        <row r="280">
          <cell r="A280" t="str">
            <v>Hamilton College</v>
          </cell>
          <cell r="B280" t="str">
            <v>Scotland</v>
          </cell>
          <cell r="C280" t="str">
            <v>Associate Member</v>
          </cell>
          <cell r="D280" t="str">
            <v>FE</v>
          </cell>
          <cell r="E280" t="str">
            <v>CPC</v>
          </cell>
        </row>
        <row r="281">
          <cell r="A281" t="str">
            <v>Hammersmith Academy</v>
          </cell>
          <cell r="B281" t="str">
            <v>South East</v>
          </cell>
          <cell r="C281" t="str">
            <v>Associate Member</v>
          </cell>
          <cell r="D281" t="str">
            <v>Academy</v>
          </cell>
          <cell r="E281" t="str">
            <v>CPC</v>
          </cell>
        </row>
        <row r="282">
          <cell r="A282" t="str">
            <v>Hanover (Scotland) Housng Association</v>
          </cell>
          <cell r="B282" t="str">
            <v>Scotland</v>
          </cell>
          <cell r="C282" t="str">
            <v>Associate Member</v>
          </cell>
          <cell r="D282" t="str">
            <v>Other</v>
          </cell>
          <cell r="E282" t="str">
            <v>Other</v>
          </cell>
        </row>
        <row r="283">
          <cell r="A283" t="str">
            <v>Harlaxton College</v>
          </cell>
          <cell r="B283" t="str">
            <v>North East</v>
          </cell>
          <cell r="C283" t="str">
            <v>Associate Member</v>
          </cell>
          <cell r="D283" t="str">
            <v>FE</v>
          </cell>
          <cell r="E283" t="str">
            <v>Other</v>
          </cell>
        </row>
        <row r="284">
          <cell r="A284" t="str">
            <v>Harlow College</v>
          </cell>
          <cell r="B284" t="str">
            <v>South East</v>
          </cell>
          <cell r="C284" t="str">
            <v>Member</v>
          </cell>
          <cell r="D284" t="str">
            <v>FE</v>
          </cell>
          <cell r="E284" t="str">
            <v>CPC</v>
          </cell>
        </row>
        <row r="285">
          <cell r="A285" t="str">
            <v>Harper Adams University</v>
          </cell>
          <cell r="B285" t="str">
            <v>Midlands</v>
          </cell>
          <cell r="C285" t="str">
            <v>Member</v>
          </cell>
          <cell r="D285" t="str">
            <v>HE</v>
          </cell>
          <cell r="E285" t="str">
            <v>NWUPC</v>
          </cell>
        </row>
        <row r="286">
          <cell r="A286" t="str">
            <v>Harrogate College</v>
          </cell>
          <cell r="B286" t="str">
            <v>North East</v>
          </cell>
          <cell r="C286" t="str">
            <v>Associate Member</v>
          </cell>
          <cell r="D286" t="str">
            <v>FE</v>
          </cell>
          <cell r="E286" t="str">
            <v>CPC</v>
          </cell>
        </row>
        <row r="287">
          <cell r="A287" t="str">
            <v>Harrow College</v>
          </cell>
          <cell r="B287" t="str">
            <v>South East</v>
          </cell>
          <cell r="C287" t="str">
            <v>Associate Member</v>
          </cell>
          <cell r="D287" t="str">
            <v>FE</v>
          </cell>
          <cell r="E287" t="str">
            <v>CPC</v>
          </cell>
        </row>
        <row r="288">
          <cell r="A288" t="str">
            <v>Hartlepool College of Further Education</v>
          </cell>
          <cell r="B288" t="str">
            <v>North East</v>
          </cell>
          <cell r="C288" t="str">
            <v>Associate Member</v>
          </cell>
          <cell r="D288" t="str">
            <v>FE</v>
          </cell>
          <cell r="E288" t="str">
            <v>CPC</v>
          </cell>
        </row>
        <row r="289">
          <cell r="A289" t="str">
            <v>Hartlepool Sixth Form College</v>
          </cell>
          <cell r="B289" t="str">
            <v>North East</v>
          </cell>
          <cell r="C289" t="str">
            <v>Associate Member</v>
          </cell>
          <cell r="D289" t="str">
            <v>FE</v>
          </cell>
          <cell r="E289" t="str">
            <v>CPC</v>
          </cell>
        </row>
        <row r="290">
          <cell r="A290" t="str">
            <v>Hartpury College</v>
          </cell>
          <cell r="B290" t="str">
            <v>Midlands</v>
          </cell>
          <cell r="C290" t="str">
            <v>Associate Member</v>
          </cell>
          <cell r="D290" t="str">
            <v>FE</v>
          </cell>
          <cell r="E290" t="str">
            <v>CPC</v>
          </cell>
        </row>
        <row r="291">
          <cell r="A291" t="str">
            <v>Havering College of Further &amp; Higher Education</v>
          </cell>
          <cell r="B291" t="str">
            <v>South East</v>
          </cell>
          <cell r="C291" t="str">
            <v>Associate Member</v>
          </cell>
          <cell r="D291" t="str">
            <v>FE</v>
          </cell>
          <cell r="E291" t="str">
            <v>LUPC</v>
          </cell>
        </row>
        <row r="292">
          <cell r="A292" t="str">
            <v>Hazel Grove High School</v>
          </cell>
          <cell r="B292" t="str">
            <v>North West</v>
          </cell>
          <cell r="C292" t="str">
            <v>Associate Member</v>
          </cell>
          <cell r="D292" t="str">
            <v>FE</v>
          </cell>
          <cell r="E292" t="str">
            <v>CPC</v>
          </cell>
        </row>
        <row r="293">
          <cell r="A293" t="str">
            <v>HCL (Hertfordshire County Council)</v>
          </cell>
          <cell r="B293" t="str">
            <v>Cambridge</v>
          </cell>
          <cell r="C293" t="str">
            <v>Associate Member</v>
          </cell>
          <cell r="D293" t="str">
            <v>LA</v>
          </cell>
          <cell r="E293" t="str">
            <v>LA</v>
          </cell>
        </row>
        <row r="294">
          <cell r="A294" t="str">
            <v>Heartlands - Cornwall County Council</v>
          </cell>
          <cell r="B294" t="str">
            <v>South West</v>
          </cell>
          <cell r="C294" t="str">
            <v>Associate Member</v>
          </cell>
          <cell r="D294" t="str">
            <v>Other</v>
          </cell>
          <cell r="E294" t="str">
            <v>Other</v>
          </cell>
        </row>
        <row r="295">
          <cell r="A295" t="str">
            <v>Heathfield Residential Care Home</v>
          </cell>
          <cell r="B295" t="str">
            <v>South East</v>
          </cell>
          <cell r="C295" t="str">
            <v>Associate Member</v>
          </cell>
          <cell r="D295" t="str">
            <v>HQP</v>
          </cell>
          <cell r="E295" t="str">
            <v>HQP</v>
          </cell>
        </row>
        <row r="296">
          <cell r="A296" t="str">
            <v>Heathside School</v>
          </cell>
          <cell r="B296" t="str">
            <v>South East</v>
          </cell>
          <cell r="C296" t="str">
            <v>Associate Member</v>
          </cell>
          <cell r="D296" t="str">
            <v>Academy</v>
          </cell>
          <cell r="E296" t="str">
            <v>Other</v>
          </cell>
        </row>
        <row r="297">
          <cell r="A297" t="str">
            <v>Helena Housing</v>
          </cell>
          <cell r="B297" t="str">
            <v>North West</v>
          </cell>
          <cell r="C297" t="str">
            <v>Associate Member</v>
          </cell>
          <cell r="D297" t="str">
            <v>Other</v>
          </cell>
          <cell r="E297" t="str">
            <v>Other</v>
          </cell>
        </row>
        <row r="298">
          <cell r="A298" t="str">
            <v>Herefordshire and Ludlow College</v>
          </cell>
          <cell r="B298" t="str">
            <v>Midlands</v>
          </cell>
          <cell r="C298" t="str">
            <v>Associate Member</v>
          </cell>
          <cell r="D298" t="str">
            <v>FE</v>
          </cell>
          <cell r="E298" t="str">
            <v>CPC</v>
          </cell>
        </row>
        <row r="299">
          <cell r="A299" t="str">
            <v>Heriot-Watt University</v>
          </cell>
          <cell r="B299" t="str">
            <v>Scotland</v>
          </cell>
          <cell r="C299" t="str">
            <v>Member</v>
          </cell>
          <cell r="D299" t="str">
            <v>HE</v>
          </cell>
          <cell r="E299" t="str">
            <v>APUC</v>
          </cell>
        </row>
        <row r="300">
          <cell r="A300" t="str">
            <v>Hertfordshire Constabulary</v>
          </cell>
          <cell r="B300" t="str">
            <v>South East</v>
          </cell>
          <cell r="C300" t="str">
            <v>Associate Member</v>
          </cell>
          <cell r="D300" t="str">
            <v>Other</v>
          </cell>
          <cell r="E300" t="str">
            <v>Other</v>
          </cell>
        </row>
        <row r="301">
          <cell r="A301" t="str">
            <v>Hesley Group Ltd</v>
          </cell>
          <cell r="B301" t="str">
            <v>North East</v>
          </cell>
          <cell r="C301" t="str">
            <v>Member</v>
          </cell>
          <cell r="D301" t="str">
            <v>Other</v>
          </cell>
          <cell r="E301" t="str">
            <v>Other</v>
          </cell>
        </row>
        <row r="302">
          <cell r="A302" t="str">
            <v>Highbury College</v>
          </cell>
          <cell r="B302" t="str">
            <v>South West</v>
          </cell>
          <cell r="C302" t="str">
            <v>Contracted Out</v>
          </cell>
          <cell r="D302" t="str">
            <v>FE</v>
          </cell>
          <cell r="E302" t="str">
            <v>SUPC</v>
          </cell>
        </row>
        <row r="303">
          <cell r="A303" t="str">
            <v>Highdown School and Sixth Form Centre</v>
          </cell>
          <cell r="B303" t="str">
            <v>South East</v>
          </cell>
          <cell r="C303" t="str">
            <v>Associate Member</v>
          </cell>
          <cell r="D303" t="str">
            <v>FE</v>
          </cell>
          <cell r="E303" t="str">
            <v>CPC</v>
          </cell>
        </row>
        <row r="304">
          <cell r="A304" t="str">
            <v>Highworth Grammar School</v>
          </cell>
          <cell r="B304" t="str">
            <v>South East</v>
          </cell>
          <cell r="C304" t="str">
            <v>Associate Member</v>
          </cell>
          <cell r="D304" t="str">
            <v>FE</v>
          </cell>
          <cell r="E304" t="str">
            <v>CPC</v>
          </cell>
        </row>
        <row r="305">
          <cell r="A305" t="str">
            <v>Hills Road Sixth Form College</v>
          </cell>
          <cell r="B305" t="str">
            <v>Cambridge</v>
          </cell>
          <cell r="C305" t="str">
            <v>Associate Member</v>
          </cell>
          <cell r="D305" t="str">
            <v>FE</v>
          </cell>
          <cell r="E305" t="str">
            <v>CPC</v>
          </cell>
        </row>
        <row r="306">
          <cell r="A306" t="str">
            <v>Historic Royal Palaces</v>
          </cell>
          <cell r="B306" t="str">
            <v>South East</v>
          </cell>
          <cell r="C306" t="str">
            <v>Contracted Out</v>
          </cell>
          <cell r="D306" t="str">
            <v>Other</v>
          </cell>
          <cell r="E306" t="str">
            <v>LUPC</v>
          </cell>
        </row>
        <row r="307">
          <cell r="A307" t="str">
            <v>Holy Cross Sixth Form College</v>
          </cell>
          <cell r="B307" t="str">
            <v>North West</v>
          </cell>
          <cell r="C307" t="str">
            <v>Associate Member</v>
          </cell>
          <cell r="D307" t="str">
            <v>FE</v>
          </cell>
          <cell r="E307" t="str">
            <v>CPC</v>
          </cell>
        </row>
        <row r="308">
          <cell r="A308" t="str">
            <v>Hopwood Hall College</v>
          </cell>
          <cell r="B308" t="str">
            <v>North West</v>
          </cell>
          <cell r="C308" t="str">
            <v>Associate Member</v>
          </cell>
          <cell r="D308" t="str">
            <v>FE</v>
          </cell>
          <cell r="E308" t="str">
            <v>CPC</v>
          </cell>
        </row>
        <row r="309">
          <cell r="A309" t="str">
            <v>Hospice UK</v>
          </cell>
          <cell r="B309" t="str">
            <v>South East</v>
          </cell>
          <cell r="C309" t="str">
            <v>Associate Member</v>
          </cell>
          <cell r="D309" t="str">
            <v>HQP</v>
          </cell>
          <cell r="E309" t="str">
            <v>HQP</v>
          </cell>
        </row>
        <row r="310">
          <cell r="A310" t="str">
            <v>Houses of Parliament</v>
          </cell>
          <cell r="B310" t="str">
            <v>South East</v>
          </cell>
          <cell r="C310" t="str">
            <v>Associate Member</v>
          </cell>
          <cell r="D310" t="str">
            <v>Other</v>
          </cell>
          <cell r="E310" t="str">
            <v>Other</v>
          </cell>
        </row>
        <row r="311">
          <cell r="A311" t="str">
            <v>Hugh Baird College</v>
          </cell>
          <cell r="B311" t="str">
            <v>North West</v>
          </cell>
          <cell r="C311" t="str">
            <v>Associate Member</v>
          </cell>
          <cell r="D311" t="str">
            <v>FE</v>
          </cell>
          <cell r="E311" t="str">
            <v>Other</v>
          </cell>
        </row>
        <row r="312">
          <cell r="A312" t="str">
            <v>Hull &amp; East Yorkshire Hospitals NHS Trust</v>
          </cell>
          <cell r="B312" t="str">
            <v>North East</v>
          </cell>
          <cell r="C312" t="str">
            <v>Associate Member</v>
          </cell>
          <cell r="D312" t="str">
            <v>NHS</v>
          </cell>
          <cell r="E312" t="str">
            <v>Other</v>
          </cell>
        </row>
        <row r="313">
          <cell r="A313" t="str">
            <v>Hull College Group</v>
          </cell>
          <cell r="B313" t="str">
            <v>North East</v>
          </cell>
          <cell r="C313" t="str">
            <v>Associate Member</v>
          </cell>
          <cell r="D313" t="str">
            <v>FE</v>
          </cell>
          <cell r="E313" t="str">
            <v>CPC</v>
          </cell>
        </row>
        <row r="314">
          <cell r="A314" t="str">
            <v>Humber NHS Foundation Trust</v>
          </cell>
          <cell r="B314" t="str">
            <v>North East</v>
          </cell>
          <cell r="C314" t="str">
            <v>Associate Member</v>
          </cell>
          <cell r="D314" t="str">
            <v>NHS</v>
          </cell>
          <cell r="E314" t="str">
            <v>Other</v>
          </cell>
        </row>
        <row r="315">
          <cell r="A315" t="str">
            <v>Huntingdonshire Regional College</v>
          </cell>
          <cell r="B315" t="str">
            <v>Cambridge</v>
          </cell>
          <cell r="C315" t="str">
            <v>Associate Member</v>
          </cell>
          <cell r="D315" t="str">
            <v>FE</v>
          </cell>
          <cell r="E315" t="str">
            <v>CPC</v>
          </cell>
        </row>
        <row r="316">
          <cell r="A316" t="str">
            <v>Immanuel College</v>
          </cell>
          <cell r="B316" t="str">
            <v>Midlands</v>
          </cell>
          <cell r="C316" t="str">
            <v>Associate Member</v>
          </cell>
          <cell r="D316" t="str">
            <v>FE</v>
          </cell>
          <cell r="E316" t="str">
            <v>CPC</v>
          </cell>
        </row>
        <row r="317">
          <cell r="A317" t="str">
            <v>Imperial College London</v>
          </cell>
          <cell r="B317" t="str">
            <v>South East</v>
          </cell>
          <cell r="C317" t="str">
            <v>Member</v>
          </cell>
          <cell r="D317" t="str">
            <v>HE</v>
          </cell>
          <cell r="E317" t="str">
            <v>LUPC</v>
          </cell>
        </row>
        <row r="318">
          <cell r="A318" t="str">
            <v>Imperial War Museum</v>
          </cell>
          <cell r="B318" t="str">
            <v>South East</v>
          </cell>
          <cell r="C318" t="str">
            <v>Associate Member</v>
          </cell>
          <cell r="D318" t="str">
            <v>Other</v>
          </cell>
          <cell r="E318" t="str">
            <v>LUPC</v>
          </cell>
        </row>
        <row r="319">
          <cell r="A319" t="str">
            <v>Inspire Enterprise Academy Southampton</v>
          </cell>
          <cell r="B319" t="str">
            <v>South West</v>
          </cell>
          <cell r="C319" t="str">
            <v>Associate Member</v>
          </cell>
          <cell r="D319" t="str">
            <v>Academy</v>
          </cell>
          <cell r="E319" t="str">
            <v>CPC</v>
          </cell>
        </row>
        <row r="320">
          <cell r="A320" t="str">
            <v>Institute of Development Studies</v>
          </cell>
          <cell r="B320" t="str">
            <v>South East</v>
          </cell>
          <cell r="C320" t="str">
            <v>Associate Member</v>
          </cell>
          <cell r="D320" t="str">
            <v>Other</v>
          </cell>
          <cell r="E320" t="str">
            <v>Other</v>
          </cell>
        </row>
        <row r="321">
          <cell r="A321" t="str">
            <v>James Watt College</v>
          </cell>
          <cell r="B321" t="str">
            <v>Scotland</v>
          </cell>
          <cell r="C321" t="str">
            <v>Member</v>
          </cell>
          <cell r="D321" t="str">
            <v>FE</v>
          </cell>
          <cell r="E321" t="str">
            <v>CPC</v>
          </cell>
        </row>
        <row r="322">
          <cell r="A322" t="str">
            <v>John Leggott College</v>
          </cell>
          <cell r="B322" t="str">
            <v>North East</v>
          </cell>
          <cell r="C322" t="str">
            <v>Contracted Out</v>
          </cell>
          <cell r="D322" t="str">
            <v>FE</v>
          </cell>
          <cell r="E322" t="str">
            <v>CPC</v>
          </cell>
        </row>
        <row r="323">
          <cell r="A323" t="str">
            <v>Joseph Chamberlain Sixth Form College</v>
          </cell>
          <cell r="B323" t="str">
            <v>Midlands</v>
          </cell>
          <cell r="C323" t="str">
            <v>Associate Member</v>
          </cell>
          <cell r="D323" t="str">
            <v>FE</v>
          </cell>
          <cell r="E323" t="str">
            <v>CPC</v>
          </cell>
        </row>
        <row r="324">
          <cell r="A324" t="str">
            <v>Joseph Rowntree Foundation</v>
          </cell>
          <cell r="B324" t="str">
            <v>North East</v>
          </cell>
          <cell r="C324" t="str">
            <v>Associate Member</v>
          </cell>
          <cell r="D324" t="str">
            <v>Other</v>
          </cell>
          <cell r="E324" t="str">
            <v>Other</v>
          </cell>
        </row>
        <row r="325">
          <cell r="A325" t="str">
            <v>K College</v>
          </cell>
          <cell r="B325" t="str">
            <v>South East</v>
          </cell>
          <cell r="C325" t="str">
            <v>Associate Member</v>
          </cell>
          <cell r="D325" t="str">
            <v>FE</v>
          </cell>
          <cell r="E325" t="str">
            <v>CPC</v>
          </cell>
        </row>
        <row r="326">
          <cell r="A326" t="str">
            <v>Keele University</v>
          </cell>
          <cell r="B326" t="str">
            <v>North West</v>
          </cell>
          <cell r="C326" t="str">
            <v>Member</v>
          </cell>
          <cell r="D326" t="str">
            <v>HE</v>
          </cell>
          <cell r="E326" t="str">
            <v>NWUPC</v>
          </cell>
        </row>
        <row r="327">
          <cell r="A327" t="str">
            <v>Kendal College</v>
          </cell>
          <cell r="B327" t="str">
            <v>North West</v>
          </cell>
          <cell r="C327" t="str">
            <v>Associate Member</v>
          </cell>
          <cell r="D327" t="str">
            <v>FE</v>
          </cell>
          <cell r="E327" t="str">
            <v>CPC</v>
          </cell>
        </row>
        <row r="328">
          <cell r="A328" t="str">
            <v>Kensington &amp; Chelsea College</v>
          </cell>
          <cell r="B328" t="str">
            <v>South East</v>
          </cell>
          <cell r="C328" t="str">
            <v>Associate Member</v>
          </cell>
          <cell r="D328" t="str">
            <v>FE</v>
          </cell>
          <cell r="E328" t="str">
            <v>CPC</v>
          </cell>
        </row>
        <row r="329">
          <cell r="A329" t="str">
            <v>Kettering Buccleuch Academy</v>
          </cell>
          <cell r="B329" t="str">
            <v>Midlands</v>
          </cell>
          <cell r="C329" t="str">
            <v>Associate Member</v>
          </cell>
          <cell r="D329" t="str">
            <v>Academy</v>
          </cell>
          <cell r="E329" t="str">
            <v>CPC</v>
          </cell>
        </row>
        <row r="330">
          <cell r="A330" t="str">
            <v>Kilmarnock College</v>
          </cell>
          <cell r="B330" t="str">
            <v>Scotland</v>
          </cell>
          <cell r="C330" t="str">
            <v>Member</v>
          </cell>
          <cell r="D330" t="str">
            <v>FE</v>
          </cell>
          <cell r="E330" t="str">
            <v>APUC</v>
          </cell>
        </row>
        <row r="331">
          <cell r="A331" t="str">
            <v>Kings College London</v>
          </cell>
          <cell r="B331" t="str">
            <v>South East</v>
          </cell>
          <cell r="C331" t="str">
            <v>Member</v>
          </cell>
          <cell r="D331" t="str">
            <v>HE</v>
          </cell>
          <cell r="E331" t="str">
            <v>SUPC</v>
          </cell>
        </row>
        <row r="332">
          <cell r="A332" t="str">
            <v>Kingston Maurward College</v>
          </cell>
          <cell r="B332" t="str">
            <v>South West</v>
          </cell>
          <cell r="C332" t="str">
            <v>Associate Member</v>
          </cell>
          <cell r="D332" t="str">
            <v>FE</v>
          </cell>
          <cell r="E332" t="str">
            <v>CPC</v>
          </cell>
        </row>
        <row r="333">
          <cell r="A333" t="str">
            <v>Kingston University</v>
          </cell>
          <cell r="B333" t="str">
            <v>South East</v>
          </cell>
          <cell r="C333" t="str">
            <v>Affiliate</v>
          </cell>
          <cell r="D333" t="str">
            <v>HE</v>
          </cell>
          <cell r="E333" t="str">
            <v>LUPC</v>
          </cell>
        </row>
        <row r="334">
          <cell r="A334" t="str">
            <v>Kirklees College</v>
          </cell>
          <cell r="B334" t="str">
            <v>North West</v>
          </cell>
          <cell r="C334" t="str">
            <v>Associate Member</v>
          </cell>
          <cell r="D334" t="str">
            <v>FE</v>
          </cell>
          <cell r="E334" t="str">
            <v>CPC</v>
          </cell>
        </row>
        <row r="335">
          <cell r="A335" t="str">
            <v>Kirkwood Hall Extra Care Housing</v>
          </cell>
          <cell r="B335" t="str">
            <v>Midlands</v>
          </cell>
          <cell r="C335" t="str">
            <v>Associate Member</v>
          </cell>
          <cell r="D335" t="str">
            <v>HQP</v>
          </cell>
          <cell r="E335" t="str">
            <v>HQP</v>
          </cell>
        </row>
        <row r="336">
          <cell r="A336" t="str">
            <v>Knowsley Metropolitan Borough Council</v>
          </cell>
          <cell r="B336" t="str">
            <v>North West</v>
          </cell>
          <cell r="C336" t="str">
            <v>Associate Member</v>
          </cell>
          <cell r="D336" t="str">
            <v>LA</v>
          </cell>
          <cell r="E336" t="str">
            <v>LA</v>
          </cell>
        </row>
        <row r="337">
          <cell r="A337" t="str">
            <v>Lakes College West Cumbria</v>
          </cell>
          <cell r="B337" t="str">
            <v>North West</v>
          </cell>
          <cell r="C337" t="str">
            <v>Associate Member</v>
          </cell>
          <cell r="D337" t="str">
            <v>FE</v>
          </cell>
          <cell r="E337" t="str">
            <v>CPC</v>
          </cell>
        </row>
        <row r="338">
          <cell r="A338" t="str">
            <v>Lambeth College</v>
          </cell>
          <cell r="B338" t="str">
            <v>South East</v>
          </cell>
          <cell r="C338" t="str">
            <v>Contracted Out</v>
          </cell>
          <cell r="D338" t="str">
            <v>FE</v>
          </cell>
          <cell r="E338" t="str">
            <v>LUPC</v>
          </cell>
        </row>
        <row r="339">
          <cell r="A339" t="str">
            <v>Lancashire County Council</v>
          </cell>
          <cell r="B339" t="str">
            <v>North West</v>
          </cell>
          <cell r="C339" t="str">
            <v>Associate Member</v>
          </cell>
          <cell r="D339" t="str">
            <v>LA</v>
          </cell>
          <cell r="E339" t="str">
            <v>LA</v>
          </cell>
        </row>
        <row r="340">
          <cell r="A340" t="str">
            <v>Lancashire Teaching Hospitals NHS Foundation Trust</v>
          </cell>
          <cell r="B340" t="str">
            <v>North West</v>
          </cell>
          <cell r="C340" t="str">
            <v>Associate Member</v>
          </cell>
          <cell r="D340" t="str">
            <v>NHS</v>
          </cell>
          <cell r="E340" t="str">
            <v>Other</v>
          </cell>
        </row>
        <row r="341">
          <cell r="A341" t="str">
            <v>Lancaster &amp; Morecambe College</v>
          </cell>
          <cell r="B341" t="str">
            <v>North West</v>
          </cell>
          <cell r="C341" t="str">
            <v>Associate Member</v>
          </cell>
          <cell r="D341" t="str">
            <v>FE</v>
          </cell>
          <cell r="E341" t="str">
            <v>CPC</v>
          </cell>
        </row>
        <row r="342">
          <cell r="A342" t="str">
            <v>Lancaster University</v>
          </cell>
          <cell r="B342" t="str">
            <v>North West</v>
          </cell>
          <cell r="C342" t="str">
            <v>Member</v>
          </cell>
          <cell r="D342" t="str">
            <v>HE</v>
          </cell>
          <cell r="E342" t="str">
            <v>NWUPC</v>
          </cell>
        </row>
        <row r="343">
          <cell r="A343" t="str">
            <v>Landau Forte Charitable Trust</v>
          </cell>
          <cell r="B343" t="str">
            <v>North East</v>
          </cell>
          <cell r="C343" t="str">
            <v>Associate Member</v>
          </cell>
          <cell r="D343" t="str">
            <v>Academy</v>
          </cell>
          <cell r="E343" t="str">
            <v>CPC</v>
          </cell>
        </row>
        <row r="344">
          <cell r="A344" t="str">
            <v>Le Nouveau at New College Durham</v>
          </cell>
          <cell r="B344" t="str">
            <v>North East</v>
          </cell>
          <cell r="C344" t="str">
            <v>Associate Member</v>
          </cell>
          <cell r="D344" t="str">
            <v>FE</v>
          </cell>
          <cell r="E344" t="str">
            <v>CPC</v>
          </cell>
        </row>
        <row r="345">
          <cell r="A345" t="str">
            <v>LEAD Academy Trust</v>
          </cell>
          <cell r="B345" t="str">
            <v>Midlands</v>
          </cell>
          <cell r="C345" t="str">
            <v>Associate Member</v>
          </cell>
          <cell r="D345" t="str">
            <v>Academy</v>
          </cell>
          <cell r="E345" t="str">
            <v>CPC</v>
          </cell>
        </row>
        <row r="346">
          <cell r="A346" t="str">
            <v>Leeds Beckett University</v>
          </cell>
          <cell r="B346" t="str">
            <v>North East</v>
          </cell>
          <cell r="C346" t="str">
            <v>Member</v>
          </cell>
          <cell r="D346" t="str">
            <v>HE</v>
          </cell>
          <cell r="E346" t="str">
            <v>NEUPC</v>
          </cell>
        </row>
        <row r="347">
          <cell r="A347" t="str">
            <v>Leeds City College</v>
          </cell>
          <cell r="B347" t="str">
            <v>North East</v>
          </cell>
          <cell r="C347" t="str">
            <v>Associate Member</v>
          </cell>
          <cell r="D347" t="str">
            <v>FE</v>
          </cell>
          <cell r="E347" t="str">
            <v>CPC</v>
          </cell>
        </row>
        <row r="348">
          <cell r="A348" t="str">
            <v>Leeds College of Building</v>
          </cell>
          <cell r="B348" t="str">
            <v>North East</v>
          </cell>
          <cell r="C348" t="str">
            <v>Associate Member</v>
          </cell>
          <cell r="D348" t="str">
            <v>FE</v>
          </cell>
          <cell r="E348" t="str">
            <v>CPC</v>
          </cell>
        </row>
        <row r="349">
          <cell r="A349" t="str">
            <v>Leeds College of Music</v>
          </cell>
          <cell r="B349" t="str">
            <v>North East</v>
          </cell>
          <cell r="C349" t="str">
            <v>Member</v>
          </cell>
          <cell r="D349" t="str">
            <v>FE</v>
          </cell>
          <cell r="E349" t="str">
            <v>CPC</v>
          </cell>
        </row>
        <row r="350">
          <cell r="A350" t="str">
            <v>Leeds Trinity University</v>
          </cell>
          <cell r="B350" t="str">
            <v>North East</v>
          </cell>
          <cell r="C350" t="str">
            <v>Associate Member</v>
          </cell>
          <cell r="D350" t="str">
            <v>HE</v>
          </cell>
          <cell r="E350" t="str">
            <v>NEUPC</v>
          </cell>
        </row>
        <row r="351">
          <cell r="A351" t="str">
            <v>Leek College</v>
          </cell>
          <cell r="B351" t="str">
            <v>North West</v>
          </cell>
          <cell r="C351" t="str">
            <v>Associate Member</v>
          </cell>
          <cell r="D351" t="str">
            <v>FE</v>
          </cell>
          <cell r="E351" t="str">
            <v>CPC</v>
          </cell>
        </row>
        <row r="352">
          <cell r="A352" t="str">
            <v>Leicester College</v>
          </cell>
          <cell r="B352" t="str">
            <v>Midlands</v>
          </cell>
          <cell r="C352" t="str">
            <v>Member</v>
          </cell>
          <cell r="D352" t="str">
            <v>FE</v>
          </cell>
          <cell r="E352" t="str">
            <v>CPC</v>
          </cell>
        </row>
        <row r="353">
          <cell r="A353" t="str">
            <v>Leicestershire County Council</v>
          </cell>
          <cell r="B353" t="str">
            <v>Midlands</v>
          </cell>
          <cell r="C353" t="str">
            <v>Associate Member</v>
          </cell>
          <cell r="D353" t="str">
            <v>LA</v>
          </cell>
          <cell r="E353" t="str">
            <v>LA</v>
          </cell>
        </row>
        <row r="354">
          <cell r="A354" t="str">
            <v>Lewisham College</v>
          </cell>
          <cell r="B354" t="str">
            <v>South East</v>
          </cell>
          <cell r="C354" t="str">
            <v>Associate Member</v>
          </cell>
          <cell r="D354" t="str">
            <v>FE</v>
          </cell>
          <cell r="E354" t="str">
            <v>CPC</v>
          </cell>
        </row>
        <row r="355">
          <cell r="A355" t="str">
            <v>Leodis Academies Trust</v>
          </cell>
          <cell r="B355" t="str">
            <v>North East</v>
          </cell>
          <cell r="C355" t="str">
            <v>Associate Member</v>
          </cell>
          <cell r="D355" t="str">
            <v>Academy</v>
          </cell>
          <cell r="E355" t="str">
            <v>Other</v>
          </cell>
        </row>
        <row r="356">
          <cell r="A356" t="str">
            <v>Liverpool City Council</v>
          </cell>
          <cell r="B356" t="str">
            <v>North West</v>
          </cell>
          <cell r="C356" t="str">
            <v>Associate Member</v>
          </cell>
          <cell r="D356" t="str">
            <v>LA</v>
          </cell>
          <cell r="E356" t="str">
            <v>LA</v>
          </cell>
        </row>
        <row r="357">
          <cell r="A357" t="str">
            <v>Liverpool Community College</v>
          </cell>
          <cell r="B357" t="str">
            <v>North West</v>
          </cell>
          <cell r="C357" t="str">
            <v>Associate Member</v>
          </cell>
          <cell r="D357" t="str">
            <v>FE</v>
          </cell>
          <cell r="E357" t="str">
            <v>CPC</v>
          </cell>
        </row>
        <row r="358">
          <cell r="A358" t="str">
            <v>Liverpool Hope University</v>
          </cell>
          <cell r="B358" t="str">
            <v>North West</v>
          </cell>
          <cell r="C358" t="str">
            <v>Member</v>
          </cell>
          <cell r="D358" t="str">
            <v>HE</v>
          </cell>
          <cell r="E358" t="str">
            <v>NWUPC</v>
          </cell>
        </row>
        <row r="359">
          <cell r="A359" t="str">
            <v>Liverpool John Moores University</v>
          </cell>
          <cell r="B359" t="str">
            <v>North West</v>
          </cell>
          <cell r="C359" t="str">
            <v>Member</v>
          </cell>
          <cell r="D359" t="str">
            <v>HE</v>
          </cell>
          <cell r="E359" t="str">
            <v>NWUPC</v>
          </cell>
        </row>
        <row r="360">
          <cell r="A360" t="str">
            <v>Liverpool School of Tropical Medicine</v>
          </cell>
          <cell r="B360" t="str">
            <v>North West</v>
          </cell>
          <cell r="C360" t="str">
            <v>Associate Member</v>
          </cell>
          <cell r="D360" t="str">
            <v>HE</v>
          </cell>
          <cell r="E360" t="str">
            <v>NWUPC</v>
          </cell>
        </row>
        <row r="361">
          <cell r="A361" t="str">
            <v xml:space="preserve">London Academy of Excellence Tottenham </v>
          </cell>
          <cell r="B361" t="str">
            <v>South East</v>
          </cell>
          <cell r="C361" t="str">
            <v>Associate Member</v>
          </cell>
          <cell r="D361" t="str">
            <v>FE</v>
          </cell>
          <cell r="E361" t="str">
            <v>Other</v>
          </cell>
        </row>
        <row r="362">
          <cell r="A362" t="str">
            <v>London Academy of Music and Dramatic Arts</v>
          </cell>
          <cell r="B362" t="str">
            <v>South East</v>
          </cell>
          <cell r="C362" t="str">
            <v>Associate Member</v>
          </cell>
          <cell r="D362" t="str">
            <v>FE</v>
          </cell>
          <cell r="E362" t="str">
            <v>LUPC</v>
          </cell>
        </row>
        <row r="363">
          <cell r="A363" t="str">
            <v>London Ambulance Services NHS Trust</v>
          </cell>
          <cell r="B363" t="str">
            <v>South East</v>
          </cell>
          <cell r="C363" t="str">
            <v>Associate Member</v>
          </cell>
          <cell r="D363" t="str">
            <v>NHS</v>
          </cell>
          <cell r="E363" t="str">
            <v>Other</v>
          </cell>
        </row>
        <row r="364">
          <cell r="A364" t="str">
            <v>London Borough of Lewisham</v>
          </cell>
          <cell r="B364" t="str">
            <v>South East</v>
          </cell>
          <cell r="C364" t="str">
            <v>Associate Member</v>
          </cell>
          <cell r="D364" t="str">
            <v>LA</v>
          </cell>
          <cell r="E364" t="str">
            <v>Other</v>
          </cell>
        </row>
        <row r="365">
          <cell r="A365" t="str">
            <v>London Borough of Sutton Catering Services</v>
          </cell>
          <cell r="B365" t="str">
            <v>South East</v>
          </cell>
          <cell r="C365" t="str">
            <v>Associate Member</v>
          </cell>
          <cell r="D365" t="str">
            <v>LA</v>
          </cell>
          <cell r="E365" t="str">
            <v>LA</v>
          </cell>
        </row>
        <row r="366">
          <cell r="A366" t="str">
            <v>London Fire Brigade</v>
          </cell>
          <cell r="B366" t="str">
            <v>South East</v>
          </cell>
          <cell r="C366" t="str">
            <v>Associate Member</v>
          </cell>
          <cell r="D366" t="str">
            <v>Other</v>
          </cell>
          <cell r="E366" t="str">
            <v>Other</v>
          </cell>
        </row>
        <row r="367">
          <cell r="A367" t="str">
            <v>London Metropolitan University</v>
          </cell>
          <cell r="B367" t="str">
            <v>South East</v>
          </cell>
          <cell r="C367" t="str">
            <v>Associate Member</v>
          </cell>
          <cell r="D367" t="str">
            <v>HE</v>
          </cell>
          <cell r="E367" t="str">
            <v>LUPC</v>
          </cell>
        </row>
        <row r="368">
          <cell r="A368" t="str">
            <v>London School of Economics &amp; Political Science</v>
          </cell>
          <cell r="B368" t="str">
            <v>South East</v>
          </cell>
          <cell r="C368" t="str">
            <v>Member</v>
          </cell>
          <cell r="D368" t="str">
            <v>HE</v>
          </cell>
          <cell r="E368" t="str">
            <v>LUPC</v>
          </cell>
        </row>
        <row r="369">
          <cell r="A369" t="str">
            <v>London School of Hygeine and Tropical Medicine</v>
          </cell>
          <cell r="B369" t="str">
            <v>South East</v>
          </cell>
          <cell r="C369" t="str">
            <v>Contracted Out</v>
          </cell>
          <cell r="D369" t="str">
            <v>HE</v>
          </cell>
          <cell r="E369" t="str">
            <v>LUPC</v>
          </cell>
        </row>
        <row r="370">
          <cell r="A370" t="str">
            <v>London School of Theology</v>
          </cell>
          <cell r="B370" t="str">
            <v>South East</v>
          </cell>
          <cell r="C370" t="str">
            <v>Associate Member</v>
          </cell>
          <cell r="D370" t="str">
            <v>HE</v>
          </cell>
          <cell r="E370" t="str">
            <v>SUPC</v>
          </cell>
        </row>
        <row r="371">
          <cell r="A371" t="str">
            <v>London South Bank University</v>
          </cell>
          <cell r="B371" t="str">
            <v>South East</v>
          </cell>
          <cell r="C371" t="str">
            <v>Associate Member</v>
          </cell>
          <cell r="D371" t="str">
            <v>HE</v>
          </cell>
          <cell r="E371" t="str">
            <v>LUPC</v>
          </cell>
        </row>
        <row r="372">
          <cell r="A372" t="str">
            <v>Longley Park 6th Form College</v>
          </cell>
          <cell r="B372" t="str">
            <v>North East</v>
          </cell>
          <cell r="C372" t="str">
            <v>Associate Member</v>
          </cell>
          <cell r="D372" t="str">
            <v>FE</v>
          </cell>
          <cell r="E372" t="str">
            <v>CPC</v>
          </cell>
        </row>
        <row r="373">
          <cell r="A373" t="str">
            <v>Longridge High School</v>
          </cell>
          <cell r="B373" t="str">
            <v>North West</v>
          </cell>
          <cell r="C373" t="str">
            <v>Associate Member</v>
          </cell>
          <cell r="D373" t="str">
            <v>FE</v>
          </cell>
          <cell r="E373" t="str">
            <v>CPC</v>
          </cell>
        </row>
        <row r="374">
          <cell r="A374" t="str">
            <v>Lord Wandsworth College</v>
          </cell>
          <cell r="B374" t="str">
            <v>South East</v>
          </cell>
          <cell r="C374" t="str">
            <v>Associate Member</v>
          </cell>
          <cell r="D374" t="str">
            <v>Other</v>
          </cell>
          <cell r="E374" t="str">
            <v>Other</v>
          </cell>
        </row>
        <row r="375">
          <cell r="A375" t="str">
            <v>Loughborough College</v>
          </cell>
          <cell r="B375" t="str">
            <v>Midlands</v>
          </cell>
          <cell r="C375" t="str">
            <v>Associate Member</v>
          </cell>
          <cell r="D375" t="str">
            <v>FE</v>
          </cell>
          <cell r="E375" t="str">
            <v>CPC</v>
          </cell>
        </row>
        <row r="376">
          <cell r="A376" t="str">
            <v>Loughborough Grammar School</v>
          </cell>
          <cell r="B376" t="str">
            <v>Midlands</v>
          </cell>
          <cell r="C376" t="str">
            <v>Associate Member</v>
          </cell>
          <cell r="D376" t="str">
            <v>FE</v>
          </cell>
          <cell r="E376" t="str">
            <v>CPC</v>
          </cell>
        </row>
        <row r="377">
          <cell r="A377" t="str">
            <v>Loughborough Students Union</v>
          </cell>
          <cell r="B377" t="str">
            <v>Midlands</v>
          </cell>
          <cell r="C377" t="str">
            <v>Associate Member</v>
          </cell>
          <cell r="D377" t="str">
            <v>Other</v>
          </cell>
          <cell r="E377" t="str">
            <v>Other</v>
          </cell>
        </row>
        <row r="378">
          <cell r="A378" t="str">
            <v>Loughborough University</v>
          </cell>
          <cell r="B378" t="str">
            <v>Midlands</v>
          </cell>
          <cell r="C378" t="str">
            <v>Member</v>
          </cell>
          <cell r="D378" t="str">
            <v>HE</v>
          </cell>
          <cell r="E378" t="str">
            <v>NEUPC</v>
          </cell>
        </row>
        <row r="379">
          <cell r="A379" t="str">
            <v>Luton Borough Council</v>
          </cell>
          <cell r="B379" t="str">
            <v>Midlands</v>
          </cell>
          <cell r="C379" t="str">
            <v>Associate Member</v>
          </cell>
          <cell r="D379" t="str">
            <v>LA</v>
          </cell>
          <cell r="E379" t="str">
            <v>LA</v>
          </cell>
        </row>
        <row r="380">
          <cell r="A380" t="str">
            <v>Luton Sixth Form College</v>
          </cell>
          <cell r="B380" t="str">
            <v>Midlands</v>
          </cell>
          <cell r="C380" t="str">
            <v>Associate Member</v>
          </cell>
          <cell r="D380" t="str">
            <v>FE</v>
          </cell>
          <cell r="E380" t="str">
            <v>CPC</v>
          </cell>
        </row>
        <row r="381">
          <cell r="A381" t="str">
            <v>Macclesfield College</v>
          </cell>
          <cell r="B381" t="str">
            <v>North West</v>
          </cell>
          <cell r="C381" t="str">
            <v>Associate Member</v>
          </cell>
          <cell r="D381" t="str">
            <v>FE</v>
          </cell>
          <cell r="E381" t="str">
            <v>CPC</v>
          </cell>
        </row>
        <row r="382">
          <cell r="A382" t="str">
            <v>Magnum Opus College</v>
          </cell>
          <cell r="B382" t="str">
            <v>South East</v>
          </cell>
          <cell r="C382" t="str">
            <v>Associate Member</v>
          </cell>
          <cell r="D382" t="str">
            <v>FE</v>
          </cell>
          <cell r="E382" t="str">
            <v>CPC</v>
          </cell>
        </row>
        <row r="383">
          <cell r="A383" t="str">
            <v>Maidstone &amp; Tunbridge Wells NHS Trust</v>
          </cell>
          <cell r="B383" t="str">
            <v>South East</v>
          </cell>
          <cell r="C383" t="str">
            <v>Associate Member</v>
          </cell>
          <cell r="D383" t="str">
            <v>NHS</v>
          </cell>
          <cell r="E383" t="str">
            <v>Other</v>
          </cell>
        </row>
        <row r="384">
          <cell r="A384" t="str">
            <v>Manchester Academy</v>
          </cell>
          <cell r="B384" t="str">
            <v>North West</v>
          </cell>
          <cell r="C384" t="str">
            <v>Associate Member</v>
          </cell>
          <cell r="D384" t="str">
            <v>Academy</v>
          </cell>
          <cell r="E384" t="str">
            <v>Other</v>
          </cell>
        </row>
        <row r="385">
          <cell r="A385" t="str">
            <v>Manchester Creative and Media Academy</v>
          </cell>
          <cell r="B385" t="str">
            <v>North West</v>
          </cell>
          <cell r="C385" t="str">
            <v>Associate Member</v>
          </cell>
          <cell r="D385" t="str">
            <v>Academy</v>
          </cell>
          <cell r="E385" t="str">
            <v>CPC</v>
          </cell>
        </row>
        <row r="386">
          <cell r="A386" t="str">
            <v>Manchester Enterprise Academy</v>
          </cell>
          <cell r="B386" t="str">
            <v>North West</v>
          </cell>
          <cell r="C386" t="str">
            <v>Associate Member</v>
          </cell>
          <cell r="D386" t="str">
            <v>Academy</v>
          </cell>
          <cell r="E386" t="str">
            <v>CPC</v>
          </cell>
        </row>
        <row r="387">
          <cell r="A387" t="str">
            <v>Manchester Metropolitan University</v>
          </cell>
          <cell r="B387" t="str">
            <v>North West</v>
          </cell>
          <cell r="C387" t="str">
            <v>Member</v>
          </cell>
          <cell r="D387" t="str">
            <v>HE</v>
          </cell>
          <cell r="E387" t="str">
            <v>NWUPC</v>
          </cell>
        </row>
        <row r="388">
          <cell r="A388" t="str">
            <v>Manorlands Hospice Sue Ryder</v>
          </cell>
          <cell r="B388" t="str">
            <v>North East</v>
          </cell>
          <cell r="C388" t="str">
            <v>Associate Member</v>
          </cell>
          <cell r="D388" t="str">
            <v>HQP</v>
          </cell>
          <cell r="E388" t="str">
            <v>HQP</v>
          </cell>
        </row>
        <row r="389">
          <cell r="A389" t="str">
            <v>Marlborough College</v>
          </cell>
          <cell r="B389" t="str">
            <v>South West</v>
          </cell>
          <cell r="C389" t="str">
            <v>Associate Member</v>
          </cell>
          <cell r="D389" t="str">
            <v>FE</v>
          </cell>
          <cell r="E389" t="str">
            <v>CPC</v>
          </cell>
        </row>
        <row r="390">
          <cell r="A390" t="str">
            <v>Mary Stevens Hospice</v>
          </cell>
          <cell r="B390" t="str">
            <v>Midlands</v>
          </cell>
          <cell r="C390" t="str">
            <v>Associate Member</v>
          </cell>
          <cell r="D390" t="str">
            <v>HQP</v>
          </cell>
          <cell r="E390" t="str">
            <v>HQP</v>
          </cell>
        </row>
        <row r="391">
          <cell r="A391" t="str">
            <v>Maryville Care Home</v>
          </cell>
          <cell r="B391" t="str">
            <v>South East</v>
          </cell>
          <cell r="C391" t="str">
            <v>Associate Member</v>
          </cell>
          <cell r="D391" t="str">
            <v>HQP</v>
          </cell>
          <cell r="E391" t="str">
            <v>HQP</v>
          </cell>
        </row>
        <row r="392">
          <cell r="A392" t="str">
            <v>Merchant Taylor's School, Crosby</v>
          </cell>
          <cell r="B392" t="str">
            <v>North West</v>
          </cell>
          <cell r="C392" t="str">
            <v>Associate Member</v>
          </cell>
          <cell r="D392" t="str">
            <v>FE</v>
          </cell>
          <cell r="E392" t="str">
            <v>CPC</v>
          </cell>
        </row>
        <row r="393">
          <cell r="A393" t="str">
            <v>Merseyside Fire and Rescue Authority</v>
          </cell>
          <cell r="B393" t="str">
            <v>North West</v>
          </cell>
          <cell r="C393" t="str">
            <v>Associate Member</v>
          </cell>
          <cell r="D393" t="str">
            <v>Other</v>
          </cell>
          <cell r="E393" t="str">
            <v>Other</v>
          </cell>
        </row>
        <row r="394">
          <cell r="A394" t="str">
            <v>Mid Cheshire College</v>
          </cell>
          <cell r="B394" t="str">
            <v>North West</v>
          </cell>
          <cell r="C394" t="str">
            <v>Contracted Out</v>
          </cell>
          <cell r="D394" t="str">
            <v>FE</v>
          </cell>
          <cell r="E394" t="str">
            <v>CPC</v>
          </cell>
          <cell r="F394"/>
        </row>
        <row r="395">
          <cell r="A395" t="str">
            <v>Middlesbrough College</v>
          </cell>
          <cell r="B395" t="str">
            <v>North East</v>
          </cell>
          <cell r="C395" t="str">
            <v>Associate Member</v>
          </cell>
          <cell r="D395" t="str">
            <v>FE</v>
          </cell>
          <cell r="E395" t="str">
            <v>CPC</v>
          </cell>
        </row>
        <row r="396">
          <cell r="A396" t="str">
            <v>Middlesbrough Council</v>
          </cell>
          <cell r="B396" t="str">
            <v>Midlands</v>
          </cell>
          <cell r="C396" t="str">
            <v>Associate Member</v>
          </cell>
          <cell r="D396" t="str">
            <v>LA</v>
          </cell>
          <cell r="E396" t="str">
            <v>LA</v>
          </cell>
        </row>
        <row r="397">
          <cell r="A397" t="str">
            <v>MidKent College</v>
          </cell>
          <cell r="B397" t="str">
            <v>South East</v>
          </cell>
          <cell r="C397" t="str">
            <v>Associate Member</v>
          </cell>
          <cell r="D397" t="str">
            <v>FE</v>
          </cell>
          <cell r="E397" t="str">
            <v>CPC</v>
          </cell>
        </row>
        <row r="398">
          <cell r="A398" t="str">
            <v>Midlothian Council</v>
          </cell>
          <cell r="B398" t="str">
            <v>Scotland</v>
          </cell>
          <cell r="C398" t="str">
            <v>Associate Member</v>
          </cell>
          <cell r="D398" t="str">
            <v>LA</v>
          </cell>
          <cell r="E398" t="str">
            <v>LA</v>
          </cell>
        </row>
        <row r="399">
          <cell r="A399" t="str">
            <v>Milton Keynes College</v>
          </cell>
          <cell r="B399" t="str">
            <v>Midlands</v>
          </cell>
          <cell r="C399" t="str">
            <v>Associate Member</v>
          </cell>
          <cell r="D399" t="str">
            <v>FE</v>
          </cell>
          <cell r="E399" t="str">
            <v>CPC</v>
          </cell>
        </row>
        <row r="400">
          <cell r="A400" t="str">
            <v>Ministry of Justice</v>
          </cell>
          <cell r="B400" t="str">
            <v>North East</v>
          </cell>
          <cell r="C400" t="str">
            <v>Associate Member</v>
          </cell>
          <cell r="D400" t="str">
            <v>Other</v>
          </cell>
          <cell r="E400" t="str">
            <v>Other</v>
          </cell>
        </row>
        <row r="401">
          <cell r="A401" t="str">
            <v>Moat Community College</v>
          </cell>
          <cell r="B401" t="str">
            <v>Midlands</v>
          </cell>
          <cell r="C401" t="str">
            <v>Associate Member</v>
          </cell>
          <cell r="D401" t="str">
            <v>FE</v>
          </cell>
          <cell r="E401" t="str">
            <v>CPC</v>
          </cell>
        </row>
        <row r="402">
          <cell r="A402" t="str">
            <v>Moorlands College</v>
          </cell>
          <cell r="B402" t="str">
            <v>South West</v>
          </cell>
          <cell r="C402" t="str">
            <v>Associate Member</v>
          </cell>
          <cell r="D402" t="str">
            <v>FE</v>
          </cell>
          <cell r="E402" t="str">
            <v>CPC</v>
          </cell>
        </row>
        <row r="403">
          <cell r="A403" t="str">
            <v>Moray College</v>
          </cell>
          <cell r="B403" t="str">
            <v>Scotland</v>
          </cell>
          <cell r="C403" t="str">
            <v>Associate Member</v>
          </cell>
          <cell r="D403" t="str">
            <v>FE</v>
          </cell>
          <cell r="E403" t="str">
            <v>APUC</v>
          </cell>
        </row>
        <row r="404">
          <cell r="A404" t="str">
            <v>Moulton College</v>
          </cell>
          <cell r="B404" t="str">
            <v>Midlands</v>
          </cell>
          <cell r="C404" t="str">
            <v>Associate Member</v>
          </cell>
          <cell r="D404" t="str">
            <v>FE</v>
          </cell>
          <cell r="E404" t="str">
            <v>CPC</v>
          </cell>
        </row>
        <row r="405">
          <cell r="A405" t="str">
            <v>Myerscough College</v>
          </cell>
          <cell r="B405" t="str">
            <v>North West</v>
          </cell>
          <cell r="C405" t="str">
            <v>Member</v>
          </cell>
          <cell r="D405" t="str">
            <v>FE</v>
          </cell>
          <cell r="E405" t="str">
            <v>CPC</v>
          </cell>
        </row>
        <row r="406">
          <cell r="A406" t="str">
            <v>Myland Hall</v>
          </cell>
          <cell r="B406" t="str">
            <v>South East</v>
          </cell>
          <cell r="C406" t="str">
            <v>Associate Member</v>
          </cell>
          <cell r="D406" t="str">
            <v>HQP</v>
          </cell>
          <cell r="E406" t="str">
            <v>HQP</v>
          </cell>
        </row>
        <row r="407">
          <cell r="A407" t="str">
            <v>Naomi House Children's Hospice</v>
          </cell>
          <cell r="B407" t="str">
            <v>South West</v>
          </cell>
          <cell r="C407" t="str">
            <v>Associate Member</v>
          </cell>
          <cell r="D407" t="str">
            <v>HQP</v>
          </cell>
          <cell r="E407" t="str">
            <v>HQP</v>
          </cell>
        </row>
        <row r="408">
          <cell r="A408" t="str">
            <v>Neath Port Talbot College Group</v>
          </cell>
          <cell r="B408" t="str">
            <v>Wales</v>
          </cell>
          <cell r="C408" t="str">
            <v>Member</v>
          </cell>
          <cell r="D408" t="str">
            <v>FE</v>
          </cell>
          <cell r="E408" t="str">
            <v>CPC</v>
          </cell>
        </row>
        <row r="409">
          <cell r="A409" t="str">
            <v>Nelson &amp; Colne College</v>
          </cell>
          <cell r="B409" t="str">
            <v>North West</v>
          </cell>
          <cell r="C409" t="str">
            <v>Associate Member</v>
          </cell>
          <cell r="D409" t="str">
            <v>FE</v>
          </cell>
          <cell r="E409" t="str">
            <v>CPC</v>
          </cell>
        </row>
        <row r="410">
          <cell r="A410" t="str">
            <v>NESCOT</v>
          </cell>
          <cell r="B410" t="str">
            <v>South East</v>
          </cell>
          <cell r="C410" t="str">
            <v>Associate Member</v>
          </cell>
          <cell r="D410" t="str">
            <v>FE</v>
          </cell>
          <cell r="E410" t="str">
            <v>CPC</v>
          </cell>
        </row>
        <row r="411">
          <cell r="A411" t="str">
            <v>New College Durham</v>
          </cell>
          <cell r="B411" t="str">
            <v>North East</v>
          </cell>
          <cell r="C411" t="str">
            <v>Associate Member</v>
          </cell>
          <cell r="D411" t="str">
            <v>FE</v>
          </cell>
          <cell r="E411" t="str">
            <v>CPC</v>
          </cell>
        </row>
        <row r="412">
          <cell r="A412" t="str">
            <v>New College Lanarkshire</v>
          </cell>
          <cell r="B412" t="str">
            <v>Scotland</v>
          </cell>
          <cell r="C412" t="str">
            <v>Member</v>
          </cell>
          <cell r="D412" t="str">
            <v>FE</v>
          </cell>
          <cell r="E412" t="str">
            <v>APUC</v>
          </cell>
        </row>
        <row r="413">
          <cell r="A413" t="str">
            <v>New College Nottingham</v>
          </cell>
          <cell r="B413" t="str">
            <v>Midlands</v>
          </cell>
          <cell r="C413" t="str">
            <v>Associate Member</v>
          </cell>
          <cell r="D413" t="str">
            <v>FE</v>
          </cell>
          <cell r="E413" t="str">
            <v>CPC</v>
          </cell>
        </row>
        <row r="414">
          <cell r="A414" t="str">
            <v>New College Pontefract</v>
          </cell>
          <cell r="B414" t="str">
            <v>North West</v>
          </cell>
          <cell r="C414" t="str">
            <v>Associate Member</v>
          </cell>
          <cell r="D414" t="str">
            <v>FE</v>
          </cell>
          <cell r="E414" t="str">
            <v>CPC</v>
          </cell>
        </row>
        <row r="415">
          <cell r="A415" t="str">
            <v>New College Stamford</v>
          </cell>
          <cell r="B415" t="str">
            <v>Midlands</v>
          </cell>
          <cell r="C415" t="str">
            <v>Associate Member</v>
          </cell>
          <cell r="D415" t="str">
            <v>FE</v>
          </cell>
          <cell r="E415" t="str">
            <v>CPC</v>
          </cell>
        </row>
        <row r="416">
          <cell r="A416" t="str">
            <v>New College, Swindon</v>
          </cell>
          <cell r="B416" t="str">
            <v>South East</v>
          </cell>
          <cell r="C416" t="str">
            <v>Associate Member</v>
          </cell>
          <cell r="D416" t="str">
            <v>FE</v>
          </cell>
          <cell r="E416" t="str">
            <v>SUPC</v>
          </cell>
        </row>
        <row r="417">
          <cell r="A417" t="str">
            <v>Newark and Sherwood Homes</v>
          </cell>
          <cell r="B417" t="str">
            <v>Midlands</v>
          </cell>
          <cell r="C417" t="str">
            <v>Associate Member</v>
          </cell>
          <cell r="D417" t="str">
            <v>HQP</v>
          </cell>
          <cell r="E417" t="str">
            <v>HQP</v>
          </cell>
        </row>
        <row r="418">
          <cell r="A418" t="str">
            <v>Newbattle Abbey College</v>
          </cell>
          <cell r="B418" t="str">
            <v>Scotland</v>
          </cell>
          <cell r="C418" t="str">
            <v>Associate Member</v>
          </cell>
          <cell r="D418" t="str">
            <v>FE</v>
          </cell>
          <cell r="E418" t="str">
            <v>APUC</v>
          </cell>
        </row>
        <row r="419">
          <cell r="A419" t="str">
            <v>Newbury College</v>
          </cell>
          <cell r="B419" t="str">
            <v>South East</v>
          </cell>
          <cell r="C419" t="str">
            <v>Associate Member</v>
          </cell>
          <cell r="D419" t="str">
            <v>FE</v>
          </cell>
          <cell r="E419" t="str">
            <v>CPC</v>
          </cell>
        </row>
        <row r="420">
          <cell r="A420" t="str">
            <v>Newcastle &amp; Stafford College Group</v>
          </cell>
          <cell r="B420" t="str">
            <v>North East</v>
          </cell>
          <cell r="C420" t="str">
            <v>Member</v>
          </cell>
          <cell r="D420" t="str">
            <v>FE</v>
          </cell>
          <cell r="E420" t="str">
            <v>CPC</v>
          </cell>
        </row>
        <row r="421">
          <cell r="A421" t="str">
            <v>Newcastle University</v>
          </cell>
          <cell r="B421" t="str">
            <v>North East</v>
          </cell>
          <cell r="C421" t="str">
            <v>Member</v>
          </cell>
          <cell r="D421" t="str">
            <v>HE</v>
          </cell>
          <cell r="E421" t="str">
            <v>NEUPC</v>
          </cell>
        </row>
        <row r="422">
          <cell r="A422" t="str">
            <v>New City College</v>
          </cell>
          <cell r="B422" t="str">
            <v>South East</v>
          </cell>
          <cell r="C422" t="str">
            <v>Associate Member</v>
          </cell>
          <cell r="D422" t="str">
            <v>FE</v>
          </cell>
          <cell r="E422" t="str">
            <v>LUPC</v>
          </cell>
        </row>
        <row r="423">
          <cell r="A423" t="str">
            <v>Newham College</v>
          </cell>
          <cell r="B423" t="str">
            <v>South East</v>
          </cell>
          <cell r="C423" t="str">
            <v>Associate Member</v>
          </cell>
          <cell r="D423" t="str">
            <v>FE</v>
          </cell>
          <cell r="E423" t="str">
            <v>CPC</v>
          </cell>
        </row>
        <row r="424">
          <cell r="A424" t="str">
            <v>Newman University</v>
          </cell>
          <cell r="B424" t="str">
            <v>Midlands</v>
          </cell>
          <cell r="C424" t="str">
            <v>Member</v>
          </cell>
          <cell r="D424" t="str">
            <v>HE</v>
          </cell>
          <cell r="E424" t="str">
            <v>SUPC</v>
          </cell>
        </row>
        <row r="425">
          <cell r="A425" t="str">
            <v>NHS Blood &amp; Transplant</v>
          </cell>
          <cell r="B425" t="str">
            <v>South West</v>
          </cell>
          <cell r="C425" t="str">
            <v>Associate Member</v>
          </cell>
          <cell r="D425" t="str">
            <v>NHS</v>
          </cell>
          <cell r="E425" t="str">
            <v>Other</v>
          </cell>
        </row>
        <row r="426">
          <cell r="A426" t="str">
            <v>NHS Shared Service Partnership (NWSSP)</v>
          </cell>
          <cell r="B426" t="str">
            <v>Wales</v>
          </cell>
          <cell r="C426" t="str">
            <v>Associate Member</v>
          </cell>
          <cell r="D426" t="str">
            <v>NHS</v>
          </cell>
          <cell r="E426" t="str">
            <v>Other</v>
          </cell>
        </row>
        <row r="427">
          <cell r="A427" t="str">
            <v>North East Scotland College</v>
          </cell>
          <cell r="B427" t="str">
            <v>Scotland</v>
          </cell>
          <cell r="C427" t="str">
            <v>Associate Member</v>
          </cell>
          <cell r="D427" t="str">
            <v>FE</v>
          </cell>
          <cell r="E427" t="str">
            <v>APUC</v>
          </cell>
        </row>
        <row r="428">
          <cell r="A428" t="str">
            <v>North Halifax Grammer School</v>
          </cell>
          <cell r="B428" t="str">
            <v>North East</v>
          </cell>
          <cell r="C428" t="str">
            <v>Associate Member</v>
          </cell>
          <cell r="D428" t="str">
            <v>Academy</v>
          </cell>
          <cell r="E428" t="str">
            <v>CPC</v>
          </cell>
        </row>
        <row r="429">
          <cell r="A429" t="str">
            <v>North Hertfordshire College</v>
          </cell>
          <cell r="B429" t="str">
            <v>Midlands</v>
          </cell>
          <cell r="C429" t="str">
            <v>Associate Member</v>
          </cell>
          <cell r="D429" t="str">
            <v>FE</v>
          </cell>
          <cell r="E429" t="str">
            <v>CPC</v>
          </cell>
        </row>
        <row r="430">
          <cell r="A430" t="str">
            <v>North Highland College</v>
          </cell>
          <cell r="B430" t="str">
            <v>Scotland</v>
          </cell>
          <cell r="C430" t="str">
            <v>Associate Member</v>
          </cell>
          <cell r="D430" t="str">
            <v>FE</v>
          </cell>
          <cell r="E430" t="str">
            <v>APUC</v>
          </cell>
        </row>
        <row r="431">
          <cell r="A431" t="str">
            <v>North Lanarkshire Council</v>
          </cell>
          <cell r="B431" t="str">
            <v>Scotland</v>
          </cell>
          <cell r="C431" t="str">
            <v>Associate Member</v>
          </cell>
          <cell r="D431" t="str">
            <v>LA</v>
          </cell>
          <cell r="E431" t="str">
            <v>LA</v>
          </cell>
        </row>
        <row r="432">
          <cell r="A432" t="str">
            <v>North Lindsey College</v>
          </cell>
          <cell r="B432" t="str">
            <v>North East</v>
          </cell>
          <cell r="C432" t="str">
            <v>Associate Member</v>
          </cell>
          <cell r="D432" t="str">
            <v>FE</v>
          </cell>
          <cell r="E432" t="str">
            <v>CPC</v>
          </cell>
        </row>
        <row r="433">
          <cell r="A433" t="str">
            <v>North Liverpool Academy</v>
          </cell>
          <cell r="B433" t="str">
            <v>North West</v>
          </cell>
          <cell r="C433" t="str">
            <v>Associate Member</v>
          </cell>
          <cell r="D433" t="str">
            <v>Academy</v>
          </cell>
          <cell r="E433" t="str">
            <v>CPC</v>
          </cell>
        </row>
        <row r="434">
          <cell r="A434" t="str">
            <v>North Notts College</v>
          </cell>
          <cell r="B434" t="str">
            <v>North East</v>
          </cell>
          <cell r="C434" t="str">
            <v>Associate Member</v>
          </cell>
          <cell r="D434" t="str">
            <v>FE</v>
          </cell>
          <cell r="E434" t="str">
            <v>CPC</v>
          </cell>
        </row>
        <row r="435">
          <cell r="A435" t="str">
            <v>North Warwickshire &amp; Hinckley College</v>
          </cell>
          <cell r="B435" t="str">
            <v>North West</v>
          </cell>
          <cell r="C435" t="str">
            <v>Associate Member</v>
          </cell>
          <cell r="D435" t="str">
            <v>FE</v>
          </cell>
          <cell r="E435" t="str">
            <v>CPC</v>
          </cell>
        </row>
        <row r="436">
          <cell r="A436" t="str">
            <v>North West Kent College</v>
          </cell>
          <cell r="B436" t="str">
            <v>South East</v>
          </cell>
          <cell r="C436" t="str">
            <v>Associate Member</v>
          </cell>
          <cell r="D436" t="str">
            <v>FE</v>
          </cell>
          <cell r="E436" t="str">
            <v>CPC</v>
          </cell>
        </row>
        <row r="437">
          <cell r="A437" t="str">
            <v>North West Regional College</v>
          </cell>
          <cell r="B437" t="str">
            <v>N Ireland</v>
          </cell>
          <cell r="C437" t="str">
            <v>Associate Member</v>
          </cell>
          <cell r="D437" t="str">
            <v>FE</v>
          </cell>
          <cell r="E437" t="str">
            <v>CPC</v>
          </cell>
        </row>
        <row r="438">
          <cell r="A438" t="str">
            <v>Northallerton College</v>
          </cell>
          <cell r="B438" t="str">
            <v>North East</v>
          </cell>
          <cell r="C438" t="str">
            <v>Associate Member</v>
          </cell>
          <cell r="D438" t="str">
            <v>FE</v>
          </cell>
          <cell r="E438" t="str">
            <v>CPC</v>
          </cell>
        </row>
        <row r="439">
          <cell r="A439" t="str">
            <v>Northallerton School &amp; Sixth Form College</v>
          </cell>
          <cell r="B439" t="str">
            <v>North East</v>
          </cell>
          <cell r="C439" t="str">
            <v>Associate Member</v>
          </cell>
          <cell r="D439" t="str">
            <v>FE</v>
          </cell>
          <cell r="E439" t="str">
            <v>CPC</v>
          </cell>
        </row>
        <row r="440">
          <cell r="A440" t="str">
            <v>Northampton College</v>
          </cell>
          <cell r="B440" t="str">
            <v>Midlands</v>
          </cell>
          <cell r="C440" t="str">
            <v>Associate Member</v>
          </cell>
          <cell r="D440" t="str">
            <v>FE</v>
          </cell>
          <cell r="E440" t="str">
            <v>CPC</v>
          </cell>
        </row>
        <row r="441">
          <cell r="A441" t="str">
            <v>Northbrook College</v>
          </cell>
          <cell r="B441" t="str">
            <v>South East</v>
          </cell>
          <cell r="C441" t="str">
            <v>Associate Member</v>
          </cell>
          <cell r="D441" t="str">
            <v>FE</v>
          </cell>
          <cell r="E441" t="str">
            <v>CPC</v>
          </cell>
        </row>
        <row r="442">
          <cell r="A442" t="str">
            <v>Northern College</v>
          </cell>
          <cell r="B442" t="str">
            <v>North East</v>
          </cell>
          <cell r="C442" t="str">
            <v>Associate Member</v>
          </cell>
          <cell r="D442" t="str">
            <v>FE</v>
          </cell>
          <cell r="E442" t="str">
            <v>CPC</v>
          </cell>
        </row>
        <row r="443">
          <cell r="A443" t="str">
            <v>Northern Regional College</v>
          </cell>
          <cell r="B443" t="str">
            <v>N Ireland</v>
          </cell>
          <cell r="C443" t="str">
            <v>Associate Member</v>
          </cell>
          <cell r="D443" t="str">
            <v>FE</v>
          </cell>
          <cell r="E443" t="str">
            <v>CPC</v>
          </cell>
        </row>
        <row r="444">
          <cell r="A444" t="str">
            <v>Northern School of Contemporary Dance</v>
          </cell>
          <cell r="B444" t="str">
            <v>North West</v>
          </cell>
          <cell r="C444" t="str">
            <v>Associate Member</v>
          </cell>
          <cell r="D444" t="str">
            <v>HE</v>
          </cell>
          <cell r="E444" t="str">
            <v>Other</v>
          </cell>
        </row>
        <row r="445">
          <cell r="A445" t="str">
            <v>Northumberland College</v>
          </cell>
          <cell r="B445" t="str">
            <v>North East</v>
          </cell>
          <cell r="C445" t="str">
            <v>Associate Member</v>
          </cell>
          <cell r="D445" t="str">
            <v>FE</v>
          </cell>
          <cell r="E445" t="str">
            <v>CPC</v>
          </cell>
        </row>
        <row r="446">
          <cell r="A446" t="str">
            <v>Northumberland County Council</v>
          </cell>
          <cell r="B446" t="str">
            <v>North East</v>
          </cell>
          <cell r="C446" t="str">
            <v>Associate Member</v>
          </cell>
          <cell r="D446" t="str">
            <v>LA</v>
          </cell>
          <cell r="E446" t="str">
            <v>LA</v>
          </cell>
        </row>
        <row r="447">
          <cell r="A447" t="str">
            <v>Northumbria Univeristy Library Shop</v>
          </cell>
          <cell r="B447" t="str">
            <v>North East</v>
          </cell>
          <cell r="C447" t="str">
            <v>Associate Member</v>
          </cell>
          <cell r="D447" t="str">
            <v>HE</v>
          </cell>
          <cell r="E447" t="str">
            <v>NEUPC</v>
          </cell>
        </row>
        <row r="448">
          <cell r="A448" t="str">
            <v>Northumbria University</v>
          </cell>
          <cell r="B448" t="str">
            <v>North East</v>
          </cell>
          <cell r="C448" t="str">
            <v>Contracted Out</v>
          </cell>
          <cell r="D448" t="str">
            <v>HE</v>
          </cell>
          <cell r="E448" t="str">
            <v>NEUPC</v>
          </cell>
        </row>
        <row r="449">
          <cell r="A449" t="str">
            <v>Northumbria University Library Shop</v>
          </cell>
          <cell r="B449" t="str">
            <v>North East</v>
          </cell>
          <cell r="C449" t="str">
            <v>Associate Member</v>
          </cell>
          <cell r="D449" t="str">
            <v>HE</v>
          </cell>
          <cell r="E449" t="str">
            <v>NEUPC</v>
          </cell>
        </row>
        <row r="450">
          <cell r="A450" t="str">
            <v>Nottingham Academy</v>
          </cell>
          <cell r="B450" t="str">
            <v>Midlands</v>
          </cell>
          <cell r="C450" t="str">
            <v>Associate Member</v>
          </cell>
          <cell r="D450" t="str">
            <v>Academy</v>
          </cell>
          <cell r="E450" t="str">
            <v>CPC</v>
          </cell>
        </row>
        <row r="451">
          <cell r="A451" t="str">
            <v>Nottingham Trent University</v>
          </cell>
          <cell r="B451" t="str">
            <v>Midlands</v>
          </cell>
          <cell r="C451" t="str">
            <v>Member</v>
          </cell>
          <cell r="D451" t="str">
            <v>HE</v>
          </cell>
          <cell r="E451" t="str">
            <v>NEUPC</v>
          </cell>
        </row>
        <row r="452">
          <cell r="A452" t="str">
            <v>Nottingham University Hospitals NHS Trust</v>
          </cell>
          <cell r="B452" t="str">
            <v>Midlands</v>
          </cell>
          <cell r="C452" t="str">
            <v>Associate Member</v>
          </cell>
          <cell r="D452" t="str">
            <v>NHS</v>
          </cell>
          <cell r="E452" t="str">
            <v>Other</v>
          </cell>
        </row>
        <row r="453">
          <cell r="A453" t="str">
            <v>Nottinghamshire County Council</v>
          </cell>
          <cell r="B453" t="str">
            <v>Midlands</v>
          </cell>
          <cell r="C453" t="str">
            <v>Associate Member</v>
          </cell>
          <cell r="D453" t="str">
            <v>LA</v>
          </cell>
          <cell r="E453" t="str">
            <v>LA</v>
          </cell>
        </row>
        <row r="454">
          <cell r="A454" t="str">
            <v>Nottingham City Council</v>
          </cell>
          <cell r="B454" t="str">
            <v>Midlands</v>
          </cell>
          <cell r="C454" t="str">
            <v>Associate Member</v>
          </cell>
          <cell r="D454" t="str">
            <v>LA</v>
          </cell>
          <cell r="E454" t="str">
            <v>LA</v>
          </cell>
        </row>
        <row r="455">
          <cell r="A455" t="str">
            <v>Novalis Trust</v>
          </cell>
          <cell r="B455" t="str">
            <v>Midlands</v>
          </cell>
          <cell r="C455" t="str">
            <v>Associate Member</v>
          </cell>
          <cell r="D455" t="str">
            <v>FE</v>
          </cell>
          <cell r="E455" t="str">
            <v>CPC</v>
          </cell>
        </row>
        <row r="456">
          <cell r="A456" t="str">
            <v>NULC</v>
          </cell>
          <cell r="B456" t="str">
            <v>Midlands</v>
          </cell>
          <cell r="C456" t="str">
            <v>Member</v>
          </cell>
          <cell r="D456" t="str">
            <v>FE</v>
          </cell>
          <cell r="E456" t="str">
            <v>NWUPC</v>
          </cell>
        </row>
        <row r="457">
          <cell r="A457" t="str">
            <v>NWUPC Limited</v>
          </cell>
          <cell r="B457" t="str">
            <v>North West</v>
          </cell>
          <cell r="C457" t="str">
            <v>Associate Member</v>
          </cell>
          <cell r="D457" t="str">
            <v>Other</v>
          </cell>
          <cell r="E457" t="str">
            <v>NWUPC</v>
          </cell>
        </row>
        <row r="458">
          <cell r="A458" t="str">
            <v>Oakhaven Hospice Trust</v>
          </cell>
          <cell r="B458" t="str">
            <v>South West</v>
          </cell>
          <cell r="C458" t="str">
            <v>Associate Member</v>
          </cell>
          <cell r="D458" t="str">
            <v>HQP</v>
          </cell>
          <cell r="E458" t="str">
            <v>HQP</v>
          </cell>
        </row>
        <row r="459">
          <cell r="A459" t="str">
            <v>Oaklands College</v>
          </cell>
          <cell r="B459" t="str">
            <v>Midlands</v>
          </cell>
          <cell r="C459" t="str">
            <v>Associate Member</v>
          </cell>
          <cell r="D459" t="str">
            <v>FE</v>
          </cell>
          <cell r="E459" t="str">
            <v>CPC</v>
          </cell>
        </row>
        <row r="460">
          <cell r="A460" t="str">
            <v>Oasis Academy</v>
          </cell>
          <cell r="B460" t="str">
            <v>North West</v>
          </cell>
          <cell r="C460" t="str">
            <v>Associate Member</v>
          </cell>
          <cell r="D460" t="str">
            <v>Academy</v>
          </cell>
          <cell r="E460" t="str">
            <v>CPC</v>
          </cell>
        </row>
        <row r="461">
          <cell r="A461" t="str">
            <v>Oldham Council</v>
          </cell>
          <cell r="B461" t="str">
            <v>North West</v>
          </cell>
          <cell r="C461" t="str">
            <v>Associate Member</v>
          </cell>
          <cell r="D461" t="str">
            <v>LA</v>
          </cell>
          <cell r="E461" t="str">
            <v>LA</v>
          </cell>
        </row>
        <row r="462">
          <cell r="A462" t="str">
            <v>Oldham Sixth Form College</v>
          </cell>
          <cell r="B462" t="str">
            <v>North West</v>
          </cell>
          <cell r="C462" t="str">
            <v>Associate Member</v>
          </cell>
          <cell r="D462" t="str">
            <v>FE</v>
          </cell>
          <cell r="E462" t="str">
            <v>CPC</v>
          </cell>
        </row>
        <row r="463">
          <cell r="A463" t="str">
            <v>One Housing Group</v>
          </cell>
          <cell r="B463" t="str">
            <v>South East</v>
          </cell>
          <cell r="C463" t="str">
            <v>Associate Member</v>
          </cell>
          <cell r="D463" t="str">
            <v>HQP</v>
          </cell>
          <cell r="E463" t="str">
            <v>HQP</v>
          </cell>
        </row>
        <row r="464">
          <cell r="A464" t="str">
            <v>Ongo Communities Ltd</v>
          </cell>
          <cell r="B464" t="str">
            <v>North East</v>
          </cell>
          <cell r="C464" t="str">
            <v>Associate Member</v>
          </cell>
          <cell r="D464" t="str">
            <v>Other</v>
          </cell>
          <cell r="E464" t="str">
            <v>Other</v>
          </cell>
        </row>
        <row r="465">
          <cell r="A465" t="str">
            <v>Orbit Group Limited</v>
          </cell>
          <cell r="B465" t="str">
            <v>Midlands</v>
          </cell>
          <cell r="C465" t="str">
            <v>Associate Member</v>
          </cell>
          <cell r="D465" t="str">
            <v>Other</v>
          </cell>
          <cell r="E465" t="str">
            <v>Other</v>
          </cell>
        </row>
        <row r="466">
          <cell r="A466" t="str">
            <v>Ormiston Horizon Academy</v>
          </cell>
          <cell r="B466" t="str">
            <v>Midlands</v>
          </cell>
          <cell r="C466" t="str">
            <v>Associate Member</v>
          </cell>
          <cell r="D466" t="str">
            <v>Academy</v>
          </cell>
          <cell r="E466" t="str">
            <v>CPC</v>
          </cell>
        </row>
        <row r="467">
          <cell r="A467" t="str">
            <v>Ormiston South Wolverhampton &amp; Bilston Academy</v>
          </cell>
          <cell r="B467" t="str">
            <v>Midlands</v>
          </cell>
          <cell r="C467" t="str">
            <v>Associate Member</v>
          </cell>
          <cell r="D467" t="str">
            <v>Academy</v>
          </cell>
          <cell r="E467" t="str">
            <v>CPC</v>
          </cell>
        </row>
        <row r="468">
          <cell r="A468" t="str">
            <v>Ormiston Sudbury Academy</v>
          </cell>
          <cell r="B468" t="str">
            <v>Midlands</v>
          </cell>
          <cell r="C468" t="str">
            <v>Associate Member</v>
          </cell>
          <cell r="D468" t="str">
            <v>Academy</v>
          </cell>
          <cell r="E468" t="str">
            <v>CPC</v>
          </cell>
        </row>
        <row r="469">
          <cell r="A469" t="str">
            <v>Outwood Grange Academies Trust</v>
          </cell>
          <cell r="B469" t="str">
            <v>North East</v>
          </cell>
          <cell r="C469" t="str">
            <v>Associate Member</v>
          </cell>
          <cell r="D469" t="str">
            <v>Academy</v>
          </cell>
          <cell r="E469" t="str">
            <v>Other</v>
          </cell>
        </row>
        <row r="470">
          <cell r="A470" t="str">
            <v>Oxford Brookes University</v>
          </cell>
          <cell r="B470" t="str">
            <v>Oxford</v>
          </cell>
          <cell r="C470" t="str">
            <v>Contracted Out</v>
          </cell>
          <cell r="D470" t="str">
            <v>HE</v>
          </cell>
          <cell r="E470" t="str">
            <v>SUPC</v>
          </cell>
        </row>
        <row r="471">
          <cell r="A471" t="str">
            <v>Oxford Centre for Islamic Studies</v>
          </cell>
          <cell r="B471" t="str">
            <v>Oxford</v>
          </cell>
          <cell r="C471" t="str">
            <v>Associate Member</v>
          </cell>
          <cell r="D471" t="str">
            <v>HE (Oxford)</v>
          </cell>
          <cell r="E471" t="str">
            <v>Oxford</v>
          </cell>
        </row>
        <row r="472">
          <cell r="A472" t="str">
            <v>Oxford Health NHS Foundation Trust</v>
          </cell>
          <cell r="B472" t="str">
            <v>Oxford</v>
          </cell>
          <cell r="C472" t="str">
            <v>Associate Member</v>
          </cell>
          <cell r="D472" t="str">
            <v>NHS</v>
          </cell>
          <cell r="E472" t="str">
            <v>Other</v>
          </cell>
        </row>
        <row r="473">
          <cell r="A473" t="str">
            <v>Paddington Academy</v>
          </cell>
          <cell r="B473" t="str">
            <v>South East</v>
          </cell>
          <cell r="C473" t="str">
            <v>Associate Member</v>
          </cell>
          <cell r="D473" t="str">
            <v>Academy</v>
          </cell>
          <cell r="E473" t="str">
            <v>CPC</v>
          </cell>
        </row>
        <row r="474">
          <cell r="A474" t="str">
            <v>Palmer's College</v>
          </cell>
          <cell r="B474" t="str">
            <v>South East</v>
          </cell>
          <cell r="C474" t="str">
            <v>Associate Member</v>
          </cell>
          <cell r="D474" t="str">
            <v>FE</v>
          </cell>
          <cell r="E474" t="str">
            <v>CPC</v>
          </cell>
        </row>
        <row r="475">
          <cell r="A475" t="str">
            <v>Paradigm Trust</v>
          </cell>
          <cell r="B475" t="str">
            <v>South East</v>
          </cell>
          <cell r="C475" t="str">
            <v>Associate Member</v>
          </cell>
          <cell r="D475" t="str">
            <v>Academy</v>
          </cell>
          <cell r="E475" t="str">
            <v>Other</v>
          </cell>
        </row>
        <row r="476">
          <cell r="A476" t="str">
            <v>Pembrokeshire College</v>
          </cell>
          <cell r="B476" t="str">
            <v>Wales</v>
          </cell>
          <cell r="C476" t="str">
            <v>Associate Member</v>
          </cell>
          <cell r="D476" t="str">
            <v>FE</v>
          </cell>
          <cell r="E476" t="str">
            <v>CPC</v>
          </cell>
        </row>
        <row r="477">
          <cell r="A477" t="str">
            <v>Penine Care NHS Foundation Trust</v>
          </cell>
          <cell r="B477" t="str">
            <v>North West</v>
          </cell>
          <cell r="C477" t="str">
            <v>Associate Member</v>
          </cell>
          <cell r="D477" t="str">
            <v>NHS</v>
          </cell>
          <cell r="E477" t="str">
            <v>Other</v>
          </cell>
        </row>
        <row r="478">
          <cell r="A478" t="str">
            <v>Pent Valley Technology College</v>
          </cell>
          <cell r="B478" t="str">
            <v>South East</v>
          </cell>
          <cell r="C478" t="str">
            <v>Associate Member</v>
          </cell>
          <cell r="D478" t="str">
            <v>FE</v>
          </cell>
          <cell r="E478" t="str">
            <v>CPC</v>
          </cell>
        </row>
        <row r="479">
          <cell r="A479" t="str">
            <v>Peter Symonds College</v>
          </cell>
          <cell r="B479" t="str">
            <v>South West</v>
          </cell>
          <cell r="C479" t="str">
            <v>Associate Member</v>
          </cell>
          <cell r="D479" t="str">
            <v>FE</v>
          </cell>
          <cell r="E479" t="str">
            <v>CPC</v>
          </cell>
        </row>
        <row r="480">
          <cell r="A480" t="str">
            <v>Peterborough Regional College</v>
          </cell>
          <cell r="B480" t="str">
            <v>Midlands</v>
          </cell>
          <cell r="C480" t="str">
            <v>Associate Member</v>
          </cell>
          <cell r="D480" t="str">
            <v>FE</v>
          </cell>
          <cell r="E480" t="str">
            <v>CPC</v>
          </cell>
        </row>
        <row r="481">
          <cell r="A481" t="str">
            <v>Petroc College</v>
          </cell>
          <cell r="B481" t="str">
            <v>South West</v>
          </cell>
          <cell r="C481" t="str">
            <v>Associate Member</v>
          </cell>
          <cell r="D481" t="str">
            <v>FE</v>
          </cell>
          <cell r="E481" t="str">
            <v>CPC</v>
          </cell>
        </row>
        <row r="482">
          <cell r="A482" t="str">
            <v>Pilgrims Hospice Thanet</v>
          </cell>
          <cell r="B482" t="str">
            <v>South East</v>
          </cell>
          <cell r="C482" t="str">
            <v>Associate Member</v>
          </cell>
          <cell r="D482" t="str">
            <v>HQP</v>
          </cell>
          <cell r="E482" t="str">
            <v>HQP</v>
          </cell>
        </row>
        <row r="483">
          <cell r="A483" t="str">
            <v>Places for People Group</v>
          </cell>
          <cell r="B483" t="str">
            <v>North West</v>
          </cell>
          <cell r="C483" t="str">
            <v>Associate Member</v>
          </cell>
          <cell r="D483" t="str">
            <v>Other</v>
          </cell>
          <cell r="E483" t="str">
            <v>Other</v>
          </cell>
        </row>
        <row r="484">
          <cell r="A484" t="str">
            <v>Plymouth City Council</v>
          </cell>
          <cell r="B484" t="str">
            <v>South West</v>
          </cell>
          <cell r="C484" t="str">
            <v>Associate Member</v>
          </cell>
          <cell r="D484" t="str">
            <v>LA</v>
          </cell>
          <cell r="E484" t="str">
            <v>LA</v>
          </cell>
        </row>
        <row r="485">
          <cell r="A485" t="str">
            <v>Plymouth School of Creative Arts</v>
          </cell>
          <cell r="B485" t="str">
            <v>South West</v>
          </cell>
          <cell r="C485" t="str">
            <v>Associate Member</v>
          </cell>
          <cell r="D485" t="str">
            <v>FE</v>
          </cell>
          <cell r="E485" t="str">
            <v>CPC</v>
          </cell>
        </row>
        <row r="486">
          <cell r="A486" t="str">
            <v>Plymouth University</v>
          </cell>
          <cell r="B486" t="str">
            <v>South West</v>
          </cell>
          <cell r="C486" t="str">
            <v>Member</v>
          </cell>
          <cell r="D486" t="str">
            <v>HE</v>
          </cell>
          <cell r="E486" t="str">
            <v>SUPC</v>
          </cell>
        </row>
        <row r="487">
          <cell r="A487" t="str">
            <v>Portsmouth City Council</v>
          </cell>
          <cell r="B487" t="str">
            <v>South West</v>
          </cell>
          <cell r="C487" t="str">
            <v>Associate Member</v>
          </cell>
          <cell r="D487" t="str">
            <v>LA</v>
          </cell>
          <cell r="E487" t="str">
            <v>LA</v>
          </cell>
        </row>
        <row r="488">
          <cell r="A488" t="str">
            <v>Portsmouth College</v>
          </cell>
          <cell r="B488" t="str">
            <v>South West</v>
          </cell>
          <cell r="C488" t="str">
            <v>Associate Member</v>
          </cell>
          <cell r="D488" t="str">
            <v>FE</v>
          </cell>
          <cell r="E488" t="str">
            <v>CPC</v>
          </cell>
        </row>
        <row r="489">
          <cell r="A489" t="str">
            <v>Preston City Council - Guildhall</v>
          </cell>
          <cell r="B489" t="str">
            <v>North West</v>
          </cell>
          <cell r="C489" t="str">
            <v>Contracted Out</v>
          </cell>
          <cell r="D489" t="str">
            <v>LA</v>
          </cell>
          <cell r="E489" t="str">
            <v>LA</v>
          </cell>
        </row>
        <row r="490">
          <cell r="A490" t="str">
            <v>Preston College</v>
          </cell>
          <cell r="B490" t="str">
            <v>North West</v>
          </cell>
          <cell r="C490" t="str">
            <v>Contracted Out</v>
          </cell>
          <cell r="D490" t="str">
            <v>FE</v>
          </cell>
          <cell r="E490" t="str">
            <v>CPC</v>
          </cell>
        </row>
        <row r="491">
          <cell r="A491" t="str">
            <v>Priestlands School</v>
          </cell>
          <cell r="B491" t="str">
            <v>South East</v>
          </cell>
          <cell r="C491" t="str">
            <v>Associate Member</v>
          </cell>
          <cell r="D491" t="str">
            <v>FE</v>
          </cell>
          <cell r="E491" t="str">
            <v>Other</v>
          </cell>
        </row>
        <row r="492">
          <cell r="A492" t="str">
            <v>Priestley College</v>
          </cell>
          <cell r="B492" t="str">
            <v>North West</v>
          </cell>
          <cell r="C492" t="str">
            <v>Associate Member</v>
          </cell>
          <cell r="D492" t="str">
            <v>FE</v>
          </cell>
          <cell r="E492" t="str">
            <v>CPC</v>
          </cell>
        </row>
        <row r="493">
          <cell r="A493" t="str">
            <v>Princess Alice Hospice Trust</v>
          </cell>
          <cell r="B493" t="str">
            <v>South East</v>
          </cell>
          <cell r="C493" t="str">
            <v>Associate Member</v>
          </cell>
          <cell r="D493" t="str">
            <v>HQP</v>
          </cell>
          <cell r="E493" t="str">
            <v>HQP</v>
          </cell>
        </row>
        <row r="494">
          <cell r="A494" t="str">
            <v>Prior Pursglove College</v>
          </cell>
          <cell r="B494" t="str">
            <v>North East</v>
          </cell>
          <cell r="C494" t="str">
            <v>Associate Member</v>
          </cell>
          <cell r="D494" t="str">
            <v>FE</v>
          </cell>
          <cell r="E494" t="str">
            <v>CPC</v>
          </cell>
        </row>
        <row r="495">
          <cell r="A495" t="str">
            <v>Prospect Hospice Ltd</v>
          </cell>
          <cell r="B495" t="str">
            <v>South West</v>
          </cell>
          <cell r="C495" t="str">
            <v>Associate Member</v>
          </cell>
          <cell r="D495" t="str">
            <v>HQP</v>
          </cell>
          <cell r="E495" t="str">
            <v>HQP</v>
          </cell>
        </row>
        <row r="496">
          <cell r="A496" t="str">
            <v>Prospects College of Advanced Technology</v>
          </cell>
          <cell r="B496" t="str">
            <v>South East</v>
          </cell>
          <cell r="C496" t="str">
            <v>Associate Member</v>
          </cell>
          <cell r="D496" t="str">
            <v>FE</v>
          </cell>
          <cell r="E496" t="str">
            <v>CPC</v>
          </cell>
        </row>
        <row r="497">
          <cell r="A497" t="str">
            <v>Queen Margaret University</v>
          </cell>
          <cell r="B497" t="str">
            <v>Scotland</v>
          </cell>
          <cell r="C497" t="str">
            <v>Affiliate</v>
          </cell>
          <cell r="D497" t="str">
            <v>HE</v>
          </cell>
          <cell r="E497" t="str">
            <v>APUC</v>
          </cell>
        </row>
        <row r="498">
          <cell r="A498" t="str">
            <v>Queen Mary, University of London</v>
          </cell>
          <cell r="B498" t="str">
            <v>South East</v>
          </cell>
          <cell r="C498" t="str">
            <v>Member</v>
          </cell>
          <cell r="D498" t="str">
            <v>HE</v>
          </cell>
          <cell r="E498" t="str">
            <v>LUPC</v>
          </cell>
        </row>
        <row r="499">
          <cell r="A499" t="str">
            <v>Queen's University (Canada)</v>
          </cell>
          <cell r="B499" t="str">
            <v>South East</v>
          </cell>
          <cell r="C499" t="str">
            <v>Member</v>
          </cell>
          <cell r="D499" t="str">
            <v>HE</v>
          </cell>
          <cell r="E499" t="str">
            <v>SUPC</v>
          </cell>
        </row>
        <row r="500">
          <cell r="A500" t="str">
            <v>Queen's University, Belfast</v>
          </cell>
          <cell r="B500" t="str">
            <v>N Ireland</v>
          </cell>
          <cell r="C500" t="str">
            <v>Member</v>
          </cell>
          <cell r="D500" t="str">
            <v>HE</v>
          </cell>
          <cell r="E500" t="str">
            <v>Other</v>
          </cell>
        </row>
        <row r="501">
          <cell r="A501" t="str">
            <v>Quintin Kynaston School</v>
          </cell>
          <cell r="B501" t="str">
            <v>South East</v>
          </cell>
          <cell r="C501" t="str">
            <v>Contracted Out</v>
          </cell>
          <cell r="D501" t="str">
            <v>FE</v>
          </cell>
          <cell r="E501" t="str">
            <v>CPC</v>
          </cell>
        </row>
        <row r="502">
          <cell r="A502" t="str">
            <v>Reach Academy</v>
          </cell>
          <cell r="B502" t="str">
            <v>South East</v>
          </cell>
          <cell r="C502" t="str">
            <v>Associate Member</v>
          </cell>
          <cell r="D502" t="str">
            <v>Academy</v>
          </cell>
          <cell r="E502" t="str">
            <v>Other</v>
          </cell>
        </row>
        <row r="503">
          <cell r="A503" t="str">
            <v>Reading College</v>
          </cell>
          <cell r="B503" t="str">
            <v>South East</v>
          </cell>
          <cell r="C503" t="str">
            <v>Associate Member</v>
          </cell>
          <cell r="D503" t="str">
            <v>FE</v>
          </cell>
          <cell r="E503" t="str">
            <v>CPC</v>
          </cell>
        </row>
        <row r="504">
          <cell r="A504" t="str">
            <v>Reaseheath College</v>
          </cell>
          <cell r="B504" t="str">
            <v>North West</v>
          </cell>
          <cell r="C504" t="str">
            <v>Associate Member</v>
          </cell>
          <cell r="D504" t="str">
            <v>FE</v>
          </cell>
          <cell r="E504" t="str">
            <v>CPC</v>
          </cell>
        </row>
        <row r="505">
          <cell r="A505" t="str">
            <v>Red House Academy</v>
          </cell>
          <cell r="B505" t="str">
            <v>North East</v>
          </cell>
          <cell r="C505" t="str">
            <v>Associate Member</v>
          </cell>
          <cell r="D505" t="str">
            <v>Academy</v>
          </cell>
          <cell r="E505" t="str">
            <v>CPC</v>
          </cell>
        </row>
        <row r="506">
          <cell r="A506" t="str">
            <v>Redbridge College</v>
          </cell>
          <cell r="B506" t="str">
            <v>South East</v>
          </cell>
          <cell r="C506" t="str">
            <v>Associate Member</v>
          </cell>
          <cell r="D506" t="str">
            <v>FE</v>
          </cell>
          <cell r="E506" t="str">
            <v>LUPC</v>
          </cell>
        </row>
        <row r="507">
          <cell r="A507" t="str">
            <v>Reid Kerr College</v>
          </cell>
          <cell r="B507" t="str">
            <v>Scotland</v>
          </cell>
          <cell r="C507" t="str">
            <v>Associate Member</v>
          </cell>
          <cell r="D507" t="str">
            <v>FE</v>
          </cell>
          <cell r="E507" t="str">
            <v>APUC</v>
          </cell>
        </row>
        <row r="508">
          <cell r="A508" t="str">
            <v>Reigate 6th Form College</v>
          </cell>
          <cell r="B508" t="str">
            <v>South East</v>
          </cell>
          <cell r="C508" t="str">
            <v>Associate Member</v>
          </cell>
          <cell r="D508" t="str">
            <v>FE</v>
          </cell>
          <cell r="E508" t="str">
            <v>CPC</v>
          </cell>
        </row>
        <row r="509">
          <cell r="A509" t="str">
            <v>Relish School</v>
          </cell>
          <cell r="B509" t="str">
            <v>Midlands</v>
          </cell>
          <cell r="C509" t="str">
            <v>Associate Member</v>
          </cell>
          <cell r="D509" t="str">
            <v>FE</v>
          </cell>
          <cell r="E509" t="str">
            <v>Other</v>
          </cell>
        </row>
        <row r="510">
          <cell r="A510" t="str">
            <v>Ribbon Academy Trust</v>
          </cell>
          <cell r="B510" t="str">
            <v>North East</v>
          </cell>
          <cell r="C510" t="str">
            <v>Associate Member</v>
          </cell>
          <cell r="D510" t="str">
            <v>Academy</v>
          </cell>
          <cell r="E510" t="str">
            <v>CPC</v>
          </cell>
        </row>
        <row r="511">
          <cell r="A511" t="str">
            <v>Ringwood School</v>
          </cell>
          <cell r="B511" t="str">
            <v>South West</v>
          </cell>
          <cell r="C511" t="str">
            <v>Associate Member</v>
          </cell>
          <cell r="D511" t="str">
            <v>FE</v>
          </cell>
          <cell r="E511" t="str">
            <v>CPC</v>
          </cell>
        </row>
        <row r="512">
          <cell r="A512" t="str">
            <v>Rivendale Extra Care Housing</v>
          </cell>
          <cell r="B512" t="str">
            <v>Midlands</v>
          </cell>
          <cell r="C512" t="str">
            <v>Associate Member</v>
          </cell>
          <cell r="D512" t="str">
            <v>HQP</v>
          </cell>
          <cell r="E512" t="str">
            <v>HQP</v>
          </cell>
        </row>
        <row r="513">
          <cell r="A513" t="str">
            <v>Riverside Care &amp; Support</v>
          </cell>
          <cell r="B513" t="str">
            <v>South East</v>
          </cell>
          <cell r="C513" t="str">
            <v>Associate Member</v>
          </cell>
          <cell r="D513" t="str">
            <v>HQP</v>
          </cell>
          <cell r="E513" t="str">
            <v>HQP</v>
          </cell>
        </row>
        <row r="514">
          <cell r="A514" t="str">
            <v>Riverside College, Halton</v>
          </cell>
          <cell r="B514" t="str">
            <v>North West</v>
          </cell>
          <cell r="C514" t="str">
            <v>Associate Member</v>
          </cell>
          <cell r="D514" t="str">
            <v>FE</v>
          </cell>
          <cell r="E514" t="str">
            <v>CPC</v>
          </cell>
        </row>
        <row r="515">
          <cell r="A515" t="str">
            <v>Robert Gordon University</v>
          </cell>
          <cell r="B515" t="str">
            <v>Scotland</v>
          </cell>
          <cell r="C515" t="str">
            <v>Affiliate</v>
          </cell>
          <cell r="D515" t="str">
            <v>HE</v>
          </cell>
          <cell r="E515" t="str">
            <v>APUC</v>
          </cell>
        </row>
        <row r="516">
          <cell r="A516" t="str">
            <v>Rochdale Metropolitan Borough Council</v>
          </cell>
          <cell r="B516" t="str">
            <v>North West</v>
          </cell>
          <cell r="C516" t="str">
            <v>Associate Member</v>
          </cell>
          <cell r="D516" t="str">
            <v>LA</v>
          </cell>
          <cell r="E516" t="str">
            <v>LA</v>
          </cell>
        </row>
        <row r="517">
          <cell r="A517" t="str">
            <v>Rochdale Sixth Form College</v>
          </cell>
          <cell r="B517" t="str">
            <v>North West</v>
          </cell>
          <cell r="C517" t="str">
            <v>Associate Member</v>
          </cell>
          <cell r="D517" t="str">
            <v>FE</v>
          </cell>
          <cell r="E517" t="str">
            <v>CPC</v>
          </cell>
        </row>
        <row r="518">
          <cell r="A518" t="str">
            <v>Rothamsted Research</v>
          </cell>
          <cell r="B518" t="str">
            <v>South East</v>
          </cell>
          <cell r="C518" t="str">
            <v>Associate Member</v>
          </cell>
          <cell r="D518" t="str">
            <v>Other</v>
          </cell>
          <cell r="E518" t="str">
            <v>SUPC</v>
          </cell>
        </row>
        <row r="519">
          <cell r="A519" t="str">
            <v>Rotherham College of Arts &amp; Technology</v>
          </cell>
          <cell r="B519" t="str">
            <v>North East</v>
          </cell>
          <cell r="C519" t="str">
            <v>Associate Member</v>
          </cell>
          <cell r="D519" t="str">
            <v>FE</v>
          </cell>
          <cell r="E519" t="str">
            <v>CPC</v>
          </cell>
        </row>
        <row r="520">
          <cell r="A520" t="str">
            <v>Royal Academy of Music</v>
          </cell>
          <cell r="B520" t="str">
            <v>South East</v>
          </cell>
          <cell r="C520" t="str">
            <v>Associate Member</v>
          </cell>
          <cell r="D520" t="str">
            <v>HE</v>
          </cell>
          <cell r="E520" t="str">
            <v>LUPC</v>
          </cell>
        </row>
        <row r="521">
          <cell r="A521" t="str">
            <v>Royal Agricultural University</v>
          </cell>
          <cell r="B521" t="str">
            <v>Midlands</v>
          </cell>
          <cell r="C521" t="str">
            <v>Associate Member</v>
          </cell>
          <cell r="D521" t="str">
            <v>HE</v>
          </cell>
          <cell r="E521" t="str">
            <v>SUPC</v>
          </cell>
        </row>
        <row r="522">
          <cell r="A522" t="str">
            <v>Royal Brompton &amp; Harefield NHS Foundation Trust</v>
          </cell>
          <cell r="B522" t="str">
            <v>South East</v>
          </cell>
          <cell r="C522" t="str">
            <v>Associate Member</v>
          </cell>
          <cell r="D522" t="str">
            <v>NHS</v>
          </cell>
          <cell r="E522" t="str">
            <v>Other</v>
          </cell>
        </row>
        <row r="523">
          <cell r="A523" t="str">
            <v>Royal Central School of Speech and Drama</v>
          </cell>
          <cell r="B523" t="str">
            <v>South East</v>
          </cell>
          <cell r="C523" t="str">
            <v>Associate Member</v>
          </cell>
          <cell r="D523" t="str">
            <v>FE</v>
          </cell>
          <cell r="E523" t="str">
            <v>LUPC</v>
          </cell>
        </row>
        <row r="524">
          <cell r="A524" t="str">
            <v>Royal College of Art</v>
          </cell>
          <cell r="B524" t="str">
            <v>South East</v>
          </cell>
          <cell r="C524" t="str">
            <v>Contracted Out</v>
          </cell>
          <cell r="D524" t="str">
            <v>HE</v>
          </cell>
          <cell r="E524" t="str">
            <v>LUPC</v>
          </cell>
        </row>
        <row r="525">
          <cell r="A525" t="str">
            <v>Royal College of Music</v>
          </cell>
          <cell r="B525" t="str">
            <v>South East</v>
          </cell>
          <cell r="C525" t="str">
            <v>Associate Member</v>
          </cell>
          <cell r="D525" t="str">
            <v>HE</v>
          </cell>
          <cell r="E525" t="str">
            <v>LUPC</v>
          </cell>
        </row>
        <row r="526">
          <cell r="A526" t="str">
            <v>Royal College of Physicians</v>
          </cell>
          <cell r="B526" t="str">
            <v>South East</v>
          </cell>
          <cell r="C526" t="str">
            <v>Associate Member</v>
          </cell>
          <cell r="D526" t="str">
            <v>HE</v>
          </cell>
          <cell r="E526" t="str">
            <v>LUPC</v>
          </cell>
        </row>
        <row r="527">
          <cell r="A527" t="str">
            <v>Royal College of Surgeons</v>
          </cell>
          <cell r="B527" t="str">
            <v>South East</v>
          </cell>
          <cell r="C527" t="str">
            <v>Associate Member</v>
          </cell>
          <cell r="D527" t="str">
            <v>HE</v>
          </cell>
          <cell r="E527" t="str">
            <v>LUPC</v>
          </cell>
        </row>
        <row r="528">
          <cell r="A528" t="str">
            <v>Royal Devon &amp; Exeter NHS Foundation Trust</v>
          </cell>
          <cell r="B528" t="str">
            <v>South West</v>
          </cell>
          <cell r="C528" t="str">
            <v>Associate Member</v>
          </cell>
          <cell r="D528" t="str">
            <v>NHS</v>
          </cell>
          <cell r="E528" t="str">
            <v>Other</v>
          </cell>
        </row>
        <row r="529">
          <cell r="A529" t="str">
            <v>Royal Holloway, University of London</v>
          </cell>
          <cell r="B529" t="str">
            <v>South East</v>
          </cell>
          <cell r="C529" t="str">
            <v>Member</v>
          </cell>
          <cell r="D529" t="str">
            <v>HE</v>
          </cell>
          <cell r="E529" t="str">
            <v>LUPC</v>
          </cell>
        </row>
        <row r="530">
          <cell r="A530" t="str">
            <v>Royal Northern College Of Music</v>
          </cell>
          <cell r="B530" t="str">
            <v>North West</v>
          </cell>
          <cell r="C530" t="str">
            <v>Member</v>
          </cell>
          <cell r="D530" t="str">
            <v>HE</v>
          </cell>
          <cell r="E530" t="str">
            <v>NWUPC</v>
          </cell>
        </row>
        <row r="531">
          <cell r="A531" t="str">
            <v>Royal Society of Medicine</v>
          </cell>
          <cell r="B531" t="str">
            <v>South East</v>
          </cell>
          <cell r="C531" t="str">
            <v>Associate Member</v>
          </cell>
          <cell r="D531" t="str">
            <v>FE</v>
          </cell>
          <cell r="E531" t="str">
            <v>CPC</v>
          </cell>
        </row>
        <row r="532">
          <cell r="A532" t="str">
            <v>Royal Veterinary College</v>
          </cell>
          <cell r="B532" t="str">
            <v>South East</v>
          </cell>
          <cell r="C532" t="str">
            <v>Associate Member</v>
          </cell>
          <cell r="D532" t="str">
            <v>HE</v>
          </cell>
          <cell r="E532" t="str">
            <v>LUPC</v>
          </cell>
        </row>
        <row r="533">
          <cell r="A533" t="str">
            <v>RSA Academy</v>
          </cell>
          <cell r="B533" t="str">
            <v>Midlands</v>
          </cell>
          <cell r="C533" t="str">
            <v>Associate Member</v>
          </cell>
          <cell r="D533" t="str">
            <v>Academy</v>
          </cell>
          <cell r="E533" t="str">
            <v>CPC</v>
          </cell>
        </row>
        <row r="534">
          <cell r="A534" t="str">
            <v>Runshaw College</v>
          </cell>
          <cell r="B534" t="str">
            <v>North West</v>
          </cell>
          <cell r="C534" t="str">
            <v>Member</v>
          </cell>
          <cell r="D534" t="str">
            <v>FE</v>
          </cell>
          <cell r="E534" t="str">
            <v>CPC</v>
          </cell>
        </row>
        <row r="535">
          <cell r="A535" t="str">
            <v>Ruskin College</v>
          </cell>
          <cell r="B535" t="str">
            <v>Oxford</v>
          </cell>
          <cell r="C535" t="str">
            <v>Associate Member</v>
          </cell>
          <cell r="D535" t="str">
            <v>FE</v>
          </cell>
          <cell r="E535" t="str">
            <v>CPC</v>
          </cell>
        </row>
        <row r="536">
          <cell r="A536" t="str">
            <v>Saddleworth College</v>
          </cell>
          <cell r="B536" t="str">
            <v>North West</v>
          </cell>
          <cell r="C536" t="str">
            <v>Associate Member</v>
          </cell>
          <cell r="D536" t="str">
            <v>FE</v>
          </cell>
          <cell r="E536" t="str">
            <v>CPC</v>
          </cell>
        </row>
        <row r="537">
          <cell r="A537" t="str">
            <v>Saddleworth School</v>
          </cell>
          <cell r="B537" t="str">
            <v>North West</v>
          </cell>
          <cell r="C537" t="str">
            <v>Associate Member</v>
          </cell>
          <cell r="D537" t="str">
            <v>FE</v>
          </cell>
          <cell r="E537" t="str">
            <v>CPC</v>
          </cell>
        </row>
        <row r="538">
          <cell r="A538" t="str">
            <v>Said Business School Ltd</v>
          </cell>
          <cell r="B538" t="str">
            <v>Oxford</v>
          </cell>
          <cell r="C538" t="str">
            <v>Member</v>
          </cell>
          <cell r="D538" t="str">
            <v>HE (Oxford)</v>
          </cell>
          <cell r="E538" t="str">
            <v>Oxford</v>
          </cell>
        </row>
        <row r="539">
          <cell r="A539" t="str">
            <v>Salford City Academy</v>
          </cell>
          <cell r="B539" t="str">
            <v>North West</v>
          </cell>
          <cell r="C539" t="str">
            <v>Associate Member</v>
          </cell>
          <cell r="D539" t="str">
            <v>Academy</v>
          </cell>
          <cell r="E539" t="str">
            <v>CPC</v>
          </cell>
        </row>
        <row r="540">
          <cell r="A540" t="str">
            <v>Salford City College</v>
          </cell>
          <cell r="B540" t="str">
            <v>North West</v>
          </cell>
          <cell r="C540" t="str">
            <v>Member</v>
          </cell>
          <cell r="D540" t="str">
            <v>FE</v>
          </cell>
          <cell r="E540" t="str">
            <v>CPC</v>
          </cell>
        </row>
        <row r="541">
          <cell r="A541" t="str">
            <v>Sanctuary Housing</v>
          </cell>
          <cell r="B541" t="str">
            <v>Midlands</v>
          </cell>
          <cell r="C541" t="str">
            <v>Associate Member</v>
          </cell>
          <cell r="D541" t="str">
            <v>Other</v>
          </cell>
          <cell r="E541" t="str">
            <v>Other</v>
          </cell>
        </row>
        <row r="542">
          <cell r="A542" t="str">
            <v>Sandwell and West Birmingham Hospitals NHS Trust</v>
          </cell>
          <cell r="B542" t="str">
            <v>Midlands</v>
          </cell>
          <cell r="C542" t="str">
            <v>Associate Member</v>
          </cell>
          <cell r="D542" t="str">
            <v>NHS</v>
          </cell>
          <cell r="E542" t="str">
            <v>Other</v>
          </cell>
        </row>
        <row r="543">
          <cell r="A543" t="str">
            <v>Sawston Village College</v>
          </cell>
          <cell r="B543" t="str">
            <v>Cambridge</v>
          </cell>
          <cell r="C543" t="str">
            <v>Associate Member</v>
          </cell>
          <cell r="D543" t="str">
            <v>FE</v>
          </cell>
          <cell r="E543" t="str">
            <v>CPC</v>
          </cell>
        </row>
        <row r="544">
          <cell r="A544" t="str">
            <v>Scarborough 6th Form College</v>
          </cell>
          <cell r="B544" t="str">
            <v>North East</v>
          </cell>
          <cell r="C544" t="str">
            <v>Associate Member</v>
          </cell>
          <cell r="D544" t="str">
            <v>FE</v>
          </cell>
          <cell r="E544" t="str">
            <v>CPC</v>
          </cell>
        </row>
        <row r="545">
          <cell r="A545" t="str">
            <v>School of Economic Science</v>
          </cell>
          <cell r="B545" t="str">
            <v>South East</v>
          </cell>
          <cell r="C545" t="str">
            <v>Associate Member</v>
          </cell>
          <cell r="D545" t="str">
            <v>FE</v>
          </cell>
          <cell r="E545" t="str">
            <v>CPC</v>
          </cell>
        </row>
        <row r="546">
          <cell r="A546" t="str">
            <v>Scotland's Rural College (SRUC)</v>
          </cell>
          <cell r="B546" t="str">
            <v>Scotland</v>
          </cell>
          <cell r="C546" t="str">
            <v>Member</v>
          </cell>
          <cell r="D546" t="str">
            <v>FE</v>
          </cell>
          <cell r="E546" t="str">
            <v>APUC</v>
          </cell>
        </row>
        <row r="547">
          <cell r="A547" t="str">
            <v>Seevic College</v>
          </cell>
          <cell r="B547" t="str">
            <v>South East</v>
          </cell>
          <cell r="C547" t="str">
            <v>Associate Member</v>
          </cell>
          <cell r="D547" t="str">
            <v>FE</v>
          </cell>
          <cell r="E547" t="str">
            <v>CPC</v>
          </cell>
        </row>
        <row r="548">
          <cell r="A548" t="str">
            <v>Sefton Metropolitan Borough Council</v>
          </cell>
          <cell r="B548" t="str">
            <v>North West</v>
          </cell>
          <cell r="C548" t="str">
            <v>Associate Member</v>
          </cell>
          <cell r="D548" t="str">
            <v>LA</v>
          </cell>
          <cell r="E548" t="str">
            <v>LA</v>
          </cell>
        </row>
        <row r="549">
          <cell r="A549" t="str">
            <v>Sefton New Directions Ltd</v>
          </cell>
          <cell r="B549" t="str">
            <v>North West</v>
          </cell>
          <cell r="C549" t="str">
            <v>Associate Member</v>
          </cell>
          <cell r="D549" t="str">
            <v>LA</v>
          </cell>
          <cell r="E549" t="str">
            <v>LA</v>
          </cell>
        </row>
        <row r="550">
          <cell r="A550" t="str">
            <v>Selby College</v>
          </cell>
          <cell r="B550" t="str">
            <v>North East</v>
          </cell>
          <cell r="C550" t="str">
            <v>Associate Member</v>
          </cell>
          <cell r="D550" t="str">
            <v>FE</v>
          </cell>
          <cell r="E550" t="str">
            <v>CPC</v>
          </cell>
        </row>
        <row r="551">
          <cell r="A551" t="str">
            <v>Sensor City Liverpool Limited</v>
          </cell>
          <cell r="B551" t="str">
            <v>North West</v>
          </cell>
          <cell r="C551" t="str">
            <v>Associate Member</v>
          </cell>
          <cell r="D551" t="str">
            <v>Other</v>
          </cell>
          <cell r="E551" t="str">
            <v>Other</v>
          </cell>
        </row>
        <row r="552">
          <cell r="A552" t="str">
            <v>Severn Hospice Ltd</v>
          </cell>
          <cell r="B552" t="str">
            <v>Midlands</v>
          </cell>
          <cell r="C552" t="str">
            <v>Associate Member</v>
          </cell>
          <cell r="D552" t="str">
            <v>HQP</v>
          </cell>
          <cell r="E552" t="str">
            <v>HQP</v>
          </cell>
        </row>
        <row r="553">
          <cell r="A553" t="str">
            <v>Shebbear College</v>
          </cell>
          <cell r="B553" t="str">
            <v>South West</v>
          </cell>
          <cell r="C553" t="str">
            <v>Associate Member</v>
          </cell>
          <cell r="D553" t="str">
            <v>FE</v>
          </cell>
          <cell r="E553" t="str">
            <v>CPC</v>
          </cell>
        </row>
        <row r="554">
          <cell r="A554" t="str">
            <v>Sheffield Hallam University</v>
          </cell>
          <cell r="B554" t="str">
            <v>North East</v>
          </cell>
          <cell r="C554" t="str">
            <v>Member</v>
          </cell>
          <cell r="D554" t="str">
            <v>HE</v>
          </cell>
          <cell r="E554" t="str">
            <v>NEUPC</v>
          </cell>
        </row>
        <row r="555">
          <cell r="A555" t="str">
            <v>Sheffield Teaching Hospitals NHS Foundation Trust</v>
          </cell>
          <cell r="B555" t="str">
            <v>North East</v>
          </cell>
          <cell r="C555" t="str">
            <v>Associate Member</v>
          </cell>
          <cell r="D555" t="str">
            <v>NHS</v>
          </cell>
          <cell r="E555" t="str">
            <v>Other</v>
          </cell>
        </row>
        <row r="556">
          <cell r="A556" t="str">
            <v>Shipley College</v>
          </cell>
          <cell r="B556" t="str">
            <v>North East</v>
          </cell>
          <cell r="C556" t="str">
            <v>Associate Member</v>
          </cell>
          <cell r="D556" t="str">
            <v>FE</v>
          </cell>
          <cell r="E556" t="str">
            <v>CPC</v>
          </cell>
        </row>
        <row r="557">
          <cell r="A557" t="str">
            <v>Shooting Star House</v>
          </cell>
          <cell r="B557" t="str">
            <v>South East</v>
          </cell>
          <cell r="C557" t="str">
            <v>Associate Member</v>
          </cell>
          <cell r="D557" t="str">
            <v>HQP</v>
          </cell>
          <cell r="E557" t="str">
            <v>HQP</v>
          </cell>
        </row>
        <row r="558">
          <cell r="A558" t="str">
            <v>Shrewsbury College of Arts &amp; Technology</v>
          </cell>
          <cell r="B558" t="str">
            <v>Midlands</v>
          </cell>
          <cell r="C558" t="str">
            <v>Associate Member</v>
          </cell>
          <cell r="D558" t="str">
            <v>FE</v>
          </cell>
          <cell r="E558" t="str">
            <v>CPC</v>
          </cell>
        </row>
        <row r="559">
          <cell r="A559" t="str">
            <v>Sidney Stringer Academy</v>
          </cell>
          <cell r="B559" t="str">
            <v>Midlands</v>
          </cell>
          <cell r="C559" t="str">
            <v>Associate Member</v>
          </cell>
          <cell r="D559" t="str">
            <v>Academy</v>
          </cell>
          <cell r="E559" t="str">
            <v>CPC</v>
          </cell>
        </row>
        <row r="560">
          <cell r="A560" t="str">
            <v>SIPS Catering Service</v>
          </cell>
          <cell r="B560" t="str">
            <v>Midlands</v>
          </cell>
          <cell r="C560" t="str">
            <v>Associate Member</v>
          </cell>
          <cell r="D560" t="str">
            <v>Other</v>
          </cell>
          <cell r="E560" t="str">
            <v>Other</v>
          </cell>
        </row>
        <row r="561">
          <cell r="A561" t="str">
            <v>Snape Maltings</v>
          </cell>
          <cell r="B561" t="str">
            <v>South East</v>
          </cell>
          <cell r="C561" t="str">
            <v>Associate Member</v>
          </cell>
          <cell r="D561" t="str">
            <v>Other</v>
          </cell>
          <cell r="E561" t="str">
            <v>Other</v>
          </cell>
        </row>
        <row r="562">
          <cell r="A562" t="str">
            <v>SOAS, University of London</v>
          </cell>
          <cell r="B562" t="str">
            <v>South East</v>
          </cell>
          <cell r="C562" t="str">
            <v>Associate Member</v>
          </cell>
          <cell r="D562" t="str">
            <v>HE</v>
          </cell>
          <cell r="E562" t="str">
            <v>LUPC</v>
          </cell>
        </row>
        <row r="563">
          <cell r="A563" t="str">
            <v>Solihull College &amp; University Centre</v>
          </cell>
          <cell r="B563" t="str">
            <v>Midlands</v>
          </cell>
          <cell r="C563" t="str">
            <v>Associate Member</v>
          </cell>
          <cell r="D563" t="str">
            <v>FE</v>
          </cell>
          <cell r="E563" t="str">
            <v>SUPC</v>
          </cell>
        </row>
        <row r="564">
          <cell r="A564" t="str">
            <v>Somerset College</v>
          </cell>
          <cell r="B564" t="str">
            <v>South West</v>
          </cell>
          <cell r="C564" t="str">
            <v>Associate Member</v>
          </cell>
          <cell r="D564" t="str">
            <v>FE</v>
          </cell>
          <cell r="E564" t="str">
            <v>CPC</v>
          </cell>
        </row>
        <row r="565">
          <cell r="A565" t="str">
            <v>South &amp; City College Birmingham</v>
          </cell>
          <cell r="B565" t="str">
            <v>Midlands</v>
          </cell>
          <cell r="C565" t="str">
            <v>Associate Member</v>
          </cell>
          <cell r="D565" t="str">
            <v>FE</v>
          </cell>
          <cell r="E565" t="str">
            <v>CPC</v>
          </cell>
        </row>
        <row r="566">
          <cell r="A566" t="str">
            <v>South Devon College</v>
          </cell>
          <cell r="B566" t="str">
            <v>South West</v>
          </cell>
          <cell r="C566" t="str">
            <v>Member</v>
          </cell>
          <cell r="D566" t="str">
            <v>FE</v>
          </cell>
          <cell r="E566" t="str">
            <v>CPC</v>
          </cell>
        </row>
        <row r="567">
          <cell r="A567" t="str">
            <v>South Downs College</v>
          </cell>
          <cell r="B567" t="str">
            <v>South West</v>
          </cell>
          <cell r="C567" t="str">
            <v>Associate Member</v>
          </cell>
          <cell r="D567" t="str">
            <v>FE</v>
          </cell>
          <cell r="E567" t="str">
            <v>CPC</v>
          </cell>
        </row>
        <row r="568">
          <cell r="A568" t="str">
            <v>South Eastern Regional College</v>
          </cell>
          <cell r="B568" t="str">
            <v>N Ireland</v>
          </cell>
          <cell r="C568" t="str">
            <v>Associate Member</v>
          </cell>
          <cell r="D568" t="str">
            <v>FE</v>
          </cell>
          <cell r="E568" t="str">
            <v>CPC</v>
          </cell>
        </row>
        <row r="569">
          <cell r="A569" t="str">
            <v>South Essex College</v>
          </cell>
          <cell r="B569" t="str">
            <v>South East</v>
          </cell>
          <cell r="C569" t="str">
            <v>Associate Member</v>
          </cell>
          <cell r="D569" t="str">
            <v>FE</v>
          </cell>
          <cell r="E569" t="str">
            <v>SUPC</v>
          </cell>
        </row>
        <row r="570">
          <cell r="A570" t="str">
            <v>South Gloucestershire and Stroud College</v>
          </cell>
          <cell r="B570" t="str">
            <v>South West</v>
          </cell>
          <cell r="C570" t="str">
            <v>Associate Member</v>
          </cell>
          <cell r="D570" t="str">
            <v>FE</v>
          </cell>
          <cell r="E570" t="str">
            <v>CPC</v>
          </cell>
        </row>
        <row r="571">
          <cell r="A571" t="str">
            <v>South Lanarkshire College</v>
          </cell>
          <cell r="B571" t="str">
            <v>Scotland</v>
          </cell>
          <cell r="C571" t="str">
            <v>Associate Member</v>
          </cell>
          <cell r="D571" t="str">
            <v>FE</v>
          </cell>
          <cell r="E571" t="str">
            <v>APUC</v>
          </cell>
        </row>
        <row r="572">
          <cell r="A572" t="str">
            <v>South Lanarkshire Council</v>
          </cell>
          <cell r="B572" t="str">
            <v>Scotland</v>
          </cell>
          <cell r="C572" t="str">
            <v>Associate Member</v>
          </cell>
          <cell r="D572" t="str">
            <v>LA</v>
          </cell>
          <cell r="E572" t="str">
            <v>LA</v>
          </cell>
        </row>
        <row r="573">
          <cell r="A573" t="str">
            <v>South Ribble Borough Council</v>
          </cell>
          <cell r="B573" t="str">
            <v>North West</v>
          </cell>
          <cell r="C573" t="str">
            <v>Associate Member</v>
          </cell>
          <cell r="D573" t="str">
            <v>LA</v>
          </cell>
          <cell r="E573" t="str">
            <v>LA</v>
          </cell>
        </row>
        <row r="574">
          <cell r="A574" t="str">
            <v>South Sefton College</v>
          </cell>
          <cell r="B574" t="str">
            <v>North West</v>
          </cell>
          <cell r="C574" t="str">
            <v>Associate Member</v>
          </cell>
          <cell r="D574" t="str">
            <v>FE</v>
          </cell>
          <cell r="E574" t="str">
            <v>CPC</v>
          </cell>
        </row>
        <row r="575">
          <cell r="A575" t="str">
            <v>South Staffordshire College</v>
          </cell>
          <cell r="B575" t="str">
            <v>Midlands</v>
          </cell>
          <cell r="C575" t="str">
            <v>Associate Member</v>
          </cell>
          <cell r="D575" t="str">
            <v>FE</v>
          </cell>
          <cell r="E575" t="str">
            <v>CPC</v>
          </cell>
        </row>
        <row r="576">
          <cell r="A576" t="str">
            <v>South Tyneside College</v>
          </cell>
          <cell r="B576" t="str">
            <v>North East</v>
          </cell>
          <cell r="C576" t="str">
            <v>Associate Member</v>
          </cell>
          <cell r="D576" t="str">
            <v>FE</v>
          </cell>
          <cell r="E576" t="str">
            <v>CPC</v>
          </cell>
        </row>
        <row r="577">
          <cell r="A577" t="str">
            <v>South Tyneside Council</v>
          </cell>
          <cell r="B577" t="str">
            <v>North East</v>
          </cell>
          <cell r="C577" t="str">
            <v>Associate Member</v>
          </cell>
          <cell r="D577" t="str">
            <v>LA</v>
          </cell>
          <cell r="E577" t="str">
            <v>LA</v>
          </cell>
        </row>
        <row r="578">
          <cell r="A578" t="str">
            <v>South West College</v>
          </cell>
          <cell r="B578" t="str">
            <v>N Ireland</v>
          </cell>
          <cell r="C578" t="str">
            <v>Associate Member</v>
          </cell>
          <cell r="D578" t="str">
            <v>FE</v>
          </cell>
          <cell r="E578" t="str">
            <v>CPC</v>
          </cell>
        </row>
        <row r="579">
          <cell r="A579" t="str">
            <v>South Worcestershire College</v>
          </cell>
          <cell r="B579" t="str">
            <v>Midlands</v>
          </cell>
          <cell r="C579" t="str">
            <v>Associate Member</v>
          </cell>
          <cell r="D579" t="str">
            <v>FE</v>
          </cell>
          <cell r="E579" t="str">
            <v>CPC</v>
          </cell>
        </row>
        <row r="580">
          <cell r="A580" t="str">
            <v>Southampton City College</v>
          </cell>
          <cell r="B580" t="str">
            <v>South West</v>
          </cell>
          <cell r="C580" t="str">
            <v>Associate Member</v>
          </cell>
          <cell r="D580" t="str">
            <v>FE</v>
          </cell>
          <cell r="E580" t="str">
            <v>CPC</v>
          </cell>
        </row>
        <row r="581">
          <cell r="A581" t="str">
            <v>Southampton Solent University</v>
          </cell>
          <cell r="B581" t="str">
            <v>South West</v>
          </cell>
          <cell r="C581" t="str">
            <v>Affiliate</v>
          </cell>
          <cell r="D581" t="str">
            <v>HE</v>
          </cell>
          <cell r="E581" t="str">
            <v>SUPC</v>
          </cell>
        </row>
        <row r="582">
          <cell r="A582" t="str">
            <v>Southern Regional College</v>
          </cell>
          <cell r="B582" t="str">
            <v>N Ireland</v>
          </cell>
          <cell r="C582" t="str">
            <v>Associate Member</v>
          </cell>
          <cell r="D582" t="str">
            <v>FE</v>
          </cell>
          <cell r="E582" t="str">
            <v>CPC</v>
          </cell>
        </row>
        <row r="583">
          <cell r="A583" t="str">
            <v>Southfield Lodge</v>
          </cell>
          <cell r="B583" t="str">
            <v>North East</v>
          </cell>
          <cell r="C583" t="str">
            <v>Associate Member</v>
          </cell>
          <cell r="D583" t="str">
            <v>HQP</v>
          </cell>
          <cell r="E583" t="str">
            <v>HQP</v>
          </cell>
        </row>
        <row r="584">
          <cell r="A584" t="str">
            <v>Southport College</v>
          </cell>
          <cell r="B584" t="str">
            <v>North West</v>
          </cell>
          <cell r="C584" t="str">
            <v>Associate Member</v>
          </cell>
          <cell r="D584" t="str">
            <v>FE</v>
          </cell>
          <cell r="E584" t="str">
            <v>CPC</v>
          </cell>
        </row>
        <row r="585">
          <cell r="A585" t="str">
            <v>Sparsholt College</v>
          </cell>
          <cell r="B585" t="str">
            <v>South West</v>
          </cell>
          <cell r="C585" t="str">
            <v>Contracted Out</v>
          </cell>
          <cell r="D585" t="str">
            <v>FE</v>
          </cell>
          <cell r="E585" t="str">
            <v>CPC</v>
          </cell>
        </row>
        <row r="586">
          <cell r="A586" t="str">
            <v>St Barnabas House</v>
          </cell>
          <cell r="B586" t="str">
            <v>South East</v>
          </cell>
          <cell r="C586" t="str">
            <v>Associate Member</v>
          </cell>
          <cell r="D586" t="str">
            <v>HQP</v>
          </cell>
          <cell r="E586" t="str">
            <v>HQP</v>
          </cell>
        </row>
        <row r="587">
          <cell r="A587" t="str">
            <v>St Catherines Social Enterprise</v>
          </cell>
          <cell r="B587" t="str">
            <v>North West</v>
          </cell>
          <cell r="C587" t="str">
            <v>Associate Member</v>
          </cell>
          <cell r="D587" t="str">
            <v>HQP</v>
          </cell>
          <cell r="E587" t="str">
            <v>HQP</v>
          </cell>
        </row>
        <row r="588">
          <cell r="A588" t="str">
            <v>St Clare's College, Oxford</v>
          </cell>
          <cell r="B588" t="str">
            <v>Oxford</v>
          </cell>
          <cell r="C588" t="str">
            <v>Member</v>
          </cell>
          <cell r="D588" t="str">
            <v>HE (Oxford)</v>
          </cell>
          <cell r="E588" t="str">
            <v>Oxford</v>
          </cell>
        </row>
        <row r="589">
          <cell r="A589" t="str">
            <v>St Dominic's Sixth Form College</v>
          </cell>
          <cell r="B589" t="str">
            <v>South East</v>
          </cell>
          <cell r="C589" t="str">
            <v>Associate Member</v>
          </cell>
          <cell r="D589" t="str">
            <v>FE</v>
          </cell>
          <cell r="E589" t="str">
            <v>CPC</v>
          </cell>
        </row>
        <row r="590">
          <cell r="A590" t="str">
            <v>St Elizabeth Hospice (Suffolk)</v>
          </cell>
          <cell r="B590" t="str">
            <v>South East</v>
          </cell>
          <cell r="C590" t="str">
            <v>Associate Member</v>
          </cell>
          <cell r="D590" t="str">
            <v>HQP</v>
          </cell>
          <cell r="E590" t="str">
            <v>HQP</v>
          </cell>
        </row>
        <row r="591">
          <cell r="A591" t="str">
            <v>St George's Academy</v>
          </cell>
          <cell r="B591" t="str">
            <v>Midlands</v>
          </cell>
          <cell r="C591" t="str">
            <v>Associate Member</v>
          </cell>
          <cell r="D591" t="str">
            <v>Academy</v>
          </cell>
          <cell r="E591" t="str">
            <v>CPC</v>
          </cell>
        </row>
        <row r="592">
          <cell r="A592" t="str">
            <v>St Georges NHS Trust</v>
          </cell>
          <cell r="B592" t="str">
            <v>South East</v>
          </cell>
          <cell r="C592" t="str">
            <v>Associate Member</v>
          </cell>
          <cell r="D592" t="str">
            <v>NHS</v>
          </cell>
          <cell r="E592" t="str">
            <v>Other</v>
          </cell>
        </row>
        <row r="593">
          <cell r="A593" t="str">
            <v>St Giles Hospice</v>
          </cell>
          <cell r="B593" t="str">
            <v>Midlands</v>
          </cell>
          <cell r="C593" t="str">
            <v>Associate Member</v>
          </cell>
          <cell r="D593" t="str">
            <v>HQP</v>
          </cell>
          <cell r="E593" t="str">
            <v>HQP</v>
          </cell>
        </row>
        <row r="594">
          <cell r="A594" t="str">
            <v>St Helena Hospice</v>
          </cell>
          <cell r="B594" t="str">
            <v>South East</v>
          </cell>
          <cell r="C594" t="str">
            <v>Associate Member</v>
          </cell>
          <cell r="D594" t="str">
            <v>HQP</v>
          </cell>
          <cell r="E594" t="str">
            <v>HQP</v>
          </cell>
        </row>
        <row r="595">
          <cell r="A595" t="str">
            <v>St Helen's College</v>
          </cell>
          <cell r="B595" t="str">
            <v>North West</v>
          </cell>
          <cell r="C595" t="str">
            <v>Associate Member</v>
          </cell>
          <cell r="D595" t="str">
            <v>FE</v>
          </cell>
          <cell r="E595" t="str">
            <v>CPC</v>
          </cell>
        </row>
        <row r="596">
          <cell r="A596" t="str">
            <v>St Helen's Council</v>
          </cell>
          <cell r="B596" t="str">
            <v>North West</v>
          </cell>
          <cell r="C596" t="str">
            <v>Associate Member</v>
          </cell>
          <cell r="D596" t="str">
            <v>LA</v>
          </cell>
          <cell r="E596" t="str">
            <v>LA</v>
          </cell>
        </row>
        <row r="597">
          <cell r="A597" t="str">
            <v>St John Rigby College</v>
          </cell>
          <cell r="B597" t="str">
            <v>North West</v>
          </cell>
          <cell r="C597" t="str">
            <v>Associate Member</v>
          </cell>
          <cell r="D597" t="str">
            <v>FE</v>
          </cell>
          <cell r="E597" t="str">
            <v>CPC</v>
          </cell>
        </row>
        <row r="598">
          <cell r="A598" t="str">
            <v>St John's Hospice</v>
          </cell>
          <cell r="B598" t="str">
            <v>South East</v>
          </cell>
          <cell r="C598" t="str">
            <v>Associate Member</v>
          </cell>
          <cell r="D598" t="str">
            <v>HQP</v>
          </cell>
          <cell r="E598" t="str">
            <v>HQP</v>
          </cell>
        </row>
        <row r="599">
          <cell r="A599" t="str">
            <v>St Josephs Hospice</v>
          </cell>
          <cell r="B599" t="str">
            <v>South West</v>
          </cell>
          <cell r="C599" t="str">
            <v>Associate Member</v>
          </cell>
          <cell r="D599" t="str">
            <v>HQP</v>
          </cell>
          <cell r="E599" t="str">
            <v>HQP</v>
          </cell>
        </row>
        <row r="600">
          <cell r="A600" t="str">
            <v>St Luke's Hospice</v>
          </cell>
          <cell r="B600" t="str">
            <v>South West</v>
          </cell>
          <cell r="C600" t="str">
            <v>Associate Member</v>
          </cell>
          <cell r="D600" t="str">
            <v>HQP</v>
          </cell>
          <cell r="E600" t="str">
            <v>HQP</v>
          </cell>
        </row>
        <row r="601">
          <cell r="A601" t="str">
            <v>St Margaret's Hospice</v>
          </cell>
          <cell r="B601" t="str">
            <v>South West</v>
          </cell>
          <cell r="C601" t="str">
            <v>Associate Member</v>
          </cell>
          <cell r="D601" t="str">
            <v>HQP</v>
          </cell>
          <cell r="E601" t="str">
            <v>HQP</v>
          </cell>
        </row>
        <row r="602">
          <cell r="A602" t="str">
            <v>St Mary Magdalene Academy</v>
          </cell>
          <cell r="B602" t="str">
            <v>South East</v>
          </cell>
          <cell r="C602" t="str">
            <v>Contracted Out</v>
          </cell>
          <cell r="D602" t="str">
            <v>Academy</v>
          </cell>
          <cell r="E602" t="str">
            <v>Other</v>
          </cell>
        </row>
        <row r="603">
          <cell r="A603" t="str">
            <v>St Mary's College, Middlesbrough</v>
          </cell>
          <cell r="B603" t="str">
            <v>North East</v>
          </cell>
          <cell r="C603" t="str">
            <v>Associate Member</v>
          </cell>
          <cell r="D603" t="str">
            <v>FE</v>
          </cell>
          <cell r="E603" t="str">
            <v>CPC</v>
          </cell>
        </row>
        <row r="604">
          <cell r="A604" t="str">
            <v>St Mary's University</v>
          </cell>
          <cell r="B604" t="str">
            <v>South East</v>
          </cell>
          <cell r="C604" t="str">
            <v>Member</v>
          </cell>
          <cell r="D604" t="str">
            <v>HE</v>
          </cell>
          <cell r="E604" t="str">
            <v>SUPC</v>
          </cell>
        </row>
        <row r="605">
          <cell r="A605" t="str">
            <v>St Mary's University College, Belfast</v>
          </cell>
          <cell r="B605" t="str">
            <v>N Ireland</v>
          </cell>
          <cell r="C605" t="str">
            <v>Member</v>
          </cell>
          <cell r="D605" t="str">
            <v>HE</v>
          </cell>
          <cell r="E605" t="str">
            <v>Other</v>
          </cell>
        </row>
        <row r="606">
          <cell r="A606" t="str">
            <v>St Nicholas Hospice</v>
          </cell>
          <cell r="B606" t="str">
            <v>South East</v>
          </cell>
          <cell r="C606" t="str">
            <v>Associate Member</v>
          </cell>
          <cell r="D606" t="str">
            <v>HQP</v>
          </cell>
          <cell r="E606" t="str">
            <v>HQP</v>
          </cell>
        </row>
        <row r="607">
          <cell r="A607" t="str">
            <v>St Roccos Hospice</v>
          </cell>
          <cell r="B607" t="str">
            <v>North West</v>
          </cell>
          <cell r="C607" t="str">
            <v>Associate Member</v>
          </cell>
          <cell r="D607" t="str">
            <v>HQP</v>
          </cell>
          <cell r="E607" t="str">
            <v>HQP</v>
          </cell>
        </row>
        <row r="608">
          <cell r="A608" t="str">
            <v>St. Aldhelm's Academy</v>
          </cell>
          <cell r="B608" t="str">
            <v>South West</v>
          </cell>
          <cell r="C608" t="str">
            <v>Associate Member</v>
          </cell>
          <cell r="D608" t="str">
            <v>Academy</v>
          </cell>
          <cell r="E608" t="str">
            <v>CPC</v>
          </cell>
        </row>
        <row r="609">
          <cell r="A609" t="str">
            <v>St. Brendan's Sixth Form College</v>
          </cell>
          <cell r="B609" t="str">
            <v>South West</v>
          </cell>
          <cell r="C609" t="str">
            <v>Associate Member</v>
          </cell>
          <cell r="D609" t="str">
            <v>FE</v>
          </cell>
          <cell r="E609" t="str">
            <v>CPC</v>
          </cell>
        </row>
        <row r="610">
          <cell r="A610" t="str">
            <v>St. David's Catholic College</v>
          </cell>
          <cell r="B610" t="str">
            <v>Wales</v>
          </cell>
          <cell r="C610" t="str">
            <v>Associate Member</v>
          </cell>
          <cell r="D610" t="str">
            <v>FE</v>
          </cell>
          <cell r="E610" t="str">
            <v>CPC</v>
          </cell>
        </row>
        <row r="611">
          <cell r="A611" t="str">
            <v>St. John's School</v>
          </cell>
          <cell r="B611" t="str">
            <v>South West</v>
          </cell>
          <cell r="C611" t="str">
            <v>Associate Member</v>
          </cell>
          <cell r="D611" t="str">
            <v>FE</v>
          </cell>
          <cell r="E611" t="str">
            <v>CPC</v>
          </cell>
        </row>
        <row r="612">
          <cell r="A612" t="str">
            <v>St. Paul's Catholic College</v>
          </cell>
          <cell r="B612" t="str">
            <v>South East</v>
          </cell>
          <cell r="C612" t="str">
            <v>Associate Member</v>
          </cell>
          <cell r="D612" t="str">
            <v>FE</v>
          </cell>
          <cell r="E612" t="str">
            <v>CPC</v>
          </cell>
        </row>
        <row r="613">
          <cell r="A613" t="str">
            <v>Stafford College</v>
          </cell>
          <cell r="B613" t="str">
            <v>Midlands</v>
          </cell>
          <cell r="C613" t="str">
            <v>Associate Member</v>
          </cell>
          <cell r="D613" t="str">
            <v>FE</v>
          </cell>
          <cell r="E613" t="str">
            <v>CPC</v>
          </cell>
        </row>
        <row r="614">
          <cell r="A614" t="str">
            <v>Staffordshire County Council</v>
          </cell>
          <cell r="B614" t="str">
            <v>Midlands</v>
          </cell>
          <cell r="C614" t="str">
            <v>Associate Member</v>
          </cell>
          <cell r="D614" t="str">
            <v>LA</v>
          </cell>
          <cell r="E614" t="str">
            <v>LA</v>
          </cell>
        </row>
        <row r="615">
          <cell r="A615" t="str">
            <v>Staffordshire University</v>
          </cell>
          <cell r="B615" t="str">
            <v>Midlands</v>
          </cell>
          <cell r="C615" t="str">
            <v>Member</v>
          </cell>
          <cell r="D615" t="str">
            <v>HE</v>
          </cell>
          <cell r="E615" t="str">
            <v>NWUPC</v>
          </cell>
        </row>
        <row r="616">
          <cell r="A616" t="str">
            <v>Stamford College</v>
          </cell>
          <cell r="B616" t="str">
            <v>Midlands</v>
          </cell>
          <cell r="C616" t="str">
            <v>Associate Member</v>
          </cell>
          <cell r="D616" t="str">
            <v>FE</v>
          </cell>
          <cell r="E616" t="str">
            <v>CPC</v>
          </cell>
        </row>
        <row r="617">
          <cell r="A617" t="str">
            <v>Stanmore College</v>
          </cell>
          <cell r="B617" t="str">
            <v>Midlands</v>
          </cell>
          <cell r="C617" t="str">
            <v>Associate Member</v>
          </cell>
          <cell r="D617" t="str">
            <v>FE</v>
          </cell>
          <cell r="E617" t="str">
            <v>CPC</v>
          </cell>
        </row>
        <row r="618">
          <cell r="A618" t="str">
            <v>Star Procurement</v>
          </cell>
          <cell r="B618" t="str">
            <v>North West</v>
          </cell>
          <cell r="C618" t="str">
            <v>Associate Member</v>
          </cell>
          <cell r="D618" t="str">
            <v>LA</v>
          </cell>
          <cell r="E618" t="str">
            <v>LA</v>
          </cell>
        </row>
        <row r="619">
          <cell r="A619" t="str">
            <v>Stephenson College</v>
          </cell>
          <cell r="B619" t="str">
            <v>Midlands</v>
          </cell>
          <cell r="C619" t="str">
            <v>Associate Member</v>
          </cell>
          <cell r="D619" t="str">
            <v>FE</v>
          </cell>
          <cell r="E619" t="str">
            <v>CPC</v>
          </cell>
        </row>
        <row r="620">
          <cell r="A620" t="str">
            <v>Stock Primary School</v>
          </cell>
          <cell r="B620" t="str">
            <v>South East</v>
          </cell>
          <cell r="C620" t="str">
            <v>Associate Member</v>
          </cell>
          <cell r="D620" t="str">
            <v>FE</v>
          </cell>
          <cell r="E620" t="str">
            <v>CPC</v>
          </cell>
        </row>
        <row r="621">
          <cell r="A621" t="str">
            <v>Stockport College</v>
          </cell>
          <cell r="B621" t="str">
            <v>North West</v>
          </cell>
          <cell r="C621" t="str">
            <v>Associate Member</v>
          </cell>
          <cell r="D621" t="str">
            <v>FE</v>
          </cell>
          <cell r="E621" t="str">
            <v>CPC</v>
          </cell>
        </row>
        <row r="622">
          <cell r="A622" t="str">
            <v>Stockport NHS Trust</v>
          </cell>
          <cell r="B622" t="str">
            <v>North West</v>
          </cell>
          <cell r="C622" t="str">
            <v>Associate Member</v>
          </cell>
          <cell r="D622" t="str">
            <v>NHS</v>
          </cell>
          <cell r="E622" t="str">
            <v>Other</v>
          </cell>
        </row>
        <row r="623">
          <cell r="A623" t="str">
            <v>Stockton Riverside College</v>
          </cell>
          <cell r="B623" t="str">
            <v>North East</v>
          </cell>
          <cell r="C623" t="str">
            <v>Associate Member</v>
          </cell>
          <cell r="D623" t="str">
            <v>FE</v>
          </cell>
          <cell r="E623" t="str">
            <v>CPC</v>
          </cell>
        </row>
        <row r="624">
          <cell r="A624" t="str">
            <v>Stoke on Trent College</v>
          </cell>
          <cell r="B624" t="str">
            <v>Midlands</v>
          </cell>
          <cell r="C624" t="str">
            <v>Member</v>
          </cell>
          <cell r="D624" t="str">
            <v>FE</v>
          </cell>
          <cell r="E624" t="str">
            <v>NWUPC</v>
          </cell>
        </row>
        <row r="625">
          <cell r="A625" t="str">
            <v>Stourbridge College</v>
          </cell>
          <cell r="B625" t="str">
            <v>Midlands</v>
          </cell>
          <cell r="C625" t="str">
            <v>Contracted Out</v>
          </cell>
          <cell r="D625" t="str">
            <v>FE</v>
          </cell>
          <cell r="E625" t="str">
            <v>SUPC</v>
          </cell>
        </row>
        <row r="626">
          <cell r="A626" t="str">
            <v>Stranmills University College</v>
          </cell>
          <cell r="B626" t="str">
            <v>N Ireland</v>
          </cell>
          <cell r="C626" t="str">
            <v>Associate Member</v>
          </cell>
          <cell r="D626" t="str">
            <v>FE</v>
          </cell>
          <cell r="E626" t="str">
            <v>NWUPC</v>
          </cell>
        </row>
        <row r="627">
          <cell r="A627" t="str">
            <v>Stratford upon Avon College</v>
          </cell>
          <cell r="B627" t="str">
            <v>Midlands</v>
          </cell>
          <cell r="C627" t="str">
            <v>Member</v>
          </cell>
          <cell r="D627" t="str">
            <v>FE</v>
          </cell>
          <cell r="E627" t="str">
            <v>CPC</v>
          </cell>
        </row>
        <row r="628">
          <cell r="A628" t="str">
            <v>Strode College</v>
          </cell>
          <cell r="B628" t="str">
            <v>South West</v>
          </cell>
          <cell r="C628" t="str">
            <v>Associate Member</v>
          </cell>
          <cell r="D628" t="str">
            <v>FE</v>
          </cell>
          <cell r="E628" t="str">
            <v>CPC</v>
          </cell>
        </row>
        <row r="629">
          <cell r="A629" t="str">
            <v>Strode's College</v>
          </cell>
          <cell r="B629" t="str">
            <v>South West</v>
          </cell>
          <cell r="C629" t="str">
            <v>Associate Member</v>
          </cell>
          <cell r="D629" t="str">
            <v>FE</v>
          </cell>
          <cell r="E629" t="str">
            <v>CPC</v>
          </cell>
        </row>
        <row r="630">
          <cell r="A630" t="str">
            <v>Suffolk New College</v>
          </cell>
          <cell r="B630" t="str">
            <v>South East</v>
          </cell>
          <cell r="C630" t="str">
            <v>Associate Member</v>
          </cell>
          <cell r="D630" t="str">
            <v>FE</v>
          </cell>
          <cell r="E630" t="str">
            <v>CPC</v>
          </cell>
        </row>
        <row r="631">
          <cell r="A631" t="str">
            <v>Sussex Coast College Hastings</v>
          </cell>
          <cell r="B631" t="str">
            <v>South East</v>
          </cell>
          <cell r="C631" t="str">
            <v>Associate Member</v>
          </cell>
          <cell r="D631" t="str">
            <v>FE</v>
          </cell>
          <cell r="E631" t="str">
            <v>CPC</v>
          </cell>
        </row>
        <row r="632">
          <cell r="A632" t="str">
            <v>Swansea Metropolitan University</v>
          </cell>
          <cell r="B632" t="str">
            <v>Wales</v>
          </cell>
          <cell r="C632" t="str">
            <v>Member</v>
          </cell>
          <cell r="D632" t="str">
            <v>HE</v>
          </cell>
          <cell r="E632" t="str">
            <v>HEPCW</v>
          </cell>
        </row>
        <row r="633">
          <cell r="A633" t="str">
            <v>Swansea University</v>
          </cell>
          <cell r="B633" t="str">
            <v>Wales</v>
          </cell>
          <cell r="C633" t="str">
            <v>Member</v>
          </cell>
          <cell r="D633" t="str">
            <v>HE</v>
          </cell>
          <cell r="E633" t="str">
            <v>HEPCW</v>
          </cell>
        </row>
        <row r="634">
          <cell r="A634" t="str">
            <v>Swindon College</v>
          </cell>
          <cell r="B634" t="str">
            <v>South West</v>
          </cell>
          <cell r="C634" t="str">
            <v>Associate Member</v>
          </cell>
          <cell r="D634" t="str">
            <v>FE</v>
          </cell>
          <cell r="E634" t="str">
            <v>CPC</v>
          </cell>
        </row>
        <row r="635">
          <cell r="A635" t="str">
            <v>Tameside College</v>
          </cell>
          <cell r="B635" t="str">
            <v>North West</v>
          </cell>
          <cell r="C635" t="str">
            <v>Associate Member</v>
          </cell>
          <cell r="D635" t="str">
            <v>FE</v>
          </cell>
          <cell r="E635" t="str">
            <v>CPC</v>
          </cell>
        </row>
        <row r="636">
          <cell r="A636" t="str">
            <v>Tate Galleries</v>
          </cell>
          <cell r="B636" t="str">
            <v>South East</v>
          </cell>
          <cell r="C636" t="str">
            <v>Associate Member</v>
          </cell>
          <cell r="D636" t="str">
            <v>Other</v>
          </cell>
          <cell r="E636" t="str">
            <v>LUPC</v>
          </cell>
        </row>
        <row r="637">
          <cell r="A637" t="str">
            <v>Teesside University</v>
          </cell>
          <cell r="B637" t="str">
            <v>North East</v>
          </cell>
          <cell r="C637" t="str">
            <v>Member</v>
          </cell>
          <cell r="D637" t="str">
            <v>HE</v>
          </cell>
          <cell r="E637" t="str">
            <v>NEUPC</v>
          </cell>
        </row>
        <row r="638">
          <cell r="A638" t="str">
            <v>Telford College of Arts and Technology</v>
          </cell>
          <cell r="B638" t="str">
            <v>Midlands</v>
          </cell>
          <cell r="C638" t="str">
            <v>Associate Member</v>
          </cell>
          <cell r="D638" t="str">
            <v>FE</v>
          </cell>
          <cell r="E638" t="str">
            <v>CPC</v>
          </cell>
        </row>
        <row r="639">
          <cell r="A639" t="str">
            <v>Testbourne Community School</v>
          </cell>
          <cell r="B639" t="str">
            <v>South West</v>
          </cell>
          <cell r="C639" t="str">
            <v>Associate Member</v>
          </cell>
          <cell r="D639" t="str">
            <v>FE</v>
          </cell>
          <cell r="E639" t="str">
            <v>CPC</v>
          </cell>
        </row>
        <row r="640">
          <cell r="A640" t="str">
            <v>The Abbey School, Reading</v>
          </cell>
          <cell r="B640" t="str">
            <v>South East</v>
          </cell>
          <cell r="C640" t="str">
            <v>Associate Member</v>
          </cell>
          <cell r="D640" t="str">
            <v>FE</v>
          </cell>
          <cell r="E640" t="str">
            <v>CPC</v>
          </cell>
        </row>
        <row r="641">
          <cell r="A641" t="str">
            <v>The Academy of St Francis of Assisi</v>
          </cell>
          <cell r="B641" t="str">
            <v>North West</v>
          </cell>
          <cell r="C641" t="str">
            <v>Associate Member</v>
          </cell>
          <cell r="D641" t="str">
            <v>Academy</v>
          </cell>
          <cell r="E641" t="str">
            <v>CPC</v>
          </cell>
        </row>
        <row r="642">
          <cell r="A642" t="str">
            <v>The Barnet Group</v>
          </cell>
          <cell r="B642" t="str">
            <v>South East</v>
          </cell>
          <cell r="C642" t="str">
            <v>Associate Member</v>
          </cell>
          <cell r="D642" t="str">
            <v>HQP</v>
          </cell>
          <cell r="E642" t="str">
            <v>HQP</v>
          </cell>
        </row>
        <row r="643">
          <cell r="A643" t="str">
            <v>The Basildon Academies</v>
          </cell>
          <cell r="B643" t="str">
            <v>South East</v>
          </cell>
          <cell r="C643" t="str">
            <v>Associate Member</v>
          </cell>
          <cell r="D643" t="str">
            <v>FE</v>
          </cell>
          <cell r="E643" t="str">
            <v>CPC</v>
          </cell>
        </row>
        <row r="644">
          <cell r="A644" t="str">
            <v>St Catherine's College, Eastbourne</v>
          </cell>
          <cell r="B644" t="str">
            <v>South East</v>
          </cell>
          <cell r="C644" t="str">
            <v>Associate Member</v>
          </cell>
          <cell r="D644" t="str">
            <v>FE</v>
          </cell>
          <cell r="E644" t="str">
            <v>CPC</v>
          </cell>
        </row>
        <row r="645">
          <cell r="A645" t="str">
            <v>The Bournemouth &amp; Poole College</v>
          </cell>
          <cell r="B645" t="str">
            <v>South West</v>
          </cell>
          <cell r="C645" t="str">
            <v>Associate Member</v>
          </cell>
          <cell r="D645" t="str">
            <v>FE</v>
          </cell>
          <cell r="E645" t="str">
            <v>CPC</v>
          </cell>
        </row>
        <row r="646">
          <cell r="A646" t="str">
            <v>The Bridge Academy</v>
          </cell>
          <cell r="B646" t="str">
            <v>South East</v>
          </cell>
          <cell r="C646" t="str">
            <v>Associate Member</v>
          </cell>
          <cell r="D646" t="str">
            <v>Academy</v>
          </cell>
          <cell r="E646" t="str">
            <v>CPC</v>
          </cell>
        </row>
        <row r="647">
          <cell r="A647" t="str">
            <v>The Brooksbank School Sports College</v>
          </cell>
          <cell r="B647" t="str">
            <v>North West</v>
          </cell>
          <cell r="C647" t="str">
            <v>Associate Member</v>
          </cell>
          <cell r="D647" t="str">
            <v>FE</v>
          </cell>
          <cell r="E647" t="str">
            <v>CPC</v>
          </cell>
        </row>
        <row r="648">
          <cell r="A648" t="str">
            <v>The Chantry Neurological Care Centre</v>
          </cell>
          <cell r="B648" t="str">
            <v>South East</v>
          </cell>
          <cell r="C648" t="str">
            <v>Associate Member</v>
          </cell>
          <cell r="D648" t="str">
            <v>HQP</v>
          </cell>
          <cell r="E648" t="str">
            <v>HQP</v>
          </cell>
        </row>
        <row r="649">
          <cell r="A649" t="str">
            <v>The City Academy Bristol</v>
          </cell>
          <cell r="B649" t="str">
            <v>South West</v>
          </cell>
          <cell r="C649" t="str">
            <v>Associate Member</v>
          </cell>
          <cell r="D649" t="str">
            <v>Academy</v>
          </cell>
          <cell r="E649" t="str">
            <v>CPC</v>
          </cell>
        </row>
        <row r="650">
          <cell r="A650" t="str">
            <v>The City of Liverpool College</v>
          </cell>
          <cell r="B650" t="str">
            <v>North West</v>
          </cell>
          <cell r="C650" t="str">
            <v>Associate Member</v>
          </cell>
          <cell r="D650" t="str">
            <v>FE</v>
          </cell>
          <cell r="E650" t="str">
            <v>CPC</v>
          </cell>
        </row>
        <row r="651">
          <cell r="A651" t="str">
            <v>The College Merthyr Tydfil</v>
          </cell>
          <cell r="B651" t="str">
            <v>Wales</v>
          </cell>
          <cell r="C651" t="str">
            <v>Associate Member</v>
          </cell>
          <cell r="D651" t="str">
            <v>FE</v>
          </cell>
          <cell r="E651" t="str">
            <v>CPC</v>
          </cell>
        </row>
        <row r="652">
          <cell r="A652" t="str">
            <v>The College of Richard Collyer</v>
          </cell>
          <cell r="B652" t="str">
            <v>South East</v>
          </cell>
          <cell r="C652" t="str">
            <v>Associate Member</v>
          </cell>
          <cell r="D652" t="str">
            <v>FE</v>
          </cell>
          <cell r="E652" t="str">
            <v>CPC</v>
          </cell>
        </row>
        <row r="653">
          <cell r="A653" t="str">
            <v>The College of West Anglia</v>
          </cell>
          <cell r="B653" t="str">
            <v>South East</v>
          </cell>
          <cell r="C653" t="str">
            <v>Associate Member</v>
          </cell>
          <cell r="D653" t="str">
            <v>FE</v>
          </cell>
          <cell r="E653" t="str">
            <v>CPC</v>
          </cell>
        </row>
        <row r="654">
          <cell r="A654" t="str">
            <v>The College Ystrad-Mynach</v>
          </cell>
          <cell r="B654" t="str">
            <v>Wales</v>
          </cell>
          <cell r="C654" t="str">
            <v>Associate Member</v>
          </cell>
          <cell r="D654" t="str">
            <v>FE</v>
          </cell>
          <cell r="E654" t="str">
            <v>CPC</v>
          </cell>
        </row>
        <row r="655">
          <cell r="A655" t="str">
            <v>The Co-operative Academy of Stoke-on-Trent</v>
          </cell>
          <cell r="B655" t="str">
            <v>North West</v>
          </cell>
          <cell r="C655" t="str">
            <v>Associate Member</v>
          </cell>
          <cell r="D655" t="str">
            <v>Academy</v>
          </cell>
          <cell r="E655" t="str">
            <v>CPC</v>
          </cell>
        </row>
        <row r="656">
          <cell r="A656" t="str">
            <v>The East Manchester Academy</v>
          </cell>
          <cell r="B656" t="str">
            <v>North West</v>
          </cell>
          <cell r="C656" t="str">
            <v>Associate Member</v>
          </cell>
          <cell r="D656" t="str">
            <v>Academy</v>
          </cell>
          <cell r="E656" t="str">
            <v>CPC</v>
          </cell>
        </row>
        <row r="657">
          <cell r="A657" t="str">
            <v>The Fire Station College</v>
          </cell>
          <cell r="B657" t="str">
            <v>Midlands</v>
          </cell>
          <cell r="C657" t="str">
            <v>Associate Member</v>
          </cell>
          <cell r="D657" t="str">
            <v>FE</v>
          </cell>
          <cell r="E657" t="str">
            <v>Other</v>
          </cell>
        </row>
        <row r="658">
          <cell r="A658" t="str">
            <v>The Hayesbrook School</v>
          </cell>
          <cell r="B658" t="str">
            <v>South East</v>
          </cell>
          <cell r="C658" t="str">
            <v>Associate Member</v>
          </cell>
          <cell r="D658" t="str">
            <v>FE</v>
          </cell>
          <cell r="E658" t="str">
            <v>CPC</v>
          </cell>
        </row>
        <row r="659">
          <cell r="A659" t="str">
            <v>The Heart of Kent Hospice Ltd.</v>
          </cell>
          <cell r="B659" t="str">
            <v>South East</v>
          </cell>
          <cell r="C659" t="str">
            <v>Associate Member</v>
          </cell>
          <cell r="D659" t="str">
            <v>Other</v>
          </cell>
          <cell r="E659" t="str">
            <v>Other</v>
          </cell>
        </row>
        <row r="660">
          <cell r="A660" t="str">
            <v>The Hexagon, Reading Borough Council</v>
          </cell>
          <cell r="B660" t="str">
            <v>South East</v>
          </cell>
          <cell r="C660" t="str">
            <v>Associate Member</v>
          </cell>
          <cell r="D660" t="str">
            <v>LA</v>
          </cell>
          <cell r="E660" t="str">
            <v>Other</v>
          </cell>
        </row>
        <row r="661">
          <cell r="A661" t="str">
            <v>The Hillingdon Hospitals NHS Foundation Trust</v>
          </cell>
          <cell r="B661" t="str">
            <v>South East</v>
          </cell>
          <cell r="C661" t="str">
            <v>Associate Member</v>
          </cell>
          <cell r="D661" t="str">
            <v>NHS</v>
          </cell>
          <cell r="E661" t="str">
            <v>Other</v>
          </cell>
        </row>
        <row r="662">
          <cell r="A662" t="str">
            <v>The Institute of Cancer Research, London</v>
          </cell>
          <cell r="B662" t="str">
            <v>South East</v>
          </cell>
          <cell r="C662" t="str">
            <v>Contracted Out</v>
          </cell>
          <cell r="D662" t="str">
            <v>HE</v>
          </cell>
          <cell r="E662" t="str">
            <v>LUPC</v>
          </cell>
        </row>
        <row r="663">
          <cell r="A663" t="str">
            <v>The Liverpool Institute for Performing Arts</v>
          </cell>
          <cell r="B663" t="str">
            <v>North West</v>
          </cell>
          <cell r="C663" t="str">
            <v>Member</v>
          </cell>
          <cell r="D663" t="str">
            <v>HE</v>
          </cell>
          <cell r="E663" t="str">
            <v>NWUPC</v>
          </cell>
        </row>
        <row r="664">
          <cell r="A664" t="str">
            <v>THE LTE Group</v>
          </cell>
          <cell r="B664" t="str">
            <v>North West</v>
          </cell>
          <cell r="C664" t="str">
            <v>Associate Member</v>
          </cell>
          <cell r="D664" t="str">
            <v>FE</v>
          </cell>
          <cell r="E664" t="str">
            <v>CPC</v>
          </cell>
        </row>
        <row r="665">
          <cell r="A665" t="str">
            <v>The Marlowe Academy</v>
          </cell>
          <cell r="B665" t="str">
            <v>South East</v>
          </cell>
          <cell r="C665" t="str">
            <v>Associate Member</v>
          </cell>
          <cell r="D665" t="str">
            <v>Academy</v>
          </cell>
          <cell r="E665" t="str">
            <v>CPC</v>
          </cell>
        </row>
        <row r="666">
          <cell r="A666" t="str">
            <v>The Marsh Academy</v>
          </cell>
          <cell r="B666" t="str">
            <v>South East</v>
          </cell>
          <cell r="C666" t="str">
            <v>Associate Member</v>
          </cell>
          <cell r="D666" t="str">
            <v>Academy</v>
          </cell>
          <cell r="E666" t="str">
            <v>CPC</v>
          </cell>
        </row>
        <row r="667">
          <cell r="A667" t="str">
            <v>The Northern School Of Art</v>
          </cell>
          <cell r="B667" t="str">
            <v>North East</v>
          </cell>
          <cell r="C667" t="str">
            <v>Member</v>
          </cell>
          <cell r="D667" t="str">
            <v>FE</v>
          </cell>
          <cell r="E667" t="str">
            <v>CPC</v>
          </cell>
        </row>
        <row r="668">
          <cell r="A668" t="str">
            <v>The Oldham Academy North</v>
          </cell>
          <cell r="B668" t="str">
            <v>North West</v>
          </cell>
          <cell r="C668" t="str">
            <v>Contracted Out</v>
          </cell>
          <cell r="D668" t="str">
            <v>Academy</v>
          </cell>
          <cell r="E668" t="str">
            <v>CPC</v>
          </cell>
        </row>
        <row r="669">
          <cell r="A669" t="str">
            <v>The Orchards Extra Care Housing</v>
          </cell>
          <cell r="B669" t="str">
            <v>Midlands</v>
          </cell>
          <cell r="C669" t="str">
            <v>Associate Member</v>
          </cell>
          <cell r="D669" t="str">
            <v>HQP</v>
          </cell>
          <cell r="E669" t="str">
            <v>HQP</v>
          </cell>
        </row>
        <row r="670">
          <cell r="A670" t="str">
            <v>The Quality Assurance Agency for Higher Education</v>
          </cell>
          <cell r="B670" t="str">
            <v>Midlands</v>
          </cell>
          <cell r="C670" t="str">
            <v>Associate Member</v>
          </cell>
          <cell r="D670" t="str">
            <v>FE</v>
          </cell>
          <cell r="E670" t="str">
            <v>SUPC</v>
          </cell>
        </row>
        <row r="671">
          <cell r="A671" t="str">
            <v>The Ridings Federation Winterbourne International Academy</v>
          </cell>
          <cell r="B671" t="str">
            <v>Midlands</v>
          </cell>
          <cell r="C671" t="str">
            <v>Associate Member</v>
          </cell>
          <cell r="D671" t="str">
            <v>Academy</v>
          </cell>
          <cell r="E671" t="str">
            <v>CPC</v>
          </cell>
        </row>
        <row r="672">
          <cell r="A672" t="str">
            <v>The Royal Wolverhampton NHS Trust</v>
          </cell>
          <cell r="B672" t="str">
            <v>Midlands</v>
          </cell>
          <cell r="C672" t="str">
            <v>Associate Member</v>
          </cell>
          <cell r="D672" t="str">
            <v>NHS</v>
          </cell>
          <cell r="E672" t="str">
            <v>Other</v>
          </cell>
        </row>
        <row r="673">
          <cell r="A673" t="str">
            <v>The Sheffield College</v>
          </cell>
          <cell r="B673" t="str">
            <v>North East</v>
          </cell>
          <cell r="C673" t="str">
            <v>Member</v>
          </cell>
          <cell r="D673" t="str">
            <v>FE</v>
          </cell>
          <cell r="E673" t="str">
            <v>CPC</v>
          </cell>
        </row>
        <row r="674">
          <cell r="A674" t="str">
            <v>The Sixth Form College, Birkenhead</v>
          </cell>
          <cell r="B674" t="str">
            <v>North West</v>
          </cell>
          <cell r="C674" t="str">
            <v>Associate Member</v>
          </cell>
          <cell r="D674" t="str">
            <v>FE</v>
          </cell>
          <cell r="E674" t="str">
            <v>CPC</v>
          </cell>
        </row>
        <row r="675">
          <cell r="A675" t="str">
            <v>The Sixth Form College, Colchester</v>
          </cell>
          <cell r="B675" t="str">
            <v>South East</v>
          </cell>
          <cell r="C675" t="str">
            <v>Associate Member</v>
          </cell>
          <cell r="D675" t="str">
            <v>FE</v>
          </cell>
          <cell r="E675" t="str">
            <v>CPC</v>
          </cell>
        </row>
        <row r="676">
          <cell r="A676" t="str">
            <v>The Sixth Form College, Solihull</v>
          </cell>
          <cell r="B676" t="str">
            <v>Midlands</v>
          </cell>
          <cell r="C676" t="str">
            <v>Associate Member</v>
          </cell>
          <cell r="D676" t="str">
            <v>FE</v>
          </cell>
          <cell r="E676" t="str">
            <v>CPC</v>
          </cell>
        </row>
        <row r="677">
          <cell r="A677" t="str">
            <v>The University of Hull</v>
          </cell>
          <cell r="B677" t="str">
            <v>North East</v>
          </cell>
          <cell r="C677" t="str">
            <v>Member</v>
          </cell>
          <cell r="D677" t="str">
            <v>HE</v>
          </cell>
          <cell r="E677" t="str">
            <v>NEUPC</v>
          </cell>
        </row>
        <row r="678">
          <cell r="A678" t="str">
            <v>The University of Manchester</v>
          </cell>
          <cell r="B678" t="str">
            <v>North West</v>
          </cell>
          <cell r="C678" t="str">
            <v>Member</v>
          </cell>
          <cell r="D678" t="str">
            <v>HE</v>
          </cell>
          <cell r="E678" t="str">
            <v>NWUPC</v>
          </cell>
        </row>
        <row r="679">
          <cell r="A679" t="str">
            <v>The University of Northampton</v>
          </cell>
          <cell r="B679" t="str">
            <v>Midlands</v>
          </cell>
          <cell r="C679" t="str">
            <v>Associate Member</v>
          </cell>
          <cell r="D679" t="str">
            <v>HE</v>
          </cell>
          <cell r="E679" t="str">
            <v>SUPC</v>
          </cell>
        </row>
        <row r="680">
          <cell r="A680" t="str">
            <v>The University of Sheffield</v>
          </cell>
          <cell r="B680" t="str">
            <v>North East</v>
          </cell>
          <cell r="C680" t="str">
            <v>Member</v>
          </cell>
          <cell r="D680" t="str">
            <v>HE</v>
          </cell>
          <cell r="E680" t="str">
            <v>NEUPC</v>
          </cell>
        </row>
        <row r="681">
          <cell r="A681" t="str">
            <v>The University of York</v>
          </cell>
          <cell r="B681" t="str">
            <v>North East</v>
          </cell>
          <cell r="C681" t="str">
            <v>Member</v>
          </cell>
          <cell r="D681" t="str">
            <v>HE</v>
          </cell>
          <cell r="E681" t="str">
            <v>NEUPC</v>
          </cell>
        </row>
        <row r="682">
          <cell r="A682" t="str">
            <v>The Wellington Academy</v>
          </cell>
          <cell r="B682" t="str">
            <v>South West</v>
          </cell>
          <cell r="C682" t="str">
            <v>Associate Member</v>
          </cell>
          <cell r="D682" t="str">
            <v>Academy</v>
          </cell>
          <cell r="E682" t="str">
            <v>CPC</v>
          </cell>
        </row>
        <row r="683">
          <cell r="A683" t="str">
            <v>The Wey Valley School</v>
          </cell>
          <cell r="B683" t="str">
            <v>South West</v>
          </cell>
          <cell r="C683" t="str">
            <v>Contracted Out</v>
          </cell>
          <cell r="D683" t="str">
            <v>FE</v>
          </cell>
          <cell r="E683" t="str">
            <v>CPC</v>
          </cell>
          <cell r="F683"/>
        </row>
        <row r="684">
          <cell r="A684" t="str">
            <v>Thomas Rotherham College</v>
          </cell>
          <cell r="B684" t="str">
            <v>Midlands</v>
          </cell>
          <cell r="C684" t="str">
            <v>Associate Member</v>
          </cell>
          <cell r="D684" t="str">
            <v>FE</v>
          </cell>
          <cell r="E684" t="str">
            <v>CPC</v>
          </cell>
        </row>
        <row r="685">
          <cell r="A685" t="str">
            <v>Thornaby Academy</v>
          </cell>
          <cell r="B685" t="str">
            <v>North East</v>
          </cell>
          <cell r="C685" t="str">
            <v>Associate Member</v>
          </cell>
          <cell r="D685" t="str">
            <v>Academy</v>
          </cell>
          <cell r="E685" t="str">
            <v>CPC</v>
          </cell>
        </row>
        <row r="686">
          <cell r="A686" t="str">
            <v>Thurstable School Sports College</v>
          </cell>
          <cell r="B686" t="str">
            <v>South East</v>
          </cell>
          <cell r="C686" t="str">
            <v>Associate Member</v>
          </cell>
          <cell r="D686" t="str">
            <v>FE</v>
          </cell>
          <cell r="E686" t="str">
            <v>Other</v>
          </cell>
        </row>
        <row r="687">
          <cell r="A687" t="str">
            <v>Totally Local Company Limited</v>
          </cell>
          <cell r="B687" t="str">
            <v>North West</v>
          </cell>
          <cell r="C687" t="str">
            <v>Associate Member</v>
          </cell>
          <cell r="D687" t="str">
            <v>LA</v>
          </cell>
          <cell r="E687" t="str">
            <v>LA</v>
          </cell>
        </row>
        <row r="688">
          <cell r="A688" t="str">
            <v>Totton College</v>
          </cell>
          <cell r="B688" t="str">
            <v>South West</v>
          </cell>
          <cell r="C688" t="str">
            <v>Associate Member</v>
          </cell>
          <cell r="D688" t="str">
            <v>FE</v>
          </cell>
          <cell r="E688" t="str">
            <v>CPC</v>
          </cell>
        </row>
        <row r="689">
          <cell r="A689" t="str">
            <v>Tower Hamlets College</v>
          </cell>
          <cell r="B689" t="str">
            <v>South East</v>
          </cell>
          <cell r="C689" t="str">
            <v>Associate Member</v>
          </cell>
          <cell r="D689" t="str">
            <v>FE</v>
          </cell>
          <cell r="E689" t="str">
            <v>LUPC</v>
          </cell>
        </row>
        <row r="690">
          <cell r="A690" t="str">
            <v>Town Close Extra Care Housing</v>
          </cell>
          <cell r="B690" t="str">
            <v>Midlands</v>
          </cell>
          <cell r="C690" t="str">
            <v>Associate Member</v>
          </cell>
          <cell r="D690" t="str">
            <v>HQP</v>
          </cell>
          <cell r="E690" t="str">
            <v>HQP</v>
          </cell>
        </row>
        <row r="691">
          <cell r="A691" t="str">
            <v>Trafford College</v>
          </cell>
          <cell r="B691" t="str">
            <v>North West</v>
          </cell>
          <cell r="C691" t="str">
            <v>Associate Member</v>
          </cell>
          <cell r="D691" t="str">
            <v>FE</v>
          </cell>
          <cell r="E691" t="str">
            <v>CPC</v>
          </cell>
        </row>
        <row r="692">
          <cell r="A692" t="str">
            <v>Trafford Council</v>
          </cell>
          <cell r="B692" t="str">
            <v>North West</v>
          </cell>
          <cell r="C692" t="str">
            <v>Associate Member</v>
          </cell>
          <cell r="D692" t="str">
            <v>LA</v>
          </cell>
          <cell r="E692" t="str">
            <v>LA</v>
          </cell>
        </row>
        <row r="693">
          <cell r="A693" t="str">
            <v>Trent College</v>
          </cell>
          <cell r="B693" t="str">
            <v>North East</v>
          </cell>
          <cell r="C693" t="str">
            <v>Associate Member</v>
          </cell>
          <cell r="D693" t="str">
            <v>FE</v>
          </cell>
          <cell r="E693" t="str">
            <v>CPC</v>
          </cell>
        </row>
        <row r="694">
          <cell r="A694" t="str">
            <v>Tresham College of Further &amp; Higher Education</v>
          </cell>
          <cell r="B694" t="str">
            <v>Midlands</v>
          </cell>
          <cell r="C694" t="str">
            <v>Associate Member</v>
          </cell>
          <cell r="D694" t="str">
            <v>FE</v>
          </cell>
          <cell r="E694" t="str">
            <v>CPC</v>
          </cell>
        </row>
        <row r="695">
          <cell r="A695" t="str">
            <v>Tresham Institute of Further Education</v>
          </cell>
          <cell r="B695" t="str">
            <v>Midlands</v>
          </cell>
          <cell r="C695" t="str">
            <v>Associate Member</v>
          </cell>
          <cell r="D695" t="str">
            <v>FE</v>
          </cell>
          <cell r="E695" t="str">
            <v>CPC</v>
          </cell>
        </row>
        <row r="696">
          <cell r="A696" t="str">
            <v>Trinity Hospice</v>
          </cell>
          <cell r="B696" t="str">
            <v>North West</v>
          </cell>
          <cell r="C696" t="str">
            <v>Associate Member</v>
          </cell>
          <cell r="D696" t="str">
            <v>HQP</v>
          </cell>
          <cell r="E696" t="str">
            <v>HQP</v>
          </cell>
        </row>
        <row r="697">
          <cell r="A697" t="str">
            <v>Truro and Penwith College</v>
          </cell>
          <cell r="B697" t="str">
            <v>South West</v>
          </cell>
          <cell r="C697" t="str">
            <v>Associate Member</v>
          </cell>
          <cell r="D697" t="str">
            <v>FE</v>
          </cell>
          <cell r="E697" t="str">
            <v>CPC</v>
          </cell>
        </row>
        <row r="698">
          <cell r="A698" t="str">
            <v>TUCO Offices</v>
          </cell>
          <cell r="B698" t="str">
            <v>North West</v>
          </cell>
          <cell r="C698" t="str">
            <v>Member</v>
          </cell>
          <cell r="D698" t="str">
            <v>Other</v>
          </cell>
          <cell r="E698" t="str">
            <v>Other</v>
          </cell>
        </row>
        <row r="699">
          <cell r="A699" t="str">
            <v>Tyne Metropolitan College</v>
          </cell>
          <cell r="B699" t="str">
            <v>North East</v>
          </cell>
          <cell r="C699" t="str">
            <v>Associate Member</v>
          </cell>
          <cell r="D699" t="str">
            <v>FE</v>
          </cell>
          <cell r="E699" t="str">
            <v>CPC</v>
          </cell>
        </row>
        <row r="700">
          <cell r="A700" t="str">
            <v>UCL (University College London)</v>
          </cell>
          <cell r="B700" t="str">
            <v>South East</v>
          </cell>
          <cell r="C700" t="str">
            <v>Member</v>
          </cell>
          <cell r="D700" t="str">
            <v>HE</v>
          </cell>
          <cell r="E700" t="str">
            <v>SUPC</v>
          </cell>
        </row>
        <row r="701">
          <cell r="A701" t="str">
            <v>UCP Marjon</v>
          </cell>
          <cell r="B701" t="str">
            <v>South West</v>
          </cell>
          <cell r="C701" t="str">
            <v>Associate Member</v>
          </cell>
          <cell r="D701" t="str">
            <v>HE</v>
          </cell>
          <cell r="E701" t="str">
            <v>SUPC</v>
          </cell>
        </row>
        <row r="702">
          <cell r="A702" t="str">
            <v>University Academy Birkenhead</v>
          </cell>
          <cell r="B702" t="str">
            <v>North West</v>
          </cell>
          <cell r="C702" t="str">
            <v>Associate Member</v>
          </cell>
          <cell r="D702" t="str">
            <v>Academy</v>
          </cell>
          <cell r="E702" t="str">
            <v>CPC</v>
          </cell>
        </row>
        <row r="703">
          <cell r="A703" t="str">
            <v>University Academy Keighley</v>
          </cell>
          <cell r="B703" t="str">
            <v>North West</v>
          </cell>
          <cell r="C703" t="str">
            <v>Associate Member</v>
          </cell>
          <cell r="D703" t="str">
            <v>Academy</v>
          </cell>
          <cell r="E703" t="str">
            <v>CPC</v>
          </cell>
        </row>
        <row r="704">
          <cell r="A704" t="str">
            <v>University Campus Suffolk</v>
          </cell>
          <cell r="B704" t="str">
            <v>South West</v>
          </cell>
          <cell r="C704" t="str">
            <v>Associate Member</v>
          </cell>
          <cell r="D704" t="str">
            <v>HE</v>
          </cell>
          <cell r="E704" t="str">
            <v>SUPC</v>
          </cell>
        </row>
        <row r="705">
          <cell r="A705" t="str">
            <v>University College Birmingham</v>
          </cell>
          <cell r="B705" t="str">
            <v>Midlands</v>
          </cell>
          <cell r="C705" t="str">
            <v>Member</v>
          </cell>
          <cell r="D705" t="str">
            <v>HE</v>
          </cell>
          <cell r="E705" t="str">
            <v>SUPC</v>
          </cell>
        </row>
        <row r="706">
          <cell r="A706" t="str">
            <v>University College Dublin</v>
          </cell>
          <cell r="B706" t="str">
            <v>N Ireland</v>
          </cell>
          <cell r="C706" t="str">
            <v>Affiliate</v>
          </cell>
          <cell r="D706" t="str">
            <v>HE</v>
          </cell>
          <cell r="E706" t="str">
            <v>Other</v>
          </cell>
        </row>
        <row r="707">
          <cell r="A707" t="str">
            <v>University College for the Creative Arts</v>
          </cell>
          <cell r="B707" t="str">
            <v>South East</v>
          </cell>
          <cell r="C707" t="str">
            <v>Contracted Out</v>
          </cell>
          <cell r="D707" t="str">
            <v>HE</v>
          </cell>
          <cell r="E707" t="str">
            <v>SUPC</v>
          </cell>
        </row>
        <row r="708">
          <cell r="A708" t="str">
            <v>University Hospitals Birmingham NHS FT</v>
          </cell>
          <cell r="B708" t="str">
            <v>Midlands</v>
          </cell>
          <cell r="C708" t="str">
            <v>Associate Member</v>
          </cell>
          <cell r="D708" t="str">
            <v>NHS</v>
          </cell>
          <cell r="E708" t="str">
            <v>Other</v>
          </cell>
        </row>
        <row r="709">
          <cell r="A709" t="str">
            <v>University Hospitals of Leicester NHS Trust</v>
          </cell>
          <cell r="B709" t="str">
            <v>North East</v>
          </cell>
          <cell r="C709" t="str">
            <v>Associate Member</v>
          </cell>
          <cell r="D709" t="str">
            <v>NHS</v>
          </cell>
          <cell r="E709" t="str">
            <v>Other</v>
          </cell>
        </row>
        <row r="710">
          <cell r="A710" t="str">
            <v>University Hospitals of Morecambe Bay NHS Foundation Trust</v>
          </cell>
          <cell r="B710" t="str">
            <v>North West</v>
          </cell>
          <cell r="C710" t="str">
            <v>Associate Member</v>
          </cell>
          <cell r="D710" t="str">
            <v>NHS</v>
          </cell>
          <cell r="E710" t="str">
            <v>Other</v>
          </cell>
        </row>
        <row r="711">
          <cell r="A711" t="str">
            <v>University of Aberdeen</v>
          </cell>
          <cell r="B711" t="str">
            <v>Scotland</v>
          </cell>
          <cell r="C711" t="str">
            <v>Member</v>
          </cell>
          <cell r="D711" t="str">
            <v>HE</v>
          </cell>
          <cell r="E711" t="str">
            <v>APUC</v>
          </cell>
        </row>
        <row r="712">
          <cell r="A712" t="str">
            <v>University of Abertay Dundee</v>
          </cell>
          <cell r="B712" t="str">
            <v>Scotland</v>
          </cell>
          <cell r="C712" t="str">
            <v>Member</v>
          </cell>
          <cell r="D712" t="str">
            <v>HE</v>
          </cell>
          <cell r="E712" t="str">
            <v>APUC</v>
          </cell>
        </row>
        <row r="713">
          <cell r="A713" t="str">
            <v>University of Bath</v>
          </cell>
          <cell r="B713" t="str">
            <v>South West</v>
          </cell>
          <cell r="C713" t="str">
            <v>Member</v>
          </cell>
          <cell r="D713" t="str">
            <v>HE</v>
          </cell>
          <cell r="E713" t="str">
            <v>SUPC</v>
          </cell>
        </row>
        <row r="714">
          <cell r="A714" t="str">
            <v>University of Bedfordshire</v>
          </cell>
          <cell r="B714" t="str">
            <v>South East</v>
          </cell>
          <cell r="C714" t="str">
            <v>Member</v>
          </cell>
          <cell r="D714" t="str">
            <v>HE</v>
          </cell>
          <cell r="E714" t="str">
            <v>SUPC</v>
          </cell>
        </row>
        <row r="715">
          <cell r="A715" t="str">
            <v>University of Birmingham</v>
          </cell>
          <cell r="B715" t="str">
            <v>Midlands</v>
          </cell>
          <cell r="C715" t="str">
            <v>Contracted Out</v>
          </cell>
          <cell r="D715" t="str">
            <v>HE</v>
          </cell>
          <cell r="E715" t="str">
            <v>NEUPC</v>
          </cell>
        </row>
        <row r="716">
          <cell r="A716" t="str">
            <v>University of Bolton</v>
          </cell>
          <cell r="B716" t="str">
            <v>North West</v>
          </cell>
          <cell r="C716" t="str">
            <v>Member</v>
          </cell>
          <cell r="D716" t="str">
            <v>HE</v>
          </cell>
          <cell r="E716" t="str">
            <v>NWUPC</v>
          </cell>
        </row>
        <row r="717">
          <cell r="A717" t="str">
            <v>University of Brighton</v>
          </cell>
          <cell r="B717" t="str">
            <v>South East</v>
          </cell>
          <cell r="C717" t="str">
            <v>Member</v>
          </cell>
          <cell r="D717" t="str">
            <v>HE</v>
          </cell>
          <cell r="E717" t="str">
            <v>SUPC</v>
          </cell>
        </row>
        <row r="718">
          <cell r="A718" t="str">
            <v>University of Bristol</v>
          </cell>
          <cell r="B718" t="str">
            <v>South West</v>
          </cell>
          <cell r="C718" t="str">
            <v>Member</v>
          </cell>
          <cell r="D718" t="str">
            <v>HE</v>
          </cell>
          <cell r="E718" t="str">
            <v>SUPC</v>
          </cell>
        </row>
        <row r="719">
          <cell r="A719" t="str">
            <v>University of Buckingham</v>
          </cell>
          <cell r="B719" t="str">
            <v>South East</v>
          </cell>
          <cell r="C719" t="str">
            <v>Associate Member</v>
          </cell>
          <cell r="D719" t="str">
            <v>HE</v>
          </cell>
          <cell r="E719" t="str">
            <v>SUPC</v>
          </cell>
        </row>
        <row r="720">
          <cell r="A720" t="str">
            <v>University of Cambridge - Christ's College</v>
          </cell>
          <cell r="B720" t="str">
            <v>Cambridge</v>
          </cell>
          <cell r="C720" t="str">
            <v>Member</v>
          </cell>
          <cell r="D720" t="str">
            <v>HE (Cambridge)</v>
          </cell>
          <cell r="E720" t="str">
            <v>Cambridge</v>
          </cell>
        </row>
        <row r="721">
          <cell r="A721" t="str">
            <v>University of Cambridge - Churchill College</v>
          </cell>
          <cell r="B721" t="str">
            <v>Cambridge</v>
          </cell>
          <cell r="C721" t="str">
            <v>Member</v>
          </cell>
          <cell r="D721" t="str">
            <v>HE (Cambridge)</v>
          </cell>
          <cell r="E721" t="str">
            <v>Cambridge</v>
          </cell>
        </row>
        <row r="722">
          <cell r="A722" t="str">
            <v>University of Cambridge - Clare College</v>
          </cell>
          <cell r="B722" t="str">
            <v>Cambridge</v>
          </cell>
          <cell r="C722" t="str">
            <v>Member</v>
          </cell>
          <cell r="D722" t="str">
            <v>HE (Cambridge)</v>
          </cell>
          <cell r="E722" t="str">
            <v>Cambridge</v>
          </cell>
        </row>
        <row r="723">
          <cell r="A723" t="str">
            <v>University of Cambridge - Corpus Christi College</v>
          </cell>
          <cell r="B723" t="str">
            <v>Cambridge</v>
          </cell>
          <cell r="C723" t="str">
            <v>Member</v>
          </cell>
          <cell r="D723" t="str">
            <v>HE (Cambridge)</v>
          </cell>
          <cell r="E723" t="str">
            <v>Cambridge</v>
          </cell>
        </row>
        <row r="724">
          <cell r="A724" t="str">
            <v>University of Cambridge - Darwin College</v>
          </cell>
          <cell r="B724" t="str">
            <v>Cambridge</v>
          </cell>
          <cell r="C724" t="str">
            <v>Member</v>
          </cell>
          <cell r="D724" t="str">
            <v>HE (Cambridge)</v>
          </cell>
          <cell r="E724" t="str">
            <v>Cambridge</v>
          </cell>
        </row>
        <row r="725">
          <cell r="A725" t="str">
            <v>University of Cambridge - Downing College</v>
          </cell>
          <cell r="B725" t="str">
            <v>Cambridge</v>
          </cell>
          <cell r="C725" t="str">
            <v>Associate Member</v>
          </cell>
          <cell r="D725" t="str">
            <v>HE (Cambridge)</v>
          </cell>
          <cell r="E725" t="str">
            <v>Cambridge</v>
          </cell>
        </row>
        <row r="726">
          <cell r="A726" t="str">
            <v>University of Cambridge - Emmanuel College</v>
          </cell>
          <cell r="B726" t="str">
            <v>Cambridge</v>
          </cell>
          <cell r="C726" t="str">
            <v>Member</v>
          </cell>
          <cell r="D726" t="str">
            <v>HE (Cambridge)</v>
          </cell>
          <cell r="E726" t="str">
            <v>Cambridge</v>
          </cell>
        </row>
        <row r="727">
          <cell r="A727" t="str">
            <v>University of Cambridge - Fitzwilliam College</v>
          </cell>
          <cell r="B727" t="str">
            <v>Cambridge</v>
          </cell>
          <cell r="C727" t="str">
            <v>Member</v>
          </cell>
          <cell r="D727" t="str">
            <v>HE (Cambridge)</v>
          </cell>
          <cell r="E727" t="str">
            <v>Cambridge</v>
          </cell>
        </row>
        <row r="728">
          <cell r="A728" t="str">
            <v>University of Cambridge - Girton College</v>
          </cell>
          <cell r="B728" t="str">
            <v>Cambridge</v>
          </cell>
          <cell r="C728" t="str">
            <v>Member</v>
          </cell>
          <cell r="D728" t="str">
            <v>HE (Cambridge)</v>
          </cell>
          <cell r="E728" t="str">
            <v>Cambridge</v>
          </cell>
        </row>
        <row r="729">
          <cell r="A729" t="str">
            <v>University of Cambridge - Gonville &amp; Caius</v>
          </cell>
          <cell r="B729" t="str">
            <v>Cambridge</v>
          </cell>
          <cell r="C729" t="str">
            <v>Associate Member</v>
          </cell>
          <cell r="D729" t="str">
            <v>HE (Cambridge)</v>
          </cell>
          <cell r="E729" t="str">
            <v>Cambridge</v>
          </cell>
        </row>
        <row r="730">
          <cell r="A730" t="str">
            <v>University of Cambridge - Homerton College</v>
          </cell>
          <cell r="B730" t="str">
            <v>Cambridge</v>
          </cell>
          <cell r="C730" t="str">
            <v>Member</v>
          </cell>
          <cell r="D730" t="str">
            <v>HE (Cambridge)</v>
          </cell>
          <cell r="E730" t="str">
            <v>Cambridge</v>
          </cell>
        </row>
        <row r="731">
          <cell r="A731" t="str">
            <v>University of Cambridge - Hughes Hall</v>
          </cell>
          <cell r="B731" t="str">
            <v>Cambridge</v>
          </cell>
          <cell r="C731" t="str">
            <v>Member</v>
          </cell>
          <cell r="D731" t="str">
            <v>HE (Cambridge)</v>
          </cell>
          <cell r="E731" t="str">
            <v>Cambridge</v>
          </cell>
        </row>
        <row r="732">
          <cell r="A732" t="str">
            <v>University of Cambridge - Jesus College</v>
          </cell>
          <cell r="B732" t="str">
            <v>Cambridge</v>
          </cell>
          <cell r="C732" t="str">
            <v>Member</v>
          </cell>
          <cell r="D732" t="str">
            <v>HE (Cambridge)</v>
          </cell>
          <cell r="E732" t="str">
            <v>Cambridge</v>
          </cell>
        </row>
        <row r="733">
          <cell r="A733" t="str">
            <v>University of Cambridge - Kings College</v>
          </cell>
          <cell r="B733" t="str">
            <v>Cambridge</v>
          </cell>
          <cell r="C733" t="str">
            <v>Member</v>
          </cell>
          <cell r="D733" t="str">
            <v>HE (Cambridge)</v>
          </cell>
          <cell r="E733" t="str">
            <v>Cambridge</v>
          </cell>
        </row>
        <row r="734">
          <cell r="A734" t="str">
            <v>University of Cambridge - Lucy Cavendish College</v>
          </cell>
          <cell r="B734" t="str">
            <v>Cambridge</v>
          </cell>
          <cell r="C734" t="str">
            <v>Member</v>
          </cell>
          <cell r="D734" t="str">
            <v>HE (Cambridge)</v>
          </cell>
          <cell r="E734" t="str">
            <v>Cambridge</v>
          </cell>
        </row>
        <row r="735">
          <cell r="A735" t="str">
            <v>University of Cambridge - Madingley Hall</v>
          </cell>
          <cell r="B735" t="str">
            <v>Cambridge</v>
          </cell>
          <cell r="C735" t="str">
            <v>Member</v>
          </cell>
          <cell r="D735" t="str">
            <v>HE (Cambridge)</v>
          </cell>
          <cell r="E735" t="str">
            <v>Cambridge</v>
          </cell>
        </row>
        <row r="736">
          <cell r="A736" t="str">
            <v>University of Cambridge - Magdalene College</v>
          </cell>
          <cell r="B736" t="str">
            <v>Cambridge</v>
          </cell>
          <cell r="C736" t="str">
            <v>Member</v>
          </cell>
          <cell r="D736" t="str">
            <v>HE (Cambridge)</v>
          </cell>
          <cell r="E736" t="str">
            <v>Cambridge</v>
          </cell>
        </row>
        <row r="737">
          <cell r="A737" t="str">
            <v>University of Cambridge - Moller Centre</v>
          </cell>
          <cell r="B737" t="str">
            <v>Cambridge</v>
          </cell>
          <cell r="C737" t="str">
            <v>Member</v>
          </cell>
          <cell r="D737" t="str">
            <v>HE (Cambridge)</v>
          </cell>
          <cell r="E737" t="str">
            <v>Cambridge</v>
          </cell>
        </row>
        <row r="738">
          <cell r="A738" t="str">
            <v>University of Cambridge - Murray Edwards College</v>
          </cell>
          <cell r="B738" t="str">
            <v>Cambridge</v>
          </cell>
          <cell r="C738" t="str">
            <v>Member</v>
          </cell>
          <cell r="D738" t="str">
            <v>HE (Cambridge)</v>
          </cell>
          <cell r="E738" t="str">
            <v>Cambridge</v>
          </cell>
        </row>
        <row r="739">
          <cell r="A739" t="str">
            <v>University of Cambridge - Newnham College</v>
          </cell>
          <cell r="B739" t="str">
            <v>Cambridge</v>
          </cell>
          <cell r="C739" t="str">
            <v>Member</v>
          </cell>
          <cell r="D739" t="str">
            <v>HE (Cambridge)</v>
          </cell>
          <cell r="E739" t="str">
            <v>Cambridge</v>
          </cell>
        </row>
        <row r="740">
          <cell r="A740" t="str">
            <v>University of Cambridge - Pembroke College</v>
          </cell>
          <cell r="B740" t="str">
            <v>Cambridge</v>
          </cell>
          <cell r="C740" t="str">
            <v>Associate Member</v>
          </cell>
          <cell r="D740" t="str">
            <v>HE (Cambridge)</v>
          </cell>
          <cell r="E740" t="str">
            <v>Cambridge</v>
          </cell>
        </row>
        <row r="741">
          <cell r="A741" t="str">
            <v>University of Cambridge - Peterhouse College</v>
          </cell>
          <cell r="B741" t="str">
            <v>Cambridge</v>
          </cell>
          <cell r="C741" t="str">
            <v>Member</v>
          </cell>
          <cell r="D741" t="str">
            <v>HE (Cambridge)</v>
          </cell>
          <cell r="E741" t="str">
            <v>Cambridge</v>
          </cell>
        </row>
        <row r="742">
          <cell r="A742" t="str">
            <v>University of Cambridge - Queens College</v>
          </cell>
          <cell r="B742" t="str">
            <v>Cambridge</v>
          </cell>
          <cell r="C742" t="str">
            <v>Member</v>
          </cell>
          <cell r="D742" t="str">
            <v>HE (Cambridge)</v>
          </cell>
          <cell r="E742" t="str">
            <v>Cambridge</v>
          </cell>
        </row>
        <row r="743">
          <cell r="A743" t="str">
            <v>University of Cambridge - Ridley Hall</v>
          </cell>
          <cell r="B743" t="str">
            <v>Cambridge</v>
          </cell>
          <cell r="C743" t="str">
            <v>Associate Member</v>
          </cell>
          <cell r="D743" t="str">
            <v>HE (Cambridge)</v>
          </cell>
          <cell r="E743" t="str">
            <v>Cambridge</v>
          </cell>
        </row>
        <row r="744">
          <cell r="A744" t="str">
            <v>University of Cambridge - Robinson College</v>
          </cell>
          <cell r="B744" t="str">
            <v>Cambridge</v>
          </cell>
          <cell r="C744" t="str">
            <v>Member</v>
          </cell>
          <cell r="D744" t="str">
            <v>HE (Cambridge)</v>
          </cell>
          <cell r="E744" t="str">
            <v>Cambridge</v>
          </cell>
        </row>
        <row r="745">
          <cell r="A745" t="str">
            <v>University of Cambridge - Selwyn College</v>
          </cell>
          <cell r="B745" t="str">
            <v>Cambridge</v>
          </cell>
          <cell r="C745" t="str">
            <v>Member</v>
          </cell>
          <cell r="D745" t="str">
            <v>HE (Cambridge)</v>
          </cell>
          <cell r="E745" t="str">
            <v>Cambridge</v>
          </cell>
        </row>
        <row r="746">
          <cell r="A746" t="str">
            <v>University of Cambridge - Sidgwick Site</v>
          </cell>
          <cell r="B746" t="str">
            <v>Cambridge</v>
          </cell>
          <cell r="C746" t="str">
            <v>Associate Member</v>
          </cell>
          <cell r="D746" t="str">
            <v>HE (Cambridge)</v>
          </cell>
          <cell r="E746" t="str">
            <v>Cambridge</v>
          </cell>
        </row>
        <row r="747">
          <cell r="A747" t="str">
            <v>University of Cambridge - Sidney Sussex College</v>
          </cell>
          <cell r="B747" t="str">
            <v>Cambridge</v>
          </cell>
          <cell r="C747" t="str">
            <v>Member</v>
          </cell>
          <cell r="D747" t="str">
            <v>HE (Cambridge)</v>
          </cell>
          <cell r="E747" t="str">
            <v>Cambridge</v>
          </cell>
        </row>
        <row r="748">
          <cell r="A748" t="str">
            <v>University of Cambridge - St Catharine's College</v>
          </cell>
          <cell r="B748" t="str">
            <v>Cambridge</v>
          </cell>
          <cell r="C748" t="str">
            <v>Member</v>
          </cell>
          <cell r="D748" t="str">
            <v>HE (Cambridge)</v>
          </cell>
          <cell r="E748" t="str">
            <v>Cambridge</v>
          </cell>
        </row>
        <row r="749">
          <cell r="A749" t="str">
            <v>University of Cambridge - St Edmunds College</v>
          </cell>
          <cell r="B749" t="str">
            <v>Cambridge</v>
          </cell>
          <cell r="C749" t="str">
            <v>Associate Member</v>
          </cell>
          <cell r="D749" t="str">
            <v>HE (Cambridge)</v>
          </cell>
          <cell r="E749" t="str">
            <v>Cambridge</v>
          </cell>
        </row>
        <row r="750">
          <cell r="A750" t="str">
            <v>University of Cambridge - St John's College</v>
          </cell>
          <cell r="B750" t="str">
            <v>Cambridge</v>
          </cell>
          <cell r="C750" t="str">
            <v>Member</v>
          </cell>
          <cell r="D750" t="str">
            <v>HE (Cambridge)</v>
          </cell>
          <cell r="E750" t="str">
            <v>Cambridge</v>
          </cell>
        </row>
        <row r="751">
          <cell r="A751" t="str">
            <v>University of Cambridge - Trinity College</v>
          </cell>
          <cell r="B751" t="str">
            <v>Cambridge</v>
          </cell>
          <cell r="C751" t="str">
            <v>Member</v>
          </cell>
          <cell r="D751" t="str">
            <v>HE (Cambridge)</v>
          </cell>
          <cell r="E751" t="str">
            <v>Cambridge</v>
          </cell>
        </row>
        <row r="752">
          <cell r="A752" t="str">
            <v>University of Cambridge - Trinity Hall</v>
          </cell>
          <cell r="B752" t="str">
            <v>Cambridge</v>
          </cell>
          <cell r="C752" t="str">
            <v>Member</v>
          </cell>
          <cell r="D752" t="str">
            <v>HE (Cambridge)</v>
          </cell>
          <cell r="E752" t="str">
            <v>Cambridge</v>
          </cell>
        </row>
        <row r="753">
          <cell r="A753" t="str">
            <v>University of Cambridge - University Centre</v>
          </cell>
          <cell r="B753" t="str">
            <v>Cambridge</v>
          </cell>
          <cell r="C753" t="str">
            <v>Member</v>
          </cell>
          <cell r="D753" t="str">
            <v>HE (Cambridge)</v>
          </cell>
          <cell r="E753" t="str">
            <v>Cambridge</v>
          </cell>
        </row>
        <row r="754">
          <cell r="A754" t="str">
            <v>University of Cambridge - Westcott House</v>
          </cell>
          <cell r="B754" t="str">
            <v>Cambridge</v>
          </cell>
          <cell r="C754" t="str">
            <v>Associate Member</v>
          </cell>
          <cell r="D754" t="str">
            <v>HE (Cambridge)</v>
          </cell>
          <cell r="E754" t="str">
            <v>Cambridge</v>
          </cell>
        </row>
        <row r="755">
          <cell r="A755" t="str">
            <v>University of Cambridge - Westminster College</v>
          </cell>
          <cell r="B755" t="str">
            <v>Cambridge</v>
          </cell>
          <cell r="C755" t="str">
            <v>Member</v>
          </cell>
          <cell r="D755" t="str">
            <v>HE (Cambridge)</v>
          </cell>
          <cell r="E755" t="str">
            <v>Cambridge</v>
          </cell>
        </row>
        <row r="756">
          <cell r="A756" t="str">
            <v>University of Cambridge - Wolfson College</v>
          </cell>
          <cell r="B756" t="str">
            <v>Cambridge</v>
          </cell>
          <cell r="C756" t="str">
            <v>Member</v>
          </cell>
          <cell r="D756" t="str">
            <v>HE (Cambridge)</v>
          </cell>
          <cell r="E756" t="str">
            <v>Cambridge</v>
          </cell>
        </row>
        <row r="757">
          <cell r="A757" t="str">
            <v>University of Central Lancashire</v>
          </cell>
          <cell r="B757" t="str">
            <v>North West</v>
          </cell>
          <cell r="C757" t="str">
            <v>Member</v>
          </cell>
          <cell r="D757" t="str">
            <v>HE</v>
          </cell>
          <cell r="E757" t="str">
            <v>NWUPC</v>
          </cell>
        </row>
        <row r="758">
          <cell r="A758" t="str">
            <v>University of Chester</v>
          </cell>
          <cell r="B758" t="str">
            <v>North West</v>
          </cell>
          <cell r="C758" t="str">
            <v>Member</v>
          </cell>
          <cell r="D758" t="str">
            <v>HE</v>
          </cell>
          <cell r="E758" t="str">
            <v>NWUPC</v>
          </cell>
        </row>
        <row r="759">
          <cell r="A759" t="str">
            <v>University of Chichester</v>
          </cell>
          <cell r="B759" t="str">
            <v>South East</v>
          </cell>
          <cell r="C759" t="str">
            <v>Contracted Out</v>
          </cell>
          <cell r="D759" t="str">
            <v>HE</v>
          </cell>
          <cell r="E759" t="str">
            <v>SUPC</v>
          </cell>
        </row>
        <row r="760">
          <cell r="A760" t="str">
            <v>University of Cumbria</v>
          </cell>
          <cell r="B760" t="str">
            <v>North West</v>
          </cell>
          <cell r="C760" t="str">
            <v>Contracted Out</v>
          </cell>
          <cell r="D760" t="str">
            <v>HE</v>
          </cell>
          <cell r="E760" t="str">
            <v>NWUPC</v>
          </cell>
        </row>
        <row r="761">
          <cell r="A761" t="str">
            <v>University of Derby</v>
          </cell>
          <cell r="B761" t="str">
            <v>North East</v>
          </cell>
          <cell r="C761" t="str">
            <v>Member</v>
          </cell>
          <cell r="D761" t="str">
            <v>HE</v>
          </cell>
          <cell r="E761" t="str">
            <v>NEUPC</v>
          </cell>
        </row>
        <row r="762">
          <cell r="A762" t="str">
            <v>University of Dundee</v>
          </cell>
          <cell r="B762" t="str">
            <v>Scotland</v>
          </cell>
          <cell r="C762" t="str">
            <v>Member</v>
          </cell>
          <cell r="D762" t="str">
            <v>HE</v>
          </cell>
          <cell r="E762" t="str">
            <v>APUC</v>
          </cell>
        </row>
        <row r="763">
          <cell r="A763" t="str">
            <v>University of East Anglia</v>
          </cell>
          <cell r="B763" t="str">
            <v>South East</v>
          </cell>
          <cell r="C763" t="str">
            <v>Member</v>
          </cell>
          <cell r="D763" t="str">
            <v>HE</v>
          </cell>
          <cell r="E763" t="str">
            <v>SUPC</v>
          </cell>
        </row>
        <row r="764">
          <cell r="A764" t="str">
            <v>University Of East London</v>
          </cell>
          <cell r="B764" t="str">
            <v>South East</v>
          </cell>
          <cell r="C764" t="str">
            <v>Associate Member</v>
          </cell>
          <cell r="D764" t="str">
            <v>HE</v>
          </cell>
          <cell r="E764" t="str">
            <v>LUPC</v>
          </cell>
        </row>
        <row r="765">
          <cell r="A765" t="str">
            <v>University of Edinburgh</v>
          </cell>
          <cell r="B765" t="str">
            <v>Scotland</v>
          </cell>
          <cell r="C765" t="str">
            <v>Member</v>
          </cell>
          <cell r="D765" t="str">
            <v>HE</v>
          </cell>
          <cell r="E765" t="str">
            <v>APUC</v>
          </cell>
        </row>
        <row r="766">
          <cell r="A766" t="str">
            <v>University of Essex</v>
          </cell>
          <cell r="B766" t="str">
            <v>South East</v>
          </cell>
          <cell r="C766" t="str">
            <v>Member</v>
          </cell>
          <cell r="D766" t="str">
            <v>HE</v>
          </cell>
          <cell r="E766" t="str">
            <v>SUPC</v>
          </cell>
        </row>
        <row r="767">
          <cell r="A767" t="str">
            <v>University of Essex Student's Union</v>
          </cell>
          <cell r="B767" t="str">
            <v>South East</v>
          </cell>
          <cell r="C767" t="str">
            <v>Associate Member</v>
          </cell>
          <cell r="D767" t="str">
            <v>Other</v>
          </cell>
          <cell r="E767" t="str">
            <v>Other</v>
          </cell>
        </row>
        <row r="768">
          <cell r="A768" t="str">
            <v>University of Exeter</v>
          </cell>
          <cell r="B768" t="str">
            <v>South West</v>
          </cell>
          <cell r="C768" t="str">
            <v>Member</v>
          </cell>
          <cell r="D768" t="str">
            <v>HE</v>
          </cell>
          <cell r="E768" t="str">
            <v>SUPC</v>
          </cell>
        </row>
        <row r="769">
          <cell r="A769" t="str">
            <v>University of Glasgow</v>
          </cell>
          <cell r="B769" t="str">
            <v>Scotland</v>
          </cell>
          <cell r="C769" t="str">
            <v>Member</v>
          </cell>
          <cell r="D769" t="str">
            <v>HE</v>
          </cell>
          <cell r="E769" t="str">
            <v>APUC</v>
          </cell>
        </row>
        <row r="770">
          <cell r="A770" t="str">
            <v>University of Greenwich</v>
          </cell>
          <cell r="B770" t="str">
            <v>South East</v>
          </cell>
          <cell r="C770" t="str">
            <v>Associate Member</v>
          </cell>
          <cell r="D770" t="str">
            <v>HE</v>
          </cell>
          <cell r="E770" t="str">
            <v>LUPC</v>
          </cell>
        </row>
        <row r="771">
          <cell r="A771" t="str">
            <v>University of Hertfordshire</v>
          </cell>
          <cell r="B771" t="str">
            <v>South East</v>
          </cell>
          <cell r="C771" t="str">
            <v>Associate Member</v>
          </cell>
          <cell r="D771" t="str">
            <v>HE</v>
          </cell>
          <cell r="E771" t="str">
            <v>SUPC</v>
          </cell>
        </row>
        <row r="772">
          <cell r="A772" t="str">
            <v>University of Huddersfield</v>
          </cell>
          <cell r="B772" t="str">
            <v>North East</v>
          </cell>
          <cell r="C772" t="str">
            <v>Member</v>
          </cell>
          <cell r="D772" t="str">
            <v>HE</v>
          </cell>
          <cell r="E772" t="str">
            <v>NEUPC</v>
          </cell>
        </row>
        <row r="773">
          <cell r="A773" t="str">
            <v>University of Kent</v>
          </cell>
          <cell r="B773" t="str">
            <v>South East</v>
          </cell>
          <cell r="C773" t="str">
            <v>Member</v>
          </cell>
          <cell r="D773" t="str">
            <v>HE</v>
          </cell>
          <cell r="E773" t="str">
            <v>SUPC</v>
          </cell>
        </row>
        <row r="774">
          <cell r="A774" t="str">
            <v>University of Law</v>
          </cell>
          <cell r="B774" t="str">
            <v>South East</v>
          </cell>
          <cell r="C774" t="str">
            <v>Associate Member</v>
          </cell>
          <cell r="D774" t="str">
            <v>HE</v>
          </cell>
          <cell r="E774" t="str">
            <v>Other</v>
          </cell>
        </row>
        <row r="775">
          <cell r="A775" t="str">
            <v>University of Leeds</v>
          </cell>
          <cell r="B775" t="str">
            <v>North East</v>
          </cell>
          <cell r="C775" t="str">
            <v>Member</v>
          </cell>
          <cell r="D775" t="str">
            <v>HE</v>
          </cell>
          <cell r="E775" t="str">
            <v>NEUPC</v>
          </cell>
        </row>
        <row r="776">
          <cell r="A776" t="str">
            <v>University of Leicester</v>
          </cell>
          <cell r="B776" t="str">
            <v>Midlands</v>
          </cell>
          <cell r="C776" t="str">
            <v>Member</v>
          </cell>
          <cell r="D776" t="str">
            <v>HE</v>
          </cell>
          <cell r="E776" t="str">
            <v>NEUPC</v>
          </cell>
        </row>
        <row r="777">
          <cell r="A777" t="str">
            <v>University of Lincoln</v>
          </cell>
          <cell r="B777" t="str">
            <v>North East</v>
          </cell>
          <cell r="C777" t="str">
            <v>Member</v>
          </cell>
          <cell r="D777" t="str">
            <v>HE</v>
          </cell>
          <cell r="E777" t="str">
            <v>NEUPC</v>
          </cell>
        </row>
        <row r="778">
          <cell r="A778" t="str">
            <v>University of Liverpool</v>
          </cell>
          <cell r="B778" t="str">
            <v>North West</v>
          </cell>
          <cell r="C778" t="str">
            <v>Member</v>
          </cell>
          <cell r="D778" t="str">
            <v>HE</v>
          </cell>
          <cell r="E778" t="str">
            <v>NWUPC</v>
          </cell>
        </row>
        <row r="779">
          <cell r="A779" t="str">
            <v>University of London</v>
          </cell>
          <cell r="B779" t="str">
            <v>South East</v>
          </cell>
          <cell r="C779" t="str">
            <v>Member</v>
          </cell>
          <cell r="D779" t="str">
            <v>HE</v>
          </cell>
          <cell r="E779" t="str">
            <v>LUPC</v>
          </cell>
        </row>
        <row r="780">
          <cell r="A780" t="str">
            <v>University of Nottingham</v>
          </cell>
          <cell r="B780" t="str">
            <v>Midlands</v>
          </cell>
          <cell r="C780" t="str">
            <v>Member</v>
          </cell>
          <cell r="D780" t="str">
            <v>HE</v>
          </cell>
          <cell r="E780" t="str">
            <v>SUPC</v>
          </cell>
        </row>
        <row r="781">
          <cell r="A781" t="str">
            <v>University of Oxford - All Souls College</v>
          </cell>
          <cell r="B781" t="str">
            <v>Oxford</v>
          </cell>
          <cell r="C781" t="str">
            <v>Member</v>
          </cell>
          <cell r="D781" t="str">
            <v>HE (Oxford)</v>
          </cell>
          <cell r="E781" t="str">
            <v>Oxford</v>
          </cell>
        </row>
        <row r="782">
          <cell r="A782" t="str">
            <v>University of Oxford - Balliol College</v>
          </cell>
          <cell r="B782" t="str">
            <v>Oxford</v>
          </cell>
          <cell r="C782" t="str">
            <v>Member</v>
          </cell>
          <cell r="D782" t="str">
            <v>HE (Oxford)</v>
          </cell>
          <cell r="E782" t="str">
            <v>Oxford</v>
          </cell>
        </row>
        <row r="783">
          <cell r="A783" t="str">
            <v>University of Oxford - Blackfriars Hall</v>
          </cell>
          <cell r="B783" t="str">
            <v>Oxford</v>
          </cell>
          <cell r="C783" t="str">
            <v>Associate Member</v>
          </cell>
          <cell r="D783" t="str">
            <v>HE (Oxford)</v>
          </cell>
          <cell r="E783" t="str">
            <v>Oxford</v>
          </cell>
        </row>
        <row r="784">
          <cell r="A784" t="str">
            <v>University of Oxford - Brasenose College</v>
          </cell>
          <cell r="B784" t="str">
            <v>Oxford</v>
          </cell>
          <cell r="C784" t="str">
            <v>Member</v>
          </cell>
          <cell r="D784" t="str">
            <v>HE (Oxford)</v>
          </cell>
          <cell r="E784" t="str">
            <v>Oxford</v>
          </cell>
        </row>
        <row r="785">
          <cell r="A785" t="str">
            <v>University of Oxford - Campion Hall</v>
          </cell>
          <cell r="B785" t="str">
            <v>Oxford</v>
          </cell>
          <cell r="C785" t="str">
            <v>Associate Member</v>
          </cell>
          <cell r="D785" t="str">
            <v>HE (Oxford)</v>
          </cell>
          <cell r="E785" t="str">
            <v>Oxford</v>
          </cell>
        </row>
        <row r="786">
          <cell r="A786" t="str">
            <v>University of Oxford - Christ Church</v>
          </cell>
          <cell r="B786" t="str">
            <v>Oxford</v>
          </cell>
          <cell r="C786" t="str">
            <v>Member</v>
          </cell>
          <cell r="D786" t="str">
            <v>HE (Oxford)</v>
          </cell>
          <cell r="E786" t="str">
            <v>Oxford</v>
          </cell>
        </row>
        <row r="787">
          <cell r="A787" t="str">
            <v>University of Oxford - Corpus Christi College</v>
          </cell>
          <cell r="B787" t="str">
            <v>Oxford</v>
          </cell>
          <cell r="C787" t="str">
            <v>Member</v>
          </cell>
          <cell r="D787" t="str">
            <v>HE (Oxford)</v>
          </cell>
          <cell r="E787" t="str">
            <v>Oxford</v>
          </cell>
        </row>
        <row r="788">
          <cell r="A788" t="str">
            <v>University of Oxford - Exeter College</v>
          </cell>
          <cell r="B788" t="str">
            <v>Oxford</v>
          </cell>
          <cell r="C788" t="str">
            <v>Member</v>
          </cell>
          <cell r="D788" t="str">
            <v>HE (Oxford)</v>
          </cell>
          <cell r="E788" t="str">
            <v>Oxford</v>
          </cell>
        </row>
        <row r="789">
          <cell r="A789" t="str">
            <v>University of Oxford - Green Templeton College</v>
          </cell>
          <cell r="B789" t="str">
            <v>Oxford</v>
          </cell>
          <cell r="C789" t="str">
            <v>Associate Member</v>
          </cell>
          <cell r="D789" t="str">
            <v>HE (Oxford)</v>
          </cell>
          <cell r="E789" t="str">
            <v>Oxford</v>
          </cell>
        </row>
        <row r="790">
          <cell r="A790" t="str">
            <v>University of Oxford - Harris Manchester College</v>
          </cell>
          <cell r="B790" t="str">
            <v>Oxford</v>
          </cell>
          <cell r="C790" t="str">
            <v>Associate Member</v>
          </cell>
          <cell r="D790" t="str">
            <v>HE (Oxford)</v>
          </cell>
          <cell r="E790" t="str">
            <v>Oxford</v>
          </cell>
        </row>
        <row r="791">
          <cell r="A791" t="str">
            <v>University of Oxford - Hertford College</v>
          </cell>
          <cell r="B791" t="str">
            <v>Oxford</v>
          </cell>
          <cell r="C791" t="str">
            <v>Member</v>
          </cell>
          <cell r="D791" t="str">
            <v>HE (Oxford)</v>
          </cell>
          <cell r="E791" t="str">
            <v>Oxford</v>
          </cell>
        </row>
        <row r="792">
          <cell r="A792" t="str">
            <v>University of Oxford - Jesus College</v>
          </cell>
          <cell r="B792" t="str">
            <v>Oxford</v>
          </cell>
          <cell r="C792" t="str">
            <v>Member</v>
          </cell>
          <cell r="D792" t="str">
            <v>HE (Oxford)</v>
          </cell>
          <cell r="E792" t="str">
            <v>Oxford</v>
          </cell>
        </row>
        <row r="793">
          <cell r="A793" t="str">
            <v>University of Oxford - Keble College</v>
          </cell>
          <cell r="B793" t="str">
            <v>Oxford</v>
          </cell>
          <cell r="C793" t="str">
            <v>Member</v>
          </cell>
          <cell r="D793" t="str">
            <v>HE (Oxford)</v>
          </cell>
          <cell r="E793" t="str">
            <v>Oxford</v>
          </cell>
        </row>
        <row r="794">
          <cell r="A794" t="str">
            <v>University of Oxford - Kellogg College</v>
          </cell>
          <cell r="B794" t="str">
            <v>Oxford</v>
          </cell>
          <cell r="C794" t="str">
            <v>Member</v>
          </cell>
          <cell r="D794" t="str">
            <v>HE (Oxford)</v>
          </cell>
          <cell r="E794" t="str">
            <v>Oxford</v>
          </cell>
        </row>
        <row r="795">
          <cell r="A795" t="str">
            <v>University of Oxford - Lady Margaret Hall</v>
          </cell>
          <cell r="B795" t="str">
            <v>Oxford</v>
          </cell>
          <cell r="C795" t="str">
            <v>Member</v>
          </cell>
          <cell r="D795" t="str">
            <v>HE (Oxford)</v>
          </cell>
          <cell r="E795" t="str">
            <v>Oxford</v>
          </cell>
        </row>
        <row r="796">
          <cell r="A796" t="str">
            <v>University of Oxford - Linacre College</v>
          </cell>
          <cell r="B796" t="str">
            <v>Oxford</v>
          </cell>
          <cell r="C796" t="str">
            <v>Member</v>
          </cell>
          <cell r="D796" t="str">
            <v>HE (Oxford)</v>
          </cell>
          <cell r="E796" t="str">
            <v>Oxford</v>
          </cell>
        </row>
        <row r="797">
          <cell r="A797" t="str">
            <v>University of Oxford - Lincoln College</v>
          </cell>
          <cell r="B797" t="str">
            <v>Oxford</v>
          </cell>
          <cell r="C797" t="str">
            <v>Member</v>
          </cell>
          <cell r="D797" t="str">
            <v>HE (Oxford)</v>
          </cell>
          <cell r="E797" t="str">
            <v>Oxford</v>
          </cell>
        </row>
        <row r="798">
          <cell r="A798" t="str">
            <v>University of Oxford - Magdalen College</v>
          </cell>
          <cell r="B798" t="str">
            <v>Oxford</v>
          </cell>
          <cell r="C798" t="str">
            <v>Member</v>
          </cell>
          <cell r="D798" t="str">
            <v>HE (Oxford)</v>
          </cell>
          <cell r="E798" t="str">
            <v>Oxford</v>
          </cell>
        </row>
        <row r="799">
          <cell r="A799" t="str">
            <v>University of Oxford - Mansfield College</v>
          </cell>
          <cell r="B799" t="str">
            <v>Oxford</v>
          </cell>
          <cell r="C799" t="str">
            <v>Member</v>
          </cell>
          <cell r="D799" t="str">
            <v>HE (Oxford)</v>
          </cell>
          <cell r="E799" t="str">
            <v>Oxford</v>
          </cell>
        </row>
        <row r="800">
          <cell r="A800" t="str">
            <v>University of Oxford - Merton College</v>
          </cell>
          <cell r="B800" t="str">
            <v>Oxford</v>
          </cell>
          <cell r="C800" t="str">
            <v>Member</v>
          </cell>
          <cell r="D800" t="str">
            <v>HE (Oxford)</v>
          </cell>
          <cell r="E800" t="str">
            <v>Oxford</v>
          </cell>
        </row>
        <row r="801">
          <cell r="A801" t="str">
            <v>University of Oxford - New College</v>
          </cell>
          <cell r="B801" t="str">
            <v>Oxford</v>
          </cell>
          <cell r="C801" t="str">
            <v>Member</v>
          </cell>
          <cell r="D801" t="str">
            <v>HE (Oxford)</v>
          </cell>
          <cell r="E801" t="str">
            <v>Oxford</v>
          </cell>
        </row>
        <row r="802">
          <cell r="A802" t="str">
            <v>University of Oxford - Nuffield College</v>
          </cell>
          <cell r="B802" t="str">
            <v>Oxford</v>
          </cell>
          <cell r="C802" t="str">
            <v>Member</v>
          </cell>
          <cell r="D802" t="str">
            <v>HE (Oxford)</v>
          </cell>
          <cell r="E802" t="str">
            <v>Oxford</v>
          </cell>
        </row>
        <row r="803">
          <cell r="A803" t="str">
            <v>University of Oxford - Oriel College</v>
          </cell>
          <cell r="B803" t="str">
            <v>Oxford</v>
          </cell>
          <cell r="C803" t="str">
            <v>Member</v>
          </cell>
          <cell r="D803" t="str">
            <v>HE (Oxford)</v>
          </cell>
          <cell r="E803" t="str">
            <v>Oxford</v>
          </cell>
        </row>
        <row r="804">
          <cell r="A804" t="str">
            <v>University of Oxford - Oxford Club</v>
          </cell>
          <cell r="B804" t="str">
            <v>Oxford</v>
          </cell>
          <cell r="C804" t="str">
            <v>Associate Member</v>
          </cell>
          <cell r="D804" t="str">
            <v>HE (Oxford)</v>
          </cell>
          <cell r="E804" t="str">
            <v>Oxford</v>
          </cell>
        </row>
        <row r="805">
          <cell r="A805" t="str">
            <v>University of Oxford - Pembroke College</v>
          </cell>
          <cell r="B805" t="str">
            <v>Oxford</v>
          </cell>
          <cell r="C805" t="str">
            <v>Member</v>
          </cell>
          <cell r="D805" t="str">
            <v>HE (Oxford)</v>
          </cell>
          <cell r="E805" t="str">
            <v>Oxford</v>
          </cell>
        </row>
        <row r="806">
          <cell r="A806" t="str">
            <v>University of Oxford - Reading College</v>
          </cell>
          <cell r="B806" t="str">
            <v>Oxford</v>
          </cell>
          <cell r="C806" t="str">
            <v>Associate Member</v>
          </cell>
          <cell r="D806" t="str">
            <v>HE (Oxford)</v>
          </cell>
          <cell r="E806" t="str">
            <v>Oxford</v>
          </cell>
        </row>
        <row r="807">
          <cell r="A807" t="str">
            <v>University of Oxford - Regent's Park College</v>
          </cell>
          <cell r="B807" t="str">
            <v>Oxford</v>
          </cell>
          <cell r="C807" t="str">
            <v>Member</v>
          </cell>
          <cell r="D807" t="str">
            <v>HE (Oxford)</v>
          </cell>
          <cell r="E807" t="str">
            <v>Oxford</v>
          </cell>
        </row>
        <row r="808">
          <cell r="A808" t="str">
            <v>University of Oxford - Somerville College</v>
          </cell>
          <cell r="B808" t="str">
            <v>Oxford</v>
          </cell>
          <cell r="C808" t="str">
            <v>Associate Member</v>
          </cell>
          <cell r="D808" t="str">
            <v>HE (Oxford)</v>
          </cell>
          <cell r="E808" t="str">
            <v>Oxford</v>
          </cell>
        </row>
        <row r="809">
          <cell r="A809" t="str">
            <v>University of Oxford - St Anne's College</v>
          </cell>
          <cell r="B809" t="str">
            <v>Oxford</v>
          </cell>
          <cell r="C809" t="str">
            <v>Member</v>
          </cell>
          <cell r="D809" t="str">
            <v>HE (Oxford)</v>
          </cell>
          <cell r="E809" t="str">
            <v>Oxford</v>
          </cell>
        </row>
        <row r="810">
          <cell r="A810" t="str">
            <v>University of Oxford - St Antony's College</v>
          </cell>
          <cell r="B810" t="str">
            <v>Oxford</v>
          </cell>
          <cell r="C810" t="str">
            <v>Member</v>
          </cell>
          <cell r="D810" t="str">
            <v>HE (Oxford)</v>
          </cell>
          <cell r="E810" t="str">
            <v>Oxford</v>
          </cell>
        </row>
        <row r="811">
          <cell r="A811" t="str">
            <v>University of Oxford - St Catherine's College</v>
          </cell>
          <cell r="B811" t="str">
            <v>Oxford</v>
          </cell>
          <cell r="C811" t="str">
            <v>Member</v>
          </cell>
          <cell r="D811" t="str">
            <v>HE (Oxford)</v>
          </cell>
          <cell r="E811" t="str">
            <v>Oxford</v>
          </cell>
        </row>
        <row r="812">
          <cell r="A812" t="str">
            <v>University of Oxford - St Cross College</v>
          </cell>
          <cell r="B812" t="str">
            <v>Oxford</v>
          </cell>
          <cell r="C812" t="str">
            <v>Associate Member</v>
          </cell>
          <cell r="D812" t="str">
            <v>HE (Oxford)</v>
          </cell>
          <cell r="E812" t="str">
            <v>Oxford</v>
          </cell>
        </row>
        <row r="813">
          <cell r="A813" t="str">
            <v>University of Oxford - St Edmund Hall</v>
          </cell>
          <cell r="B813" t="str">
            <v>Oxford</v>
          </cell>
          <cell r="C813" t="str">
            <v>Associate Member</v>
          </cell>
          <cell r="D813" t="str">
            <v>HE (Oxford)</v>
          </cell>
          <cell r="E813" t="str">
            <v>Oxford</v>
          </cell>
        </row>
        <row r="814">
          <cell r="A814" t="str">
            <v>University of Oxford - St Hilda's College</v>
          </cell>
          <cell r="B814" t="str">
            <v>Oxford</v>
          </cell>
          <cell r="C814" t="str">
            <v>Associate Member</v>
          </cell>
          <cell r="D814" t="str">
            <v>HE (Oxford)</v>
          </cell>
          <cell r="E814" t="str">
            <v>Oxford</v>
          </cell>
        </row>
        <row r="815">
          <cell r="A815" t="str">
            <v>University of Oxford - St Hugh's College</v>
          </cell>
          <cell r="B815" t="str">
            <v>Oxford</v>
          </cell>
          <cell r="C815" t="str">
            <v>Member</v>
          </cell>
          <cell r="D815" t="str">
            <v>HE (Oxford)</v>
          </cell>
          <cell r="E815" t="str">
            <v>Oxford</v>
          </cell>
        </row>
        <row r="816">
          <cell r="A816" t="str">
            <v>University of Oxford - St John's College</v>
          </cell>
          <cell r="B816" t="str">
            <v>Oxford</v>
          </cell>
          <cell r="C816" t="str">
            <v>Member</v>
          </cell>
          <cell r="D816" t="str">
            <v>HE (Oxford)</v>
          </cell>
          <cell r="E816" t="str">
            <v>Oxford</v>
          </cell>
        </row>
        <row r="817">
          <cell r="A817" t="str">
            <v>University of Oxford - St Peter's College</v>
          </cell>
          <cell r="B817" t="str">
            <v>Oxford</v>
          </cell>
          <cell r="C817" t="str">
            <v>Associate Member</v>
          </cell>
          <cell r="D817" t="str">
            <v>HE (Oxford)</v>
          </cell>
          <cell r="E817" t="str">
            <v>Oxford</v>
          </cell>
        </row>
        <row r="818">
          <cell r="A818" t="str">
            <v>University of Oxford - The Queen's College</v>
          </cell>
          <cell r="B818" t="str">
            <v>Oxford</v>
          </cell>
          <cell r="C818" t="str">
            <v>Member</v>
          </cell>
          <cell r="D818" t="str">
            <v>HE (Oxford)</v>
          </cell>
          <cell r="E818" t="str">
            <v>Oxford</v>
          </cell>
        </row>
        <row r="819">
          <cell r="A819" t="str">
            <v>University of Oxford - Trinity College</v>
          </cell>
          <cell r="B819" t="str">
            <v>Oxford</v>
          </cell>
          <cell r="C819" t="str">
            <v>Member</v>
          </cell>
          <cell r="D819" t="str">
            <v>HE (Oxford)</v>
          </cell>
          <cell r="E819" t="str">
            <v>Oxford</v>
          </cell>
        </row>
        <row r="820">
          <cell r="A820" t="str">
            <v>University of Oxford - University Club</v>
          </cell>
          <cell r="B820" t="str">
            <v>Oxford</v>
          </cell>
          <cell r="C820" t="str">
            <v>Associate Member</v>
          </cell>
          <cell r="D820" t="str">
            <v>HE (Oxford)</v>
          </cell>
          <cell r="E820" t="str">
            <v>Oxford</v>
          </cell>
        </row>
        <row r="821">
          <cell r="A821" t="str">
            <v>University of Oxford - University College</v>
          </cell>
          <cell r="B821" t="str">
            <v>Oxford</v>
          </cell>
          <cell r="C821" t="str">
            <v>Member</v>
          </cell>
          <cell r="D821" t="str">
            <v>HE (Oxford)</v>
          </cell>
          <cell r="E821" t="str">
            <v>Oxford</v>
          </cell>
        </row>
        <row r="822">
          <cell r="A822" t="str">
            <v>University of Oxford - Wadham College</v>
          </cell>
          <cell r="B822" t="str">
            <v>Oxford</v>
          </cell>
          <cell r="C822" t="str">
            <v>Associate Member</v>
          </cell>
          <cell r="D822" t="str">
            <v>HE (Oxford)</v>
          </cell>
          <cell r="E822" t="str">
            <v>Oxford</v>
          </cell>
        </row>
        <row r="823">
          <cell r="A823" t="str">
            <v>University of Oxford - Wolfson College</v>
          </cell>
          <cell r="B823" t="str">
            <v>Oxford</v>
          </cell>
          <cell r="C823" t="str">
            <v>Associate Member</v>
          </cell>
          <cell r="D823" t="str">
            <v>HE (Oxford)</v>
          </cell>
          <cell r="E823" t="str">
            <v>Oxford</v>
          </cell>
        </row>
        <row r="824">
          <cell r="A824" t="str">
            <v>University of Oxford - Worcester College</v>
          </cell>
          <cell r="B824" t="str">
            <v>Oxford</v>
          </cell>
          <cell r="C824" t="str">
            <v>Member</v>
          </cell>
          <cell r="D824" t="str">
            <v>HE (Oxford)</v>
          </cell>
          <cell r="E824" t="str">
            <v>Oxford</v>
          </cell>
        </row>
        <row r="825">
          <cell r="A825" t="str">
            <v>University of Portsmouth</v>
          </cell>
          <cell r="B825" t="str">
            <v>South West</v>
          </cell>
          <cell r="C825" t="str">
            <v>Member</v>
          </cell>
          <cell r="D825" t="str">
            <v>HE</v>
          </cell>
          <cell r="E825" t="str">
            <v>SUPC</v>
          </cell>
        </row>
        <row r="826">
          <cell r="A826" t="str">
            <v>University of Reading</v>
          </cell>
          <cell r="B826" t="str">
            <v>South East</v>
          </cell>
          <cell r="C826" t="str">
            <v>Member</v>
          </cell>
          <cell r="D826" t="str">
            <v>HE</v>
          </cell>
          <cell r="E826" t="str">
            <v>SUPC</v>
          </cell>
        </row>
        <row r="827">
          <cell r="A827" t="str">
            <v>University of Roehampton</v>
          </cell>
          <cell r="B827" t="str">
            <v>South East</v>
          </cell>
          <cell r="C827" t="str">
            <v>Associate Member</v>
          </cell>
          <cell r="D827" t="str">
            <v>HE</v>
          </cell>
          <cell r="E827" t="str">
            <v>SUPC</v>
          </cell>
        </row>
        <row r="828">
          <cell r="A828" t="str">
            <v>University of Salford</v>
          </cell>
          <cell r="B828" t="str">
            <v>North West</v>
          </cell>
          <cell r="C828" t="str">
            <v>Contracted Out</v>
          </cell>
          <cell r="D828" t="str">
            <v>HE</v>
          </cell>
          <cell r="E828" t="str">
            <v>NWUPC</v>
          </cell>
        </row>
        <row r="829">
          <cell r="A829" t="str">
            <v>University of South Wales</v>
          </cell>
          <cell r="B829" t="str">
            <v>Wales</v>
          </cell>
          <cell r="C829" t="str">
            <v>Member</v>
          </cell>
          <cell r="D829" t="str">
            <v>HE</v>
          </cell>
          <cell r="E829" t="str">
            <v>HEPCW</v>
          </cell>
        </row>
        <row r="830">
          <cell r="A830" t="str">
            <v>University of Southampton</v>
          </cell>
          <cell r="B830" t="str">
            <v>South West</v>
          </cell>
          <cell r="C830" t="str">
            <v>Member</v>
          </cell>
          <cell r="D830" t="str">
            <v>HE</v>
          </cell>
          <cell r="E830" t="str">
            <v>SUPC</v>
          </cell>
        </row>
        <row r="831">
          <cell r="A831" t="str">
            <v>University of St Andrews</v>
          </cell>
          <cell r="B831" t="str">
            <v>Scotland</v>
          </cell>
          <cell r="C831" t="str">
            <v>Member</v>
          </cell>
          <cell r="D831" t="str">
            <v>HE</v>
          </cell>
          <cell r="E831" t="str">
            <v>APUC</v>
          </cell>
        </row>
        <row r="832">
          <cell r="A832" t="str">
            <v>University of Stirling</v>
          </cell>
          <cell r="B832" t="str">
            <v>Scotland</v>
          </cell>
          <cell r="C832" t="str">
            <v>Associate Member</v>
          </cell>
          <cell r="D832" t="str">
            <v>HE</v>
          </cell>
          <cell r="E832" t="str">
            <v>APUC</v>
          </cell>
        </row>
        <row r="833">
          <cell r="A833" t="str">
            <v>University of Strathclyde</v>
          </cell>
          <cell r="B833" t="str">
            <v>Scotland</v>
          </cell>
          <cell r="C833" t="str">
            <v>Member</v>
          </cell>
          <cell r="D833" t="str">
            <v>HE</v>
          </cell>
          <cell r="E833" t="str">
            <v>APUC</v>
          </cell>
        </row>
        <row r="834">
          <cell r="A834" t="str">
            <v>University of Sunderland</v>
          </cell>
          <cell r="B834" t="str">
            <v>North East</v>
          </cell>
          <cell r="C834" t="str">
            <v>Associate Member</v>
          </cell>
          <cell r="D834" t="str">
            <v>HE</v>
          </cell>
          <cell r="E834" t="str">
            <v>NEUPC</v>
          </cell>
        </row>
        <row r="835">
          <cell r="A835" t="str">
            <v>University of Sunderland Students Union</v>
          </cell>
          <cell r="B835" t="str">
            <v>North East</v>
          </cell>
          <cell r="C835" t="str">
            <v>Associate Member</v>
          </cell>
          <cell r="D835" t="str">
            <v>Other</v>
          </cell>
          <cell r="E835" t="str">
            <v>Other</v>
          </cell>
        </row>
        <row r="836">
          <cell r="A836" t="str">
            <v>University of Surrey</v>
          </cell>
          <cell r="B836" t="str">
            <v>South East</v>
          </cell>
          <cell r="C836" t="str">
            <v>Member</v>
          </cell>
          <cell r="D836" t="str">
            <v>HE</v>
          </cell>
          <cell r="E836" t="str">
            <v>SUPC</v>
          </cell>
        </row>
        <row r="837">
          <cell r="A837" t="str">
            <v>University of Sussex</v>
          </cell>
          <cell r="B837" t="str">
            <v>South East</v>
          </cell>
          <cell r="C837" t="str">
            <v>Affiliate</v>
          </cell>
          <cell r="D837" t="str">
            <v>HE</v>
          </cell>
          <cell r="E837" t="str">
            <v>SUPC</v>
          </cell>
        </row>
        <row r="838">
          <cell r="A838" t="str">
            <v>University of the Arts London</v>
          </cell>
          <cell r="B838" t="str">
            <v>South East</v>
          </cell>
          <cell r="C838" t="str">
            <v>Associate Member</v>
          </cell>
          <cell r="D838" t="str">
            <v>HE</v>
          </cell>
          <cell r="E838" t="str">
            <v>LUPC</v>
          </cell>
        </row>
        <row r="839">
          <cell r="A839" t="str">
            <v>University of the Highlands and Islands</v>
          </cell>
          <cell r="B839" t="str">
            <v>Scotland</v>
          </cell>
          <cell r="C839" t="str">
            <v>Associate Member</v>
          </cell>
          <cell r="D839" t="str">
            <v>HE</v>
          </cell>
          <cell r="E839" t="str">
            <v>APUC</v>
          </cell>
        </row>
        <row r="840">
          <cell r="A840" t="str">
            <v>University of the Highlands and Islands - Inverness College</v>
          </cell>
          <cell r="B840" t="str">
            <v>Scotland</v>
          </cell>
          <cell r="C840" t="str">
            <v>Associate Member</v>
          </cell>
          <cell r="D840" t="str">
            <v>HE</v>
          </cell>
          <cell r="E840" t="str">
            <v>APUC</v>
          </cell>
        </row>
        <row r="841">
          <cell r="A841" t="str">
            <v>University of the Highlands and Islands - Moray College</v>
          </cell>
          <cell r="B841" t="str">
            <v>Scotland</v>
          </cell>
          <cell r="C841" t="str">
            <v>Associate Member</v>
          </cell>
          <cell r="D841" t="str">
            <v>HE</v>
          </cell>
          <cell r="E841" t="str">
            <v>APUC</v>
          </cell>
        </row>
        <row r="842">
          <cell r="A842" t="str">
            <v>University of the Highlands and Islands - North Highland College</v>
          </cell>
          <cell r="B842" t="str">
            <v>Scotland</v>
          </cell>
          <cell r="C842" t="str">
            <v>Associate Member</v>
          </cell>
          <cell r="D842" t="str">
            <v>HE</v>
          </cell>
          <cell r="E842" t="str">
            <v>APUC</v>
          </cell>
        </row>
        <row r="843">
          <cell r="A843" t="str">
            <v>University of the Highlands and Islands - Perth College</v>
          </cell>
          <cell r="B843" t="str">
            <v>Scotland</v>
          </cell>
          <cell r="C843" t="str">
            <v>Associate Member</v>
          </cell>
          <cell r="D843" t="str">
            <v>HE</v>
          </cell>
          <cell r="E843" t="str">
            <v>APUC</v>
          </cell>
        </row>
        <row r="844">
          <cell r="A844" t="str">
            <v>University of the Highlands and Islands - Sabhal Mar Ostaig</v>
          </cell>
          <cell r="B844" t="str">
            <v>Scotland</v>
          </cell>
          <cell r="C844" t="str">
            <v>Associate Member</v>
          </cell>
          <cell r="D844" t="str">
            <v>HE</v>
          </cell>
          <cell r="E844" t="str">
            <v>APUC</v>
          </cell>
        </row>
        <row r="845">
          <cell r="A845" t="str">
            <v>University of the Highlands and Islands - West Highland College</v>
          </cell>
          <cell r="B845" t="str">
            <v>Scotland</v>
          </cell>
          <cell r="C845" t="str">
            <v>Associate Member</v>
          </cell>
          <cell r="D845" t="str">
            <v>HE</v>
          </cell>
          <cell r="E845" t="str">
            <v>APUC</v>
          </cell>
        </row>
        <row r="846">
          <cell r="A846" t="str">
            <v>University of the West of England, Bristol</v>
          </cell>
          <cell r="B846" t="str">
            <v>South West</v>
          </cell>
          <cell r="C846" t="str">
            <v>Member</v>
          </cell>
          <cell r="D846" t="str">
            <v>HE</v>
          </cell>
          <cell r="E846" t="str">
            <v>SUPC</v>
          </cell>
        </row>
        <row r="847">
          <cell r="A847" t="str">
            <v>University of the West of Scotland</v>
          </cell>
          <cell r="B847" t="str">
            <v>Scotland</v>
          </cell>
          <cell r="C847" t="str">
            <v>Member</v>
          </cell>
          <cell r="D847" t="str">
            <v>HE</v>
          </cell>
          <cell r="E847" t="str">
            <v>APUC</v>
          </cell>
        </row>
        <row r="848">
          <cell r="A848" t="str">
            <v>University of Ulster</v>
          </cell>
          <cell r="B848" t="str">
            <v>N Ireland</v>
          </cell>
          <cell r="C848" t="str">
            <v>Affiliate</v>
          </cell>
          <cell r="D848" t="str">
            <v>HE</v>
          </cell>
          <cell r="E848" t="str">
            <v>Other</v>
          </cell>
        </row>
        <row r="849">
          <cell r="A849" t="str">
            <v>University of Wales</v>
          </cell>
          <cell r="B849" t="str">
            <v>Wales</v>
          </cell>
          <cell r="C849" t="str">
            <v>Associate Member</v>
          </cell>
          <cell r="D849" t="str">
            <v>HE</v>
          </cell>
          <cell r="E849" t="str">
            <v>HEPCW</v>
          </cell>
        </row>
        <row r="850">
          <cell r="A850" t="str">
            <v>University of Wales Trinity Saint David, Swansea</v>
          </cell>
          <cell r="B850" t="str">
            <v>Wales</v>
          </cell>
          <cell r="C850" t="str">
            <v>Member</v>
          </cell>
          <cell r="D850" t="str">
            <v>HE</v>
          </cell>
          <cell r="E850" t="str">
            <v>HEPCW</v>
          </cell>
        </row>
        <row r="851">
          <cell r="A851" t="str">
            <v>University of Wales, Newtown</v>
          </cell>
          <cell r="B851" t="str">
            <v>Wales</v>
          </cell>
          <cell r="C851" t="str">
            <v>Associate Member</v>
          </cell>
          <cell r="D851" t="str">
            <v>HE</v>
          </cell>
          <cell r="E851" t="str">
            <v>HEPCW</v>
          </cell>
        </row>
        <row r="852">
          <cell r="A852" t="str">
            <v>University of Warwick</v>
          </cell>
          <cell r="B852" t="str">
            <v>Midlands</v>
          </cell>
          <cell r="C852" t="str">
            <v>Member</v>
          </cell>
          <cell r="D852" t="str">
            <v>HE</v>
          </cell>
          <cell r="E852" t="str">
            <v>SUPC</v>
          </cell>
        </row>
        <row r="853">
          <cell r="A853" t="str">
            <v>University of West London</v>
          </cell>
          <cell r="B853" t="str">
            <v>South East</v>
          </cell>
          <cell r="C853" t="str">
            <v>Member</v>
          </cell>
          <cell r="D853" t="str">
            <v>HE</v>
          </cell>
          <cell r="E853" t="str">
            <v>SUPC</v>
          </cell>
        </row>
        <row r="854">
          <cell r="A854" t="str">
            <v>University of Winchester</v>
          </cell>
          <cell r="B854" t="str">
            <v>South West</v>
          </cell>
          <cell r="C854" t="str">
            <v>Member</v>
          </cell>
          <cell r="D854" t="str">
            <v>HE</v>
          </cell>
          <cell r="E854" t="str">
            <v>SUPC</v>
          </cell>
        </row>
        <row r="855">
          <cell r="A855" t="str">
            <v>University of Wolverhampton</v>
          </cell>
          <cell r="B855" t="str">
            <v>Midlands</v>
          </cell>
          <cell r="C855" t="str">
            <v>Member</v>
          </cell>
          <cell r="D855" t="str">
            <v>HE</v>
          </cell>
          <cell r="E855" t="str">
            <v>SUPC</v>
          </cell>
        </row>
        <row r="856">
          <cell r="A856" t="str">
            <v>University of Worcester</v>
          </cell>
          <cell r="B856" t="str">
            <v>Midlands</v>
          </cell>
          <cell r="C856" t="str">
            <v>Affiliate</v>
          </cell>
          <cell r="D856" t="str">
            <v>HE</v>
          </cell>
          <cell r="E856" t="str">
            <v>NWUPC</v>
          </cell>
        </row>
        <row r="857">
          <cell r="A857" t="str">
            <v>UTC Plymouth</v>
          </cell>
          <cell r="B857" t="str">
            <v>South West</v>
          </cell>
          <cell r="C857" t="str">
            <v>Associate Member</v>
          </cell>
          <cell r="D857" t="str">
            <v>FE</v>
          </cell>
          <cell r="E857" t="str">
            <v>CPC</v>
          </cell>
        </row>
        <row r="858">
          <cell r="A858" t="str">
            <v>Uxbridge College</v>
          </cell>
          <cell r="B858" t="str">
            <v>Midlands</v>
          </cell>
          <cell r="C858" t="str">
            <v>Associate Member</v>
          </cell>
          <cell r="D858" t="str">
            <v>FE</v>
          </cell>
          <cell r="E858" t="str">
            <v>SUPC</v>
          </cell>
        </row>
        <row r="859">
          <cell r="A859" t="str">
            <v>Varndean College</v>
          </cell>
          <cell r="B859" t="str">
            <v>South East</v>
          </cell>
          <cell r="C859" t="str">
            <v>Associate Member</v>
          </cell>
          <cell r="D859" t="str">
            <v>FE</v>
          </cell>
          <cell r="E859" t="str">
            <v>CPC</v>
          </cell>
        </row>
        <row r="860">
          <cell r="A860" t="str">
            <v>Varndean School</v>
          </cell>
          <cell r="B860" t="str">
            <v>South East</v>
          </cell>
          <cell r="C860" t="str">
            <v>Associate Member</v>
          </cell>
          <cell r="D860" t="str">
            <v>FE</v>
          </cell>
          <cell r="E860" t="str">
            <v>CPC</v>
          </cell>
        </row>
        <row r="861">
          <cell r="A861" t="str">
            <v>Vision West Nottinghamshire College</v>
          </cell>
          <cell r="B861" t="str">
            <v>Midlands</v>
          </cell>
          <cell r="C861" t="str">
            <v>Associate Member</v>
          </cell>
          <cell r="D861" t="str">
            <v>FE</v>
          </cell>
          <cell r="E861" t="str">
            <v>CPC</v>
          </cell>
        </row>
        <row r="862">
          <cell r="A862" t="str">
            <v>Wakefield College</v>
          </cell>
          <cell r="B862" t="str">
            <v>North East</v>
          </cell>
          <cell r="C862" t="str">
            <v>Associate Member</v>
          </cell>
          <cell r="D862" t="str">
            <v>FE</v>
          </cell>
          <cell r="E862" t="str">
            <v>CPC</v>
          </cell>
        </row>
        <row r="863">
          <cell r="A863" t="str">
            <v>Wakefield Hospice</v>
          </cell>
          <cell r="B863" t="str">
            <v>North East</v>
          </cell>
          <cell r="C863" t="str">
            <v>Associate Member</v>
          </cell>
          <cell r="D863" t="str">
            <v>HQP</v>
          </cell>
          <cell r="E863" t="str">
            <v>HQP</v>
          </cell>
        </row>
        <row r="864">
          <cell r="A864" t="str">
            <v>Walsall Academy</v>
          </cell>
          <cell r="B864" t="str">
            <v>Midlands</v>
          </cell>
          <cell r="C864" t="str">
            <v>Associate Member</v>
          </cell>
          <cell r="D864" t="str">
            <v>Academy</v>
          </cell>
          <cell r="E864" t="str">
            <v>CPC</v>
          </cell>
        </row>
        <row r="865">
          <cell r="A865" t="str">
            <v>Walsall College</v>
          </cell>
          <cell r="B865" t="str">
            <v>Midlands</v>
          </cell>
          <cell r="C865" t="str">
            <v>Associate Member</v>
          </cell>
          <cell r="D865" t="str">
            <v>FE</v>
          </cell>
          <cell r="E865" t="str">
            <v>CPC</v>
          </cell>
        </row>
        <row r="866">
          <cell r="A866" t="str">
            <v>Walsall Council</v>
          </cell>
          <cell r="B866" t="str">
            <v>Midlands</v>
          </cell>
          <cell r="C866" t="str">
            <v>Associate Member</v>
          </cell>
          <cell r="D866" t="str">
            <v>LA</v>
          </cell>
          <cell r="E866" t="str">
            <v>LA</v>
          </cell>
        </row>
        <row r="867">
          <cell r="A867" t="str">
            <v>Walthamstow Academy</v>
          </cell>
          <cell r="B867" t="str">
            <v>South East</v>
          </cell>
          <cell r="C867" t="str">
            <v>Associate Member</v>
          </cell>
          <cell r="D867" t="str">
            <v>Academy</v>
          </cell>
          <cell r="E867" t="str">
            <v>CPC</v>
          </cell>
        </row>
        <row r="868">
          <cell r="A868" t="str">
            <v>Warrington Collegiate</v>
          </cell>
          <cell r="B868" t="str">
            <v>North West</v>
          </cell>
          <cell r="C868" t="str">
            <v>Associate Member</v>
          </cell>
          <cell r="D868" t="str">
            <v>FE</v>
          </cell>
          <cell r="E868" t="str">
            <v>CPC</v>
          </cell>
        </row>
        <row r="869">
          <cell r="A869" t="str">
            <v>Warwick District Council</v>
          </cell>
          <cell r="B869" t="str">
            <v>Midlands</v>
          </cell>
          <cell r="C869" t="str">
            <v>Associate Member</v>
          </cell>
          <cell r="D869" t="str">
            <v>LA</v>
          </cell>
          <cell r="E869" t="str">
            <v>LA</v>
          </cell>
        </row>
        <row r="870">
          <cell r="A870" t="str">
            <v>Warwickshire College</v>
          </cell>
          <cell r="B870" t="str">
            <v>Midlands</v>
          </cell>
          <cell r="C870" t="str">
            <v>Associate Member</v>
          </cell>
          <cell r="D870" t="str">
            <v>FE</v>
          </cell>
          <cell r="E870" t="str">
            <v>SUPC</v>
          </cell>
        </row>
        <row r="871">
          <cell r="A871" t="str">
            <v>Weavers Academy</v>
          </cell>
          <cell r="B871" t="str">
            <v>Midlands</v>
          </cell>
          <cell r="C871" t="str">
            <v>Associate Member</v>
          </cell>
          <cell r="D871" t="str">
            <v>Academy</v>
          </cell>
          <cell r="E871" t="str">
            <v>CPC</v>
          </cell>
        </row>
        <row r="872">
          <cell r="A872" t="str">
            <v>West Cheshire College</v>
          </cell>
          <cell r="B872" t="str">
            <v>North West</v>
          </cell>
          <cell r="C872" t="str">
            <v>Associate Member</v>
          </cell>
          <cell r="D872" t="str">
            <v>FE</v>
          </cell>
          <cell r="E872" t="str">
            <v>CPC</v>
          </cell>
        </row>
        <row r="873">
          <cell r="A873" t="str">
            <v>West College Scotland</v>
          </cell>
          <cell r="B873" t="str">
            <v>Scotland</v>
          </cell>
          <cell r="C873" t="str">
            <v>Member</v>
          </cell>
          <cell r="D873" t="str">
            <v>FE</v>
          </cell>
          <cell r="E873" t="str">
            <v>APUC</v>
          </cell>
        </row>
        <row r="874">
          <cell r="A874" t="str">
            <v>West Herts College</v>
          </cell>
          <cell r="B874" t="str">
            <v>South East</v>
          </cell>
          <cell r="C874" t="str">
            <v>Associate Member</v>
          </cell>
          <cell r="D874" t="str">
            <v>FE</v>
          </cell>
          <cell r="E874" t="str">
            <v>CPC</v>
          </cell>
        </row>
        <row r="875">
          <cell r="A875" t="str">
            <v>West Lothian College</v>
          </cell>
          <cell r="B875" t="str">
            <v>Scotland</v>
          </cell>
          <cell r="C875" t="str">
            <v>Member</v>
          </cell>
          <cell r="D875" t="str">
            <v>FE</v>
          </cell>
          <cell r="E875" t="str">
            <v>APUC</v>
          </cell>
        </row>
        <row r="876">
          <cell r="A876" t="str">
            <v>West Lothian Council</v>
          </cell>
          <cell r="B876" t="str">
            <v>Scotland</v>
          </cell>
          <cell r="C876" t="str">
            <v>Associate Member</v>
          </cell>
          <cell r="D876" t="str">
            <v>LA</v>
          </cell>
          <cell r="E876" t="str">
            <v>LA</v>
          </cell>
        </row>
        <row r="877">
          <cell r="A877" t="str">
            <v>West Newcastle Academy</v>
          </cell>
          <cell r="B877" t="str">
            <v>North East</v>
          </cell>
          <cell r="C877" t="str">
            <v>Associate Member</v>
          </cell>
          <cell r="D877" t="str">
            <v>Academy</v>
          </cell>
          <cell r="E877" t="str">
            <v>CPC</v>
          </cell>
        </row>
        <row r="878">
          <cell r="A878" t="str">
            <v>West Suffolk College</v>
          </cell>
          <cell r="B878" t="str">
            <v>South West</v>
          </cell>
          <cell r="C878" t="str">
            <v>Associate Member</v>
          </cell>
          <cell r="D878" t="str">
            <v>FE</v>
          </cell>
          <cell r="E878" t="str">
            <v>CPC</v>
          </cell>
        </row>
        <row r="879">
          <cell r="A879" t="str">
            <v>West Thames College</v>
          </cell>
          <cell r="B879" t="str">
            <v>South East</v>
          </cell>
          <cell r="C879" t="str">
            <v>Associate Member</v>
          </cell>
          <cell r="D879" t="str">
            <v>FE</v>
          </cell>
          <cell r="E879" t="str">
            <v>LUPC</v>
          </cell>
        </row>
        <row r="880">
          <cell r="A880" t="str">
            <v>Western Sussex Hospitals NHS Foundation Trust</v>
          </cell>
          <cell r="B880" t="str">
            <v>South East</v>
          </cell>
          <cell r="C880" t="str">
            <v>Associate Member</v>
          </cell>
          <cell r="D880" t="str">
            <v>NHS</v>
          </cell>
          <cell r="E880" t="str">
            <v>Other</v>
          </cell>
        </row>
        <row r="881">
          <cell r="A881" t="str">
            <v>Westminster Kingsway College</v>
          </cell>
          <cell r="B881" t="str">
            <v>South East</v>
          </cell>
          <cell r="C881" t="str">
            <v>Associate Member</v>
          </cell>
          <cell r="D881" t="str">
            <v>FE</v>
          </cell>
          <cell r="E881" t="str">
            <v>CPC</v>
          </cell>
        </row>
        <row r="882">
          <cell r="A882" t="str">
            <v>Weston College</v>
          </cell>
          <cell r="B882" t="str">
            <v>South West</v>
          </cell>
          <cell r="C882" t="str">
            <v>Associate Member</v>
          </cell>
          <cell r="D882" t="str">
            <v>FE</v>
          </cell>
          <cell r="E882" t="str">
            <v>CPC</v>
          </cell>
        </row>
        <row r="883">
          <cell r="A883" t="str">
            <v>Westside Academy Trust</v>
          </cell>
          <cell r="B883" t="str">
            <v>South East</v>
          </cell>
          <cell r="C883" t="str">
            <v>Associate Member</v>
          </cell>
          <cell r="D883" t="str">
            <v>FE</v>
          </cell>
          <cell r="E883" t="str">
            <v>CPC</v>
          </cell>
        </row>
        <row r="884">
          <cell r="A884" t="str">
            <v>Weymouth College</v>
          </cell>
          <cell r="B884" t="str">
            <v>South West</v>
          </cell>
          <cell r="C884" t="str">
            <v>Associate Member</v>
          </cell>
          <cell r="D884" t="str">
            <v>FE</v>
          </cell>
          <cell r="E884" t="str">
            <v>CPC</v>
          </cell>
        </row>
        <row r="885">
          <cell r="A885" t="str">
            <v>Wigan &amp; Leigh College</v>
          </cell>
          <cell r="B885" t="str">
            <v>North West</v>
          </cell>
          <cell r="C885" t="str">
            <v>Associate Member</v>
          </cell>
          <cell r="D885" t="str">
            <v>FE</v>
          </cell>
          <cell r="E885" t="str">
            <v>CPC</v>
          </cell>
        </row>
        <row r="886">
          <cell r="A886" t="str">
            <v>Wigan Council</v>
          </cell>
          <cell r="B886" t="str">
            <v>North West</v>
          </cell>
          <cell r="C886" t="str">
            <v>Associate Member</v>
          </cell>
          <cell r="D886" t="str">
            <v>LA</v>
          </cell>
          <cell r="E886" t="str">
            <v>LA</v>
          </cell>
        </row>
        <row r="887">
          <cell r="A887" t="str">
            <v>Wigan UTC Academy</v>
          </cell>
          <cell r="B887" t="str">
            <v>North West</v>
          </cell>
          <cell r="C887" t="str">
            <v>Associate Member</v>
          </cell>
          <cell r="D887" t="str">
            <v>Academy</v>
          </cell>
          <cell r="E887" t="str">
            <v>CPC</v>
          </cell>
        </row>
        <row r="888">
          <cell r="A888" t="str">
            <v>Wilberforce College</v>
          </cell>
          <cell r="B888" t="str">
            <v>North East</v>
          </cell>
          <cell r="C888" t="str">
            <v>Associate Member</v>
          </cell>
          <cell r="D888" t="str">
            <v>FE</v>
          </cell>
          <cell r="E888" t="str">
            <v>CPC</v>
          </cell>
        </row>
        <row r="889">
          <cell r="A889" t="str">
            <v>Wilbury Rest Home</v>
          </cell>
          <cell r="B889" t="str">
            <v>South East</v>
          </cell>
          <cell r="C889" t="str">
            <v>Associate Member</v>
          </cell>
          <cell r="D889" t="str">
            <v>HQP</v>
          </cell>
          <cell r="E889" t="str">
            <v>HQP</v>
          </cell>
        </row>
        <row r="890">
          <cell r="A890" t="str">
            <v>Willow Wood Hospice</v>
          </cell>
          <cell r="B890" t="str">
            <v>North West</v>
          </cell>
          <cell r="C890" t="str">
            <v>Associate Member</v>
          </cell>
          <cell r="D890" t="str">
            <v>HQP</v>
          </cell>
          <cell r="E890" t="str">
            <v>HQP</v>
          </cell>
        </row>
        <row r="891">
          <cell r="A891" t="str">
            <v>Wiltshire College</v>
          </cell>
          <cell r="B891" t="str">
            <v>South West</v>
          </cell>
          <cell r="C891" t="str">
            <v>Associate Member</v>
          </cell>
          <cell r="D891" t="str">
            <v>FE</v>
          </cell>
          <cell r="E891" t="str">
            <v>CPC</v>
          </cell>
        </row>
        <row r="892">
          <cell r="A892" t="str">
            <v>Windsor College</v>
          </cell>
          <cell r="B892" t="str">
            <v>South East</v>
          </cell>
          <cell r="C892" t="str">
            <v>Member</v>
          </cell>
          <cell r="D892" t="str">
            <v>FE</v>
          </cell>
          <cell r="E892" t="str">
            <v>CPC</v>
          </cell>
        </row>
        <row r="893">
          <cell r="A893" t="str">
            <v>Winstanley College</v>
          </cell>
          <cell r="B893" t="str">
            <v>North West</v>
          </cell>
          <cell r="C893" t="str">
            <v>Associate Member</v>
          </cell>
          <cell r="D893" t="str">
            <v>FE</v>
          </cell>
          <cell r="E893" t="str">
            <v>CPC</v>
          </cell>
        </row>
        <row r="894">
          <cell r="A894" t="str">
            <v>Wirral Hospice St John's</v>
          </cell>
          <cell r="B894" t="str">
            <v>North West</v>
          </cell>
          <cell r="C894" t="str">
            <v>Associate Member</v>
          </cell>
          <cell r="D894" t="str">
            <v>HQP</v>
          </cell>
          <cell r="E894" t="str">
            <v>HQP</v>
          </cell>
        </row>
        <row r="895">
          <cell r="A895" t="str">
            <v>Wirral Metropolitan Borough Council</v>
          </cell>
          <cell r="B895" t="str">
            <v>North West</v>
          </cell>
          <cell r="C895" t="str">
            <v>Associate Member</v>
          </cell>
          <cell r="D895" t="str">
            <v>LA</v>
          </cell>
          <cell r="E895" t="str">
            <v>LA</v>
          </cell>
        </row>
        <row r="896">
          <cell r="A896" t="str">
            <v>Wirral Metropolitan College</v>
          </cell>
          <cell r="B896" t="str">
            <v>North West</v>
          </cell>
          <cell r="C896" t="str">
            <v>Associate Member</v>
          </cell>
          <cell r="D896" t="str">
            <v>FE</v>
          </cell>
          <cell r="E896" t="str">
            <v>CPC</v>
          </cell>
        </row>
        <row r="897">
          <cell r="A897" t="str">
            <v>Wirral University Teaching Hospital</v>
          </cell>
          <cell r="B897" t="str">
            <v>North West</v>
          </cell>
          <cell r="C897" t="str">
            <v>Associate Member</v>
          </cell>
          <cell r="D897" t="str">
            <v>NHS</v>
          </cell>
          <cell r="E897" t="str">
            <v>Other</v>
          </cell>
        </row>
        <row r="898">
          <cell r="A898" t="str">
            <v>Wishing Well Private Day Nursery</v>
          </cell>
          <cell r="B898" t="str">
            <v>North West</v>
          </cell>
          <cell r="C898" t="str">
            <v>Associate Member</v>
          </cell>
          <cell r="D898" t="str">
            <v>HQP</v>
          </cell>
          <cell r="E898" t="str">
            <v>HQP</v>
          </cell>
        </row>
        <row r="899">
          <cell r="A899" t="str">
            <v>Woodard Academies</v>
          </cell>
          <cell r="B899" t="str">
            <v>South East</v>
          </cell>
          <cell r="C899" t="str">
            <v>Associate Member</v>
          </cell>
          <cell r="D899" t="str">
            <v>FE</v>
          </cell>
          <cell r="E899" t="str">
            <v>CPC</v>
          </cell>
        </row>
        <row r="900">
          <cell r="A900" t="str">
            <v>Woodhouse College</v>
          </cell>
          <cell r="B900" t="str">
            <v>South East</v>
          </cell>
          <cell r="C900" t="str">
            <v>Associate Member</v>
          </cell>
          <cell r="D900" t="str">
            <v>FE</v>
          </cell>
          <cell r="E900" t="str">
            <v>CPC</v>
          </cell>
        </row>
        <row r="901">
          <cell r="A901" t="str">
            <v>Worcester College of Technology</v>
          </cell>
          <cell r="B901" t="str">
            <v>Midlands</v>
          </cell>
          <cell r="C901" t="str">
            <v>Associate Member</v>
          </cell>
          <cell r="D901" t="str">
            <v>FE</v>
          </cell>
          <cell r="E901" t="str">
            <v>CPC</v>
          </cell>
        </row>
        <row r="902">
          <cell r="A902" t="str">
            <v>Working Mens College</v>
          </cell>
          <cell r="B902" t="str">
            <v>South East</v>
          </cell>
          <cell r="C902" t="str">
            <v>Associate Member</v>
          </cell>
          <cell r="D902" t="str">
            <v>FE</v>
          </cell>
          <cell r="E902" t="str">
            <v>CPC</v>
          </cell>
        </row>
        <row r="903">
          <cell r="A903" t="str">
            <v>Worthing College</v>
          </cell>
          <cell r="B903" t="str">
            <v>South East</v>
          </cell>
          <cell r="C903" t="str">
            <v>Associate Member</v>
          </cell>
          <cell r="D903" t="str">
            <v>FE</v>
          </cell>
          <cell r="E903" t="str">
            <v>CPC</v>
          </cell>
        </row>
        <row r="904">
          <cell r="A904" t="str">
            <v>Wrexham County Borough Council</v>
          </cell>
          <cell r="B904" t="str">
            <v>Wales</v>
          </cell>
          <cell r="C904" t="str">
            <v>Associate Member</v>
          </cell>
          <cell r="D904" t="str">
            <v>LA</v>
          </cell>
          <cell r="E904" t="str">
            <v>LA</v>
          </cell>
        </row>
        <row r="905">
          <cell r="A905" t="str">
            <v>Wrightington Wigan and Leigh NHS Foundation Trust</v>
          </cell>
          <cell r="B905" t="str">
            <v>North West</v>
          </cell>
          <cell r="C905" t="str">
            <v>Associate Member</v>
          </cell>
          <cell r="D905" t="str">
            <v>NHS</v>
          </cell>
          <cell r="E905" t="str">
            <v>Other</v>
          </cell>
        </row>
        <row r="906">
          <cell r="A906" t="str">
            <v>Writtle College</v>
          </cell>
          <cell r="B906" t="str">
            <v>South East</v>
          </cell>
          <cell r="C906" t="str">
            <v>Associate Member</v>
          </cell>
          <cell r="D906" t="str">
            <v>FE</v>
          </cell>
          <cell r="E906" t="str">
            <v>CPC</v>
          </cell>
        </row>
        <row r="907">
          <cell r="A907" t="str">
            <v>Wyggeston &amp; Queen Elizabeth I College</v>
          </cell>
          <cell r="B907" t="str">
            <v>North East</v>
          </cell>
          <cell r="C907" t="str">
            <v>Associate Member</v>
          </cell>
          <cell r="D907" t="str">
            <v>FE</v>
          </cell>
          <cell r="E907" t="str">
            <v>CPC</v>
          </cell>
        </row>
        <row r="908">
          <cell r="A908" t="str">
            <v>Wyke Sixth Form College</v>
          </cell>
          <cell r="B908" t="str">
            <v>North East</v>
          </cell>
          <cell r="C908" t="str">
            <v>Associate Member</v>
          </cell>
          <cell r="D908" t="str">
            <v>FE</v>
          </cell>
          <cell r="E908" t="str">
            <v>CPC</v>
          </cell>
        </row>
        <row r="909">
          <cell r="A909" t="str">
            <v>Wyre Council - Only Marine Hall / Little Thornton Theatre</v>
          </cell>
          <cell r="B909" t="str">
            <v>North West</v>
          </cell>
          <cell r="C909" t="str">
            <v>Associate Member</v>
          </cell>
          <cell r="D909" t="str">
            <v>LA</v>
          </cell>
          <cell r="E909" t="str">
            <v>LA</v>
          </cell>
        </row>
        <row r="910">
          <cell r="A910" t="str">
            <v>Xaverian College</v>
          </cell>
          <cell r="B910" t="str">
            <v>North West</v>
          </cell>
          <cell r="C910" t="str">
            <v>Associate Member</v>
          </cell>
          <cell r="D910" t="str">
            <v>FE</v>
          </cell>
          <cell r="E910" t="str">
            <v>CPC</v>
          </cell>
        </row>
        <row r="911">
          <cell r="A911" t="str">
            <v>Yale College</v>
          </cell>
          <cell r="B911" t="str">
            <v>North West</v>
          </cell>
          <cell r="C911" t="str">
            <v>Associate Member</v>
          </cell>
          <cell r="D911" t="str">
            <v>FE</v>
          </cell>
          <cell r="E911" t="str">
            <v>CPC</v>
          </cell>
        </row>
        <row r="912">
          <cell r="A912" t="str">
            <v>Yeldall Manor</v>
          </cell>
          <cell r="B912" t="str">
            <v>South East</v>
          </cell>
          <cell r="C912" t="str">
            <v>Associate Member</v>
          </cell>
          <cell r="D912" t="str">
            <v>Other</v>
          </cell>
          <cell r="E912" t="str">
            <v>Other</v>
          </cell>
        </row>
        <row r="913">
          <cell r="A913" t="str">
            <v>Yeovil College</v>
          </cell>
          <cell r="B913" t="str">
            <v>South West</v>
          </cell>
          <cell r="C913" t="str">
            <v>Associate Member</v>
          </cell>
          <cell r="D913" t="str">
            <v>FE</v>
          </cell>
          <cell r="E913" t="str">
            <v>CPC</v>
          </cell>
        </row>
        <row r="914">
          <cell r="A914" t="str">
            <v>York College</v>
          </cell>
          <cell r="B914" t="str">
            <v>North East</v>
          </cell>
          <cell r="C914" t="str">
            <v>Member</v>
          </cell>
          <cell r="D914" t="str">
            <v>FE</v>
          </cell>
          <cell r="E914" t="str">
            <v>CPC</v>
          </cell>
        </row>
        <row r="915">
          <cell r="A915" t="str">
            <v>York Teaching Hospital NHS Foundation Trust</v>
          </cell>
          <cell r="B915" t="str">
            <v>North East</v>
          </cell>
          <cell r="C915" t="str">
            <v>Associate Member</v>
          </cell>
          <cell r="D915" t="str">
            <v>NHS</v>
          </cell>
          <cell r="E915" t="str">
            <v>Other</v>
          </cell>
        </row>
        <row r="916">
          <cell r="A916" t="str">
            <v>Yorkshire Coast College</v>
          </cell>
          <cell r="B916" t="str">
            <v>North East</v>
          </cell>
          <cell r="C916" t="str">
            <v>Associate Member</v>
          </cell>
          <cell r="D916" t="str">
            <v>FE</v>
          </cell>
          <cell r="E916" t="str">
            <v>CPC</v>
          </cell>
        </row>
      </sheetData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All Suppliers"/>
      <sheetName val="Brewfitt Limited"/>
      <sheetName val="Chicken Joes"/>
      <sheetName val="Country Choice"/>
      <sheetName val="Delice de France Aryzta"/>
      <sheetName val="Dr Oetker"/>
      <sheetName val="Drink Command"/>
      <sheetName val="Energy Distribution Ltd"/>
      <sheetName val="Freshfayre Ltd"/>
      <sheetName val="Funnybones Foodservice"/>
      <sheetName val="King Asia"/>
      <sheetName val="Krogab"/>
      <sheetName val="Lime Holdings Ltd"/>
      <sheetName val="Pasta King"/>
      <sheetName val="Ramonas Kitchen"/>
      <sheetName val="RH Hall"/>
      <sheetName val="Somnious Ltd"/>
      <sheetName val="Toasty Products Limited"/>
      <sheetName val="TUGO"/>
      <sheetName val="ValidFill, LLC"/>
      <sheetName val="Vimto Out of Home"/>
      <sheetName val="YumChop Foods"/>
    </sheetNames>
    <sheetDataSet>
      <sheetData sheetId="0"/>
      <sheetData sheetId="1"/>
      <sheetData sheetId="2"/>
      <sheetData sheetId="3"/>
      <sheetData sheetId="4"/>
      <sheetData sheetId="5">
        <row r="78">
          <cell r="B78" t="str">
            <v>Easton &amp; Otley College</v>
          </cell>
          <cell r="C78" t="str">
            <v>CPC</v>
          </cell>
          <cell r="D78" t="str">
            <v>Associate Member</v>
          </cell>
          <cell r="E78"/>
          <cell r="F78">
            <v>201.6</v>
          </cell>
          <cell r="G78"/>
          <cell r="H78"/>
          <cell r="I78">
            <v>761.6</v>
          </cell>
          <cell r="J78">
            <v>761.6</v>
          </cell>
          <cell r="K78"/>
          <cell r="L78">
            <v>403.2</v>
          </cell>
          <cell r="M78">
            <v>201.6</v>
          </cell>
          <cell r="N78">
            <v>358.4</v>
          </cell>
          <cell r="O78">
            <v>963.19999999999993</v>
          </cell>
          <cell r="P78"/>
          <cell r="Q78">
            <v>268.79999999999995</v>
          </cell>
          <cell r="R78">
            <v>358.4</v>
          </cell>
          <cell r="S78">
            <v>156.79999999999998</v>
          </cell>
          <cell r="T78">
            <v>783.99999999999989</v>
          </cell>
        </row>
        <row r="79">
          <cell r="B79" t="str">
            <v>Great Yarmouth College</v>
          </cell>
          <cell r="C79" t="str">
            <v>CPC</v>
          </cell>
          <cell r="D79" t="str">
            <v>Associate Member</v>
          </cell>
          <cell r="E79"/>
          <cell r="F79">
            <v>22.4</v>
          </cell>
          <cell r="G79"/>
          <cell r="H79"/>
          <cell r="I79">
            <v>134.39999999999998</v>
          </cell>
          <cell r="J79">
            <v>134.39999999999998</v>
          </cell>
          <cell r="K79"/>
          <cell r="L79">
            <v>22.4</v>
          </cell>
          <cell r="M79">
            <v>44.8</v>
          </cell>
          <cell r="N79">
            <v>102.03999999999999</v>
          </cell>
          <cell r="O79">
            <v>169.23999999999998</v>
          </cell>
          <cell r="P79"/>
          <cell r="Q79"/>
          <cell r="R79"/>
          <cell r="S79"/>
          <cell r="T79">
            <v>0</v>
          </cell>
        </row>
        <row r="80">
          <cell r="B80" t="str">
            <v>Harlow College</v>
          </cell>
          <cell r="C80" t="str">
            <v>CPC</v>
          </cell>
          <cell r="D80" t="str">
            <v>Member</v>
          </cell>
          <cell r="E80"/>
          <cell r="F80"/>
          <cell r="G80"/>
          <cell r="H80"/>
          <cell r="I80">
            <v>179.2</v>
          </cell>
          <cell r="J80">
            <v>179.2</v>
          </cell>
          <cell r="K80"/>
          <cell r="L80">
            <v>89.6</v>
          </cell>
          <cell r="M80">
            <v>0</v>
          </cell>
          <cell r="N80">
            <v>112</v>
          </cell>
          <cell r="O80">
            <v>201.6</v>
          </cell>
          <cell r="P80"/>
          <cell r="Q80">
            <v>0</v>
          </cell>
          <cell r="R80">
            <v>0</v>
          </cell>
          <cell r="S80">
            <v>39.409999999999997</v>
          </cell>
          <cell r="T80">
            <v>39.409999999999997</v>
          </cell>
        </row>
        <row r="81">
          <cell r="B81" t="str">
            <v>Imperial College London</v>
          </cell>
          <cell r="C81" t="str">
            <v>LUPC</v>
          </cell>
          <cell r="D81" t="str">
            <v>Member</v>
          </cell>
          <cell r="E81"/>
          <cell r="F81">
            <v>627.19999999999993</v>
          </cell>
          <cell r="G81"/>
          <cell r="H81"/>
          <cell r="I81">
            <v>5741.6000000000013</v>
          </cell>
          <cell r="J81">
            <v>5741.6000000000013</v>
          </cell>
          <cell r="K81"/>
          <cell r="L81">
            <v>1030.4000000000001</v>
          </cell>
          <cell r="M81">
            <v>1388.7999999999997</v>
          </cell>
          <cell r="N81">
            <v>1523.2</v>
          </cell>
          <cell r="O81">
            <v>3942.3999999999996</v>
          </cell>
          <cell r="P81"/>
          <cell r="Q81">
            <v>380.79999999999995</v>
          </cell>
          <cell r="R81">
            <v>985.59999999999991</v>
          </cell>
          <cell r="S81">
            <v>604.79999999999995</v>
          </cell>
          <cell r="T81">
            <v>1971.1999999999998</v>
          </cell>
        </row>
        <row r="82">
          <cell r="B82" t="str">
            <v>Kings College London</v>
          </cell>
          <cell r="C82" t="str">
            <v>SUPC</v>
          </cell>
          <cell r="D82" t="str">
            <v>Member</v>
          </cell>
          <cell r="E82"/>
          <cell r="F82"/>
          <cell r="G82"/>
          <cell r="H82"/>
          <cell r="I82"/>
          <cell r="J82">
            <v>0</v>
          </cell>
          <cell r="K82"/>
          <cell r="L82">
            <v>0</v>
          </cell>
          <cell r="M82">
            <v>0</v>
          </cell>
          <cell r="N82">
            <v>48.4</v>
          </cell>
          <cell r="O82">
            <v>48.4</v>
          </cell>
          <cell r="P82"/>
          <cell r="Q82"/>
          <cell r="R82"/>
          <cell r="S82"/>
          <cell r="T82">
            <v>0</v>
          </cell>
        </row>
        <row r="83">
          <cell r="B83" t="str">
            <v xml:space="preserve">London Academy of Excellence Tottenham </v>
          </cell>
          <cell r="C83" t="str">
            <v>Other</v>
          </cell>
          <cell r="D83" t="str">
            <v>Associate Member</v>
          </cell>
          <cell r="E83"/>
          <cell r="F83"/>
          <cell r="G83"/>
          <cell r="H83"/>
          <cell r="I83"/>
          <cell r="J83">
            <v>0</v>
          </cell>
          <cell r="K83"/>
          <cell r="L83">
            <v>0</v>
          </cell>
          <cell r="M83">
            <v>0</v>
          </cell>
          <cell r="N83">
            <v>156.79999999999998</v>
          </cell>
          <cell r="O83">
            <v>156.79999999999998</v>
          </cell>
          <cell r="P83"/>
          <cell r="Q83"/>
          <cell r="R83"/>
          <cell r="S83"/>
          <cell r="T83">
            <v>0</v>
          </cell>
        </row>
        <row r="84">
          <cell r="B84" t="str">
            <v>London School of Economics &amp; Political Science</v>
          </cell>
          <cell r="C84" t="str">
            <v>LUPC</v>
          </cell>
          <cell r="D84" t="str">
            <v>Member</v>
          </cell>
          <cell r="E84"/>
          <cell r="F84">
            <v>604.79999999999984</v>
          </cell>
          <cell r="G84"/>
          <cell r="H84"/>
          <cell r="I84">
            <v>4504.1999999999989</v>
          </cell>
          <cell r="J84">
            <v>4504.1999999999989</v>
          </cell>
          <cell r="K84"/>
          <cell r="L84">
            <v>1209.5999999999999</v>
          </cell>
          <cell r="M84">
            <v>761.59999999999991</v>
          </cell>
          <cell r="N84">
            <v>1971.2</v>
          </cell>
          <cell r="O84">
            <v>3942.3999999999996</v>
          </cell>
          <cell r="P84"/>
          <cell r="Q84">
            <v>604.79999999999984</v>
          </cell>
          <cell r="R84">
            <v>358.4</v>
          </cell>
          <cell r="S84">
            <v>1054.5999999999999</v>
          </cell>
          <cell r="T84">
            <v>2017.7999999999997</v>
          </cell>
        </row>
        <row r="85">
          <cell r="B85" t="str">
            <v>London School of Theology</v>
          </cell>
          <cell r="C85" t="str">
            <v>SUPC</v>
          </cell>
          <cell r="D85" t="str">
            <v>Associate Member</v>
          </cell>
          <cell r="E85"/>
          <cell r="F85"/>
          <cell r="G85"/>
          <cell r="H85"/>
          <cell r="I85">
            <v>48.4</v>
          </cell>
          <cell r="J85">
            <v>48.4</v>
          </cell>
          <cell r="K85"/>
          <cell r="L85">
            <v>24.2</v>
          </cell>
          <cell r="M85">
            <v>72.599999999999994</v>
          </cell>
          <cell r="N85">
            <v>0</v>
          </cell>
          <cell r="O85">
            <v>96.8</v>
          </cell>
          <cell r="P85"/>
          <cell r="Q85">
            <v>0</v>
          </cell>
          <cell r="R85">
            <v>0</v>
          </cell>
          <cell r="S85">
            <v>24.2</v>
          </cell>
          <cell r="T85">
            <v>24.2</v>
          </cell>
        </row>
        <row r="86">
          <cell r="B86" t="str">
            <v>Newham College</v>
          </cell>
          <cell r="C86" t="str">
            <v>CPC</v>
          </cell>
          <cell r="D86" t="str">
            <v>Associate Member</v>
          </cell>
          <cell r="E86"/>
          <cell r="F86"/>
          <cell r="G86"/>
          <cell r="H86"/>
          <cell r="I86">
            <v>39.409999999999997</v>
          </cell>
          <cell r="J86">
            <v>39.409999999999997</v>
          </cell>
          <cell r="K86"/>
          <cell r="L86"/>
          <cell r="M86"/>
          <cell r="N86"/>
          <cell r="O86">
            <v>0</v>
          </cell>
          <cell r="P86"/>
          <cell r="Q86"/>
          <cell r="R86"/>
          <cell r="S86"/>
          <cell r="T86">
            <v>0</v>
          </cell>
        </row>
        <row r="87">
          <cell r="B87" t="str">
            <v>Royal Holloway, University of London</v>
          </cell>
          <cell r="C87" t="str">
            <v>LUPC</v>
          </cell>
          <cell r="D87" t="str">
            <v>Member</v>
          </cell>
          <cell r="E87"/>
          <cell r="F87">
            <v>121</v>
          </cell>
          <cell r="G87"/>
          <cell r="H87"/>
          <cell r="I87">
            <v>763.59999999999991</v>
          </cell>
          <cell r="J87">
            <v>763.59999999999991</v>
          </cell>
          <cell r="K87"/>
          <cell r="L87">
            <v>169.39999999999998</v>
          </cell>
          <cell r="M87">
            <v>238.39999999999998</v>
          </cell>
          <cell r="N87">
            <v>165.8</v>
          </cell>
          <cell r="O87">
            <v>573.59999999999991</v>
          </cell>
          <cell r="P87"/>
          <cell r="Q87">
            <v>165.79999999999998</v>
          </cell>
          <cell r="R87">
            <v>266.2</v>
          </cell>
          <cell r="S87">
            <v>44.8</v>
          </cell>
          <cell r="T87">
            <v>476.8</v>
          </cell>
        </row>
        <row r="88">
          <cell r="B88" t="str">
            <v>Seevic College</v>
          </cell>
          <cell r="C88" t="str">
            <v>CPC</v>
          </cell>
          <cell r="D88" t="str">
            <v>Associate Member</v>
          </cell>
          <cell r="E88"/>
          <cell r="F88">
            <v>358.4</v>
          </cell>
          <cell r="G88"/>
          <cell r="H88"/>
          <cell r="I88">
            <v>1097.5999999999999</v>
          </cell>
          <cell r="J88">
            <v>1097.5999999999999</v>
          </cell>
          <cell r="K88"/>
          <cell r="L88">
            <v>515.19999999999993</v>
          </cell>
          <cell r="M88">
            <v>380.79999999999995</v>
          </cell>
          <cell r="N88">
            <v>537.59999999999991</v>
          </cell>
          <cell r="O88">
            <v>1433.6</v>
          </cell>
          <cell r="P88"/>
          <cell r="Q88">
            <v>335.99999999999994</v>
          </cell>
          <cell r="R88">
            <v>246.39999999999998</v>
          </cell>
          <cell r="S88">
            <v>403.2</v>
          </cell>
          <cell r="T88">
            <v>985.59999999999991</v>
          </cell>
        </row>
        <row r="89">
          <cell r="B89" t="str">
            <v>South Essex College</v>
          </cell>
          <cell r="C89" t="str">
            <v>SUPC</v>
          </cell>
          <cell r="D89" t="str">
            <v>Associate Member</v>
          </cell>
          <cell r="E89"/>
          <cell r="F89">
            <v>313.59999999999997</v>
          </cell>
          <cell r="G89"/>
          <cell r="H89"/>
          <cell r="I89">
            <v>851.19999999999993</v>
          </cell>
          <cell r="J89">
            <v>851.19999999999993</v>
          </cell>
          <cell r="K89"/>
          <cell r="L89">
            <v>336</v>
          </cell>
          <cell r="M89">
            <v>156.79999999999998</v>
          </cell>
          <cell r="N89">
            <v>0</v>
          </cell>
          <cell r="O89">
            <v>492.79999999999995</v>
          </cell>
          <cell r="P89"/>
          <cell r="Q89"/>
          <cell r="R89"/>
          <cell r="S89"/>
          <cell r="T89">
            <v>0</v>
          </cell>
        </row>
        <row r="90">
          <cell r="B90" t="str">
            <v>St Mary's University</v>
          </cell>
          <cell r="C90" t="str">
            <v>SUPC</v>
          </cell>
          <cell r="D90" t="str">
            <v>Member</v>
          </cell>
          <cell r="E90"/>
          <cell r="F90">
            <v>672</v>
          </cell>
          <cell r="G90"/>
          <cell r="H90"/>
          <cell r="I90">
            <v>2732.7999999999997</v>
          </cell>
          <cell r="J90">
            <v>2732.7999999999997</v>
          </cell>
          <cell r="K90"/>
          <cell r="L90">
            <v>1187.1999999999998</v>
          </cell>
          <cell r="M90">
            <v>895.99999999999989</v>
          </cell>
          <cell r="N90">
            <v>1164.8</v>
          </cell>
          <cell r="O90">
            <v>3248</v>
          </cell>
          <cell r="P90"/>
          <cell r="Q90">
            <v>380.8</v>
          </cell>
          <cell r="R90">
            <v>1209.5999999999999</v>
          </cell>
          <cell r="S90">
            <v>335.99999999999994</v>
          </cell>
          <cell r="T90">
            <v>1926.3999999999999</v>
          </cell>
        </row>
        <row r="91">
          <cell r="B91" t="str">
            <v>The College of Richard Collyer</v>
          </cell>
          <cell r="C91" t="str">
            <v>CPC</v>
          </cell>
          <cell r="D91" t="str">
            <v>Associate Member</v>
          </cell>
          <cell r="E91"/>
          <cell r="F91">
            <v>515.19999999999993</v>
          </cell>
          <cell r="G91"/>
          <cell r="H91"/>
          <cell r="I91">
            <v>1679.9999999999998</v>
          </cell>
          <cell r="J91">
            <v>1679.9999999999998</v>
          </cell>
          <cell r="K91"/>
          <cell r="L91">
            <v>694.4</v>
          </cell>
          <cell r="M91">
            <v>672</v>
          </cell>
          <cell r="N91">
            <v>761.59999999999991</v>
          </cell>
          <cell r="O91">
            <v>2128</v>
          </cell>
          <cell r="P91"/>
          <cell r="Q91">
            <v>425.59999999999991</v>
          </cell>
          <cell r="R91">
            <v>403.19999999999993</v>
          </cell>
          <cell r="S91">
            <v>268.79999999999995</v>
          </cell>
          <cell r="T91">
            <v>1097.5999999999999</v>
          </cell>
        </row>
        <row r="92">
          <cell r="B92" t="str">
            <v>University College for the Creative Arts</v>
          </cell>
          <cell r="C92" t="str">
            <v>SUPC</v>
          </cell>
          <cell r="D92" t="str">
            <v>Contracted Out</v>
          </cell>
          <cell r="E92"/>
          <cell r="F92"/>
          <cell r="G92"/>
          <cell r="H92"/>
          <cell r="I92"/>
          <cell r="J92">
            <v>0</v>
          </cell>
          <cell r="K92"/>
          <cell r="L92">
            <v>0</v>
          </cell>
          <cell r="M92">
            <v>0</v>
          </cell>
          <cell r="N92">
            <v>72.599999999999994</v>
          </cell>
          <cell r="O92">
            <v>72.599999999999994</v>
          </cell>
          <cell r="P92"/>
          <cell r="Q92">
            <v>193.6</v>
          </cell>
          <cell r="R92">
            <v>0</v>
          </cell>
          <cell r="S92">
            <v>72.599999999999994</v>
          </cell>
          <cell r="T92">
            <v>266.2</v>
          </cell>
        </row>
        <row r="93">
          <cell r="B93" t="str">
            <v>University of Bedfordshire</v>
          </cell>
          <cell r="C93" t="str">
            <v>SUPC</v>
          </cell>
          <cell r="D93" t="str">
            <v>Member</v>
          </cell>
          <cell r="E93"/>
          <cell r="F93">
            <v>24.2</v>
          </cell>
          <cell r="G93"/>
          <cell r="H93"/>
          <cell r="I93">
            <v>24.2</v>
          </cell>
          <cell r="J93">
            <v>24.2</v>
          </cell>
          <cell r="K93"/>
          <cell r="L93">
            <v>24.2</v>
          </cell>
          <cell r="M93">
            <v>0</v>
          </cell>
          <cell r="N93">
            <v>24.2</v>
          </cell>
          <cell r="O93">
            <v>48.4</v>
          </cell>
          <cell r="P93"/>
          <cell r="Q93"/>
          <cell r="R93"/>
          <cell r="S93"/>
          <cell r="T93">
            <v>0</v>
          </cell>
        </row>
        <row r="94">
          <cell r="B94" t="str">
            <v>University of East Anglia</v>
          </cell>
          <cell r="C94" t="str">
            <v>SUPC</v>
          </cell>
          <cell r="D94" t="str">
            <v>Member</v>
          </cell>
          <cell r="E94"/>
          <cell r="F94">
            <v>3449.5999999999995</v>
          </cell>
          <cell r="G94"/>
          <cell r="H94"/>
          <cell r="I94">
            <v>6663.9999999999991</v>
          </cell>
          <cell r="J94">
            <v>6663.9999999999991</v>
          </cell>
          <cell r="K94"/>
          <cell r="L94">
            <v>1478.3999999999999</v>
          </cell>
          <cell r="M94">
            <v>1411.1999999999998</v>
          </cell>
          <cell r="N94">
            <v>1530.5499999999997</v>
          </cell>
          <cell r="O94">
            <v>4420.1499999999996</v>
          </cell>
          <cell r="P94"/>
          <cell r="Q94">
            <v>246.39999999999998</v>
          </cell>
          <cell r="R94">
            <v>1097.5999999999999</v>
          </cell>
          <cell r="S94">
            <v>134.39999999999998</v>
          </cell>
          <cell r="T94">
            <v>1478.4</v>
          </cell>
        </row>
        <row r="95">
          <cell r="B95" t="str">
            <v>University of Essex</v>
          </cell>
          <cell r="C95" t="str">
            <v>SUPC</v>
          </cell>
          <cell r="D95" t="str">
            <v>Member</v>
          </cell>
          <cell r="E95"/>
          <cell r="F95"/>
          <cell r="G95"/>
          <cell r="H95"/>
          <cell r="I95">
            <v>72.599999999999994</v>
          </cell>
          <cell r="J95">
            <v>72.599999999999994</v>
          </cell>
          <cell r="K95"/>
          <cell r="L95">
            <v>169.4</v>
          </cell>
          <cell r="M95">
            <v>242</v>
          </cell>
          <cell r="N95">
            <v>193.6</v>
          </cell>
          <cell r="O95">
            <v>605</v>
          </cell>
          <cell r="P95"/>
          <cell r="Q95">
            <v>0</v>
          </cell>
          <cell r="R95">
            <v>24.2</v>
          </cell>
          <cell r="S95">
            <v>0</v>
          </cell>
          <cell r="T95">
            <v>24.2</v>
          </cell>
        </row>
        <row r="96">
          <cell r="B96" t="str">
            <v>University of Kent</v>
          </cell>
          <cell r="C96" t="str">
            <v>SUPC</v>
          </cell>
          <cell r="D96" t="str">
            <v>Member</v>
          </cell>
          <cell r="E96"/>
          <cell r="F96">
            <v>2274.1999999999998</v>
          </cell>
          <cell r="G96"/>
          <cell r="H96"/>
          <cell r="I96">
            <v>7100.7999999999993</v>
          </cell>
          <cell r="J96">
            <v>7100.7999999999993</v>
          </cell>
          <cell r="K96"/>
          <cell r="L96">
            <v>1679.9999999999998</v>
          </cell>
          <cell r="M96">
            <v>2441.6</v>
          </cell>
          <cell r="N96">
            <v>2956.7999999999993</v>
          </cell>
          <cell r="O96">
            <v>7078.3999999999987</v>
          </cell>
          <cell r="P96"/>
          <cell r="Q96">
            <v>1036</v>
          </cell>
          <cell r="R96">
            <v>2374.4</v>
          </cell>
          <cell r="S96">
            <v>1635.2</v>
          </cell>
          <cell r="T96">
            <v>5045.6000000000004</v>
          </cell>
        </row>
        <row r="97">
          <cell r="B97" t="str">
            <v>University of Reading</v>
          </cell>
          <cell r="C97" t="str">
            <v>SUPC</v>
          </cell>
          <cell r="D97" t="str">
            <v>Member</v>
          </cell>
          <cell r="E97"/>
          <cell r="F97">
            <v>584.19999999999993</v>
          </cell>
          <cell r="G97"/>
          <cell r="H97"/>
          <cell r="I97">
            <v>963.19999999999982</v>
          </cell>
          <cell r="J97">
            <v>963.19999999999982</v>
          </cell>
          <cell r="K97"/>
          <cell r="L97">
            <v>315.39999999999998</v>
          </cell>
          <cell r="M97">
            <v>576.20000000000005</v>
          </cell>
          <cell r="N97">
            <v>680.19999999999993</v>
          </cell>
          <cell r="O97">
            <v>1571.8</v>
          </cell>
          <cell r="P97"/>
          <cell r="Q97">
            <v>305.59999999999997</v>
          </cell>
          <cell r="R97">
            <v>279.59999999999997</v>
          </cell>
          <cell r="S97">
            <v>585.99999999999989</v>
          </cell>
          <cell r="T97">
            <v>1171.1999999999998</v>
          </cell>
        </row>
        <row r="98">
          <cell r="B98" t="str">
            <v>Varndean School</v>
          </cell>
          <cell r="C98" t="str">
            <v>CPC</v>
          </cell>
          <cell r="D98" t="str">
            <v>Associate Member</v>
          </cell>
          <cell r="E98"/>
          <cell r="F98">
            <v>2374.3999999999996</v>
          </cell>
          <cell r="G98"/>
          <cell r="H98"/>
          <cell r="I98">
            <v>5622.4</v>
          </cell>
          <cell r="J98">
            <v>5622.4</v>
          </cell>
          <cell r="K98"/>
          <cell r="L98">
            <v>2890.7999999999997</v>
          </cell>
          <cell r="M98">
            <v>1887.1999999999998</v>
          </cell>
          <cell r="N98">
            <v>3290.3999999999996</v>
          </cell>
          <cell r="O98">
            <v>8068.4</v>
          </cell>
          <cell r="P98"/>
          <cell r="Q98">
            <v>1324.3999999999999</v>
          </cell>
          <cell r="R98">
            <v>1559.1999999999998</v>
          </cell>
          <cell r="S98">
            <v>2044</v>
          </cell>
          <cell r="T98">
            <v>4927.5999999999995</v>
          </cell>
        </row>
        <row r="99">
          <cell r="B99" t="str">
            <v>Bath Spa University</v>
          </cell>
          <cell r="C99" t="str">
            <v>Other</v>
          </cell>
          <cell r="D99" t="str">
            <v>Member</v>
          </cell>
          <cell r="E99"/>
          <cell r="F99"/>
          <cell r="G99"/>
          <cell r="H99"/>
          <cell r="I99">
            <v>182.79999999999998</v>
          </cell>
          <cell r="J99">
            <v>182.79999999999998</v>
          </cell>
          <cell r="K99"/>
          <cell r="L99">
            <v>294.81</v>
          </cell>
          <cell r="M99">
            <v>0</v>
          </cell>
          <cell r="N99">
            <v>67.199999999999989</v>
          </cell>
          <cell r="O99">
            <v>362.01</v>
          </cell>
          <cell r="P99"/>
          <cell r="Q99">
            <v>89.6</v>
          </cell>
          <cell r="R99">
            <v>112</v>
          </cell>
          <cell r="S99">
            <v>0</v>
          </cell>
          <cell r="T99">
            <v>201.6</v>
          </cell>
        </row>
        <row r="100">
          <cell r="B100" t="str">
            <v>Brockenhurst College</v>
          </cell>
          <cell r="C100" t="str">
            <v>CPC</v>
          </cell>
          <cell r="D100" t="str">
            <v>Associate Member</v>
          </cell>
          <cell r="E100"/>
          <cell r="F100">
            <v>39.409999999999997</v>
          </cell>
          <cell r="G100"/>
          <cell r="H100"/>
          <cell r="I100"/>
          <cell r="J100">
            <v>0</v>
          </cell>
          <cell r="K100"/>
          <cell r="L100"/>
          <cell r="M100"/>
          <cell r="N100"/>
          <cell r="O100">
            <v>0</v>
          </cell>
          <cell r="P100"/>
          <cell r="Q100"/>
          <cell r="R100"/>
          <cell r="S100"/>
          <cell r="T100">
            <v>0</v>
          </cell>
        </row>
        <row r="101">
          <cell r="B101" t="str">
            <v>University of Bath</v>
          </cell>
          <cell r="C101" t="str">
            <v>SUPC</v>
          </cell>
          <cell r="D101" t="str">
            <v>Member</v>
          </cell>
          <cell r="E101"/>
          <cell r="F101">
            <v>24.2</v>
          </cell>
          <cell r="G101"/>
          <cell r="H101"/>
          <cell r="I101">
            <v>435.6</v>
          </cell>
          <cell r="J101">
            <v>435.6</v>
          </cell>
          <cell r="K101"/>
          <cell r="L101"/>
          <cell r="M101"/>
          <cell r="N101"/>
          <cell r="O101">
            <v>0</v>
          </cell>
          <cell r="P101"/>
          <cell r="Q101">
            <v>96.8</v>
          </cell>
          <cell r="R101">
            <v>193.6</v>
          </cell>
          <cell r="S101">
            <v>96.8</v>
          </cell>
          <cell r="T101">
            <v>387.2</v>
          </cell>
        </row>
        <row r="102">
          <cell r="B102" t="str">
            <v>University of Bristol</v>
          </cell>
          <cell r="C102" t="str">
            <v>SUPC</v>
          </cell>
          <cell r="D102" t="str">
            <v>Member</v>
          </cell>
          <cell r="E102"/>
          <cell r="F102">
            <v>39.409999999999997</v>
          </cell>
          <cell r="G102"/>
          <cell r="H102"/>
          <cell r="I102">
            <v>112</v>
          </cell>
          <cell r="J102">
            <v>112</v>
          </cell>
          <cell r="K102"/>
          <cell r="L102">
            <v>432.79999999999995</v>
          </cell>
          <cell r="M102">
            <v>22.4</v>
          </cell>
          <cell r="N102">
            <v>134.39999999999998</v>
          </cell>
          <cell r="O102">
            <v>589.59999999999991</v>
          </cell>
          <cell r="P102"/>
          <cell r="Q102">
            <v>44.8</v>
          </cell>
          <cell r="R102">
            <v>44.8</v>
          </cell>
          <cell r="S102">
            <v>0</v>
          </cell>
          <cell r="T102">
            <v>89.6</v>
          </cell>
        </row>
        <row r="103">
          <cell r="B103" t="str">
            <v>University of Exeter</v>
          </cell>
          <cell r="C103" t="str">
            <v>SUPC</v>
          </cell>
          <cell r="D103" t="str">
            <v>Member</v>
          </cell>
          <cell r="E103"/>
          <cell r="F103">
            <v>1025.0099999999998</v>
          </cell>
          <cell r="G103"/>
          <cell r="H103"/>
          <cell r="I103">
            <v>1694.98</v>
          </cell>
          <cell r="J103">
            <v>1694.98</v>
          </cell>
          <cell r="K103"/>
          <cell r="L103">
            <v>556.29</v>
          </cell>
          <cell r="M103">
            <v>640.29</v>
          </cell>
          <cell r="N103">
            <v>662.9</v>
          </cell>
          <cell r="O103">
            <v>1859.48</v>
          </cell>
          <cell r="P103"/>
          <cell r="Q103">
            <v>252.63</v>
          </cell>
          <cell r="R103">
            <v>230.23</v>
          </cell>
          <cell r="S103">
            <v>387.03</v>
          </cell>
          <cell r="T103">
            <v>869.89</v>
          </cell>
        </row>
        <row r="104">
          <cell r="B104" t="str">
            <v>University of Portsmouth</v>
          </cell>
          <cell r="C104" t="str">
            <v>SUPC</v>
          </cell>
          <cell r="D104" t="str">
            <v>Member</v>
          </cell>
          <cell r="E104"/>
          <cell r="F104">
            <v>739.19999999999982</v>
          </cell>
          <cell r="G104"/>
          <cell r="H104"/>
          <cell r="I104">
            <v>2335</v>
          </cell>
          <cell r="J104">
            <v>2335</v>
          </cell>
          <cell r="K104"/>
          <cell r="L104">
            <v>531.92999999999995</v>
          </cell>
          <cell r="M104">
            <v>625.13</v>
          </cell>
          <cell r="N104">
            <v>734.22</v>
          </cell>
          <cell r="O104">
            <v>1891.28</v>
          </cell>
          <cell r="P104"/>
          <cell r="Q104">
            <v>268.79999999999995</v>
          </cell>
          <cell r="R104">
            <v>492.79999999999995</v>
          </cell>
          <cell r="S104">
            <v>179.2</v>
          </cell>
          <cell r="T104">
            <v>940.8</v>
          </cell>
        </row>
        <row r="105">
          <cell r="B105" t="str">
            <v>University of Southampton</v>
          </cell>
          <cell r="C105" t="str">
            <v>SUPC</v>
          </cell>
          <cell r="D105" t="str">
            <v>Member</v>
          </cell>
          <cell r="E105"/>
          <cell r="F105">
            <v>2435.7999999999997</v>
          </cell>
          <cell r="G105"/>
          <cell r="H105"/>
          <cell r="I105">
            <v>8550.7999999999993</v>
          </cell>
          <cell r="J105">
            <v>8550.7999999999993</v>
          </cell>
          <cell r="K105"/>
          <cell r="L105">
            <v>3284.4</v>
          </cell>
          <cell r="M105">
            <v>3260.3999999999996</v>
          </cell>
          <cell r="N105">
            <v>3258.7999999999997</v>
          </cell>
          <cell r="O105">
            <v>9803.5999999999985</v>
          </cell>
          <cell r="P105"/>
          <cell r="Q105">
            <v>2310.7999999999997</v>
          </cell>
          <cell r="R105">
            <v>2041.4000000000003</v>
          </cell>
          <cell r="S105">
            <v>726.00000000000011</v>
          </cell>
          <cell r="T105">
            <v>5078.2</v>
          </cell>
        </row>
        <row r="106">
          <cell r="B106" t="str">
            <v>University of The West of England, Bristol</v>
          </cell>
          <cell r="C106" t="str">
            <v>SUPC</v>
          </cell>
          <cell r="D106" t="str">
            <v>Member</v>
          </cell>
          <cell r="E106"/>
          <cell r="F106">
            <v>121</v>
          </cell>
          <cell r="G106"/>
          <cell r="H106"/>
          <cell r="I106"/>
          <cell r="J106">
            <v>0</v>
          </cell>
          <cell r="K106"/>
          <cell r="L106"/>
          <cell r="M106"/>
          <cell r="N106"/>
          <cell r="O106">
            <v>0</v>
          </cell>
          <cell r="P106"/>
          <cell r="Q106"/>
          <cell r="R106"/>
          <cell r="S106"/>
          <cell r="T106">
            <v>0</v>
          </cell>
        </row>
        <row r="107">
          <cell r="B107" t="str">
            <v>University of Winchester</v>
          </cell>
          <cell r="C107" t="str">
            <v>SUPC</v>
          </cell>
          <cell r="D107" t="str">
            <v>Member</v>
          </cell>
          <cell r="E107"/>
          <cell r="F107">
            <v>472.19999999999993</v>
          </cell>
          <cell r="G107"/>
          <cell r="H107"/>
          <cell r="I107">
            <v>1446.2</v>
          </cell>
          <cell r="J107">
            <v>1446.2</v>
          </cell>
          <cell r="K107"/>
          <cell r="L107">
            <v>499.99999999999994</v>
          </cell>
          <cell r="M107">
            <v>630.79999999999995</v>
          </cell>
          <cell r="N107">
            <v>565.4</v>
          </cell>
          <cell r="O107">
            <v>1696.1999999999998</v>
          </cell>
          <cell r="P107"/>
          <cell r="Q107">
            <v>315.39999999999998</v>
          </cell>
          <cell r="R107">
            <v>158.59999999999997</v>
          </cell>
          <cell r="S107">
            <v>0</v>
          </cell>
          <cell r="T107">
            <v>473.99999999999994</v>
          </cell>
        </row>
        <row r="108">
          <cell r="B108" t="str">
            <v>Cardiff Metropolitan University</v>
          </cell>
          <cell r="C108" t="str">
            <v>HEPCW</v>
          </cell>
          <cell r="D108" t="str">
            <v>Member</v>
          </cell>
          <cell r="E108"/>
          <cell r="F108">
            <v>169.53999999999996</v>
          </cell>
          <cell r="G108"/>
          <cell r="H108"/>
          <cell r="I108">
            <v>393.53999999999996</v>
          </cell>
          <cell r="J108">
            <v>393.53999999999996</v>
          </cell>
          <cell r="K108"/>
          <cell r="L108">
            <v>169.54</v>
          </cell>
          <cell r="M108">
            <v>277.44</v>
          </cell>
          <cell r="N108">
            <v>270.59999999999997</v>
          </cell>
          <cell r="O108">
            <v>717.57999999999993</v>
          </cell>
          <cell r="P108"/>
          <cell r="Q108">
            <v>89.6</v>
          </cell>
          <cell r="R108">
            <v>223.99999999999997</v>
          </cell>
          <cell r="S108">
            <v>91.399999999999991</v>
          </cell>
          <cell r="T108">
            <v>404.99999999999994</v>
          </cell>
        </row>
        <row r="109">
          <cell r="B109" t="str">
            <v>Cardiff University</v>
          </cell>
          <cell r="C109" t="str">
            <v>HEPCW</v>
          </cell>
          <cell r="D109" t="str">
            <v>Member</v>
          </cell>
          <cell r="E109"/>
          <cell r="F109">
            <v>17.010000000000002</v>
          </cell>
          <cell r="G109"/>
          <cell r="H109"/>
          <cell r="I109">
            <v>89.6</v>
          </cell>
          <cell r="J109">
            <v>89.6</v>
          </cell>
          <cell r="K109"/>
          <cell r="L109">
            <v>0</v>
          </cell>
          <cell r="M109">
            <v>22.4</v>
          </cell>
          <cell r="N109">
            <v>156.80000000000001</v>
          </cell>
          <cell r="O109">
            <v>179.20000000000002</v>
          </cell>
          <cell r="P109"/>
          <cell r="Q109"/>
          <cell r="R109"/>
          <cell r="S109"/>
          <cell r="T109">
            <v>0</v>
          </cell>
        </row>
        <row r="110">
          <cell r="B110" t="str">
            <v>Denbighshire County Council</v>
          </cell>
          <cell r="C110" t="str">
            <v>LA</v>
          </cell>
          <cell r="D110" t="str">
            <v>Associate Member</v>
          </cell>
          <cell r="E110"/>
          <cell r="F110">
            <v>6316.7999999999993</v>
          </cell>
          <cell r="G110"/>
          <cell r="H110"/>
          <cell r="I110">
            <v>9542.4000000000015</v>
          </cell>
          <cell r="J110">
            <v>9542.4000000000015</v>
          </cell>
          <cell r="K110"/>
          <cell r="L110">
            <v>2687.9999999999995</v>
          </cell>
          <cell r="M110">
            <v>2665.5999999999995</v>
          </cell>
          <cell r="N110">
            <v>3046.3999999999996</v>
          </cell>
          <cell r="O110">
            <v>8399.9999999999982</v>
          </cell>
          <cell r="P110"/>
          <cell r="Q110">
            <v>1702.4</v>
          </cell>
          <cell r="R110">
            <v>2396.7999999999997</v>
          </cell>
          <cell r="S110">
            <v>2105.6</v>
          </cell>
          <cell r="T110">
            <v>6204.7999999999993</v>
          </cell>
        </row>
        <row r="111">
          <cell r="B111" t="str">
            <v>Flintshire County Council</v>
          </cell>
          <cell r="C111" t="str">
            <v>LA</v>
          </cell>
          <cell r="D111" t="str">
            <v>Associate Member</v>
          </cell>
          <cell r="E111"/>
          <cell r="F111">
            <v>2934.4</v>
          </cell>
          <cell r="G111"/>
          <cell r="H111"/>
          <cell r="I111">
            <v>12454.400000000001</v>
          </cell>
          <cell r="J111">
            <v>12454.400000000001</v>
          </cell>
          <cell r="K111"/>
          <cell r="L111">
            <v>3247.9999999999995</v>
          </cell>
          <cell r="M111">
            <v>3449.6</v>
          </cell>
          <cell r="N111">
            <v>3897.6</v>
          </cell>
          <cell r="O111">
            <v>10595.199999999999</v>
          </cell>
          <cell r="P111"/>
          <cell r="Q111">
            <v>1859.2</v>
          </cell>
          <cell r="R111">
            <v>2777.6</v>
          </cell>
          <cell r="S111">
            <v>2553.6000000000004</v>
          </cell>
          <cell r="T111">
            <v>7190.4000000000005</v>
          </cell>
        </row>
        <row r="112">
          <cell r="B112" t="str">
            <v>Gower College Swansea</v>
          </cell>
          <cell r="C112" t="str">
            <v>CPC</v>
          </cell>
          <cell r="D112" t="str">
            <v>Associate Member</v>
          </cell>
          <cell r="E112"/>
          <cell r="F112"/>
          <cell r="G112"/>
          <cell r="H112"/>
          <cell r="I112"/>
          <cell r="J112">
            <v>0</v>
          </cell>
          <cell r="K112"/>
          <cell r="L112">
            <v>0</v>
          </cell>
          <cell r="M112">
            <v>0</v>
          </cell>
          <cell r="N112">
            <v>22.4</v>
          </cell>
          <cell r="O112">
            <v>22.4</v>
          </cell>
          <cell r="P112"/>
          <cell r="Q112">
            <v>67.199999999999989</v>
          </cell>
          <cell r="R112">
            <v>44.8</v>
          </cell>
          <cell r="S112">
            <v>0</v>
          </cell>
          <cell r="T112">
            <v>111.99999999999999</v>
          </cell>
        </row>
        <row r="113">
          <cell r="B113" t="str">
            <v>Group Llandrillo Menai</v>
          </cell>
          <cell r="C113" t="str">
            <v>CPC</v>
          </cell>
          <cell r="D113" t="str">
            <v>Associate Member</v>
          </cell>
          <cell r="E113"/>
          <cell r="F113"/>
          <cell r="G113"/>
          <cell r="H113"/>
          <cell r="I113">
            <v>22.4</v>
          </cell>
          <cell r="J113">
            <v>22.4</v>
          </cell>
          <cell r="K113"/>
          <cell r="L113">
            <v>22.4</v>
          </cell>
          <cell r="M113">
            <v>22.4</v>
          </cell>
          <cell r="N113">
            <v>0</v>
          </cell>
          <cell r="O113">
            <v>44.8</v>
          </cell>
          <cell r="P113"/>
          <cell r="Q113"/>
          <cell r="R113"/>
          <cell r="S113"/>
          <cell r="T113">
            <v>0</v>
          </cell>
        </row>
        <row r="114">
          <cell r="B114" t="str">
            <v>Swansea University</v>
          </cell>
          <cell r="C114" t="str">
            <v>HEPCW</v>
          </cell>
          <cell r="D114" t="str">
            <v>Member</v>
          </cell>
          <cell r="E114"/>
          <cell r="F114"/>
          <cell r="G114"/>
          <cell r="H114"/>
          <cell r="I114">
            <v>44.8</v>
          </cell>
          <cell r="J114">
            <v>44.8</v>
          </cell>
          <cell r="K114"/>
          <cell r="L114">
            <v>0</v>
          </cell>
          <cell r="M114">
            <v>0</v>
          </cell>
          <cell r="N114">
            <v>156.79999999999998</v>
          </cell>
          <cell r="O114">
            <v>156.79999999999998</v>
          </cell>
          <cell r="P114"/>
          <cell r="Q114">
            <v>134.39999999999998</v>
          </cell>
          <cell r="R114">
            <v>0</v>
          </cell>
          <cell r="S114">
            <v>134.39999999999998</v>
          </cell>
          <cell r="T114">
            <v>268.79999999999995</v>
          </cell>
        </row>
        <row r="115">
          <cell r="B115" t="str">
            <v>University of South Wales</v>
          </cell>
          <cell r="C115" t="str">
            <v>HEPCW</v>
          </cell>
          <cell r="D115" t="str">
            <v>Member</v>
          </cell>
          <cell r="E115"/>
          <cell r="F115">
            <v>224</v>
          </cell>
          <cell r="G115"/>
          <cell r="H115"/>
          <cell r="I115">
            <v>1204.2099999999998</v>
          </cell>
          <cell r="J115">
            <v>1204.2099999999998</v>
          </cell>
          <cell r="K115"/>
          <cell r="L115">
            <v>492.8</v>
          </cell>
          <cell r="M115">
            <v>582.39999999999986</v>
          </cell>
          <cell r="N115">
            <v>582.4</v>
          </cell>
          <cell r="O115">
            <v>1657.6</v>
          </cell>
          <cell r="P115"/>
          <cell r="Q115">
            <v>156.80000000000001</v>
          </cell>
          <cell r="R115">
            <v>268.8</v>
          </cell>
          <cell r="S115">
            <v>268.79999999999995</v>
          </cell>
          <cell r="T115">
            <v>694.4</v>
          </cell>
        </row>
        <row r="116">
          <cell r="B116" t="str">
            <v>University of Wales Trinity Saint David, Swansea</v>
          </cell>
          <cell r="C116" t="str">
            <v>HEPCW</v>
          </cell>
          <cell r="D116" t="str">
            <v>Member</v>
          </cell>
          <cell r="E116"/>
          <cell r="F116"/>
          <cell r="G116"/>
          <cell r="H116"/>
          <cell r="I116">
            <v>24.2</v>
          </cell>
          <cell r="J116">
            <v>24.2</v>
          </cell>
          <cell r="K116"/>
          <cell r="L116">
            <v>0</v>
          </cell>
          <cell r="M116">
            <v>24.2</v>
          </cell>
          <cell r="N116">
            <v>0</v>
          </cell>
          <cell r="O116">
            <v>24.2</v>
          </cell>
          <cell r="P116"/>
          <cell r="Q116">
            <v>89.6</v>
          </cell>
          <cell r="R116">
            <v>0</v>
          </cell>
          <cell r="S116">
            <v>0</v>
          </cell>
          <cell r="T116">
            <v>89.6</v>
          </cell>
        </row>
        <row r="117">
          <cell r="B117" t="str">
            <v>Wrexham County Borough Council</v>
          </cell>
          <cell r="C117" t="str">
            <v>LA</v>
          </cell>
          <cell r="D117" t="str">
            <v>Associate Member</v>
          </cell>
          <cell r="E117"/>
          <cell r="F117">
            <v>7504.0000000000009</v>
          </cell>
          <cell r="G117"/>
          <cell r="H117"/>
          <cell r="I117">
            <v>18815.999999999996</v>
          </cell>
          <cell r="J117">
            <v>18815.999999999996</v>
          </cell>
          <cell r="K117"/>
          <cell r="L117">
            <v>6966.4000000000024</v>
          </cell>
          <cell r="M117">
            <v>4816.0000000000027</v>
          </cell>
          <cell r="N117">
            <v>7638.4000000000042</v>
          </cell>
          <cell r="O117">
            <v>19420.80000000001</v>
          </cell>
          <cell r="P117"/>
          <cell r="Q117">
            <v>2688.0000000000005</v>
          </cell>
          <cell r="R117">
            <v>5040.0000000000027</v>
          </cell>
          <cell r="S117">
            <v>7145.6000000000031</v>
          </cell>
          <cell r="T117">
            <v>14873.600000000006</v>
          </cell>
        </row>
        <row r="118">
          <cell r="F118"/>
          <cell r="G118"/>
          <cell r="H118"/>
          <cell r="I118"/>
          <cell r="J118"/>
          <cell r="L118"/>
          <cell r="M118"/>
          <cell r="N118"/>
          <cell r="O118"/>
          <cell r="T118"/>
        </row>
        <row r="119">
          <cell r="B119"/>
          <cell r="C119" t="str">
            <v>Member</v>
          </cell>
          <cell r="D119"/>
          <cell r="E119"/>
          <cell r="F119">
            <v>34568.659999999996</v>
          </cell>
          <cell r="G119">
            <v>0</v>
          </cell>
          <cell r="H119">
            <v>0</v>
          </cell>
          <cell r="I119">
            <v>118037.95</v>
          </cell>
          <cell r="J119">
            <v>118037.95</v>
          </cell>
          <cell r="K119"/>
          <cell r="L119">
            <v>35363.98000000001</v>
          </cell>
          <cell r="M119">
            <v>41806.340000000004</v>
          </cell>
          <cell r="N119">
            <v>41374.870000000003</v>
          </cell>
          <cell r="O119">
            <v>118545.18999999996</v>
          </cell>
          <cell r="P119"/>
          <cell r="Q119">
            <v>19956.869999999995</v>
          </cell>
          <cell r="R119">
            <v>32069.159999999996</v>
          </cell>
          <cell r="S119">
            <v>19385.729999999996</v>
          </cell>
          <cell r="T119">
            <v>71411.759999999995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14"/>
  <sheetViews>
    <sheetView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1" sqref="K31"/>
    </sheetView>
  </sheetViews>
  <sheetFormatPr defaultRowHeight="11.25" x14ac:dyDescent="0.2"/>
  <cols>
    <col min="1" max="1" width="45.85546875" style="5" bestFit="1" customWidth="1"/>
    <col min="2" max="2" width="8.28515625" style="5" customWidth="1"/>
    <col min="3" max="4" width="12.28515625" style="5" customWidth="1"/>
    <col min="5" max="5" width="8.42578125" style="5" customWidth="1"/>
    <col min="6" max="6" width="7.7109375" style="5" customWidth="1"/>
    <col min="7" max="7" width="8.28515625" style="5" customWidth="1"/>
    <col min="8" max="8" width="9.28515625" style="5" customWidth="1"/>
    <col min="9" max="9" width="8.140625" style="5" customWidth="1"/>
    <col min="10" max="11" width="8.85546875" style="5" customWidth="1"/>
    <col min="12" max="12" width="8" style="5" customWidth="1"/>
    <col min="13" max="13" width="11.42578125" style="5" customWidth="1"/>
    <col min="14" max="14" width="9" style="5" customWidth="1"/>
    <col min="15" max="16" width="12.28515625" style="5" customWidth="1"/>
    <col min="17" max="16384" width="9.140625" style="5"/>
  </cols>
  <sheetData>
    <row r="1" spans="1:16" ht="33" customHeight="1" x14ac:dyDescent="0.2">
      <c r="A1" s="45" t="s">
        <v>1</v>
      </c>
      <c r="B1" s="168" t="s">
        <v>206</v>
      </c>
      <c r="C1" s="164" t="s">
        <v>286</v>
      </c>
      <c r="D1" s="164" t="s">
        <v>205</v>
      </c>
      <c r="E1" s="164" t="s">
        <v>204</v>
      </c>
      <c r="F1" s="164" t="s">
        <v>268</v>
      </c>
      <c r="G1" s="164" t="s">
        <v>279</v>
      </c>
      <c r="H1" s="164" t="s">
        <v>306</v>
      </c>
      <c r="I1" s="164" t="s">
        <v>207</v>
      </c>
      <c r="J1" s="164" t="s">
        <v>277</v>
      </c>
      <c r="K1" s="164" t="s">
        <v>258</v>
      </c>
      <c r="L1" s="164" t="s">
        <v>230</v>
      </c>
      <c r="M1" s="164" t="s">
        <v>278</v>
      </c>
      <c r="N1" s="164" t="s">
        <v>285</v>
      </c>
      <c r="O1" s="164" t="s">
        <v>316</v>
      </c>
      <c r="P1" s="172" t="s">
        <v>221</v>
      </c>
    </row>
    <row r="2" spans="1:16" ht="12" thickBot="1" x14ac:dyDescent="0.25">
      <c r="A2" s="46" t="s">
        <v>0</v>
      </c>
      <c r="B2" s="166"/>
      <c r="C2" s="167"/>
      <c r="D2" s="167"/>
      <c r="E2" s="165"/>
      <c r="F2" s="167"/>
      <c r="G2" s="167"/>
      <c r="H2" s="167"/>
      <c r="I2" s="167"/>
      <c r="J2" s="165"/>
      <c r="K2" s="165"/>
      <c r="L2" s="167"/>
      <c r="M2" s="165"/>
      <c r="N2" s="167"/>
      <c r="O2" s="167"/>
      <c r="P2" s="173"/>
    </row>
    <row r="3" spans="1:16" x14ac:dyDescent="0.2">
      <c r="A3" s="169" t="s">
        <v>124</v>
      </c>
      <c r="B3" s="143" t="str">
        <f>IF(SUMIFS('Institution by Framework Totals'!$K$1:$K$1476,'Institution by Framework Totals'!$B$1:$B$1476,'Institutional Framework Summary'!B$1,'Institution by Framework Totals'!$A$1:$A$1476,'Institutional Framework Summary'!$A3)=0,"No","Yes")</f>
        <v>No</v>
      </c>
      <c r="C3" s="144" t="str">
        <f>IF(SUMIFS('Institution by Framework Totals'!$K$1:$K$1476,'Institution by Framework Totals'!$B$1:$B$1476,'Institutional Framework Summary'!C$1,'Institution by Framework Totals'!$A$1:$A$1476,'Institutional Framework Summary'!$A3)=0,"No","Yes")</f>
        <v>Yes</v>
      </c>
      <c r="D3" s="144" t="str">
        <f>IF(SUMIFS('Institution by Framework Totals'!$K$1:$K$1476,'Institution by Framework Totals'!$B$1:$B$1476,'Institutional Framework Summary'!D$1,'Institution by Framework Totals'!$A$1:$A$1476,'Institutional Framework Summary'!$A3)=0,"No","Yes")</f>
        <v>Yes</v>
      </c>
      <c r="E3" s="144" t="str">
        <f>IF(SUMIFS('Institution by Framework Totals'!$K$1:$K$1476,'Institution by Framework Totals'!$B$1:$B$1476,'Institutional Framework Summary'!E$1,'Institution by Framework Totals'!$A$1:$A$1476,'Institutional Framework Summary'!$A3)=0,"No","Yes")</f>
        <v>Yes</v>
      </c>
      <c r="F3" s="144" t="str">
        <f>IF(SUMIFS('Institution by Framework Totals'!$K$1:$K$1476,'Institution by Framework Totals'!$B$1:$B$1476,'Institutional Framework Summary'!F$1,'Institution by Framework Totals'!$A$1:$A$1476,'Institutional Framework Summary'!$A3)=0,"No","Yes")</f>
        <v>No</v>
      </c>
      <c r="G3" s="144" t="str">
        <f>IF(SUMIFS('Institution by Framework Totals'!$K$1:$K$1476,'Institution by Framework Totals'!$B$1:$B$1476,'Institutional Framework Summary'!G$1,'Institution by Framework Totals'!$A$1:$A$1476,'Institutional Framework Summary'!$A3)=0,"No","Yes")</f>
        <v>No</v>
      </c>
      <c r="H3" s="144" t="str">
        <f>IF(SUMIFS('Institution by Framework Totals'!$K$1:$K$1476,'Institution by Framework Totals'!$B$1:$B$1476,'Institutional Framework Summary'!H$1,'Institution by Framework Totals'!$A$1:$A$1476,'Institutional Framework Summary'!$A3)=0,"No","Yes")</f>
        <v>Yes</v>
      </c>
      <c r="I3" s="144" t="str">
        <f>IF(SUMIFS('Institution by Framework Totals'!$K$1:$K$1476,'Institution by Framework Totals'!$B$1:$B$1476,'Institutional Framework Summary'!I$1,'Institution by Framework Totals'!$A$1:$A$1476,'Institutional Framework Summary'!$A3)=0,"No","Yes")</f>
        <v>No</v>
      </c>
      <c r="J3" s="144" t="str">
        <f>IF(SUMIFS('Institution by Framework Totals'!$K$1:$K$1476,'Institution by Framework Totals'!$B$1:$B$1476,'Institutional Framework Summary'!J$1,'Institution by Framework Totals'!$A$1:$A$1476,'Institutional Framework Summary'!$A3)=0,"No","Yes")</f>
        <v>No</v>
      </c>
      <c r="K3" s="144" t="str">
        <f>IF(SUMIFS('Institution by Framework Totals'!$K$1:$K$1476,'Institution by Framework Totals'!$B$1:$B$1476,'Institutional Framework Summary'!K$1,'Institution by Framework Totals'!$A$1:$A$1476,'Institutional Framework Summary'!$A3)=0,"No","Yes")</f>
        <v>Yes</v>
      </c>
      <c r="L3" s="144" t="str">
        <f>IF(SUMIFS('Institution by Framework Totals'!$K$1:$K$1476,'Institution by Framework Totals'!$B$1:$B$1476,'Institutional Framework Summary'!L$1,'Institution by Framework Totals'!$A$1:$A$1476,'Institutional Framework Summary'!$A3)=0,"No","Yes")</f>
        <v>No</v>
      </c>
      <c r="M3" s="144" t="str">
        <f>IF(SUMIFS('Institution by Framework Totals'!$K$1:$K$1476,'Institution by Framework Totals'!$B$1:$B$1476,'Institutional Framework Summary'!M$1,'Institution by Framework Totals'!$A$1:$A$1476,'Institutional Framework Summary'!$A3)=0,"No","Yes")</f>
        <v>No</v>
      </c>
      <c r="N3" s="144" t="str">
        <f>IF(SUMIFS('Institution by Framework Totals'!$K$1:$K$1476,'Institution by Framework Totals'!$B$1:$B$1476,'Institutional Framework Summary'!N$1,'Institution by Framework Totals'!$A$1:$A$1476,'Institutional Framework Summary'!$A3)=0,"No","Yes")</f>
        <v>Yes</v>
      </c>
      <c r="O3" s="144" t="str">
        <f>IF(SUMIFS('Institution by Framework Totals'!$K$1:$K$1476,'Institution by Framework Totals'!$B$1:$B$1476,'Institutional Framework Summary'!O$1,'Institution by Framework Totals'!$A$1:$A$1476,'Institutional Framework Summary'!$A3)=0,"No","Yes")</f>
        <v>No</v>
      </c>
      <c r="P3" s="145" t="str">
        <f>IF(SUMIFS('Institution by Framework Totals'!$K$1:$K$1476,'Institution by Framework Totals'!$B$1:$B$1476,'Institutional Framework Summary'!P$1,'Institution by Framework Totals'!$A$1:$A$1476,'Institutional Framework Summary'!$A3)=0,"No","Yes")</f>
        <v>No</v>
      </c>
    </row>
    <row r="4" spans="1:16" x14ac:dyDescent="0.2">
      <c r="A4" s="170" t="s">
        <v>308</v>
      </c>
      <c r="B4" s="1582" t="str">
        <f>IF(SUMIFS('Institution by Framework Totals'!$K$1:$K$1476,'Institution by Framework Totals'!$B$1:$B$1476,'Institutional Framework Summary'!B$1,'Institution by Framework Totals'!$A$1:$A$1476,'Institutional Framework Summary'!$A4)=0,"No","Yes")</f>
        <v>No</v>
      </c>
      <c r="C4" s="1583" t="str">
        <f>IF(SUMIFS('Institution by Framework Totals'!$K$1:$K$1476,'Institution by Framework Totals'!$B$1:$B$1476,'Institutional Framework Summary'!C$1,'Institution by Framework Totals'!$A$1:$A$1476,'Institutional Framework Summary'!$A4)=0,"No","Yes")</f>
        <v>Yes</v>
      </c>
      <c r="D4" s="1583" t="str">
        <f>IF(SUMIFS('Institution by Framework Totals'!$K$1:$K$1476,'Institution by Framework Totals'!$B$1:$B$1476,'Institutional Framework Summary'!D$1,'Institution by Framework Totals'!$A$1:$A$1476,'Institutional Framework Summary'!$A4)=0,"No","Yes")</f>
        <v>No</v>
      </c>
      <c r="E4" s="1583" t="str">
        <f>IF(SUMIFS('Institution by Framework Totals'!$K$1:$K$1476,'Institution by Framework Totals'!$B$1:$B$1476,'Institutional Framework Summary'!E$1,'Institution by Framework Totals'!$A$1:$A$1476,'Institutional Framework Summary'!$A4)=0,"No","Yes")</f>
        <v>No</v>
      </c>
      <c r="F4" s="1583" t="str">
        <f>IF(SUMIFS('Institution by Framework Totals'!$K$1:$K$1476,'Institution by Framework Totals'!$B$1:$B$1476,'Institutional Framework Summary'!F$1,'Institution by Framework Totals'!$A$1:$A$1476,'Institutional Framework Summary'!$A4)=0,"No","Yes")</f>
        <v>No</v>
      </c>
      <c r="G4" s="1583" t="str">
        <f>IF(SUMIFS('Institution by Framework Totals'!$K$1:$K$1476,'Institution by Framework Totals'!$B$1:$B$1476,'Institutional Framework Summary'!G$1,'Institution by Framework Totals'!$A$1:$A$1476,'Institutional Framework Summary'!$A4)=0,"No","Yes")</f>
        <v>No</v>
      </c>
      <c r="H4" s="1583" t="str">
        <f>IF(SUMIFS('Institution by Framework Totals'!$K$1:$K$1476,'Institution by Framework Totals'!$B$1:$B$1476,'Institutional Framework Summary'!H$1,'Institution by Framework Totals'!$A$1:$A$1476,'Institutional Framework Summary'!$A4)=0,"No","Yes")</f>
        <v>No</v>
      </c>
      <c r="I4" s="1583" t="str">
        <f>IF(SUMIFS('Institution by Framework Totals'!$K$1:$K$1476,'Institution by Framework Totals'!$B$1:$B$1476,'Institutional Framework Summary'!I$1,'Institution by Framework Totals'!$A$1:$A$1476,'Institutional Framework Summary'!$A4)=0,"No","Yes")</f>
        <v>No</v>
      </c>
      <c r="J4" s="1583" t="str">
        <f>IF(SUMIFS('Institution by Framework Totals'!$K$1:$K$1476,'Institution by Framework Totals'!$B$1:$B$1476,'Institutional Framework Summary'!J$1,'Institution by Framework Totals'!$A$1:$A$1476,'Institutional Framework Summary'!$A4)=0,"No","Yes")</f>
        <v>No</v>
      </c>
      <c r="K4" s="1583" t="str">
        <f>IF(SUMIFS('Institution by Framework Totals'!$K$1:$K$1476,'Institution by Framework Totals'!$B$1:$B$1476,'Institutional Framework Summary'!K$1,'Institution by Framework Totals'!$A$1:$A$1476,'Institutional Framework Summary'!$A4)=0,"No","Yes")</f>
        <v>No</v>
      </c>
      <c r="L4" s="1583" t="str">
        <f>IF(SUMIFS('Institution by Framework Totals'!$K$1:$K$1476,'Institution by Framework Totals'!$B$1:$B$1476,'Institutional Framework Summary'!L$1,'Institution by Framework Totals'!$A$1:$A$1476,'Institutional Framework Summary'!$A4)=0,"No","Yes")</f>
        <v>No</v>
      </c>
      <c r="M4" s="1583" t="str">
        <f>IF(SUMIFS('Institution by Framework Totals'!$K$1:$K$1476,'Institution by Framework Totals'!$B$1:$B$1476,'Institutional Framework Summary'!M$1,'Institution by Framework Totals'!$A$1:$A$1476,'Institutional Framework Summary'!$A4)=0,"No","Yes")</f>
        <v>No</v>
      </c>
      <c r="N4" s="1583" t="str">
        <f>IF(SUMIFS('Institution by Framework Totals'!$K$1:$K$1476,'Institution by Framework Totals'!$B$1:$B$1476,'Institutional Framework Summary'!N$1,'Institution by Framework Totals'!$A$1:$A$1476,'Institutional Framework Summary'!$A4)=0,"No","Yes")</f>
        <v>No</v>
      </c>
      <c r="O4" s="1659" t="str">
        <f>IF(SUMIFS('Institution by Framework Totals'!$K$1:$K$1476,'Institution by Framework Totals'!$B$1:$B$1476,'Institutional Framework Summary'!O$1,'Institution by Framework Totals'!$A$1:$A$1476,'Institutional Framework Summary'!$A4)=0,"No","Yes")</f>
        <v>No</v>
      </c>
      <c r="P4" s="1660" t="str">
        <f>IF(SUMIFS('Institution by Framework Totals'!$K$1:$K$1476,'Institution by Framework Totals'!$B$1:$B$1476,'Institutional Framework Summary'!P$1,'Institution by Framework Totals'!$A$1:$A$1476,'Institutional Framework Summary'!$A4)=0,"No","Yes")</f>
        <v>No</v>
      </c>
    </row>
    <row r="5" spans="1:16" x14ac:dyDescent="0.2">
      <c r="A5" s="170" t="s">
        <v>125</v>
      </c>
      <c r="B5" s="1582" t="str">
        <f>IF(SUMIFS('Institution by Framework Totals'!$K$1:$K$1476,'Institution by Framework Totals'!$B$1:$B$1476,'Institutional Framework Summary'!B$1,'Institution by Framework Totals'!$A$1:$A$1476,'Institutional Framework Summary'!$A5)=0,"No","Yes")</f>
        <v>No</v>
      </c>
      <c r="C5" s="1583" t="str">
        <f>IF(SUMIFS('Institution by Framework Totals'!$K$1:$K$1476,'Institution by Framework Totals'!$B$1:$B$1476,'Institutional Framework Summary'!C$1,'Institution by Framework Totals'!$A$1:$A$1476,'Institutional Framework Summary'!$A5)=0,"No","Yes")</f>
        <v>Yes</v>
      </c>
      <c r="D5" s="1583" t="str">
        <f>IF(SUMIFS('Institution by Framework Totals'!$K$1:$K$1476,'Institution by Framework Totals'!$B$1:$B$1476,'Institutional Framework Summary'!D$1,'Institution by Framework Totals'!$A$1:$A$1476,'Institutional Framework Summary'!$A5)=0,"No","Yes")</f>
        <v>Yes</v>
      </c>
      <c r="E5" s="1583" t="str">
        <f>IF(SUMIFS('Institution by Framework Totals'!$K$1:$K$1476,'Institution by Framework Totals'!$B$1:$B$1476,'Institutional Framework Summary'!E$1,'Institution by Framework Totals'!$A$1:$A$1476,'Institutional Framework Summary'!$A5)=0,"No","Yes")</f>
        <v>Yes</v>
      </c>
      <c r="F5" s="1583" t="str">
        <f>IF(SUMIFS('Institution by Framework Totals'!$K$1:$K$1476,'Institution by Framework Totals'!$B$1:$B$1476,'Institutional Framework Summary'!F$1,'Institution by Framework Totals'!$A$1:$A$1476,'Institutional Framework Summary'!$A5)=0,"No","Yes")</f>
        <v>No</v>
      </c>
      <c r="G5" s="1583" t="str">
        <f>IF(SUMIFS('Institution by Framework Totals'!$K$1:$K$1476,'Institution by Framework Totals'!$B$1:$B$1476,'Institutional Framework Summary'!G$1,'Institution by Framework Totals'!$A$1:$A$1476,'Institutional Framework Summary'!$A5)=0,"No","Yes")</f>
        <v>No</v>
      </c>
      <c r="H5" s="1583" t="str">
        <f>IF(SUMIFS('Institution by Framework Totals'!$K$1:$K$1476,'Institution by Framework Totals'!$B$1:$B$1476,'Institutional Framework Summary'!H$1,'Institution by Framework Totals'!$A$1:$A$1476,'Institutional Framework Summary'!$A5)=0,"No","Yes")</f>
        <v>Yes</v>
      </c>
      <c r="I5" s="1583" t="str">
        <f>IF(SUMIFS('Institution by Framework Totals'!$K$1:$K$1476,'Institution by Framework Totals'!$B$1:$B$1476,'Institutional Framework Summary'!I$1,'Institution by Framework Totals'!$A$1:$A$1476,'Institutional Framework Summary'!$A5)=0,"No","Yes")</f>
        <v>Yes</v>
      </c>
      <c r="J5" s="1583" t="str">
        <f>IF(SUMIFS('Institution by Framework Totals'!$K$1:$K$1476,'Institution by Framework Totals'!$B$1:$B$1476,'Institutional Framework Summary'!J$1,'Institution by Framework Totals'!$A$1:$A$1476,'Institutional Framework Summary'!$A5)=0,"No","Yes")</f>
        <v>No</v>
      </c>
      <c r="K5" s="1583" t="str">
        <f>IF(SUMIFS('Institution by Framework Totals'!$K$1:$K$1476,'Institution by Framework Totals'!$B$1:$B$1476,'Institutional Framework Summary'!K$1,'Institution by Framework Totals'!$A$1:$A$1476,'Institutional Framework Summary'!$A5)=0,"No","Yes")</f>
        <v>Yes</v>
      </c>
      <c r="L5" s="1583" t="str">
        <f>IF(SUMIFS('Institution by Framework Totals'!$K$1:$K$1476,'Institution by Framework Totals'!$B$1:$B$1476,'Institutional Framework Summary'!L$1,'Institution by Framework Totals'!$A$1:$A$1476,'Institutional Framework Summary'!$A5)=0,"No","Yes")</f>
        <v>No</v>
      </c>
      <c r="M5" s="1583" t="str">
        <f>IF(SUMIFS('Institution by Framework Totals'!$K$1:$K$1476,'Institution by Framework Totals'!$B$1:$B$1476,'Institutional Framework Summary'!M$1,'Institution by Framework Totals'!$A$1:$A$1476,'Institutional Framework Summary'!$A5)=0,"No","Yes")</f>
        <v>Yes</v>
      </c>
      <c r="N5" s="1583" t="str">
        <f>IF(SUMIFS('Institution by Framework Totals'!$K$1:$K$1476,'Institution by Framework Totals'!$B$1:$B$1476,'Institutional Framework Summary'!N$1,'Institution by Framework Totals'!$A$1:$A$1476,'Institutional Framework Summary'!$A5)=0,"No","Yes")</f>
        <v>Yes</v>
      </c>
      <c r="O5" s="1659" t="str">
        <f>IF(SUMIFS('Institution by Framework Totals'!$K$1:$K$1476,'Institution by Framework Totals'!$B$1:$B$1476,'Institutional Framework Summary'!O$1,'Institution by Framework Totals'!$A$1:$A$1476,'Institutional Framework Summary'!$A5)=0,"No","Yes")</f>
        <v>No</v>
      </c>
      <c r="P5" s="1660" t="str">
        <f>IF(SUMIFS('Institution by Framework Totals'!$K$1:$K$1476,'Institution by Framework Totals'!$B$1:$B$1476,'Institutional Framework Summary'!P$1,'Institution by Framework Totals'!$A$1:$A$1476,'Institutional Framework Summary'!$A5)=0,"No","Yes")</f>
        <v>No</v>
      </c>
    </row>
    <row r="6" spans="1:16" x14ac:dyDescent="0.2">
      <c r="A6" s="170" t="s">
        <v>126</v>
      </c>
      <c r="B6" s="1582" t="str">
        <f>IF(SUMIFS('Institution by Framework Totals'!$K$1:$K$1476,'Institution by Framework Totals'!$B$1:$B$1476,'Institutional Framework Summary'!B$1,'Institution by Framework Totals'!$A$1:$A$1476,'Institutional Framework Summary'!$A6)=0,"No","Yes")</f>
        <v>Yes</v>
      </c>
      <c r="C6" s="1583" t="str">
        <f>IF(SUMIFS('Institution by Framework Totals'!$K$1:$K$1476,'Institution by Framework Totals'!$B$1:$B$1476,'Institutional Framework Summary'!C$1,'Institution by Framework Totals'!$A$1:$A$1476,'Institutional Framework Summary'!$A6)=0,"No","Yes")</f>
        <v>Yes</v>
      </c>
      <c r="D6" s="1583" t="str">
        <f>IF(SUMIFS('Institution by Framework Totals'!$K$1:$K$1476,'Institution by Framework Totals'!$B$1:$B$1476,'Institutional Framework Summary'!D$1,'Institution by Framework Totals'!$A$1:$A$1476,'Institutional Framework Summary'!$A6)=0,"No","Yes")</f>
        <v>Yes</v>
      </c>
      <c r="E6" s="1583" t="str">
        <f>IF(SUMIFS('Institution by Framework Totals'!$K$1:$K$1476,'Institution by Framework Totals'!$B$1:$B$1476,'Institutional Framework Summary'!E$1,'Institution by Framework Totals'!$A$1:$A$1476,'Institutional Framework Summary'!$A6)=0,"No","Yes")</f>
        <v>Yes</v>
      </c>
      <c r="F6" s="1583" t="str">
        <f>IF(SUMIFS('Institution by Framework Totals'!$K$1:$K$1476,'Institution by Framework Totals'!$B$1:$B$1476,'Institutional Framework Summary'!F$1,'Institution by Framework Totals'!$A$1:$A$1476,'Institutional Framework Summary'!$A6)=0,"No","Yes")</f>
        <v>Yes</v>
      </c>
      <c r="G6" s="1583" t="str">
        <f>IF(SUMIFS('Institution by Framework Totals'!$K$1:$K$1476,'Institution by Framework Totals'!$B$1:$B$1476,'Institutional Framework Summary'!G$1,'Institution by Framework Totals'!$A$1:$A$1476,'Institutional Framework Summary'!$A6)=0,"No","Yes")</f>
        <v>No</v>
      </c>
      <c r="H6" s="1583" t="str">
        <f>IF(SUMIFS('Institution by Framework Totals'!$K$1:$K$1476,'Institution by Framework Totals'!$B$1:$B$1476,'Institutional Framework Summary'!H$1,'Institution by Framework Totals'!$A$1:$A$1476,'Institutional Framework Summary'!$A6)=0,"No","Yes")</f>
        <v>Yes</v>
      </c>
      <c r="I6" s="1583" t="str">
        <f>IF(SUMIFS('Institution by Framework Totals'!$K$1:$K$1476,'Institution by Framework Totals'!$B$1:$B$1476,'Institutional Framework Summary'!I$1,'Institution by Framework Totals'!$A$1:$A$1476,'Institutional Framework Summary'!$A6)=0,"No","Yes")</f>
        <v>Yes</v>
      </c>
      <c r="J6" s="1583" t="str">
        <f>IF(SUMIFS('Institution by Framework Totals'!$K$1:$K$1476,'Institution by Framework Totals'!$B$1:$B$1476,'Institutional Framework Summary'!J$1,'Institution by Framework Totals'!$A$1:$A$1476,'Institutional Framework Summary'!$A6)=0,"No","Yes")</f>
        <v>Yes</v>
      </c>
      <c r="K6" s="1583" t="str">
        <f>IF(SUMIFS('Institution by Framework Totals'!$K$1:$K$1476,'Institution by Framework Totals'!$B$1:$B$1476,'Institutional Framework Summary'!K$1,'Institution by Framework Totals'!$A$1:$A$1476,'Institutional Framework Summary'!$A6)=0,"No","Yes")</f>
        <v>Yes</v>
      </c>
      <c r="L6" s="1583" t="str">
        <f>IF(SUMIFS('Institution by Framework Totals'!$K$1:$K$1476,'Institution by Framework Totals'!$B$1:$B$1476,'Institutional Framework Summary'!L$1,'Institution by Framework Totals'!$A$1:$A$1476,'Institutional Framework Summary'!$A6)=0,"No","Yes")</f>
        <v>No</v>
      </c>
      <c r="M6" s="1583" t="str">
        <f>IF(SUMIFS('Institution by Framework Totals'!$K$1:$K$1476,'Institution by Framework Totals'!$B$1:$B$1476,'Institutional Framework Summary'!M$1,'Institution by Framework Totals'!$A$1:$A$1476,'Institutional Framework Summary'!$A6)=0,"No","Yes")</f>
        <v>Yes</v>
      </c>
      <c r="N6" s="1583" t="str">
        <f>IF(SUMIFS('Institution by Framework Totals'!$K$1:$K$1476,'Institution by Framework Totals'!$B$1:$B$1476,'Institutional Framework Summary'!N$1,'Institution by Framework Totals'!$A$1:$A$1476,'Institutional Framework Summary'!$A6)=0,"No","Yes")</f>
        <v>Yes</v>
      </c>
      <c r="O6" s="1659" t="str">
        <f>IF(SUMIFS('Institution by Framework Totals'!$K$1:$K$1476,'Institution by Framework Totals'!$B$1:$B$1476,'Institutional Framework Summary'!O$1,'Institution by Framework Totals'!$A$1:$A$1476,'Institutional Framework Summary'!$A6)=0,"No","Yes")</f>
        <v>No</v>
      </c>
      <c r="P6" s="1660" t="str">
        <f>IF(SUMIFS('Institution by Framework Totals'!$K$1:$K$1476,'Institution by Framework Totals'!$B$1:$B$1476,'Institutional Framework Summary'!P$1,'Institution by Framework Totals'!$A$1:$A$1476,'Institutional Framework Summary'!$A6)=0,"No","Yes")</f>
        <v>No</v>
      </c>
    </row>
    <row r="7" spans="1:16" x14ac:dyDescent="0.2">
      <c r="A7" s="170" t="s">
        <v>151</v>
      </c>
      <c r="B7" s="1582" t="str">
        <f>IF(SUMIFS('Institution by Framework Totals'!$K$1:$K$1476,'Institution by Framework Totals'!$B$1:$B$1476,'Institutional Framework Summary'!B$1,'Institution by Framework Totals'!$A$1:$A$1476,'Institutional Framework Summary'!$A7)=0,"No","Yes")</f>
        <v>Yes</v>
      </c>
      <c r="C7" s="1583" t="str">
        <f>IF(SUMIFS('Institution by Framework Totals'!$K$1:$K$1476,'Institution by Framework Totals'!$B$1:$B$1476,'Institutional Framework Summary'!C$1,'Institution by Framework Totals'!$A$1:$A$1476,'Institutional Framework Summary'!$A7)=0,"No","Yes")</f>
        <v>No</v>
      </c>
      <c r="D7" s="1583" t="str">
        <f>IF(SUMIFS('Institution by Framework Totals'!$K$1:$K$1476,'Institution by Framework Totals'!$B$1:$B$1476,'Institutional Framework Summary'!D$1,'Institution by Framework Totals'!$A$1:$A$1476,'Institutional Framework Summary'!$A7)=0,"No","Yes")</f>
        <v>No</v>
      </c>
      <c r="E7" s="1583" t="str">
        <f>IF(SUMIFS('Institution by Framework Totals'!$K$1:$K$1476,'Institution by Framework Totals'!$B$1:$B$1476,'Institutional Framework Summary'!E$1,'Institution by Framework Totals'!$A$1:$A$1476,'Institutional Framework Summary'!$A7)=0,"No","Yes")</f>
        <v>No</v>
      </c>
      <c r="F7" s="1583" t="str">
        <f>IF(SUMIFS('Institution by Framework Totals'!$K$1:$K$1476,'Institution by Framework Totals'!$B$1:$B$1476,'Institutional Framework Summary'!F$1,'Institution by Framework Totals'!$A$1:$A$1476,'Institutional Framework Summary'!$A7)=0,"No","Yes")</f>
        <v>No</v>
      </c>
      <c r="G7" s="1583" t="str">
        <f>IF(SUMIFS('Institution by Framework Totals'!$K$1:$K$1476,'Institution by Framework Totals'!$B$1:$B$1476,'Institutional Framework Summary'!G$1,'Institution by Framework Totals'!$A$1:$A$1476,'Institutional Framework Summary'!$A7)=0,"No","Yes")</f>
        <v>No</v>
      </c>
      <c r="H7" s="1583" t="str">
        <f>IF(SUMIFS('Institution by Framework Totals'!$K$1:$K$1476,'Institution by Framework Totals'!$B$1:$B$1476,'Institutional Framework Summary'!H$1,'Institution by Framework Totals'!$A$1:$A$1476,'Institutional Framework Summary'!$A7)=0,"No","Yes")</f>
        <v>No</v>
      </c>
      <c r="I7" s="1583" t="str">
        <f>IF(SUMIFS('Institution by Framework Totals'!$K$1:$K$1476,'Institution by Framework Totals'!$B$1:$B$1476,'Institutional Framework Summary'!I$1,'Institution by Framework Totals'!$A$1:$A$1476,'Institutional Framework Summary'!$A7)=0,"No","Yes")</f>
        <v>No</v>
      </c>
      <c r="J7" s="1583" t="str">
        <f>IF(SUMIFS('Institution by Framework Totals'!$K$1:$K$1476,'Institution by Framework Totals'!$B$1:$B$1476,'Institutional Framework Summary'!J$1,'Institution by Framework Totals'!$A$1:$A$1476,'Institutional Framework Summary'!$A7)=0,"No","Yes")</f>
        <v>Yes</v>
      </c>
      <c r="K7" s="1583" t="str">
        <f>IF(SUMIFS('Institution by Framework Totals'!$K$1:$K$1476,'Institution by Framework Totals'!$B$1:$B$1476,'Institutional Framework Summary'!K$1,'Institution by Framework Totals'!$A$1:$A$1476,'Institutional Framework Summary'!$A7)=0,"No","Yes")</f>
        <v>No</v>
      </c>
      <c r="L7" s="1583" t="str">
        <f>IF(SUMIFS('Institution by Framework Totals'!$K$1:$K$1476,'Institution by Framework Totals'!$B$1:$B$1476,'Institutional Framework Summary'!L$1,'Institution by Framework Totals'!$A$1:$A$1476,'Institutional Framework Summary'!$A7)=0,"No","Yes")</f>
        <v>No</v>
      </c>
      <c r="M7" s="1583" t="str">
        <f>IF(SUMIFS('Institution by Framework Totals'!$K$1:$K$1476,'Institution by Framework Totals'!$B$1:$B$1476,'Institutional Framework Summary'!M$1,'Institution by Framework Totals'!$A$1:$A$1476,'Institutional Framework Summary'!$A7)=0,"No","Yes")</f>
        <v>No</v>
      </c>
      <c r="N7" s="1583" t="str">
        <f>IF(SUMIFS('Institution by Framework Totals'!$K$1:$K$1476,'Institution by Framework Totals'!$B$1:$B$1476,'Institutional Framework Summary'!N$1,'Institution by Framework Totals'!$A$1:$A$1476,'Institutional Framework Summary'!$A7)=0,"No","Yes")</f>
        <v>No</v>
      </c>
      <c r="O7" s="1659" t="str">
        <f>IF(SUMIFS('Institution by Framework Totals'!$K$1:$K$1476,'Institution by Framework Totals'!$B$1:$B$1476,'Institutional Framework Summary'!O$1,'Institution by Framework Totals'!$A$1:$A$1476,'Institutional Framework Summary'!$A7)=0,"No","Yes")</f>
        <v>No</v>
      </c>
      <c r="P7" s="1660" t="str">
        <f>IF(SUMIFS('Institution by Framework Totals'!$K$1:$K$1476,'Institution by Framework Totals'!$B$1:$B$1476,'Institutional Framework Summary'!P$1,'Institution by Framework Totals'!$A$1:$A$1476,'Institutional Framework Summary'!$A7)=0,"No","Yes")</f>
        <v>No</v>
      </c>
    </row>
    <row r="8" spans="1:16" x14ac:dyDescent="0.2">
      <c r="A8" s="170" t="s">
        <v>161</v>
      </c>
      <c r="B8" s="1582" t="str">
        <f>IF(SUMIFS('Institution by Framework Totals'!$K$1:$K$1476,'Institution by Framework Totals'!$B$1:$B$1476,'Institutional Framework Summary'!B$1,'Institution by Framework Totals'!$A$1:$A$1476,'Institutional Framework Summary'!$A8)=0,"No","Yes")</f>
        <v>No</v>
      </c>
      <c r="C8" s="1583" t="str">
        <f>IF(SUMIFS('Institution by Framework Totals'!$K$1:$K$1476,'Institution by Framework Totals'!$B$1:$B$1476,'Institutional Framework Summary'!C$1,'Institution by Framework Totals'!$A$1:$A$1476,'Institutional Framework Summary'!$A8)=0,"No","Yes")</f>
        <v>Yes</v>
      </c>
      <c r="D8" s="1583" t="str">
        <f>IF(SUMIFS('Institution by Framework Totals'!$K$1:$K$1476,'Institution by Framework Totals'!$B$1:$B$1476,'Institutional Framework Summary'!D$1,'Institution by Framework Totals'!$A$1:$A$1476,'Institutional Framework Summary'!$A8)=0,"No","Yes")</f>
        <v>Yes</v>
      </c>
      <c r="E8" s="1583" t="str">
        <f>IF(SUMIFS('Institution by Framework Totals'!$K$1:$K$1476,'Institution by Framework Totals'!$B$1:$B$1476,'Institutional Framework Summary'!E$1,'Institution by Framework Totals'!$A$1:$A$1476,'Institutional Framework Summary'!$A8)=0,"No","Yes")</f>
        <v>No</v>
      </c>
      <c r="F8" s="1583" t="str">
        <f>IF(SUMIFS('Institution by Framework Totals'!$K$1:$K$1476,'Institution by Framework Totals'!$B$1:$B$1476,'Institutional Framework Summary'!F$1,'Institution by Framework Totals'!$A$1:$A$1476,'Institutional Framework Summary'!$A8)=0,"No","Yes")</f>
        <v>No</v>
      </c>
      <c r="G8" s="1583" t="str">
        <f>IF(SUMIFS('Institution by Framework Totals'!$K$1:$K$1476,'Institution by Framework Totals'!$B$1:$B$1476,'Institutional Framework Summary'!G$1,'Institution by Framework Totals'!$A$1:$A$1476,'Institutional Framework Summary'!$A8)=0,"No","Yes")</f>
        <v>No</v>
      </c>
      <c r="H8" s="1583" t="str">
        <f>IF(SUMIFS('Institution by Framework Totals'!$K$1:$K$1476,'Institution by Framework Totals'!$B$1:$B$1476,'Institutional Framework Summary'!H$1,'Institution by Framework Totals'!$A$1:$A$1476,'Institutional Framework Summary'!$A8)=0,"No","Yes")</f>
        <v>No</v>
      </c>
      <c r="I8" s="1583" t="str">
        <f>IF(SUMIFS('Institution by Framework Totals'!$K$1:$K$1476,'Institution by Framework Totals'!$B$1:$B$1476,'Institutional Framework Summary'!I$1,'Institution by Framework Totals'!$A$1:$A$1476,'Institutional Framework Summary'!$A8)=0,"No","Yes")</f>
        <v>No</v>
      </c>
      <c r="J8" s="1583" t="str">
        <f>IF(SUMIFS('Institution by Framework Totals'!$K$1:$K$1476,'Institution by Framework Totals'!$B$1:$B$1476,'Institutional Framework Summary'!J$1,'Institution by Framework Totals'!$A$1:$A$1476,'Institutional Framework Summary'!$A8)=0,"No","Yes")</f>
        <v>No</v>
      </c>
      <c r="K8" s="1583" t="str">
        <f>IF(SUMIFS('Institution by Framework Totals'!$K$1:$K$1476,'Institution by Framework Totals'!$B$1:$B$1476,'Institutional Framework Summary'!K$1,'Institution by Framework Totals'!$A$1:$A$1476,'Institutional Framework Summary'!$A8)=0,"No","Yes")</f>
        <v>No</v>
      </c>
      <c r="L8" s="1583" t="str">
        <f>IF(SUMIFS('Institution by Framework Totals'!$K$1:$K$1476,'Institution by Framework Totals'!$B$1:$B$1476,'Institutional Framework Summary'!L$1,'Institution by Framework Totals'!$A$1:$A$1476,'Institutional Framework Summary'!$A8)=0,"No","Yes")</f>
        <v>No</v>
      </c>
      <c r="M8" s="1583" t="str">
        <f>IF(SUMIFS('Institution by Framework Totals'!$K$1:$K$1476,'Institution by Framework Totals'!$B$1:$B$1476,'Institutional Framework Summary'!M$1,'Institution by Framework Totals'!$A$1:$A$1476,'Institutional Framework Summary'!$A8)=0,"No","Yes")</f>
        <v>Yes</v>
      </c>
      <c r="N8" s="1583" t="str">
        <f>IF(SUMIFS('Institution by Framework Totals'!$K$1:$K$1476,'Institution by Framework Totals'!$B$1:$B$1476,'Institutional Framework Summary'!N$1,'Institution by Framework Totals'!$A$1:$A$1476,'Institutional Framework Summary'!$A8)=0,"No","Yes")</f>
        <v>Yes</v>
      </c>
      <c r="O8" s="1659" t="str">
        <f>IF(SUMIFS('Institution by Framework Totals'!$K$1:$K$1476,'Institution by Framework Totals'!$B$1:$B$1476,'Institutional Framework Summary'!O$1,'Institution by Framework Totals'!$A$1:$A$1476,'Institutional Framework Summary'!$A8)=0,"No","Yes")</f>
        <v>No</v>
      </c>
      <c r="P8" s="1660" t="str">
        <f>IF(SUMIFS('Institution by Framework Totals'!$K$1:$K$1476,'Institution by Framework Totals'!$B$1:$B$1476,'Institutional Framework Summary'!P$1,'Institution by Framework Totals'!$A$1:$A$1476,'Institutional Framework Summary'!$A8)=0,"No","Yes")</f>
        <v>Yes</v>
      </c>
    </row>
    <row r="9" spans="1:16" x14ac:dyDescent="0.2">
      <c r="A9" s="170" t="s">
        <v>160</v>
      </c>
      <c r="B9" s="1582" t="str">
        <f>IF(SUMIFS('Institution by Framework Totals'!$K$1:$K$1476,'Institution by Framework Totals'!$B$1:$B$1476,'Institutional Framework Summary'!B$1,'Institution by Framework Totals'!$A$1:$A$1476,'Institutional Framework Summary'!$A9)=0,"No","Yes")</f>
        <v>No</v>
      </c>
      <c r="C9" s="1583" t="str">
        <f>IF(SUMIFS('Institution by Framework Totals'!$K$1:$K$1476,'Institution by Framework Totals'!$B$1:$B$1476,'Institutional Framework Summary'!C$1,'Institution by Framework Totals'!$A$1:$A$1476,'Institutional Framework Summary'!$A9)=0,"No","Yes")</f>
        <v>Yes</v>
      </c>
      <c r="D9" s="1583" t="str">
        <f>IF(SUMIFS('Institution by Framework Totals'!$K$1:$K$1476,'Institution by Framework Totals'!$B$1:$B$1476,'Institutional Framework Summary'!D$1,'Institution by Framework Totals'!$A$1:$A$1476,'Institutional Framework Summary'!$A9)=0,"No","Yes")</f>
        <v>Yes</v>
      </c>
      <c r="E9" s="1583" t="str">
        <f>IF(SUMIFS('Institution by Framework Totals'!$K$1:$K$1476,'Institution by Framework Totals'!$B$1:$B$1476,'Institutional Framework Summary'!E$1,'Institution by Framework Totals'!$A$1:$A$1476,'Institutional Framework Summary'!$A9)=0,"No","Yes")</f>
        <v>Yes</v>
      </c>
      <c r="F9" s="1583" t="str">
        <f>IF(SUMIFS('Institution by Framework Totals'!$K$1:$K$1476,'Institution by Framework Totals'!$B$1:$B$1476,'Institutional Framework Summary'!F$1,'Institution by Framework Totals'!$A$1:$A$1476,'Institutional Framework Summary'!$A9)=0,"No","Yes")</f>
        <v>No</v>
      </c>
      <c r="G9" s="1583" t="str">
        <f>IF(SUMIFS('Institution by Framework Totals'!$K$1:$K$1476,'Institution by Framework Totals'!$B$1:$B$1476,'Institutional Framework Summary'!G$1,'Institution by Framework Totals'!$A$1:$A$1476,'Institutional Framework Summary'!$A9)=0,"No","Yes")</f>
        <v>No</v>
      </c>
      <c r="H9" s="1583" t="str">
        <f>IF(SUMIFS('Institution by Framework Totals'!$K$1:$K$1476,'Institution by Framework Totals'!$B$1:$B$1476,'Institutional Framework Summary'!H$1,'Institution by Framework Totals'!$A$1:$A$1476,'Institutional Framework Summary'!$A9)=0,"No","Yes")</f>
        <v>Yes</v>
      </c>
      <c r="I9" s="1583" t="str">
        <f>IF(SUMIFS('Institution by Framework Totals'!$K$1:$K$1476,'Institution by Framework Totals'!$B$1:$B$1476,'Institutional Framework Summary'!I$1,'Institution by Framework Totals'!$A$1:$A$1476,'Institutional Framework Summary'!$A9)=0,"No","Yes")</f>
        <v>No</v>
      </c>
      <c r="J9" s="1583" t="str">
        <f>IF(SUMIFS('Institution by Framework Totals'!$K$1:$K$1476,'Institution by Framework Totals'!$B$1:$B$1476,'Institutional Framework Summary'!J$1,'Institution by Framework Totals'!$A$1:$A$1476,'Institutional Framework Summary'!$A9)=0,"No","Yes")</f>
        <v>No</v>
      </c>
      <c r="K9" s="1583" t="str">
        <f>IF(SUMIFS('Institution by Framework Totals'!$K$1:$K$1476,'Institution by Framework Totals'!$B$1:$B$1476,'Institutional Framework Summary'!K$1,'Institution by Framework Totals'!$A$1:$A$1476,'Institutional Framework Summary'!$A9)=0,"No","Yes")</f>
        <v>Yes</v>
      </c>
      <c r="L9" s="1583" t="str">
        <f>IF(SUMIFS('Institution by Framework Totals'!$K$1:$K$1476,'Institution by Framework Totals'!$B$1:$B$1476,'Institutional Framework Summary'!L$1,'Institution by Framework Totals'!$A$1:$A$1476,'Institutional Framework Summary'!$A9)=0,"No","Yes")</f>
        <v>No</v>
      </c>
      <c r="M9" s="1583" t="str">
        <f>IF(SUMIFS('Institution by Framework Totals'!$K$1:$K$1476,'Institution by Framework Totals'!$B$1:$B$1476,'Institutional Framework Summary'!M$1,'Institution by Framework Totals'!$A$1:$A$1476,'Institutional Framework Summary'!$A9)=0,"No","Yes")</f>
        <v>No</v>
      </c>
      <c r="N9" s="1583" t="str">
        <f>IF(SUMIFS('Institution by Framework Totals'!$K$1:$K$1476,'Institution by Framework Totals'!$B$1:$B$1476,'Institutional Framework Summary'!N$1,'Institution by Framework Totals'!$A$1:$A$1476,'Institutional Framework Summary'!$A9)=0,"No","Yes")</f>
        <v>Yes</v>
      </c>
      <c r="O9" s="1659" t="str">
        <f>IF(SUMIFS('Institution by Framework Totals'!$K$1:$K$1476,'Institution by Framework Totals'!$B$1:$B$1476,'Institutional Framework Summary'!O$1,'Institution by Framework Totals'!$A$1:$A$1476,'Institutional Framework Summary'!$A9)=0,"No","Yes")</f>
        <v>No</v>
      </c>
      <c r="P9" s="1660" t="str">
        <f>IF(SUMIFS('Institution by Framework Totals'!$K$1:$K$1476,'Institution by Framework Totals'!$B$1:$B$1476,'Institutional Framework Summary'!P$1,'Institution by Framework Totals'!$A$1:$A$1476,'Institutional Framework Summary'!$A9)=0,"No","Yes")</f>
        <v>No</v>
      </c>
    </row>
    <row r="10" spans="1:16" x14ac:dyDescent="0.2">
      <c r="A10" s="170" t="s">
        <v>159</v>
      </c>
      <c r="B10" s="1582" t="str">
        <f>IF(SUMIFS('Institution by Framework Totals'!$K$1:$K$1476,'Institution by Framework Totals'!$B$1:$B$1476,'Institutional Framework Summary'!B$1,'Institution by Framework Totals'!$A$1:$A$1476,'Institutional Framework Summary'!$A10)=0,"No","Yes")</f>
        <v>No</v>
      </c>
      <c r="C10" s="1583" t="str">
        <f>IF(SUMIFS('Institution by Framework Totals'!$K$1:$K$1476,'Institution by Framework Totals'!$B$1:$B$1476,'Institutional Framework Summary'!C$1,'Institution by Framework Totals'!$A$1:$A$1476,'Institutional Framework Summary'!$A10)=0,"No","Yes")</f>
        <v>No</v>
      </c>
      <c r="D10" s="1583" t="str">
        <f>IF(SUMIFS('Institution by Framework Totals'!$K$1:$K$1476,'Institution by Framework Totals'!$B$1:$B$1476,'Institutional Framework Summary'!D$1,'Institution by Framework Totals'!$A$1:$A$1476,'Institutional Framework Summary'!$A10)=0,"No","Yes")</f>
        <v>Yes</v>
      </c>
      <c r="E10" s="1583" t="str">
        <f>IF(SUMIFS('Institution by Framework Totals'!$K$1:$K$1476,'Institution by Framework Totals'!$B$1:$B$1476,'Institutional Framework Summary'!E$1,'Institution by Framework Totals'!$A$1:$A$1476,'Institutional Framework Summary'!$A10)=0,"No","Yes")</f>
        <v>No</v>
      </c>
      <c r="F10" s="1583" t="str">
        <f>IF(SUMIFS('Institution by Framework Totals'!$K$1:$K$1476,'Institution by Framework Totals'!$B$1:$B$1476,'Institutional Framework Summary'!F$1,'Institution by Framework Totals'!$A$1:$A$1476,'Institutional Framework Summary'!$A10)=0,"No","Yes")</f>
        <v>No</v>
      </c>
      <c r="G10" s="1583" t="str">
        <f>IF(SUMIFS('Institution by Framework Totals'!$K$1:$K$1476,'Institution by Framework Totals'!$B$1:$B$1476,'Institutional Framework Summary'!G$1,'Institution by Framework Totals'!$A$1:$A$1476,'Institutional Framework Summary'!$A10)=0,"No","Yes")</f>
        <v>No</v>
      </c>
      <c r="H10" s="1583" t="str">
        <f>IF(SUMIFS('Institution by Framework Totals'!$K$1:$K$1476,'Institution by Framework Totals'!$B$1:$B$1476,'Institutional Framework Summary'!H$1,'Institution by Framework Totals'!$A$1:$A$1476,'Institutional Framework Summary'!$A10)=0,"No","Yes")</f>
        <v>Yes</v>
      </c>
      <c r="I10" s="1583" t="str">
        <f>IF(SUMIFS('Institution by Framework Totals'!$K$1:$K$1476,'Institution by Framework Totals'!$B$1:$B$1476,'Institutional Framework Summary'!I$1,'Institution by Framework Totals'!$A$1:$A$1476,'Institutional Framework Summary'!$A10)=0,"No","Yes")</f>
        <v>No</v>
      </c>
      <c r="J10" s="1583" t="str">
        <f>IF(SUMIFS('Institution by Framework Totals'!$K$1:$K$1476,'Institution by Framework Totals'!$B$1:$B$1476,'Institutional Framework Summary'!J$1,'Institution by Framework Totals'!$A$1:$A$1476,'Institutional Framework Summary'!$A10)=0,"No","Yes")</f>
        <v>Yes</v>
      </c>
      <c r="K10" s="1583" t="str">
        <f>IF(SUMIFS('Institution by Framework Totals'!$K$1:$K$1476,'Institution by Framework Totals'!$B$1:$B$1476,'Institutional Framework Summary'!K$1,'Institution by Framework Totals'!$A$1:$A$1476,'Institutional Framework Summary'!$A10)=0,"No","Yes")</f>
        <v>Yes</v>
      </c>
      <c r="L10" s="1583" t="str">
        <f>IF(SUMIFS('Institution by Framework Totals'!$K$1:$K$1476,'Institution by Framework Totals'!$B$1:$B$1476,'Institutional Framework Summary'!L$1,'Institution by Framework Totals'!$A$1:$A$1476,'Institutional Framework Summary'!$A10)=0,"No","Yes")</f>
        <v>No</v>
      </c>
      <c r="M10" s="1583" t="str">
        <f>IF(SUMIFS('Institution by Framework Totals'!$K$1:$K$1476,'Institution by Framework Totals'!$B$1:$B$1476,'Institutional Framework Summary'!M$1,'Institution by Framework Totals'!$A$1:$A$1476,'Institutional Framework Summary'!$A10)=0,"No","Yes")</f>
        <v>No</v>
      </c>
      <c r="N10" s="1583" t="str">
        <f>IF(SUMIFS('Institution by Framework Totals'!$K$1:$K$1476,'Institution by Framework Totals'!$B$1:$B$1476,'Institutional Framework Summary'!N$1,'Institution by Framework Totals'!$A$1:$A$1476,'Institutional Framework Summary'!$A10)=0,"No","Yes")</f>
        <v>Yes</v>
      </c>
      <c r="O10" s="1659" t="str">
        <f>IF(SUMIFS('Institution by Framework Totals'!$K$1:$K$1476,'Institution by Framework Totals'!$B$1:$B$1476,'Institutional Framework Summary'!O$1,'Institution by Framework Totals'!$A$1:$A$1476,'Institutional Framework Summary'!$A10)=0,"No","Yes")</f>
        <v>No</v>
      </c>
      <c r="P10" s="1660" t="str">
        <f>IF(SUMIFS('Institution by Framework Totals'!$K$1:$K$1476,'Institution by Framework Totals'!$B$1:$B$1476,'Institutional Framework Summary'!P$1,'Institution by Framework Totals'!$A$1:$A$1476,'Institutional Framework Summary'!$A10)=0,"No","Yes")</f>
        <v>No</v>
      </c>
    </row>
    <row r="11" spans="1:16" x14ac:dyDescent="0.2">
      <c r="A11" s="170" t="s">
        <v>149</v>
      </c>
      <c r="B11" s="1582" t="str">
        <f>IF(SUMIFS('Institution by Framework Totals'!$K$1:$K$1476,'Institution by Framework Totals'!$B$1:$B$1476,'Institutional Framework Summary'!B$1,'Institution by Framework Totals'!$A$1:$A$1476,'Institutional Framework Summary'!$A11)=0,"No","Yes")</f>
        <v>No</v>
      </c>
      <c r="C11" s="1583" t="str">
        <f>IF(SUMIFS('Institution by Framework Totals'!$K$1:$K$1476,'Institution by Framework Totals'!$B$1:$B$1476,'Institutional Framework Summary'!C$1,'Institution by Framework Totals'!$A$1:$A$1476,'Institutional Framework Summary'!$A11)=0,"No","Yes")</f>
        <v>Yes</v>
      </c>
      <c r="D11" s="1583" t="str">
        <f>IF(SUMIFS('Institution by Framework Totals'!$K$1:$K$1476,'Institution by Framework Totals'!$B$1:$B$1476,'Institutional Framework Summary'!D$1,'Institution by Framework Totals'!$A$1:$A$1476,'Institutional Framework Summary'!$A11)=0,"No","Yes")</f>
        <v>No</v>
      </c>
      <c r="E11" s="1583" t="str">
        <f>IF(SUMIFS('Institution by Framework Totals'!$K$1:$K$1476,'Institution by Framework Totals'!$B$1:$B$1476,'Institutional Framework Summary'!E$1,'Institution by Framework Totals'!$A$1:$A$1476,'Institutional Framework Summary'!$A11)=0,"No","Yes")</f>
        <v>No</v>
      </c>
      <c r="F11" s="1583" t="str">
        <f>IF(SUMIFS('Institution by Framework Totals'!$K$1:$K$1476,'Institution by Framework Totals'!$B$1:$B$1476,'Institutional Framework Summary'!F$1,'Institution by Framework Totals'!$A$1:$A$1476,'Institutional Framework Summary'!$A11)=0,"No","Yes")</f>
        <v>Yes</v>
      </c>
      <c r="G11" s="1583" t="str">
        <f>IF(SUMIFS('Institution by Framework Totals'!$K$1:$K$1476,'Institution by Framework Totals'!$B$1:$B$1476,'Institutional Framework Summary'!G$1,'Institution by Framework Totals'!$A$1:$A$1476,'Institutional Framework Summary'!$A11)=0,"No","Yes")</f>
        <v>No</v>
      </c>
      <c r="H11" s="1583" t="str">
        <f>IF(SUMIFS('Institution by Framework Totals'!$K$1:$K$1476,'Institution by Framework Totals'!$B$1:$B$1476,'Institutional Framework Summary'!H$1,'Institution by Framework Totals'!$A$1:$A$1476,'Institutional Framework Summary'!$A11)=0,"No","Yes")</f>
        <v>No</v>
      </c>
      <c r="I11" s="1583" t="str">
        <f>IF(SUMIFS('Institution by Framework Totals'!$K$1:$K$1476,'Institution by Framework Totals'!$B$1:$B$1476,'Institutional Framework Summary'!I$1,'Institution by Framework Totals'!$A$1:$A$1476,'Institutional Framework Summary'!$A11)=0,"No","Yes")</f>
        <v>No</v>
      </c>
      <c r="J11" s="1583" t="str">
        <f>IF(SUMIFS('Institution by Framework Totals'!$K$1:$K$1476,'Institution by Framework Totals'!$B$1:$B$1476,'Institutional Framework Summary'!J$1,'Institution by Framework Totals'!$A$1:$A$1476,'Institutional Framework Summary'!$A11)=0,"No","Yes")</f>
        <v>No</v>
      </c>
      <c r="K11" s="1583" t="str">
        <f>IF(SUMIFS('Institution by Framework Totals'!$K$1:$K$1476,'Institution by Framework Totals'!$B$1:$B$1476,'Institutional Framework Summary'!K$1,'Institution by Framework Totals'!$A$1:$A$1476,'Institutional Framework Summary'!$A11)=0,"No","Yes")</f>
        <v>No</v>
      </c>
      <c r="L11" s="1583" t="str">
        <f>IF(SUMIFS('Institution by Framework Totals'!$K$1:$K$1476,'Institution by Framework Totals'!$B$1:$B$1476,'Institutional Framework Summary'!L$1,'Institution by Framework Totals'!$A$1:$A$1476,'Institutional Framework Summary'!$A11)=0,"No","Yes")</f>
        <v>No</v>
      </c>
      <c r="M11" s="1583" t="str">
        <f>IF(SUMIFS('Institution by Framework Totals'!$K$1:$K$1476,'Institution by Framework Totals'!$B$1:$B$1476,'Institutional Framework Summary'!M$1,'Institution by Framework Totals'!$A$1:$A$1476,'Institutional Framework Summary'!$A11)=0,"No","Yes")</f>
        <v>No</v>
      </c>
      <c r="N11" s="1583" t="str">
        <f>IF(SUMIFS('Institution by Framework Totals'!$K$1:$K$1476,'Institution by Framework Totals'!$B$1:$B$1476,'Institutional Framework Summary'!N$1,'Institution by Framework Totals'!$A$1:$A$1476,'Institutional Framework Summary'!$A11)=0,"No","Yes")</f>
        <v>No</v>
      </c>
      <c r="O11" s="1659" t="str">
        <f>IF(SUMIFS('Institution by Framework Totals'!$K$1:$K$1476,'Institution by Framework Totals'!$B$1:$B$1476,'Institutional Framework Summary'!O$1,'Institution by Framework Totals'!$A$1:$A$1476,'Institutional Framework Summary'!$A11)=0,"No","Yes")</f>
        <v>No</v>
      </c>
      <c r="P11" s="1660" t="str">
        <f>IF(SUMIFS('Institution by Framework Totals'!$K$1:$K$1476,'Institution by Framework Totals'!$B$1:$B$1476,'Institutional Framework Summary'!P$1,'Institution by Framework Totals'!$A$1:$A$1476,'Institutional Framework Summary'!$A11)=0,"No","Yes")</f>
        <v>No</v>
      </c>
    </row>
    <row r="12" spans="1:16" x14ac:dyDescent="0.2">
      <c r="A12" s="170" t="s">
        <v>293</v>
      </c>
      <c r="B12" s="1582" t="str">
        <f>IF(SUMIFS('Institution by Framework Totals'!$K$1:$K$1476,'Institution by Framework Totals'!$B$1:$B$1476,'Institutional Framework Summary'!B$1,'Institution by Framework Totals'!$A$1:$A$1476,'Institutional Framework Summary'!$A12)=0,"No","Yes")</f>
        <v>No</v>
      </c>
      <c r="C12" s="1583" t="str">
        <f>IF(SUMIFS('Institution by Framework Totals'!$K$1:$K$1476,'Institution by Framework Totals'!$B$1:$B$1476,'Institutional Framework Summary'!C$1,'Institution by Framework Totals'!$A$1:$A$1476,'Institutional Framework Summary'!$A12)=0,"No","Yes")</f>
        <v>Yes</v>
      </c>
      <c r="D12" s="1583" t="str">
        <f>IF(SUMIFS('Institution by Framework Totals'!$K$1:$K$1476,'Institution by Framework Totals'!$B$1:$B$1476,'Institutional Framework Summary'!D$1,'Institution by Framework Totals'!$A$1:$A$1476,'Institutional Framework Summary'!$A12)=0,"No","Yes")</f>
        <v>No</v>
      </c>
      <c r="E12" s="1583" t="str">
        <f>IF(SUMIFS('Institution by Framework Totals'!$K$1:$K$1476,'Institution by Framework Totals'!$B$1:$B$1476,'Institutional Framework Summary'!E$1,'Institution by Framework Totals'!$A$1:$A$1476,'Institutional Framework Summary'!$A12)=0,"No","Yes")</f>
        <v>No</v>
      </c>
      <c r="F12" s="1583" t="str">
        <f>IF(SUMIFS('Institution by Framework Totals'!$K$1:$K$1476,'Institution by Framework Totals'!$B$1:$B$1476,'Institutional Framework Summary'!F$1,'Institution by Framework Totals'!$A$1:$A$1476,'Institutional Framework Summary'!$A12)=0,"No","Yes")</f>
        <v>No</v>
      </c>
      <c r="G12" s="1583" t="str">
        <f>IF(SUMIFS('Institution by Framework Totals'!$K$1:$K$1476,'Institution by Framework Totals'!$B$1:$B$1476,'Institutional Framework Summary'!G$1,'Institution by Framework Totals'!$A$1:$A$1476,'Institutional Framework Summary'!$A12)=0,"No","Yes")</f>
        <v>No</v>
      </c>
      <c r="H12" s="1583" t="str">
        <f>IF(SUMIFS('Institution by Framework Totals'!$K$1:$K$1476,'Institution by Framework Totals'!$B$1:$B$1476,'Institutional Framework Summary'!H$1,'Institution by Framework Totals'!$A$1:$A$1476,'Institutional Framework Summary'!$A12)=0,"No","Yes")</f>
        <v>No</v>
      </c>
      <c r="I12" s="1583" t="str">
        <f>IF(SUMIFS('Institution by Framework Totals'!$K$1:$K$1476,'Institution by Framework Totals'!$B$1:$B$1476,'Institutional Framework Summary'!I$1,'Institution by Framework Totals'!$A$1:$A$1476,'Institutional Framework Summary'!$A12)=0,"No","Yes")</f>
        <v>No</v>
      </c>
      <c r="J12" s="1583" t="str">
        <f>IF(SUMIFS('Institution by Framework Totals'!$K$1:$K$1476,'Institution by Framework Totals'!$B$1:$B$1476,'Institutional Framework Summary'!J$1,'Institution by Framework Totals'!$A$1:$A$1476,'Institutional Framework Summary'!$A12)=0,"No","Yes")</f>
        <v>No</v>
      </c>
      <c r="K12" s="1583" t="str">
        <f>IF(SUMIFS('Institution by Framework Totals'!$K$1:$K$1476,'Institution by Framework Totals'!$B$1:$B$1476,'Institutional Framework Summary'!K$1,'Institution by Framework Totals'!$A$1:$A$1476,'Institutional Framework Summary'!$A12)=0,"No","Yes")</f>
        <v>No</v>
      </c>
      <c r="L12" s="1583" t="str">
        <f>IF(SUMIFS('Institution by Framework Totals'!$K$1:$K$1476,'Institution by Framework Totals'!$B$1:$B$1476,'Institutional Framework Summary'!L$1,'Institution by Framework Totals'!$A$1:$A$1476,'Institutional Framework Summary'!$A12)=0,"No","Yes")</f>
        <v>No</v>
      </c>
      <c r="M12" s="1583" t="str">
        <f>IF(SUMIFS('Institution by Framework Totals'!$K$1:$K$1476,'Institution by Framework Totals'!$B$1:$B$1476,'Institutional Framework Summary'!M$1,'Institution by Framework Totals'!$A$1:$A$1476,'Institutional Framework Summary'!$A12)=0,"No","Yes")</f>
        <v>No</v>
      </c>
      <c r="N12" s="1583" t="str">
        <f>IF(SUMIFS('Institution by Framework Totals'!$K$1:$K$1476,'Institution by Framework Totals'!$B$1:$B$1476,'Institutional Framework Summary'!N$1,'Institution by Framework Totals'!$A$1:$A$1476,'Institutional Framework Summary'!$A12)=0,"No","Yes")</f>
        <v>No</v>
      </c>
      <c r="O12" s="1659" t="str">
        <f>IF(SUMIFS('Institution by Framework Totals'!$K$1:$K$1476,'Institution by Framework Totals'!$B$1:$B$1476,'Institutional Framework Summary'!O$1,'Institution by Framework Totals'!$A$1:$A$1476,'Institutional Framework Summary'!$A12)=0,"No","Yes")</f>
        <v>No</v>
      </c>
      <c r="P12" s="1660" t="str">
        <f>IF(SUMIFS('Institution by Framework Totals'!$K$1:$K$1476,'Institution by Framework Totals'!$B$1:$B$1476,'Institutional Framework Summary'!P$1,'Institution by Framework Totals'!$A$1:$A$1476,'Institutional Framework Summary'!$A12)=0,"No","Yes")</f>
        <v>No</v>
      </c>
    </row>
    <row r="13" spans="1:16" x14ac:dyDescent="0.2">
      <c r="A13" s="170" t="s">
        <v>127</v>
      </c>
      <c r="B13" s="1582" t="str">
        <f>IF(SUMIFS('Institution by Framework Totals'!$K$1:$K$1476,'Institution by Framework Totals'!$B$1:$B$1476,'Institutional Framework Summary'!B$1,'Institution by Framework Totals'!$A$1:$A$1476,'Institutional Framework Summary'!$A13)=0,"No","Yes")</f>
        <v>No</v>
      </c>
      <c r="C13" s="1583" t="str">
        <f>IF(SUMIFS('Institution by Framework Totals'!$K$1:$K$1476,'Institution by Framework Totals'!$B$1:$B$1476,'Institutional Framework Summary'!C$1,'Institution by Framework Totals'!$A$1:$A$1476,'Institutional Framework Summary'!$A13)=0,"No","Yes")</f>
        <v>Yes</v>
      </c>
      <c r="D13" s="1583" t="str">
        <f>IF(SUMIFS('Institution by Framework Totals'!$K$1:$K$1476,'Institution by Framework Totals'!$B$1:$B$1476,'Institutional Framework Summary'!D$1,'Institution by Framework Totals'!$A$1:$A$1476,'Institutional Framework Summary'!$A13)=0,"No","Yes")</f>
        <v>Yes</v>
      </c>
      <c r="E13" s="1583" t="str">
        <f>IF(SUMIFS('Institution by Framework Totals'!$K$1:$K$1476,'Institution by Framework Totals'!$B$1:$B$1476,'Institutional Framework Summary'!E$1,'Institution by Framework Totals'!$A$1:$A$1476,'Institutional Framework Summary'!$A13)=0,"No","Yes")</f>
        <v>Yes</v>
      </c>
      <c r="F13" s="1583" t="str">
        <f>IF(SUMIFS('Institution by Framework Totals'!$K$1:$K$1476,'Institution by Framework Totals'!$B$1:$B$1476,'Institutional Framework Summary'!F$1,'Institution by Framework Totals'!$A$1:$A$1476,'Institutional Framework Summary'!$A13)=0,"No","Yes")</f>
        <v>No</v>
      </c>
      <c r="G13" s="1583" t="str">
        <f>IF(SUMIFS('Institution by Framework Totals'!$K$1:$K$1476,'Institution by Framework Totals'!$B$1:$B$1476,'Institutional Framework Summary'!G$1,'Institution by Framework Totals'!$A$1:$A$1476,'Institutional Framework Summary'!$A13)=0,"No","Yes")</f>
        <v>No</v>
      </c>
      <c r="H13" s="1583" t="str">
        <f>IF(SUMIFS('Institution by Framework Totals'!$K$1:$K$1476,'Institution by Framework Totals'!$B$1:$B$1476,'Institutional Framework Summary'!H$1,'Institution by Framework Totals'!$A$1:$A$1476,'Institutional Framework Summary'!$A13)=0,"No","Yes")</f>
        <v>Yes</v>
      </c>
      <c r="I13" s="1583" t="str">
        <f>IF(SUMIFS('Institution by Framework Totals'!$K$1:$K$1476,'Institution by Framework Totals'!$B$1:$B$1476,'Institutional Framework Summary'!I$1,'Institution by Framework Totals'!$A$1:$A$1476,'Institutional Framework Summary'!$A13)=0,"No","Yes")</f>
        <v>Yes</v>
      </c>
      <c r="J13" s="1583" t="str">
        <f>IF(SUMIFS('Institution by Framework Totals'!$K$1:$K$1476,'Institution by Framework Totals'!$B$1:$B$1476,'Institutional Framework Summary'!J$1,'Institution by Framework Totals'!$A$1:$A$1476,'Institutional Framework Summary'!$A13)=0,"No","Yes")</f>
        <v>No</v>
      </c>
      <c r="K13" s="1583" t="str">
        <f>IF(SUMIFS('Institution by Framework Totals'!$K$1:$K$1476,'Institution by Framework Totals'!$B$1:$B$1476,'Institutional Framework Summary'!K$1,'Institution by Framework Totals'!$A$1:$A$1476,'Institutional Framework Summary'!$A13)=0,"No","Yes")</f>
        <v>Yes</v>
      </c>
      <c r="L13" s="1583" t="str">
        <f>IF(SUMIFS('Institution by Framework Totals'!$K$1:$K$1476,'Institution by Framework Totals'!$B$1:$B$1476,'Institutional Framework Summary'!L$1,'Institution by Framework Totals'!$A$1:$A$1476,'Institutional Framework Summary'!$A13)=0,"No","Yes")</f>
        <v>No</v>
      </c>
      <c r="M13" s="1583" t="str">
        <f>IF(SUMIFS('Institution by Framework Totals'!$K$1:$K$1476,'Institution by Framework Totals'!$B$1:$B$1476,'Institutional Framework Summary'!M$1,'Institution by Framework Totals'!$A$1:$A$1476,'Institutional Framework Summary'!$A13)=0,"No","Yes")</f>
        <v>Yes</v>
      </c>
      <c r="N13" s="1583" t="str">
        <f>IF(SUMIFS('Institution by Framework Totals'!$K$1:$K$1476,'Institution by Framework Totals'!$B$1:$B$1476,'Institutional Framework Summary'!N$1,'Institution by Framework Totals'!$A$1:$A$1476,'Institutional Framework Summary'!$A13)=0,"No","Yes")</f>
        <v>Yes</v>
      </c>
      <c r="O13" s="1659" t="str">
        <f>IF(SUMIFS('Institution by Framework Totals'!$K$1:$K$1476,'Institution by Framework Totals'!$B$1:$B$1476,'Institutional Framework Summary'!O$1,'Institution by Framework Totals'!$A$1:$A$1476,'Institutional Framework Summary'!$A13)=0,"No","Yes")</f>
        <v>No</v>
      </c>
      <c r="P13" s="1660" t="str">
        <f>IF(SUMIFS('Institution by Framework Totals'!$K$1:$K$1476,'Institution by Framework Totals'!$B$1:$B$1476,'Institutional Framework Summary'!P$1,'Institution by Framework Totals'!$A$1:$A$1476,'Institutional Framework Summary'!$A13)=0,"No","Yes")</f>
        <v>No</v>
      </c>
    </row>
    <row r="14" spans="1:16" x14ac:dyDescent="0.2">
      <c r="A14" s="170" t="s">
        <v>150</v>
      </c>
      <c r="B14" s="1582" t="str">
        <f>IF(SUMIFS('Institution by Framework Totals'!$K$1:$K$1476,'Institution by Framework Totals'!$B$1:$B$1476,'Institutional Framework Summary'!B$1,'Institution by Framework Totals'!$A$1:$A$1476,'Institutional Framework Summary'!$A14)=0,"No","Yes")</f>
        <v>Yes</v>
      </c>
      <c r="C14" s="1583" t="str">
        <f>IF(SUMIFS('Institution by Framework Totals'!$K$1:$K$1476,'Institution by Framework Totals'!$B$1:$B$1476,'Institutional Framework Summary'!C$1,'Institution by Framework Totals'!$A$1:$A$1476,'Institutional Framework Summary'!$A14)=0,"No","Yes")</f>
        <v>No</v>
      </c>
      <c r="D14" s="1583" t="str">
        <f>IF(SUMIFS('Institution by Framework Totals'!$K$1:$K$1476,'Institution by Framework Totals'!$B$1:$B$1476,'Institutional Framework Summary'!D$1,'Institution by Framework Totals'!$A$1:$A$1476,'Institutional Framework Summary'!$A14)=0,"No","Yes")</f>
        <v>Yes</v>
      </c>
      <c r="E14" s="1583" t="str">
        <f>IF(SUMIFS('Institution by Framework Totals'!$K$1:$K$1476,'Institution by Framework Totals'!$B$1:$B$1476,'Institutional Framework Summary'!E$1,'Institution by Framework Totals'!$A$1:$A$1476,'Institutional Framework Summary'!$A14)=0,"No","Yes")</f>
        <v>Yes</v>
      </c>
      <c r="F14" s="1583" t="str">
        <f>IF(SUMIFS('Institution by Framework Totals'!$K$1:$K$1476,'Institution by Framework Totals'!$B$1:$B$1476,'Institutional Framework Summary'!F$1,'Institution by Framework Totals'!$A$1:$A$1476,'Institutional Framework Summary'!$A14)=0,"No","Yes")</f>
        <v>No</v>
      </c>
      <c r="G14" s="1583" t="str">
        <f>IF(SUMIFS('Institution by Framework Totals'!$K$1:$K$1476,'Institution by Framework Totals'!$B$1:$B$1476,'Institutional Framework Summary'!G$1,'Institution by Framework Totals'!$A$1:$A$1476,'Institutional Framework Summary'!$A14)=0,"No","Yes")</f>
        <v>No</v>
      </c>
      <c r="H14" s="1583" t="str">
        <f>IF(SUMIFS('Institution by Framework Totals'!$K$1:$K$1476,'Institution by Framework Totals'!$B$1:$B$1476,'Institutional Framework Summary'!H$1,'Institution by Framework Totals'!$A$1:$A$1476,'Institutional Framework Summary'!$A14)=0,"No","Yes")</f>
        <v>Yes</v>
      </c>
      <c r="I14" s="1583" t="str">
        <f>IF(SUMIFS('Institution by Framework Totals'!$K$1:$K$1476,'Institution by Framework Totals'!$B$1:$B$1476,'Institutional Framework Summary'!I$1,'Institution by Framework Totals'!$A$1:$A$1476,'Institutional Framework Summary'!$A14)=0,"No","Yes")</f>
        <v>Yes</v>
      </c>
      <c r="J14" s="1583" t="str">
        <f>IF(SUMIFS('Institution by Framework Totals'!$K$1:$K$1476,'Institution by Framework Totals'!$B$1:$B$1476,'Institutional Framework Summary'!J$1,'Institution by Framework Totals'!$A$1:$A$1476,'Institutional Framework Summary'!$A14)=0,"No","Yes")</f>
        <v>No</v>
      </c>
      <c r="K14" s="1583" t="str">
        <f>IF(SUMIFS('Institution by Framework Totals'!$K$1:$K$1476,'Institution by Framework Totals'!$B$1:$B$1476,'Institutional Framework Summary'!K$1,'Institution by Framework Totals'!$A$1:$A$1476,'Institutional Framework Summary'!$A14)=0,"No","Yes")</f>
        <v>Yes</v>
      </c>
      <c r="L14" s="1583" t="str">
        <f>IF(SUMIFS('Institution by Framework Totals'!$K$1:$K$1476,'Institution by Framework Totals'!$B$1:$B$1476,'Institutional Framework Summary'!L$1,'Institution by Framework Totals'!$A$1:$A$1476,'Institutional Framework Summary'!$A14)=0,"No","Yes")</f>
        <v>No</v>
      </c>
      <c r="M14" s="1583" t="str">
        <f>IF(SUMIFS('Institution by Framework Totals'!$K$1:$K$1476,'Institution by Framework Totals'!$B$1:$B$1476,'Institutional Framework Summary'!M$1,'Institution by Framework Totals'!$A$1:$A$1476,'Institutional Framework Summary'!$A14)=0,"No","Yes")</f>
        <v>No</v>
      </c>
      <c r="N14" s="1583" t="str">
        <f>IF(SUMIFS('Institution by Framework Totals'!$K$1:$K$1476,'Institution by Framework Totals'!$B$1:$B$1476,'Institutional Framework Summary'!N$1,'Institution by Framework Totals'!$A$1:$A$1476,'Institutional Framework Summary'!$A14)=0,"No","Yes")</f>
        <v>Yes</v>
      </c>
      <c r="O14" s="1659" t="str">
        <f>IF(SUMIFS('Institution by Framework Totals'!$K$1:$K$1476,'Institution by Framework Totals'!$B$1:$B$1476,'Institutional Framework Summary'!O$1,'Institution by Framework Totals'!$A$1:$A$1476,'Institutional Framework Summary'!$A14)=0,"No","Yes")</f>
        <v>No</v>
      </c>
      <c r="P14" s="1660" t="str">
        <f>IF(SUMIFS('Institution by Framework Totals'!$K$1:$K$1476,'Institution by Framework Totals'!$B$1:$B$1476,'Institutional Framework Summary'!P$1,'Institution by Framework Totals'!$A$1:$A$1476,'Institutional Framework Summary'!$A14)=0,"No","Yes")</f>
        <v>No</v>
      </c>
    </row>
    <row r="15" spans="1:16" x14ac:dyDescent="0.2">
      <c r="A15" s="170" t="s">
        <v>172</v>
      </c>
      <c r="B15" s="1582" t="str">
        <f>IF(SUMIFS('Institution by Framework Totals'!$K$1:$K$1476,'Institution by Framework Totals'!$B$1:$B$1476,'Institutional Framework Summary'!B$1,'Institution by Framework Totals'!$A$1:$A$1476,'Institutional Framework Summary'!$A15)=0,"No","Yes")</f>
        <v>No</v>
      </c>
      <c r="C15" s="1583" t="str">
        <f>IF(SUMIFS('Institution by Framework Totals'!$K$1:$K$1476,'Institution by Framework Totals'!$B$1:$B$1476,'Institutional Framework Summary'!C$1,'Institution by Framework Totals'!$A$1:$A$1476,'Institutional Framework Summary'!$A15)=0,"No","Yes")</f>
        <v>No</v>
      </c>
      <c r="D15" s="1583" t="str">
        <f>IF(SUMIFS('Institution by Framework Totals'!$K$1:$K$1476,'Institution by Framework Totals'!$B$1:$B$1476,'Institutional Framework Summary'!D$1,'Institution by Framework Totals'!$A$1:$A$1476,'Institutional Framework Summary'!$A15)=0,"No","Yes")</f>
        <v>No</v>
      </c>
      <c r="E15" s="1583" t="str">
        <f>IF(SUMIFS('Institution by Framework Totals'!$K$1:$K$1476,'Institution by Framework Totals'!$B$1:$B$1476,'Institutional Framework Summary'!E$1,'Institution by Framework Totals'!$A$1:$A$1476,'Institutional Framework Summary'!$A15)=0,"No","Yes")</f>
        <v>No</v>
      </c>
      <c r="F15" s="1583" t="str">
        <f>IF(SUMIFS('Institution by Framework Totals'!$K$1:$K$1476,'Institution by Framework Totals'!$B$1:$B$1476,'Institutional Framework Summary'!F$1,'Institution by Framework Totals'!$A$1:$A$1476,'Institutional Framework Summary'!$A15)=0,"No","Yes")</f>
        <v>No</v>
      </c>
      <c r="G15" s="1583" t="str">
        <f>IF(SUMIFS('Institution by Framework Totals'!$K$1:$K$1476,'Institution by Framework Totals'!$B$1:$B$1476,'Institutional Framework Summary'!G$1,'Institution by Framework Totals'!$A$1:$A$1476,'Institutional Framework Summary'!$A15)=0,"No","Yes")</f>
        <v>No</v>
      </c>
      <c r="H15" s="1583" t="str">
        <f>IF(SUMIFS('Institution by Framework Totals'!$K$1:$K$1476,'Institution by Framework Totals'!$B$1:$B$1476,'Institutional Framework Summary'!H$1,'Institution by Framework Totals'!$A$1:$A$1476,'Institutional Framework Summary'!$A15)=0,"No","Yes")</f>
        <v>No</v>
      </c>
      <c r="I15" s="1583" t="str">
        <f>IF(SUMIFS('Institution by Framework Totals'!$K$1:$K$1476,'Institution by Framework Totals'!$B$1:$B$1476,'Institutional Framework Summary'!I$1,'Institution by Framework Totals'!$A$1:$A$1476,'Institutional Framework Summary'!$A15)=0,"No","Yes")</f>
        <v>No</v>
      </c>
      <c r="J15" s="1583" t="str">
        <f>IF(SUMIFS('Institution by Framework Totals'!$K$1:$K$1476,'Institution by Framework Totals'!$B$1:$B$1476,'Institutional Framework Summary'!J$1,'Institution by Framework Totals'!$A$1:$A$1476,'Institutional Framework Summary'!$A15)=0,"No","Yes")</f>
        <v>Yes</v>
      </c>
      <c r="K15" s="1583" t="str">
        <f>IF(SUMIFS('Institution by Framework Totals'!$K$1:$K$1476,'Institution by Framework Totals'!$B$1:$B$1476,'Institutional Framework Summary'!K$1,'Institution by Framework Totals'!$A$1:$A$1476,'Institutional Framework Summary'!$A15)=0,"No","Yes")</f>
        <v>No</v>
      </c>
      <c r="L15" s="1583" t="str">
        <f>IF(SUMIFS('Institution by Framework Totals'!$K$1:$K$1476,'Institution by Framework Totals'!$B$1:$B$1476,'Institutional Framework Summary'!L$1,'Institution by Framework Totals'!$A$1:$A$1476,'Institutional Framework Summary'!$A15)=0,"No","Yes")</f>
        <v>No</v>
      </c>
      <c r="M15" s="1583" t="str">
        <f>IF(SUMIFS('Institution by Framework Totals'!$K$1:$K$1476,'Institution by Framework Totals'!$B$1:$B$1476,'Institutional Framework Summary'!M$1,'Institution by Framework Totals'!$A$1:$A$1476,'Institutional Framework Summary'!$A15)=0,"No","Yes")</f>
        <v>No</v>
      </c>
      <c r="N15" s="1583" t="str">
        <f>IF(SUMIFS('Institution by Framework Totals'!$K$1:$K$1476,'Institution by Framework Totals'!$B$1:$B$1476,'Institutional Framework Summary'!N$1,'Institution by Framework Totals'!$A$1:$A$1476,'Institutional Framework Summary'!$A15)=0,"No","Yes")</f>
        <v>No</v>
      </c>
      <c r="O15" s="1659" t="str">
        <f>IF(SUMIFS('Institution by Framework Totals'!$K$1:$K$1476,'Institution by Framework Totals'!$B$1:$B$1476,'Institutional Framework Summary'!O$1,'Institution by Framework Totals'!$A$1:$A$1476,'Institutional Framework Summary'!$A15)=0,"No","Yes")</f>
        <v>No</v>
      </c>
      <c r="P15" s="1660" t="str">
        <f>IF(SUMIFS('Institution by Framework Totals'!$K$1:$K$1476,'Institution by Framework Totals'!$B$1:$B$1476,'Institutional Framework Summary'!P$1,'Institution by Framework Totals'!$A$1:$A$1476,'Institutional Framework Summary'!$A15)=0,"No","Yes")</f>
        <v>No</v>
      </c>
    </row>
    <row r="16" spans="1:16" x14ac:dyDescent="0.2">
      <c r="A16" s="170" t="s">
        <v>128</v>
      </c>
      <c r="B16" s="1582" t="str">
        <f>IF(SUMIFS('Institution by Framework Totals'!$K$1:$K$1476,'Institution by Framework Totals'!$B$1:$B$1476,'Institutional Framework Summary'!B$1,'Institution by Framework Totals'!$A$1:$A$1476,'Institutional Framework Summary'!$A16)=0,"No","Yes")</f>
        <v>No</v>
      </c>
      <c r="C16" s="1583" t="str">
        <f>IF(SUMIFS('Institution by Framework Totals'!$K$1:$K$1476,'Institution by Framework Totals'!$B$1:$B$1476,'Institutional Framework Summary'!C$1,'Institution by Framework Totals'!$A$1:$A$1476,'Institutional Framework Summary'!$A16)=0,"No","Yes")</f>
        <v>Yes</v>
      </c>
      <c r="D16" s="1583" t="str">
        <f>IF(SUMIFS('Institution by Framework Totals'!$K$1:$K$1476,'Institution by Framework Totals'!$B$1:$B$1476,'Institutional Framework Summary'!D$1,'Institution by Framework Totals'!$A$1:$A$1476,'Institutional Framework Summary'!$A16)=0,"No","Yes")</f>
        <v>No</v>
      </c>
      <c r="E16" s="1583" t="str">
        <f>IF(SUMIFS('Institution by Framework Totals'!$K$1:$K$1476,'Institution by Framework Totals'!$B$1:$B$1476,'Institutional Framework Summary'!E$1,'Institution by Framework Totals'!$A$1:$A$1476,'Institutional Framework Summary'!$A16)=0,"No","Yes")</f>
        <v>No</v>
      </c>
      <c r="F16" s="1583" t="str">
        <f>IF(SUMIFS('Institution by Framework Totals'!$K$1:$K$1476,'Institution by Framework Totals'!$B$1:$B$1476,'Institutional Framework Summary'!F$1,'Institution by Framework Totals'!$A$1:$A$1476,'Institutional Framework Summary'!$A16)=0,"No","Yes")</f>
        <v>No</v>
      </c>
      <c r="G16" s="1583" t="str">
        <f>IF(SUMIFS('Institution by Framework Totals'!$K$1:$K$1476,'Institution by Framework Totals'!$B$1:$B$1476,'Institutional Framework Summary'!G$1,'Institution by Framework Totals'!$A$1:$A$1476,'Institutional Framework Summary'!$A16)=0,"No","Yes")</f>
        <v>No</v>
      </c>
      <c r="H16" s="1583" t="str">
        <f>IF(SUMIFS('Institution by Framework Totals'!$K$1:$K$1476,'Institution by Framework Totals'!$B$1:$B$1476,'Institutional Framework Summary'!H$1,'Institution by Framework Totals'!$A$1:$A$1476,'Institutional Framework Summary'!$A16)=0,"No","Yes")</f>
        <v>No</v>
      </c>
      <c r="I16" s="1583" t="str">
        <f>IF(SUMIFS('Institution by Framework Totals'!$K$1:$K$1476,'Institution by Framework Totals'!$B$1:$B$1476,'Institutional Framework Summary'!I$1,'Institution by Framework Totals'!$A$1:$A$1476,'Institutional Framework Summary'!$A16)=0,"No","Yes")</f>
        <v>No</v>
      </c>
      <c r="J16" s="1583" t="str">
        <f>IF(SUMIFS('Institution by Framework Totals'!$K$1:$K$1476,'Institution by Framework Totals'!$B$1:$B$1476,'Institutional Framework Summary'!J$1,'Institution by Framework Totals'!$A$1:$A$1476,'Institutional Framework Summary'!$A16)=0,"No","Yes")</f>
        <v>No</v>
      </c>
      <c r="K16" s="1583" t="str">
        <f>IF(SUMIFS('Institution by Framework Totals'!$K$1:$K$1476,'Institution by Framework Totals'!$B$1:$B$1476,'Institutional Framework Summary'!K$1,'Institution by Framework Totals'!$A$1:$A$1476,'Institutional Framework Summary'!$A16)=0,"No","Yes")</f>
        <v>No</v>
      </c>
      <c r="L16" s="1583" t="str">
        <f>IF(SUMIFS('Institution by Framework Totals'!$K$1:$K$1476,'Institution by Framework Totals'!$B$1:$B$1476,'Institutional Framework Summary'!L$1,'Institution by Framework Totals'!$A$1:$A$1476,'Institutional Framework Summary'!$A16)=0,"No","Yes")</f>
        <v>No</v>
      </c>
      <c r="M16" s="1583" t="str">
        <f>IF(SUMIFS('Institution by Framework Totals'!$K$1:$K$1476,'Institution by Framework Totals'!$B$1:$B$1476,'Institutional Framework Summary'!M$1,'Institution by Framework Totals'!$A$1:$A$1476,'Institutional Framework Summary'!$A16)=0,"No","Yes")</f>
        <v>No</v>
      </c>
      <c r="N16" s="1583" t="str">
        <f>IF(SUMIFS('Institution by Framework Totals'!$K$1:$K$1476,'Institution by Framework Totals'!$B$1:$B$1476,'Institutional Framework Summary'!N$1,'Institution by Framework Totals'!$A$1:$A$1476,'Institutional Framework Summary'!$A16)=0,"No","Yes")</f>
        <v>No</v>
      </c>
      <c r="O16" s="1659" t="str">
        <f>IF(SUMIFS('Institution by Framework Totals'!$K$1:$K$1476,'Institution by Framework Totals'!$B$1:$B$1476,'Institutional Framework Summary'!O$1,'Institution by Framework Totals'!$A$1:$A$1476,'Institutional Framework Summary'!$A16)=0,"No","Yes")</f>
        <v>No</v>
      </c>
      <c r="P16" s="1660" t="str">
        <f>IF(SUMIFS('Institution by Framework Totals'!$K$1:$K$1476,'Institution by Framework Totals'!$B$1:$B$1476,'Institutional Framework Summary'!P$1,'Institution by Framework Totals'!$A$1:$A$1476,'Institutional Framework Summary'!$A16)=0,"No","Yes")</f>
        <v>No</v>
      </c>
    </row>
    <row r="17" spans="1:16" x14ac:dyDescent="0.2">
      <c r="A17" s="170" t="s">
        <v>129</v>
      </c>
      <c r="B17" s="1582" t="str">
        <f>IF(SUMIFS('Institution by Framework Totals'!$K$1:$K$1476,'Institution by Framework Totals'!$B$1:$B$1476,'Institutional Framework Summary'!B$1,'Institution by Framework Totals'!$A$1:$A$1476,'Institutional Framework Summary'!$A17)=0,"No","Yes")</f>
        <v>Yes</v>
      </c>
      <c r="C17" s="1583" t="str">
        <f>IF(SUMIFS('Institution by Framework Totals'!$K$1:$K$1476,'Institution by Framework Totals'!$B$1:$B$1476,'Institutional Framework Summary'!C$1,'Institution by Framework Totals'!$A$1:$A$1476,'Institutional Framework Summary'!$A17)=0,"No","Yes")</f>
        <v>Yes</v>
      </c>
      <c r="D17" s="1583" t="str">
        <f>IF(SUMIFS('Institution by Framework Totals'!$K$1:$K$1476,'Institution by Framework Totals'!$B$1:$B$1476,'Institutional Framework Summary'!D$1,'Institution by Framework Totals'!$A$1:$A$1476,'Institutional Framework Summary'!$A17)=0,"No","Yes")</f>
        <v>Yes</v>
      </c>
      <c r="E17" s="1583" t="str">
        <f>IF(SUMIFS('Institution by Framework Totals'!$K$1:$K$1476,'Institution by Framework Totals'!$B$1:$B$1476,'Institutional Framework Summary'!E$1,'Institution by Framework Totals'!$A$1:$A$1476,'Institutional Framework Summary'!$A17)=0,"No","Yes")</f>
        <v>Yes</v>
      </c>
      <c r="F17" s="1583" t="str">
        <f>IF(SUMIFS('Institution by Framework Totals'!$K$1:$K$1476,'Institution by Framework Totals'!$B$1:$B$1476,'Institutional Framework Summary'!F$1,'Institution by Framework Totals'!$A$1:$A$1476,'Institutional Framework Summary'!$A17)=0,"No","Yes")</f>
        <v>Yes</v>
      </c>
      <c r="G17" s="1583" t="str">
        <f>IF(SUMIFS('Institution by Framework Totals'!$K$1:$K$1476,'Institution by Framework Totals'!$B$1:$B$1476,'Institutional Framework Summary'!G$1,'Institution by Framework Totals'!$A$1:$A$1476,'Institutional Framework Summary'!$A17)=0,"No","Yes")</f>
        <v>No</v>
      </c>
      <c r="H17" s="1583" t="str">
        <f>IF(SUMIFS('Institution by Framework Totals'!$K$1:$K$1476,'Institution by Framework Totals'!$B$1:$B$1476,'Institutional Framework Summary'!H$1,'Institution by Framework Totals'!$A$1:$A$1476,'Institutional Framework Summary'!$A17)=0,"No","Yes")</f>
        <v>Yes</v>
      </c>
      <c r="I17" s="1583" t="str">
        <f>IF(SUMIFS('Institution by Framework Totals'!$K$1:$K$1476,'Institution by Framework Totals'!$B$1:$B$1476,'Institutional Framework Summary'!I$1,'Institution by Framework Totals'!$A$1:$A$1476,'Institutional Framework Summary'!$A17)=0,"No","Yes")</f>
        <v>No</v>
      </c>
      <c r="J17" s="1583" t="str">
        <f>IF(SUMIFS('Institution by Framework Totals'!$K$1:$K$1476,'Institution by Framework Totals'!$B$1:$B$1476,'Institutional Framework Summary'!J$1,'Institution by Framework Totals'!$A$1:$A$1476,'Institutional Framework Summary'!$A17)=0,"No","Yes")</f>
        <v>No</v>
      </c>
      <c r="K17" s="1583" t="str">
        <f>IF(SUMIFS('Institution by Framework Totals'!$K$1:$K$1476,'Institution by Framework Totals'!$B$1:$B$1476,'Institutional Framework Summary'!K$1,'Institution by Framework Totals'!$A$1:$A$1476,'Institutional Framework Summary'!$A17)=0,"No","Yes")</f>
        <v>No</v>
      </c>
      <c r="L17" s="1583" t="str">
        <f>IF(SUMIFS('Institution by Framework Totals'!$K$1:$K$1476,'Institution by Framework Totals'!$B$1:$B$1476,'Institutional Framework Summary'!L$1,'Institution by Framework Totals'!$A$1:$A$1476,'Institutional Framework Summary'!$A17)=0,"No","Yes")</f>
        <v>No</v>
      </c>
      <c r="M17" s="1583" t="str">
        <f>IF(SUMIFS('Institution by Framework Totals'!$K$1:$K$1476,'Institution by Framework Totals'!$B$1:$B$1476,'Institutional Framework Summary'!M$1,'Institution by Framework Totals'!$A$1:$A$1476,'Institutional Framework Summary'!$A17)=0,"No","Yes")</f>
        <v>No</v>
      </c>
      <c r="N17" s="1583" t="str">
        <f>IF(SUMIFS('Institution by Framework Totals'!$K$1:$K$1476,'Institution by Framework Totals'!$B$1:$B$1476,'Institutional Framework Summary'!N$1,'Institution by Framework Totals'!$A$1:$A$1476,'Institutional Framework Summary'!$A17)=0,"No","Yes")</f>
        <v>Yes</v>
      </c>
      <c r="O17" s="1659" t="str">
        <f>IF(SUMIFS('Institution by Framework Totals'!$K$1:$K$1476,'Institution by Framework Totals'!$B$1:$B$1476,'Institutional Framework Summary'!O$1,'Institution by Framework Totals'!$A$1:$A$1476,'Institutional Framework Summary'!$A17)=0,"No","Yes")</f>
        <v>No</v>
      </c>
      <c r="P17" s="1660" t="str">
        <f>IF(SUMIFS('Institution by Framework Totals'!$K$1:$K$1476,'Institution by Framework Totals'!$B$1:$B$1476,'Institutional Framework Summary'!P$1,'Institution by Framework Totals'!$A$1:$A$1476,'Institutional Framework Summary'!$A17)=0,"No","Yes")</f>
        <v>No</v>
      </c>
    </row>
    <row r="18" spans="1:16" x14ac:dyDescent="0.2">
      <c r="A18" s="170" t="s">
        <v>162</v>
      </c>
      <c r="B18" s="1582" t="str">
        <f>IF(SUMIFS('Institution by Framework Totals'!$K$1:$K$1476,'Institution by Framework Totals'!$B$1:$B$1476,'Institutional Framework Summary'!B$1,'Institution by Framework Totals'!$A$1:$A$1476,'Institutional Framework Summary'!$A18)=0,"No","Yes")</f>
        <v>No</v>
      </c>
      <c r="C18" s="1583" t="str">
        <f>IF(SUMIFS('Institution by Framework Totals'!$K$1:$K$1476,'Institution by Framework Totals'!$B$1:$B$1476,'Institutional Framework Summary'!C$1,'Institution by Framework Totals'!$A$1:$A$1476,'Institutional Framework Summary'!$A18)=0,"No","Yes")</f>
        <v>Yes</v>
      </c>
      <c r="D18" s="1583" t="str">
        <f>IF(SUMIFS('Institution by Framework Totals'!$K$1:$K$1476,'Institution by Framework Totals'!$B$1:$B$1476,'Institutional Framework Summary'!D$1,'Institution by Framework Totals'!$A$1:$A$1476,'Institutional Framework Summary'!$A18)=0,"No","Yes")</f>
        <v>Yes</v>
      </c>
      <c r="E18" s="1583" t="str">
        <f>IF(SUMIFS('Institution by Framework Totals'!$K$1:$K$1476,'Institution by Framework Totals'!$B$1:$B$1476,'Institutional Framework Summary'!E$1,'Institution by Framework Totals'!$A$1:$A$1476,'Institutional Framework Summary'!$A18)=0,"No","Yes")</f>
        <v>Yes</v>
      </c>
      <c r="F18" s="1583" t="str">
        <f>IF(SUMIFS('Institution by Framework Totals'!$K$1:$K$1476,'Institution by Framework Totals'!$B$1:$B$1476,'Institutional Framework Summary'!F$1,'Institution by Framework Totals'!$A$1:$A$1476,'Institutional Framework Summary'!$A18)=0,"No","Yes")</f>
        <v>Yes</v>
      </c>
      <c r="G18" s="1583" t="str">
        <f>IF(SUMIFS('Institution by Framework Totals'!$K$1:$K$1476,'Institution by Framework Totals'!$B$1:$B$1476,'Institutional Framework Summary'!G$1,'Institution by Framework Totals'!$A$1:$A$1476,'Institutional Framework Summary'!$A18)=0,"No","Yes")</f>
        <v>No</v>
      </c>
      <c r="H18" s="1583" t="str">
        <f>IF(SUMIFS('Institution by Framework Totals'!$K$1:$K$1476,'Institution by Framework Totals'!$B$1:$B$1476,'Institutional Framework Summary'!H$1,'Institution by Framework Totals'!$A$1:$A$1476,'Institutional Framework Summary'!$A18)=0,"No","Yes")</f>
        <v>No</v>
      </c>
      <c r="I18" s="1583" t="str">
        <f>IF(SUMIFS('Institution by Framework Totals'!$K$1:$K$1476,'Institution by Framework Totals'!$B$1:$B$1476,'Institutional Framework Summary'!I$1,'Institution by Framework Totals'!$A$1:$A$1476,'Institutional Framework Summary'!$A18)=0,"No","Yes")</f>
        <v>No</v>
      </c>
      <c r="J18" s="1583" t="str">
        <f>IF(SUMIFS('Institution by Framework Totals'!$K$1:$K$1476,'Institution by Framework Totals'!$B$1:$B$1476,'Institutional Framework Summary'!J$1,'Institution by Framework Totals'!$A$1:$A$1476,'Institutional Framework Summary'!$A18)=0,"No","Yes")</f>
        <v>No</v>
      </c>
      <c r="K18" s="1583" t="str">
        <f>IF(SUMIFS('Institution by Framework Totals'!$K$1:$K$1476,'Institution by Framework Totals'!$B$1:$B$1476,'Institutional Framework Summary'!K$1,'Institution by Framework Totals'!$A$1:$A$1476,'Institutional Framework Summary'!$A18)=0,"No","Yes")</f>
        <v>No</v>
      </c>
      <c r="L18" s="1583" t="str">
        <f>IF(SUMIFS('Institution by Framework Totals'!$K$1:$K$1476,'Institution by Framework Totals'!$B$1:$B$1476,'Institutional Framework Summary'!L$1,'Institution by Framework Totals'!$A$1:$A$1476,'Institutional Framework Summary'!$A18)=0,"No","Yes")</f>
        <v>No</v>
      </c>
      <c r="M18" s="1583" t="str">
        <f>IF(SUMIFS('Institution by Framework Totals'!$K$1:$K$1476,'Institution by Framework Totals'!$B$1:$B$1476,'Institutional Framework Summary'!M$1,'Institution by Framework Totals'!$A$1:$A$1476,'Institutional Framework Summary'!$A18)=0,"No","Yes")</f>
        <v>Yes</v>
      </c>
      <c r="N18" s="1583" t="str">
        <f>IF(SUMIFS('Institution by Framework Totals'!$K$1:$K$1476,'Institution by Framework Totals'!$B$1:$B$1476,'Institutional Framework Summary'!N$1,'Institution by Framework Totals'!$A$1:$A$1476,'Institutional Framework Summary'!$A18)=0,"No","Yes")</f>
        <v>Yes</v>
      </c>
      <c r="O18" s="1659" t="str">
        <f>IF(SUMIFS('Institution by Framework Totals'!$K$1:$K$1476,'Institution by Framework Totals'!$B$1:$B$1476,'Institutional Framework Summary'!O$1,'Institution by Framework Totals'!$A$1:$A$1476,'Institutional Framework Summary'!$A18)=0,"No","Yes")</f>
        <v>No</v>
      </c>
      <c r="P18" s="1660" t="str">
        <f>IF(SUMIFS('Institution by Framework Totals'!$K$1:$K$1476,'Institution by Framework Totals'!$B$1:$B$1476,'Institutional Framework Summary'!P$1,'Institution by Framework Totals'!$A$1:$A$1476,'Institutional Framework Summary'!$A18)=0,"No","Yes")</f>
        <v>Yes</v>
      </c>
    </row>
    <row r="19" spans="1:16" x14ac:dyDescent="0.2">
      <c r="A19" s="170" t="s">
        <v>130</v>
      </c>
      <c r="B19" s="1582" t="str">
        <f>IF(SUMIFS('Institution by Framework Totals'!$K$1:$K$1476,'Institution by Framework Totals'!$B$1:$B$1476,'Institutional Framework Summary'!B$1,'Institution by Framework Totals'!$A$1:$A$1476,'Institutional Framework Summary'!$A19)=0,"No","Yes")</f>
        <v>Yes</v>
      </c>
      <c r="C19" s="1583" t="str">
        <f>IF(SUMIFS('Institution by Framework Totals'!$K$1:$K$1476,'Institution by Framework Totals'!$B$1:$B$1476,'Institutional Framework Summary'!C$1,'Institution by Framework Totals'!$A$1:$A$1476,'Institutional Framework Summary'!$A19)=0,"No","Yes")</f>
        <v>Yes</v>
      </c>
      <c r="D19" s="1583" t="str">
        <f>IF(SUMIFS('Institution by Framework Totals'!$K$1:$K$1476,'Institution by Framework Totals'!$B$1:$B$1476,'Institutional Framework Summary'!D$1,'Institution by Framework Totals'!$A$1:$A$1476,'Institutional Framework Summary'!$A19)=0,"No","Yes")</f>
        <v>Yes</v>
      </c>
      <c r="E19" s="1583" t="str">
        <f>IF(SUMIFS('Institution by Framework Totals'!$K$1:$K$1476,'Institution by Framework Totals'!$B$1:$B$1476,'Institutional Framework Summary'!E$1,'Institution by Framework Totals'!$A$1:$A$1476,'Institutional Framework Summary'!$A19)=0,"No","Yes")</f>
        <v>Yes</v>
      </c>
      <c r="F19" s="1583" t="str">
        <f>IF(SUMIFS('Institution by Framework Totals'!$K$1:$K$1476,'Institution by Framework Totals'!$B$1:$B$1476,'Institutional Framework Summary'!F$1,'Institution by Framework Totals'!$A$1:$A$1476,'Institutional Framework Summary'!$A19)=0,"No","Yes")</f>
        <v>No</v>
      </c>
      <c r="G19" s="1583" t="str">
        <f>IF(SUMIFS('Institution by Framework Totals'!$K$1:$K$1476,'Institution by Framework Totals'!$B$1:$B$1476,'Institutional Framework Summary'!G$1,'Institution by Framework Totals'!$A$1:$A$1476,'Institutional Framework Summary'!$A19)=0,"No","Yes")</f>
        <v>No</v>
      </c>
      <c r="H19" s="1583" t="str">
        <f>IF(SUMIFS('Institution by Framework Totals'!$K$1:$K$1476,'Institution by Framework Totals'!$B$1:$B$1476,'Institutional Framework Summary'!H$1,'Institution by Framework Totals'!$A$1:$A$1476,'Institutional Framework Summary'!$A19)=0,"No","Yes")</f>
        <v>Yes</v>
      </c>
      <c r="I19" s="1583" t="str">
        <f>IF(SUMIFS('Institution by Framework Totals'!$K$1:$K$1476,'Institution by Framework Totals'!$B$1:$B$1476,'Institutional Framework Summary'!I$1,'Institution by Framework Totals'!$A$1:$A$1476,'Institutional Framework Summary'!$A19)=0,"No","Yes")</f>
        <v>No</v>
      </c>
      <c r="J19" s="1583" t="str">
        <f>IF(SUMIFS('Institution by Framework Totals'!$K$1:$K$1476,'Institution by Framework Totals'!$B$1:$B$1476,'Institutional Framework Summary'!J$1,'Institution by Framework Totals'!$A$1:$A$1476,'Institutional Framework Summary'!$A19)=0,"No","Yes")</f>
        <v>No</v>
      </c>
      <c r="K19" s="1583" t="str">
        <f>IF(SUMIFS('Institution by Framework Totals'!$K$1:$K$1476,'Institution by Framework Totals'!$B$1:$B$1476,'Institutional Framework Summary'!K$1,'Institution by Framework Totals'!$A$1:$A$1476,'Institutional Framework Summary'!$A19)=0,"No","Yes")</f>
        <v>Yes</v>
      </c>
      <c r="L19" s="1583" t="str">
        <f>IF(SUMIFS('Institution by Framework Totals'!$K$1:$K$1476,'Institution by Framework Totals'!$B$1:$B$1476,'Institutional Framework Summary'!L$1,'Institution by Framework Totals'!$A$1:$A$1476,'Institutional Framework Summary'!$A19)=0,"No","Yes")</f>
        <v>No</v>
      </c>
      <c r="M19" s="1583" t="str">
        <f>IF(SUMIFS('Institution by Framework Totals'!$K$1:$K$1476,'Institution by Framework Totals'!$B$1:$B$1476,'Institutional Framework Summary'!M$1,'Institution by Framework Totals'!$A$1:$A$1476,'Institutional Framework Summary'!$A19)=0,"No","Yes")</f>
        <v>No</v>
      </c>
      <c r="N19" s="1583" t="str">
        <f>IF(SUMIFS('Institution by Framework Totals'!$K$1:$K$1476,'Institution by Framework Totals'!$B$1:$B$1476,'Institutional Framework Summary'!N$1,'Institution by Framework Totals'!$A$1:$A$1476,'Institutional Framework Summary'!$A19)=0,"No","Yes")</f>
        <v>No</v>
      </c>
      <c r="O19" s="1659" t="str">
        <f>IF(SUMIFS('Institution by Framework Totals'!$K$1:$K$1476,'Institution by Framework Totals'!$B$1:$B$1476,'Institutional Framework Summary'!O$1,'Institution by Framework Totals'!$A$1:$A$1476,'Institutional Framework Summary'!$A19)=0,"No","Yes")</f>
        <v>No</v>
      </c>
      <c r="P19" s="1660" t="str">
        <f>IF(SUMIFS('Institution by Framework Totals'!$K$1:$K$1476,'Institution by Framework Totals'!$B$1:$B$1476,'Institutional Framework Summary'!P$1,'Institution by Framework Totals'!$A$1:$A$1476,'Institutional Framework Summary'!$A19)=0,"No","Yes")</f>
        <v>No</v>
      </c>
    </row>
    <row r="20" spans="1:16" x14ac:dyDescent="0.2">
      <c r="A20" s="170" t="s">
        <v>131</v>
      </c>
      <c r="B20" s="1582" t="str">
        <f>IF(SUMIFS('Institution by Framework Totals'!$K$1:$K$1476,'Institution by Framework Totals'!$B$1:$B$1476,'Institutional Framework Summary'!B$1,'Institution by Framework Totals'!$A$1:$A$1476,'Institutional Framework Summary'!$A20)=0,"No","Yes")</f>
        <v>Yes</v>
      </c>
      <c r="C20" s="1583" t="str">
        <f>IF(SUMIFS('Institution by Framework Totals'!$K$1:$K$1476,'Institution by Framework Totals'!$B$1:$B$1476,'Institutional Framework Summary'!C$1,'Institution by Framework Totals'!$A$1:$A$1476,'Institutional Framework Summary'!$A20)=0,"No","Yes")</f>
        <v>Yes</v>
      </c>
      <c r="D20" s="1583" t="str">
        <f>IF(SUMIFS('Institution by Framework Totals'!$K$1:$K$1476,'Institution by Framework Totals'!$B$1:$B$1476,'Institutional Framework Summary'!D$1,'Institution by Framework Totals'!$A$1:$A$1476,'Institutional Framework Summary'!$A20)=0,"No","Yes")</f>
        <v>Yes</v>
      </c>
      <c r="E20" s="1583" t="str">
        <f>IF(SUMIFS('Institution by Framework Totals'!$K$1:$K$1476,'Institution by Framework Totals'!$B$1:$B$1476,'Institutional Framework Summary'!E$1,'Institution by Framework Totals'!$A$1:$A$1476,'Institutional Framework Summary'!$A20)=0,"No","Yes")</f>
        <v>Yes</v>
      </c>
      <c r="F20" s="1583" t="str">
        <f>IF(SUMIFS('Institution by Framework Totals'!$K$1:$K$1476,'Institution by Framework Totals'!$B$1:$B$1476,'Institutional Framework Summary'!F$1,'Institution by Framework Totals'!$A$1:$A$1476,'Institutional Framework Summary'!$A20)=0,"No","Yes")</f>
        <v>No</v>
      </c>
      <c r="G20" s="1583" t="str">
        <f>IF(SUMIFS('Institution by Framework Totals'!$K$1:$K$1476,'Institution by Framework Totals'!$B$1:$B$1476,'Institutional Framework Summary'!G$1,'Institution by Framework Totals'!$A$1:$A$1476,'Institutional Framework Summary'!$A20)=0,"No","Yes")</f>
        <v>No</v>
      </c>
      <c r="H20" s="1583" t="str">
        <f>IF(SUMIFS('Institution by Framework Totals'!$K$1:$K$1476,'Institution by Framework Totals'!$B$1:$B$1476,'Institutional Framework Summary'!H$1,'Institution by Framework Totals'!$A$1:$A$1476,'Institutional Framework Summary'!$A20)=0,"No","Yes")</f>
        <v>Yes</v>
      </c>
      <c r="I20" s="1583" t="str">
        <f>IF(SUMIFS('Institution by Framework Totals'!$K$1:$K$1476,'Institution by Framework Totals'!$B$1:$B$1476,'Institutional Framework Summary'!I$1,'Institution by Framework Totals'!$A$1:$A$1476,'Institutional Framework Summary'!$A20)=0,"No","Yes")</f>
        <v>Yes</v>
      </c>
      <c r="J20" s="1583" t="str">
        <f>IF(SUMIFS('Institution by Framework Totals'!$K$1:$K$1476,'Institution by Framework Totals'!$B$1:$B$1476,'Institutional Framework Summary'!J$1,'Institution by Framework Totals'!$A$1:$A$1476,'Institutional Framework Summary'!$A20)=0,"No","Yes")</f>
        <v>Yes</v>
      </c>
      <c r="K20" s="1583" t="str">
        <f>IF(SUMIFS('Institution by Framework Totals'!$K$1:$K$1476,'Institution by Framework Totals'!$B$1:$B$1476,'Institutional Framework Summary'!K$1,'Institution by Framework Totals'!$A$1:$A$1476,'Institutional Framework Summary'!$A20)=0,"No","Yes")</f>
        <v>Yes</v>
      </c>
      <c r="L20" s="1583" t="str">
        <f>IF(SUMIFS('Institution by Framework Totals'!$K$1:$K$1476,'Institution by Framework Totals'!$B$1:$B$1476,'Institutional Framework Summary'!L$1,'Institution by Framework Totals'!$A$1:$A$1476,'Institutional Framework Summary'!$A20)=0,"No","Yes")</f>
        <v>No</v>
      </c>
      <c r="M20" s="1583" t="str">
        <f>IF(SUMIFS('Institution by Framework Totals'!$K$1:$K$1476,'Institution by Framework Totals'!$B$1:$B$1476,'Institutional Framework Summary'!M$1,'Institution by Framework Totals'!$A$1:$A$1476,'Institutional Framework Summary'!$A20)=0,"No","Yes")</f>
        <v>Yes</v>
      </c>
      <c r="N20" s="1583" t="str">
        <f>IF(SUMIFS('Institution by Framework Totals'!$K$1:$K$1476,'Institution by Framework Totals'!$B$1:$B$1476,'Institutional Framework Summary'!N$1,'Institution by Framework Totals'!$A$1:$A$1476,'Institutional Framework Summary'!$A20)=0,"No","Yes")</f>
        <v>Yes</v>
      </c>
      <c r="O20" s="1659" t="str">
        <f>IF(SUMIFS('Institution by Framework Totals'!$K$1:$K$1476,'Institution by Framework Totals'!$B$1:$B$1476,'Institutional Framework Summary'!O$1,'Institution by Framework Totals'!$A$1:$A$1476,'Institutional Framework Summary'!$A20)=0,"No","Yes")</f>
        <v>No</v>
      </c>
      <c r="P20" s="1660" t="str">
        <f>IF(SUMIFS('Institution by Framework Totals'!$K$1:$K$1476,'Institution by Framework Totals'!$B$1:$B$1476,'Institutional Framework Summary'!P$1,'Institution by Framework Totals'!$A$1:$A$1476,'Institutional Framework Summary'!$A20)=0,"No","Yes")</f>
        <v>No</v>
      </c>
    </row>
    <row r="21" spans="1:16" x14ac:dyDescent="0.2">
      <c r="A21" s="170" t="s">
        <v>174</v>
      </c>
      <c r="B21" s="1582" t="str">
        <f>IF(SUMIFS('Institution by Framework Totals'!$K$1:$K$1476,'Institution by Framework Totals'!$B$1:$B$1476,'Institutional Framework Summary'!B$1,'Institution by Framework Totals'!$A$1:$A$1476,'Institutional Framework Summary'!$A21)=0,"No","Yes")</f>
        <v>No</v>
      </c>
      <c r="C21" s="1583" t="str">
        <f>IF(SUMIFS('Institution by Framework Totals'!$K$1:$K$1476,'Institution by Framework Totals'!$B$1:$B$1476,'Institutional Framework Summary'!C$1,'Institution by Framework Totals'!$A$1:$A$1476,'Institutional Framework Summary'!$A21)=0,"No","Yes")</f>
        <v>Yes</v>
      </c>
      <c r="D21" s="1583" t="str">
        <f>IF(SUMIFS('Institution by Framework Totals'!$K$1:$K$1476,'Institution by Framework Totals'!$B$1:$B$1476,'Institutional Framework Summary'!D$1,'Institution by Framework Totals'!$A$1:$A$1476,'Institutional Framework Summary'!$A21)=0,"No","Yes")</f>
        <v>No</v>
      </c>
      <c r="E21" s="1583" t="str">
        <f>IF(SUMIFS('Institution by Framework Totals'!$K$1:$K$1476,'Institution by Framework Totals'!$B$1:$B$1476,'Institutional Framework Summary'!E$1,'Institution by Framework Totals'!$A$1:$A$1476,'Institutional Framework Summary'!$A21)=0,"No","Yes")</f>
        <v>No</v>
      </c>
      <c r="F21" s="1583" t="str">
        <f>IF(SUMIFS('Institution by Framework Totals'!$K$1:$K$1476,'Institution by Framework Totals'!$B$1:$B$1476,'Institutional Framework Summary'!F$1,'Institution by Framework Totals'!$A$1:$A$1476,'Institutional Framework Summary'!$A21)=0,"No","Yes")</f>
        <v>No</v>
      </c>
      <c r="G21" s="1583" t="str">
        <f>IF(SUMIFS('Institution by Framework Totals'!$K$1:$K$1476,'Institution by Framework Totals'!$B$1:$B$1476,'Institutional Framework Summary'!G$1,'Institution by Framework Totals'!$A$1:$A$1476,'Institutional Framework Summary'!$A21)=0,"No","Yes")</f>
        <v>No</v>
      </c>
      <c r="H21" s="1583" t="str">
        <f>IF(SUMIFS('Institution by Framework Totals'!$K$1:$K$1476,'Institution by Framework Totals'!$B$1:$B$1476,'Institutional Framework Summary'!H$1,'Institution by Framework Totals'!$A$1:$A$1476,'Institutional Framework Summary'!$A21)=0,"No","Yes")</f>
        <v>No</v>
      </c>
      <c r="I21" s="1583" t="str">
        <f>IF(SUMIFS('Institution by Framework Totals'!$K$1:$K$1476,'Institution by Framework Totals'!$B$1:$B$1476,'Institutional Framework Summary'!I$1,'Institution by Framework Totals'!$A$1:$A$1476,'Institutional Framework Summary'!$A21)=0,"No","Yes")</f>
        <v>No</v>
      </c>
      <c r="J21" s="1583" t="str">
        <f>IF(SUMIFS('Institution by Framework Totals'!$K$1:$K$1476,'Institution by Framework Totals'!$B$1:$B$1476,'Institutional Framework Summary'!J$1,'Institution by Framework Totals'!$A$1:$A$1476,'Institutional Framework Summary'!$A21)=0,"No","Yes")</f>
        <v>No</v>
      </c>
      <c r="K21" s="1583" t="str">
        <f>IF(SUMIFS('Institution by Framework Totals'!$K$1:$K$1476,'Institution by Framework Totals'!$B$1:$B$1476,'Institutional Framework Summary'!K$1,'Institution by Framework Totals'!$A$1:$A$1476,'Institutional Framework Summary'!$A21)=0,"No","Yes")</f>
        <v>No</v>
      </c>
      <c r="L21" s="1583" t="str">
        <f>IF(SUMIFS('Institution by Framework Totals'!$K$1:$K$1476,'Institution by Framework Totals'!$B$1:$B$1476,'Institutional Framework Summary'!L$1,'Institution by Framework Totals'!$A$1:$A$1476,'Institutional Framework Summary'!$A21)=0,"No","Yes")</f>
        <v>No</v>
      </c>
      <c r="M21" s="1583" t="str">
        <f>IF(SUMIFS('Institution by Framework Totals'!$K$1:$K$1476,'Institution by Framework Totals'!$B$1:$B$1476,'Institutional Framework Summary'!M$1,'Institution by Framework Totals'!$A$1:$A$1476,'Institutional Framework Summary'!$A21)=0,"No","Yes")</f>
        <v>No</v>
      </c>
      <c r="N21" s="1583" t="str">
        <f>IF(SUMIFS('Institution by Framework Totals'!$K$1:$K$1476,'Institution by Framework Totals'!$B$1:$B$1476,'Institutional Framework Summary'!N$1,'Institution by Framework Totals'!$A$1:$A$1476,'Institutional Framework Summary'!$A21)=0,"No","Yes")</f>
        <v>No</v>
      </c>
      <c r="O21" s="1659" t="str">
        <f>IF(SUMIFS('Institution by Framework Totals'!$K$1:$K$1476,'Institution by Framework Totals'!$B$1:$B$1476,'Institutional Framework Summary'!O$1,'Institution by Framework Totals'!$A$1:$A$1476,'Institutional Framework Summary'!$A21)=0,"No","Yes")</f>
        <v>No</v>
      </c>
      <c r="P21" s="1660" t="str">
        <f>IF(SUMIFS('Institution by Framework Totals'!$K$1:$K$1476,'Institution by Framework Totals'!$B$1:$B$1476,'Institutional Framework Summary'!P$1,'Institution by Framework Totals'!$A$1:$A$1476,'Institutional Framework Summary'!$A21)=0,"No","Yes")</f>
        <v>No</v>
      </c>
    </row>
    <row r="22" spans="1:16" x14ac:dyDescent="0.2">
      <c r="A22" s="170" t="s">
        <v>226</v>
      </c>
      <c r="B22" s="1582" t="str">
        <f>IF(SUMIFS('Institution by Framework Totals'!$K$1:$K$1476,'Institution by Framework Totals'!$B$1:$B$1476,'Institutional Framework Summary'!B$1,'Institution by Framework Totals'!$A$1:$A$1476,'Institutional Framework Summary'!$A22)=0,"No","Yes")</f>
        <v>Yes</v>
      </c>
      <c r="C22" s="1583" t="str">
        <f>IF(SUMIFS('Institution by Framework Totals'!$K$1:$K$1476,'Institution by Framework Totals'!$B$1:$B$1476,'Institutional Framework Summary'!C$1,'Institution by Framework Totals'!$A$1:$A$1476,'Institutional Framework Summary'!$A22)=0,"No","Yes")</f>
        <v>No</v>
      </c>
      <c r="D22" s="1583" t="str">
        <f>IF(SUMIFS('Institution by Framework Totals'!$K$1:$K$1476,'Institution by Framework Totals'!$B$1:$B$1476,'Institutional Framework Summary'!D$1,'Institution by Framework Totals'!$A$1:$A$1476,'Institutional Framework Summary'!$A22)=0,"No","Yes")</f>
        <v>Yes</v>
      </c>
      <c r="E22" s="1583" t="str">
        <f>IF(SUMIFS('Institution by Framework Totals'!$K$1:$K$1476,'Institution by Framework Totals'!$B$1:$B$1476,'Institutional Framework Summary'!E$1,'Institution by Framework Totals'!$A$1:$A$1476,'Institutional Framework Summary'!$A22)=0,"No","Yes")</f>
        <v>Yes</v>
      </c>
      <c r="F22" s="1583" t="str">
        <f>IF(SUMIFS('Institution by Framework Totals'!$K$1:$K$1476,'Institution by Framework Totals'!$B$1:$B$1476,'Institutional Framework Summary'!F$1,'Institution by Framework Totals'!$A$1:$A$1476,'Institutional Framework Summary'!$A22)=0,"No","Yes")</f>
        <v>No</v>
      </c>
      <c r="G22" s="1583" t="str">
        <f>IF(SUMIFS('Institution by Framework Totals'!$K$1:$K$1476,'Institution by Framework Totals'!$B$1:$B$1476,'Institutional Framework Summary'!G$1,'Institution by Framework Totals'!$A$1:$A$1476,'Institutional Framework Summary'!$A22)=0,"No","Yes")</f>
        <v>No</v>
      </c>
      <c r="H22" s="1583" t="str">
        <f>IF(SUMIFS('Institution by Framework Totals'!$K$1:$K$1476,'Institution by Framework Totals'!$B$1:$B$1476,'Institutional Framework Summary'!H$1,'Institution by Framework Totals'!$A$1:$A$1476,'Institutional Framework Summary'!$A22)=0,"No","Yes")</f>
        <v>Yes</v>
      </c>
      <c r="I22" s="1583" t="str">
        <f>IF(SUMIFS('Institution by Framework Totals'!$K$1:$K$1476,'Institution by Framework Totals'!$B$1:$B$1476,'Institutional Framework Summary'!I$1,'Institution by Framework Totals'!$A$1:$A$1476,'Institutional Framework Summary'!$A22)=0,"No","Yes")</f>
        <v>No</v>
      </c>
      <c r="J22" s="1583" t="str">
        <f>IF(SUMIFS('Institution by Framework Totals'!$K$1:$K$1476,'Institution by Framework Totals'!$B$1:$B$1476,'Institutional Framework Summary'!J$1,'Institution by Framework Totals'!$A$1:$A$1476,'Institutional Framework Summary'!$A22)=0,"No","Yes")</f>
        <v>No</v>
      </c>
      <c r="K22" s="1583" t="str">
        <f>IF(SUMIFS('Institution by Framework Totals'!$K$1:$K$1476,'Institution by Framework Totals'!$B$1:$B$1476,'Institutional Framework Summary'!K$1,'Institution by Framework Totals'!$A$1:$A$1476,'Institutional Framework Summary'!$A22)=0,"No","Yes")</f>
        <v>Yes</v>
      </c>
      <c r="L22" s="1583" t="str">
        <f>IF(SUMIFS('Institution by Framework Totals'!$K$1:$K$1476,'Institution by Framework Totals'!$B$1:$B$1476,'Institutional Framework Summary'!L$1,'Institution by Framework Totals'!$A$1:$A$1476,'Institutional Framework Summary'!$A22)=0,"No","Yes")</f>
        <v>No</v>
      </c>
      <c r="M22" s="1583" t="str">
        <f>IF(SUMIFS('Institution by Framework Totals'!$K$1:$K$1476,'Institution by Framework Totals'!$B$1:$B$1476,'Institutional Framework Summary'!M$1,'Institution by Framework Totals'!$A$1:$A$1476,'Institutional Framework Summary'!$A22)=0,"No","Yes")</f>
        <v>No</v>
      </c>
      <c r="N22" s="1583" t="str">
        <f>IF(SUMIFS('Institution by Framework Totals'!$K$1:$K$1476,'Institution by Framework Totals'!$B$1:$B$1476,'Institutional Framework Summary'!N$1,'Institution by Framework Totals'!$A$1:$A$1476,'Institutional Framework Summary'!$A22)=0,"No","Yes")</f>
        <v>Yes</v>
      </c>
      <c r="O22" s="1659" t="str">
        <f>IF(SUMIFS('Institution by Framework Totals'!$K$1:$K$1476,'Institution by Framework Totals'!$B$1:$B$1476,'Institutional Framework Summary'!O$1,'Institution by Framework Totals'!$A$1:$A$1476,'Institutional Framework Summary'!$A22)=0,"No","Yes")</f>
        <v>No</v>
      </c>
      <c r="P22" s="1660" t="str">
        <f>IF(SUMIFS('Institution by Framework Totals'!$K$1:$K$1476,'Institution by Framework Totals'!$B$1:$B$1476,'Institutional Framework Summary'!P$1,'Institution by Framework Totals'!$A$1:$A$1476,'Institutional Framework Summary'!$A22)=0,"No","Yes")</f>
        <v>No</v>
      </c>
    </row>
    <row r="23" spans="1:16" x14ac:dyDescent="0.2">
      <c r="A23" s="170" t="s">
        <v>132</v>
      </c>
      <c r="B23" s="1582" t="str">
        <f>IF(SUMIFS('Institution by Framework Totals'!$K$1:$K$1476,'Institution by Framework Totals'!$B$1:$B$1476,'Institutional Framework Summary'!B$1,'Institution by Framework Totals'!$A$1:$A$1476,'Institutional Framework Summary'!$A23)=0,"No","Yes")</f>
        <v>No</v>
      </c>
      <c r="C23" s="1583" t="str">
        <f>IF(SUMIFS('Institution by Framework Totals'!$K$1:$K$1476,'Institution by Framework Totals'!$B$1:$B$1476,'Institutional Framework Summary'!C$1,'Institution by Framework Totals'!$A$1:$A$1476,'Institutional Framework Summary'!$A23)=0,"No","Yes")</f>
        <v>Yes</v>
      </c>
      <c r="D23" s="1583" t="str">
        <f>IF(SUMIFS('Institution by Framework Totals'!$K$1:$K$1476,'Institution by Framework Totals'!$B$1:$B$1476,'Institutional Framework Summary'!D$1,'Institution by Framework Totals'!$A$1:$A$1476,'Institutional Framework Summary'!$A23)=0,"No","Yes")</f>
        <v>Yes</v>
      </c>
      <c r="E23" s="1583" t="str">
        <f>IF(SUMIFS('Institution by Framework Totals'!$K$1:$K$1476,'Institution by Framework Totals'!$B$1:$B$1476,'Institutional Framework Summary'!E$1,'Institution by Framework Totals'!$A$1:$A$1476,'Institutional Framework Summary'!$A23)=0,"No","Yes")</f>
        <v>No</v>
      </c>
      <c r="F23" s="1583" t="str">
        <f>IF(SUMIFS('Institution by Framework Totals'!$K$1:$K$1476,'Institution by Framework Totals'!$B$1:$B$1476,'Institutional Framework Summary'!F$1,'Institution by Framework Totals'!$A$1:$A$1476,'Institutional Framework Summary'!$A23)=0,"No","Yes")</f>
        <v>No</v>
      </c>
      <c r="G23" s="1583" t="str">
        <f>IF(SUMIFS('Institution by Framework Totals'!$K$1:$K$1476,'Institution by Framework Totals'!$B$1:$B$1476,'Institutional Framework Summary'!G$1,'Institution by Framework Totals'!$A$1:$A$1476,'Institutional Framework Summary'!$A23)=0,"No","Yes")</f>
        <v>No</v>
      </c>
      <c r="H23" s="1583" t="str">
        <f>IF(SUMIFS('Institution by Framework Totals'!$K$1:$K$1476,'Institution by Framework Totals'!$B$1:$B$1476,'Institutional Framework Summary'!H$1,'Institution by Framework Totals'!$A$1:$A$1476,'Institutional Framework Summary'!$A23)=0,"No","Yes")</f>
        <v>Yes</v>
      </c>
      <c r="I23" s="1583" t="str">
        <f>IF(SUMIFS('Institution by Framework Totals'!$K$1:$K$1476,'Institution by Framework Totals'!$B$1:$B$1476,'Institutional Framework Summary'!I$1,'Institution by Framework Totals'!$A$1:$A$1476,'Institutional Framework Summary'!$A23)=0,"No","Yes")</f>
        <v>No</v>
      </c>
      <c r="J23" s="1583" t="str">
        <f>IF(SUMIFS('Institution by Framework Totals'!$K$1:$K$1476,'Institution by Framework Totals'!$B$1:$B$1476,'Institutional Framework Summary'!J$1,'Institution by Framework Totals'!$A$1:$A$1476,'Institutional Framework Summary'!$A23)=0,"No","Yes")</f>
        <v>No</v>
      </c>
      <c r="K23" s="1583" t="str">
        <f>IF(SUMIFS('Institution by Framework Totals'!$K$1:$K$1476,'Institution by Framework Totals'!$B$1:$B$1476,'Institutional Framework Summary'!K$1,'Institution by Framework Totals'!$A$1:$A$1476,'Institutional Framework Summary'!$A23)=0,"No","Yes")</f>
        <v>No</v>
      </c>
      <c r="L23" s="1583" t="str">
        <f>IF(SUMIFS('Institution by Framework Totals'!$K$1:$K$1476,'Institution by Framework Totals'!$B$1:$B$1476,'Institutional Framework Summary'!L$1,'Institution by Framework Totals'!$A$1:$A$1476,'Institutional Framework Summary'!$A23)=0,"No","Yes")</f>
        <v>No</v>
      </c>
      <c r="M23" s="1583" t="str">
        <f>IF(SUMIFS('Institution by Framework Totals'!$K$1:$K$1476,'Institution by Framework Totals'!$B$1:$B$1476,'Institutional Framework Summary'!M$1,'Institution by Framework Totals'!$A$1:$A$1476,'Institutional Framework Summary'!$A23)=0,"No","Yes")</f>
        <v>No</v>
      </c>
      <c r="N23" s="1583" t="str">
        <f>IF(SUMIFS('Institution by Framework Totals'!$K$1:$K$1476,'Institution by Framework Totals'!$B$1:$B$1476,'Institutional Framework Summary'!N$1,'Institution by Framework Totals'!$A$1:$A$1476,'Institutional Framework Summary'!$A23)=0,"No","Yes")</f>
        <v>No</v>
      </c>
      <c r="O23" s="1659" t="str">
        <f>IF(SUMIFS('Institution by Framework Totals'!$K$1:$K$1476,'Institution by Framework Totals'!$B$1:$B$1476,'Institutional Framework Summary'!O$1,'Institution by Framework Totals'!$A$1:$A$1476,'Institutional Framework Summary'!$A23)=0,"No","Yes")</f>
        <v>No</v>
      </c>
      <c r="P23" s="1660" t="str">
        <f>IF(SUMIFS('Institution by Framework Totals'!$K$1:$K$1476,'Institution by Framework Totals'!$B$1:$B$1476,'Institutional Framework Summary'!P$1,'Institution by Framework Totals'!$A$1:$A$1476,'Institutional Framework Summary'!$A23)=0,"No","Yes")</f>
        <v>No</v>
      </c>
    </row>
    <row r="24" spans="1:16" x14ac:dyDescent="0.2">
      <c r="A24" s="170" t="s">
        <v>259</v>
      </c>
      <c r="B24" s="1582" t="str">
        <f>IF(SUMIFS('Institution by Framework Totals'!$K$1:$K$1476,'Institution by Framework Totals'!$B$1:$B$1476,'Institutional Framework Summary'!B$1,'Institution by Framework Totals'!$A$1:$A$1476,'Institutional Framework Summary'!$A24)=0,"No","Yes")</f>
        <v>No</v>
      </c>
      <c r="C24" s="1583" t="str">
        <f>IF(SUMIFS('Institution by Framework Totals'!$K$1:$K$1476,'Institution by Framework Totals'!$B$1:$B$1476,'Institutional Framework Summary'!C$1,'Institution by Framework Totals'!$A$1:$A$1476,'Institutional Framework Summary'!$A24)=0,"No","Yes")</f>
        <v>No</v>
      </c>
      <c r="D24" s="1583" t="str">
        <f>IF(SUMIFS('Institution by Framework Totals'!$K$1:$K$1476,'Institution by Framework Totals'!$B$1:$B$1476,'Institutional Framework Summary'!D$1,'Institution by Framework Totals'!$A$1:$A$1476,'Institutional Framework Summary'!$A24)=0,"No","Yes")</f>
        <v>No</v>
      </c>
      <c r="E24" s="1583" t="str">
        <f>IF(SUMIFS('Institution by Framework Totals'!$K$1:$K$1476,'Institution by Framework Totals'!$B$1:$B$1476,'Institutional Framework Summary'!E$1,'Institution by Framework Totals'!$A$1:$A$1476,'Institutional Framework Summary'!$A24)=0,"No","Yes")</f>
        <v>No</v>
      </c>
      <c r="F24" s="1583" t="str">
        <f>IF(SUMIFS('Institution by Framework Totals'!$K$1:$K$1476,'Institution by Framework Totals'!$B$1:$B$1476,'Institutional Framework Summary'!F$1,'Institution by Framework Totals'!$A$1:$A$1476,'Institutional Framework Summary'!$A24)=0,"No","Yes")</f>
        <v>No</v>
      </c>
      <c r="G24" s="1583" t="str">
        <f>IF(SUMIFS('Institution by Framework Totals'!$K$1:$K$1476,'Institution by Framework Totals'!$B$1:$B$1476,'Institutional Framework Summary'!G$1,'Institution by Framework Totals'!$A$1:$A$1476,'Institutional Framework Summary'!$A24)=0,"No","Yes")</f>
        <v>No</v>
      </c>
      <c r="H24" s="1583" t="str">
        <f>IF(SUMIFS('Institution by Framework Totals'!$K$1:$K$1476,'Institution by Framework Totals'!$B$1:$B$1476,'Institutional Framework Summary'!H$1,'Institution by Framework Totals'!$A$1:$A$1476,'Institutional Framework Summary'!$A24)=0,"No","Yes")</f>
        <v>No</v>
      </c>
      <c r="I24" s="1583" t="str">
        <f>IF(SUMIFS('Institution by Framework Totals'!$K$1:$K$1476,'Institution by Framework Totals'!$B$1:$B$1476,'Institutional Framework Summary'!I$1,'Institution by Framework Totals'!$A$1:$A$1476,'Institutional Framework Summary'!$A24)=0,"No","Yes")</f>
        <v>No</v>
      </c>
      <c r="J24" s="1583" t="str">
        <f>IF(SUMIFS('Institution by Framework Totals'!$K$1:$K$1476,'Institution by Framework Totals'!$B$1:$B$1476,'Institutional Framework Summary'!J$1,'Institution by Framework Totals'!$A$1:$A$1476,'Institutional Framework Summary'!$A24)=0,"No","Yes")</f>
        <v>No</v>
      </c>
      <c r="K24" s="1583" t="str">
        <f>IF(SUMIFS('Institution by Framework Totals'!$K$1:$K$1476,'Institution by Framework Totals'!$B$1:$B$1476,'Institutional Framework Summary'!K$1,'Institution by Framework Totals'!$A$1:$A$1476,'Institutional Framework Summary'!$A24)=0,"No","Yes")</f>
        <v>No</v>
      </c>
      <c r="L24" s="1583" t="str">
        <f>IF(SUMIFS('Institution by Framework Totals'!$K$1:$K$1476,'Institution by Framework Totals'!$B$1:$B$1476,'Institutional Framework Summary'!L$1,'Institution by Framework Totals'!$A$1:$A$1476,'Institutional Framework Summary'!$A24)=0,"No","Yes")</f>
        <v>No</v>
      </c>
      <c r="M24" s="1583" t="str">
        <f>IF(SUMIFS('Institution by Framework Totals'!$K$1:$K$1476,'Institution by Framework Totals'!$B$1:$B$1476,'Institutional Framework Summary'!M$1,'Institution by Framework Totals'!$A$1:$A$1476,'Institutional Framework Summary'!$A24)=0,"No","Yes")</f>
        <v>Yes</v>
      </c>
      <c r="N24" s="1583" t="str">
        <f>IF(SUMIFS('Institution by Framework Totals'!$K$1:$K$1476,'Institution by Framework Totals'!$B$1:$B$1476,'Institutional Framework Summary'!N$1,'Institution by Framework Totals'!$A$1:$A$1476,'Institutional Framework Summary'!$A24)=0,"No","Yes")</f>
        <v>No</v>
      </c>
      <c r="O24" s="1659" t="str">
        <f>IF(SUMIFS('Institution by Framework Totals'!$K$1:$K$1476,'Institution by Framework Totals'!$B$1:$B$1476,'Institutional Framework Summary'!O$1,'Institution by Framework Totals'!$A$1:$A$1476,'Institutional Framework Summary'!$A24)=0,"No","Yes")</f>
        <v>No</v>
      </c>
      <c r="P24" s="1660" t="str">
        <f>IF(SUMIFS('Institution by Framework Totals'!$K$1:$K$1476,'Institution by Framework Totals'!$B$1:$B$1476,'Institutional Framework Summary'!P$1,'Institution by Framework Totals'!$A$1:$A$1476,'Institutional Framework Summary'!$A24)=0,"No","Yes")</f>
        <v>No</v>
      </c>
    </row>
    <row r="25" spans="1:16" x14ac:dyDescent="0.2">
      <c r="A25" s="170" t="s">
        <v>133</v>
      </c>
      <c r="B25" s="1582" t="str">
        <f>IF(SUMIFS('Institution by Framework Totals'!$K$1:$K$1476,'Institution by Framework Totals'!$B$1:$B$1476,'Institutional Framework Summary'!B$1,'Institution by Framework Totals'!$A$1:$A$1476,'Institutional Framework Summary'!$A25)=0,"No","Yes")</f>
        <v>Yes</v>
      </c>
      <c r="C25" s="1583" t="str">
        <f>IF(SUMIFS('Institution by Framework Totals'!$K$1:$K$1476,'Institution by Framework Totals'!$B$1:$B$1476,'Institutional Framework Summary'!C$1,'Institution by Framework Totals'!$A$1:$A$1476,'Institutional Framework Summary'!$A25)=0,"No","Yes")</f>
        <v>Yes</v>
      </c>
      <c r="D25" s="1583" t="str">
        <f>IF(SUMIFS('Institution by Framework Totals'!$K$1:$K$1476,'Institution by Framework Totals'!$B$1:$B$1476,'Institutional Framework Summary'!D$1,'Institution by Framework Totals'!$A$1:$A$1476,'Institutional Framework Summary'!$A25)=0,"No","Yes")</f>
        <v>Yes</v>
      </c>
      <c r="E25" s="1583" t="str">
        <f>IF(SUMIFS('Institution by Framework Totals'!$K$1:$K$1476,'Institution by Framework Totals'!$B$1:$B$1476,'Institutional Framework Summary'!E$1,'Institution by Framework Totals'!$A$1:$A$1476,'Institutional Framework Summary'!$A25)=0,"No","Yes")</f>
        <v>Yes</v>
      </c>
      <c r="F25" s="1583" t="str">
        <f>IF(SUMIFS('Institution by Framework Totals'!$K$1:$K$1476,'Institution by Framework Totals'!$B$1:$B$1476,'Institutional Framework Summary'!F$1,'Institution by Framework Totals'!$A$1:$A$1476,'Institutional Framework Summary'!$A25)=0,"No","Yes")</f>
        <v>No</v>
      </c>
      <c r="G25" s="1583" t="str">
        <f>IF(SUMIFS('Institution by Framework Totals'!$K$1:$K$1476,'Institution by Framework Totals'!$B$1:$B$1476,'Institutional Framework Summary'!G$1,'Institution by Framework Totals'!$A$1:$A$1476,'Institutional Framework Summary'!$A25)=0,"No","Yes")</f>
        <v>No</v>
      </c>
      <c r="H25" s="1583" t="str">
        <f>IF(SUMIFS('Institution by Framework Totals'!$K$1:$K$1476,'Institution by Framework Totals'!$B$1:$B$1476,'Institutional Framework Summary'!H$1,'Institution by Framework Totals'!$A$1:$A$1476,'Institutional Framework Summary'!$A25)=0,"No","Yes")</f>
        <v>Yes</v>
      </c>
      <c r="I25" s="1583" t="str">
        <f>IF(SUMIFS('Institution by Framework Totals'!$K$1:$K$1476,'Institution by Framework Totals'!$B$1:$B$1476,'Institutional Framework Summary'!I$1,'Institution by Framework Totals'!$A$1:$A$1476,'Institutional Framework Summary'!$A25)=0,"No","Yes")</f>
        <v>No</v>
      </c>
      <c r="J25" s="1583" t="str">
        <f>IF(SUMIFS('Institution by Framework Totals'!$K$1:$K$1476,'Institution by Framework Totals'!$B$1:$B$1476,'Institutional Framework Summary'!J$1,'Institution by Framework Totals'!$A$1:$A$1476,'Institutional Framework Summary'!$A25)=0,"No","Yes")</f>
        <v>No</v>
      </c>
      <c r="K25" s="1583" t="str">
        <f>IF(SUMIFS('Institution by Framework Totals'!$K$1:$K$1476,'Institution by Framework Totals'!$B$1:$B$1476,'Institutional Framework Summary'!K$1,'Institution by Framework Totals'!$A$1:$A$1476,'Institutional Framework Summary'!$A25)=0,"No","Yes")</f>
        <v>Yes</v>
      </c>
      <c r="L25" s="1583" t="str">
        <f>IF(SUMIFS('Institution by Framework Totals'!$K$1:$K$1476,'Institution by Framework Totals'!$B$1:$B$1476,'Institutional Framework Summary'!L$1,'Institution by Framework Totals'!$A$1:$A$1476,'Institutional Framework Summary'!$A25)=0,"No","Yes")</f>
        <v>No</v>
      </c>
      <c r="M25" s="1583" t="str">
        <f>IF(SUMIFS('Institution by Framework Totals'!$K$1:$K$1476,'Institution by Framework Totals'!$B$1:$B$1476,'Institutional Framework Summary'!M$1,'Institution by Framework Totals'!$A$1:$A$1476,'Institutional Framework Summary'!$A25)=0,"No","Yes")</f>
        <v>No</v>
      </c>
      <c r="N25" s="1583" t="str">
        <f>IF(SUMIFS('Institution by Framework Totals'!$K$1:$K$1476,'Institution by Framework Totals'!$B$1:$B$1476,'Institutional Framework Summary'!N$1,'Institution by Framework Totals'!$A$1:$A$1476,'Institutional Framework Summary'!$A25)=0,"No","Yes")</f>
        <v>Yes</v>
      </c>
      <c r="O25" s="1659" t="str">
        <f>IF(SUMIFS('Institution by Framework Totals'!$K$1:$K$1476,'Institution by Framework Totals'!$B$1:$B$1476,'Institutional Framework Summary'!O$1,'Institution by Framework Totals'!$A$1:$A$1476,'Institutional Framework Summary'!$A25)=0,"No","Yes")</f>
        <v>No</v>
      </c>
      <c r="P25" s="1660" t="str">
        <f>IF(SUMIFS('Institution by Framework Totals'!$K$1:$K$1476,'Institution by Framework Totals'!$B$1:$B$1476,'Institutional Framework Summary'!P$1,'Institution by Framework Totals'!$A$1:$A$1476,'Institutional Framework Summary'!$A25)=0,"No","Yes")</f>
        <v>No</v>
      </c>
    </row>
    <row r="26" spans="1:16" x14ac:dyDescent="0.2">
      <c r="A26" s="170" t="s">
        <v>134</v>
      </c>
      <c r="B26" s="1582" t="str">
        <f>IF(SUMIFS('Institution by Framework Totals'!$K$1:$K$1476,'Institution by Framework Totals'!$B$1:$B$1476,'Institutional Framework Summary'!B$1,'Institution by Framework Totals'!$A$1:$A$1476,'Institutional Framework Summary'!$A26)=0,"No","Yes")</f>
        <v>No</v>
      </c>
      <c r="C26" s="1583" t="str">
        <f>IF(SUMIFS('Institution by Framework Totals'!$K$1:$K$1476,'Institution by Framework Totals'!$B$1:$B$1476,'Institutional Framework Summary'!C$1,'Institution by Framework Totals'!$A$1:$A$1476,'Institutional Framework Summary'!$A26)=0,"No","Yes")</f>
        <v>Yes</v>
      </c>
      <c r="D26" s="1583" t="str">
        <f>IF(SUMIFS('Institution by Framework Totals'!$K$1:$K$1476,'Institution by Framework Totals'!$B$1:$B$1476,'Institutional Framework Summary'!D$1,'Institution by Framework Totals'!$A$1:$A$1476,'Institutional Framework Summary'!$A26)=0,"No","Yes")</f>
        <v>Yes</v>
      </c>
      <c r="E26" s="1583" t="str">
        <f>IF(SUMIFS('Institution by Framework Totals'!$K$1:$K$1476,'Institution by Framework Totals'!$B$1:$B$1476,'Institutional Framework Summary'!E$1,'Institution by Framework Totals'!$A$1:$A$1476,'Institutional Framework Summary'!$A26)=0,"No","Yes")</f>
        <v>No</v>
      </c>
      <c r="F26" s="1583" t="str">
        <f>IF(SUMIFS('Institution by Framework Totals'!$K$1:$K$1476,'Institution by Framework Totals'!$B$1:$B$1476,'Institutional Framework Summary'!F$1,'Institution by Framework Totals'!$A$1:$A$1476,'Institutional Framework Summary'!$A26)=0,"No","Yes")</f>
        <v>No</v>
      </c>
      <c r="G26" s="1583" t="str">
        <f>IF(SUMIFS('Institution by Framework Totals'!$K$1:$K$1476,'Institution by Framework Totals'!$B$1:$B$1476,'Institutional Framework Summary'!G$1,'Institution by Framework Totals'!$A$1:$A$1476,'Institutional Framework Summary'!$A26)=0,"No","Yes")</f>
        <v>No</v>
      </c>
      <c r="H26" s="1583" t="str">
        <f>IF(SUMIFS('Institution by Framework Totals'!$K$1:$K$1476,'Institution by Framework Totals'!$B$1:$B$1476,'Institutional Framework Summary'!H$1,'Institution by Framework Totals'!$A$1:$A$1476,'Institutional Framework Summary'!$A26)=0,"No","Yes")</f>
        <v>Yes</v>
      </c>
      <c r="I26" s="1583" t="str">
        <f>IF(SUMIFS('Institution by Framework Totals'!$K$1:$K$1476,'Institution by Framework Totals'!$B$1:$B$1476,'Institutional Framework Summary'!I$1,'Institution by Framework Totals'!$A$1:$A$1476,'Institutional Framework Summary'!$A26)=0,"No","Yes")</f>
        <v>No</v>
      </c>
      <c r="J26" s="1583" t="str">
        <f>IF(SUMIFS('Institution by Framework Totals'!$K$1:$K$1476,'Institution by Framework Totals'!$B$1:$B$1476,'Institutional Framework Summary'!J$1,'Institution by Framework Totals'!$A$1:$A$1476,'Institutional Framework Summary'!$A26)=0,"No","Yes")</f>
        <v>Yes</v>
      </c>
      <c r="K26" s="1583" t="str">
        <f>IF(SUMIFS('Institution by Framework Totals'!$K$1:$K$1476,'Institution by Framework Totals'!$B$1:$B$1476,'Institutional Framework Summary'!K$1,'Institution by Framework Totals'!$A$1:$A$1476,'Institutional Framework Summary'!$A26)=0,"No","Yes")</f>
        <v>No</v>
      </c>
      <c r="L26" s="1583" t="str">
        <f>IF(SUMIFS('Institution by Framework Totals'!$K$1:$K$1476,'Institution by Framework Totals'!$B$1:$B$1476,'Institutional Framework Summary'!L$1,'Institution by Framework Totals'!$A$1:$A$1476,'Institutional Framework Summary'!$A26)=0,"No","Yes")</f>
        <v>No</v>
      </c>
      <c r="M26" s="1583" t="str">
        <f>IF(SUMIFS('Institution by Framework Totals'!$K$1:$K$1476,'Institution by Framework Totals'!$B$1:$B$1476,'Institutional Framework Summary'!M$1,'Institution by Framework Totals'!$A$1:$A$1476,'Institutional Framework Summary'!$A26)=0,"No","Yes")</f>
        <v>No</v>
      </c>
      <c r="N26" s="1583" t="str">
        <f>IF(SUMIFS('Institution by Framework Totals'!$K$1:$K$1476,'Institution by Framework Totals'!$B$1:$B$1476,'Institutional Framework Summary'!N$1,'Institution by Framework Totals'!$A$1:$A$1476,'Institutional Framework Summary'!$A26)=0,"No","Yes")</f>
        <v>Yes</v>
      </c>
      <c r="O26" s="1659" t="str">
        <f>IF(SUMIFS('Institution by Framework Totals'!$K$1:$K$1476,'Institution by Framework Totals'!$B$1:$B$1476,'Institutional Framework Summary'!O$1,'Institution by Framework Totals'!$A$1:$A$1476,'Institutional Framework Summary'!$A26)=0,"No","Yes")</f>
        <v>No</v>
      </c>
      <c r="P26" s="1660" t="str">
        <f>IF(SUMIFS('Institution by Framework Totals'!$K$1:$K$1476,'Institution by Framework Totals'!$B$1:$B$1476,'Institutional Framework Summary'!P$1,'Institution by Framework Totals'!$A$1:$A$1476,'Institutional Framework Summary'!$A26)=0,"No","Yes")</f>
        <v>No</v>
      </c>
    </row>
    <row r="27" spans="1:16" x14ac:dyDescent="0.2">
      <c r="A27" s="170" t="s">
        <v>135</v>
      </c>
      <c r="B27" s="1582" t="str">
        <f>IF(SUMIFS('Institution by Framework Totals'!$K$1:$K$1476,'Institution by Framework Totals'!$B$1:$B$1476,'Institutional Framework Summary'!B$1,'Institution by Framework Totals'!$A$1:$A$1476,'Institutional Framework Summary'!$A27)=0,"No","Yes")</f>
        <v>Yes</v>
      </c>
      <c r="C27" s="1583" t="str">
        <f>IF(SUMIFS('Institution by Framework Totals'!$K$1:$K$1476,'Institution by Framework Totals'!$B$1:$B$1476,'Institutional Framework Summary'!C$1,'Institution by Framework Totals'!$A$1:$A$1476,'Institutional Framework Summary'!$A27)=0,"No","Yes")</f>
        <v>Yes</v>
      </c>
      <c r="D27" s="1583" t="str">
        <f>IF(SUMIFS('Institution by Framework Totals'!$K$1:$K$1476,'Institution by Framework Totals'!$B$1:$B$1476,'Institutional Framework Summary'!D$1,'Institution by Framework Totals'!$A$1:$A$1476,'Institutional Framework Summary'!$A27)=0,"No","Yes")</f>
        <v>Yes</v>
      </c>
      <c r="E27" s="1583" t="str">
        <f>IF(SUMIFS('Institution by Framework Totals'!$K$1:$K$1476,'Institution by Framework Totals'!$B$1:$B$1476,'Institutional Framework Summary'!E$1,'Institution by Framework Totals'!$A$1:$A$1476,'Institutional Framework Summary'!$A27)=0,"No","Yes")</f>
        <v>Yes</v>
      </c>
      <c r="F27" s="1583" t="str">
        <f>IF(SUMIFS('Institution by Framework Totals'!$K$1:$K$1476,'Institution by Framework Totals'!$B$1:$B$1476,'Institutional Framework Summary'!F$1,'Institution by Framework Totals'!$A$1:$A$1476,'Institutional Framework Summary'!$A27)=0,"No","Yes")</f>
        <v>No</v>
      </c>
      <c r="G27" s="1583" t="str">
        <f>IF(SUMIFS('Institution by Framework Totals'!$K$1:$K$1476,'Institution by Framework Totals'!$B$1:$B$1476,'Institutional Framework Summary'!G$1,'Institution by Framework Totals'!$A$1:$A$1476,'Institutional Framework Summary'!$A27)=0,"No","Yes")</f>
        <v>No</v>
      </c>
      <c r="H27" s="1583" t="str">
        <f>IF(SUMIFS('Institution by Framework Totals'!$K$1:$K$1476,'Institution by Framework Totals'!$B$1:$B$1476,'Institutional Framework Summary'!H$1,'Institution by Framework Totals'!$A$1:$A$1476,'Institutional Framework Summary'!$A27)=0,"No","Yes")</f>
        <v>Yes</v>
      </c>
      <c r="I27" s="1583" t="str">
        <f>IF(SUMIFS('Institution by Framework Totals'!$K$1:$K$1476,'Institution by Framework Totals'!$B$1:$B$1476,'Institutional Framework Summary'!I$1,'Institution by Framework Totals'!$A$1:$A$1476,'Institutional Framework Summary'!$A27)=0,"No","Yes")</f>
        <v>Yes</v>
      </c>
      <c r="J27" s="1583" t="str">
        <f>IF(SUMIFS('Institution by Framework Totals'!$K$1:$K$1476,'Institution by Framework Totals'!$B$1:$B$1476,'Institutional Framework Summary'!J$1,'Institution by Framework Totals'!$A$1:$A$1476,'Institutional Framework Summary'!$A27)=0,"No","Yes")</f>
        <v>No</v>
      </c>
      <c r="K27" s="1583" t="str">
        <f>IF(SUMIFS('Institution by Framework Totals'!$K$1:$K$1476,'Institution by Framework Totals'!$B$1:$B$1476,'Institutional Framework Summary'!K$1,'Institution by Framework Totals'!$A$1:$A$1476,'Institutional Framework Summary'!$A27)=0,"No","Yes")</f>
        <v>Yes</v>
      </c>
      <c r="L27" s="1583" t="str">
        <f>IF(SUMIFS('Institution by Framework Totals'!$K$1:$K$1476,'Institution by Framework Totals'!$B$1:$B$1476,'Institutional Framework Summary'!L$1,'Institution by Framework Totals'!$A$1:$A$1476,'Institutional Framework Summary'!$A27)=0,"No","Yes")</f>
        <v>No</v>
      </c>
      <c r="M27" s="1583" t="str">
        <f>IF(SUMIFS('Institution by Framework Totals'!$K$1:$K$1476,'Institution by Framework Totals'!$B$1:$B$1476,'Institutional Framework Summary'!M$1,'Institution by Framework Totals'!$A$1:$A$1476,'Institutional Framework Summary'!$A27)=0,"No","Yes")</f>
        <v>No</v>
      </c>
      <c r="N27" s="1583" t="str">
        <f>IF(SUMIFS('Institution by Framework Totals'!$K$1:$K$1476,'Institution by Framework Totals'!$B$1:$B$1476,'Institutional Framework Summary'!N$1,'Institution by Framework Totals'!$A$1:$A$1476,'Institutional Framework Summary'!$A27)=0,"No","Yes")</f>
        <v>Yes</v>
      </c>
      <c r="O27" s="1659" t="str">
        <f>IF(SUMIFS('Institution by Framework Totals'!$K$1:$K$1476,'Institution by Framework Totals'!$B$1:$B$1476,'Institutional Framework Summary'!O$1,'Institution by Framework Totals'!$A$1:$A$1476,'Institutional Framework Summary'!$A27)=0,"No","Yes")</f>
        <v>No</v>
      </c>
      <c r="P27" s="1660" t="str">
        <f>IF(SUMIFS('Institution by Framework Totals'!$K$1:$K$1476,'Institution by Framework Totals'!$B$1:$B$1476,'Institutional Framework Summary'!P$1,'Institution by Framework Totals'!$A$1:$A$1476,'Institutional Framework Summary'!$A27)=0,"No","Yes")</f>
        <v>No</v>
      </c>
    </row>
    <row r="28" spans="1:16" x14ac:dyDescent="0.2">
      <c r="A28" s="170" t="s">
        <v>155</v>
      </c>
      <c r="B28" s="1582" t="str">
        <f>IF(SUMIFS('Institution by Framework Totals'!$K$1:$K$1476,'Institution by Framework Totals'!$B$1:$B$1476,'Institutional Framework Summary'!B$1,'Institution by Framework Totals'!$A$1:$A$1476,'Institutional Framework Summary'!$A28)=0,"No","Yes")</f>
        <v>No</v>
      </c>
      <c r="C28" s="1583" t="str">
        <f>IF(SUMIFS('Institution by Framework Totals'!$K$1:$K$1476,'Institution by Framework Totals'!$B$1:$B$1476,'Institutional Framework Summary'!C$1,'Institution by Framework Totals'!$A$1:$A$1476,'Institutional Framework Summary'!$A28)=0,"No","Yes")</f>
        <v>No</v>
      </c>
      <c r="D28" s="1583" t="str">
        <f>IF(SUMIFS('Institution by Framework Totals'!$K$1:$K$1476,'Institution by Framework Totals'!$B$1:$B$1476,'Institutional Framework Summary'!D$1,'Institution by Framework Totals'!$A$1:$A$1476,'Institutional Framework Summary'!$A28)=0,"No","Yes")</f>
        <v>Yes</v>
      </c>
      <c r="E28" s="1583" t="str">
        <f>IF(SUMIFS('Institution by Framework Totals'!$K$1:$K$1476,'Institution by Framework Totals'!$B$1:$B$1476,'Institutional Framework Summary'!E$1,'Institution by Framework Totals'!$A$1:$A$1476,'Institutional Framework Summary'!$A28)=0,"No","Yes")</f>
        <v>Yes</v>
      </c>
      <c r="F28" s="1583" t="str">
        <f>IF(SUMIFS('Institution by Framework Totals'!$K$1:$K$1476,'Institution by Framework Totals'!$B$1:$B$1476,'Institutional Framework Summary'!F$1,'Institution by Framework Totals'!$A$1:$A$1476,'Institutional Framework Summary'!$A28)=0,"No","Yes")</f>
        <v>No</v>
      </c>
      <c r="G28" s="1583" t="str">
        <f>IF(SUMIFS('Institution by Framework Totals'!$K$1:$K$1476,'Institution by Framework Totals'!$B$1:$B$1476,'Institutional Framework Summary'!G$1,'Institution by Framework Totals'!$A$1:$A$1476,'Institutional Framework Summary'!$A28)=0,"No","Yes")</f>
        <v>No</v>
      </c>
      <c r="H28" s="1583" t="str">
        <f>IF(SUMIFS('Institution by Framework Totals'!$K$1:$K$1476,'Institution by Framework Totals'!$B$1:$B$1476,'Institutional Framework Summary'!H$1,'Institution by Framework Totals'!$A$1:$A$1476,'Institutional Framework Summary'!$A28)=0,"No","Yes")</f>
        <v>Yes</v>
      </c>
      <c r="I28" s="1583" t="str">
        <f>IF(SUMIFS('Institution by Framework Totals'!$K$1:$K$1476,'Institution by Framework Totals'!$B$1:$B$1476,'Institutional Framework Summary'!I$1,'Institution by Framework Totals'!$A$1:$A$1476,'Institutional Framework Summary'!$A28)=0,"No","Yes")</f>
        <v>No</v>
      </c>
      <c r="J28" s="1583" t="str">
        <f>IF(SUMIFS('Institution by Framework Totals'!$K$1:$K$1476,'Institution by Framework Totals'!$B$1:$B$1476,'Institutional Framework Summary'!J$1,'Institution by Framework Totals'!$A$1:$A$1476,'Institutional Framework Summary'!$A28)=0,"No","Yes")</f>
        <v>No</v>
      </c>
      <c r="K28" s="1583" t="str">
        <f>IF(SUMIFS('Institution by Framework Totals'!$K$1:$K$1476,'Institution by Framework Totals'!$B$1:$B$1476,'Institutional Framework Summary'!K$1,'Institution by Framework Totals'!$A$1:$A$1476,'Institutional Framework Summary'!$A28)=0,"No","Yes")</f>
        <v>Yes</v>
      </c>
      <c r="L28" s="1583" t="str">
        <f>IF(SUMIFS('Institution by Framework Totals'!$K$1:$K$1476,'Institution by Framework Totals'!$B$1:$B$1476,'Institutional Framework Summary'!L$1,'Institution by Framework Totals'!$A$1:$A$1476,'Institutional Framework Summary'!$A28)=0,"No","Yes")</f>
        <v>No</v>
      </c>
      <c r="M28" s="1583" t="str">
        <f>IF(SUMIFS('Institution by Framework Totals'!$K$1:$K$1476,'Institution by Framework Totals'!$B$1:$B$1476,'Institutional Framework Summary'!M$1,'Institution by Framework Totals'!$A$1:$A$1476,'Institutional Framework Summary'!$A28)=0,"No","Yes")</f>
        <v>No</v>
      </c>
      <c r="N28" s="1583" t="str">
        <f>IF(SUMIFS('Institution by Framework Totals'!$K$1:$K$1476,'Institution by Framework Totals'!$B$1:$B$1476,'Institutional Framework Summary'!N$1,'Institution by Framework Totals'!$A$1:$A$1476,'Institutional Framework Summary'!$A28)=0,"No","Yes")</f>
        <v>Yes</v>
      </c>
      <c r="O28" s="1659" t="str">
        <f>IF(SUMIFS('Institution by Framework Totals'!$K$1:$K$1476,'Institution by Framework Totals'!$B$1:$B$1476,'Institutional Framework Summary'!O$1,'Institution by Framework Totals'!$A$1:$A$1476,'Institutional Framework Summary'!$A28)=0,"No","Yes")</f>
        <v>No</v>
      </c>
      <c r="P28" s="1660" t="str">
        <f>IF(SUMIFS('Institution by Framework Totals'!$K$1:$K$1476,'Institution by Framework Totals'!$B$1:$B$1476,'Institutional Framework Summary'!P$1,'Institution by Framework Totals'!$A$1:$A$1476,'Institutional Framework Summary'!$A28)=0,"No","Yes")</f>
        <v>No</v>
      </c>
    </row>
    <row r="29" spans="1:16" x14ac:dyDescent="0.2">
      <c r="A29" s="170" t="s">
        <v>254</v>
      </c>
      <c r="B29" s="1582" t="str">
        <f>IF(SUMIFS('Institution by Framework Totals'!$K$1:$K$1476,'Institution by Framework Totals'!$B$1:$B$1476,'Institutional Framework Summary'!B$1,'Institution by Framework Totals'!$A$1:$A$1476,'Institutional Framework Summary'!$A29)=0,"No","Yes")</f>
        <v>Yes</v>
      </c>
      <c r="C29" s="1583" t="str">
        <f>IF(SUMIFS('Institution by Framework Totals'!$K$1:$K$1476,'Institution by Framework Totals'!$B$1:$B$1476,'Institutional Framework Summary'!C$1,'Institution by Framework Totals'!$A$1:$A$1476,'Institutional Framework Summary'!$A29)=0,"No","Yes")</f>
        <v>No</v>
      </c>
      <c r="D29" s="1583" t="str">
        <f>IF(SUMIFS('Institution by Framework Totals'!$K$1:$K$1476,'Institution by Framework Totals'!$B$1:$B$1476,'Institutional Framework Summary'!D$1,'Institution by Framework Totals'!$A$1:$A$1476,'Institutional Framework Summary'!$A29)=0,"No","Yes")</f>
        <v>No</v>
      </c>
      <c r="E29" s="1583" t="str">
        <f>IF(SUMIFS('Institution by Framework Totals'!$K$1:$K$1476,'Institution by Framework Totals'!$B$1:$B$1476,'Institutional Framework Summary'!E$1,'Institution by Framework Totals'!$A$1:$A$1476,'Institutional Framework Summary'!$A29)=0,"No","Yes")</f>
        <v>Yes</v>
      </c>
      <c r="F29" s="1583" t="str">
        <f>IF(SUMIFS('Institution by Framework Totals'!$K$1:$K$1476,'Institution by Framework Totals'!$B$1:$B$1476,'Institutional Framework Summary'!F$1,'Institution by Framework Totals'!$A$1:$A$1476,'Institutional Framework Summary'!$A29)=0,"No","Yes")</f>
        <v>No</v>
      </c>
      <c r="G29" s="1583" t="str">
        <f>IF(SUMIFS('Institution by Framework Totals'!$K$1:$K$1476,'Institution by Framework Totals'!$B$1:$B$1476,'Institutional Framework Summary'!G$1,'Institution by Framework Totals'!$A$1:$A$1476,'Institutional Framework Summary'!$A29)=0,"No","Yes")</f>
        <v>No</v>
      </c>
      <c r="H29" s="1583" t="str">
        <f>IF(SUMIFS('Institution by Framework Totals'!$K$1:$K$1476,'Institution by Framework Totals'!$B$1:$B$1476,'Institutional Framework Summary'!H$1,'Institution by Framework Totals'!$A$1:$A$1476,'Institutional Framework Summary'!$A29)=0,"No","Yes")</f>
        <v>Yes</v>
      </c>
      <c r="I29" s="1583" t="str">
        <f>IF(SUMIFS('Institution by Framework Totals'!$K$1:$K$1476,'Institution by Framework Totals'!$B$1:$B$1476,'Institutional Framework Summary'!I$1,'Institution by Framework Totals'!$A$1:$A$1476,'Institutional Framework Summary'!$A29)=0,"No","Yes")</f>
        <v>No</v>
      </c>
      <c r="J29" s="1583" t="str">
        <f>IF(SUMIFS('Institution by Framework Totals'!$K$1:$K$1476,'Institution by Framework Totals'!$B$1:$B$1476,'Institutional Framework Summary'!J$1,'Institution by Framework Totals'!$A$1:$A$1476,'Institutional Framework Summary'!$A29)=0,"No","Yes")</f>
        <v>No</v>
      </c>
      <c r="K29" s="1583" t="str">
        <f>IF(SUMIFS('Institution by Framework Totals'!$K$1:$K$1476,'Institution by Framework Totals'!$B$1:$B$1476,'Institutional Framework Summary'!K$1,'Institution by Framework Totals'!$A$1:$A$1476,'Institutional Framework Summary'!$A29)=0,"No","Yes")</f>
        <v>No</v>
      </c>
      <c r="L29" s="1583" t="str">
        <f>IF(SUMIFS('Institution by Framework Totals'!$K$1:$K$1476,'Institution by Framework Totals'!$B$1:$B$1476,'Institutional Framework Summary'!L$1,'Institution by Framework Totals'!$A$1:$A$1476,'Institutional Framework Summary'!$A29)=0,"No","Yes")</f>
        <v>No</v>
      </c>
      <c r="M29" s="1583" t="str">
        <f>IF(SUMIFS('Institution by Framework Totals'!$K$1:$K$1476,'Institution by Framework Totals'!$B$1:$B$1476,'Institutional Framework Summary'!M$1,'Institution by Framework Totals'!$A$1:$A$1476,'Institutional Framework Summary'!$A29)=0,"No","Yes")</f>
        <v>No</v>
      </c>
      <c r="N29" s="1583" t="str">
        <f>IF(SUMIFS('Institution by Framework Totals'!$K$1:$K$1476,'Institution by Framework Totals'!$B$1:$B$1476,'Institutional Framework Summary'!N$1,'Institution by Framework Totals'!$A$1:$A$1476,'Institutional Framework Summary'!$A29)=0,"No","Yes")</f>
        <v>No</v>
      </c>
      <c r="O29" s="1659" t="str">
        <f>IF(SUMIFS('Institution by Framework Totals'!$K$1:$K$1476,'Institution by Framework Totals'!$B$1:$B$1476,'Institutional Framework Summary'!O$1,'Institution by Framework Totals'!$A$1:$A$1476,'Institutional Framework Summary'!$A29)=0,"No","Yes")</f>
        <v>No</v>
      </c>
      <c r="P29" s="1660" t="str">
        <f>IF(SUMIFS('Institution by Framework Totals'!$K$1:$K$1476,'Institution by Framework Totals'!$B$1:$B$1476,'Institutional Framework Summary'!P$1,'Institution by Framework Totals'!$A$1:$A$1476,'Institutional Framework Summary'!$A29)=0,"No","Yes")</f>
        <v>No</v>
      </c>
    </row>
    <row r="30" spans="1:16" x14ac:dyDescent="0.2">
      <c r="A30" s="170" t="s">
        <v>137</v>
      </c>
      <c r="B30" s="1582" t="str">
        <f>IF(SUMIFS('Institution by Framework Totals'!$K$1:$K$1476,'Institution by Framework Totals'!$B$1:$B$1476,'Institutional Framework Summary'!B$1,'Institution by Framework Totals'!$A$1:$A$1476,'Institutional Framework Summary'!$A30)=0,"No","Yes")</f>
        <v>No</v>
      </c>
      <c r="C30" s="1583" t="str">
        <f>IF(SUMIFS('Institution by Framework Totals'!$K$1:$K$1476,'Institution by Framework Totals'!$B$1:$B$1476,'Institutional Framework Summary'!C$1,'Institution by Framework Totals'!$A$1:$A$1476,'Institutional Framework Summary'!$A30)=0,"No","Yes")</f>
        <v>No</v>
      </c>
      <c r="D30" s="1583" t="str">
        <f>IF(SUMIFS('Institution by Framework Totals'!$K$1:$K$1476,'Institution by Framework Totals'!$B$1:$B$1476,'Institutional Framework Summary'!D$1,'Institution by Framework Totals'!$A$1:$A$1476,'Institutional Framework Summary'!$A30)=0,"No","Yes")</f>
        <v>Yes</v>
      </c>
      <c r="E30" s="1583" t="str">
        <f>IF(SUMIFS('Institution by Framework Totals'!$K$1:$K$1476,'Institution by Framework Totals'!$B$1:$B$1476,'Institutional Framework Summary'!E$1,'Institution by Framework Totals'!$A$1:$A$1476,'Institutional Framework Summary'!$A30)=0,"No","Yes")</f>
        <v>Yes</v>
      </c>
      <c r="F30" s="1583" t="str">
        <f>IF(SUMIFS('Institution by Framework Totals'!$K$1:$K$1476,'Institution by Framework Totals'!$B$1:$B$1476,'Institutional Framework Summary'!F$1,'Institution by Framework Totals'!$A$1:$A$1476,'Institutional Framework Summary'!$A30)=0,"No","Yes")</f>
        <v>Yes</v>
      </c>
      <c r="G30" s="1583" t="str">
        <f>IF(SUMIFS('Institution by Framework Totals'!$K$1:$K$1476,'Institution by Framework Totals'!$B$1:$B$1476,'Institutional Framework Summary'!G$1,'Institution by Framework Totals'!$A$1:$A$1476,'Institutional Framework Summary'!$A30)=0,"No","Yes")</f>
        <v>No</v>
      </c>
      <c r="H30" s="1583" t="str">
        <f>IF(SUMIFS('Institution by Framework Totals'!$K$1:$K$1476,'Institution by Framework Totals'!$B$1:$B$1476,'Institutional Framework Summary'!H$1,'Institution by Framework Totals'!$A$1:$A$1476,'Institutional Framework Summary'!$A30)=0,"No","Yes")</f>
        <v>Yes</v>
      </c>
      <c r="I30" s="1583" t="str">
        <f>IF(SUMIFS('Institution by Framework Totals'!$K$1:$K$1476,'Institution by Framework Totals'!$B$1:$B$1476,'Institutional Framework Summary'!I$1,'Institution by Framework Totals'!$A$1:$A$1476,'Institutional Framework Summary'!$A30)=0,"No","Yes")</f>
        <v>No</v>
      </c>
      <c r="J30" s="1583" t="str">
        <f>IF(SUMIFS('Institution by Framework Totals'!$K$1:$K$1476,'Institution by Framework Totals'!$B$1:$B$1476,'Institutional Framework Summary'!J$1,'Institution by Framework Totals'!$A$1:$A$1476,'Institutional Framework Summary'!$A30)=0,"No","Yes")</f>
        <v>Yes</v>
      </c>
      <c r="K30" s="1583" t="str">
        <f>IF(SUMIFS('Institution by Framework Totals'!$K$1:$K$1476,'Institution by Framework Totals'!$B$1:$B$1476,'Institutional Framework Summary'!K$1,'Institution by Framework Totals'!$A$1:$A$1476,'Institutional Framework Summary'!$A30)=0,"No","Yes")</f>
        <v>Yes</v>
      </c>
      <c r="L30" s="1583" t="str">
        <f>IF(SUMIFS('Institution by Framework Totals'!$K$1:$K$1476,'Institution by Framework Totals'!$B$1:$B$1476,'Institutional Framework Summary'!L$1,'Institution by Framework Totals'!$A$1:$A$1476,'Institutional Framework Summary'!$A30)=0,"No","Yes")</f>
        <v>No</v>
      </c>
      <c r="M30" s="1583" t="str">
        <f>IF(SUMIFS('Institution by Framework Totals'!$K$1:$K$1476,'Institution by Framework Totals'!$B$1:$B$1476,'Institutional Framework Summary'!M$1,'Institution by Framework Totals'!$A$1:$A$1476,'Institutional Framework Summary'!$A30)=0,"No","Yes")</f>
        <v>Yes</v>
      </c>
      <c r="N30" s="1583" t="str">
        <f>IF(SUMIFS('Institution by Framework Totals'!$K$1:$K$1476,'Institution by Framework Totals'!$B$1:$B$1476,'Institutional Framework Summary'!N$1,'Institution by Framework Totals'!$A$1:$A$1476,'Institutional Framework Summary'!$A30)=0,"No","Yes")</f>
        <v>Yes</v>
      </c>
      <c r="O30" s="1659" t="str">
        <f>IF(SUMIFS('Institution by Framework Totals'!$K$1:$K$1476,'Institution by Framework Totals'!$B$1:$B$1476,'Institutional Framework Summary'!O$1,'Institution by Framework Totals'!$A$1:$A$1476,'Institutional Framework Summary'!$A30)=0,"No","Yes")</f>
        <v>No</v>
      </c>
      <c r="P30" s="1660" t="str">
        <f>IF(SUMIFS('Institution by Framework Totals'!$K$1:$K$1476,'Institution by Framework Totals'!$B$1:$B$1476,'Institutional Framework Summary'!P$1,'Institution by Framework Totals'!$A$1:$A$1476,'Institutional Framework Summary'!$A30)=0,"No","Yes")</f>
        <v>Yes</v>
      </c>
    </row>
    <row r="31" spans="1:16" x14ac:dyDescent="0.2">
      <c r="A31" s="170" t="s">
        <v>138</v>
      </c>
      <c r="B31" s="1582" t="str">
        <f>IF(SUMIFS('Institution by Framework Totals'!$K$1:$K$1476,'Institution by Framework Totals'!$B$1:$B$1476,'Institutional Framework Summary'!B$1,'Institution by Framework Totals'!$A$1:$A$1476,'Institutional Framework Summary'!$A31)=0,"No","Yes")</f>
        <v>Yes</v>
      </c>
      <c r="C31" s="1583" t="str">
        <f>IF(SUMIFS('Institution by Framework Totals'!$K$1:$K$1476,'Institution by Framework Totals'!$B$1:$B$1476,'Institutional Framework Summary'!C$1,'Institution by Framework Totals'!$A$1:$A$1476,'Institutional Framework Summary'!$A31)=0,"No","Yes")</f>
        <v>No</v>
      </c>
      <c r="D31" s="1583" t="str">
        <f>IF(SUMIFS('Institution by Framework Totals'!$K$1:$K$1476,'Institution by Framework Totals'!$B$1:$B$1476,'Institutional Framework Summary'!D$1,'Institution by Framework Totals'!$A$1:$A$1476,'Institutional Framework Summary'!$A31)=0,"No","Yes")</f>
        <v>Yes</v>
      </c>
      <c r="E31" s="1583" t="str">
        <f>IF(SUMIFS('Institution by Framework Totals'!$K$1:$K$1476,'Institution by Framework Totals'!$B$1:$B$1476,'Institutional Framework Summary'!E$1,'Institution by Framework Totals'!$A$1:$A$1476,'Institutional Framework Summary'!$A31)=0,"No","Yes")</f>
        <v>Yes</v>
      </c>
      <c r="F31" s="1583" t="str">
        <f>IF(SUMIFS('Institution by Framework Totals'!$K$1:$K$1476,'Institution by Framework Totals'!$B$1:$B$1476,'Institutional Framework Summary'!F$1,'Institution by Framework Totals'!$A$1:$A$1476,'Institutional Framework Summary'!$A31)=0,"No","Yes")</f>
        <v>No</v>
      </c>
      <c r="G31" s="1583" t="str">
        <f>IF(SUMIFS('Institution by Framework Totals'!$K$1:$K$1476,'Institution by Framework Totals'!$B$1:$B$1476,'Institutional Framework Summary'!G$1,'Institution by Framework Totals'!$A$1:$A$1476,'Institutional Framework Summary'!$A31)=0,"No","Yes")</f>
        <v>No</v>
      </c>
      <c r="H31" s="1583" t="str">
        <f>IF(SUMIFS('Institution by Framework Totals'!$K$1:$K$1476,'Institution by Framework Totals'!$B$1:$B$1476,'Institutional Framework Summary'!H$1,'Institution by Framework Totals'!$A$1:$A$1476,'Institutional Framework Summary'!$A31)=0,"No","Yes")</f>
        <v>Yes</v>
      </c>
      <c r="I31" s="1583" t="str">
        <f>IF(SUMIFS('Institution by Framework Totals'!$K$1:$K$1476,'Institution by Framework Totals'!$B$1:$B$1476,'Institutional Framework Summary'!I$1,'Institution by Framework Totals'!$A$1:$A$1476,'Institutional Framework Summary'!$A31)=0,"No","Yes")</f>
        <v>No</v>
      </c>
      <c r="J31" s="1583" t="str">
        <f>IF(SUMIFS('Institution by Framework Totals'!$K$1:$K$1476,'Institution by Framework Totals'!$B$1:$B$1476,'Institutional Framework Summary'!J$1,'Institution by Framework Totals'!$A$1:$A$1476,'Institutional Framework Summary'!$A31)=0,"No","Yes")</f>
        <v>No</v>
      </c>
      <c r="K31" s="1583" t="str">
        <f>IF(SUMIFS('Institution by Framework Totals'!$K$1:$K$1476,'Institution by Framework Totals'!$B$1:$B$1476,'Institutional Framework Summary'!K$1,'Institution by Framework Totals'!$A$1:$A$1476,'Institutional Framework Summary'!$A31)=0,"No","Yes")</f>
        <v>No</v>
      </c>
      <c r="L31" s="1583" t="str">
        <f>IF(SUMIFS('Institution by Framework Totals'!$K$1:$K$1476,'Institution by Framework Totals'!$B$1:$B$1476,'Institutional Framework Summary'!L$1,'Institution by Framework Totals'!$A$1:$A$1476,'Institutional Framework Summary'!$A31)=0,"No","Yes")</f>
        <v>No</v>
      </c>
      <c r="M31" s="1583" t="str">
        <f>IF(SUMIFS('Institution by Framework Totals'!$K$1:$K$1476,'Institution by Framework Totals'!$B$1:$B$1476,'Institutional Framework Summary'!M$1,'Institution by Framework Totals'!$A$1:$A$1476,'Institutional Framework Summary'!$A31)=0,"No","Yes")</f>
        <v>No</v>
      </c>
      <c r="N31" s="1583" t="str">
        <f>IF(SUMIFS('Institution by Framework Totals'!$K$1:$K$1476,'Institution by Framework Totals'!$B$1:$B$1476,'Institutional Framework Summary'!N$1,'Institution by Framework Totals'!$A$1:$A$1476,'Institutional Framework Summary'!$A31)=0,"No","Yes")</f>
        <v>Yes</v>
      </c>
      <c r="O31" s="1659" t="str">
        <f>IF(SUMIFS('Institution by Framework Totals'!$K$1:$K$1476,'Institution by Framework Totals'!$B$1:$B$1476,'Institutional Framework Summary'!O$1,'Institution by Framework Totals'!$A$1:$A$1476,'Institutional Framework Summary'!$A31)=0,"No","Yes")</f>
        <v>No</v>
      </c>
      <c r="P31" s="1660" t="str">
        <f>IF(SUMIFS('Institution by Framework Totals'!$K$1:$K$1476,'Institution by Framework Totals'!$B$1:$B$1476,'Institutional Framework Summary'!P$1,'Institution by Framework Totals'!$A$1:$A$1476,'Institutional Framework Summary'!$A31)=0,"No","Yes")</f>
        <v>No</v>
      </c>
    </row>
    <row r="32" spans="1:16" x14ac:dyDescent="0.2">
      <c r="A32" s="170" t="s">
        <v>139</v>
      </c>
      <c r="B32" s="1582" t="str">
        <f>IF(SUMIFS('Institution by Framework Totals'!$K$1:$K$1476,'Institution by Framework Totals'!$B$1:$B$1476,'Institutional Framework Summary'!B$1,'Institution by Framework Totals'!$A$1:$A$1476,'Institutional Framework Summary'!$A32)=0,"No","Yes")</f>
        <v>No</v>
      </c>
      <c r="C32" s="1583" t="str">
        <f>IF(SUMIFS('Institution by Framework Totals'!$K$1:$K$1476,'Institution by Framework Totals'!$B$1:$B$1476,'Institutional Framework Summary'!C$1,'Institution by Framework Totals'!$A$1:$A$1476,'Institutional Framework Summary'!$A32)=0,"No","Yes")</f>
        <v>Yes</v>
      </c>
      <c r="D32" s="1583" t="str">
        <f>IF(SUMIFS('Institution by Framework Totals'!$K$1:$K$1476,'Institution by Framework Totals'!$B$1:$B$1476,'Institutional Framework Summary'!D$1,'Institution by Framework Totals'!$A$1:$A$1476,'Institutional Framework Summary'!$A32)=0,"No","Yes")</f>
        <v>Yes</v>
      </c>
      <c r="E32" s="1583" t="str">
        <f>IF(SUMIFS('Institution by Framework Totals'!$K$1:$K$1476,'Institution by Framework Totals'!$B$1:$B$1476,'Institutional Framework Summary'!E$1,'Institution by Framework Totals'!$A$1:$A$1476,'Institutional Framework Summary'!$A32)=0,"No","Yes")</f>
        <v>Yes</v>
      </c>
      <c r="F32" s="1583" t="str">
        <f>IF(SUMIFS('Institution by Framework Totals'!$K$1:$K$1476,'Institution by Framework Totals'!$B$1:$B$1476,'Institutional Framework Summary'!F$1,'Institution by Framework Totals'!$A$1:$A$1476,'Institutional Framework Summary'!$A32)=0,"No","Yes")</f>
        <v>No</v>
      </c>
      <c r="G32" s="1583" t="str">
        <f>IF(SUMIFS('Institution by Framework Totals'!$K$1:$K$1476,'Institution by Framework Totals'!$B$1:$B$1476,'Institutional Framework Summary'!G$1,'Institution by Framework Totals'!$A$1:$A$1476,'Institutional Framework Summary'!$A32)=0,"No","Yes")</f>
        <v>No</v>
      </c>
      <c r="H32" s="1583" t="str">
        <f>IF(SUMIFS('Institution by Framework Totals'!$K$1:$K$1476,'Institution by Framework Totals'!$B$1:$B$1476,'Institutional Framework Summary'!H$1,'Institution by Framework Totals'!$A$1:$A$1476,'Institutional Framework Summary'!$A32)=0,"No","Yes")</f>
        <v>Yes</v>
      </c>
      <c r="I32" s="1583" t="str">
        <f>IF(SUMIFS('Institution by Framework Totals'!$K$1:$K$1476,'Institution by Framework Totals'!$B$1:$B$1476,'Institutional Framework Summary'!I$1,'Institution by Framework Totals'!$A$1:$A$1476,'Institutional Framework Summary'!$A32)=0,"No","Yes")</f>
        <v>No</v>
      </c>
      <c r="J32" s="1583" t="str">
        <f>IF(SUMIFS('Institution by Framework Totals'!$K$1:$K$1476,'Institution by Framework Totals'!$B$1:$B$1476,'Institutional Framework Summary'!J$1,'Institution by Framework Totals'!$A$1:$A$1476,'Institutional Framework Summary'!$A32)=0,"No","Yes")</f>
        <v>No</v>
      </c>
      <c r="K32" s="1583" t="str">
        <f>IF(SUMIFS('Institution by Framework Totals'!$K$1:$K$1476,'Institution by Framework Totals'!$B$1:$B$1476,'Institutional Framework Summary'!K$1,'Institution by Framework Totals'!$A$1:$A$1476,'Institutional Framework Summary'!$A32)=0,"No","Yes")</f>
        <v>Yes</v>
      </c>
      <c r="L32" s="1583" t="str">
        <f>IF(SUMIFS('Institution by Framework Totals'!$K$1:$K$1476,'Institution by Framework Totals'!$B$1:$B$1476,'Institutional Framework Summary'!L$1,'Institution by Framework Totals'!$A$1:$A$1476,'Institutional Framework Summary'!$A32)=0,"No","Yes")</f>
        <v>Yes</v>
      </c>
      <c r="M32" s="1583" t="str">
        <f>IF(SUMIFS('Institution by Framework Totals'!$K$1:$K$1476,'Institution by Framework Totals'!$B$1:$B$1476,'Institutional Framework Summary'!M$1,'Institution by Framework Totals'!$A$1:$A$1476,'Institutional Framework Summary'!$A32)=0,"No","Yes")</f>
        <v>Yes</v>
      </c>
      <c r="N32" s="1583" t="str">
        <f>IF(SUMIFS('Institution by Framework Totals'!$K$1:$K$1476,'Institution by Framework Totals'!$B$1:$B$1476,'Institutional Framework Summary'!N$1,'Institution by Framework Totals'!$A$1:$A$1476,'Institutional Framework Summary'!$A32)=0,"No","Yes")</f>
        <v>Yes</v>
      </c>
      <c r="O32" s="1659" t="str">
        <f>IF(SUMIFS('Institution by Framework Totals'!$K$1:$K$1476,'Institution by Framework Totals'!$B$1:$B$1476,'Institutional Framework Summary'!O$1,'Institution by Framework Totals'!$A$1:$A$1476,'Institutional Framework Summary'!$A32)=0,"No","Yes")</f>
        <v>No</v>
      </c>
      <c r="P32" s="1660" t="str">
        <f>IF(SUMIFS('Institution by Framework Totals'!$K$1:$K$1476,'Institution by Framework Totals'!$B$1:$B$1476,'Institutional Framework Summary'!P$1,'Institution by Framework Totals'!$A$1:$A$1476,'Institutional Framework Summary'!$A32)=0,"No","Yes")</f>
        <v>No</v>
      </c>
    </row>
    <row r="33" spans="1:19" x14ac:dyDescent="0.2">
      <c r="A33" s="170" t="s">
        <v>156</v>
      </c>
      <c r="B33" s="1582" t="str">
        <f>IF(SUMIFS('Institution by Framework Totals'!$K$1:$K$1476,'Institution by Framework Totals'!$B$1:$B$1476,'Institutional Framework Summary'!B$1,'Institution by Framework Totals'!$A$1:$A$1476,'Institutional Framework Summary'!$A33)=0,"No","Yes")</f>
        <v>No</v>
      </c>
      <c r="C33" s="1583" t="str">
        <f>IF(SUMIFS('Institution by Framework Totals'!$K$1:$K$1476,'Institution by Framework Totals'!$B$1:$B$1476,'Institutional Framework Summary'!C$1,'Institution by Framework Totals'!$A$1:$A$1476,'Institutional Framework Summary'!$A33)=0,"No","Yes")</f>
        <v>Yes</v>
      </c>
      <c r="D33" s="1583" t="str">
        <f>IF(SUMIFS('Institution by Framework Totals'!$K$1:$K$1476,'Institution by Framework Totals'!$B$1:$B$1476,'Institutional Framework Summary'!D$1,'Institution by Framework Totals'!$A$1:$A$1476,'Institutional Framework Summary'!$A33)=0,"No","Yes")</f>
        <v>No</v>
      </c>
      <c r="E33" s="1583" t="str">
        <f>IF(SUMIFS('Institution by Framework Totals'!$K$1:$K$1476,'Institution by Framework Totals'!$B$1:$B$1476,'Institutional Framework Summary'!E$1,'Institution by Framework Totals'!$A$1:$A$1476,'Institutional Framework Summary'!$A33)=0,"No","Yes")</f>
        <v>No</v>
      </c>
      <c r="F33" s="1583" t="str">
        <f>IF(SUMIFS('Institution by Framework Totals'!$K$1:$K$1476,'Institution by Framework Totals'!$B$1:$B$1476,'Institutional Framework Summary'!F$1,'Institution by Framework Totals'!$A$1:$A$1476,'Institutional Framework Summary'!$A33)=0,"No","Yes")</f>
        <v>No</v>
      </c>
      <c r="G33" s="1583" t="str">
        <f>IF(SUMIFS('Institution by Framework Totals'!$K$1:$K$1476,'Institution by Framework Totals'!$B$1:$B$1476,'Institutional Framework Summary'!G$1,'Institution by Framework Totals'!$A$1:$A$1476,'Institutional Framework Summary'!$A33)=0,"No","Yes")</f>
        <v>No</v>
      </c>
      <c r="H33" s="1583" t="str">
        <f>IF(SUMIFS('Institution by Framework Totals'!$K$1:$K$1476,'Institution by Framework Totals'!$B$1:$B$1476,'Institutional Framework Summary'!H$1,'Institution by Framework Totals'!$A$1:$A$1476,'Institutional Framework Summary'!$A33)=0,"No","Yes")</f>
        <v>No</v>
      </c>
      <c r="I33" s="1583" t="str">
        <f>IF(SUMIFS('Institution by Framework Totals'!$K$1:$K$1476,'Institution by Framework Totals'!$B$1:$B$1476,'Institutional Framework Summary'!I$1,'Institution by Framework Totals'!$A$1:$A$1476,'Institutional Framework Summary'!$A33)=0,"No","Yes")</f>
        <v>No</v>
      </c>
      <c r="J33" s="1583" t="str">
        <f>IF(SUMIFS('Institution by Framework Totals'!$K$1:$K$1476,'Institution by Framework Totals'!$B$1:$B$1476,'Institutional Framework Summary'!J$1,'Institution by Framework Totals'!$A$1:$A$1476,'Institutional Framework Summary'!$A33)=0,"No","Yes")</f>
        <v>No</v>
      </c>
      <c r="K33" s="1583" t="str">
        <f>IF(SUMIFS('Institution by Framework Totals'!$K$1:$K$1476,'Institution by Framework Totals'!$B$1:$B$1476,'Institutional Framework Summary'!K$1,'Institution by Framework Totals'!$A$1:$A$1476,'Institutional Framework Summary'!$A33)=0,"No","Yes")</f>
        <v>No</v>
      </c>
      <c r="L33" s="1583" t="str">
        <f>IF(SUMIFS('Institution by Framework Totals'!$K$1:$K$1476,'Institution by Framework Totals'!$B$1:$B$1476,'Institutional Framework Summary'!L$1,'Institution by Framework Totals'!$A$1:$A$1476,'Institutional Framework Summary'!$A33)=0,"No","Yes")</f>
        <v>No</v>
      </c>
      <c r="M33" s="1583" t="str">
        <f>IF(SUMIFS('Institution by Framework Totals'!$K$1:$K$1476,'Institution by Framework Totals'!$B$1:$B$1476,'Institutional Framework Summary'!M$1,'Institution by Framework Totals'!$A$1:$A$1476,'Institutional Framework Summary'!$A33)=0,"No","Yes")</f>
        <v>No</v>
      </c>
      <c r="N33" s="1583" t="str">
        <f>IF(SUMIFS('Institution by Framework Totals'!$K$1:$K$1476,'Institution by Framework Totals'!$B$1:$B$1476,'Institutional Framework Summary'!N$1,'Institution by Framework Totals'!$A$1:$A$1476,'Institutional Framework Summary'!$A33)=0,"No","Yes")</f>
        <v>No</v>
      </c>
      <c r="O33" s="1659" t="str">
        <f>IF(SUMIFS('Institution by Framework Totals'!$K$1:$K$1476,'Institution by Framework Totals'!$B$1:$B$1476,'Institutional Framework Summary'!O$1,'Institution by Framework Totals'!$A$1:$A$1476,'Institutional Framework Summary'!$A33)=0,"No","Yes")</f>
        <v>No</v>
      </c>
      <c r="P33" s="1660" t="str">
        <f>IF(SUMIFS('Institution by Framework Totals'!$K$1:$K$1476,'Institution by Framework Totals'!$B$1:$B$1476,'Institutional Framework Summary'!P$1,'Institution by Framework Totals'!$A$1:$A$1476,'Institutional Framework Summary'!$A33)=0,"No","Yes")</f>
        <v>No</v>
      </c>
    </row>
    <row r="34" spans="1:19" x14ac:dyDescent="0.2">
      <c r="A34" s="170" t="s">
        <v>148</v>
      </c>
      <c r="B34" s="1582" t="str">
        <f>IF(SUMIFS('Institution by Framework Totals'!$K$1:$K$1476,'Institution by Framework Totals'!$B$1:$B$1476,'Institutional Framework Summary'!B$1,'Institution by Framework Totals'!$A$1:$A$1476,'Institutional Framework Summary'!$A34)=0,"No","Yes")</f>
        <v>No</v>
      </c>
      <c r="C34" s="1583" t="str">
        <f>IF(SUMIFS('Institution by Framework Totals'!$K$1:$K$1476,'Institution by Framework Totals'!$B$1:$B$1476,'Institutional Framework Summary'!C$1,'Institution by Framework Totals'!$A$1:$A$1476,'Institutional Framework Summary'!$A34)=0,"No","Yes")</f>
        <v>No</v>
      </c>
      <c r="D34" s="1583" t="str">
        <f>IF(SUMIFS('Institution by Framework Totals'!$K$1:$K$1476,'Institution by Framework Totals'!$B$1:$B$1476,'Institutional Framework Summary'!D$1,'Institution by Framework Totals'!$A$1:$A$1476,'Institutional Framework Summary'!$A34)=0,"No","Yes")</f>
        <v>Yes</v>
      </c>
      <c r="E34" s="1583" t="str">
        <f>IF(SUMIFS('Institution by Framework Totals'!$K$1:$K$1476,'Institution by Framework Totals'!$B$1:$B$1476,'Institutional Framework Summary'!E$1,'Institution by Framework Totals'!$A$1:$A$1476,'Institutional Framework Summary'!$A34)=0,"No","Yes")</f>
        <v>No</v>
      </c>
      <c r="F34" s="1583" t="str">
        <f>IF(SUMIFS('Institution by Framework Totals'!$K$1:$K$1476,'Institution by Framework Totals'!$B$1:$B$1476,'Institutional Framework Summary'!F$1,'Institution by Framework Totals'!$A$1:$A$1476,'Institutional Framework Summary'!$A34)=0,"No","Yes")</f>
        <v>No</v>
      </c>
      <c r="G34" s="1583" t="str">
        <f>IF(SUMIFS('Institution by Framework Totals'!$K$1:$K$1476,'Institution by Framework Totals'!$B$1:$B$1476,'Institutional Framework Summary'!G$1,'Institution by Framework Totals'!$A$1:$A$1476,'Institutional Framework Summary'!$A34)=0,"No","Yes")</f>
        <v>No</v>
      </c>
      <c r="H34" s="1583" t="str">
        <f>IF(SUMIFS('Institution by Framework Totals'!$K$1:$K$1476,'Institution by Framework Totals'!$B$1:$B$1476,'Institutional Framework Summary'!H$1,'Institution by Framework Totals'!$A$1:$A$1476,'Institutional Framework Summary'!$A34)=0,"No","Yes")</f>
        <v>No</v>
      </c>
      <c r="I34" s="1583" t="str">
        <f>IF(SUMIFS('Institution by Framework Totals'!$K$1:$K$1476,'Institution by Framework Totals'!$B$1:$B$1476,'Institutional Framework Summary'!I$1,'Institution by Framework Totals'!$A$1:$A$1476,'Institutional Framework Summary'!$A34)=0,"No","Yes")</f>
        <v>No</v>
      </c>
      <c r="J34" s="1583" t="str">
        <f>IF(SUMIFS('Institution by Framework Totals'!$K$1:$K$1476,'Institution by Framework Totals'!$B$1:$B$1476,'Institutional Framework Summary'!J$1,'Institution by Framework Totals'!$A$1:$A$1476,'Institutional Framework Summary'!$A34)=0,"No","Yes")</f>
        <v>No</v>
      </c>
      <c r="K34" s="1583" t="str">
        <f>IF(SUMIFS('Institution by Framework Totals'!$K$1:$K$1476,'Institution by Framework Totals'!$B$1:$B$1476,'Institutional Framework Summary'!K$1,'Institution by Framework Totals'!$A$1:$A$1476,'Institutional Framework Summary'!$A34)=0,"No","Yes")</f>
        <v>No</v>
      </c>
      <c r="L34" s="1583" t="str">
        <f>IF(SUMIFS('Institution by Framework Totals'!$K$1:$K$1476,'Institution by Framework Totals'!$B$1:$B$1476,'Institutional Framework Summary'!L$1,'Institution by Framework Totals'!$A$1:$A$1476,'Institutional Framework Summary'!$A34)=0,"No","Yes")</f>
        <v>No</v>
      </c>
      <c r="M34" s="1583" t="str">
        <f>IF(SUMIFS('Institution by Framework Totals'!$K$1:$K$1476,'Institution by Framework Totals'!$B$1:$B$1476,'Institutional Framework Summary'!M$1,'Institution by Framework Totals'!$A$1:$A$1476,'Institutional Framework Summary'!$A34)=0,"No","Yes")</f>
        <v>No</v>
      </c>
      <c r="N34" s="1583" t="str">
        <f>IF(SUMIFS('Institution by Framework Totals'!$K$1:$K$1476,'Institution by Framework Totals'!$B$1:$B$1476,'Institutional Framework Summary'!N$1,'Institution by Framework Totals'!$A$1:$A$1476,'Institutional Framework Summary'!$A34)=0,"No","Yes")</f>
        <v>No</v>
      </c>
      <c r="O34" s="1659" t="str">
        <f>IF(SUMIFS('Institution by Framework Totals'!$K$1:$K$1476,'Institution by Framework Totals'!$B$1:$B$1476,'Institutional Framework Summary'!O$1,'Institution by Framework Totals'!$A$1:$A$1476,'Institutional Framework Summary'!$A34)=0,"No","Yes")</f>
        <v>No</v>
      </c>
      <c r="P34" s="1660" t="str">
        <f>IF(SUMIFS('Institution by Framework Totals'!$K$1:$K$1476,'Institution by Framework Totals'!$B$1:$B$1476,'Institutional Framework Summary'!P$1,'Institution by Framework Totals'!$A$1:$A$1476,'Institutional Framework Summary'!$A34)=0,"No","Yes")</f>
        <v>No</v>
      </c>
    </row>
    <row r="35" spans="1:19" x14ac:dyDescent="0.2">
      <c r="A35" s="170" t="s">
        <v>153</v>
      </c>
      <c r="B35" s="1582" t="str">
        <f>IF(SUMIFS('Institution by Framework Totals'!$K$1:$K$1476,'Institution by Framework Totals'!$B$1:$B$1476,'Institutional Framework Summary'!B$1,'Institution by Framework Totals'!$A$1:$A$1476,'Institutional Framework Summary'!$A35)=0,"No","Yes")</f>
        <v>No</v>
      </c>
      <c r="C35" s="1583" t="str">
        <f>IF(SUMIFS('Institution by Framework Totals'!$K$1:$K$1476,'Institution by Framework Totals'!$B$1:$B$1476,'Institutional Framework Summary'!C$1,'Institution by Framework Totals'!$A$1:$A$1476,'Institutional Framework Summary'!$A35)=0,"No","Yes")</f>
        <v>Yes</v>
      </c>
      <c r="D35" s="1583" t="str">
        <f>IF(SUMIFS('Institution by Framework Totals'!$K$1:$K$1476,'Institution by Framework Totals'!$B$1:$B$1476,'Institutional Framework Summary'!D$1,'Institution by Framework Totals'!$A$1:$A$1476,'Institutional Framework Summary'!$A35)=0,"No","Yes")</f>
        <v>Yes</v>
      </c>
      <c r="E35" s="1583" t="str">
        <f>IF(SUMIFS('Institution by Framework Totals'!$K$1:$K$1476,'Institution by Framework Totals'!$B$1:$B$1476,'Institutional Framework Summary'!E$1,'Institution by Framework Totals'!$A$1:$A$1476,'Institutional Framework Summary'!$A35)=0,"No","Yes")</f>
        <v>Yes</v>
      </c>
      <c r="F35" s="1583" t="str">
        <f>IF(SUMIFS('Institution by Framework Totals'!$K$1:$K$1476,'Institution by Framework Totals'!$B$1:$B$1476,'Institutional Framework Summary'!F$1,'Institution by Framework Totals'!$A$1:$A$1476,'Institutional Framework Summary'!$A35)=0,"No","Yes")</f>
        <v>No</v>
      </c>
      <c r="G35" s="1583" t="str">
        <f>IF(SUMIFS('Institution by Framework Totals'!$K$1:$K$1476,'Institution by Framework Totals'!$B$1:$B$1476,'Institutional Framework Summary'!G$1,'Institution by Framework Totals'!$A$1:$A$1476,'Institutional Framework Summary'!$A35)=0,"No","Yes")</f>
        <v>Yes</v>
      </c>
      <c r="H35" s="1583" t="str">
        <f>IF(SUMIFS('Institution by Framework Totals'!$K$1:$K$1476,'Institution by Framework Totals'!$B$1:$B$1476,'Institutional Framework Summary'!H$1,'Institution by Framework Totals'!$A$1:$A$1476,'Institutional Framework Summary'!$A35)=0,"No","Yes")</f>
        <v>Yes</v>
      </c>
      <c r="I35" s="1583" t="str">
        <f>IF(SUMIFS('Institution by Framework Totals'!$K$1:$K$1476,'Institution by Framework Totals'!$B$1:$B$1476,'Institutional Framework Summary'!I$1,'Institution by Framework Totals'!$A$1:$A$1476,'Institutional Framework Summary'!$A35)=0,"No","Yes")</f>
        <v>Yes</v>
      </c>
      <c r="J35" s="1583" t="str">
        <f>IF(SUMIFS('Institution by Framework Totals'!$K$1:$K$1476,'Institution by Framework Totals'!$B$1:$B$1476,'Institutional Framework Summary'!J$1,'Institution by Framework Totals'!$A$1:$A$1476,'Institutional Framework Summary'!$A35)=0,"No","Yes")</f>
        <v>Yes</v>
      </c>
      <c r="K35" s="1583" t="str">
        <f>IF(SUMIFS('Institution by Framework Totals'!$K$1:$K$1476,'Institution by Framework Totals'!$B$1:$B$1476,'Institutional Framework Summary'!K$1,'Institution by Framework Totals'!$A$1:$A$1476,'Institutional Framework Summary'!$A35)=0,"No","Yes")</f>
        <v>Yes</v>
      </c>
      <c r="L35" s="1583" t="str">
        <f>IF(SUMIFS('Institution by Framework Totals'!$K$1:$K$1476,'Institution by Framework Totals'!$B$1:$B$1476,'Institutional Framework Summary'!L$1,'Institution by Framework Totals'!$A$1:$A$1476,'Institutional Framework Summary'!$A35)=0,"No","Yes")</f>
        <v>No</v>
      </c>
      <c r="M35" s="1583" t="str">
        <f>IF(SUMIFS('Institution by Framework Totals'!$K$1:$K$1476,'Institution by Framework Totals'!$B$1:$B$1476,'Institutional Framework Summary'!M$1,'Institution by Framework Totals'!$A$1:$A$1476,'Institutional Framework Summary'!$A35)=0,"No","Yes")</f>
        <v>Yes</v>
      </c>
      <c r="N35" s="1583" t="str">
        <f>IF(SUMIFS('Institution by Framework Totals'!$K$1:$K$1476,'Institution by Framework Totals'!$B$1:$B$1476,'Institutional Framework Summary'!N$1,'Institution by Framework Totals'!$A$1:$A$1476,'Institutional Framework Summary'!$A35)=0,"No","Yes")</f>
        <v>Yes</v>
      </c>
      <c r="O35" s="1659" t="str">
        <f>IF(SUMIFS('Institution by Framework Totals'!$K$1:$K$1476,'Institution by Framework Totals'!$B$1:$B$1476,'Institutional Framework Summary'!O$1,'Institution by Framework Totals'!$A$1:$A$1476,'Institutional Framework Summary'!$A35)=0,"No","Yes")</f>
        <v>No</v>
      </c>
      <c r="P35" s="1660" t="str">
        <f>IF(SUMIFS('Institution by Framework Totals'!$K$1:$K$1476,'Institution by Framework Totals'!$B$1:$B$1476,'Institutional Framework Summary'!P$1,'Institution by Framework Totals'!$A$1:$A$1476,'Institutional Framework Summary'!$A35)=0,"No","Yes")</f>
        <v>No</v>
      </c>
    </row>
    <row r="36" spans="1:19" x14ac:dyDescent="0.2">
      <c r="A36" s="170" t="s">
        <v>141</v>
      </c>
      <c r="B36" s="1582" t="str">
        <f>IF(SUMIFS('Institution by Framework Totals'!$K$1:$K$1476,'Institution by Framework Totals'!$B$1:$B$1476,'Institutional Framework Summary'!B$1,'Institution by Framework Totals'!$A$1:$A$1476,'Institutional Framework Summary'!$A36)=0,"No","Yes")</f>
        <v>Yes</v>
      </c>
      <c r="C36" s="1583" t="str">
        <f>IF(SUMIFS('Institution by Framework Totals'!$K$1:$K$1476,'Institution by Framework Totals'!$B$1:$B$1476,'Institutional Framework Summary'!C$1,'Institution by Framework Totals'!$A$1:$A$1476,'Institutional Framework Summary'!$A36)=0,"No","Yes")</f>
        <v>Yes</v>
      </c>
      <c r="D36" s="1583" t="str">
        <f>IF(SUMIFS('Institution by Framework Totals'!$K$1:$K$1476,'Institution by Framework Totals'!$B$1:$B$1476,'Institutional Framework Summary'!D$1,'Institution by Framework Totals'!$A$1:$A$1476,'Institutional Framework Summary'!$A36)=0,"No","Yes")</f>
        <v>Yes</v>
      </c>
      <c r="E36" s="1583" t="str">
        <f>IF(SUMIFS('Institution by Framework Totals'!$K$1:$K$1476,'Institution by Framework Totals'!$B$1:$B$1476,'Institutional Framework Summary'!E$1,'Institution by Framework Totals'!$A$1:$A$1476,'Institutional Framework Summary'!$A36)=0,"No","Yes")</f>
        <v>Yes</v>
      </c>
      <c r="F36" s="1583" t="str">
        <f>IF(SUMIFS('Institution by Framework Totals'!$K$1:$K$1476,'Institution by Framework Totals'!$B$1:$B$1476,'Institutional Framework Summary'!F$1,'Institution by Framework Totals'!$A$1:$A$1476,'Institutional Framework Summary'!$A36)=0,"No","Yes")</f>
        <v>Yes</v>
      </c>
      <c r="G36" s="1583" t="str">
        <f>IF(SUMIFS('Institution by Framework Totals'!$K$1:$K$1476,'Institution by Framework Totals'!$B$1:$B$1476,'Institutional Framework Summary'!G$1,'Institution by Framework Totals'!$A$1:$A$1476,'Institutional Framework Summary'!$A36)=0,"No","Yes")</f>
        <v>Yes</v>
      </c>
      <c r="H36" s="1583" t="str">
        <f>IF(SUMIFS('Institution by Framework Totals'!$K$1:$K$1476,'Institution by Framework Totals'!$B$1:$B$1476,'Institutional Framework Summary'!H$1,'Institution by Framework Totals'!$A$1:$A$1476,'Institutional Framework Summary'!$A36)=0,"No","Yes")</f>
        <v>Yes</v>
      </c>
      <c r="I36" s="1583" t="str">
        <f>IF(SUMIFS('Institution by Framework Totals'!$K$1:$K$1476,'Institution by Framework Totals'!$B$1:$B$1476,'Institutional Framework Summary'!I$1,'Institution by Framework Totals'!$A$1:$A$1476,'Institutional Framework Summary'!$A36)=0,"No","Yes")</f>
        <v>Yes</v>
      </c>
      <c r="J36" s="1583" t="str">
        <f>IF(SUMIFS('Institution by Framework Totals'!$K$1:$K$1476,'Institution by Framework Totals'!$B$1:$B$1476,'Institutional Framework Summary'!J$1,'Institution by Framework Totals'!$A$1:$A$1476,'Institutional Framework Summary'!$A36)=0,"No","Yes")</f>
        <v>Yes</v>
      </c>
      <c r="K36" s="1583" t="str">
        <f>IF(SUMIFS('Institution by Framework Totals'!$K$1:$K$1476,'Institution by Framework Totals'!$B$1:$B$1476,'Institutional Framework Summary'!K$1,'Institution by Framework Totals'!$A$1:$A$1476,'Institutional Framework Summary'!$A36)=0,"No","Yes")</f>
        <v>Yes</v>
      </c>
      <c r="L36" s="1583" t="str">
        <f>IF(SUMIFS('Institution by Framework Totals'!$K$1:$K$1476,'Institution by Framework Totals'!$B$1:$B$1476,'Institutional Framework Summary'!L$1,'Institution by Framework Totals'!$A$1:$A$1476,'Institutional Framework Summary'!$A36)=0,"No","Yes")</f>
        <v>Yes</v>
      </c>
      <c r="M36" s="1583" t="str">
        <f>IF(SUMIFS('Institution by Framework Totals'!$K$1:$K$1476,'Institution by Framework Totals'!$B$1:$B$1476,'Institutional Framework Summary'!M$1,'Institution by Framework Totals'!$A$1:$A$1476,'Institutional Framework Summary'!$A36)=0,"No","Yes")</f>
        <v>Yes</v>
      </c>
      <c r="N36" s="1583" t="str">
        <f>IF(SUMIFS('Institution by Framework Totals'!$K$1:$K$1476,'Institution by Framework Totals'!$B$1:$B$1476,'Institutional Framework Summary'!N$1,'Institution by Framework Totals'!$A$1:$A$1476,'Institutional Framework Summary'!$A36)=0,"No","Yes")</f>
        <v>Yes</v>
      </c>
      <c r="O36" s="1659" t="str">
        <f>IF(SUMIFS('Institution by Framework Totals'!$K$1:$K$1476,'Institution by Framework Totals'!$B$1:$B$1476,'Institutional Framework Summary'!O$1,'Institution by Framework Totals'!$A$1:$A$1476,'Institutional Framework Summary'!$A36)=0,"No","Yes")</f>
        <v>No</v>
      </c>
      <c r="P36" s="1660" t="str">
        <f>IF(SUMIFS('Institution by Framework Totals'!$K$1:$K$1476,'Institution by Framework Totals'!$B$1:$B$1476,'Institutional Framework Summary'!P$1,'Institution by Framework Totals'!$A$1:$A$1476,'Institutional Framework Summary'!$A36)=0,"No","Yes")</f>
        <v>No</v>
      </c>
    </row>
    <row r="37" spans="1:19" x14ac:dyDescent="0.2">
      <c r="A37" s="170" t="s">
        <v>142</v>
      </c>
      <c r="B37" s="1582" t="str">
        <f>IF(SUMIFS('Institution by Framework Totals'!$K$1:$K$1476,'Institution by Framework Totals'!$B$1:$B$1476,'Institutional Framework Summary'!B$1,'Institution by Framework Totals'!$A$1:$A$1476,'Institutional Framework Summary'!$A37)=0,"No","Yes")</f>
        <v>No</v>
      </c>
      <c r="C37" s="1583" t="str">
        <f>IF(SUMIFS('Institution by Framework Totals'!$K$1:$K$1476,'Institution by Framework Totals'!$B$1:$B$1476,'Institutional Framework Summary'!C$1,'Institution by Framework Totals'!$A$1:$A$1476,'Institutional Framework Summary'!$A37)=0,"No","Yes")</f>
        <v>Yes</v>
      </c>
      <c r="D37" s="1583" t="str">
        <f>IF(SUMIFS('Institution by Framework Totals'!$K$1:$K$1476,'Institution by Framework Totals'!$B$1:$B$1476,'Institutional Framework Summary'!D$1,'Institution by Framework Totals'!$A$1:$A$1476,'Institutional Framework Summary'!$A37)=0,"No","Yes")</f>
        <v>Yes</v>
      </c>
      <c r="E37" s="1583" t="str">
        <f>IF(SUMIFS('Institution by Framework Totals'!$K$1:$K$1476,'Institution by Framework Totals'!$B$1:$B$1476,'Institutional Framework Summary'!E$1,'Institution by Framework Totals'!$A$1:$A$1476,'Institutional Framework Summary'!$A37)=0,"No","Yes")</f>
        <v>Yes</v>
      </c>
      <c r="F37" s="1583" t="str">
        <f>IF(SUMIFS('Institution by Framework Totals'!$K$1:$K$1476,'Institution by Framework Totals'!$B$1:$B$1476,'Institutional Framework Summary'!F$1,'Institution by Framework Totals'!$A$1:$A$1476,'Institutional Framework Summary'!$A37)=0,"No","Yes")</f>
        <v>No</v>
      </c>
      <c r="G37" s="1583" t="str">
        <f>IF(SUMIFS('Institution by Framework Totals'!$K$1:$K$1476,'Institution by Framework Totals'!$B$1:$B$1476,'Institutional Framework Summary'!G$1,'Institution by Framework Totals'!$A$1:$A$1476,'Institutional Framework Summary'!$A37)=0,"No","Yes")</f>
        <v>Yes</v>
      </c>
      <c r="H37" s="1583" t="str">
        <f>IF(SUMIFS('Institution by Framework Totals'!$K$1:$K$1476,'Institution by Framework Totals'!$B$1:$B$1476,'Institutional Framework Summary'!H$1,'Institution by Framework Totals'!$A$1:$A$1476,'Institutional Framework Summary'!$A37)=0,"No","Yes")</f>
        <v>Yes</v>
      </c>
      <c r="I37" s="1583" t="str">
        <f>IF(SUMIFS('Institution by Framework Totals'!$K$1:$K$1476,'Institution by Framework Totals'!$B$1:$B$1476,'Institutional Framework Summary'!I$1,'Institution by Framework Totals'!$A$1:$A$1476,'Institutional Framework Summary'!$A37)=0,"No","Yes")</f>
        <v>Yes</v>
      </c>
      <c r="J37" s="1583" t="str">
        <f>IF(SUMIFS('Institution by Framework Totals'!$K$1:$K$1476,'Institution by Framework Totals'!$B$1:$B$1476,'Institutional Framework Summary'!J$1,'Institution by Framework Totals'!$A$1:$A$1476,'Institutional Framework Summary'!$A37)=0,"No","Yes")</f>
        <v>Yes</v>
      </c>
      <c r="K37" s="1583" t="str">
        <f>IF(SUMIFS('Institution by Framework Totals'!$K$1:$K$1476,'Institution by Framework Totals'!$B$1:$B$1476,'Institutional Framework Summary'!K$1,'Institution by Framework Totals'!$A$1:$A$1476,'Institutional Framework Summary'!$A37)=0,"No","Yes")</f>
        <v>Yes</v>
      </c>
      <c r="L37" s="1583" t="str">
        <f>IF(SUMIFS('Institution by Framework Totals'!$K$1:$K$1476,'Institution by Framework Totals'!$B$1:$B$1476,'Institutional Framework Summary'!L$1,'Institution by Framework Totals'!$A$1:$A$1476,'Institutional Framework Summary'!$A37)=0,"No","Yes")</f>
        <v>No</v>
      </c>
      <c r="M37" s="1583" t="str">
        <f>IF(SUMIFS('Institution by Framework Totals'!$K$1:$K$1476,'Institution by Framework Totals'!$B$1:$B$1476,'Institutional Framework Summary'!M$1,'Institution by Framework Totals'!$A$1:$A$1476,'Institutional Framework Summary'!$A37)=0,"No","Yes")</f>
        <v>Yes</v>
      </c>
      <c r="N37" s="1583" t="str">
        <f>IF(SUMIFS('Institution by Framework Totals'!$K$1:$K$1476,'Institution by Framework Totals'!$B$1:$B$1476,'Institutional Framework Summary'!N$1,'Institution by Framework Totals'!$A$1:$A$1476,'Institutional Framework Summary'!$A37)=0,"No","Yes")</f>
        <v>Yes</v>
      </c>
      <c r="O37" s="1659" t="str">
        <f>IF(SUMIFS('Institution by Framework Totals'!$K$1:$K$1476,'Institution by Framework Totals'!$B$1:$B$1476,'Institutional Framework Summary'!O$1,'Institution by Framework Totals'!$A$1:$A$1476,'Institutional Framework Summary'!$A37)=0,"No","Yes")</f>
        <v>Yes</v>
      </c>
      <c r="P37" s="1660" t="str">
        <f>IF(SUMIFS('Institution by Framework Totals'!$K$1:$K$1476,'Institution by Framework Totals'!$B$1:$B$1476,'Institutional Framework Summary'!P$1,'Institution by Framework Totals'!$A$1:$A$1476,'Institutional Framework Summary'!$A37)=0,"No","Yes")</f>
        <v>Yes</v>
      </c>
    </row>
    <row r="38" spans="1:19" x14ac:dyDescent="0.2">
      <c r="A38" s="170" t="s">
        <v>143</v>
      </c>
      <c r="B38" s="1582" t="str">
        <f>IF(SUMIFS('Institution by Framework Totals'!$K$1:$K$1476,'Institution by Framework Totals'!$B$1:$B$1476,'Institutional Framework Summary'!B$1,'Institution by Framework Totals'!$A$1:$A$1476,'Institutional Framework Summary'!$A38)=0,"No","Yes")</f>
        <v>Yes</v>
      </c>
      <c r="C38" s="1583" t="str">
        <f>IF(SUMIFS('Institution by Framework Totals'!$K$1:$K$1476,'Institution by Framework Totals'!$B$1:$B$1476,'Institutional Framework Summary'!C$1,'Institution by Framework Totals'!$A$1:$A$1476,'Institutional Framework Summary'!$A38)=0,"No","Yes")</f>
        <v>Yes</v>
      </c>
      <c r="D38" s="1583" t="str">
        <f>IF(SUMIFS('Institution by Framework Totals'!$K$1:$K$1476,'Institution by Framework Totals'!$B$1:$B$1476,'Institutional Framework Summary'!D$1,'Institution by Framework Totals'!$A$1:$A$1476,'Institutional Framework Summary'!$A38)=0,"No","Yes")</f>
        <v>Yes</v>
      </c>
      <c r="E38" s="1583" t="str">
        <f>IF(SUMIFS('Institution by Framework Totals'!$K$1:$K$1476,'Institution by Framework Totals'!$B$1:$B$1476,'Institutional Framework Summary'!E$1,'Institution by Framework Totals'!$A$1:$A$1476,'Institutional Framework Summary'!$A38)=0,"No","Yes")</f>
        <v>Yes</v>
      </c>
      <c r="F38" s="1583" t="str">
        <f>IF(SUMIFS('Institution by Framework Totals'!$K$1:$K$1476,'Institution by Framework Totals'!$B$1:$B$1476,'Institutional Framework Summary'!F$1,'Institution by Framework Totals'!$A$1:$A$1476,'Institutional Framework Summary'!$A38)=0,"No","Yes")</f>
        <v>Yes</v>
      </c>
      <c r="G38" s="1583" t="str">
        <f>IF(SUMIFS('Institution by Framework Totals'!$K$1:$K$1476,'Institution by Framework Totals'!$B$1:$B$1476,'Institutional Framework Summary'!G$1,'Institution by Framework Totals'!$A$1:$A$1476,'Institutional Framework Summary'!$A38)=0,"No","Yes")</f>
        <v>Yes</v>
      </c>
      <c r="H38" s="1583" t="str">
        <f>IF(SUMIFS('Institution by Framework Totals'!$K$1:$K$1476,'Institution by Framework Totals'!$B$1:$B$1476,'Institutional Framework Summary'!H$1,'Institution by Framework Totals'!$A$1:$A$1476,'Institutional Framework Summary'!$A38)=0,"No","Yes")</f>
        <v>Yes</v>
      </c>
      <c r="I38" s="1583" t="str">
        <f>IF(SUMIFS('Institution by Framework Totals'!$K$1:$K$1476,'Institution by Framework Totals'!$B$1:$B$1476,'Institutional Framework Summary'!I$1,'Institution by Framework Totals'!$A$1:$A$1476,'Institutional Framework Summary'!$A38)=0,"No","Yes")</f>
        <v>Yes</v>
      </c>
      <c r="J38" s="1583" t="str">
        <f>IF(SUMIFS('Institution by Framework Totals'!$K$1:$K$1476,'Institution by Framework Totals'!$B$1:$B$1476,'Institutional Framework Summary'!J$1,'Institution by Framework Totals'!$A$1:$A$1476,'Institutional Framework Summary'!$A38)=0,"No","Yes")</f>
        <v>Yes</v>
      </c>
      <c r="K38" s="1583" t="str">
        <f>IF(SUMIFS('Institution by Framework Totals'!$K$1:$K$1476,'Institution by Framework Totals'!$B$1:$B$1476,'Institutional Framework Summary'!K$1,'Institution by Framework Totals'!$A$1:$A$1476,'Institutional Framework Summary'!$A38)=0,"No","Yes")</f>
        <v>Yes</v>
      </c>
      <c r="L38" s="1583" t="str">
        <f>IF(SUMIFS('Institution by Framework Totals'!$K$1:$K$1476,'Institution by Framework Totals'!$B$1:$B$1476,'Institutional Framework Summary'!L$1,'Institution by Framework Totals'!$A$1:$A$1476,'Institutional Framework Summary'!$A38)=0,"No","Yes")</f>
        <v>No</v>
      </c>
      <c r="M38" s="1583" t="str">
        <f>IF(SUMIFS('Institution by Framework Totals'!$K$1:$K$1476,'Institution by Framework Totals'!$B$1:$B$1476,'Institutional Framework Summary'!M$1,'Institution by Framework Totals'!$A$1:$A$1476,'Institutional Framework Summary'!$A38)=0,"No","Yes")</f>
        <v>Yes</v>
      </c>
      <c r="N38" s="1583" t="str">
        <f>IF(SUMIFS('Institution by Framework Totals'!$K$1:$K$1476,'Institution by Framework Totals'!$B$1:$B$1476,'Institutional Framework Summary'!N$1,'Institution by Framework Totals'!$A$1:$A$1476,'Institutional Framework Summary'!$A38)=0,"No","Yes")</f>
        <v>Yes</v>
      </c>
      <c r="O38" s="1659" t="str">
        <f>IF(SUMIFS('Institution by Framework Totals'!$K$1:$K$1476,'Institution by Framework Totals'!$B$1:$B$1476,'Institutional Framework Summary'!O$1,'Institution by Framework Totals'!$A$1:$A$1476,'Institutional Framework Summary'!$A38)=0,"No","Yes")</f>
        <v>No</v>
      </c>
      <c r="P38" s="1660" t="str">
        <f>IF(SUMIFS('Institution by Framework Totals'!$K$1:$K$1476,'Institution by Framework Totals'!$B$1:$B$1476,'Institutional Framework Summary'!P$1,'Institution by Framework Totals'!$A$1:$A$1476,'Institutional Framework Summary'!$A38)=0,"No","Yes")</f>
        <v>No</v>
      </c>
    </row>
    <row r="39" spans="1:19" x14ac:dyDescent="0.2">
      <c r="A39" s="170" t="s">
        <v>144</v>
      </c>
      <c r="B39" s="1582" t="str">
        <f>IF(SUMIFS('Institution by Framework Totals'!$K$1:$K$1476,'Institution by Framework Totals'!$B$1:$B$1476,'Institutional Framework Summary'!B$1,'Institution by Framework Totals'!$A$1:$A$1476,'Institutional Framework Summary'!$A39)=0,"No","Yes")</f>
        <v>Yes</v>
      </c>
      <c r="C39" s="1583" t="str">
        <f>IF(SUMIFS('Institution by Framework Totals'!$K$1:$K$1476,'Institution by Framework Totals'!$B$1:$B$1476,'Institutional Framework Summary'!C$1,'Institution by Framework Totals'!$A$1:$A$1476,'Institutional Framework Summary'!$A39)=0,"No","Yes")</f>
        <v>Yes</v>
      </c>
      <c r="D39" s="1583" t="str">
        <f>IF(SUMIFS('Institution by Framework Totals'!$K$1:$K$1476,'Institution by Framework Totals'!$B$1:$B$1476,'Institutional Framework Summary'!D$1,'Institution by Framework Totals'!$A$1:$A$1476,'Institutional Framework Summary'!$A39)=0,"No","Yes")</f>
        <v>Yes</v>
      </c>
      <c r="E39" s="1583" t="str">
        <f>IF(SUMIFS('Institution by Framework Totals'!$K$1:$K$1476,'Institution by Framework Totals'!$B$1:$B$1476,'Institutional Framework Summary'!E$1,'Institution by Framework Totals'!$A$1:$A$1476,'Institutional Framework Summary'!$A39)=0,"No","Yes")</f>
        <v>Yes</v>
      </c>
      <c r="F39" s="1583" t="str">
        <f>IF(SUMIFS('Institution by Framework Totals'!$K$1:$K$1476,'Institution by Framework Totals'!$B$1:$B$1476,'Institutional Framework Summary'!F$1,'Institution by Framework Totals'!$A$1:$A$1476,'Institutional Framework Summary'!$A39)=0,"No","Yes")</f>
        <v>No</v>
      </c>
      <c r="G39" s="1583" t="str">
        <f>IF(SUMIFS('Institution by Framework Totals'!$K$1:$K$1476,'Institution by Framework Totals'!$B$1:$B$1476,'Institutional Framework Summary'!G$1,'Institution by Framework Totals'!$A$1:$A$1476,'Institutional Framework Summary'!$A39)=0,"No","Yes")</f>
        <v>Yes</v>
      </c>
      <c r="H39" s="1583" t="str">
        <f>IF(SUMIFS('Institution by Framework Totals'!$K$1:$K$1476,'Institution by Framework Totals'!$B$1:$B$1476,'Institutional Framework Summary'!H$1,'Institution by Framework Totals'!$A$1:$A$1476,'Institutional Framework Summary'!$A39)=0,"No","Yes")</f>
        <v>Yes</v>
      </c>
      <c r="I39" s="1583" t="str">
        <f>IF(SUMIFS('Institution by Framework Totals'!$K$1:$K$1476,'Institution by Framework Totals'!$B$1:$B$1476,'Institutional Framework Summary'!I$1,'Institution by Framework Totals'!$A$1:$A$1476,'Institutional Framework Summary'!$A39)=0,"No","Yes")</f>
        <v>Yes</v>
      </c>
      <c r="J39" s="1583" t="str">
        <f>IF(SUMIFS('Institution by Framework Totals'!$K$1:$K$1476,'Institution by Framework Totals'!$B$1:$B$1476,'Institutional Framework Summary'!J$1,'Institution by Framework Totals'!$A$1:$A$1476,'Institutional Framework Summary'!$A39)=0,"No","Yes")</f>
        <v>Yes</v>
      </c>
      <c r="K39" s="1583" t="str">
        <f>IF(SUMIFS('Institution by Framework Totals'!$K$1:$K$1476,'Institution by Framework Totals'!$B$1:$B$1476,'Institutional Framework Summary'!K$1,'Institution by Framework Totals'!$A$1:$A$1476,'Institutional Framework Summary'!$A39)=0,"No","Yes")</f>
        <v>Yes</v>
      </c>
      <c r="L39" s="1583" t="str">
        <f>IF(SUMIFS('Institution by Framework Totals'!$K$1:$K$1476,'Institution by Framework Totals'!$B$1:$B$1476,'Institutional Framework Summary'!L$1,'Institution by Framework Totals'!$A$1:$A$1476,'Institutional Framework Summary'!$A39)=0,"No","Yes")</f>
        <v>Yes</v>
      </c>
      <c r="M39" s="1583" t="str">
        <f>IF(SUMIFS('Institution by Framework Totals'!$K$1:$K$1476,'Institution by Framework Totals'!$B$1:$B$1476,'Institutional Framework Summary'!M$1,'Institution by Framework Totals'!$A$1:$A$1476,'Institutional Framework Summary'!$A39)=0,"No","Yes")</f>
        <v>Yes</v>
      </c>
      <c r="N39" s="1583" t="str">
        <f>IF(SUMIFS('Institution by Framework Totals'!$K$1:$K$1476,'Institution by Framework Totals'!$B$1:$B$1476,'Institutional Framework Summary'!N$1,'Institution by Framework Totals'!$A$1:$A$1476,'Institutional Framework Summary'!$A39)=0,"No","Yes")</f>
        <v>Yes</v>
      </c>
      <c r="O39" s="1659" t="str">
        <f>IF(SUMIFS('Institution by Framework Totals'!$K$1:$K$1476,'Institution by Framework Totals'!$B$1:$B$1476,'Institutional Framework Summary'!O$1,'Institution by Framework Totals'!$A$1:$A$1476,'Institutional Framework Summary'!$A39)=0,"No","Yes")</f>
        <v>No</v>
      </c>
      <c r="P39" s="1660" t="str">
        <f>IF(SUMIFS('Institution by Framework Totals'!$K$1:$K$1476,'Institution by Framework Totals'!$B$1:$B$1476,'Institutional Framework Summary'!P$1,'Institution by Framework Totals'!$A$1:$A$1476,'Institutional Framework Summary'!$A39)=0,"No","Yes")</f>
        <v>No</v>
      </c>
    </row>
    <row r="40" spans="1:19" x14ac:dyDescent="0.2">
      <c r="A40" s="170" t="s">
        <v>145</v>
      </c>
      <c r="B40" s="1582" t="str">
        <f>IF(SUMIFS('Institution by Framework Totals'!$K$1:$K$1476,'Institution by Framework Totals'!$B$1:$B$1476,'Institutional Framework Summary'!B$1,'Institution by Framework Totals'!$A$1:$A$1476,'Institutional Framework Summary'!$A40)=0,"No","Yes")</f>
        <v>Yes</v>
      </c>
      <c r="C40" s="1583" t="str">
        <f>IF(SUMIFS('Institution by Framework Totals'!$K$1:$K$1476,'Institution by Framework Totals'!$B$1:$B$1476,'Institutional Framework Summary'!C$1,'Institution by Framework Totals'!$A$1:$A$1476,'Institutional Framework Summary'!$A40)=0,"No","Yes")</f>
        <v>Yes</v>
      </c>
      <c r="D40" s="1583" t="str">
        <f>IF(SUMIFS('Institution by Framework Totals'!$K$1:$K$1476,'Institution by Framework Totals'!$B$1:$B$1476,'Institutional Framework Summary'!D$1,'Institution by Framework Totals'!$A$1:$A$1476,'Institutional Framework Summary'!$A40)=0,"No","Yes")</f>
        <v>Yes</v>
      </c>
      <c r="E40" s="1583" t="str">
        <f>IF(SUMIFS('Institution by Framework Totals'!$K$1:$K$1476,'Institution by Framework Totals'!$B$1:$B$1476,'Institutional Framework Summary'!E$1,'Institution by Framework Totals'!$A$1:$A$1476,'Institutional Framework Summary'!$A40)=0,"No","Yes")</f>
        <v>Yes</v>
      </c>
      <c r="F40" s="1583" t="str">
        <f>IF(SUMIFS('Institution by Framework Totals'!$K$1:$K$1476,'Institution by Framework Totals'!$B$1:$B$1476,'Institutional Framework Summary'!F$1,'Institution by Framework Totals'!$A$1:$A$1476,'Institutional Framework Summary'!$A40)=0,"No","Yes")</f>
        <v>Yes</v>
      </c>
      <c r="G40" s="1583" t="str">
        <f>IF(SUMIFS('Institution by Framework Totals'!$K$1:$K$1476,'Institution by Framework Totals'!$B$1:$B$1476,'Institutional Framework Summary'!G$1,'Institution by Framework Totals'!$A$1:$A$1476,'Institutional Framework Summary'!$A40)=0,"No","Yes")</f>
        <v>Yes</v>
      </c>
      <c r="H40" s="1583" t="str">
        <f>IF(SUMIFS('Institution by Framework Totals'!$K$1:$K$1476,'Institution by Framework Totals'!$B$1:$B$1476,'Institutional Framework Summary'!H$1,'Institution by Framework Totals'!$A$1:$A$1476,'Institutional Framework Summary'!$A40)=0,"No","Yes")</f>
        <v>Yes</v>
      </c>
      <c r="I40" s="1583" t="str">
        <f>IF(SUMIFS('Institution by Framework Totals'!$K$1:$K$1476,'Institution by Framework Totals'!$B$1:$B$1476,'Institutional Framework Summary'!I$1,'Institution by Framework Totals'!$A$1:$A$1476,'Institutional Framework Summary'!$A40)=0,"No","Yes")</f>
        <v>Yes</v>
      </c>
      <c r="J40" s="1583" t="str">
        <f>IF(SUMIFS('Institution by Framework Totals'!$K$1:$K$1476,'Institution by Framework Totals'!$B$1:$B$1476,'Institutional Framework Summary'!J$1,'Institution by Framework Totals'!$A$1:$A$1476,'Institutional Framework Summary'!$A40)=0,"No","Yes")</f>
        <v>No</v>
      </c>
      <c r="K40" s="1583" t="str">
        <f>IF(SUMIFS('Institution by Framework Totals'!$K$1:$K$1476,'Institution by Framework Totals'!$B$1:$B$1476,'Institutional Framework Summary'!K$1,'Institution by Framework Totals'!$A$1:$A$1476,'Institutional Framework Summary'!$A40)=0,"No","Yes")</f>
        <v>Yes</v>
      </c>
      <c r="L40" s="1583" t="str">
        <f>IF(SUMIFS('Institution by Framework Totals'!$K$1:$K$1476,'Institution by Framework Totals'!$B$1:$B$1476,'Institutional Framework Summary'!L$1,'Institution by Framework Totals'!$A$1:$A$1476,'Institutional Framework Summary'!$A40)=0,"No","Yes")</f>
        <v>Yes</v>
      </c>
      <c r="M40" s="1583" t="str">
        <f>IF(SUMIFS('Institution by Framework Totals'!$K$1:$K$1476,'Institution by Framework Totals'!$B$1:$B$1476,'Institutional Framework Summary'!M$1,'Institution by Framework Totals'!$A$1:$A$1476,'Institutional Framework Summary'!$A40)=0,"No","Yes")</f>
        <v>Yes</v>
      </c>
      <c r="N40" s="1583" t="str">
        <f>IF(SUMIFS('Institution by Framework Totals'!$K$1:$K$1476,'Institution by Framework Totals'!$B$1:$B$1476,'Institutional Framework Summary'!N$1,'Institution by Framework Totals'!$A$1:$A$1476,'Institutional Framework Summary'!$A40)=0,"No","Yes")</f>
        <v>Yes</v>
      </c>
      <c r="O40" s="1659" t="str">
        <f>IF(SUMIFS('Institution by Framework Totals'!$K$1:$K$1476,'Institution by Framework Totals'!$B$1:$B$1476,'Institutional Framework Summary'!O$1,'Institution by Framework Totals'!$A$1:$A$1476,'Institutional Framework Summary'!$A40)=0,"No","Yes")</f>
        <v>No</v>
      </c>
      <c r="P40" s="1660" t="str">
        <f>IF(SUMIFS('Institution by Framework Totals'!$K$1:$K$1476,'Institution by Framework Totals'!$B$1:$B$1476,'Institutional Framework Summary'!P$1,'Institution by Framework Totals'!$A$1:$A$1476,'Institutional Framework Summary'!$A40)=0,"No","Yes")</f>
        <v>Yes</v>
      </c>
    </row>
    <row r="41" spans="1:19" x14ac:dyDescent="0.2">
      <c r="A41" s="170" t="s">
        <v>146</v>
      </c>
      <c r="B41" s="1582" t="str">
        <f>IF(SUMIFS('Institution by Framework Totals'!$K$1:$K$1476,'Institution by Framework Totals'!$B$1:$B$1476,'Institutional Framework Summary'!B$1,'Institution by Framework Totals'!$A$1:$A$1476,'Institutional Framework Summary'!$A41)=0,"No","Yes")</f>
        <v>Yes</v>
      </c>
      <c r="C41" s="1583" t="str">
        <f>IF(SUMIFS('Institution by Framework Totals'!$K$1:$K$1476,'Institution by Framework Totals'!$B$1:$B$1476,'Institutional Framework Summary'!C$1,'Institution by Framework Totals'!$A$1:$A$1476,'Institutional Framework Summary'!$A41)=0,"No","Yes")</f>
        <v>Yes</v>
      </c>
      <c r="D41" s="1583" t="str">
        <f>IF(SUMIFS('Institution by Framework Totals'!$K$1:$K$1476,'Institution by Framework Totals'!$B$1:$B$1476,'Institutional Framework Summary'!D$1,'Institution by Framework Totals'!$A$1:$A$1476,'Institutional Framework Summary'!$A41)=0,"No","Yes")</f>
        <v>Yes</v>
      </c>
      <c r="E41" s="1583" t="str">
        <f>IF(SUMIFS('Institution by Framework Totals'!$K$1:$K$1476,'Institution by Framework Totals'!$B$1:$B$1476,'Institutional Framework Summary'!E$1,'Institution by Framework Totals'!$A$1:$A$1476,'Institutional Framework Summary'!$A41)=0,"No","Yes")</f>
        <v>Yes</v>
      </c>
      <c r="F41" s="1583" t="str">
        <f>IF(SUMIFS('Institution by Framework Totals'!$K$1:$K$1476,'Institution by Framework Totals'!$B$1:$B$1476,'Institutional Framework Summary'!F$1,'Institution by Framework Totals'!$A$1:$A$1476,'Institutional Framework Summary'!$A41)=0,"No","Yes")</f>
        <v>Yes</v>
      </c>
      <c r="G41" s="1583" t="str">
        <f>IF(SUMIFS('Institution by Framework Totals'!$K$1:$K$1476,'Institution by Framework Totals'!$B$1:$B$1476,'Institutional Framework Summary'!G$1,'Institution by Framework Totals'!$A$1:$A$1476,'Institutional Framework Summary'!$A41)=0,"No","Yes")</f>
        <v>Yes</v>
      </c>
      <c r="H41" s="1583" t="str">
        <f>IF(SUMIFS('Institution by Framework Totals'!$K$1:$K$1476,'Institution by Framework Totals'!$B$1:$B$1476,'Institutional Framework Summary'!H$1,'Institution by Framework Totals'!$A$1:$A$1476,'Institutional Framework Summary'!$A41)=0,"No","Yes")</f>
        <v>Yes</v>
      </c>
      <c r="I41" s="1583" t="str">
        <f>IF(SUMIFS('Institution by Framework Totals'!$K$1:$K$1476,'Institution by Framework Totals'!$B$1:$B$1476,'Institutional Framework Summary'!I$1,'Institution by Framework Totals'!$A$1:$A$1476,'Institutional Framework Summary'!$A41)=0,"No","Yes")</f>
        <v>Yes</v>
      </c>
      <c r="J41" s="1583" t="str">
        <f>IF(SUMIFS('Institution by Framework Totals'!$K$1:$K$1476,'Institution by Framework Totals'!$B$1:$B$1476,'Institutional Framework Summary'!J$1,'Institution by Framework Totals'!$A$1:$A$1476,'Institutional Framework Summary'!$A41)=0,"No","Yes")</f>
        <v>Yes</v>
      </c>
      <c r="K41" s="1583" t="str">
        <f>IF(SUMIFS('Institution by Framework Totals'!$K$1:$K$1476,'Institution by Framework Totals'!$B$1:$B$1476,'Institutional Framework Summary'!K$1,'Institution by Framework Totals'!$A$1:$A$1476,'Institutional Framework Summary'!$A41)=0,"No","Yes")</f>
        <v>Yes</v>
      </c>
      <c r="L41" s="1583" t="str">
        <f>IF(SUMIFS('Institution by Framework Totals'!$K$1:$K$1476,'Institution by Framework Totals'!$B$1:$B$1476,'Institutional Framework Summary'!L$1,'Institution by Framework Totals'!$A$1:$A$1476,'Institutional Framework Summary'!$A41)=0,"No","Yes")</f>
        <v>Yes</v>
      </c>
      <c r="M41" s="1583" t="str">
        <f>IF(SUMIFS('Institution by Framework Totals'!$K$1:$K$1476,'Institution by Framework Totals'!$B$1:$B$1476,'Institutional Framework Summary'!M$1,'Institution by Framework Totals'!$A$1:$A$1476,'Institutional Framework Summary'!$A41)=0,"No","Yes")</f>
        <v>Yes</v>
      </c>
      <c r="N41" s="1583" t="str">
        <f>IF(SUMIFS('Institution by Framework Totals'!$K$1:$K$1476,'Institution by Framework Totals'!$B$1:$B$1476,'Institutional Framework Summary'!N$1,'Institution by Framework Totals'!$A$1:$A$1476,'Institutional Framework Summary'!$A41)=0,"No","Yes")</f>
        <v>Yes</v>
      </c>
      <c r="O41" s="1659" t="str">
        <f>IF(SUMIFS('Institution by Framework Totals'!$K$1:$K$1476,'Institution by Framework Totals'!$B$1:$B$1476,'Institutional Framework Summary'!O$1,'Institution by Framework Totals'!$A$1:$A$1476,'Institutional Framework Summary'!$A41)=0,"No","Yes")</f>
        <v>Yes</v>
      </c>
      <c r="P41" s="1660" t="str">
        <f>IF(SUMIFS('Institution by Framework Totals'!$K$1:$K$1476,'Institution by Framework Totals'!$B$1:$B$1476,'Institutional Framework Summary'!P$1,'Institution by Framework Totals'!$A$1:$A$1476,'Institutional Framework Summary'!$A41)=0,"No","Yes")</f>
        <v>No</v>
      </c>
    </row>
    <row r="42" spans="1:19" x14ac:dyDescent="0.2">
      <c r="A42" s="170" t="s">
        <v>147</v>
      </c>
      <c r="B42" s="1582" t="str">
        <f>IF(SUMIFS('Institution by Framework Totals'!$K$1:$K$1476,'Institution by Framework Totals'!$B$1:$B$1476,'Institutional Framework Summary'!B$1,'Institution by Framework Totals'!$A$1:$A$1476,'Institutional Framework Summary'!$A42)=0,"No","Yes")</f>
        <v>Yes</v>
      </c>
      <c r="C42" s="1583" t="str">
        <f>IF(SUMIFS('Institution by Framework Totals'!$K$1:$K$1476,'Institution by Framework Totals'!$B$1:$B$1476,'Institutional Framework Summary'!C$1,'Institution by Framework Totals'!$A$1:$A$1476,'Institutional Framework Summary'!$A42)=0,"No","Yes")</f>
        <v>Yes</v>
      </c>
      <c r="D42" s="1583" t="str">
        <f>IF(SUMIFS('Institution by Framework Totals'!$K$1:$K$1476,'Institution by Framework Totals'!$B$1:$B$1476,'Institutional Framework Summary'!D$1,'Institution by Framework Totals'!$A$1:$A$1476,'Institutional Framework Summary'!$A42)=0,"No","Yes")</f>
        <v>Yes</v>
      </c>
      <c r="E42" s="1583" t="str">
        <f>IF(SUMIFS('Institution by Framework Totals'!$K$1:$K$1476,'Institution by Framework Totals'!$B$1:$B$1476,'Institutional Framework Summary'!E$1,'Institution by Framework Totals'!$A$1:$A$1476,'Institutional Framework Summary'!$A42)=0,"No","Yes")</f>
        <v>Yes</v>
      </c>
      <c r="F42" s="1583" t="str">
        <f>IF(SUMIFS('Institution by Framework Totals'!$K$1:$K$1476,'Institution by Framework Totals'!$B$1:$B$1476,'Institutional Framework Summary'!F$1,'Institution by Framework Totals'!$A$1:$A$1476,'Institutional Framework Summary'!$A42)=0,"No","Yes")</f>
        <v>No</v>
      </c>
      <c r="G42" s="1583" t="str">
        <f>IF(SUMIFS('Institution by Framework Totals'!$K$1:$K$1476,'Institution by Framework Totals'!$B$1:$B$1476,'Institutional Framework Summary'!G$1,'Institution by Framework Totals'!$A$1:$A$1476,'Institutional Framework Summary'!$A42)=0,"No","Yes")</f>
        <v>No</v>
      </c>
      <c r="H42" s="1583" t="str">
        <f>IF(SUMIFS('Institution by Framework Totals'!$K$1:$K$1476,'Institution by Framework Totals'!$B$1:$B$1476,'Institutional Framework Summary'!H$1,'Institution by Framework Totals'!$A$1:$A$1476,'Institutional Framework Summary'!$A42)=0,"No","Yes")</f>
        <v>Yes</v>
      </c>
      <c r="I42" s="1583" t="str">
        <f>IF(SUMIFS('Institution by Framework Totals'!$K$1:$K$1476,'Institution by Framework Totals'!$B$1:$B$1476,'Institutional Framework Summary'!I$1,'Institution by Framework Totals'!$A$1:$A$1476,'Institutional Framework Summary'!$A42)=0,"No","Yes")</f>
        <v>No</v>
      </c>
      <c r="J42" s="1583" t="str">
        <f>IF(SUMIFS('Institution by Framework Totals'!$K$1:$K$1476,'Institution by Framework Totals'!$B$1:$B$1476,'Institutional Framework Summary'!J$1,'Institution by Framework Totals'!$A$1:$A$1476,'Institutional Framework Summary'!$A42)=0,"No","Yes")</f>
        <v>No</v>
      </c>
      <c r="K42" s="1583" t="str">
        <f>IF(SUMIFS('Institution by Framework Totals'!$K$1:$K$1476,'Institution by Framework Totals'!$B$1:$B$1476,'Institutional Framework Summary'!K$1,'Institution by Framework Totals'!$A$1:$A$1476,'Institutional Framework Summary'!$A42)=0,"No","Yes")</f>
        <v>Yes</v>
      </c>
      <c r="L42" s="1583" t="str">
        <f>IF(SUMIFS('Institution by Framework Totals'!$K$1:$K$1476,'Institution by Framework Totals'!$B$1:$B$1476,'Institutional Framework Summary'!L$1,'Institution by Framework Totals'!$A$1:$A$1476,'Institutional Framework Summary'!$A42)=0,"No","Yes")</f>
        <v>No</v>
      </c>
      <c r="M42" s="1583" t="str">
        <f>IF(SUMIFS('Institution by Framework Totals'!$K$1:$K$1476,'Institution by Framework Totals'!$B$1:$B$1476,'Institutional Framework Summary'!M$1,'Institution by Framework Totals'!$A$1:$A$1476,'Institutional Framework Summary'!$A42)=0,"No","Yes")</f>
        <v>Yes</v>
      </c>
      <c r="N42" s="1583" t="str">
        <f>IF(SUMIFS('Institution by Framework Totals'!$K$1:$K$1476,'Institution by Framework Totals'!$B$1:$B$1476,'Institutional Framework Summary'!N$1,'Institution by Framework Totals'!$A$1:$A$1476,'Institutional Framework Summary'!$A42)=0,"No","Yes")</f>
        <v>Yes</v>
      </c>
      <c r="O42" s="1659" t="str">
        <f>IF(SUMIFS('Institution by Framework Totals'!$K$1:$K$1476,'Institution by Framework Totals'!$B$1:$B$1476,'Institutional Framework Summary'!O$1,'Institution by Framework Totals'!$A$1:$A$1476,'Institutional Framework Summary'!$A42)=0,"No","Yes")</f>
        <v>No</v>
      </c>
      <c r="P42" s="1660" t="str">
        <f>IF(SUMIFS('Institution by Framework Totals'!$K$1:$K$1476,'Institution by Framework Totals'!$B$1:$B$1476,'Institutional Framework Summary'!P$1,'Institution by Framework Totals'!$A$1:$A$1476,'Institutional Framework Summary'!$A42)=0,"No","Yes")</f>
        <v>No</v>
      </c>
    </row>
    <row r="43" spans="1:19" x14ac:dyDescent="0.2">
      <c r="A43" s="170" t="s">
        <v>163</v>
      </c>
      <c r="B43" s="1582" t="str">
        <f>IF(SUMIFS('Institution by Framework Totals'!$K$1:$K$1476,'Institution by Framework Totals'!$B$1:$B$1476,'Institutional Framework Summary'!B$1,'Institution by Framework Totals'!$A$1:$A$1476,'Institutional Framework Summary'!$A43)=0,"No","Yes")</f>
        <v>No</v>
      </c>
      <c r="C43" s="1583" t="str">
        <f>IF(SUMIFS('Institution by Framework Totals'!$K$1:$K$1476,'Institution by Framework Totals'!$B$1:$B$1476,'Institutional Framework Summary'!C$1,'Institution by Framework Totals'!$A$1:$A$1476,'Institutional Framework Summary'!$A43)=0,"No","Yes")</f>
        <v>No</v>
      </c>
      <c r="D43" s="1583" t="str">
        <f>IF(SUMIFS('Institution by Framework Totals'!$K$1:$K$1476,'Institution by Framework Totals'!$B$1:$B$1476,'Institutional Framework Summary'!D$1,'Institution by Framework Totals'!$A$1:$A$1476,'Institutional Framework Summary'!$A43)=0,"No","Yes")</f>
        <v>Yes</v>
      </c>
      <c r="E43" s="1583" t="str">
        <f>IF(SUMIFS('Institution by Framework Totals'!$K$1:$K$1476,'Institution by Framework Totals'!$B$1:$B$1476,'Institutional Framework Summary'!E$1,'Institution by Framework Totals'!$A$1:$A$1476,'Institutional Framework Summary'!$A43)=0,"No","Yes")</f>
        <v>No</v>
      </c>
      <c r="F43" s="1583" t="str">
        <f>IF(SUMIFS('Institution by Framework Totals'!$K$1:$K$1476,'Institution by Framework Totals'!$B$1:$B$1476,'Institutional Framework Summary'!F$1,'Institution by Framework Totals'!$A$1:$A$1476,'Institutional Framework Summary'!$A43)=0,"No","Yes")</f>
        <v>Yes</v>
      </c>
      <c r="G43" s="1583" t="str">
        <f>IF(SUMIFS('Institution by Framework Totals'!$K$1:$K$1476,'Institution by Framework Totals'!$B$1:$B$1476,'Institutional Framework Summary'!G$1,'Institution by Framework Totals'!$A$1:$A$1476,'Institutional Framework Summary'!$A43)=0,"No","Yes")</f>
        <v>No</v>
      </c>
      <c r="H43" s="1583" t="str">
        <f>IF(SUMIFS('Institution by Framework Totals'!$K$1:$K$1476,'Institution by Framework Totals'!$B$1:$B$1476,'Institutional Framework Summary'!H$1,'Institution by Framework Totals'!$A$1:$A$1476,'Institutional Framework Summary'!$A43)=0,"No","Yes")</f>
        <v>No</v>
      </c>
      <c r="I43" s="1583" t="str">
        <f>IF(SUMIFS('Institution by Framework Totals'!$K$1:$K$1476,'Institution by Framework Totals'!$B$1:$B$1476,'Institutional Framework Summary'!I$1,'Institution by Framework Totals'!$A$1:$A$1476,'Institutional Framework Summary'!$A43)=0,"No","Yes")</f>
        <v>No</v>
      </c>
      <c r="J43" s="1583" t="str">
        <f>IF(SUMIFS('Institution by Framework Totals'!$K$1:$K$1476,'Institution by Framework Totals'!$B$1:$B$1476,'Institutional Framework Summary'!J$1,'Institution by Framework Totals'!$A$1:$A$1476,'Institutional Framework Summary'!$A43)=0,"No","Yes")</f>
        <v>No</v>
      </c>
      <c r="K43" s="1583" t="str">
        <f>IF(SUMIFS('Institution by Framework Totals'!$K$1:$K$1476,'Institution by Framework Totals'!$B$1:$B$1476,'Institutional Framework Summary'!K$1,'Institution by Framework Totals'!$A$1:$A$1476,'Institutional Framework Summary'!$A43)=0,"No","Yes")</f>
        <v>No</v>
      </c>
      <c r="L43" s="1583" t="str">
        <f>IF(SUMIFS('Institution by Framework Totals'!$K$1:$K$1476,'Institution by Framework Totals'!$B$1:$B$1476,'Institutional Framework Summary'!L$1,'Institution by Framework Totals'!$A$1:$A$1476,'Institutional Framework Summary'!$A43)=0,"No","Yes")</f>
        <v>No</v>
      </c>
      <c r="M43" s="1583" t="str">
        <f>IF(SUMIFS('Institution by Framework Totals'!$K$1:$K$1476,'Institution by Framework Totals'!$B$1:$B$1476,'Institutional Framework Summary'!M$1,'Institution by Framework Totals'!$A$1:$A$1476,'Institutional Framework Summary'!$A43)=0,"No","Yes")</f>
        <v>No</v>
      </c>
      <c r="N43" s="1583" t="str">
        <f>IF(SUMIFS('Institution by Framework Totals'!$K$1:$K$1476,'Institution by Framework Totals'!$B$1:$B$1476,'Institutional Framework Summary'!N$1,'Institution by Framework Totals'!$A$1:$A$1476,'Institutional Framework Summary'!$A43)=0,"No","Yes")</f>
        <v>Yes</v>
      </c>
      <c r="O43" s="1659" t="str">
        <f>IF(SUMIFS('Institution by Framework Totals'!$K$1:$K$1476,'Institution by Framework Totals'!$B$1:$B$1476,'Institutional Framework Summary'!O$1,'Institution by Framework Totals'!$A$1:$A$1476,'Institutional Framework Summary'!$A43)=0,"No","Yes")</f>
        <v>No</v>
      </c>
      <c r="P43" s="1660" t="str">
        <f>IF(SUMIFS('Institution by Framework Totals'!$K$1:$K$1476,'Institution by Framework Totals'!$B$1:$B$1476,'Institutional Framework Summary'!P$1,'Institution by Framework Totals'!$A$1:$A$1476,'Institutional Framework Summary'!$A43)=0,"No","Yes")</f>
        <v>Yes</v>
      </c>
    </row>
    <row r="44" spans="1:19" x14ac:dyDescent="0.2">
      <c r="A44" s="170" t="s">
        <v>186</v>
      </c>
      <c r="B44" s="1582" t="str">
        <f>IF(SUMIFS('Institution by Framework Totals'!$K$1:$K$1476,'Institution by Framework Totals'!$B$1:$B$1476,'Institutional Framework Summary'!B$1,'Institution by Framework Totals'!$A$1:$A$1476,'Institutional Framework Summary'!$A44)=0,"No","Yes")</f>
        <v>No</v>
      </c>
      <c r="C44" s="1583" t="str">
        <f>IF(SUMIFS('Institution by Framework Totals'!$K$1:$K$1476,'Institution by Framework Totals'!$B$1:$B$1476,'Institutional Framework Summary'!C$1,'Institution by Framework Totals'!$A$1:$A$1476,'Institutional Framework Summary'!$A44)=0,"No","Yes")</f>
        <v>Yes</v>
      </c>
      <c r="D44" s="1583" t="str">
        <f>IF(SUMIFS('Institution by Framework Totals'!$K$1:$K$1476,'Institution by Framework Totals'!$B$1:$B$1476,'Institutional Framework Summary'!D$1,'Institution by Framework Totals'!$A$1:$A$1476,'Institutional Framework Summary'!$A44)=0,"No","Yes")</f>
        <v>No</v>
      </c>
      <c r="E44" s="1583" t="str">
        <f>IF(SUMIFS('Institution by Framework Totals'!$K$1:$K$1476,'Institution by Framework Totals'!$B$1:$B$1476,'Institutional Framework Summary'!E$1,'Institution by Framework Totals'!$A$1:$A$1476,'Institutional Framework Summary'!$A44)=0,"No","Yes")</f>
        <v>No</v>
      </c>
      <c r="F44" s="1583" t="str">
        <f>IF(SUMIFS('Institution by Framework Totals'!$K$1:$K$1476,'Institution by Framework Totals'!$B$1:$B$1476,'Institutional Framework Summary'!F$1,'Institution by Framework Totals'!$A$1:$A$1476,'Institutional Framework Summary'!$A44)=0,"No","Yes")</f>
        <v>Yes</v>
      </c>
      <c r="G44" s="1583" t="str">
        <f>IF(SUMIFS('Institution by Framework Totals'!$K$1:$K$1476,'Institution by Framework Totals'!$B$1:$B$1476,'Institutional Framework Summary'!G$1,'Institution by Framework Totals'!$A$1:$A$1476,'Institutional Framework Summary'!$A44)=0,"No","Yes")</f>
        <v>No</v>
      </c>
      <c r="H44" s="1583" t="str">
        <f>IF(SUMIFS('Institution by Framework Totals'!$K$1:$K$1476,'Institution by Framework Totals'!$B$1:$B$1476,'Institutional Framework Summary'!H$1,'Institution by Framework Totals'!$A$1:$A$1476,'Institutional Framework Summary'!$A44)=0,"No","Yes")</f>
        <v>No</v>
      </c>
      <c r="I44" s="1583" t="str">
        <f>IF(SUMIFS('Institution by Framework Totals'!$K$1:$K$1476,'Institution by Framework Totals'!$B$1:$B$1476,'Institutional Framework Summary'!I$1,'Institution by Framework Totals'!$A$1:$A$1476,'Institutional Framework Summary'!$A44)=0,"No","Yes")</f>
        <v>No</v>
      </c>
      <c r="J44" s="1583" t="str">
        <f>IF(SUMIFS('Institution by Framework Totals'!$K$1:$K$1476,'Institution by Framework Totals'!$B$1:$B$1476,'Institutional Framework Summary'!J$1,'Institution by Framework Totals'!$A$1:$A$1476,'Institutional Framework Summary'!$A44)=0,"No","Yes")</f>
        <v>No</v>
      </c>
      <c r="K44" s="1583" t="str">
        <f>IF(SUMIFS('Institution by Framework Totals'!$K$1:$K$1476,'Institution by Framework Totals'!$B$1:$B$1476,'Institutional Framework Summary'!K$1,'Institution by Framework Totals'!$A$1:$A$1476,'Institutional Framework Summary'!$A44)=0,"No","Yes")</f>
        <v>No</v>
      </c>
      <c r="L44" s="1583" t="str">
        <f>IF(SUMIFS('Institution by Framework Totals'!$K$1:$K$1476,'Institution by Framework Totals'!$B$1:$B$1476,'Institutional Framework Summary'!L$1,'Institution by Framework Totals'!$A$1:$A$1476,'Institutional Framework Summary'!$A44)=0,"No","Yes")</f>
        <v>No</v>
      </c>
      <c r="M44" s="1583" t="str">
        <f>IF(SUMIFS('Institution by Framework Totals'!$K$1:$K$1476,'Institution by Framework Totals'!$B$1:$B$1476,'Institutional Framework Summary'!M$1,'Institution by Framework Totals'!$A$1:$A$1476,'Institutional Framework Summary'!$A44)=0,"No","Yes")</f>
        <v>No</v>
      </c>
      <c r="N44" s="1583" t="str">
        <f>IF(SUMIFS('Institution by Framework Totals'!$K$1:$K$1476,'Institution by Framework Totals'!$B$1:$B$1476,'Institutional Framework Summary'!N$1,'Institution by Framework Totals'!$A$1:$A$1476,'Institutional Framework Summary'!$A44)=0,"No","Yes")</f>
        <v>No</v>
      </c>
      <c r="O44" s="1659" t="str">
        <f>IF(SUMIFS('Institution by Framework Totals'!$K$1:$K$1476,'Institution by Framework Totals'!$B$1:$B$1476,'Institutional Framework Summary'!O$1,'Institution by Framework Totals'!$A$1:$A$1476,'Institutional Framework Summary'!$A44)=0,"No","Yes")</f>
        <v>No</v>
      </c>
      <c r="P44" s="1660" t="str">
        <f>IF(SUMIFS('Institution by Framework Totals'!$K$1:$K$1476,'Institution by Framework Totals'!$B$1:$B$1476,'Institutional Framework Summary'!P$1,'Institution by Framework Totals'!$A$1:$A$1476,'Institutional Framework Summary'!$A44)=0,"No","Yes")</f>
        <v>No</v>
      </c>
    </row>
    <row r="45" spans="1:19" ht="13.5" thickBot="1" x14ac:dyDescent="0.25">
      <c r="A45" s="171" t="s">
        <v>154</v>
      </c>
      <c r="B45" s="84" t="str">
        <f>IF(SUMIFS('Institution by Framework Totals'!$K$1:$K$1476,'Institution by Framework Totals'!$B$1:$B$1476,'Institutional Framework Summary'!B$1,'Institution by Framework Totals'!$A$1:$A$1476,'Institutional Framework Summary'!$A45)=0,"No","Yes")</f>
        <v>No</v>
      </c>
      <c r="C45" s="1584" t="str">
        <f>IF(SUMIFS('Institution by Framework Totals'!$K$1:$K$1476,'Institution by Framework Totals'!$B$1:$B$1476,'Institutional Framework Summary'!C$1,'Institution by Framework Totals'!$A$1:$A$1476,'Institutional Framework Summary'!$A45)=0,"No","Yes")</f>
        <v>No</v>
      </c>
      <c r="D45" s="1584" t="str">
        <f>IF(SUMIFS('Institution by Framework Totals'!$K$1:$K$1476,'Institution by Framework Totals'!$B$1:$B$1476,'Institutional Framework Summary'!D$1,'Institution by Framework Totals'!$A$1:$A$1476,'Institutional Framework Summary'!$A45)=0,"No","Yes")</f>
        <v>No</v>
      </c>
      <c r="E45" s="1584" t="str">
        <f>IF(SUMIFS('Institution by Framework Totals'!$K$1:$K$1476,'Institution by Framework Totals'!$B$1:$B$1476,'Institutional Framework Summary'!E$1,'Institution by Framework Totals'!$A$1:$A$1476,'Institutional Framework Summary'!$A45)=0,"No","Yes")</f>
        <v>Yes</v>
      </c>
      <c r="F45" s="1584" t="str">
        <f>IF(SUMIFS('Institution by Framework Totals'!$K$1:$K$1476,'Institution by Framework Totals'!$B$1:$B$1476,'Institutional Framework Summary'!F$1,'Institution by Framework Totals'!$A$1:$A$1476,'Institutional Framework Summary'!$A45)=0,"No","Yes")</f>
        <v>Yes</v>
      </c>
      <c r="G45" s="1584" t="str">
        <f>IF(SUMIFS('Institution by Framework Totals'!$K$1:$K$1476,'Institution by Framework Totals'!$B$1:$B$1476,'Institutional Framework Summary'!G$1,'Institution by Framework Totals'!$A$1:$A$1476,'Institutional Framework Summary'!$A45)=0,"No","Yes")</f>
        <v>No</v>
      </c>
      <c r="H45" s="1584" t="str">
        <f>IF(SUMIFS('Institution by Framework Totals'!$K$1:$K$1476,'Institution by Framework Totals'!$B$1:$B$1476,'Institutional Framework Summary'!H$1,'Institution by Framework Totals'!$A$1:$A$1476,'Institutional Framework Summary'!$A45)=0,"No","Yes")</f>
        <v>No</v>
      </c>
      <c r="I45" s="1584" t="str">
        <f>IF(SUMIFS('Institution by Framework Totals'!$K$1:$K$1476,'Institution by Framework Totals'!$B$1:$B$1476,'Institutional Framework Summary'!I$1,'Institution by Framework Totals'!$A$1:$A$1476,'Institutional Framework Summary'!$A45)=0,"No","Yes")</f>
        <v>Yes</v>
      </c>
      <c r="J45" s="1584" t="str">
        <f>IF(SUMIFS('Institution by Framework Totals'!$K$1:$K$1476,'Institution by Framework Totals'!$B$1:$B$1476,'Institutional Framework Summary'!J$1,'Institution by Framework Totals'!$A$1:$A$1476,'Institutional Framework Summary'!$A45)=0,"No","Yes")</f>
        <v>No</v>
      </c>
      <c r="K45" s="1584" t="str">
        <f>IF(SUMIFS('Institution by Framework Totals'!$K$1:$K$1476,'Institution by Framework Totals'!$B$1:$B$1476,'Institutional Framework Summary'!K$1,'Institution by Framework Totals'!$A$1:$A$1476,'Institutional Framework Summary'!$A45)=0,"No","Yes")</f>
        <v>No</v>
      </c>
      <c r="L45" s="1584" t="str">
        <f>IF(SUMIFS('Institution by Framework Totals'!$K$1:$K$1476,'Institution by Framework Totals'!$B$1:$B$1476,'Institutional Framework Summary'!L$1,'Institution by Framework Totals'!$A$1:$A$1476,'Institutional Framework Summary'!$A45)=0,"No","Yes")</f>
        <v>No</v>
      </c>
      <c r="M45" s="1584" t="str">
        <f>IF(SUMIFS('Institution by Framework Totals'!$K$1:$K$1476,'Institution by Framework Totals'!$B$1:$B$1476,'Institutional Framework Summary'!M$1,'Institution by Framework Totals'!$A$1:$A$1476,'Institutional Framework Summary'!$A45)=0,"No","Yes")</f>
        <v>No</v>
      </c>
      <c r="N45" s="1584" t="str">
        <f>IF(SUMIFS('Institution by Framework Totals'!$K$1:$K$1476,'Institution by Framework Totals'!$B$1:$B$1476,'Institutional Framework Summary'!N$1,'Institution by Framework Totals'!$A$1:$A$1476,'Institutional Framework Summary'!$A45)=0,"No","Yes")</f>
        <v>No</v>
      </c>
      <c r="O45" s="1661" t="str">
        <f>IF(SUMIFS('Institution by Framework Totals'!$K$1:$K$1476,'Institution by Framework Totals'!$B$1:$B$1476,'Institutional Framework Summary'!O$1,'Institution by Framework Totals'!$A$1:$A$1476,'Institutional Framework Summary'!$A45)=0,"No","Yes")</f>
        <v>No</v>
      </c>
      <c r="P45" s="1662" t="str">
        <f>IF(SUMIFS('Institution by Framework Totals'!$K$1:$K$1476,'Institution by Framework Totals'!$B$1:$B$1476,'Institutional Framework Summary'!P$1,'Institution by Framework Totals'!$A$1:$A$1476,'Institutional Framework Summary'!$A45)=0,"No","Yes")</f>
        <v>No</v>
      </c>
      <c r="S45"/>
    </row>
    <row r="46" spans="1:19" ht="12.75" x14ac:dyDescent="0.2">
      <c r="S46"/>
    </row>
    <row r="47" spans="1:19" ht="12.75" x14ac:dyDescent="0.2">
      <c r="S47"/>
    </row>
    <row r="48" spans="1:19" ht="12.75" x14ac:dyDescent="0.2">
      <c r="S48"/>
    </row>
    <row r="49" spans="19:19" ht="12.75" x14ac:dyDescent="0.2">
      <c r="S49"/>
    </row>
    <row r="50" spans="19:19" ht="12.75" x14ac:dyDescent="0.2">
      <c r="S50"/>
    </row>
    <row r="51" spans="19:19" ht="12.75" x14ac:dyDescent="0.2">
      <c r="S51"/>
    </row>
    <row r="52" spans="19:19" ht="12.75" x14ac:dyDescent="0.2">
      <c r="S52"/>
    </row>
    <row r="53" spans="19:19" ht="12.75" x14ac:dyDescent="0.2">
      <c r="S53"/>
    </row>
    <row r="54" spans="19:19" ht="12.75" x14ac:dyDescent="0.2">
      <c r="S54"/>
    </row>
    <row r="55" spans="19:19" ht="12.75" x14ac:dyDescent="0.2">
      <c r="S55"/>
    </row>
    <row r="56" spans="19:19" ht="12.75" x14ac:dyDescent="0.2">
      <c r="S56"/>
    </row>
    <row r="57" spans="19:19" ht="12.75" x14ac:dyDescent="0.2">
      <c r="S57"/>
    </row>
    <row r="58" spans="19:19" ht="12.75" x14ac:dyDescent="0.2">
      <c r="S58"/>
    </row>
    <row r="59" spans="19:19" ht="12.75" x14ac:dyDescent="0.2">
      <c r="S59"/>
    </row>
    <row r="60" spans="19:19" ht="12.75" x14ac:dyDescent="0.2">
      <c r="S60"/>
    </row>
    <row r="61" spans="19:19" ht="12.75" x14ac:dyDescent="0.2">
      <c r="S61"/>
    </row>
    <row r="62" spans="19:19" ht="12.75" x14ac:dyDescent="0.2">
      <c r="S62"/>
    </row>
    <row r="63" spans="19:19" ht="12.75" x14ac:dyDescent="0.2">
      <c r="S63"/>
    </row>
    <row r="64" spans="19:19" ht="12.75" x14ac:dyDescent="0.2">
      <c r="S64"/>
    </row>
    <row r="65" spans="19:19" ht="12.75" x14ac:dyDescent="0.2">
      <c r="S65"/>
    </row>
    <row r="66" spans="19:19" ht="12.75" x14ac:dyDescent="0.2">
      <c r="S66"/>
    </row>
    <row r="67" spans="19:19" ht="12.75" x14ac:dyDescent="0.2">
      <c r="S67"/>
    </row>
    <row r="68" spans="19:19" ht="12.75" x14ac:dyDescent="0.2">
      <c r="S68"/>
    </row>
    <row r="69" spans="19:19" ht="12.75" x14ac:dyDescent="0.2">
      <c r="S69"/>
    </row>
    <row r="70" spans="19:19" ht="12.75" x14ac:dyDescent="0.2">
      <c r="S70"/>
    </row>
    <row r="71" spans="19:19" ht="12.75" x14ac:dyDescent="0.2">
      <c r="S71"/>
    </row>
    <row r="72" spans="19:19" ht="12.75" x14ac:dyDescent="0.2">
      <c r="S72"/>
    </row>
    <row r="73" spans="19:19" ht="12.75" x14ac:dyDescent="0.2">
      <c r="S73"/>
    </row>
    <row r="74" spans="19:19" ht="12.75" x14ac:dyDescent="0.2">
      <c r="S74"/>
    </row>
    <row r="75" spans="19:19" ht="12.75" x14ac:dyDescent="0.2">
      <c r="S75"/>
    </row>
    <row r="76" spans="19:19" ht="12.75" x14ac:dyDescent="0.2">
      <c r="S76"/>
    </row>
    <row r="77" spans="19:19" ht="12.75" x14ac:dyDescent="0.2">
      <c r="S77"/>
    </row>
    <row r="78" spans="19:19" ht="12.75" x14ac:dyDescent="0.2">
      <c r="S78"/>
    </row>
    <row r="79" spans="19:19" ht="12.75" x14ac:dyDescent="0.2">
      <c r="S79"/>
    </row>
    <row r="80" spans="19:19" ht="12.75" x14ac:dyDescent="0.2">
      <c r="S80"/>
    </row>
    <row r="81" spans="19:19" ht="12.75" x14ac:dyDescent="0.2">
      <c r="S81"/>
    </row>
    <row r="82" spans="19:19" ht="12.75" x14ac:dyDescent="0.2">
      <c r="S82"/>
    </row>
    <row r="83" spans="19:19" ht="12.75" x14ac:dyDescent="0.2">
      <c r="S83"/>
    </row>
    <row r="84" spans="19:19" ht="12.75" x14ac:dyDescent="0.2">
      <c r="S84"/>
    </row>
    <row r="85" spans="19:19" ht="12.75" x14ac:dyDescent="0.2">
      <c r="S85"/>
    </row>
    <row r="86" spans="19:19" ht="12.75" x14ac:dyDescent="0.2">
      <c r="S86"/>
    </row>
    <row r="87" spans="19:19" ht="12.75" x14ac:dyDescent="0.2">
      <c r="S87"/>
    </row>
    <row r="88" spans="19:19" ht="12.75" x14ac:dyDescent="0.2">
      <c r="S88"/>
    </row>
    <row r="89" spans="19:19" ht="12.75" x14ac:dyDescent="0.2">
      <c r="S89"/>
    </row>
    <row r="90" spans="19:19" ht="12.75" x14ac:dyDescent="0.2">
      <c r="S90"/>
    </row>
    <row r="91" spans="19:19" ht="12.75" x14ac:dyDescent="0.2">
      <c r="S91"/>
    </row>
    <row r="92" spans="19:19" ht="12.75" x14ac:dyDescent="0.2">
      <c r="S92"/>
    </row>
    <row r="93" spans="19:19" ht="12.75" x14ac:dyDescent="0.2">
      <c r="S93"/>
    </row>
    <row r="94" spans="19:19" ht="12.75" x14ac:dyDescent="0.2">
      <c r="S94"/>
    </row>
    <row r="95" spans="19:19" ht="12.75" x14ac:dyDescent="0.2">
      <c r="S95"/>
    </row>
    <row r="96" spans="19:19" ht="12.75" x14ac:dyDescent="0.2">
      <c r="S96"/>
    </row>
    <row r="97" spans="19:19" ht="12.75" x14ac:dyDescent="0.2">
      <c r="S97"/>
    </row>
    <row r="98" spans="19:19" ht="12.75" x14ac:dyDescent="0.2">
      <c r="S98"/>
    </row>
    <row r="99" spans="19:19" ht="12.75" x14ac:dyDescent="0.2">
      <c r="S99"/>
    </row>
    <row r="100" spans="19:19" ht="12.75" x14ac:dyDescent="0.2">
      <c r="S100"/>
    </row>
    <row r="101" spans="19:19" ht="12.75" x14ac:dyDescent="0.2">
      <c r="S101"/>
    </row>
    <row r="102" spans="19:19" ht="12.75" x14ac:dyDescent="0.2">
      <c r="S102"/>
    </row>
    <row r="103" spans="19:19" ht="12.75" x14ac:dyDescent="0.2">
      <c r="S103"/>
    </row>
    <row r="104" spans="19:19" ht="12.75" x14ac:dyDescent="0.2">
      <c r="S104"/>
    </row>
    <row r="105" spans="19:19" ht="12.75" x14ac:dyDescent="0.2">
      <c r="S105"/>
    </row>
    <row r="106" spans="19:19" ht="12.75" x14ac:dyDescent="0.2">
      <c r="S106"/>
    </row>
    <row r="107" spans="19:19" ht="12.75" x14ac:dyDescent="0.2">
      <c r="S107"/>
    </row>
    <row r="108" spans="19:19" ht="12.75" x14ac:dyDescent="0.2">
      <c r="S108"/>
    </row>
    <row r="109" spans="19:19" ht="12.75" x14ac:dyDescent="0.2">
      <c r="S109"/>
    </row>
    <row r="110" spans="19:19" ht="12.75" x14ac:dyDescent="0.2">
      <c r="S110"/>
    </row>
    <row r="111" spans="19:19" ht="12.75" x14ac:dyDescent="0.2">
      <c r="S111"/>
    </row>
    <row r="112" spans="19:19" ht="12.75" x14ac:dyDescent="0.2">
      <c r="S112"/>
    </row>
    <row r="113" spans="19:19" ht="12.75" x14ac:dyDescent="0.2">
      <c r="S113"/>
    </row>
    <row r="114" spans="19:19" ht="12.75" x14ac:dyDescent="0.2">
      <c r="S114"/>
    </row>
    <row r="115" spans="19:19" ht="12.75" x14ac:dyDescent="0.2">
      <c r="S115"/>
    </row>
    <row r="116" spans="19:19" ht="12.75" x14ac:dyDescent="0.2">
      <c r="S116"/>
    </row>
    <row r="117" spans="19:19" ht="12.75" x14ac:dyDescent="0.2">
      <c r="S117"/>
    </row>
    <row r="118" spans="19:19" ht="12.75" x14ac:dyDescent="0.2">
      <c r="S118"/>
    </row>
    <row r="119" spans="19:19" ht="12.75" x14ac:dyDescent="0.2">
      <c r="S119"/>
    </row>
    <row r="120" spans="19:19" ht="12.75" x14ac:dyDescent="0.2">
      <c r="S120"/>
    </row>
    <row r="121" spans="19:19" ht="12.75" x14ac:dyDescent="0.2">
      <c r="S121"/>
    </row>
    <row r="122" spans="19:19" ht="12.75" x14ac:dyDescent="0.2">
      <c r="S122"/>
    </row>
    <row r="123" spans="19:19" ht="12.75" x14ac:dyDescent="0.2">
      <c r="S123"/>
    </row>
    <row r="124" spans="19:19" ht="12.75" x14ac:dyDescent="0.2">
      <c r="S124"/>
    </row>
    <row r="125" spans="19:19" ht="12.75" x14ac:dyDescent="0.2">
      <c r="S125"/>
    </row>
    <row r="126" spans="19:19" ht="12.75" x14ac:dyDescent="0.2">
      <c r="S126"/>
    </row>
    <row r="127" spans="19:19" ht="12.75" x14ac:dyDescent="0.2">
      <c r="S127"/>
    </row>
    <row r="128" spans="19:19" ht="12.75" x14ac:dyDescent="0.2">
      <c r="S128"/>
    </row>
    <row r="129" spans="19:19" ht="12.75" x14ac:dyDescent="0.2">
      <c r="S129"/>
    </row>
    <row r="130" spans="19:19" ht="12.75" x14ac:dyDescent="0.2">
      <c r="S130"/>
    </row>
    <row r="131" spans="19:19" ht="12.75" x14ac:dyDescent="0.2">
      <c r="S131"/>
    </row>
    <row r="132" spans="19:19" ht="12.75" x14ac:dyDescent="0.2">
      <c r="S132"/>
    </row>
    <row r="133" spans="19:19" ht="12.75" x14ac:dyDescent="0.2">
      <c r="S133"/>
    </row>
    <row r="134" spans="19:19" ht="12.75" x14ac:dyDescent="0.2">
      <c r="S134"/>
    </row>
    <row r="135" spans="19:19" ht="12.75" x14ac:dyDescent="0.2">
      <c r="S135"/>
    </row>
    <row r="136" spans="19:19" ht="12.75" x14ac:dyDescent="0.2">
      <c r="S136"/>
    </row>
    <row r="137" spans="19:19" ht="12.75" x14ac:dyDescent="0.2">
      <c r="S137"/>
    </row>
    <row r="138" spans="19:19" ht="12.75" x14ac:dyDescent="0.2">
      <c r="S138"/>
    </row>
    <row r="139" spans="19:19" ht="12.75" x14ac:dyDescent="0.2">
      <c r="S139"/>
    </row>
    <row r="140" spans="19:19" ht="12.75" x14ac:dyDescent="0.2">
      <c r="S140"/>
    </row>
    <row r="141" spans="19:19" ht="12.75" x14ac:dyDescent="0.2">
      <c r="S141"/>
    </row>
    <row r="142" spans="19:19" ht="12.75" x14ac:dyDescent="0.2">
      <c r="S142"/>
    </row>
    <row r="143" spans="19:19" ht="12.75" x14ac:dyDescent="0.2">
      <c r="S143"/>
    </row>
    <row r="144" spans="19:19" ht="12.75" x14ac:dyDescent="0.2">
      <c r="S144"/>
    </row>
    <row r="145" spans="19:19" ht="12.75" x14ac:dyDescent="0.2">
      <c r="S145"/>
    </row>
    <row r="146" spans="19:19" ht="12.75" x14ac:dyDescent="0.2">
      <c r="S146"/>
    </row>
    <row r="147" spans="19:19" ht="12.75" x14ac:dyDescent="0.2">
      <c r="S147"/>
    </row>
    <row r="148" spans="19:19" ht="12.75" x14ac:dyDescent="0.2">
      <c r="S148"/>
    </row>
    <row r="149" spans="19:19" ht="12.75" x14ac:dyDescent="0.2">
      <c r="S149"/>
    </row>
    <row r="150" spans="19:19" ht="12.75" x14ac:dyDescent="0.2">
      <c r="S150"/>
    </row>
    <row r="151" spans="19:19" ht="12.75" x14ac:dyDescent="0.2">
      <c r="S151"/>
    </row>
    <row r="152" spans="19:19" ht="12.75" x14ac:dyDescent="0.2">
      <c r="S152"/>
    </row>
    <row r="153" spans="19:19" ht="12.75" x14ac:dyDescent="0.2">
      <c r="S153"/>
    </row>
    <row r="154" spans="19:19" ht="12.75" x14ac:dyDescent="0.2">
      <c r="S154"/>
    </row>
    <row r="155" spans="19:19" ht="12.75" x14ac:dyDescent="0.2">
      <c r="S155"/>
    </row>
    <row r="156" spans="19:19" ht="12.75" x14ac:dyDescent="0.2">
      <c r="S156"/>
    </row>
    <row r="157" spans="19:19" ht="12.75" x14ac:dyDescent="0.2">
      <c r="S157"/>
    </row>
    <row r="158" spans="19:19" ht="12.75" x14ac:dyDescent="0.2">
      <c r="S158"/>
    </row>
    <row r="159" spans="19:19" ht="12.75" x14ac:dyDescent="0.2">
      <c r="S159"/>
    </row>
    <row r="160" spans="19:19" ht="12.75" x14ac:dyDescent="0.2">
      <c r="S160"/>
    </row>
    <row r="161" spans="19:19" ht="12.75" x14ac:dyDescent="0.2">
      <c r="S161"/>
    </row>
    <row r="162" spans="19:19" ht="12.75" x14ac:dyDescent="0.2">
      <c r="S162"/>
    </row>
    <row r="163" spans="19:19" ht="12.75" x14ac:dyDescent="0.2">
      <c r="S163"/>
    </row>
    <row r="164" spans="19:19" ht="12.75" x14ac:dyDescent="0.2">
      <c r="S164"/>
    </row>
    <row r="165" spans="19:19" ht="12.75" x14ac:dyDescent="0.2">
      <c r="S165"/>
    </row>
    <row r="166" spans="19:19" ht="12.75" x14ac:dyDescent="0.2">
      <c r="S166"/>
    </row>
    <row r="167" spans="19:19" ht="12.75" x14ac:dyDescent="0.2">
      <c r="S167"/>
    </row>
    <row r="168" spans="19:19" ht="12.75" x14ac:dyDescent="0.2">
      <c r="S168"/>
    </row>
    <row r="169" spans="19:19" ht="12.75" x14ac:dyDescent="0.2">
      <c r="S169"/>
    </row>
    <row r="170" spans="19:19" ht="12.75" x14ac:dyDescent="0.2">
      <c r="S170"/>
    </row>
    <row r="171" spans="19:19" ht="12.75" x14ac:dyDescent="0.2">
      <c r="S171"/>
    </row>
    <row r="172" spans="19:19" ht="12.75" x14ac:dyDescent="0.2">
      <c r="S172"/>
    </row>
    <row r="173" spans="19:19" ht="12.75" x14ac:dyDescent="0.2">
      <c r="S173"/>
    </row>
    <row r="174" spans="19:19" ht="12.75" x14ac:dyDescent="0.2">
      <c r="S174"/>
    </row>
    <row r="175" spans="19:19" ht="12.75" x14ac:dyDescent="0.2">
      <c r="S175"/>
    </row>
    <row r="176" spans="19:19" ht="12.75" x14ac:dyDescent="0.2">
      <c r="S176"/>
    </row>
    <row r="177" spans="19:19" ht="12.75" x14ac:dyDescent="0.2">
      <c r="S177"/>
    </row>
    <row r="178" spans="19:19" ht="12.75" x14ac:dyDescent="0.2">
      <c r="S178"/>
    </row>
    <row r="179" spans="19:19" ht="12.75" x14ac:dyDescent="0.2">
      <c r="S179"/>
    </row>
    <row r="180" spans="19:19" ht="12.75" x14ac:dyDescent="0.2">
      <c r="S180"/>
    </row>
    <row r="181" spans="19:19" ht="12.75" x14ac:dyDescent="0.2">
      <c r="S181"/>
    </row>
    <row r="182" spans="19:19" ht="12.75" x14ac:dyDescent="0.2">
      <c r="S182"/>
    </row>
    <row r="183" spans="19:19" ht="12.75" x14ac:dyDescent="0.2">
      <c r="S183"/>
    </row>
    <row r="184" spans="19:19" ht="12.75" x14ac:dyDescent="0.2">
      <c r="S184"/>
    </row>
    <row r="185" spans="19:19" ht="12.75" x14ac:dyDescent="0.2">
      <c r="S185"/>
    </row>
    <row r="186" spans="19:19" ht="12.75" x14ac:dyDescent="0.2">
      <c r="S186"/>
    </row>
    <row r="187" spans="19:19" ht="12.75" x14ac:dyDescent="0.2">
      <c r="S187"/>
    </row>
    <row r="188" spans="19:19" ht="12.75" x14ac:dyDescent="0.2">
      <c r="S188"/>
    </row>
    <row r="189" spans="19:19" ht="12.75" x14ac:dyDescent="0.2">
      <c r="S189"/>
    </row>
    <row r="190" spans="19:19" ht="12.75" x14ac:dyDescent="0.2">
      <c r="S190"/>
    </row>
    <row r="191" spans="19:19" ht="12.75" x14ac:dyDescent="0.2">
      <c r="S191"/>
    </row>
    <row r="192" spans="19:19" ht="12.75" x14ac:dyDescent="0.2">
      <c r="S192"/>
    </row>
    <row r="193" spans="19:19" ht="12.75" x14ac:dyDescent="0.2">
      <c r="S193"/>
    </row>
    <row r="194" spans="19:19" ht="12.75" x14ac:dyDescent="0.2">
      <c r="S194"/>
    </row>
    <row r="195" spans="19:19" ht="12.75" x14ac:dyDescent="0.2">
      <c r="S195"/>
    </row>
    <row r="196" spans="19:19" ht="12.75" x14ac:dyDescent="0.2">
      <c r="S196"/>
    </row>
    <row r="197" spans="19:19" ht="12.75" x14ac:dyDescent="0.2">
      <c r="S197"/>
    </row>
    <row r="198" spans="19:19" ht="12.75" x14ac:dyDescent="0.2">
      <c r="S198"/>
    </row>
    <row r="199" spans="19:19" ht="12.75" x14ac:dyDescent="0.2">
      <c r="S199"/>
    </row>
    <row r="200" spans="19:19" ht="12.75" x14ac:dyDescent="0.2">
      <c r="S200"/>
    </row>
    <row r="201" spans="19:19" ht="12.75" x14ac:dyDescent="0.2">
      <c r="S201"/>
    </row>
    <row r="202" spans="19:19" ht="12.75" x14ac:dyDescent="0.2">
      <c r="S202"/>
    </row>
    <row r="203" spans="19:19" ht="12.75" x14ac:dyDescent="0.2">
      <c r="S203"/>
    </row>
    <row r="204" spans="19:19" ht="12.75" x14ac:dyDescent="0.2">
      <c r="S204"/>
    </row>
    <row r="205" spans="19:19" ht="12.75" x14ac:dyDescent="0.2">
      <c r="S205"/>
    </row>
    <row r="206" spans="19:19" ht="12.75" x14ac:dyDescent="0.2">
      <c r="S206"/>
    </row>
    <row r="207" spans="19:19" ht="12.75" x14ac:dyDescent="0.2">
      <c r="S207"/>
    </row>
    <row r="208" spans="19:19" ht="12.75" x14ac:dyDescent="0.2">
      <c r="S208"/>
    </row>
    <row r="209" spans="19:19" ht="12.75" x14ac:dyDescent="0.2">
      <c r="S209"/>
    </row>
    <row r="210" spans="19:19" ht="12.75" x14ac:dyDescent="0.2">
      <c r="S210"/>
    </row>
    <row r="211" spans="19:19" ht="12.75" x14ac:dyDescent="0.2">
      <c r="S211"/>
    </row>
    <row r="212" spans="19:19" ht="12.75" x14ac:dyDescent="0.2">
      <c r="S212"/>
    </row>
    <row r="213" spans="19:19" ht="12.75" x14ac:dyDescent="0.2">
      <c r="S213"/>
    </row>
    <row r="214" spans="19:19" ht="12.75" x14ac:dyDescent="0.2">
      <c r="S214"/>
    </row>
  </sheetData>
  <autoFilter ref="B1:P45" xr:uid="{BE8C9EF3-2D7D-4D64-88F4-00F191F087D1}"/>
  <sortState xmlns:xlrd2="http://schemas.microsoft.com/office/spreadsheetml/2017/richdata2" ref="S2:S214">
    <sortCondition ref="S2:S214"/>
  </sortState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>&amp;C&amp;"Arial,Bold"CAMBRIDGE REGION: INSTITUTIONS AND FRAMEWORKS
 IN USE THIS YEAR</oddHeader>
  </headerFooter>
  <colBreaks count="1" manualBreakCount="1">
    <brk id="8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1646"/>
  <sheetViews>
    <sheetView tabSelected="1" view="pageBreakPreview" zoomScaleNormal="100" zoomScaleSheetLayoutView="100" workbookViewId="0">
      <pane xSplit="3" ySplit="1" topLeftCell="AB1597" activePane="bottomRight" state="frozen"/>
      <selection pane="topRight" activeCell="D1" sqref="D1"/>
      <selection pane="bottomLeft" activeCell="A2" sqref="A2"/>
      <selection pane="bottomRight" activeCell="AM1646" sqref="AM1646"/>
    </sheetView>
  </sheetViews>
  <sheetFormatPr defaultColWidth="12.28515625" defaultRowHeight="11.25" x14ac:dyDescent="0.2"/>
  <cols>
    <col min="1" max="1" width="39.140625" style="3" bestFit="1" customWidth="1"/>
    <col min="2" max="2" width="24" style="3" bestFit="1" customWidth="1"/>
    <col min="3" max="3" width="36.7109375" style="3" bestFit="1" customWidth="1"/>
    <col min="4" max="6" width="10.85546875" style="3" hidden="1" customWidth="1"/>
    <col min="7" max="27" width="12.28515625" style="3" hidden="1" customWidth="1"/>
    <col min="28" max="16384" width="12.28515625" style="3"/>
  </cols>
  <sheetData>
    <row r="1" spans="1:38" s="4" customFormat="1" ht="39.75" customHeight="1" thickBot="1" x14ac:dyDescent="0.25">
      <c r="A1" s="101" t="s">
        <v>1</v>
      </c>
      <c r="B1" s="102" t="s">
        <v>2</v>
      </c>
      <c r="C1" s="102" t="s">
        <v>0</v>
      </c>
      <c r="D1" s="102" t="s">
        <v>60</v>
      </c>
      <c r="E1" s="102" t="s">
        <v>44</v>
      </c>
      <c r="F1" s="102" t="s">
        <v>45</v>
      </c>
      <c r="G1" s="102" t="s">
        <v>46</v>
      </c>
      <c r="H1" s="139" t="s">
        <v>47</v>
      </c>
      <c r="I1" s="102" t="s">
        <v>69</v>
      </c>
      <c r="J1" s="102" t="s">
        <v>70</v>
      </c>
      <c r="K1" s="102" t="s">
        <v>71</v>
      </c>
      <c r="L1" s="102" t="s">
        <v>72</v>
      </c>
      <c r="M1" s="139" t="s">
        <v>73</v>
      </c>
      <c r="N1" s="102" t="s">
        <v>86</v>
      </c>
      <c r="O1" s="102" t="s">
        <v>87</v>
      </c>
      <c r="P1" s="102" t="s">
        <v>88</v>
      </c>
      <c r="Q1" s="102" t="s">
        <v>89</v>
      </c>
      <c r="R1" s="327" t="s">
        <v>90</v>
      </c>
      <c r="S1" s="101" t="s">
        <v>211</v>
      </c>
      <c r="T1" s="102" t="s">
        <v>212</v>
      </c>
      <c r="U1" s="102" t="s">
        <v>213</v>
      </c>
      <c r="V1" s="102" t="s">
        <v>214</v>
      </c>
      <c r="W1" s="104" t="s">
        <v>215</v>
      </c>
      <c r="X1" s="101" t="s">
        <v>231</v>
      </c>
      <c r="Y1" s="102" t="s">
        <v>232</v>
      </c>
      <c r="Z1" s="102" t="s">
        <v>233</v>
      </c>
      <c r="AA1" s="505" t="s">
        <v>234</v>
      </c>
      <c r="AB1" s="104" t="s">
        <v>235</v>
      </c>
      <c r="AC1" s="101" t="s">
        <v>261</v>
      </c>
      <c r="AD1" s="102" t="s">
        <v>262</v>
      </c>
      <c r="AE1" s="102" t="s">
        <v>263</v>
      </c>
      <c r="AF1" s="505" t="s">
        <v>264</v>
      </c>
      <c r="AG1" s="104" t="s">
        <v>265</v>
      </c>
      <c r="AH1" s="101" t="s">
        <v>296</v>
      </c>
      <c r="AI1" s="102" t="s">
        <v>297</v>
      </c>
      <c r="AJ1" s="102" t="s">
        <v>298</v>
      </c>
      <c r="AK1" s="505" t="s">
        <v>299</v>
      </c>
      <c r="AL1" s="1440" t="s">
        <v>300</v>
      </c>
    </row>
    <row r="2" spans="1:38" ht="12.75" customHeight="1" x14ac:dyDescent="0.2">
      <c r="A2" s="99" t="s">
        <v>3</v>
      </c>
      <c r="B2" s="100" t="s">
        <v>4</v>
      </c>
      <c r="C2" s="100" t="s">
        <v>141</v>
      </c>
      <c r="D2" s="97">
        <v>1990.8</v>
      </c>
      <c r="E2" s="97">
        <v>4099.6000000000004</v>
      </c>
      <c r="F2" s="97">
        <v>4009.5199999999995</v>
      </c>
      <c r="G2" s="97">
        <v>2295.04</v>
      </c>
      <c r="H2" s="138">
        <f t="shared" ref="H2:H33" si="0">SUM(D2:G2)</f>
        <v>12394.96</v>
      </c>
      <c r="I2" s="97">
        <v>2479.0399830000001</v>
      </c>
      <c r="J2" s="97">
        <v>3467.52</v>
      </c>
      <c r="K2" s="97">
        <v>2256.66</v>
      </c>
      <c r="L2" s="97">
        <v>5019.6000000000004</v>
      </c>
      <c r="M2" s="138">
        <f t="shared" ref="M2:M33" si="1">SUM(I2:L2)</f>
        <v>13222.819982999999</v>
      </c>
      <c r="N2" s="97">
        <v>2783.2799999999997</v>
      </c>
      <c r="O2" s="97">
        <v>1274.4000000000001</v>
      </c>
      <c r="P2" s="97">
        <v>637.20000000000005</v>
      </c>
      <c r="Q2" s="97"/>
      <c r="R2" s="328">
        <f t="shared" ref="R2:R33" si="2">SUM(N2:Q2)</f>
        <v>4694.88</v>
      </c>
      <c r="S2" s="334"/>
      <c r="T2" s="97"/>
      <c r="U2" s="97"/>
      <c r="V2" s="97"/>
      <c r="W2" s="335">
        <f t="shared" ref="W2:W68" si="3">SUM(S2:V2)</f>
        <v>0</v>
      </c>
      <c r="X2" s="334"/>
      <c r="Y2" s="97"/>
      <c r="Z2" s="97"/>
      <c r="AA2" s="97"/>
      <c r="AB2" s="335">
        <f t="shared" ref="AB2:AB69" si="4">SUM(X2:AA2)</f>
        <v>0</v>
      </c>
      <c r="AC2" s="334"/>
      <c r="AD2" s="97"/>
      <c r="AE2" s="97"/>
      <c r="AF2" s="97"/>
      <c r="AG2" s="335">
        <f t="shared" ref="AG2:AG69" si="5">SUM(AC2:AF2)</f>
        <v>0</v>
      </c>
      <c r="AH2" s="334"/>
      <c r="AI2" s="97"/>
      <c r="AJ2" s="97"/>
      <c r="AK2" s="97"/>
      <c r="AL2" s="335">
        <f t="shared" ref="AL2:AL69" si="6">SUM(AH2:AK2)</f>
        <v>0</v>
      </c>
    </row>
    <row r="3" spans="1:38" ht="12.75" customHeight="1" x14ac:dyDescent="0.2">
      <c r="A3" s="95" t="s">
        <v>3</v>
      </c>
      <c r="B3" s="96" t="s">
        <v>4</v>
      </c>
      <c r="C3" s="96" t="s">
        <v>144</v>
      </c>
      <c r="D3" s="98">
        <v>4143.78</v>
      </c>
      <c r="E3" s="98">
        <v>13316.41</v>
      </c>
      <c r="F3" s="98">
        <v>5320.83</v>
      </c>
      <c r="G3" s="98">
        <v>2351.1</v>
      </c>
      <c r="H3" s="121">
        <f t="shared" si="0"/>
        <v>25132.119999999995</v>
      </c>
      <c r="I3" s="98">
        <v>3038.6000469999999</v>
      </c>
      <c r="J3" s="98">
        <v>17941.579999999998</v>
      </c>
      <c r="K3" s="98">
        <v>4617.2700000000004</v>
      </c>
      <c r="L3" s="98">
        <v>1353.8700000000001</v>
      </c>
      <c r="M3" s="121">
        <f t="shared" si="1"/>
        <v>26951.320046999997</v>
      </c>
      <c r="N3" s="98">
        <v>3186.55</v>
      </c>
      <c r="O3" s="98">
        <v>13935.99</v>
      </c>
      <c r="P3" s="98">
        <v>4524.8900000000003</v>
      </c>
      <c r="Q3" s="98"/>
      <c r="R3" s="329">
        <f t="shared" si="2"/>
        <v>21647.43</v>
      </c>
      <c r="S3" s="336"/>
      <c r="T3" s="323"/>
      <c r="U3" s="323"/>
      <c r="V3" s="323"/>
      <c r="W3" s="337">
        <f t="shared" si="3"/>
        <v>0</v>
      </c>
      <c r="X3" s="336"/>
      <c r="Y3" s="323"/>
      <c r="Z3" s="323"/>
      <c r="AA3" s="323"/>
      <c r="AB3" s="337">
        <f t="shared" si="4"/>
        <v>0</v>
      </c>
      <c r="AC3" s="336"/>
      <c r="AD3" s="323"/>
      <c r="AE3" s="323"/>
      <c r="AF3" s="323"/>
      <c r="AG3" s="337">
        <f t="shared" si="5"/>
        <v>0</v>
      </c>
      <c r="AH3" s="336"/>
      <c r="AI3" s="323"/>
      <c r="AJ3" s="323"/>
      <c r="AK3" s="323"/>
      <c r="AL3" s="337">
        <f t="shared" si="6"/>
        <v>0</v>
      </c>
    </row>
    <row r="4" spans="1:38" ht="12.75" customHeight="1" x14ac:dyDescent="0.2">
      <c r="A4" s="95" t="s">
        <v>3</v>
      </c>
      <c r="B4" s="96" t="s">
        <v>243</v>
      </c>
      <c r="C4" s="96" t="s">
        <v>124</v>
      </c>
      <c r="D4" s="98"/>
      <c r="E4" s="98"/>
      <c r="F4" s="98"/>
      <c r="G4" s="98"/>
      <c r="H4" s="121">
        <f t="shared" si="0"/>
        <v>0</v>
      </c>
      <c r="I4" s="98"/>
      <c r="J4" s="98"/>
      <c r="K4" s="98"/>
      <c r="L4" s="98"/>
      <c r="M4" s="121">
        <f t="shared" si="1"/>
        <v>0</v>
      </c>
      <c r="N4" s="98"/>
      <c r="O4" s="98">
        <v>30.83</v>
      </c>
      <c r="P4" s="98">
        <v>29.3</v>
      </c>
      <c r="Q4" s="98"/>
      <c r="R4" s="329">
        <f t="shared" si="2"/>
        <v>60.129999999999995</v>
      </c>
      <c r="S4" s="336"/>
      <c r="T4" s="323"/>
      <c r="U4" s="323"/>
      <c r="V4" s="323"/>
      <c r="W4" s="337">
        <f t="shared" si="3"/>
        <v>0</v>
      </c>
      <c r="X4" s="336"/>
      <c r="Y4" s="323"/>
      <c r="Z4" s="323"/>
      <c r="AA4" s="323"/>
      <c r="AB4" s="337">
        <f t="shared" si="4"/>
        <v>0</v>
      </c>
      <c r="AC4" s="336"/>
      <c r="AD4" s="323"/>
      <c r="AE4" s="323"/>
      <c r="AF4" s="323"/>
      <c r="AG4" s="337">
        <f t="shared" si="5"/>
        <v>0</v>
      </c>
      <c r="AH4" s="336"/>
      <c r="AI4" s="323"/>
      <c r="AJ4" s="323"/>
      <c r="AK4" s="323"/>
      <c r="AL4" s="337">
        <f t="shared" si="6"/>
        <v>0</v>
      </c>
    </row>
    <row r="5" spans="1:38" ht="12.75" customHeight="1" x14ac:dyDescent="0.2">
      <c r="A5" s="95" t="s">
        <v>3</v>
      </c>
      <c r="B5" s="96" t="s">
        <v>243</v>
      </c>
      <c r="C5" s="96" t="s">
        <v>125</v>
      </c>
      <c r="D5" s="98">
        <v>650.30999999999995</v>
      </c>
      <c r="E5" s="98">
        <v>270.34000000000003</v>
      </c>
      <c r="F5" s="98">
        <v>1050.4599999999998</v>
      </c>
      <c r="G5" s="98">
        <v>761.43000000000018</v>
      </c>
      <c r="H5" s="121">
        <f t="shared" si="0"/>
        <v>2732.54</v>
      </c>
      <c r="I5" s="98">
        <v>423.34000000000003</v>
      </c>
      <c r="J5" s="98">
        <v>772.37999999999988</v>
      </c>
      <c r="K5" s="98">
        <v>1607.6399999999999</v>
      </c>
      <c r="L5" s="98">
        <v>1162.95</v>
      </c>
      <c r="M5" s="121">
        <f t="shared" si="1"/>
        <v>3966.3099999999995</v>
      </c>
      <c r="N5" s="98">
        <v>644.30999999999995</v>
      </c>
      <c r="O5" s="98">
        <v>555.42000000000007</v>
      </c>
      <c r="P5" s="98">
        <v>3441.6799999999994</v>
      </c>
      <c r="Q5" s="98"/>
      <c r="R5" s="329">
        <f t="shared" si="2"/>
        <v>4641.41</v>
      </c>
      <c r="S5" s="336"/>
      <c r="T5" s="323"/>
      <c r="U5" s="323"/>
      <c r="V5" s="323"/>
      <c r="W5" s="337">
        <f t="shared" si="3"/>
        <v>0</v>
      </c>
      <c r="X5" s="336"/>
      <c r="Y5" s="323"/>
      <c r="Z5" s="323"/>
      <c r="AA5" s="323"/>
      <c r="AB5" s="337">
        <f t="shared" si="4"/>
        <v>0</v>
      </c>
      <c r="AC5" s="336"/>
      <c r="AD5" s="323"/>
      <c r="AE5" s="323"/>
      <c r="AF5" s="323"/>
      <c r="AG5" s="337">
        <f t="shared" si="5"/>
        <v>0</v>
      </c>
      <c r="AH5" s="336"/>
      <c r="AI5" s="323"/>
      <c r="AJ5" s="323"/>
      <c r="AK5" s="323"/>
      <c r="AL5" s="337">
        <f t="shared" si="6"/>
        <v>0</v>
      </c>
    </row>
    <row r="6" spans="1:38" ht="12.75" customHeight="1" x14ac:dyDescent="0.2">
      <c r="A6" s="95" t="s">
        <v>3</v>
      </c>
      <c r="B6" s="96" t="s">
        <v>243</v>
      </c>
      <c r="C6" s="96" t="s">
        <v>126</v>
      </c>
      <c r="D6" s="98"/>
      <c r="E6" s="98"/>
      <c r="F6" s="98">
        <v>702.21</v>
      </c>
      <c r="G6" s="98">
        <v>265.17999999999995</v>
      </c>
      <c r="H6" s="121">
        <f t="shared" si="0"/>
        <v>967.39</v>
      </c>
      <c r="I6" s="98">
        <v>364.05</v>
      </c>
      <c r="J6" s="98">
        <v>304.27999999999997</v>
      </c>
      <c r="K6" s="98">
        <v>550.43000000000006</v>
      </c>
      <c r="L6" s="98">
        <v>635.77</v>
      </c>
      <c r="M6" s="121">
        <f t="shared" si="1"/>
        <v>1854.53</v>
      </c>
      <c r="N6" s="98">
        <v>1518.0200000000002</v>
      </c>
      <c r="O6" s="98">
        <v>1206.1099999999999</v>
      </c>
      <c r="P6" s="98">
        <v>444.77</v>
      </c>
      <c r="Q6" s="98"/>
      <c r="R6" s="329">
        <f t="shared" si="2"/>
        <v>3168.9</v>
      </c>
      <c r="S6" s="336"/>
      <c r="T6" s="323"/>
      <c r="U6" s="323"/>
      <c r="V6" s="323"/>
      <c r="W6" s="337">
        <f t="shared" si="3"/>
        <v>0</v>
      </c>
      <c r="X6" s="336"/>
      <c r="Y6" s="323"/>
      <c r="Z6" s="323"/>
      <c r="AA6" s="323"/>
      <c r="AB6" s="337">
        <f t="shared" si="4"/>
        <v>0</v>
      </c>
      <c r="AC6" s="336"/>
      <c r="AD6" s="323"/>
      <c r="AE6" s="323"/>
      <c r="AF6" s="323"/>
      <c r="AG6" s="337">
        <f t="shared" si="5"/>
        <v>0</v>
      </c>
      <c r="AH6" s="336"/>
      <c r="AI6" s="323"/>
      <c r="AJ6" s="323"/>
      <c r="AK6" s="323"/>
      <c r="AL6" s="337">
        <f t="shared" si="6"/>
        <v>0</v>
      </c>
    </row>
    <row r="7" spans="1:38" ht="12.75" customHeight="1" x14ac:dyDescent="0.2">
      <c r="A7" s="95" t="s">
        <v>3</v>
      </c>
      <c r="B7" s="96" t="s">
        <v>243</v>
      </c>
      <c r="C7" s="96" t="s">
        <v>127</v>
      </c>
      <c r="D7" s="98">
        <v>404.54999999999995</v>
      </c>
      <c r="E7" s="98"/>
      <c r="F7" s="98">
        <v>9.7200000000000006</v>
      </c>
      <c r="G7" s="98"/>
      <c r="H7" s="121">
        <f t="shared" si="0"/>
        <v>414.27</v>
      </c>
      <c r="I7" s="98">
        <v>801.46</v>
      </c>
      <c r="J7" s="98"/>
      <c r="K7" s="98"/>
      <c r="L7" s="98"/>
      <c r="M7" s="121">
        <f t="shared" si="1"/>
        <v>801.46</v>
      </c>
      <c r="N7" s="98"/>
      <c r="O7" s="98"/>
      <c r="P7" s="98"/>
      <c r="Q7" s="98"/>
      <c r="R7" s="329">
        <f t="shared" si="2"/>
        <v>0</v>
      </c>
      <c r="S7" s="336"/>
      <c r="T7" s="323"/>
      <c r="U7" s="323"/>
      <c r="V7" s="323"/>
      <c r="W7" s="337">
        <f t="shared" si="3"/>
        <v>0</v>
      </c>
      <c r="X7" s="336"/>
      <c r="Y7" s="323"/>
      <c r="Z7" s="323"/>
      <c r="AA7" s="323"/>
      <c r="AB7" s="337">
        <f t="shared" si="4"/>
        <v>0</v>
      </c>
      <c r="AC7" s="336"/>
      <c r="AD7" s="323"/>
      <c r="AE7" s="323"/>
      <c r="AF7" s="323"/>
      <c r="AG7" s="337">
        <f t="shared" si="5"/>
        <v>0</v>
      </c>
      <c r="AH7" s="336"/>
      <c r="AI7" s="323"/>
      <c r="AJ7" s="323"/>
      <c r="AK7" s="323"/>
      <c r="AL7" s="337">
        <f t="shared" si="6"/>
        <v>0</v>
      </c>
    </row>
    <row r="8" spans="1:38" ht="12.75" customHeight="1" x14ac:dyDescent="0.2">
      <c r="A8" s="95" t="s">
        <v>3</v>
      </c>
      <c r="B8" s="96" t="s">
        <v>243</v>
      </c>
      <c r="C8" s="96" t="s">
        <v>128</v>
      </c>
      <c r="D8" s="98">
        <v>2827.7299999999996</v>
      </c>
      <c r="E8" s="98">
        <v>988.57</v>
      </c>
      <c r="F8" s="98">
        <v>2485.71</v>
      </c>
      <c r="G8" s="98">
        <v>2605.7399999999993</v>
      </c>
      <c r="H8" s="121">
        <f t="shared" si="0"/>
        <v>8907.75</v>
      </c>
      <c r="I8" s="98">
        <v>2311.94</v>
      </c>
      <c r="J8" s="98">
        <v>1278.5899999999997</v>
      </c>
      <c r="K8" s="98">
        <v>1446.13</v>
      </c>
      <c r="L8" s="98">
        <v>539.99</v>
      </c>
      <c r="M8" s="121">
        <f t="shared" si="1"/>
        <v>5576.65</v>
      </c>
      <c r="N8" s="98">
        <v>599.92000000000007</v>
      </c>
      <c r="O8" s="98">
        <v>124.41999999999999</v>
      </c>
      <c r="P8" s="98">
        <v>218.14</v>
      </c>
      <c r="Q8" s="98"/>
      <c r="R8" s="329">
        <f t="shared" si="2"/>
        <v>942.48</v>
      </c>
      <c r="S8" s="336"/>
      <c r="T8" s="323"/>
      <c r="U8" s="323"/>
      <c r="V8" s="323"/>
      <c r="W8" s="337">
        <f t="shared" si="3"/>
        <v>0</v>
      </c>
      <c r="X8" s="336"/>
      <c r="Y8" s="323"/>
      <c r="Z8" s="323"/>
      <c r="AA8" s="323"/>
      <c r="AB8" s="337">
        <f t="shared" si="4"/>
        <v>0</v>
      </c>
      <c r="AC8" s="336"/>
      <c r="AD8" s="323"/>
      <c r="AE8" s="323"/>
      <c r="AF8" s="323"/>
      <c r="AG8" s="337">
        <f t="shared" si="5"/>
        <v>0</v>
      </c>
      <c r="AH8" s="336"/>
      <c r="AI8" s="323"/>
      <c r="AJ8" s="323"/>
      <c r="AK8" s="323"/>
      <c r="AL8" s="337">
        <f t="shared" si="6"/>
        <v>0</v>
      </c>
    </row>
    <row r="9" spans="1:38" ht="12.75" customHeight="1" x14ac:dyDescent="0.2">
      <c r="A9" s="95" t="s">
        <v>3</v>
      </c>
      <c r="B9" s="96" t="s">
        <v>243</v>
      </c>
      <c r="C9" s="96" t="s">
        <v>129</v>
      </c>
      <c r="D9" s="98"/>
      <c r="E9" s="98"/>
      <c r="F9" s="98"/>
      <c r="G9" s="98"/>
      <c r="H9" s="121">
        <f t="shared" si="0"/>
        <v>0</v>
      </c>
      <c r="I9" s="98"/>
      <c r="J9" s="98"/>
      <c r="K9" s="98"/>
      <c r="L9" s="98"/>
      <c r="M9" s="121">
        <f t="shared" si="1"/>
        <v>0</v>
      </c>
      <c r="N9" s="98"/>
      <c r="O9" s="98">
        <v>9.9</v>
      </c>
      <c r="P9" s="98">
        <v>116.45</v>
      </c>
      <c r="Q9" s="98"/>
      <c r="R9" s="329">
        <f t="shared" si="2"/>
        <v>126.35000000000001</v>
      </c>
      <c r="S9" s="336"/>
      <c r="T9" s="323"/>
      <c r="U9" s="323"/>
      <c r="V9" s="323"/>
      <c r="W9" s="337">
        <f t="shared" si="3"/>
        <v>0</v>
      </c>
      <c r="X9" s="336"/>
      <c r="Y9" s="323"/>
      <c r="Z9" s="323"/>
      <c r="AA9" s="323"/>
      <c r="AB9" s="337">
        <f t="shared" si="4"/>
        <v>0</v>
      </c>
      <c r="AC9" s="336"/>
      <c r="AD9" s="323"/>
      <c r="AE9" s="323"/>
      <c r="AF9" s="323"/>
      <c r="AG9" s="337">
        <f t="shared" si="5"/>
        <v>0</v>
      </c>
      <c r="AH9" s="336"/>
      <c r="AI9" s="323"/>
      <c r="AJ9" s="323"/>
      <c r="AK9" s="323"/>
      <c r="AL9" s="337">
        <f t="shared" si="6"/>
        <v>0</v>
      </c>
    </row>
    <row r="10" spans="1:38" ht="12.75" customHeight="1" x14ac:dyDescent="0.2">
      <c r="A10" s="95" t="s">
        <v>3</v>
      </c>
      <c r="B10" s="96" t="s">
        <v>243</v>
      </c>
      <c r="C10" s="96" t="s">
        <v>130</v>
      </c>
      <c r="D10" s="98"/>
      <c r="E10" s="98"/>
      <c r="F10" s="98">
        <v>14.3</v>
      </c>
      <c r="G10" s="98">
        <v>59.899999999999991</v>
      </c>
      <c r="H10" s="121">
        <f t="shared" si="0"/>
        <v>74.199999999999989</v>
      </c>
      <c r="I10" s="98">
        <v>3.0600000000000023</v>
      </c>
      <c r="J10" s="98"/>
      <c r="K10" s="98"/>
      <c r="L10" s="98"/>
      <c r="M10" s="121">
        <f t="shared" si="1"/>
        <v>3.0600000000000023</v>
      </c>
      <c r="N10" s="98"/>
      <c r="O10" s="98"/>
      <c r="P10" s="98">
        <v>130.63</v>
      </c>
      <c r="Q10" s="98"/>
      <c r="R10" s="329">
        <f t="shared" si="2"/>
        <v>130.63</v>
      </c>
      <c r="S10" s="336"/>
      <c r="T10" s="323"/>
      <c r="U10" s="323"/>
      <c r="V10" s="323"/>
      <c r="W10" s="337">
        <f t="shared" si="3"/>
        <v>0</v>
      </c>
      <c r="X10" s="336"/>
      <c r="Y10" s="323"/>
      <c r="Z10" s="323"/>
      <c r="AA10" s="323"/>
      <c r="AB10" s="337">
        <f t="shared" si="4"/>
        <v>0</v>
      </c>
      <c r="AC10" s="336"/>
      <c r="AD10" s="323"/>
      <c r="AE10" s="323"/>
      <c r="AF10" s="323"/>
      <c r="AG10" s="337">
        <f t="shared" si="5"/>
        <v>0</v>
      </c>
      <c r="AH10" s="336"/>
      <c r="AI10" s="323"/>
      <c r="AJ10" s="323"/>
      <c r="AK10" s="323"/>
      <c r="AL10" s="337">
        <f t="shared" si="6"/>
        <v>0</v>
      </c>
    </row>
    <row r="11" spans="1:38" ht="12.75" customHeight="1" x14ac:dyDescent="0.2">
      <c r="A11" s="95" t="s">
        <v>3</v>
      </c>
      <c r="B11" s="96" t="s">
        <v>243</v>
      </c>
      <c r="C11" s="96" t="s">
        <v>131</v>
      </c>
      <c r="D11" s="98">
        <v>1800.98</v>
      </c>
      <c r="E11" s="98">
        <v>7773.7099999999991</v>
      </c>
      <c r="F11" s="98">
        <v>2441.8200000000002</v>
      </c>
      <c r="G11" s="98">
        <v>2048.1800000000003</v>
      </c>
      <c r="H11" s="121">
        <f t="shared" si="0"/>
        <v>14064.689999999999</v>
      </c>
      <c r="I11" s="98">
        <v>1774.5099999999998</v>
      </c>
      <c r="J11" s="98">
        <v>5755.869999999999</v>
      </c>
      <c r="K11" s="98">
        <v>2355.5800000000004</v>
      </c>
      <c r="L11" s="98">
        <v>2394.5500000000002</v>
      </c>
      <c r="M11" s="121">
        <f t="shared" si="1"/>
        <v>12280.509999999998</v>
      </c>
      <c r="N11" s="98">
        <v>4157.2</v>
      </c>
      <c r="O11" s="98">
        <v>4934.4399999999996</v>
      </c>
      <c r="P11" s="98">
        <v>3239.52</v>
      </c>
      <c r="Q11" s="98"/>
      <c r="R11" s="329">
        <f t="shared" si="2"/>
        <v>12331.16</v>
      </c>
      <c r="S11" s="336"/>
      <c r="T11" s="323"/>
      <c r="U11" s="323"/>
      <c r="V11" s="323"/>
      <c r="W11" s="337">
        <f t="shared" si="3"/>
        <v>0</v>
      </c>
      <c r="X11" s="336"/>
      <c r="Y11" s="323"/>
      <c r="Z11" s="323"/>
      <c r="AA11" s="323"/>
      <c r="AB11" s="337">
        <f t="shared" si="4"/>
        <v>0</v>
      </c>
      <c r="AC11" s="336"/>
      <c r="AD11" s="323"/>
      <c r="AE11" s="323"/>
      <c r="AF11" s="323"/>
      <c r="AG11" s="337">
        <f t="shared" si="5"/>
        <v>0</v>
      </c>
      <c r="AH11" s="336"/>
      <c r="AI11" s="323"/>
      <c r="AJ11" s="323"/>
      <c r="AK11" s="323"/>
      <c r="AL11" s="337">
        <f t="shared" si="6"/>
        <v>0</v>
      </c>
    </row>
    <row r="12" spans="1:38" ht="12.75" customHeight="1" x14ac:dyDescent="0.2">
      <c r="A12" s="95" t="s">
        <v>3</v>
      </c>
      <c r="B12" s="96" t="s">
        <v>243</v>
      </c>
      <c r="C12" s="96" t="s">
        <v>132</v>
      </c>
      <c r="D12" s="98"/>
      <c r="E12" s="98"/>
      <c r="F12" s="98">
        <v>0.01</v>
      </c>
      <c r="G12" s="98"/>
      <c r="H12" s="121">
        <f t="shared" si="0"/>
        <v>0.01</v>
      </c>
      <c r="I12" s="98"/>
      <c r="J12" s="98"/>
      <c r="K12" s="98">
        <v>75.959999999999994</v>
      </c>
      <c r="L12" s="98"/>
      <c r="M12" s="121">
        <f t="shared" si="1"/>
        <v>75.959999999999994</v>
      </c>
      <c r="N12" s="98"/>
      <c r="O12" s="98"/>
      <c r="P12" s="98"/>
      <c r="Q12" s="98"/>
      <c r="R12" s="329">
        <f t="shared" si="2"/>
        <v>0</v>
      </c>
      <c r="S12" s="336"/>
      <c r="T12" s="323"/>
      <c r="U12" s="323"/>
      <c r="V12" s="323"/>
      <c r="W12" s="337">
        <f t="shared" si="3"/>
        <v>0</v>
      </c>
      <c r="X12" s="336"/>
      <c r="Y12" s="323"/>
      <c r="Z12" s="323"/>
      <c r="AA12" s="323"/>
      <c r="AB12" s="337">
        <f t="shared" si="4"/>
        <v>0</v>
      </c>
      <c r="AC12" s="336"/>
      <c r="AD12" s="323"/>
      <c r="AE12" s="323"/>
      <c r="AF12" s="323"/>
      <c r="AG12" s="337">
        <f t="shared" si="5"/>
        <v>0</v>
      </c>
      <c r="AH12" s="336"/>
      <c r="AI12" s="323"/>
      <c r="AJ12" s="323"/>
      <c r="AK12" s="323"/>
      <c r="AL12" s="337">
        <f t="shared" si="6"/>
        <v>0</v>
      </c>
    </row>
    <row r="13" spans="1:38" ht="12.75" customHeight="1" x14ac:dyDescent="0.2">
      <c r="A13" s="95" t="s">
        <v>3</v>
      </c>
      <c r="B13" s="96" t="s">
        <v>243</v>
      </c>
      <c r="C13" s="96" t="s">
        <v>133</v>
      </c>
      <c r="D13" s="98">
        <v>74.37</v>
      </c>
      <c r="E13" s="98">
        <v>24.6</v>
      </c>
      <c r="F13" s="98">
        <v>133.76000000000002</v>
      </c>
      <c r="G13" s="98">
        <v>131.97999999999999</v>
      </c>
      <c r="H13" s="121">
        <f t="shared" si="0"/>
        <v>364.71000000000004</v>
      </c>
      <c r="I13" s="98">
        <v>43.25</v>
      </c>
      <c r="J13" s="98">
        <v>61.4</v>
      </c>
      <c r="K13" s="98">
        <v>278.73</v>
      </c>
      <c r="L13" s="98">
        <v>77.19</v>
      </c>
      <c r="M13" s="121">
        <f t="shared" si="1"/>
        <v>460.57</v>
      </c>
      <c r="N13" s="98">
        <v>63.339999999999996</v>
      </c>
      <c r="O13" s="98">
        <v>91.13</v>
      </c>
      <c r="P13" s="98">
        <v>259.89999999999998</v>
      </c>
      <c r="Q13" s="98"/>
      <c r="R13" s="329">
        <f t="shared" si="2"/>
        <v>414.37</v>
      </c>
      <c r="S13" s="336"/>
      <c r="T13" s="323"/>
      <c r="U13" s="323"/>
      <c r="V13" s="323"/>
      <c r="W13" s="337">
        <f t="shared" si="3"/>
        <v>0</v>
      </c>
      <c r="X13" s="336"/>
      <c r="Y13" s="323"/>
      <c r="Z13" s="323"/>
      <c r="AA13" s="323"/>
      <c r="AB13" s="337">
        <f t="shared" si="4"/>
        <v>0</v>
      </c>
      <c r="AC13" s="336"/>
      <c r="AD13" s="323"/>
      <c r="AE13" s="323"/>
      <c r="AF13" s="323"/>
      <c r="AG13" s="337">
        <f t="shared" si="5"/>
        <v>0</v>
      </c>
      <c r="AH13" s="336"/>
      <c r="AI13" s="323"/>
      <c r="AJ13" s="323"/>
      <c r="AK13" s="323"/>
      <c r="AL13" s="337">
        <f t="shared" si="6"/>
        <v>0</v>
      </c>
    </row>
    <row r="14" spans="1:38" ht="12.75" customHeight="1" x14ac:dyDescent="0.2">
      <c r="A14" s="95" t="s">
        <v>3</v>
      </c>
      <c r="B14" s="96" t="s">
        <v>243</v>
      </c>
      <c r="C14" s="96" t="s">
        <v>134</v>
      </c>
      <c r="D14" s="98">
        <v>131.59</v>
      </c>
      <c r="E14" s="98">
        <v>41.56</v>
      </c>
      <c r="F14" s="98">
        <v>249.34</v>
      </c>
      <c r="G14" s="98">
        <v>182.31</v>
      </c>
      <c r="H14" s="121">
        <f t="shared" si="0"/>
        <v>604.79999999999995</v>
      </c>
      <c r="I14" s="98">
        <v>108.69999999999999</v>
      </c>
      <c r="J14" s="98"/>
      <c r="K14" s="98">
        <v>217.38</v>
      </c>
      <c r="L14" s="98">
        <v>76.08</v>
      </c>
      <c r="M14" s="121">
        <f t="shared" si="1"/>
        <v>402.15999999999997</v>
      </c>
      <c r="N14" s="98">
        <v>87</v>
      </c>
      <c r="O14" s="98">
        <v>21.75</v>
      </c>
      <c r="P14" s="98">
        <v>195.75</v>
      </c>
      <c r="Q14" s="98"/>
      <c r="R14" s="329">
        <f t="shared" si="2"/>
        <v>304.5</v>
      </c>
      <c r="S14" s="336"/>
      <c r="T14" s="323"/>
      <c r="U14" s="323"/>
      <c r="V14" s="323"/>
      <c r="W14" s="337">
        <f t="shared" si="3"/>
        <v>0</v>
      </c>
      <c r="X14" s="336"/>
      <c r="Y14" s="323"/>
      <c r="Z14" s="323"/>
      <c r="AA14" s="323"/>
      <c r="AB14" s="337">
        <f t="shared" si="4"/>
        <v>0</v>
      </c>
      <c r="AC14" s="336"/>
      <c r="AD14" s="323"/>
      <c r="AE14" s="323"/>
      <c r="AF14" s="323"/>
      <c r="AG14" s="337">
        <f t="shared" si="5"/>
        <v>0</v>
      </c>
      <c r="AH14" s="336"/>
      <c r="AI14" s="323"/>
      <c r="AJ14" s="323"/>
      <c r="AK14" s="323"/>
      <c r="AL14" s="337">
        <f t="shared" si="6"/>
        <v>0</v>
      </c>
    </row>
    <row r="15" spans="1:38" ht="12.75" customHeight="1" x14ac:dyDescent="0.2">
      <c r="A15" s="95" t="s">
        <v>3</v>
      </c>
      <c r="B15" s="96" t="s">
        <v>243</v>
      </c>
      <c r="C15" s="96" t="s">
        <v>135</v>
      </c>
      <c r="D15" s="98"/>
      <c r="E15" s="98"/>
      <c r="F15" s="98"/>
      <c r="G15" s="98"/>
      <c r="H15" s="121">
        <f t="shared" si="0"/>
        <v>0</v>
      </c>
      <c r="I15" s="98"/>
      <c r="J15" s="98"/>
      <c r="K15" s="98"/>
      <c r="L15" s="98">
        <v>65</v>
      </c>
      <c r="M15" s="121">
        <f t="shared" si="1"/>
        <v>65</v>
      </c>
      <c r="N15" s="98"/>
      <c r="O15" s="98"/>
      <c r="P15" s="98"/>
      <c r="Q15" s="98"/>
      <c r="R15" s="329">
        <f t="shared" si="2"/>
        <v>0</v>
      </c>
      <c r="S15" s="336"/>
      <c r="T15" s="323"/>
      <c r="U15" s="323"/>
      <c r="V15" s="323"/>
      <c r="W15" s="337">
        <f t="shared" si="3"/>
        <v>0</v>
      </c>
      <c r="X15" s="336"/>
      <c r="Y15" s="323"/>
      <c r="Z15" s="323"/>
      <c r="AA15" s="323"/>
      <c r="AB15" s="337">
        <f t="shared" si="4"/>
        <v>0</v>
      </c>
      <c r="AC15" s="336"/>
      <c r="AD15" s="323"/>
      <c r="AE15" s="323"/>
      <c r="AF15" s="323"/>
      <c r="AG15" s="337">
        <f t="shared" si="5"/>
        <v>0</v>
      </c>
      <c r="AH15" s="336"/>
      <c r="AI15" s="323"/>
      <c r="AJ15" s="323"/>
      <c r="AK15" s="323"/>
      <c r="AL15" s="337">
        <f t="shared" si="6"/>
        <v>0</v>
      </c>
    </row>
    <row r="16" spans="1:38" ht="12.75" customHeight="1" x14ac:dyDescent="0.2">
      <c r="A16" s="95" t="s">
        <v>3</v>
      </c>
      <c r="B16" s="96" t="s">
        <v>243</v>
      </c>
      <c r="C16" s="96" t="s">
        <v>136</v>
      </c>
      <c r="D16" s="98">
        <v>24.15</v>
      </c>
      <c r="E16" s="98"/>
      <c r="F16" s="98">
        <v>13.41</v>
      </c>
      <c r="G16" s="98"/>
      <c r="H16" s="121">
        <f t="shared" si="0"/>
        <v>37.56</v>
      </c>
      <c r="I16" s="98"/>
      <c r="J16" s="98">
        <v>22.009999999999998</v>
      </c>
      <c r="K16" s="98"/>
      <c r="L16" s="98"/>
      <c r="M16" s="121">
        <f t="shared" si="1"/>
        <v>22.009999999999998</v>
      </c>
      <c r="N16" s="98"/>
      <c r="O16" s="98"/>
      <c r="P16" s="98"/>
      <c r="Q16" s="98"/>
      <c r="R16" s="329">
        <f t="shared" si="2"/>
        <v>0</v>
      </c>
      <c r="S16" s="336"/>
      <c r="T16" s="323"/>
      <c r="U16" s="323"/>
      <c r="V16" s="323"/>
      <c r="W16" s="337">
        <f t="shared" si="3"/>
        <v>0</v>
      </c>
      <c r="X16" s="336"/>
      <c r="Y16" s="323"/>
      <c r="Z16" s="323"/>
      <c r="AA16" s="323"/>
      <c r="AB16" s="337">
        <f t="shared" si="4"/>
        <v>0</v>
      </c>
      <c r="AC16" s="336"/>
      <c r="AD16" s="323"/>
      <c r="AE16" s="323"/>
      <c r="AF16" s="323"/>
      <c r="AG16" s="337">
        <f t="shared" si="5"/>
        <v>0</v>
      </c>
      <c r="AH16" s="336"/>
      <c r="AI16" s="323"/>
      <c r="AJ16" s="323"/>
      <c r="AK16" s="323"/>
      <c r="AL16" s="337">
        <f t="shared" si="6"/>
        <v>0</v>
      </c>
    </row>
    <row r="17" spans="1:38" ht="12.75" customHeight="1" x14ac:dyDescent="0.2">
      <c r="A17" s="95" t="s">
        <v>3</v>
      </c>
      <c r="B17" s="96" t="s">
        <v>243</v>
      </c>
      <c r="C17" s="96" t="s">
        <v>137</v>
      </c>
      <c r="D17" s="98"/>
      <c r="E17" s="98"/>
      <c r="F17" s="98">
        <v>0.1</v>
      </c>
      <c r="G17" s="98"/>
      <c r="H17" s="121">
        <f t="shared" si="0"/>
        <v>0.1</v>
      </c>
      <c r="I17" s="98"/>
      <c r="J17" s="98"/>
      <c r="K17" s="98">
        <v>0.02</v>
      </c>
      <c r="L17" s="98"/>
      <c r="M17" s="121">
        <f t="shared" si="1"/>
        <v>0.02</v>
      </c>
      <c r="N17" s="98"/>
      <c r="O17" s="98"/>
      <c r="P17" s="98"/>
      <c r="Q17" s="98"/>
      <c r="R17" s="329">
        <f t="shared" si="2"/>
        <v>0</v>
      </c>
      <c r="S17" s="336"/>
      <c r="T17" s="323"/>
      <c r="U17" s="323"/>
      <c r="V17" s="323"/>
      <c r="W17" s="337">
        <f t="shared" si="3"/>
        <v>0</v>
      </c>
      <c r="X17" s="336"/>
      <c r="Y17" s="323"/>
      <c r="Z17" s="323"/>
      <c r="AA17" s="323"/>
      <c r="AB17" s="337">
        <f t="shared" si="4"/>
        <v>0</v>
      </c>
      <c r="AC17" s="336"/>
      <c r="AD17" s="323"/>
      <c r="AE17" s="323"/>
      <c r="AF17" s="323"/>
      <c r="AG17" s="337">
        <f t="shared" si="5"/>
        <v>0</v>
      </c>
      <c r="AH17" s="336"/>
      <c r="AI17" s="323"/>
      <c r="AJ17" s="323"/>
      <c r="AK17" s="323"/>
      <c r="AL17" s="337">
        <f t="shared" si="6"/>
        <v>0</v>
      </c>
    </row>
    <row r="18" spans="1:38" ht="12.75" customHeight="1" x14ac:dyDescent="0.2">
      <c r="A18" s="95" t="s">
        <v>3</v>
      </c>
      <c r="B18" s="96" t="s">
        <v>243</v>
      </c>
      <c r="C18" s="96" t="s">
        <v>138</v>
      </c>
      <c r="D18" s="98"/>
      <c r="E18" s="98"/>
      <c r="F18" s="98">
        <v>65.05</v>
      </c>
      <c r="G18" s="98">
        <v>11.66</v>
      </c>
      <c r="H18" s="121">
        <f t="shared" si="0"/>
        <v>76.709999999999994</v>
      </c>
      <c r="I18" s="98">
        <v>5.83</v>
      </c>
      <c r="J18" s="98">
        <v>18.489999999999998</v>
      </c>
      <c r="K18" s="98">
        <v>94.72999999999999</v>
      </c>
      <c r="L18" s="98">
        <v>30.819999999999997</v>
      </c>
      <c r="M18" s="121">
        <f t="shared" si="1"/>
        <v>149.86999999999998</v>
      </c>
      <c r="N18" s="98">
        <v>24.78</v>
      </c>
      <c r="O18" s="98">
        <v>21.39</v>
      </c>
      <c r="P18" s="98"/>
      <c r="Q18" s="98"/>
      <c r="R18" s="329">
        <f t="shared" si="2"/>
        <v>46.17</v>
      </c>
      <c r="S18" s="336"/>
      <c r="T18" s="323"/>
      <c r="U18" s="323"/>
      <c r="V18" s="323"/>
      <c r="W18" s="337">
        <f t="shared" si="3"/>
        <v>0</v>
      </c>
      <c r="X18" s="336"/>
      <c r="Y18" s="323"/>
      <c r="Z18" s="323"/>
      <c r="AA18" s="323"/>
      <c r="AB18" s="337">
        <f t="shared" si="4"/>
        <v>0</v>
      </c>
      <c r="AC18" s="336"/>
      <c r="AD18" s="323"/>
      <c r="AE18" s="323"/>
      <c r="AF18" s="323"/>
      <c r="AG18" s="337">
        <f t="shared" si="5"/>
        <v>0</v>
      </c>
      <c r="AH18" s="336"/>
      <c r="AI18" s="323"/>
      <c r="AJ18" s="323"/>
      <c r="AK18" s="323"/>
      <c r="AL18" s="337">
        <f t="shared" si="6"/>
        <v>0</v>
      </c>
    </row>
    <row r="19" spans="1:38" ht="12.75" customHeight="1" x14ac:dyDescent="0.2">
      <c r="A19" s="95" t="s">
        <v>3</v>
      </c>
      <c r="B19" s="96" t="s">
        <v>243</v>
      </c>
      <c r="C19" s="96" t="s">
        <v>139</v>
      </c>
      <c r="D19" s="177">
        <v>25.95</v>
      </c>
      <c r="E19" s="177"/>
      <c r="F19" s="177">
        <v>120.03999999999999</v>
      </c>
      <c r="G19" s="177">
        <v>54.929999999999993</v>
      </c>
      <c r="H19" s="178">
        <f t="shared" si="0"/>
        <v>200.91999999999996</v>
      </c>
      <c r="I19" s="177"/>
      <c r="J19" s="177"/>
      <c r="K19" s="177">
        <v>85.27</v>
      </c>
      <c r="L19" s="177"/>
      <c r="M19" s="121">
        <f t="shared" si="1"/>
        <v>85.27</v>
      </c>
      <c r="N19" s="177">
        <v>22.91</v>
      </c>
      <c r="O19" s="177"/>
      <c r="P19" s="98">
        <v>96.070000000000007</v>
      </c>
      <c r="Q19" s="177"/>
      <c r="R19" s="329">
        <f t="shared" si="2"/>
        <v>118.98</v>
      </c>
      <c r="S19" s="336"/>
      <c r="T19" s="323"/>
      <c r="U19" s="323"/>
      <c r="V19" s="323"/>
      <c r="W19" s="337">
        <f t="shared" si="3"/>
        <v>0</v>
      </c>
      <c r="X19" s="336"/>
      <c r="Y19" s="323"/>
      <c r="Z19" s="323"/>
      <c r="AA19" s="323"/>
      <c r="AB19" s="337">
        <f t="shared" si="4"/>
        <v>0</v>
      </c>
      <c r="AC19" s="336"/>
      <c r="AD19" s="323"/>
      <c r="AE19" s="323"/>
      <c r="AF19" s="323"/>
      <c r="AG19" s="337">
        <f t="shared" si="5"/>
        <v>0</v>
      </c>
      <c r="AH19" s="336"/>
      <c r="AI19" s="323"/>
      <c r="AJ19" s="323"/>
      <c r="AK19" s="323"/>
      <c r="AL19" s="337">
        <f t="shared" si="6"/>
        <v>0</v>
      </c>
    </row>
    <row r="20" spans="1:38" ht="12.75" customHeight="1" x14ac:dyDescent="0.2">
      <c r="A20" s="95" t="s">
        <v>3</v>
      </c>
      <c r="B20" s="96" t="s">
        <v>243</v>
      </c>
      <c r="C20" s="96" t="s">
        <v>140</v>
      </c>
      <c r="D20" s="98"/>
      <c r="E20" s="98"/>
      <c r="F20" s="98"/>
      <c r="G20" s="98"/>
      <c r="H20" s="121">
        <f t="shared" si="0"/>
        <v>0</v>
      </c>
      <c r="I20" s="98"/>
      <c r="J20" s="98"/>
      <c r="K20" s="98">
        <v>0.06</v>
      </c>
      <c r="L20" s="98"/>
      <c r="M20" s="121">
        <f t="shared" si="1"/>
        <v>0.06</v>
      </c>
      <c r="N20" s="98"/>
      <c r="O20" s="98"/>
      <c r="P20" s="98">
        <v>0.13</v>
      </c>
      <c r="Q20" s="98"/>
      <c r="R20" s="329">
        <f t="shared" si="2"/>
        <v>0.13</v>
      </c>
      <c r="S20" s="336"/>
      <c r="T20" s="323"/>
      <c r="U20" s="323"/>
      <c r="V20" s="323"/>
      <c r="W20" s="337">
        <f t="shared" si="3"/>
        <v>0</v>
      </c>
      <c r="X20" s="336"/>
      <c r="Y20" s="323"/>
      <c r="Z20" s="323"/>
      <c r="AA20" s="323"/>
      <c r="AB20" s="337">
        <f t="shared" si="4"/>
        <v>0</v>
      </c>
      <c r="AC20" s="336"/>
      <c r="AD20" s="323"/>
      <c r="AE20" s="323"/>
      <c r="AF20" s="323"/>
      <c r="AG20" s="337">
        <f t="shared" si="5"/>
        <v>0</v>
      </c>
      <c r="AH20" s="336"/>
      <c r="AI20" s="323"/>
      <c r="AJ20" s="323"/>
      <c r="AK20" s="323"/>
      <c r="AL20" s="337">
        <f t="shared" si="6"/>
        <v>0</v>
      </c>
    </row>
    <row r="21" spans="1:38" ht="12.75" customHeight="1" x14ac:dyDescent="0.2">
      <c r="A21" s="95" t="s">
        <v>3</v>
      </c>
      <c r="B21" s="96" t="s">
        <v>243</v>
      </c>
      <c r="C21" s="96" t="s">
        <v>156</v>
      </c>
      <c r="D21" s="98"/>
      <c r="E21" s="98"/>
      <c r="F21" s="98"/>
      <c r="G21" s="98"/>
      <c r="H21" s="121">
        <f t="shared" si="0"/>
        <v>0</v>
      </c>
      <c r="I21" s="98"/>
      <c r="J21" s="98"/>
      <c r="K21" s="98"/>
      <c r="L21" s="98"/>
      <c r="M21" s="121">
        <f t="shared" si="1"/>
        <v>0</v>
      </c>
      <c r="N21" s="98"/>
      <c r="O21" s="98"/>
      <c r="P21" s="98">
        <v>0.01</v>
      </c>
      <c r="Q21" s="98"/>
      <c r="R21" s="329">
        <f t="shared" si="2"/>
        <v>0.01</v>
      </c>
      <c r="S21" s="336"/>
      <c r="T21" s="323"/>
      <c r="U21" s="323"/>
      <c r="V21" s="323"/>
      <c r="W21" s="337">
        <f t="shared" si="3"/>
        <v>0</v>
      </c>
      <c r="X21" s="336"/>
      <c r="Y21" s="323"/>
      <c r="Z21" s="323"/>
      <c r="AA21" s="323"/>
      <c r="AB21" s="337">
        <f t="shared" si="4"/>
        <v>0</v>
      </c>
      <c r="AC21" s="336"/>
      <c r="AD21" s="323"/>
      <c r="AE21" s="323"/>
      <c r="AF21" s="323"/>
      <c r="AG21" s="337">
        <f t="shared" si="5"/>
        <v>0</v>
      </c>
      <c r="AH21" s="336"/>
      <c r="AI21" s="323"/>
      <c r="AJ21" s="323"/>
      <c r="AK21" s="323"/>
      <c r="AL21" s="337">
        <f t="shared" si="6"/>
        <v>0</v>
      </c>
    </row>
    <row r="22" spans="1:38" ht="12.75" customHeight="1" x14ac:dyDescent="0.2">
      <c r="A22" s="95" t="s">
        <v>3</v>
      </c>
      <c r="B22" s="96" t="s">
        <v>243</v>
      </c>
      <c r="C22" s="96" t="s">
        <v>141</v>
      </c>
      <c r="D22" s="98">
        <v>4135.95</v>
      </c>
      <c r="E22" s="98">
        <v>2207.6099999999997</v>
      </c>
      <c r="F22" s="98">
        <v>11008.48</v>
      </c>
      <c r="G22" s="98">
        <v>4983.7699999999995</v>
      </c>
      <c r="H22" s="121">
        <f t="shared" si="0"/>
        <v>22335.81</v>
      </c>
      <c r="I22" s="98"/>
      <c r="J22" s="98">
        <v>8741.8200000000015</v>
      </c>
      <c r="K22" s="98">
        <v>16163.439999999999</v>
      </c>
      <c r="L22" s="98">
        <v>18266.47</v>
      </c>
      <c r="M22" s="121">
        <f t="shared" si="1"/>
        <v>43171.73</v>
      </c>
      <c r="N22" s="98">
        <v>11391.39</v>
      </c>
      <c r="O22" s="98">
        <v>10235.260000000002</v>
      </c>
      <c r="P22" s="98">
        <v>17817</v>
      </c>
      <c r="Q22" s="98"/>
      <c r="R22" s="329">
        <f t="shared" si="2"/>
        <v>39443.65</v>
      </c>
      <c r="S22" s="336"/>
      <c r="T22" s="323"/>
      <c r="U22" s="323"/>
      <c r="V22" s="323"/>
      <c r="W22" s="337">
        <f t="shared" si="3"/>
        <v>0</v>
      </c>
      <c r="X22" s="336"/>
      <c r="Y22" s="323"/>
      <c r="Z22" s="323"/>
      <c r="AA22" s="323"/>
      <c r="AB22" s="337">
        <f t="shared" si="4"/>
        <v>0</v>
      </c>
      <c r="AC22" s="336"/>
      <c r="AD22" s="323"/>
      <c r="AE22" s="323"/>
      <c r="AF22" s="323"/>
      <c r="AG22" s="337">
        <f t="shared" si="5"/>
        <v>0</v>
      </c>
      <c r="AH22" s="336"/>
      <c r="AI22" s="323"/>
      <c r="AJ22" s="323"/>
      <c r="AK22" s="323"/>
      <c r="AL22" s="337">
        <f t="shared" si="6"/>
        <v>0</v>
      </c>
    </row>
    <row r="23" spans="1:38" ht="12.75" customHeight="1" x14ac:dyDescent="0.2">
      <c r="A23" s="95" t="s">
        <v>3</v>
      </c>
      <c r="B23" s="96" t="s">
        <v>243</v>
      </c>
      <c r="C23" s="96" t="s">
        <v>142</v>
      </c>
      <c r="D23" s="98">
        <v>358.36</v>
      </c>
      <c r="E23" s="98">
        <v>176.93</v>
      </c>
      <c r="F23" s="98">
        <v>1481.67</v>
      </c>
      <c r="G23" s="98">
        <v>701.95</v>
      </c>
      <c r="H23" s="121">
        <f t="shared" si="0"/>
        <v>2718.91</v>
      </c>
      <c r="I23" s="98">
        <v>118.52</v>
      </c>
      <c r="J23" s="98">
        <v>612.6099999999999</v>
      </c>
      <c r="K23" s="98">
        <v>961.04000000000008</v>
      </c>
      <c r="L23" s="98">
        <v>963.90999999999985</v>
      </c>
      <c r="M23" s="121">
        <f t="shared" si="1"/>
        <v>2656.08</v>
      </c>
      <c r="N23" s="98">
        <v>115.49000000000001</v>
      </c>
      <c r="O23" s="98">
        <v>283.17</v>
      </c>
      <c r="P23" s="98">
        <v>654.64</v>
      </c>
      <c r="Q23" s="98"/>
      <c r="R23" s="329">
        <f t="shared" si="2"/>
        <v>1053.3</v>
      </c>
      <c r="S23" s="336"/>
      <c r="T23" s="323"/>
      <c r="U23" s="323"/>
      <c r="V23" s="323"/>
      <c r="W23" s="337">
        <f t="shared" si="3"/>
        <v>0</v>
      </c>
      <c r="X23" s="336"/>
      <c r="Y23" s="323"/>
      <c r="Z23" s="323"/>
      <c r="AA23" s="323"/>
      <c r="AB23" s="337">
        <f t="shared" si="4"/>
        <v>0</v>
      </c>
      <c r="AC23" s="336"/>
      <c r="AD23" s="323"/>
      <c r="AE23" s="323"/>
      <c r="AF23" s="323"/>
      <c r="AG23" s="337">
        <f t="shared" si="5"/>
        <v>0</v>
      </c>
      <c r="AH23" s="336"/>
      <c r="AI23" s="323"/>
      <c r="AJ23" s="323"/>
      <c r="AK23" s="323"/>
      <c r="AL23" s="337">
        <f t="shared" si="6"/>
        <v>0</v>
      </c>
    </row>
    <row r="24" spans="1:38" ht="12.75" customHeight="1" x14ac:dyDescent="0.2">
      <c r="A24" s="95" t="s">
        <v>3</v>
      </c>
      <c r="B24" s="96" t="s">
        <v>243</v>
      </c>
      <c r="C24" s="96" t="s">
        <v>143</v>
      </c>
      <c r="D24" s="98">
        <v>91.2</v>
      </c>
      <c r="E24" s="98">
        <v>198.61</v>
      </c>
      <c r="F24" s="98">
        <v>1424.4399999999998</v>
      </c>
      <c r="G24" s="98">
        <v>697.87000000000012</v>
      </c>
      <c r="H24" s="121">
        <f t="shared" si="0"/>
        <v>2412.12</v>
      </c>
      <c r="I24" s="98">
        <v>271.43</v>
      </c>
      <c r="J24" s="98">
        <v>944.95</v>
      </c>
      <c r="K24" s="98">
        <v>345.84999999999997</v>
      </c>
      <c r="L24" s="98">
        <v>445.23</v>
      </c>
      <c r="M24" s="121">
        <f t="shared" si="1"/>
        <v>2007.46</v>
      </c>
      <c r="N24" s="98">
        <v>4092.4300000000003</v>
      </c>
      <c r="O24" s="98">
        <v>467.98999999999995</v>
      </c>
      <c r="P24" s="98">
        <v>331.1</v>
      </c>
      <c r="Q24" s="98"/>
      <c r="R24" s="329">
        <f t="shared" si="2"/>
        <v>4891.5200000000004</v>
      </c>
      <c r="S24" s="336"/>
      <c r="T24" s="323"/>
      <c r="U24" s="323"/>
      <c r="V24" s="323"/>
      <c r="W24" s="337">
        <f t="shared" si="3"/>
        <v>0</v>
      </c>
      <c r="X24" s="336"/>
      <c r="Y24" s="323"/>
      <c r="Z24" s="323"/>
      <c r="AA24" s="323"/>
      <c r="AB24" s="337">
        <f t="shared" si="4"/>
        <v>0</v>
      </c>
      <c r="AC24" s="336"/>
      <c r="AD24" s="323"/>
      <c r="AE24" s="323"/>
      <c r="AF24" s="323"/>
      <c r="AG24" s="337">
        <f t="shared" si="5"/>
        <v>0</v>
      </c>
      <c r="AH24" s="336"/>
      <c r="AI24" s="323"/>
      <c r="AJ24" s="323"/>
      <c r="AK24" s="323"/>
      <c r="AL24" s="337">
        <f t="shared" si="6"/>
        <v>0</v>
      </c>
    </row>
    <row r="25" spans="1:38" ht="12.75" customHeight="1" x14ac:dyDescent="0.2">
      <c r="A25" s="95" t="s">
        <v>3</v>
      </c>
      <c r="B25" s="96" t="s">
        <v>243</v>
      </c>
      <c r="C25" s="96" t="s">
        <v>144</v>
      </c>
      <c r="D25" s="98">
        <v>2160.16</v>
      </c>
      <c r="E25" s="98">
        <v>1284.17</v>
      </c>
      <c r="F25" s="98">
        <v>2536.1999999999998</v>
      </c>
      <c r="G25" s="98">
        <v>1388.83</v>
      </c>
      <c r="H25" s="121">
        <f t="shared" si="0"/>
        <v>7369.36</v>
      </c>
      <c r="I25" s="98">
        <v>1992.15</v>
      </c>
      <c r="J25" s="98">
        <v>1260.0899999999999</v>
      </c>
      <c r="K25" s="98">
        <v>1903.73</v>
      </c>
      <c r="L25" s="98">
        <v>919.81000000000006</v>
      </c>
      <c r="M25" s="121">
        <f t="shared" si="1"/>
        <v>6075.78</v>
      </c>
      <c r="N25" s="98">
        <v>2282.86</v>
      </c>
      <c r="O25" s="98">
        <v>2121.98</v>
      </c>
      <c r="P25" s="98">
        <v>1562.33</v>
      </c>
      <c r="Q25" s="98"/>
      <c r="R25" s="329">
        <f t="shared" si="2"/>
        <v>5967.17</v>
      </c>
      <c r="S25" s="336"/>
      <c r="T25" s="323"/>
      <c r="U25" s="323"/>
      <c r="V25" s="323"/>
      <c r="W25" s="337">
        <f t="shared" si="3"/>
        <v>0</v>
      </c>
      <c r="X25" s="336"/>
      <c r="Y25" s="323"/>
      <c r="Z25" s="323"/>
      <c r="AA25" s="323"/>
      <c r="AB25" s="337">
        <f t="shared" si="4"/>
        <v>0</v>
      </c>
      <c r="AC25" s="336"/>
      <c r="AD25" s="323"/>
      <c r="AE25" s="323"/>
      <c r="AF25" s="323"/>
      <c r="AG25" s="337">
        <f t="shared" si="5"/>
        <v>0</v>
      </c>
      <c r="AH25" s="336"/>
      <c r="AI25" s="323"/>
      <c r="AJ25" s="323"/>
      <c r="AK25" s="323"/>
      <c r="AL25" s="337">
        <f t="shared" si="6"/>
        <v>0</v>
      </c>
    </row>
    <row r="26" spans="1:38" ht="12.75" customHeight="1" x14ac:dyDescent="0.2">
      <c r="A26" s="95" t="s">
        <v>3</v>
      </c>
      <c r="B26" s="96" t="s">
        <v>243</v>
      </c>
      <c r="C26" s="96" t="s">
        <v>145</v>
      </c>
      <c r="D26" s="98">
        <v>173.97</v>
      </c>
      <c r="E26" s="98">
        <v>17.11</v>
      </c>
      <c r="F26" s="98">
        <v>116.58000000000001</v>
      </c>
      <c r="G26" s="98">
        <v>359.88</v>
      </c>
      <c r="H26" s="121">
        <f t="shared" si="0"/>
        <v>667.54</v>
      </c>
      <c r="I26" s="98"/>
      <c r="J26" s="98"/>
      <c r="K26" s="98">
        <v>0.11000000000000001</v>
      </c>
      <c r="L26" s="98"/>
      <c r="M26" s="121">
        <f t="shared" si="1"/>
        <v>0.11000000000000001</v>
      </c>
      <c r="N26" s="98"/>
      <c r="O26" s="98"/>
      <c r="P26" s="98">
        <v>220.87</v>
      </c>
      <c r="Q26" s="98"/>
      <c r="R26" s="329">
        <f t="shared" si="2"/>
        <v>220.87</v>
      </c>
      <c r="S26" s="336"/>
      <c r="T26" s="323"/>
      <c r="U26" s="323"/>
      <c r="V26" s="323"/>
      <c r="W26" s="337">
        <f t="shared" si="3"/>
        <v>0</v>
      </c>
      <c r="X26" s="336"/>
      <c r="Y26" s="323"/>
      <c r="Z26" s="323"/>
      <c r="AA26" s="323"/>
      <c r="AB26" s="337">
        <f t="shared" si="4"/>
        <v>0</v>
      </c>
      <c r="AC26" s="336"/>
      <c r="AD26" s="323"/>
      <c r="AE26" s="323"/>
      <c r="AF26" s="323"/>
      <c r="AG26" s="337">
        <f t="shared" si="5"/>
        <v>0</v>
      </c>
      <c r="AH26" s="336"/>
      <c r="AI26" s="323"/>
      <c r="AJ26" s="323"/>
      <c r="AK26" s="323"/>
      <c r="AL26" s="337">
        <f t="shared" si="6"/>
        <v>0</v>
      </c>
    </row>
    <row r="27" spans="1:38" ht="12.75" customHeight="1" x14ac:dyDescent="0.2">
      <c r="A27" s="95" t="s">
        <v>3</v>
      </c>
      <c r="B27" s="96" t="s">
        <v>243</v>
      </c>
      <c r="C27" s="96" t="s">
        <v>146</v>
      </c>
      <c r="D27" s="98"/>
      <c r="E27" s="98"/>
      <c r="F27" s="98"/>
      <c r="G27" s="98"/>
      <c r="H27" s="121">
        <f t="shared" si="0"/>
        <v>0</v>
      </c>
      <c r="I27" s="98"/>
      <c r="J27" s="98"/>
      <c r="K27" s="98"/>
      <c r="L27" s="98"/>
      <c r="M27" s="121">
        <f t="shared" si="1"/>
        <v>0</v>
      </c>
      <c r="N27" s="98">
        <v>14</v>
      </c>
      <c r="O27" s="98"/>
      <c r="P27" s="98"/>
      <c r="Q27" s="98"/>
      <c r="R27" s="329">
        <f t="shared" si="2"/>
        <v>14</v>
      </c>
      <c r="S27" s="336"/>
      <c r="T27" s="323"/>
      <c r="U27" s="323"/>
      <c r="V27" s="323"/>
      <c r="W27" s="337">
        <f t="shared" si="3"/>
        <v>0</v>
      </c>
      <c r="X27" s="336"/>
      <c r="Y27" s="323"/>
      <c r="Z27" s="323"/>
      <c r="AA27" s="323"/>
      <c r="AB27" s="337">
        <f t="shared" si="4"/>
        <v>0</v>
      </c>
      <c r="AC27" s="336"/>
      <c r="AD27" s="323"/>
      <c r="AE27" s="323"/>
      <c r="AF27" s="323"/>
      <c r="AG27" s="337">
        <f t="shared" si="5"/>
        <v>0</v>
      </c>
      <c r="AH27" s="336"/>
      <c r="AI27" s="323"/>
      <c r="AJ27" s="323"/>
      <c r="AK27" s="323"/>
      <c r="AL27" s="337">
        <f t="shared" si="6"/>
        <v>0</v>
      </c>
    </row>
    <row r="28" spans="1:38" ht="12.75" customHeight="1" x14ac:dyDescent="0.2">
      <c r="A28" s="95" t="s">
        <v>3</v>
      </c>
      <c r="B28" s="96" t="s">
        <v>243</v>
      </c>
      <c r="C28" s="96" t="s">
        <v>147</v>
      </c>
      <c r="D28" s="98">
        <v>8.94</v>
      </c>
      <c r="E28" s="98"/>
      <c r="F28" s="98">
        <v>96.43</v>
      </c>
      <c r="G28" s="98">
        <v>40.56</v>
      </c>
      <c r="H28" s="121">
        <f t="shared" si="0"/>
        <v>145.93</v>
      </c>
      <c r="I28" s="98">
        <v>298.10000000000002</v>
      </c>
      <c r="J28" s="98">
        <v>46.89</v>
      </c>
      <c r="K28" s="98">
        <v>265.13</v>
      </c>
      <c r="L28" s="98">
        <v>142.98000000000002</v>
      </c>
      <c r="M28" s="121">
        <f t="shared" si="1"/>
        <v>753.1</v>
      </c>
      <c r="N28" s="98">
        <v>249.51999999999998</v>
      </c>
      <c r="O28" s="98">
        <v>71.69</v>
      </c>
      <c r="P28" s="98">
        <v>271.14999999999998</v>
      </c>
      <c r="Q28" s="98"/>
      <c r="R28" s="329">
        <f t="shared" si="2"/>
        <v>592.3599999999999</v>
      </c>
      <c r="S28" s="336"/>
      <c r="T28" s="323"/>
      <c r="U28" s="323"/>
      <c r="V28" s="323"/>
      <c r="W28" s="337">
        <f t="shared" si="3"/>
        <v>0</v>
      </c>
      <c r="X28" s="336"/>
      <c r="Y28" s="323"/>
      <c r="Z28" s="323"/>
      <c r="AA28" s="323"/>
      <c r="AB28" s="337">
        <f t="shared" si="4"/>
        <v>0</v>
      </c>
      <c r="AC28" s="336"/>
      <c r="AD28" s="323"/>
      <c r="AE28" s="323"/>
      <c r="AF28" s="323"/>
      <c r="AG28" s="337">
        <f t="shared" si="5"/>
        <v>0</v>
      </c>
      <c r="AH28" s="336"/>
      <c r="AI28" s="323"/>
      <c r="AJ28" s="323"/>
      <c r="AK28" s="323"/>
      <c r="AL28" s="337">
        <f t="shared" si="6"/>
        <v>0</v>
      </c>
    </row>
    <row r="29" spans="1:38" ht="12.75" customHeight="1" x14ac:dyDescent="0.2">
      <c r="A29" s="95" t="s">
        <v>3</v>
      </c>
      <c r="B29" s="96" t="s">
        <v>5</v>
      </c>
      <c r="C29" s="96" t="s">
        <v>127</v>
      </c>
      <c r="D29" s="98">
        <v>6771.3600000000006</v>
      </c>
      <c r="E29" s="98">
        <v>8102.68</v>
      </c>
      <c r="F29" s="98">
        <v>12457.67</v>
      </c>
      <c r="G29" s="98">
        <v>14294.79</v>
      </c>
      <c r="H29" s="121">
        <f t="shared" si="0"/>
        <v>41626.5</v>
      </c>
      <c r="I29" s="98">
        <v>9984.2599999999984</v>
      </c>
      <c r="J29" s="98">
        <v>10270.460000000001</v>
      </c>
      <c r="K29" s="98">
        <v>8979.7500000000018</v>
      </c>
      <c r="L29" s="98">
        <v>15819.940000000002</v>
      </c>
      <c r="M29" s="121">
        <f t="shared" si="1"/>
        <v>45054.41</v>
      </c>
      <c r="N29" s="98">
        <v>5243.62</v>
      </c>
      <c r="O29" s="98">
        <v>8422.52</v>
      </c>
      <c r="P29" s="98">
        <v>9150.67</v>
      </c>
      <c r="Q29" s="98"/>
      <c r="R29" s="329">
        <f t="shared" si="2"/>
        <v>22816.809999999998</v>
      </c>
      <c r="S29" s="336"/>
      <c r="T29" s="323"/>
      <c r="U29" s="323"/>
      <c r="V29" s="323"/>
      <c r="W29" s="337">
        <f t="shared" si="3"/>
        <v>0</v>
      </c>
      <c r="X29" s="336"/>
      <c r="Y29" s="323"/>
      <c r="Z29" s="323"/>
      <c r="AA29" s="323"/>
      <c r="AB29" s="337">
        <f t="shared" si="4"/>
        <v>0</v>
      </c>
      <c r="AC29" s="336"/>
      <c r="AD29" s="323"/>
      <c r="AE29" s="323"/>
      <c r="AF29" s="323"/>
      <c r="AG29" s="337">
        <f t="shared" si="5"/>
        <v>0</v>
      </c>
      <c r="AH29" s="336"/>
      <c r="AI29" s="323"/>
      <c r="AJ29" s="323"/>
      <c r="AK29" s="323"/>
      <c r="AL29" s="337">
        <f t="shared" si="6"/>
        <v>0</v>
      </c>
    </row>
    <row r="30" spans="1:38" ht="12.75" customHeight="1" x14ac:dyDescent="0.2">
      <c r="A30" s="95" t="s">
        <v>3</v>
      </c>
      <c r="B30" s="96" t="s">
        <v>5</v>
      </c>
      <c r="C30" s="96" t="s">
        <v>141</v>
      </c>
      <c r="D30" s="98">
        <v>33842.369999999995</v>
      </c>
      <c r="E30" s="98">
        <v>39839.320000000007</v>
      </c>
      <c r="F30" s="98">
        <v>49775.459999999992</v>
      </c>
      <c r="G30" s="98">
        <v>41648.48000000001</v>
      </c>
      <c r="H30" s="121">
        <f t="shared" si="0"/>
        <v>165105.63</v>
      </c>
      <c r="I30" s="98">
        <v>25950.479999999996</v>
      </c>
      <c r="J30" s="98">
        <v>41895.620000000003</v>
      </c>
      <c r="K30" s="98">
        <v>41021.47</v>
      </c>
      <c r="L30" s="98">
        <v>74147.260000000009</v>
      </c>
      <c r="M30" s="121">
        <f t="shared" si="1"/>
        <v>183014.83000000002</v>
      </c>
      <c r="N30" s="98">
        <v>50858.680000000008</v>
      </c>
      <c r="O30" s="98">
        <v>50967.35</v>
      </c>
      <c r="P30" s="98">
        <v>62130.74</v>
      </c>
      <c r="Q30" s="98"/>
      <c r="R30" s="329">
        <f t="shared" si="2"/>
        <v>163956.76999999999</v>
      </c>
      <c r="S30" s="336"/>
      <c r="T30" s="323"/>
      <c r="U30" s="323"/>
      <c r="V30" s="323"/>
      <c r="W30" s="337">
        <f t="shared" si="3"/>
        <v>0</v>
      </c>
      <c r="X30" s="336"/>
      <c r="Y30" s="323"/>
      <c r="Z30" s="323"/>
      <c r="AA30" s="323"/>
      <c r="AB30" s="337">
        <f t="shared" si="4"/>
        <v>0</v>
      </c>
      <c r="AC30" s="336"/>
      <c r="AD30" s="323"/>
      <c r="AE30" s="323"/>
      <c r="AF30" s="323"/>
      <c r="AG30" s="337">
        <f t="shared" si="5"/>
        <v>0</v>
      </c>
      <c r="AH30" s="336"/>
      <c r="AI30" s="323"/>
      <c r="AJ30" s="323"/>
      <c r="AK30" s="323"/>
      <c r="AL30" s="337">
        <f t="shared" si="6"/>
        <v>0</v>
      </c>
    </row>
    <row r="31" spans="1:38" ht="12.75" customHeight="1" x14ac:dyDescent="0.2">
      <c r="A31" s="95" t="s">
        <v>3</v>
      </c>
      <c r="B31" s="96" t="s">
        <v>5</v>
      </c>
      <c r="C31" s="96" t="s">
        <v>142</v>
      </c>
      <c r="D31" s="98">
        <v>22622.02</v>
      </c>
      <c r="E31" s="98">
        <v>50470.25</v>
      </c>
      <c r="F31" s="98">
        <v>20063.34</v>
      </c>
      <c r="G31" s="98">
        <v>7726.58</v>
      </c>
      <c r="H31" s="121">
        <f t="shared" si="0"/>
        <v>100882.19</v>
      </c>
      <c r="I31" s="98">
        <v>8426.34</v>
      </c>
      <c r="J31" s="98">
        <v>6655.36</v>
      </c>
      <c r="K31" s="98">
        <v>8578.64</v>
      </c>
      <c r="L31" s="98">
        <v>2845.2700000000004</v>
      </c>
      <c r="M31" s="121">
        <f t="shared" si="1"/>
        <v>26505.61</v>
      </c>
      <c r="N31" s="98">
        <v>2856.3700000000003</v>
      </c>
      <c r="O31" s="98">
        <v>6899.0300000000007</v>
      </c>
      <c r="P31" s="98">
        <v>6080.42</v>
      </c>
      <c r="Q31" s="98"/>
      <c r="R31" s="329">
        <f t="shared" si="2"/>
        <v>15835.820000000002</v>
      </c>
      <c r="S31" s="336"/>
      <c r="T31" s="323"/>
      <c r="U31" s="323"/>
      <c r="V31" s="323"/>
      <c r="W31" s="337">
        <f t="shared" si="3"/>
        <v>0</v>
      </c>
      <c r="X31" s="336"/>
      <c r="Y31" s="323"/>
      <c r="Z31" s="323"/>
      <c r="AA31" s="323"/>
      <c r="AB31" s="337">
        <f t="shared" si="4"/>
        <v>0</v>
      </c>
      <c r="AC31" s="336"/>
      <c r="AD31" s="323"/>
      <c r="AE31" s="323"/>
      <c r="AF31" s="323"/>
      <c r="AG31" s="337">
        <f t="shared" si="5"/>
        <v>0</v>
      </c>
      <c r="AH31" s="336"/>
      <c r="AI31" s="323"/>
      <c r="AJ31" s="323"/>
      <c r="AK31" s="323"/>
      <c r="AL31" s="337">
        <f t="shared" si="6"/>
        <v>0</v>
      </c>
    </row>
    <row r="32" spans="1:38" ht="12.75" customHeight="1" x14ac:dyDescent="0.2">
      <c r="A32" s="95" t="s">
        <v>3</v>
      </c>
      <c r="B32" s="96" t="s">
        <v>6</v>
      </c>
      <c r="C32" s="96" t="s">
        <v>148</v>
      </c>
      <c r="D32" s="98">
        <v>4992.6000000000004</v>
      </c>
      <c r="E32" s="98">
        <v>4461.13</v>
      </c>
      <c r="F32" s="98">
        <v>4567.08</v>
      </c>
      <c r="G32" s="98">
        <v>3496.34</v>
      </c>
      <c r="H32" s="121">
        <f t="shared" si="0"/>
        <v>17517.150000000001</v>
      </c>
      <c r="I32" s="98">
        <v>3774.88</v>
      </c>
      <c r="J32" s="98">
        <v>5996.72</v>
      </c>
      <c r="K32" s="98">
        <v>2264.8999999999996</v>
      </c>
      <c r="L32" s="98">
        <v>2708.34</v>
      </c>
      <c r="M32" s="121">
        <f t="shared" si="1"/>
        <v>14744.84</v>
      </c>
      <c r="N32" s="98">
        <v>3130.58</v>
      </c>
      <c r="O32" s="98">
        <v>2166.69</v>
      </c>
      <c r="P32" s="98">
        <v>3335.0200000000004</v>
      </c>
      <c r="Q32" s="98"/>
      <c r="R32" s="329">
        <f t="shared" si="2"/>
        <v>8632.2900000000009</v>
      </c>
      <c r="S32" s="336"/>
      <c r="T32" s="323"/>
      <c r="U32" s="323"/>
      <c r="V32" s="323"/>
      <c r="W32" s="337">
        <f t="shared" si="3"/>
        <v>0</v>
      </c>
      <c r="X32" s="336"/>
      <c r="Y32" s="323"/>
      <c r="Z32" s="323"/>
      <c r="AA32" s="323"/>
      <c r="AB32" s="337">
        <f t="shared" si="4"/>
        <v>0</v>
      </c>
      <c r="AC32" s="336"/>
      <c r="AD32" s="323"/>
      <c r="AE32" s="323"/>
      <c r="AF32" s="323"/>
      <c r="AG32" s="337">
        <f t="shared" si="5"/>
        <v>0</v>
      </c>
      <c r="AH32" s="336"/>
      <c r="AI32" s="323"/>
      <c r="AJ32" s="323"/>
      <c r="AK32" s="323"/>
      <c r="AL32" s="337">
        <f t="shared" si="6"/>
        <v>0</v>
      </c>
    </row>
    <row r="33" spans="1:38" ht="12.75" customHeight="1" x14ac:dyDescent="0.2">
      <c r="A33" s="95" t="s">
        <v>3</v>
      </c>
      <c r="B33" s="96" t="s">
        <v>6</v>
      </c>
      <c r="C33" s="96" t="s">
        <v>144</v>
      </c>
      <c r="D33" s="98">
        <v>2163.02</v>
      </c>
      <c r="E33" s="98">
        <v>2125.38</v>
      </c>
      <c r="F33" s="98">
        <v>1935.31</v>
      </c>
      <c r="G33" s="98">
        <v>2388.1800000000003</v>
      </c>
      <c r="H33" s="121">
        <f t="shared" si="0"/>
        <v>8611.89</v>
      </c>
      <c r="I33" s="98">
        <v>2111.12</v>
      </c>
      <c r="J33" s="98">
        <v>1226.1300000000001</v>
      </c>
      <c r="K33" s="98">
        <v>985.68000000000006</v>
      </c>
      <c r="L33" s="98">
        <v>843.83999999999992</v>
      </c>
      <c r="M33" s="121">
        <f t="shared" si="1"/>
        <v>5166.7700000000004</v>
      </c>
      <c r="N33" s="98">
        <v>973.35000000000014</v>
      </c>
      <c r="O33" s="98">
        <v>1113.97</v>
      </c>
      <c r="P33" s="98">
        <v>834.30000000000007</v>
      </c>
      <c r="Q33" s="98"/>
      <c r="R33" s="329">
        <f t="shared" si="2"/>
        <v>2921.6200000000003</v>
      </c>
      <c r="S33" s="336"/>
      <c r="T33" s="323"/>
      <c r="U33" s="323"/>
      <c r="V33" s="323"/>
      <c r="W33" s="337">
        <f t="shared" si="3"/>
        <v>0</v>
      </c>
      <c r="X33" s="336"/>
      <c r="Y33" s="323"/>
      <c r="Z33" s="323"/>
      <c r="AA33" s="323"/>
      <c r="AB33" s="337">
        <f t="shared" si="4"/>
        <v>0</v>
      </c>
      <c r="AC33" s="336"/>
      <c r="AD33" s="323"/>
      <c r="AE33" s="323"/>
      <c r="AF33" s="323"/>
      <c r="AG33" s="337">
        <f t="shared" si="5"/>
        <v>0</v>
      </c>
      <c r="AH33" s="336"/>
      <c r="AI33" s="323"/>
      <c r="AJ33" s="323"/>
      <c r="AK33" s="323"/>
      <c r="AL33" s="337">
        <f t="shared" si="6"/>
        <v>0</v>
      </c>
    </row>
    <row r="34" spans="1:38" ht="12.75" customHeight="1" x14ac:dyDescent="0.2">
      <c r="A34" s="95" t="s">
        <v>3</v>
      </c>
      <c r="B34" s="96" t="s">
        <v>6</v>
      </c>
      <c r="C34" s="96" t="s">
        <v>145</v>
      </c>
      <c r="D34" s="98">
        <v>883.74</v>
      </c>
      <c r="E34" s="98">
        <v>1658.23</v>
      </c>
      <c r="F34" s="98">
        <v>355.1</v>
      </c>
      <c r="G34" s="98">
        <v>210.72</v>
      </c>
      <c r="H34" s="121">
        <f t="shared" ref="H34:H67" si="7">SUM(D34:G34)</f>
        <v>3107.79</v>
      </c>
      <c r="I34" s="98"/>
      <c r="J34" s="98">
        <v>555.84</v>
      </c>
      <c r="K34" s="98">
        <v>277.92</v>
      </c>
      <c r="L34" s="98"/>
      <c r="M34" s="121">
        <f t="shared" ref="M34:M67" si="8">SUM(I34:L34)</f>
        <v>833.76</v>
      </c>
      <c r="N34" s="98"/>
      <c r="O34" s="98"/>
      <c r="P34" s="98"/>
      <c r="Q34" s="98"/>
      <c r="R34" s="329">
        <f t="shared" ref="R34:R67" si="9">SUM(N34:Q34)</f>
        <v>0</v>
      </c>
      <c r="S34" s="336"/>
      <c r="T34" s="323"/>
      <c r="U34" s="323"/>
      <c r="V34" s="323"/>
      <c r="W34" s="337">
        <f t="shared" si="3"/>
        <v>0</v>
      </c>
      <c r="X34" s="336"/>
      <c r="Y34" s="323"/>
      <c r="Z34" s="323"/>
      <c r="AA34" s="323"/>
      <c r="AB34" s="337">
        <f t="shared" si="4"/>
        <v>0</v>
      </c>
      <c r="AC34" s="336"/>
      <c r="AD34" s="323"/>
      <c r="AE34" s="323"/>
      <c r="AF34" s="323"/>
      <c r="AG34" s="337">
        <f t="shared" si="5"/>
        <v>0</v>
      </c>
      <c r="AH34" s="336"/>
      <c r="AI34" s="323"/>
      <c r="AJ34" s="323"/>
      <c r="AK34" s="323"/>
      <c r="AL34" s="337">
        <f t="shared" si="6"/>
        <v>0</v>
      </c>
    </row>
    <row r="35" spans="1:38" ht="12.75" customHeight="1" x14ac:dyDescent="0.2">
      <c r="A35" s="95" t="s">
        <v>3</v>
      </c>
      <c r="B35" s="96" t="s">
        <v>7</v>
      </c>
      <c r="C35" s="96" t="s">
        <v>149</v>
      </c>
      <c r="D35" s="98">
        <v>649.84</v>
      </c>
      <c r="E35" s="98">
        <v>742.55000000000007</v>
      </c>
      <c r="F35" s="98">
        <v>948.1400000000001</v>
      </c>
      <c r="G35" s="98"/>
      <c r="H35" s="121">
        <f t="shared" si="7"/>
        <v>2340.5300000000002</v>
      </c>
      <c r="I35" s="98"/>
      <c r="J35" s="98"/>
      <c r="K35" s="98"/>
      <c r="L35" s="98"/>
      <c r="M35" s="121">
        <f t="shared" si="8"/>
        <v>0</v>
      </c>
      <c r="N35" s="98"/>
      <c r="O35" s="98"/>
      <c r="P35" s="98"/>
      <c r="Q35" s="98"/>
      <c r="R35" s="329">
        <f t="shared" si="9"/>
        <v>0</v>
      </c>
      <c r="S35" s="336"/>
      <c r="T35" s="323"/>
      <c r="U35" s="323"/>
      <c r="V35" s="323"/>
      <c r="W35" s="337">
        <f t="shared" si="3"/>
        <v>0</v>
      </c>
      <c r="X35" s="336"/>
      <c r="Y35" s="323"/>
      <c r="Z35" s="323"/>
      <c r="AA35" s="323"/>
      <c r="AB35" s="337">
        <f t="shared" si="4"/>
        <v>0</v>
      </c>
      <c r="AC35" s="336"/>
      <c r="AD35" s="323"/>
      <c r="AE35" s="323"/>
      <c r="AF35" s="323"/>
      <c r="AG35" s="337">
        <f t="shared" si="5"/>
        <v>0</v>
      </c>
      <c r="AH35" s="336"/>
      <c r="AI35" s="323"/>
      <c r="AJ35" s="323"/>
      <c r="AK35" s="323"/>
      <c r="AL35" s="337">
        <f t="shared" si="6"/>
        <v>0</v>
      </c>
    </row>
    <row r="36" spans="1:38" ht="12.75" customHeight="1" x14ac:dyDescent="0.2">
      <c r="A36" s="95" t="s">
        <v>3</v>
      </c>
      <c r="B36" s="96" t="s">
        <v>7</v>
      </c>
      <c r="C36" s="96" t="s">
        <v>131</v>
      </c>
      <c r="D36" s="98"/>
      <c r="E36" s="98">
        <v>144.36000000000001</v>
      </c>
      <c r="F36" s="98">
        <v>365.15</v>
      </c>
      <c r="G36" s="98"/>
      <c r="H36" s="121">
        <f t="shared" si="7"/>
        <v>509.51</v>
      </c>
      <c r="I36" s="98"/>
      <c r="J36" s="98"/>
      <c r="K36" s="98"/>
      <c r="L36" s="98"/>
      <c r="M36" s="121">
        <f t="shared" si="8"/>
        <v>0</v>
      </c>
      <c r="N36" s="98"/>
      <c r="O36" s="98"/>
      <c r="P36" s="98"/>
      <c r="Q36" s="98"/>
      <c r="R36" s="329">
        <f t="shared" si="9"/>
        <v>0</v>
      </c>
      <c r="S36" s="336"/>
      <c r="T36" s="323"/>
      <c r="U36" s="323"/>
      <c r="V36" s="323"/>
      <c r="W36" s="337">
        <f t="shared" si="3"/>
        <v>0</v>
      </c>
      <c r="X36" s="336"/>
      <c r="Y36" s="323"/>
      <c r="Z36" s="323"/>
      <c r="AA36" s="323"/>
      <c r="AB36" s="337">
        <f t="shared" si="4"/>
        <v>0</v>
      </c>
      <c r="AC36" s="336"/>
      <c r="AD36" s="323"/>
      <c r="AE36" s="323"/>
      <c r="AF36" s="323"/>
      <c r="AG36" s="337">
        <f t="shared" si="5"/>
        <v>0</v>
      </c>
      <c r="AH36" s="336"/>
      <c r="AI36" s="323"/>
      <c r="AJ36" s="323"/>
      <c r="AK36" s="323"/>
      <c r="AL36" s="337">
        <f t="shared" si="6"/>
        <v>0</v>
      </c>
    </row>
    <row r="37" spans="1:38" ht="12.75" customHeight="1" x14ac:dyDescent="0.2">
      <c r="A37" s="95" t="s">
        <v>3</v>
      </c>
      <c r="B37" s="96" t="s">
        <v>7</v>
      </c>
      <c r="C37" s="96" t="s">
        <v>136</v>
      </c>
      <c r="D37" s="98">
        <v>1652.94</v>
      </c>
      <c r="E37" s="98">
        <v>1482.6200000000001</v>
      </c>
      <c r="F37" s="98">
        <v>2356.21</v>
      </c>
      <c r="G37" s="98"/>
      <c r="H37" s="121">
        <f t="shared" si="7"/>
        <v>5491.77</v>
      </c>
      <c r="I37" s="98"/>
      <c r="J37" s="98"/>
      <c r="K37" s="98"/>
      <c r="L37" s="98"/>
      <c r="M37" s="121">
        <f t="shared" si="8"/>
        <v>0</v>
      </c>
      <c r="N37" s="98"/>
      <c r="O37" s="98"/>
      <c r="P37" s="98"/>
      <c r="Q37" s="98"/>
      <c r="R37" s="329">
        <f t="shared" si="9"/>
        <v>0</v>
      </c>
      <c r="S37" s="336"/>
      <c r="T37" s="323"/>
      <c r="U37" s="323"/>
      <c r="V37" s="323"/>
      <c r="W37" s="337">
        <f t="shared" si="3"/>
        <v>0</v>
      </c>
      <c r="X37" s="336"/>
      <c r="Y37" s="323"/>
      <c r="Z37" s="323"/>
      <c r="AA37" s="323"/>
      <c r="AB37" s="337">
        <f t="shared" si="4"/>
        <v>0</v>
      </c>
      <c r="AC37" s="336"/>
      <c r="AD37" s="323"/>
      <c r="AE37" s="323"/>
      <c r="AF37" s="323"/>
      <c r="AG37" s="337">
        <f t="shared" si="5"/>
        <v>0</v>
      </c>
      <c r="AH37" s="336"/>
      <c r="AI37" s="323"/>
      <c r="AJ37" s="323"/>
      <c r="AK37" s="323"/>
      <c r="AL37" s="337">
        <f t="shared" si="6"/>
        <v>0</v>
      </c>
    </row>
    <row r="38" spans="1:38" ht="12.75" customHeight="1" x14ac:dyDescent="0.2">
      <c r="A38" s="95" t="s">
        <v>3</v>
      </c>
      <c r="B38" s="96" t="s">
        <v>7</v>
      </c>
      <c r="C38" s="96" t="s">
        <v>148</v>
      </c>
      <c r="D38" s="98">
        <v>148.04</v>
      </c>
      <c r="E38" s="98"/>
      <c r="F38" s="98"/>
      <c r="G38" s="98"/>
      <c r="H38" s="121">
        <f t="shared" si="7"/>
        <v>148.04</v>
      </c>
      <c r="I38" s="98"/>
      <c r="J38" s="98"/>
      <c r="K38" s="98"/>
      <c r="L38" s="98"/>
      <c r="M38" s="121">
        <f t="shared" si="8"/>
        <v>0</v>
      </c>
      <c r="N38" s="98"/>
      <c r="O38" s="98"/>
      <c r="P38" s="98"/>
      <c r="Q38" s="98"/>
      <c r="R38" s="329">
        <f t="shared" si="9"/>
        <v>0</v>
      </c>
      <c r="S38" s="336"/>
      <c r="T38" s="323"/>
      <c r="U38" s="323"/>
      <c r="V38" s="323"/>
      <c r="W38" s="337">
        <f t="shared" si="3"/>
        <v>0</v>
      </c>
      <c r="X38" s="336"/>
      <c r="Y38" s="323"/>
      <c r="Z38" s="323"/>
      <c r="AA38" s="323"/>
      <c r="AB38" s="337">
        <f t="shared" si="4"/>
        <v>0</v>
      </c>
      <c r="AC38" s="336"/>
      <c r="AD38" s="323"/>
      <c r="AE38" s="323"/>
      <c r="AF38" s="323"/>
      <c r="AG38" s="337">
        <f t="shared" si="5"/>
        <v>0</v>
      </c>
      <c r="AH38" s="336"/>
      <c r="AI38" s="323"/>
      <c r="AJ38" s="323"/>
      <c r="AK38" s="323"/>
      <c r="AL38" s="337">
        <f t="shared" si="6"/>
        <v>0</v>
      </c>
    </row>
    <row r="39" spans="1:38" ht="12.75" customHeight="1" x14ac:dyDescent="0.2">
      <c r="A39" s="95" t="s">
        <v>3</v>
      </c>
      <c r="B39" s="96" t="s">
        <v>7</v>
      </c>
      <c r="C39" s="96" t="s">
        <v>144</v>
      </c>
      <c r="D39" s="98">
        <v>22632.55</v>
      </c>
      <c r="E39" s="98">
        <v>18228.68</v>
      </c>
      <c r="F39" s="98">
        <v>19293.09</v>
      </c>
      <c r="G39" s="98">
        <v>28464.129999999997</v>
      </c>
      <c r="H39" s="121">
        <f t="shared" si="7"/>
        <v>88618.449999999983</v>
      </c>
      <c r="I39" s="98">
        <v>18917.650000000001</v>
      </c>
      <c r="J39" s="98">
        <v>1266.0899999999999</v>
      </c>
      <c r="K39" s="98"/>
      <c r="L39" s="98">
        <v>-44</v>
      </c>
      <c r="M39" s="121">
        <f t="shared" si="8"/>
        <v>20139.740000000002</v>
      </c>
      <c r="N39" s="98"/>
      <c r="O39" s="98"/>
      <c r="P39" s="98"/>
      <c r="Q39" s="98"/>
      <c r="R39" s="329">
        <f t="shared" si="9"/>
        <v>0</v>
      </c>
      <c r="S39" s="336"/>
      <c r="T39" s="323"/>
      <c r="U39" s="323"/>
      <c r="V39" s="323"/>
      <c r="W39" s="337">
        <f t="shared" si="3"/>
        <v>0</v>
      </c>
      <c r="X39" s="336"/>
      <c r="Y39" s="323"/>
      <c r="Z39" s="323"/>
      <c r="AA39" s="323"/>
      <c r="AB39" s="337">
        <f t="shared" si="4"/>
        <v>0</v>
      </c>
      <c r="AC39" s="336"/>
      <c r="AD39" s="323"/>
      <c r="AE39" s="323"/>
      <c r="AF39" s="323"/>
      <c r="AG39" s="337">
        <f t="shared" si="5"/>
        <v>0</v>
      </c>
      <c r="AH39" s="336"/>
      <c r="AI39" s="323"/>
      <c r="AJ39" s="323"/>
      <c r="AK39" s="323"/>
      <c r="AL39" s="337">
        <f t="shared" si="6"/>
        <v>0</v>
      </c>
    </row>
    <row r="40" spans="1:38" ht="12.75" customHeight="1" x14ac:dyDescent="0.2">
      <c r="A40" s="95" t="s">
        <v>3</v>
      </c>
      <c r="B40" s="96" t="s">
        <v>100</v>
      </c>
      <c r="C40" s="96" t="s">
        <v>127</v>
      </c>
      <c r="D40" s="98">
        <v>4875.5</v>
      </c>
      <c r="E40" s="98">
        <v>12817.199999999999</v>
      </c>
      <c r="F40" s="98">
        <v>12668.38</v>
      </c>
      <c r="G40" s="98">
        <v>9826.11</v>
      </c>
      <c r="H40" s="121">
        <f t="shared" si="7"/>
        <v>40187.189999999995</v>
      </c>
      <c r="I40" s="98">
        <v>14154.419999999998</v>
      </c>
      <c r="J40" s="98">
        <v>13800.34</v>
      </c>
      <c r="K40" s="98"/>
      <c r="L40" s="98"/>
      <c r="M40" s="121">
        <f t="shared" si="8"/>
        <v>27954.76</v>
      </c>
      <c r="N40" s="98"/>
      <c r="O40" s="98"/>
      <c r="P40" s="98"/>
      <c r="Q40" s="98"/>
      <c r="R40" s="329">
        <f t="shared" si="9"/>
        <v>0</v>
      </c>
      <c r="S40" s="336"/>
      <c r="T40" s="323"/>
      <c r="U40" s="323"/>
      <c r="V40" s="323"/>
      <c r="W40" s="337">
        <f t="shared" si="3"/>
        <v>0</v>
      </c>
      <c r="X40" s="336"/>
      <c r="Y40" s="323"/>
      <c r="Z40" s="323"/>
      <c r="AA40" s="323"/>
      <c r="AB40" s="337">
        <f t="shared" si="4"/>
        <v>0</v>
      </c>
      <c r="AC40" s="336"/>
      <c r="AD40" s="323"/>
      <c r="AE40" s="323"/>
      <c r="AF40" s="323"/>
      <c r="AG40" s="337">
        <f t="shared" si="5"/>
        <v>0</v>
      </c>
      <c r="AH40" s="336"/>
      <c r="AI40" s="323"/>
      <c r="AJ40" s="323"/>
      <c r="AK40" s="323"/>
      <c r="AL40" s="337">
        <f t="shared" si="6"/>
        <v>0</v>
      </c>
    </row>
    <row r="41" spans="1:38" ht="12.75" customHeight="1" x14ac:dyDescent="0.2">
      <c r="A41" s="95" t="s">
        <v>3</v>
      </c>
      <c r="B41" s="96" t="s">
        <v>100</v>
      </c>
      <c r="C41" s="96" t="s">
        <v>150</v>
      </c>
      <c r="D41" s="98"/>
      <c r="E41" s="98"/>
      <c r="F41" s="98"/>
      <c r="G41" s="98"/>
      <c r="H41" s="121">
        <f t="shared" si="7"/>
        <v>0</v>
      </c>
      <c r="I41" s="98"/>
      <c r="J41" s="98"/>
      <c r="K41" s="98">
        <v>15620.339999999998</v>
      </c>
      <c r="L41" s="98">
        <v>23796.239999999998</v>
      </c>
      <c r="M41" s="121">
        <f t="shared" si="8"/>
        <v>39416.579999999994</v>
      </c>
      <c r="N41" s="98">
        <v>11212.64</v>
      </c>
      <c r="O41" s="98">
        <v>10811.140000000003</v>
      </c>
      <c r="P41" s="98">
        <v>21772.080000000002</v>
      </c>
      <c r="Q41" s="98"/>
      <c r="R41" s="329">
        <f t="shared" si="9"/>
        <v>43795.86</v>
      </c>
      <c r="S41" s="336"/>
      <c r="T41" s="323"/>
      <c r="U41" s="323"/>
      <c r="V41" s="323"/>
      <c r="W41" s="337">
        <f t="shared" si="3"/>
        <v>0</v>
      </c>
      <c r="X41" s="336"/>
      <c r="Y41" s="323"/>
      <c r="Z41" s="323"/>
      <c r="AA41" s="323"/>
      <c r="AB41" s="337">
        <f t="shared" si="4"/>
        <v>0</v>
      </c>
      <c r="AC41" s="336"/>
      <c r="AD41" s="323"/>
      <c r="AE41" s="323"/>
      <c r="AF41" s="323"/>
      <c r="AG41" s="337">
        <f t="shared" si="5"/>
        <v>0</v>
      </c>
      <c r="AH41" s="336"/>
      <c r="AI41" s="323"/>
      <c r="AJ41" s="323"/>
      <c r="AK41" s="323"/>
      <c r="AL41" s="337">
        <f t="shared" si="6"/>
        <v>0</v>
      </c>
    </row>
    <row r="42" spans="1:38" ht="12.75" customHeight="1" x14ac:dyDescent="0.2">
      <c r="A42" s="95" t="s">
        <v>3</v>
      </c>
      <c r="B42" s="96" t="s">
        <v>35</v>
      </c>
      <c r="C42" s="96" t="s">
        <v>151</v>
      </c>
      <c r="D42" s="98"/>
      <c r="E42" s="98"/>
      <c r="F42" s="98"/>
      <c r="G42" s="98"/>
      <c r="H42" s="121">
        <f t="shared" si="7"/>
        <v>0</v>
      </c>
      <c r="I42" s="98"/>
      <c r="J42" s="98">
        <v>3380.8500000000004</v>
      </c>
      <c r="K42" s="98">
        <v>1538.96</v>
      </c>
      <c r="L42" s="98">
        <v>1320.3200000000002</v>
      </c>
      <c r="M42" s="121">
        <f t="shared" si="8"/>
        <v>6240.130000000001</v>
      </c>
      <c r="N42" s="98">
        <v>1486.0900000000001</v>
      </c>
      <c r="O42" s="98">
        <v>759.38</v>
      </c>
      <c r="P42" s="98">
        <v>1544.7199999999998</v>
      </c>
      <c r="Q42" s="98"/>
      <c r="R42" s="329">
        <f t="shared" si="9"/>
        <v>3790.19</v>
      </c>
      <c r="S42" s="336"/>
      <c r="T42" s="323"/>
      <c r="U42" s="323"/>
      <c r="V42" s="323"/>
      <c r="W42" s="337">
        <f t="shared" si="3"/>
        <v>0</v>
      </c>
      <c r="X42" s="336"/>
      <c r="Y42" s="323"/>
      <c r="Z42" s="323"/>
      <c r="AA42" s="323"/>
      <c r="AB42" s="337">
        <f t="shared" si="4"/>
        <v>0</v>
      </c>
      <c r="AC42" s="336"/>
      <c r="AD42" s="323"/>
      <c r="AE42" s="323"/>
      <c r="AF42" s="323"/>
      <c r="AG42" s="337">
        <f t="shared" si="5"/>
        <v>0</v>
      </c>
      <c r="AH42" s="336"/>
      <c r="AI42" s="323"/>
      <c r="AJ42" s="323"/>
      <c r="AK42" s="323"/>
      <c r="AL42" s="337">
        <f t="shared" si="6"/>
        <v>0</v>
      </c>
    </row>
    <row r="43" spans="1:38" ht="12.75" customHeight="1" x14ac:dyDescent="0.2">
      <c r="A43" s="95" t="s">
        <v>3</v>
      </c>
      <c r="B43" s="96" t="s">
        <v>35</v>
      </c>
      <c r="C43" s="96" t="s">
        <v>127</v>
      </c>
      <c r="D43" s="98">
        <v>11804.58</v>
      </c>
      <c r="E43" s="98">
        <v>3772.9100000000003</v>
      </c>
      <c r="F43" s="98">
        <v>2373.4900000000002</v>
      </c>
      <c r="G43" s="98"/>
      <c r="H43" s="121">
        <f t="shared" si="7"/>
        <v>17950.98</v>
      </c>
      <c r="I43" s="98"/>
      <c r="J43" s="98"/>
      <c r="K43" s="98"/>
      <c r="L43" s="98"/>
      <c r="M43" s="121">
        <f t="shared" si="8"/>
        <v>0</v>
      </c>
      <c r="N43" s="98"/>
      <c r="O43" s="98"/>
      <c r="P43" s="98"/>
      <c r="Q43" s="98"/>
      <c r="R43" s="329">
        <f t="shared" si="9"/>
        <v>0</v>
      </c>
      <c r="S43" s="336"/>
      <c r="T43" s="323"/>
      <c r="U43" s="323"/>
      <c r="V43" s="323"/>
      <c r="W43" s="337">
        <f t="shared" si="3"/>
        <v>0</v>
      </c>
      <c r="X43" s="336"/>
      <c r="Y43" s="323"/>
      <c r="Z43" s="323"/>
      <c r="AA43" s="323"/>
      <c r="AB43" s="337">
        <f t="shared" si="4"/>
        <v>0</v>
      </c>
      <c r="AC43" s="336"/>
      <c r="AD43" s="323"/>
      <c r="AE43" s="323"/>
      <c r="AF43" s="323"/>
      <c r="AG43" s="337">
        <f t="shared" si="5"/>
        <v>0</v>
      </c>
      <c r="AH43" s="336"/>
      <c r="AI43" s="323"/>
      <c r="AJ43" s="323"/>
      <c r="AK43" s="323"/>
      <c r="AL43" s="337">
        <f t="shared" si="6"/>
        <v>0</v>
      </c>
    </row>
    <row r="44" spans="1:38" ht="12.75" customHeight="1" x14ac:dyDescent="0.2">
      <c r="A44" s="95" t="s">
        <v>3</v>
      </c>
      <c r="B44" s="96" t="s">
        <v>35</v>
      </c>
      <c r="C44" s="96" t="s">
        <v>130</v>
      </c>
      <c r="D44" s="98"/>
      <c r="E44" s="98"/>
      <c r="F44" s="98"/>
      <c r="G44" s="98"/>
      <c r="H44" s="121">
        <f t="shared" si="7"/>
        <v>0</v>
      </c>
      <c r="I44" s="98"/>
      <c r="J44" s="98"/>
      <c r="K44" s="98"/>
      <c r="L44" s="98">
        <v>4140.41</v>
      </c>
      <c r="M44" s="121">
        <f t="shared" si="8"/>
        <v>4140.41</v>
      </c>
      <c r="N44" s="98">
        <v>1649.46</v>
      </c>
      <c r="O44" s="98">
        <v>2637.0699999999997</v>
      </c>
      <c r="P44" s="98">
        <v>7577.82</v>
      </c>
      <c r="Q44" s="98"/>
      <c r="R44" s="329">
        <f t="shared" si="9"/>
        <v>11864.349999999999</v>
      </c>
      <c r="S44" s="336"/>
      <c r="T44" s="323"/>
      <c r="U44" s="323"/>
      <c r="V44" s="323"/>
      <c r="W44" s="337">
        <f t="shared" si="3"/>
        <v>0</v>
      </c>
      <c r="X44" s="336"/>
      <c r="Y44" s="323"/>
      <c r="Z44" s="323"/>
      <c r="AA44" s="323"/>
      <c r="AB44" s="337">
        <f t="shared" si="4"/>
        <v>0</v>
      </c>
      <c r="AC44" s="336"/>
      <c r="AD44" s="323"/>
      <c r="AE44" s="323"/>
      <c r="AF44" s="323"/>
      <c r="AG44" s="337">
        <f t="shared" si="5"/>
        <v>0</v>
      </c>
      <c r="AH44" s="336"/>
      <c r="AI44" s="323"/>
      <c r="AJ44" s="323"/>
      <c r="AK44" s="323"/>
      <c r="AL44" s="337">
        <f t="shared" si="6"/>
        <v>0</v>
      </c>
    </row>
    <row r="45" spans="1:38" ht="12.75" customHeight="1" x14ac:dyDescent="0.2">
      <c r="A45" s="95" t="s">
        <v>3</v>
      </c>
      <c r="B45" s="96" t="s">
        <v>35</v>
      </c>
      <c r="C45" s="96" t="s">
        <v>136</v>
      </c>
      <c r="D45" s="98">
        <v>1240.47</v>
      </c>
      <c r="E45" s="98">
        <v>1012.3500000000001</v>
      </c>
      <c r="F45" s="98">
        <v>3768.54</v>
      </c>
      <c r="G45" s="98">
        <v>2045.59</v>
      </c>
      <c r="H45" s="121">
        <f t="shared" si="7"/>
        <v>8066.9500000000007</v>
      </c>
      <c r="I45" s="98">
        <v>4194.5</v>
      </c>
      <c r="J45" s="98">
        <v>9637.7000000000007</v>
      </c>
      <c r="K45" s="98"/>
      <c r="L45" s="98"/>
      <c r="M45" s="121">
        <f t="shared" si="8"/>
        <v>13832.2</v>
      </c>
      <c r="N45" s="98"/>
      <c r="O45" s="98"/>
      <c r="P45" s="98"/>
      <c r="Q45" s="98"/>
      <c r="R45" s="329">
        <f t="shared" si="9"/>
        <v>0</v>
      </c>
      <c r="S45" s="336"/>
      <c r="T45" s="323"/>
      <c r="U45" s="323"/>
      <c r="V45" s="323"/>
      <c r="W45" s="337">
        <f t="shared" si="3"/>
        <v>0</v>
      </c>
      <c r="X45" s="336"/>
      <c r="Y45" s="323"/>
      <c r="Z45" s="323"/>
      <c r="AA45" s="323"/>
      <c r="AB45" s="337">
        <f t="shared" si="4"/>
        <v>0</v>
      </c>
      <c r="AC45" s="336"/>
      <c r="AD45" s="323"/>
      <c r="AE45" s="323"/>
      <c r="AF45" s="323"/>
      <c r="AG45" s="337">
        <f t="shared" si="5"/>
        <v>0</v>
      </c>
      <c r="AH45" s="336"/>
      <c r="AI45" s="323"/>
      <c r="AJ45" s="323"/>
      <c r="AK45" s="323"/>
      <c r="AL45" s="337">
        <f t="shared" si="6"/>
        <v>0</v>
      </c>
    </row>
    <row r="46" spans="1:38" ht="12.75" customHeight="1" x14ac:dyDescent="0.2">
      <c r="A46" s="95" t="s">
        <v>3</v>
      </c>
      <c r="B46" s="96" t="s">
        <v>35</v>
      </c>
      <c r="C46" s="96" t="s">
        <v>148</v>
      </c>
      <c r="D46" s="98"/>
      <c r="E46" s="98"/>
      <c r="F46" s="98">
        <v>521.80999999999995</v>
      </c>
      <c r="G46" s="98">
        <v>263.25</v>
      </c>
      <c r="H46" s="121">
        <f t="shared" si="7"/>
        <v>785.06</v>
      </c>
      <c r="I46" s="98"/>
      <c r="J46" s="98"/>
      <c r="K46" s="98"/>
      <c r="L46" s="98"/>
      <c r="M46" s="121">
        <f t="shared" si="8"/>
        <v>0</v>
      </c>
      <c r="N46" s="98"/>
      <c r="O46" s="98"/>
      <c r="P46" s="98"/>
      <c r="Q46" s="98"/>
      <c r="R46" s="329">
        <f t="shared" si="9"/>
        <v>0</v>
      </c>
      <c r="S46" s="336"/>
      <c r="T46" s="323"/>
      <c r="U46" s="323"/>
      <c r="V46" s="323"/>
      <c r="W46" s="337">
        <f t="shared" si="3"/>
        <v>0</v>
      </c>
      <c r="X46" s="336"/>
      <c r="Y46" s="323"/>
      <c r="Z46" s="323"/>
      <c r="AA46" s="323"/>
      <c r="AB46" s="337">
        <f t="shared" si="4"/>
        <v>0</v>
      </c>
      <c r="AC46" s="336"/>
      <c r="AD46" s="323"/>
      <c r="AE46" s="323"/>
      <c r="AF46" s="323"/>
      <c r="AG46" s="337">
        <f t="shared" si="5"/>
        <v>0</v>
      </c>
      <c r="AH46" s="336"/>
      <c r="AI46" s="323"/>
      <c r="AJ46" s="323"/>
      <c r="AK46" s="323"/>
      <c r="AL46" s="337">
        <f t="shared" si="6"/>
        <v>0</v>
      </c>
    </row>
    <row r="47" spans="1:38" ht="12.75" customHeight="1" x14ac:dyDescent="0.2">
      <c r="A47" s="95" t="s">
        <v>3</v>
      </c>
      <c r="B47" s="96" t="s">
        <v>35</v>
      </c>
      <c r="C47" s="96" t="s">
        <v>152</v>
      </c>
      <c r="D47" s="98"/>
      <c r="E47" s="98"/>
      <c r="F47" s="98"/>
      <c r="G47" s="98"/>
      <c r="H47" s="121">
        <f t="shared" si="7"/>
        <v>0</v>
      </c>
      <c r="I47" s="98"/>
      <c r="J47" s="98">
        <v>871.39</v>
      </c>
      <c r="K47" s="98">
        <v>7473.48</v>
      </c>
      <c r="L47" s="98">
        <v>16656.25</v>
      </c>
      <c r="M47" s="121">
        <f t="shared" si="8"/>
        <v>25001.119999999999</v>
      </c>
      <c r="N47" s="98">
        <v>29287.93</v>
      </c>
      <c r="O47" s="98">
        <v>33200.97</v>
      </c>
      <c r="P47" s="98">
        <v>26724.510000000002</v>
      </c>
      <c r="Q47" s="98"/>
      <c r="R47" s="329">
        <f t="shared" si="9"/>
        <v>89213.41</v>
      </c>
      <c r="S47" s="336"/>
      <c r="T47" s="323"/>
      <c r="U47" s="323"/>
      <c r="V47" s="323"/>
      <c r="W47" s="337">
        <f t="shared" si="3"/>
        <v>0</v>
      </c>
      <c r="X47" s="336"/>
      <c r="Y47" s="323"/>
      <c r="Z47" s="323"/>
      <c r="AA47" s="323"/>
      <c r="AB47" s="337">
        <f t="shared" si="4"/>
        <v>0</v>
      </c>
      <c r="AC47" s="336"/>
      <c r="AD47" s="323"/>
      <c r="AE47" s="323"/>
      <c r="AF47" s="323"/>
      <c r="AG47" s="337">
        <f t="shared" si="5"/>
        <v>0</v>
      </c>
      <c r="AH47" s="336"/>
      <c r="AI47" s="323"/>
      <c r="AJ47" s="323"/>
      <c r="AK47" s="323"/>
      <c r="AL47" s="337">
        <f t="shared" si="6"/>
        <v>0</v>
      </c>
    </row>
    <row r="48" spans="1:38" ht="12.75" customHeight="1" x14ac:dyDescent="0.2">
      <c r="A48" s="95" t="s">
        <v>3</v>
      </c>
      <c r="B48" s="96" t="s">
        <v>35</v>
      </c>
      <c r="C48" s="96" t="s">
        <v>153</v>
      </c>
      <c r="D48" s="98">
        <v>10564.78</v>
      </c>
      <c r="E48" s="98">
        <v>8837.2900000000009</v>
      </c>
      <c r="F48" s="98">
        <v>5162</v>
      </c>
      <c r="G48" s="98">
        <v>4849.29</v>
      </c>
      <c r="H48" s="121">
        <f t="shared" si="7"/>
        <v>29413.360000000001</v>
      </c>
      <c r="I48" s="98">
        <v>8241.130000000001</v>
      </c>
      <c r="J48" s="98">
        <v>14885.58</v>
      </c>
      <c r="K48" s="98">
        <v>9264.0499999999993</v>
      </c>
      <c r="L48" s="98">
        <v>4646.59</v>
      </c>
      <c r="M48" s="121">
        <f t="shared" si="8"/>
        <v>37037.35</v>
      </c>
      <c r="N48" s="98">
        <v>9420.239999999998</v>
      </c>
      <c r="O48" s="98">
        <v>8751.52</v>
      </c>
      <c r="P48" s="98">
        <v>4028.6299999999997</v>
      </c>
      <c r="Q48" s="98"/>
      <c r="R48" s="329">
        <f t="shared" si="9"/>
        <v>22200.39</v>
      </c>
      <c r="S48" s="336"/>
      <c r="T48" s="323"/>
      <c r="U48" s="323"/>
      <c r="V48" s="323"/>
      <c r="W48" s="337">
        <f t="shared" si="3"/>
        <v>0</v>
      </c>
      <c r="X48" s="336"/>
      <c r="Y48" s="323"/>
      <c r="Z48" s="323"/>
      <c r="AA48" s="323"/>
      <c r="AB48" s="337">
        <f t="shared" si="4"/>
        <v>0</v>
      </c>
      <c r="AC48" s="336"/>
      <c r="AD48" s="323"/>
      <c r="AE48" s="323"/>
      <c r="AF48" s="323"/>
      <c r="AG48" s="337">
        <f t="shared" si="5"/>
        <v>0</v>
      </c>
      <c r="AH48" s="336"/>
      <c r="AI48" s="323"/>
      <c r="AJ48" s="323"/>
      <c r="AK48" s="323"/>
      <c r="AL48" s="337">
        <f t="shared" si="6"/>
        <v>0</v>
      </c>
    </row>
    <row r="49" spans="1:38" ht="12.75" customHeight="1" x14ac:dyDescent="0.2">
      <c r="A49" s="95" t="s">
        <v>3</v>
      </c>
      <c r="B49" s="96" t="s">
        <v>35</v>
      </c>
      <c r="C49" s="96" t="s">
        <v>141</v>
      </c>
      <c r="D49" s="98"/>
      <c r="E49" s="98">
        <v>1275.99</v>
      </c>
      <c r="F49" s="98">
        <v>2219.25</v>
      </c>
      <c r="G49" s="98">
        <v>1513.31</v>
      </c>
      <c r="H49" s="121">
        <f t="shared" si="7"/>
        <v>5008.5499999999993</v>
      </c>
      <c r="I49" s="98">
        <v>1732.71</v>
      </c>
      <c r="J49" s="98">
        <v>2031.4499999999998</v>
      </c>
      <c r="K49" s="98">
        <v>2041.57</v>
      </c>
      <c r="L49" s="98">
        <v>3048.13</v>
      </c>
      <c r="M49" s="121">
        <f t="shared" si="8"/>
        <v>8853.86</v>
      </c>
      <c r="N49" s="98">
        <v>2132.6999999999998</v>
      </c>
      <c r="O49" s="98">
        <v>2645.0299999999997</v>
      </c>
      <c r="P49" s="98">
        <v>9483.7300000000014</v>
      </c>
      <c r="Q49" s="98"/>
      <c r="R49" s="329">
        <f t="shared" si="9"/>
        <v>14261.460000000001</v>
      </c>
      <c r="S49" s="336"/>
      <c r="T49" s="323"/>
      <c r="U49" s="323"/>
      <c r="V49" s="323"/>
      <c r="W49" s="337">
        <f t="shared" si="3"/>
        <v>0</v>
      </c>
      <c r="X49" s="336"/>
      <c r="Y49" s="323"/>
      <c r="Z49" s="323"/>
      <c r="AA49" s="323"/>
      <c r="AB49" s="337">
        <f t="shared" si="4"/>
        <v>0</v>
      </c>
      <c r="AC49" s="336"/>
      <c r="AD49" s="323"/>
      <c r="AE49" s="323"/>
      <c r="AF49" s="323"/>
      <c r="AG49" s="337">
        <f t="shared" si="5"/>
        <v>0</v>
      </c>
      <c r="AH49" s="336"/>
      <c r="AI49" s="323"/>
      <c r="AJ49" s="323"/>
      <c r="AK49" s="323"/>
      <c r="AL49" s="337">
        <f t="shared" si="6"/>
        <v>0</v>
      </c>
    </row>
    <row r="50" spans="1:38" ht="12.75" customHeight="1" x14ac:dyDescent="0.2">
      <c r="A50" s="95" t="s">
        <v>3</v>
      </c>
      <c r="B50" s="96" t="s">
        <v>35</v>
      </c>
      <c r="C50" s="96" t="s">
        <v>142</v>
      </c>
      <c r="D50" s="98">
        <v>11171.03</v>
      </c>
      <c r="E50" s="98">
        <v>13387.51</v>
      </c>
      <c r="F50" s="98">
        <v>11127.91</v>
      </c>
      <c r="G50" s="98">
        <v>5994.2800000000007</v>
      </c>
      <c r="H50" s="121">
        <f t="shared" si="7"/>
        <v>41680.729999999996</v>
      </c>
      <c r="I50" s="98">
        <v>2195.79</v>
      </c>
      <c r="J50" s="98">
        <v>955.26</v>
      </c>
      <c r="K50" s="98"/>
      <c r="L50" s="98"/>
      <c r="M50" s="121">
        <f t="shared" si="8"/>
        <v>3151.05</v>
      </c>
      <c r="N50" s="98">
        <v>779.59999999999991</v>
      </c>
      <c r="O50" s="98">
        <v>152.94999999999999</v>
      </c>
      <c r="P50" s="98">
        <v>467.82</v>
      </c>
      <c r="Q50" s="98"/>
      <c r="R50" s="329">
        <f t="shared" si="9"/>
        <v>1400.37</v>
      </c>
      <c r="S50" s="336"/>
      <c r="T50" s="323"/>
      <c r="U50" s="323"/>
      <c r="V50" s="323"/>
      <c r="W50" s="337">
        <f t="shared" si="3"/>
        <v>0</v>
      </c>
      <c r="X50" s="336"/>
      <c r="Y50" s="323"/>
      <c r="Z50" s="323"/>
      <c r="AA50" s="323"/>
      <c r="AB50" s="337">
        <f t="shared" si="4"/>
        <v>0</v>
      </c>
      <c r="AC50" s="336"/>
      <c r="AD50" s="323"/>
      <c r="AE50" s="323"/>
      <c r="AF50" s="323"/>
      <c r="AG50" s="337">
        <f t="shared" si="5"/>
        <v>0</v>
      </c>
      <c r="AH50" s="336"/>
      <c r="AI50" s="323"/>
      <c r="AJ50" s="323"/>
      <c r="AK50" s="323"/>
      <c r="AL50" s="337">
        <f t="shared" si="6"/>
        <v>0</v>
      </c>
    </row>
    <row r="51" spans="1:38" ht="12.75" customHeight="1" x14ac:dyDescent="0.2">
      <c r="A51" s="95" t="s">
        <v>3</v>
      </c>
      <c r="B51" s="96" t="s">
        <v>35</v>
      </c>
      <c r="C51" s="96" t="s">
        <v>143</v>
      </c>
      <c r="D51" s="98">
        <v>4074.75</v>
      </c>
      <c r="E51" s="98">
        <v>7064.5099999999993</v>
      </c>
      <c r="F51" s="98"/>
      <c r="G51" s="98">
        <v>845.81999999999994</v>
      </c>
      <c r="H51" s="121">
        <f t="shared" si="7"/>
        <v>11985.079999999998</v>
      </c>
      <c r="I51" s="98">
        <v>1372.5500000000002</v>
      </c>
      <c r="J51" s="98">
        <v>432.34</v>
      </c>
      <c r="K51" s="98">
        <v>2021.5400000000002</v>
      </c>
      <c r="L51" s="98">
        <v>1496.81</v>
      </c>
      <c r="M51" s="121">
        <f t="shared" si="8"/>
        <v>5323.24</v>
      </c>
      <c r="N51" s="98">
        <v>1719.3000000000002</v>
      </c>
      <c r="O51" s="98">
        <v>1345.79</v>
      </c>
      <c r="P51" s="98">
        <v>1521.15</v>
      </c>
      <c r="Q51" s="98"/>
      <c r="R51" s="329">
        <f t="shared" si="9"/>
        <v>4586.24</v>
      </c>
      <c r="S51" s="336"/>
      <c r="T51" s="323"/>
      <c r="U51" s="323"/>
      <c r="V51" s="323"/>
      <c r="W51" s="337">
        <f t="shared" si="3"/>
        <v>0</v>
      </c>
      <c r="X51" s="336"/>
      <c r="Y51" s="323"/>
      <c r="Z51" s="323"/>
      <c r="AA51" s="323"/>
      <c r="AB51" s="337">
        <f t="shared" si="4"/>
        <v>0</v>
      </c>
      <c r="AC51" s="336"/>
      <c r="AD51" s="323"/>
      <c r="AE51" s="323"/>
      <c r="AF51" s="323"/>
      <c r="AG51" s="337">
        <f t="shared" si="5"/>
        <v>0</v>
      </c>
      <c r="AH51" s="336"/>
      <c r="AI51" s="323"/>
      <c r="AJ51" s="323"/>
      <c r="AK51" s="323"/>
      <c r="AL51" s="337">
        <f t="shared" si="6"/>
        <v>0</v>
      </c>
    </row>
    <row r="52" spans="1:38" ht="12.75" customHeight="1" x14ac:dyDescent="0.2">
      <c r="A52" s="95" t="s">
        <v>3</v>
      </c>
      <c r="B52" s="96" t="s">
        <v>35</v>
      </c>
      <c r="C52" s="96" t="s">
        <v>144</v>
      </c>
      <c r="D52" s="98">
        <v>24945.360000000001</v>
      </c>
      <c r="E52" s="98">
        <v>45160.600000000006</v>
      </c>
      <c r="F52" s="98">
        <v>28033.210000000003</v>
      </c>
      <c r="G52" s="98">
        <v>24444.62</v>
      </c>
      <c r="H52" s="121">
        <f t="shared" si="7"/>
        <v>122583.79000000001</v>
      </c>
      <c r="I52" s="98">
        <v>17346.669999999998</v>
      </c>
      <c r="J52" s="98">
        <v>40605.53</v>
      </c>
      <c r="K52" s="98">
        <v>27324.25</v>
      </c>
      <c r="L52" s="98">
        <v>20270.34</v>
      </c>
      <c r="M52" s="121">
        <f t="shared" si="8"/>
        <v>105546.79</v>
      </c>
      <c r="N52" s="98">
        <v>22802.829999999998</v>
      </c>
      <c r="O52" s="98">
        <v>34151.03</v>
      </c>
      <c r="P52" s="98">
        <v>25063.579999999998</v>
      </c>
      <c r="Q52" s="98"/>
      <c r="R52" s="329">
        <f t="shared" si="9"/>
        <v>82017.440000000002</v>
      </c>
      <c r="S52" s="336"/>
      <c r="T52" s="323"/>
      <c r="U52" s="323"/>
      <c r="V52" s="323"/>
      <c r="W52" s="337">
        <f t="shared" si="3"/>
        <v>0</v>
      </c>
      <c r="X52" s="336"/>
      <c r="Y52" s="323"/>
      <c r="Z52" s="323"/>
      <c r="AA52" s="323"/>
      <c r="AB52" s="337">
        <f t="shared" si="4"/>
        <v>0</v>
      </c>
      <c r="AC52" s="336"/>
      <c r="AD52" s="323"/>
      <c r="AE52" s="323"/>
      <c r="AF52" s="323"/>
      <c r="AG52" s="337">
        <f t="shared" si="5"/>
        <v>0</v>
      </c>
      <c r="AH52" s="336"/>
      <c r="AI52" s="323"/>
      <c r="AJ52" s="323"/>
      <c r="AK52" s="323"/>
      <c r="AL52" s="337">
        <f t="shared" si="6"/>
        <v>0</v>
      </c>
    </row>
    <row r="53" spans="1:38" ht="12.75" customHeight="1" x14ac:dyDescent="0.2">
      <c r="A53" s="95" t="s">
        <v>3</v>
      </c>
      <c r="B53" s="96" t="s">
        <v>35</v>
      </c>
      <c r="C53" s="96" t="s">
        <v>145</v>
      </c>
      <c r="D53" s="98">
        <v>7971.21</v>
      </c>
      <c r="E53" s="98">
        <v>17108.86</v>
      </c>
      <c r="F53" s="98">
        <v>7695.71</v>
      </c>
      <c r="G53" s="98">
        <v>441.88</v>
      </c>
      <c r="H53" s="121">
        <f t="shared" si="7"/>
        <v>33217.659999999996</v>
      </c>
      <c r="I53" s="98">
        <v>3270.3199999999997</v>
      </c>
      <c r="J53" s="98">
        <v>17690.379999999997</v>
      </c>
      <c r="K53" s="98">
        <v>7880.73</v>
      </c>
      <c r="L53" s="98">
        <v>200.3</v>
      </c>
      <c r="M53" s="121">
        <f t="shared" si="8"/>
        <v>29041.729999999996</v>
      </c>
      <c r="N53" s="98">
        <v>10555.27</v>
      </c>
      <c r="O53" s="98">
        <v>19487.97</v>
      </c>
      <c r="P53" s="98">
        <v>13939.189999999999</v>
      </c>
      <c r="Q53" s="98"/>
      <c r="R53" s="329">
        <f t="shared" si="9"/>
        <v>43982.43</v>
      </c>
      <c r="S53" s="336"/>
      <c r="T53" s="323"/>
      <c r="U53" s="323"/>
      <c r="V53" s="323"/>
      <c r="W53" s="337">
        <f t="shared" si="3"/>
        <v>0</v>
      </c>
      <c r="X53" s="336"/>
      <c r="Y53" s="323"/>
      <c r="Z53" s="323"/>
      <c r="AA53" s="323"/>
      <c r="AB53" s="337">
        <f t="shared" si="4"/>
        <v>0</v>
      </c>
      <c r="AC53" s="336"/>
      <c r="AD53" s="323"/>
      <c r="AE53" s="323"/>
      <c r="AF53" s="323"/>
      <c r="AG53" s="337">
        <f t="shared" si="5"/>
        <v>0</v>
      </c>
      <c r="AH53" s="336"/>
      <c r="AI53" s="323"/>
      <c r="AJ53" s="323"/>
      <c r="AK53" s="323"/>
      <c r="AL53" s="337">
        <f t="shared" si="6"/>
        <v>0</v>
      </c>
    </row>
    <row r="54" spans="1:38" ht="12.75" customHeight="1" x14ac:dyDescent="0.2">
      <c r="A54" s="95" t="s">
        <v>3</v>
      </c>
      <c r="B54" s="96" t="s">
        <v>35</v>
      </c>
      <c r="C54" s="96" t="s">
        <v>146</v>
      </c>
      <c r="D54" s="98">
        <v>3946.68</v>
      </c>
      <c r="E54" s="98">
        <v>1221.67</v>
      </c>
      <c r="F54" s="98">
        <v>2588.15</v>
      </c>
      <c r="G54" s="98">
        <v>1428.95</v>
      </c>
      <c r="H54" s="121">
        <f t="shared" si="7"/>
        <v>9185.4500000000007</v>
      </c>
      <c r="I54" s="98">
        <v>2930.1499999999996</v>
      </c>
      <c r="J54" s="98">
        <v>6117.92</v>
      </c>
      <c r="K54" s="98">
        <v>945.75</v>
      </c>
      <c r="L54" s="98">
        <v>2169.67</v>
      </c>
      <c r="M54" s="121">
        <f t="shared" si="8"/>
        <v>12163.49</v>
      </c>
      <c r="N54" s="98">
        <v>2608.3199999999997</v>
      </c>
      <c r="O54" s="98">
        <v>3001.9700000000003</v>
      </c>
      <c r="P54" s="98">
        <v>3192.12</v>
      </c>
      <c r="Q54" s="98"/>
      <c r="R54" s="329">
        <f t="shared" si="9"/>
        <v>8802.41</v>
      </c>
      <c r="S54" s="336"/>
      <c r="T54" s="323"/>
      <c r="U54" s="323"/>
      <c r="V54" s="323"/>
      <c r="W54" s="337">
        <f t="shared" si="3"/>
        <v>0</v>
      </c>
      <c r="X54" s="336"/>
      <c r="Y54" s="323"/>
      <c r="Z54" s="323"/>
      <c r="AA54" s="323"/>
      <c r="AB54" s="337">
        <f t="shared" si="4"/>
        <v>0</v>
      </c>
      <c r="AC54" s="336"/>
      <c r="AD54" s="323"/>
      <c r="AE54" s="323"/>
      <c r="AF54" s="323"/>
      <c r="AG54" s="337">
        <f t="shared" si="5"/>
        <v>0</v>
      </c>
      <c r="AH54" s="336"/>
      <c r="AI54" s="323"/>
      <c r="AJ54" s="323"/>
      <c r="AK54" s="323"/>
      <c r="AL54" s="337">
        <f t="shared" si="6"/>
        <v>0</v>
      </c>
    </row>
    <row r="55" spans="1:38" ht="12.75" customHeight="1" x14ac:dyDescent="0.2">
      <c r="A55" s="95" t="s">
        <v>3</v>
      </c>
      <c r="B55" s="96" t="s">
        <v>35</v>
      </c>
      <c r="C55" s="96" t="s">
        <v>147</v>
      </c>
      <c r="D55" s="98">
        <v>1910.27</v>
      </c>
      <c r="E55" s="98">
        <v>749.84</v>
      </c>
      <c r="F55" s="98">
        <v>2214.5700000000002</v>
      </c>
      <c r="G55" s="98">
        <v>1827.74</v>
      </c>
      <c r="H55" s="121">
        <f t="shared" si="7"/>
        <v>6702.42</v>
      </c>
      <c r="I55" s="98">
        <v>1467.4900000000002</v>
      </c>
      <c r="J55" s="98"/>
      <c r="K55" s="98"/>
      <c r="L55" s="98"/>
      <c r="M55" s="121">
        <f t="shared" si="8"/>
        <v>1467.4900000000002</v>
      </c>
      <c r="N55" s="98"/>
      <c r="O55" s="98"/>
      <c r="P55" s="98"/>
      <c r="Q55" s="98"/>
      <c r="R55" s="329">
        <f t="shared" si="9"/>
        <v>0</v>
      </c>
      <c r="S55" s="336"/>
      <c r="T55" s="323"/>
      <c r="U55" s="323"/>
      <c r="V55" s="323"/>
      <c r="W55" s="337">
        <f t="shared" si="3"/>
        <v>0</v>
      </c>
      <c r="X55" s="336"/>
      <c r="Y55" s="323"/>
      <c r="Z55" s="323"/>
      <c r="AA55" s="323"/>
      <c r="AB55" s="337">
        <f t="shared" si="4"/>
        <v>0</v>
      </c>
      <c r="AC55" s="336"/>
      <c r="AD55" s="323"/>
      <c r="AE55" s="323"/>
      <c r="AF55" s="323"/>
      <c r="AG55" s="337">
        <f t="shared" si="5"/>
        <v>0</v>
      </c>
      <c r="AH55" s="336"/>
      <c r="AI55" s="323"/>
      <c r="AJ55" s="323"/>
      <c r="AK55" s="323"/>
      <c r="AL55" s="337">
        <f t="shared" si="6"/>
        <v>0</v>
      </c>
    </row>
    <row r="56" spans="1:38" ht="12.75" customHeight="1" x14ac:dyDescent="0.2">
      <c r="A56" s="95" t="s">
        <v>3</v>
      </c>
      <c r="B56" s="96" t="s">
        <v>35</v>
      </c>
      <c r="C56" s="96" t="s">
        <v>154</v>
      </c>
      <c r="D56" s="98"/>
      <c r="E56" s="98"/>
      <c r="F56" s="98"/>
      <c r="G56" s="98"/>
      <c r="H56" s="121">
        <f t="shared" si="7"/>
        <v>0</v>
      </c>
      <c r="I56" s="98"/>
      <c r="J56" s="98"/>
      <c r="K56" s="98"/>
      <c r="L56" s="98">
        <v>100.04000000000002</v>
      </c>
      <c r="M56" s="121">
        <f t="shared" si="8"/>
        <v>100.04000000000002</v>
      </c>
      <c r="N56" s="98">
        <v>48.16</v>
      </c>
      <c r="O56" s="98">
        <v>187.24</v>
      </c>
      <c r="P56" s="98">
        <v>257.95999999999998</v>
      </c>
      <c r="Q56" s="98"/>
      <c r="R56" s="329">
        <f t="shared" si="9"/>
        <v>493.36</v>
      </c>
      <c r="S56" s="336"/>
      <c r="T56" s="323"/>
      <c r="U56" s="323"/>
      <c r="V56" s="323"/>
      <c r="W56" s="337">
        <f t="shared" si="3"/>
        <v>0</v>
      </c>
      <c r="X56" s="336"/>
      <c r="Y56" s="323"/>
      <c r="Z56" s="323"/>
      <c r="AA56" s="323"/>
      <c r="AB56" s="337">
        <f t="shared" si="4"/>
        <v>0</v>
      </c>
      <c r="AC56" s="336"/>
      <c r="AD56" s="323"/>
      <c r="AE56" s="323"/>
      <c r="AF56" s="323"/>
      <c r="AG56" s="337">
        <f t="shared" si="5"/>
        <v>0</v>
      </c>
      <c r="AH56" s="336"/>
      <c r="AI56" s="323"/>
      <c r="AJ56" s="323"/>
      <c r="AK56" s="323"/>
      <c r="AL56" s="337">
        <f t="shared" si="6"/>
        <v>0</v>
      </c>
    </row>
    <row r="57" spans="1:38" ht="12.75" customHeight="1" x14ac:dyDescent="0.2">
      <c r="A57" s="95" t="s">
        <v>206</v>
      </c>
      <c r="B57" s="1333" t="s">
        <v>290</v>
      </c>
      <c r="C57" s="96" t="s">
        <v>145</v>
      </c>
      <c r="D57" s="1334"/>
      <c r="E57" s="1334"/>
      <c r="F57" s="1334"/>
      <c r="G57" s="1334"/>
      <c r="H57" s="1335"/>
      <c r="I57" s="1334"/>
      <c r="J57" s="1334"/>
      <c r="K57" s="1334"/>
      <c r="L57" s="1334"/>
      <c r="M57" s="1335"/>
      <c r="N57" s="1334"/>
      <c r="O57" s="1334"/>
      <c r="P57" s="1334"/>
      <c r="Q57" s="1334"/>
      <c r="R57" s="1336"/>
      <c r="S57" s="1337"/>
      <c r="T57" s="1334"/>
      <c r="U57" s="1334"/>
      <c r="V57" s="1334"/>
      <c r="W57" s="1338"/>
      <c r="X57" s="1337"/>
      <c r="Y57" s="1334"/>
      <c r="Z57" s="1334"/>
      <c r="AA57" s="1334"/>
      <c r="AB57" s="337">
        <f t="shared" si="4"/>
        <v>0</v>
      </c>
      <c r="AC57" s="1337"/>
      <c r="AD57" s="1334"/>
      <c r="AE57" s="1334"/>
      <c r="AF57" s="1334">
        <v>20341.990000000002</v>
      </c>
      <c r="AG57" s="337">
        <f t="shared" si="5"/>
        <v>20341.990000000002</v>
      </c>
      <c r="AH57" s="1337">
        <v>7065.82</v>
      </c>
      <c r="AI57" s="1334">
        <v>6162.98</v>
      </c>
      <c r="AJ57" s="1334"/>
      <c r="AK57" s="1334"/>
      <c r="AL57" s="337">
        <f t="shared" si="6"/>
        <v>13228.8</v>
      </c>
    </row>
    <row r="58" spans="1:38" ht="12.75" customHeight="1" x14ac:dyDescent="0.2">
      <c r="A58" s="95" t="s">
        <v>206</v>
      </c>
      <c r="B58" s="96" t="s">
        <v>243</v>
      </c>
      <c r="C58" s="322" t="s">
        <v>124</v>
      </c>
      <c r="D58" s="323"/>
      <c r="E58" s="323"/>
      <c r="F58" s="323"/>
      <c r="G58" s="323"/>
      <c r="H58" s="324">
        <f t="shared" si="7"/>
        <v>0</v>
      </c>
      <c r="I58" s="323"/>
      <c r="J58" s="323"/>
      <c r="K58" s="323"/>
      <c r="L58" s="323"/>
      <c r="M58" s="324">
        <f t="shared" si="8"/>
        <v>0</v>
      </c>
      <c r="N58" s="323"/>
      <c r="O58" s="323"/>
      <c r="P58" s="323"/>
      <c r="Q58" s="323"/>
      <c r="R58" s="329">
        <f t="shared" si="9"/>
        <v>0</v>
      </c>
      <c r="S58" s="336">
        <v>19.759999999999998</v>
      </c>
      <c r="T58" s="323"/>
      <c r="U58" s="323">
        <v>10.38</v>
      </c>
      <c r="V58" s="323"/>
      <c r="W58" s="337">
        <f t="shared" si="3"/>
        <v>30.14</v>
      </c>
      <c r="X58" s="336"/>
      <c r="Y58" s="323"/>
      <c r="Z58" s="323">
        <v>38.9</v>
      </c>
      <c r="AA58" s="323">
        <v>17.95</v>
      </c>
      <c r="AB58" s="337">
        <f t="shared" si="4"/>
        <v>56.849999999999994</v>
      </c>
      <c r="AC58" s="336"/>
      <c r="AD58" s="323"/>
      <c r="AE58" s="323">
        <v>19.91</v>
      </c>
      <c r="AF58" s="323"/>
      <c r="AG58" s="337">
        <f t="shared" si="5"/>
        <v>19.91</v>
      </c>
      <c r="AH58" s="336"/>
      <c r="AI58" s="323"/>
      <c r="AJ58" s="323"/>
      <c r="AK58" s="323"/>
      <c r="AL58" s="337">
        <f t="shared" si="6"/>
        <v>0</v>
      </c>
    </row>
    <row r="59" spans="1:38" ht="12.75" customHeight="1" x14ac:dyDescent="0.2">
      <c r="A59" s="95" t="s">
        <v>206</v>
      </c>
      <c r="B59" s="96" t="s">
        <v>243</v>
      </c>
      <c r="C59" s="248" t="s">
        <v>125</v>
      </c>
      <c r="D59" s="249"/>
      <c r="E59" s="249"/>
      <c r="F59" s="249"/>
      <c r="G59" s="249"/>
      <c r="H59" s="250">
        <f t="shared" si="7"/>
        <v>0</v>
      </c>
      <c r="I59" s="249"/>
      <c r="J59" s="249"/>
      <c r="K59" s="249"/>
      <c r="L59" s="249"/>
      <c r="M59" s="250">
        <f t="shared" si="8"/>
        <v>0</v>
      </c>
      <c r="N59" s="249"/>
      <c r="O59" s="249"/>
      <c r="P59" s="249"/>
      <c r="Q59" s="249">
        <v>73.509999999999991</v>
      </c>
      <c r="R59" s="329">
        <f t="shared" si="9"/>
        <v>73.509999999999991</v>
      </c>
      <c r="S59" s="336">
        <v>1554.1799999999996</v>
      </c>
      <c r="T59" s="323">
        <v>274.34000000000003</v>
      </c>
      <c r="U59" s="323">
        <v>94.460000000000008</v>
      </c>
      <c r="V59" s="323">
        <v>688.18000000000006</v>
      </c>
      <c r="W59" s="337">
        <f t="shared" si="3"/>
        <v>2611.16</v>
      </c>
      <c r="X59" s="336">
        <v>92.36</v>
      </c>
      <c r="Y59" s="323">
        <v>19.940000000000001</v>
      </c>
      <c r="Z59" s="323">
        <v>182.27</v>
      </c>
      <c r="AA59" s="323">
        <v>121.03</v>
      </c>
      <c r="AB59" s="337">
        <f t="shared" si="4"/>
        <v>415.6</v>
      </c>
      <c r="AC59" s="336">
        <v>55.45</v>
      </c>
      <c r="AD59" s="323">
        <v>62.16</v>
      </c>
      <c r="AE59" s="323">
        <v>153.97</v>
      </c>
      <c r="AF59" s="323">
        <v>64.98</v>
      </c>
      <c r="AG59" s="337">
        <f t="shared" si="5"/>
        <v>336.56</v>
      </c>
      <c r="AH59" s="336"/>
      <c r="AI59" s="323"/>
      <c r="AJ59" s="323"/>
      <c r="AK59" s="323"/>
      <c r="AL59" s="337">
        <f t="shared" si="6"/>
        <v>0</v>
      </c>
    </row>
    <row r="60" spans="1:38" ht="12.75" customHeight="1" x14ac:dyDescent="0.2">
      <c r="A60" s="95" t="s">
        <v>206</v>
      </c>
      <c r="B60" s="96" t="s">
        <v>243</v>
      </c>
      <c r="C60" s="248" t="s">
        <v>126</v>
      </c>
      <c r="D60" s="249"/>
      <c r="E60" s="249"/>
      <c r="F60" s="249"/>
      <c r="G60" s="249"/>
      <c r="H60" s="250">
        <f t="shared" si="7"/>
        <v>0</v>
      </c>
      <c r="I60" s="249"/>
      <c r="J60" s="249"/>
      <c r="K60" s="249"/>
      <c r="L60" s="249"/>
      <c r="M60" s="250">
        <f t="shared" si="8"/>
        <v>0</v>
      </c>
      <c r="N60" s="249"/>
      <c r="O60" s="249"/>
      <c r="P60" s="249"/>
      <c r="Q60" s="249">
        <v>578.67000000000007</v>
      </c>
      <c r="R60" s="329">
        <f t="shared" si="9"/>
        <v>578.67000000000007</v>
      </c>
      <c r="S60" s="336">
        <v>4302.1900000000005</v>
      </c>
      <c r="T60" s="323">
        <v>1604.8400000000001</v>
      </c>
      <c r="U60" s="323">
        <v>821.24</v>
      </c>
      <c r="V60" s="323">
        <v>331.85</v>
      </c>
      <c r="W60" s="337">
        <f t="shared" si="3"/>
        <v>7060.1200000000008</v>
      </c>
      <c r="X60" s="336">
        <v>2138.9499999999998</v>
      </c>
      <c r="Y60" s="323">
        <v>1186.8599999999999</v>
      </c>
      <c r="Z60" s="323">
        <v>1302.76</v>
      </c>
      <c r="AA60" s="323">
        <v>697.29</v>
      </c>
      <c r="AB60" s="337">
        <f t="shared" si="4"/>
        <v>5325.86</v>
      </c>
      <c r="AC60" s="336">
        <v>1878.16</v>
      </c>
      <c r="AD60" s="323">
        <v>235.60999999999999</v>
      </c>
      <c r="AE60" s="323">
        <v>557.65</v>
      </c>
      <c r="AF60" s="323">
        <v>668.75</v>
      </c>
      <c r="AG60" s="337">
        <f t="shared" si="5"/>
        <v>3340.17</v>
      </c>
      <c r="AH60" s="336">
        <v>2168.79</v>
      </c>
      <c r="AI60" s="323">
        <v>2497.1100000000006</v>
      </c>
      <c r="AJ60" s="323"/>
      <c r="AK60" s="323"/>
      <c r="AL60" s="337">
        <f t="shared" si="6"/>
        <v>4665.9000000000005</v>
      </c>
    </row>
    <row r="61" spans="1:38" ht="12.75" customHeight="1" x14ac:dyDescent="0.2">
      <c r="A61" s="95" t="s">
        <v>206</v>
      </c>
      <c r="B61" s="96" t="s">
        <v>243</v>
      </c>
      <c r="C61" s="1210" t="s">
        <v>160</v>
      </c>
      <c r="D61" s="1211"/>
      <c r="E61" s="1211"/>
      <c r="F61" s="1211"/>
      <c r="G61" s="1211"/>
      <c r="H61" s="1212"/>
      <c r="I61" s="1211"/>
      <c r="J61" s="1211"/>
      <c r="K61" s="1211"/>
      <c r="L61" s="1211"/>
      <c r="M61" s="1212"/>
      <c r="N61" s="1211"/>
      <c r="O61" s="1211"/>
      <c r="P61" s="1211"/>
      <c r="Q61" s="1211"/>
      <c r="R61" s="1213"/>
      <c r="S61" s="1214"/>
      <c r="T61" s="1211"/>
      <c r="U61" s="1211"/>
      <c r="V61" s="1211"/>
      <c r="W61" s="1215"/>
      <c r="X61" s="1214"/>
      <c r="Y61" s="1211"/>
      <c r="Z61" s="1211"/>
      <c r="AA61" s="1211"/>
      <c r="AB61" s="337">
        <f t="shared" si="4"/>
        <v>0</v>
      </c>
      <c r="AC61" s="1214"/>
      <c r="AD61" s="1211"/>
      <c r="AE61" s="1211">
        <v>0.01</v>
      </c>
      <c r="AF61" s="1211"/>
      <c r="AG61" s="337">
        <f t="shared" si="5"/>
        <v>0.01</v>
      </c>
      <c r="AH61" s="336"/>
      <c r="AI61" s="323"/>
      <c r="AJ61" s="1211"/>
      <c r="AK61" s="1211"/>
      <c r="AL61" s="337">
        <f t="shared" si="6"/>
        <v>0</v>
      </c>
    </row>
    <row r="62" spans="1:38" ht="12.75" customHeight="1" x14ac:dyDescent="0.2">
      <c r="A62" s="95" t="s">
        <v>206</v>
      </c>
      <c r="B62" s="96" t="s">
        <v>243</v>
      </c>
      <c r="C62" s="322" t="s">
        <v>127</v>
      </c>
      <c r="D62" s="323"/>
      <c r="E62" s="323"/>
      <c r="F62" s="323"/>
      <c r="G62" s="323"/>
      <c r="H62" s="324">
        <f t="shared" si="7"/>
        <v>0</v>
      </c>
      <c r="I62" s="323"/>
      <c r="J62" s="323"/>
      <c r="K62" s="323"/>
      <c r="L62" s="323"/>
      <c r="M62" s="324">
        <f t="shared" si="8"/>
        <v>0</v>
      </c>
      <c r="N62" s="323"/>
      <c r="O62" s="323"/>
      <c r="P62" s="323"/>
      <c r="Q62" s="323"/>
      <c r="R62" s="329">
        <f t="shared" si="9"/>
        <v>0</v>
      </c>
      <c r="S62" s="336">
        <v>31.32</v>
      </c>
      <c r="T62" s="323"/>
      <c r="U62" s="323">
        <v>14.539999999999997</v>
      </c>
      <c r="V62" s="323"/>
      <c r="W62" s="337">
        <f t="shared" si="3"/>
        <v>45.86</v>
      </c>
      <c r="X62" s="336"/>
      <c r="Y62" s="323">
        <v>31.88</v>
      </c>
      <c r="Z62" s="323">
        <v>70.460000000000008</v>
      </c>
      <c r="AA62" s="323"/>
      <c r="AB62" s="337">
        <f t="shared" si="4"/>
        <v>102.34</v>
      </c>
      <c r="AC62" s="336"/>
      <c r="AD62" s="323"/>
      <c r="AE62" s="323">
        <v>6.9999999999999993E-2</v>
      </c>
      <c r="AF62" s="323"/>
      <c r="AG62" s="337">
        <f t="shared" si="5"/>
        <v>6.9999999999999993E-2</v>
      </c>
      <c r="AH62" s="336"/>
      <c r="AI62" s="323"/>
      <c r="AJ62" s="323"/>
      <c r="AK62" s="323"/>
      <c r="AL62" s="337">
        <f t="shared" si="6"/>
        <v>0</v>
      </c>
    </row>
    <row r="63" spans="1:38" ht="12.75" customHeight="1" x14ac:dyDescent="0.2">
      <c r="A63" s="95" t="s">
        <v>206</v>
      </c>
      <c r="B63" s="96" t="s">
        <v>243</v>
      </c>
      <c r="C63" s="1020" t="s">
        <v>150</v>
      </c>
      <c r="D63" s="1021"/>
      <c r="E63" s="1021"/>
      <c r="F63" s="1021"/>
      <c r="G63" s="1021"/>
      <c r="H63" s="1022"/>
      <c r="I63" s="1021"/>
      <c r="J63" s="1021"/>
      <c r="K63" s="1021"/>
      <c r="L63" s="1021"/>
      <c r="M63" s="1022"/>
      <c r="N63" s="1021"/>
      <c r="O63" s="1021"/>
      <c r="P63" s="1021"/>
      <c r="Q63" s="1021"/>
      <c r="R63" s="1023"/>
      <c r="S63" s="1024"/>
      <c r="T63" s="1021"/>
      <c r="U63" s="1021"/>
      <c r="V63" s="1021"/>
      <c r="W63" s="1025"/>
      <c r="X63" s="1024"/>
      <c r="Y63" s="1021"/>
      <c r="Z63" s="1021"/>
      <c r="AA63" s="1021"/>
      <c r="AB63" s="337">
        <f t="shared" si="4"/>
        <v>0</v>
      </c>
      <c r="AC63" s="1024"/>
      <c r="AD63" s="323">
        <v>419.77</v>
      </c>
      <c r="AE63" s="323"/>
      <c r="AF63" s="1211">
        <v>292.76</v>
      </c>
      <c r="AG63" s="337">
        <f t="shared" si="5"/>
        <v>712.53</v>
      </c>
      <c r="AH63" s="336">
        <v>25.46</v>
      </c>
      <c r="AI63" s="323"/>
      <c r="AJ63" s="323"/>
      <c r="AK63" s="1211"/>
      <c r="AL63" s="337">
        <f t="shared" si="6"/>
        <v>25.46</v>
      </c>
    </row>
    <row r="64" spans="1:38" ht="12.75" customHeight="1" x14ac:dyDescent="0.2">
      <c r="A64" s="95" t="s">
        <v>206</v>
      </c>
      <c r="B64" s="96" t="s">
        <v>243</v>
      </c>
      <c r="C64" s="248" t="s">
        <v>128</v>
      </c>
      <c r="D64" s="249"/>
      <c r="E64" s="249"/>
      <c r="F64" s="249"/>
      <c r="G64" s="249"/>
      <c r="H64" s="250">
        <f t="shared" si="7"/>
        <v>0</v>
      </c>
      <c r="I64" s="249"/>
      <c r="J64" s="249"/>
      <c r="K64" s="249"/>
      <c r="L64" s="249"/>
      <c r="M64" s="250">
        <f t="shared" si="8"/>
        <v>0</v>
      </c>
      <c r="N64" s="249"/>
      <c r="O64" s="249"/>
      <c r="P64" s="249"/>
      <c r="Q64" s="249">
        <v>227</v>
      </c>
      <c r="R64" s="329">
        <f t="shared" si="9"/>
        <v>227</v>
      </c>
      <c r="S64" s="336">
        <v>195.38</v>
      </c>
      <c r="T64" s="323">
        <v>69.25</v>
      </c>
      <c r="U64" s="323">
        <v>474.08000000000004</v>
      </c>
      <c r="V64" s="323">
        <v>99.72</v>
      </c>
      <c r="W64" s="337">
        <f t="shared" si="3"/>
        <v>838.43000000000006</v>
      </c>
      <c r="X64" s="336"/>
      <c r="Y64" s="323"/>
      <c r="Z64" s="323">
        <v>60.210000000000008</v>
      </c>
      <c r="AA64" s="323"/>
      <c r="AB64" s="337">
        <f t="shared" si="4"/>
        <v>60.210000000000008</v>
      </c>
      <c r="AC64" s="336"/>
      <c r="AD64" s="323"/>
      <c r="AE64" s="323"/>
      <c r="AF64" s="323"/>
      <c r="AG64" s="337">
        <f t="shared" si="5"/>
        <v>0</v>
      </c>
      <c r="AH64" s="336"/>
      <c r="AI64" s="323"/>
      <c r="AJ64" s="323"/>
      <c r="AK64" s="323"/>
      <c r="AL64" s="337">
        <f t="shared" si="6"/>
        <v>0</v>
      </c>
    </row>
    <row r="65" spans="1:38" ht="12.75" customHeight="1" x14ac:dyDescent="0.2">
      <c r="A65" s="95" t="s">
        <v>206</v>
      </c>
      <c r="B65" s="96" t="s">
        <v>243</v>
      </c>
      <c r="C65" s="248" t="s">
        <v>129</v>
      </c>
      <c r="D65" s="249"/>
      <c r="E65" s="249"/>
      <c r="F65" s="249"/>
      <c r="G65" s="249"/>
      <c r="H65" s="250">
        <f t="shared" si="7"/>
        <v>0</v>
      </c>
      <c r="I65" s="249"/>
      <c r="J65" s="249"/>
      <c r="K65" s="249"/>
      <c r="L65" s="249"/>
      <c r="M65" s="250">
        <f t="shared" si="8"/>
        <v>0</v>
      </c>
      <c r="N65" s="249"/>
      <c r="O65" s="249"/>
      <c r="P65" s="249"/>
      <c r="Q65" s="249">
        <v>9.85</v>
      </c>
      <c r="R65" s="329">
        <f t="shared" si="9"/>
        <v>9.85</v>
      </c>
      <c r="S65" s="336">
        <v>9.3699999999999992</v>
      </c>
      <c r="T65" s="323">
        <v>88.28</v>
      </c>
      <c r="U65" s="323">
        <v>66.680000000000007</v>
      </c>
      <c r="V65" s="323">
        <v>12.43</v>
      </c>
      <c r="W65" s="337">
        <f t="shared" si="3"/>
        <v>176.76000000000002</v>
      </c>
      <c r="X65" s="336">
        <v>100.44999999999999</v>
      </c>
      <c r="Y65" s="323">
        <v>24.19</v>
      </c>
      <c r="Z65" s="323">
        <v>13.389999999999999</v>
      </c>
      <c r="AA65" s="323">
        <v>15.08</v>
      </c>
      <c r="AB65" s="337">
        <f t="shared" si="4"/>
        <v>153.10999999999999</v>
      </c>
      <c r="AC65" s="336"/>
      <c r="AD65" s="323">
        <v>20.59</v>
      </c>
      <c r="AE65" s="323"/>
      <c r="AF65" s="323">
        <v>12.78</v>
      </c>
      <c r="AG65" s="337">
        <f t="shared" si="5"/>
        <v>33.369999999999997</v>
      </c>
      <c r="AH65" s="336">
        <v>95.47</v>
      </c>
      <c r="AI65" s="323"/>
      <c r="AJ65" s="323"/>
      <c r="AK65" s="323"/>
      <c r="AL65" s="337">
        <f t="shared" si="6"/>
        <v>95.47</v>
      </c>
    </row>
    <row r="66" spans="1:38" ht="12.75" customHeight="1" x14ac:dyDescent="0.2">
      <c r="A66" s="95" t="s">
        <v>206</v>
      </c>
      <c r="B66" s="96" t="s">
        <v>243</v>
      </c>
      <c r="C66" s="248" t="s">
        <v>130</v>
      </c>
      <c r="D66" s="249"/>
      <c r="E66" s="249"/>
      <c r="F66" s="249"/>
      <c r="G66" s="249"/>
      <c r="H66" s="250">
        <f t="shared" si="7"/>
        <v>0</v>
      </c>
      <c r="I66" s="249"/>
      <c r="J66" s="249"/>
      <c r="K66" s="249"/>
      <c r="L66" s="249"/>
      <c r="M66" s="250">
        <f t="shared" si="8"/>
        <v>0</v>
      </c>
      <c r="N66" s="249"/>
      <c r="O66" s="249"/>
      <c r="P66" s="249"/>
      <c r="Q66" s="249">
        <v>93.249999999999986</v>
      </c>
      <c r="R66" s="329">
        <f t="shared" si="9"/>
        <v>93.249999999999986</v>
      </c>
      <c r="S66" s="336">
        <v>38.870000000000005</v>
      </c>
      <c r="T66" s="323"/>
      <c r="U66" s="323">
        <v>63.53</v>
      </c>
      <c r="V66" s="323">
        <v>12.24</v>
      </c>
      <c r="W66" s="337">
        <f t="shared" si="3"/>
        <v>114.64</v>
      </c>
      <c r="X66" s="336"/>
      <c r="Y66" s="323"/>
      <c r="Z66" s="323">
        <v>24.72</v>
      </c>
      <c r="AA66" s="323"/>
      <c r="AB66" s="337">
        <f t="shared" si="4"/>
        <v>24.72</v>
      </c>
      <c r="AC66" s="336"/>
      <c r="AD66" s="323">
        <v>15.17</v>
      </c>
      <c r="AE66" s="323">
        <v>14.11</v>
      </c>
      <c r="AF66" s="323">
        <v>14.78</v>
      </c>
      <c r="AG66" s="337">
        <f t="shared" si="5"/>
        <v>44.06</v>
      </c>
      <c r="AH66" s="336">
        <v>28.2</v>
      </c>
      <c r="AI66" s="323">
        <v>40.51</v>
      </c>
      <c r="AJ66" s="323"/>
      <c r="AK66" s="323"/>
      <c r="AL66" s="337">
        <f t="shared" si="6"/>
        <v>68.709999999999994</v>
      </c>
    </row>
    <row r="67" spans="1:38" ht="12.75" customHeight="1" x14ac:dyDescent="0.2">
      <c r="A67" s="95" t="s">
        <v>206</v>
      </c>
      <c r="B67" s="96" t="s">
        <v>243</v>
      </c>
      <c r="C67" s="248" t="s">
        <v>131</v>
      </c>
      <c r="D67" s="249"/>
      <c r="E67" s="249"/>
      <c r="F67" s="249"/>
      <c r="G67" s="249"/>
      <c r="H67" s="250">
        <f t="shared" si="7"/>
        <v>0</v>
      </c>
      <c r="I67" s="249"/>
      <c r="J67" s="249"/>
      <c r="K67" s="249"/>
      <c r="L67" s="249"/>
      <c r="M67" s="250">
        <f t="shared" si="8"/>
        <v>0</v>
      </c>
      <c r="N67" s="249"/>
      <c r="O67" s="249"/>
      <c r="P67" s="249"/>
      <c r="Q67" s="249">
        <v>3282.43</v>
      </c>
      <c r="R67" s="329">
        <f t="shared" si="9"/>
        <v>3282.43</v>
      </c>
      <c r="S67" s="336">
        <v>2323.9</v>
      </c>
      <c r="T67" s="323">
        <v>4972.7000000000007</v>
      </c>
      <c r="U67" s="323">
        <v>2045.25</v>
      </c>
      <c r="V67" s="323">
        <v>2348.08</v>
      </c>
      <c r="W67" s="337">
        <f t="shared" si="3"/>
        <v>11689.93</v>
      </c>
      <c r="X67" s="336">
        <v>2517.42</v>
      </c>
      <c r="Y67" s="323">
        <v>5400.3499999999995</v>
      </c>
      <c r="Z67" s="323">
        <v>3367.5000000000005</v>
      </c>
      <c r="AA67" s="323">
        <v>3485.51</v>
      </c>
      <c r="AB67" s="337">
        <f t="shared" si="4"/>
        <v>14770.78</v>
      </c>
      <c r="AC67" s="336">
        <v>1995.7</v>
      </c>
      <c r="AD67" s="323">
        <v>5621.2000000000007</v>
      </c>
      <c r="AE67" s="323">
        <v>2432.3999999999996</v>
      </c>
      <c r="AF67" s="323">
        <v>3194.54</v>
      </c>
      <c r="AG67" s="337">
        <f t="shared" si="5"/>
        <v>13243.84</v>
      </c>
      <c r="AH67" s="336">
        <v>1338.58</v>
      </c>
      <c r="AI67" s="323">
        <v>5551.67</v>
      </c>
      <c r="AJ67" s="323"/>
      <c r="AK67" s="323"/>
      <c r="AL67" s="337">
        <f t="shared" si="6"/>
        <v>6890.25</v>
      </c>
    </row>
    <row r="68" spans="1:38" ht="12.75" customHeight="1" x14ac:dyDescent="0.2">
      <c r="A68" s="95" t="s">
        <v>206</v>
      </c>
      <c r="B68" s="96" t="s">
        <v>243</v>
      </c>
      <c r="C68" s="634" t="s">
        <v>226</v>
      </c>
      <c r="D68" s="635"/>
      <c r="E68" s="635"/>
      <c r="F68" s="635"/>
      <c r="G68" s="635"/>
      <c r="H68" s="636"/>
      <c r="I68" s="635"/>
      <c r="J68" s="635"/>
      <c r="K68" s="635"/>
      <c r="L68" s="635"/>
      <c r="M68" s="636"/>
      <c r="N68" s="635"/>
      <c r="O68" s="635"/>
      <c r="P68" s="635"/>
      <c r="Q68" s="635"/>
      <c r="R68" s="637"/>
      <c r="S68" s="638"/>
      <c r="T68" s="635"/>
      <c r="U68" s="635"/>
      <c r="V68" s="635"/>
      <c r="W68" s="337">
        <f t="shared" si="3"/>
        <v>0</v>
      </c>
      <c r="X68" s="638"/>
      <c r="Y68" s="635">
        <v>218.18</v>
      </c>
      <c r="Z68" s="635">
        <v>421.97</v>
      </c>
      <c r="AA68" s="323">
        <v>314.99</v>
      </c>
      <c r="AB68" s="337">
        <f t="shared" si="4"/>
        <v>955.1400000000001</v>
      </c>
      <c r="AC68" s="638">
        <v>411.17</v>
      </c>
      <c r="AD68" s="323">
        <v>148.63</v>
      </c>
      <c r="AE68" s="323">
        <v>665.25</v>
      </c>
      <c r="AF68" s="323">
        <v>401.04</v>
      </c>
      <c r="AG68" s="337">
        <f t="shared" si="5"/>
        <v>1626.09</v>
      </c>
      <c r="AH68" s="336">
        <v>226.73</v>
      </c>
      <c r="AI68" s="323">
        <v>476.63</v>
      </c>
      <c r="AJ68" s="323"/>
      <c r="AK68" s="323"/>
      <c r="AL68" s="337">
        <f t="shared" si="6"/>
        <v>703.36</v>
      </c>
    </row>
    <row r="69" spans="1:38" ht="12.75" customHeight="1" x14ac:dyDescent="0.2">
      <c r="A69" s="95" t="s">
        <v>206</v>
      </c>
      <c r="B69" s="96" t="s">
        <v>243</v>
      </c>
      <c r="C69" s="248" t="s">
        <v>133</v>
      </c>
      <c r="D69" s="249"/>
      <c r="E69" s="249"/>
      <c r="F69" s="249"/>
      <c r="G69" s="249"/>
      <c r="H69" s="250">
        <f>SUM(D69:G69)</f>
        <v>0</v>
      </c>
      <c r="I69" s="249"/>
      <c r="J69" s="249"/>
      <c r="K69" s="249"/>
      <c r="L69" s="249"/>
      <c r="M69" s="250">
        <f>SUM(I69:L69)</f>
        <v>0</v>
      </c>
      <c r="N69" s="249"/>
      <c r="O69" s="249"/>
      <c r="P69" s="249"/>
      <c r="Q69" s="249">
        <v>46.56</v>
      </c>
      <c r="R69" s="329">
        <f>SUM(N69:Q69)</f>
        <v>46.56</v>
      </c>
      <c r="S69" s="336">
        <v>97.509999999999991</v>
      </c>
      <c r="T69" s="323">
        <v>38.14</v>
      </c>
      <c r="U69" s="323">
        <v>264.27999999999997</v>
      </c>
      <c r="V69" s="323">
        <v>139.44</v>
      </c>
      <c r="W69" s="337">
        <f t="shared" ref="W69:W137" si="10">SUM(S69:V69)</f>
        <v>539.36999999999989</v>
      </c>
      <c r="X69" s="336">
        <v>64.670000000000016</v>
      </c>
      <c r="Y69" s="323">
        <v>23.92</v>
      </c>
      <c r="Z69" s="323">
        <v>313.90000000000003</v>
      </c>
      <c r="AA69" s="635">
        <v>73.540000000000006</v>
      </c>
      <c r="AB69" s="337">
        <f t="shared" si="4"/>
        <v>476.03000000000009</v>
      </c>
      <c r="AC69" s="336">
        <v>38.03</v>
      </c>
      <c r="AD69" s="323">
        <v>65.63</v>
      </c>
      <c r="AE69" s="323">
        <v>462.03</v>
      </c>
      <c r="AF69" s="323">
        <v>170.85</v>
      </c>
      <c r="AG69" s="337">
        <f t="shared" si="5"/>
        <v>736.54</v>
      </c>
      <c r="AH69" s="336">
        <v>50.92</v>
      </c>
      <c r="AI69" s="323">
        <v>85.31</v>
      </c>
      <c r="AJ69" s="323"/>
      <c r="AK69" s="323"/>
      <c r="AL69" s="337">
        <f t="shared" si="6"/>
        <v>136.23000000000002</v>
      </c>
    </row>
    <row r="70" spans="1:38" ht="12.75" customHeight="1" x14ac:dyDescent="0.2">
      <c r="A70" s="95" t="s">
        <v>206</v>
      </c>
      <c r="B70" s="96" t="s">
        <v>243</v>
      </c>
      <c r="C70" s="248" t="s">
        <v>134</v>
      </c>
      <c r="D70" s="249"/>
      <c r="E70" s="249"/>
      <c r="F70" s="249"/>
      <c r="G70" s="249"/>
      <c r="H70" s="250">
        <f>SUM(D70:G70)</f>
        <v>0</v>
      </c>
      <c r="I70" s="249"/>
      <c r="J70" s="249"/>
      <c r="K70" s="249"/>
      <c r="L70" s="249"/>
      <c r="M70" s="250">
        <f>SUM(I70:L70)</f>
        <v>0</v>
      </c>
      <c r="N70" s="249"/>
      <c r="O70" s="249"/>
      <c r="P70" s="249"/>
      <c r="Q70" s="249">
        <v>24.72</v>
      </c>
      <c r="R70" s="329">
        <f>SUM(N70:Q70)</f>
        <v>24.72</v>
      </c>
      <c r="S70" s="336">
        <v>227.99999999999997</v>
      </c>
      <c r="T70" s="323"/>
      <c r="U70" s="323">
        <v>341.05</v>
      </c>
      <c r="V70" s="323">
        <v>220.95</v>
      </c>
      <c r="W70" s="337">
        <f t="shared" si="10"/>
        <v>790</v>
      </c>
      <c r="X70" s="336">
        <v>58.71</v>
      </c>
      <c r="Y70" s="323">
        <v>67.260000000000005</v>
      </c>
      <c r="Z70" s="323">
        <v>0.09</v>
      </c>
      <c r="AA70" s="323"/>
      <c r="AB70" s="337">
        <f t="shared" ref="AB70:AB140" si="11">SUM(X70:AA70)</f>
        <v>126.06</v>
      </c>
      <c r="AC70" s="336"/>
      <c r="AD70" s="323"/>
      <c r="AE70" s="323"/>
      <c r="AF70" s="323"/>
      <c r="AG70" s="337">
        <f t="shared" ref="AG70:AG140" si="12">SUM(AC70:AF70)</f>
        <v>0</v>
      </c>
      <c r="AH70" s="336"/>
      <c r="AI70" s="323"/>
      <c r="AJ70" s="323"/>
      <c r="AK70" s="323"/>
      <c r="AL70" s="337">
        <f t="shared" ref="AL70:AL140" si="13">SUM(AH70:AK70)</f>
        <v>0</v>
      </c>
    </row>
    <row r="71" spans="1:38" ht="12.75" customHeight="1" x14ac:dyDescent="0.2">
      <c r="A71" s="95" t="s">
        <v>206</v>
      </c>
      <c r="B71" s="96" t="s">
        <v>243</v>
      </c>
      <c r="C71" s="387" t="s">
        <v>135</v>
      </c>
      <c r="D71" s="388"/>
      <c r="E71" s="388"/>
      <c r="F71" s="388"/>
      <c r="G71" s="388"/>
      <c r="H71" s="389">
        <f>SUM(D71:G71)</f>
        <v>0</v>
      </c>
      <c r="I71" s="388"/>
      <c r="J71" s="388"/>
      <c r="K71" s="388"/>
      <c r="L71" s="388"/>
      <c r="M71" s="389">
        <f>SUM(I71:L71)</f>
        <v>0</v>
      </c>
      <c r="N71" s="388"/>
      <c r="O71" s="388"/>
      <c r="P71" s="388"/>
      <c r="Q71" s="388"/>
      <c r="R71" s="390">
        <f>SUM(N71:Q71)</f>
        <v>0</v>
      </c>
      <c r="S71" s="391"/>
      <c r="T71" s="388"/>
      <c r="U71" s="388">
        <v>73.2</v>
      </c>
      <c r="V71" s="388"/>
      <c r="W71" s="337">
        <f t="shared" si="10"/>
        <v>73.2</v>
      </c>
      <c r="X71" s="391">
        <v>43.160000000000004</v>
      </c>
      <c r="Y71" s="388"/>
      <c r="Z71" s="388">
        <v>34.799999999999997</v>
      </c>
      <c r="AA71" s="388"/>
      <c r="AB71" s="337">
        <f t="shared" si="11"/>
        <v>77.960000000000008</v>
      </c>
      <c r="AC71" s="391"/>
      <c r="AD71" s="388"/>
      <c r="AE71" s="323"/>
      <c r="AF71" s="388"/>
      <c r="AG71" s="337">
        <f t="shared" si="12"/>
        <v>0</v>
      </c>
      <c r="AH71" s="336">
        <v>10.87</v>
      </c>
      <c r="AI71" s="323"/>
      <c r="AJ71" s="323"/>
      <c r="AK71" s="388"/>
      <c r="AL71" s="337">
        <f t="shared" si="13"/>
        <v>10.87</v>
      </c>
    </row>
    <row r="72" spans="1:38" ht="12.75" customHeight="1" x14ac:dyDescent="0.2">
      <c r="A72" s="95" t="s">
        <v>206</v>
      </c>
      <c r="B72" s="96" t="s">
        <v>243</v>
      </c>
      <c r="C72" s="722" t="s">
        <v>253</v>
      </c>
      <c r="D72" s="723"/>
      <c r="E72" s="723"/>
      <c r="F72" s="723"/>
      <c r="G72" s="723"/>
      <c r="H72" s="724"/>
      <c r="I72" s="723"/>
      <c r="J72" s="723"/>
      <c r="K72" s="723"/>
      <c r="L72" s="723"/>
      <c r="M72" s="724"/>
      <c r="N72" s="723"/>
      <c r="O72" s="723"/>
      <c r="P72" s="723"/>
      <c r="Q72" s="723"/>
      <c r="R72" s="725"/>
      <c r="S72" s="726"/>
      <c r="T72" s="723"/>
      <c r="U72" s="723"/>
      <c r="V72" s="723"/>
      <c r="W72" s="337">
        <f t="shared" si="10"/>
        <v>0</v>
      </c>
      <c r="X72" s="726"/>
      <c r="Y72" s="723"/>
      <c r="Z72" s="723">
        <v>0.03</v>
      </c>
      <c r="AA72" s="723"/>
      <c r="AB72" s="337">
        <f t="shared" si="11"/>
        <v>0.03</v>
      </c>
      <c r="AC72" s="726"/>
      <c r="AD72" s="723"/>
      <c r="AE72" s="323"/>
      <c r="AF72" s="723"/>
      <c r="AG72" s="337">
        <f t="shared" si="12"/>
        <v>0</v>
      </c>
      <c r="AH72" s="336"/>
      <c r="AI72" s="323"/>
      <c r="AJ72" s="323"/>
      <c r="AK72" s="723"/>
      <c r="AL72" s="337">
        <f t="shared" si="13"/>
        <v>0</v>
      </c>
    </row>
    <row r="73" spans="1:38" ht="12.75" customHeight="1" x14ac:dyDescent="0.2">
      <c r="A73" s="95" t="s">
        <v>206</v>
      </c>
      <c r="B73" s="96" t="s">
        <v>243</v>
      </c>
      <c r="C73" s="722" t="s">
        <v>254</v>
      </c>
      <c r="D73" s="723"/>
      <c r="E73" s="723"/>
      <c r="F73" s="723"/>
      <c r="G73" s="723"/>
      <c r="H73" s="724"/>
      <c r="I73" s="723"/>
      <c r="J73" s="723"/>
      <c r="K73" s="723"/>
      <c r="L73" s="723"/>
      <c r="M73" s="724"/>
      <c r="N73" s="723"/>
      <c r="O73" s="723"/>
      <c r="P73" s="723"/>
      <c r="Q73" s="723"/>
      <c r="R73" s="725"/>
      <c r="S73" s="726"/>
      <c r="T73" s="723"/>
      <c r="U73" s="723"/>
      <c r="V73" s="723"/>
      <c r="W73" s="337">
        <f t="shared" si="10"/>
        <v>0</v>
      </c>
      <c r="X73" s="726"/>
      <c r="Y73" s="723"/>
      <c r="Z73" s="723">
        <v>0.02</v>
      </c>
      <c r="AA73" s="723"/>
      <c r="AB73" s="337">
        <f t="shared" si="11"/>
        <v>0.02</v>
      </c>
      <c r="AC73" s="726"/>
      <c r="AD73" s="723">
        <v>139.37</v>
      </c>
      <c r="AE73" s="323">
        <v>98.71</v>
      </c>
      <c r="AF73" s="723">
        <v>22.5</v>
      </c>
      <c r="AG73" s="337">
        <f t="shared" si="12"/>
        <v>260.58</v>
      </c>
      <c r="AH73" s="336">
        <v>41.18</v>
      </c>
      <c r="AI73" s="323">
        <v>133.85999999999999</v>
      </c>
      <c r="AJ73" s="323"/>
      <c r="AK73" s="723"/>
      <c r="AL73" s="337">
        <f t="shared" si="13"/>
        <v>175.04</v>
      </c>
    </row>
    <row r="74" spans="1:38" ht="12.75" customHeight="1" x14ac:dyDescent="0.2">
      <c r="A74" s="95" t="s">
        <v>206</v>
      </c>
      <c r="B74" s="96" t="s">
        <v>243</v>
      </c>
      <c r="C74" s="248" t="s">
        <v>138</v>
      </c>
      <c r="D74" s="249"/>
      <c r="E74" s="249"/>
      <c r="F74" s="249"/>
      <c r="G74" s="249"/>
      <c r="H74" s="250">
        <f t="shared" ref="H74:H103" si="14">SUM(D74:G74)</f>
        <v>0</v>
      </c>
      <c r="I74" s="249"/>
      <c r="J74" s="249"/>
      <c r="K74" s="249"/>
      <c r="L74" s="249"/>
      <c r="M74" s="250">
        <f t="shared" ref="M74:M103" si="15">SUM(I74:L74)</f>
        <v>0</v>
      </c>
      <c r="N74" s="249"/>
      <c r="O74" s="249"/>
      <c r="P74" s="249"/>
      <c r="Q74" s="249">
        <v>54.120000000000005</v>
      </c>
      <c r="R74" s="329">
        <f t="shared" ref="R74:R103" si="16">SUM(N74:Q74)</f>
        <v>54.120000000000005</v>
      </c>
      <c r="S74" s="336">
        <v>51.029999999999994</v>
      </c>
      <c r="T74" s="323">
        <v>13.46</v>
      </c>
      <c r="U74" s="323">
        <v>203.22</v>
      </c>
      <c r="V74" s="388">
        <v>192.14</v>
      </c>
      <c r="W74" s="337">
        <f t="shared" si="10"/>
        <v>459.84999999999997</v>
      </c>
      <c r="X74" s="336"/>
      <c r="Y74" s="323">
        <v>58.54</v>
      </c>
      <c r="Z74" s="323">
        <v>195.31</v>
      </c>
      <c r="AA74" s="388">
        <v>49.21</v>
      </c>
      <c r="AB74" s="337">
        <f t="shared" si="11"/>
        <v>303.06</v>
      </c>
      <c r="AC74" s="336">
        <v>12.75</v>
      </c>
      <c r="AD74" s="323"/>
      <c r="AE74" s="323">
        <v>532.6400000000001</v>
      </c>
      <c r="AF74" s="635">
        <v>46.43</v>
      </c>
      <c r="AG74" s="337">
        <f t="shared" si="12"/>
        <v>591.82000000000005</v>
      </c>
      <c r="AH74" s="336">
        <v>31.740000000000002</v>
      </c>
      <c r="AI74" s="323"/>
      <c r="AJ74" s="323"/>
      <c r="AK74" s="635"/>
      <c r="AL74" s="337">
        <f t="shared" si="13"/>
        <v>31.740000000000002</v>
      </c>
    </row>
    <row r="75" spans="1:38" ht="12.75" customHeight="1" x14ac:dyDescent="0.2">
      <c r="A75" s="95" t="s">
        <v>206</v>
      </c>
      <c r="B75" s="96" t="s">
        <v>243</v>
      </c>
      <c r="C75" s="387" t="s">
        <v>139</v>
      </c>
      <c r="D75" s="388"/>
      <c r="E75" s="388"/>
      <c r="F75" s="388"/>
      <c r="G75" s="388"/>
      <c r="H75" s="389">
        <f t="shared" si="14"/>
        <v>0</v>
      </c>
      <c r="I75" s="388"/>
      <c r="J75" s="388"/>
      <c r="K75" s="388"/>
      <c r="L75" s="388"/>
      <c r="M75" s="389">
        <f t="shared" si="15"/>
        <v>0</v>
      </c>
      <c r="N75" s="388"/>
      <c r="O75" s="388"/>
      <c r="P75" s="388"/>
      <c r="Q75" s="388"/>
      <c r="R75" s="390">
        <f t="shared" si="16"/>
        <v>0</v>
      </c>
      <c r="S75" s="391"/>
      <c r="T75" s="388"/>
      <c r="U75" s="388">
        <v>96.23</v>
      </c>
      <c r="V75" s="388"/>
      <c r="W75" s="337">
        <f t="shared" si="10"/>
        <v>96.23</v>
      </c>
      <c r="X75" s="391"/>
      <c r="Y75" s="388"/>
      <c r="Z75" s="388">
        <v>0.02</v>
      </c>
      <c r="AA75" s="388"/>
      <c r="AB75" s="337">
        <f t="shared" si="11"/>
        <v>0.02</v>
      </c>
      <c r="AC75" s="391"/>
      <c r="AD75" s="388"/>
      <c r="AE75" s="323">
        <v>0.08</v>
      </c>
      <c r="AF75" s="635"/>
      <c r="AG75" s="337">
        <f t="shared" si="12"/>
        <v>0.08</v>
      </c>
      <c r="AH75" s="336"/>
      <c r="AI75" s="323"/>
      <c r="AJ75" s="323"/>
      <c r="AK75" s="635"/>
      <c r="AL75" s="337">
        <f t="shared" si="13"/>
        <v>0</v>
      </c>
    </row>
    <row r="76" spans="1:38" ht="12.75" customHeight="1" x14ac:dyDescent="0.2">
      <c r="A76" s="95" t="s">
        <v>206</v>
      </c>
      <c r="B76" s="96" t="s">
        <v>243</v>
      </c>
      <c r="C76" s="322" t="s">
        <v>156</v>
      </c>
      <c r="D76" s="323"/>
      <c r="E76" s="323"/>
      <c r="F76" s="323"/>
      <c r="G76" s="323"/>
      <c r="H76" s="324">
        <f t="shared" si="14"/>
        <v>0</v>
      </c>
      <c r="I76" s="323"/>
      <c r="J76" s="323"/>
      <c r="K76" s="323"/>
      <c r="L76" s="323"/>
      <c r="M76" s="324">
        <f t="shared" si="15"/>
        <v>0</v>
      </c>
      <c r="N76" s="323"/>
      <c r="O76" s="323"/>
      <c r="P76" s="323"/>
      <c r="Q76" s="323"/>
      <c r="R76" s="329">
        <f t="shared" si="16"/>
        <v>0</v>
      </c>
      <c r="S76" s="336"/>
      <c r="T76" s="323"/>
      <c r="U76" s="323">
        <v>0.01</v>
      </c>
      <c r="V76" s="323"/>
      <c r="W76" s="337">
        <f t="shared" si="10"/>
        <v>0.01</v>
      </c>
      <c r="X76" s="336"/>
      <c r="Y76" s="323"/>
      <c r="Z76" s="323">
        <v>53.930000000000007</v>
      </c>
      <c r="AA76" s="323"/>
      <c r="AB76" s="337">
        <f t="shared" si="11"/>
        <v>53.930000000000007</v>
      </c>
      <c r="AC76" s="336"/>
      <c r="AD76" s="323"/>
      <c r="AE76" s="323"/>
      <c r="AF76" s="323"/>
      <c r="AG76" s="337">
        <f t="shared" si="12"/>
        <v>0</v>
      </c>
      <c r="AH76" s="336"/>
      <c r="AI76" s="323"/>
      <c r="AJ76" s="323"/>
      <c r="AK76" s="323"/>
      <c r="AL76" s="337">
        <f t="shared" si="13"/>
        <v>0</v>
      </c>
    </row>
    <row r="77" spans="1:38" ht="12.75" customHeight="1" x14ac:dyDescent="0.2">
      <c r="A77" s="95" t="s">
        <v>206</v>
      </c>
      <c r="B77" s="96" t="s">
        <v>243</v>
      </c>
      <c r="C77" s="248" t="s">
        <v>141</v>
      </c>
      <c r="D77" s="249"/>
      <c r="E77" s="249"/>
      <c r="F77" s="249"/>
      <c r="G77" s="249"/>
      <c r="H77" s="250">
        <f t="shared" si="14"/>
        <v>0</v>
      </c>
      <c r="I77" s="249"/>
      <c r="J77" s="249"/>
      <c r="K77" s="249"/>
      <c r="L77" s="249"/>
      <c r="M77" s="250">
        <f t="shared" si="15"/>
        <v>0</v>
      </c>
      <c r="N77" s="249"/>
      <c r="O77" s="249"/>
      <c r="P77" s="249"/>
      <c r="Q77" s="249">
        <v>12584.88</v>
      </c>
      <c r="R77" s="329">
        <f t="shared" si="16"/>
        <v>12584.88</v>
      </c>
      <c r="S77" s="336">
        <v>13349.94</v>
      </c>
      <c r="T77" s="323">
        <v>9329.76</v>
      </c>
      <c r="U77" s="323">
        <v>18065.21</v>
      </c>
      <c r="V77" s="323">
        <v>13377.030000000002</v>
      </c>
      <c r="W77" s="337">
        <f t="shared" si="10"/>
        <v>54121.94</v>
      </c>
      <c r="X77" s="336">
        <v>11842.599999999999</v>
      </c>
      <c r="Y77" s="388">
        <v>5238.9299999999985</v>
      </c>
      <c r="Z77" s="323">
        <v>21345.13</v>
      </c>
      <c r="AA77" s="388">
        <v>14668.57</v>
      </c>
      <c r="AB77" s="337">
        <f t="shared" si="11"/>
        <v>53095.23</v>
      </c>
      <c r="AC77" s="336">
        <v>14835.03</v>
      </c>
      <c r="AD77" s="388">
        <v>10773.67</v>
      </c>
      <c r="AE77" s="323">
        <v>16635.400000000001</v>
      </c>
      <c r="AF77" s="388">
        <v>11317.249999999998</v>
      </c>
      <c r="AG77" s="337">
        <f t="shared" si="12"/>
        <v>53561.350000000006</v>
      </c>
      <c r="AH77" s="336">
        <v>6493.41</v>
      </c>
      <c r="AI77" s="323">
        <v>7126.34</v>
      </c>
      <c r="AJ77" s="323"/>
      <c r="AK77" s="388"/>
      <c r="AL77" s="337">
        <f t="shared" si="13"/>
        <v>13619.75</v>
      </c>
    </row>
    <row r="78" spans="1:38" ht="12.75" customHeight="1" x14ac:dyDescent="0.2">
      <c r="A78" s="95" t="s">
        <v>206</v>
      </c>
      <c r="B78" s="96" t="s">
        <v>243</v>
      </c>
      <c r="C78" s="248" t="s">
        <v>142</v>
      </c>
      <c r="D78" s="249"/>
      <c r="E78" s="249"/>
      <c r="F78" s="249"/>
      <c r="G78" s="249"/>
      <c r="H78" s="250">
        <f t="shared" si="14"/>
        <v>0</v>
      </c>
      <c r="I78" s="249"/>
      <c r="J78" s="249"/>
      <c r="K78" s="249"/>
      <c r="L78" s="249"/>
      <c r="M78" s="250">
        <f t="shared" si="15"/>
        <v>0</v>
      </c>
      <c r="N78" s="249"/>
      <c r="O78" s="249"/>
      <c r="P78" s="249"/>
      <c r="Q78" s="249">
        <v>620.92999999999995</v>
      </c>
      <c r="R78" s="329">
        <f t="shared" si="16"/>
        <v>620.92999999999995</v>
      </c>
      <c r="S78" s="336">
        <v>22921.899999999998</v>
      </c>
      <c r="T78" s="323">
        <v>551.94999999999993</v>
      </c>
      <c r="U78" s="323">
        <v>6124.11</v>
      </c>
      <c r="V78" s="323">
        <v>4194.71</v>
      </c>
      <c r="W78" s="337">
        <f t="shared" si="10"/>
        <v>33792.67</v>
      </c>
      <c r="X78" s="336">
        <v>1309.23</v>
      </c>
      <c r="Y78" s="323">
        <v>837.67000000000007</v>
      </c>
      <c r="Z78" s="323">
        <v>3276.5800000000004</v>
      </c>
      <c r="AA78" s="323">
        <v>3155.4000000000005</v>
      </c>
      <c r="AB78" s="337">
        <f t="shared" si="11"/>
        <v>8578.880000000001</v>
      </c>
      <c r="AC78" s="336">
        <v>1072.3699999999999</v>
      </c>
      <c r="AD78" s="323">
        <v>28964.52</v>
      </c>
      <c r="AE78" s="323">
        <v>7293.73</v>
      </c>
      <c r="AF78" s="323"/>
      <c r="AG78" s="337">
        <f t="shared" si="12"/>
        <v>37330.619999999995</v>
      </c>
      <c r="AH78" s="336"/>
      <c r="AI78" s="323"/>
      <c r="AJ78" s="323"/>
      <c r="AK78" s="323"/>
      <c r="AL78" s="337">
        <f t="shared" si="13"/>
        <v>0</v>
      </c>
    </row>
    <row r="79" spans="1:38" ht="12.75" customHeight="1" x14ac:dyDescent="0.2">
      <c r="A79" s="95" t="s">
        <v>206</v>
      </c>
      <c r="B79" s="96" t="s">
        <v>243</v>
      </c>
      <c r="C79" s="322" t="s">
        <v>143</v>
      </c>
      <c r="D79" s="323"/>
      <c r="E79" s="323"/>
      <c r="F79" s="323"/>
      <c r="G79" s="323"/>
      <c r="H79" s="324">
        <f t="shared" si="14"/>
        <v>0</v>
      </c>
      <c r="I79" s="323"/>
      <c r="J79" s="323"/>
      <c r="K79" s="323"/>
      <c r="L79" s="323"/>
      <c r="M79" s="324">
        <f t="shared" si="15"/>
        <v>0</v>
      </c>
      <c r="N79" s="323"/>
      <c r="O79" s="323"/>
      <c r="P79" s="323"/>
      <c r="Q79" s="323"/>
      <c r="R79" s="329">
        <f t="shared" si="16"/>
        <v>0</v>
      </c>
      <c r="S79" s="336">
        <v>21373.18</v>
      </c>
      <c r="T79" s="323">
        <v>543.43999999999994</v>
      </c>
      <c r="U79" s="323">
        <v>1589.3400000000001</v>
      </c>
      <c r="V79" s="323">
        <v>34344.169999999991</v>
      </c>
      <c r="W79" s="337">
        <f t="shared" si="10"/>
        <v>57850.12999999999</v>
      </c>
      <c r="X79" s="336">
        <v>16035.220000000001</v>
      </c>
      <c r="Y79" s="323">
        <v>188.16</v>
      </c>
      <c r="Z79" s="323">
        <v>1351.79</v>
      </c>
      <c r="AA79" s="323">
        <v>895.51</v>
      </c>
      <c r="AB79" s="337">
        <f t="shared" si="11"/>
        <v>18470.68</v>
      </c>
      <c r="AC79" s="336">
        <v>2015.75</v>
      </c>
      <c r="AD79" s="323">
        <v>12821.039999999999</v>
      </c>
      <c r="AE79" s="323">
        <v>673.46</v>
      </c>
      <c r="AF79" s="323">
        <v>1170.94</v>
      </c>
      <c r="AG79" s="337">
        <f t="shared" si="12"/>
        <v>16681.189999999999</v>
      </c>
      <c r="AH79" s="336">
        <v>38506.329999999994</v>
      </c>
      <c r="AI79" s="323">
        <v>1410.52</v>
      </c>
      <c r="AJ79" s="323"/>
      <c r="AK79" s="323"/>
      <c r="AL79" s="337">
        <f t="shared" si="13"/>
        <v>39916.849999999991</v>
      </c>
    </row>
    <row r="80" spans="1:38" ht="12.75" customHeight="1" x14ac:dyDescent="0.2">
      <c r="A80" s="95" t="s">
        <v>206</v>
      </c>
      <c r="B80" s="96" t="s">
        <v>243</v>
      </c>
      <c r="C80" s="248" t="s">
        <v>144</v>
      </c>
      <c r="D80" s="249"/>
      <c r="E80" s="249"/>
      <c r="F80" s="249"/>
      <c r="G80" s="249"/>
      <c r="H80" s="250">
        <f t="shared" si="14"/>
        <v>0</v>
      </c>
      <c r="I80" s="249"/>
      <c r="J80" s="249"/>
      <c r="K80" s="249"/>
      <c r="L80" s="249"/>
      <c r="M80" s="250">
        <f t="shared" si="15"/>
        <v>0</v>
      </c>
      <c r="N80" s="249"/>
      <c r="O80" s="249"/>
      <c r="P80" s="249"/>
      <c r="Q80" s="249">
        <v>227.49</v>
      </c>
      <c r="R80" s="329">
        <f t="shared" si="16"/>
        <v>227.49</v>
      </c>
      <c r="S80" s="336">
        <v>428.79</v>
      </c>
      <c r="T80" s="323">
        <v>800.34000000000015</v>
      </c>
      <c r="U80" s="323">
        <v>1083.8400000000001</v>
      </c>
      <c r="V80" s="323">
        <v>130.1</v>
      </c>
      <c r="W80" s="337">
        <f t="shared" si="10"/>
        <v>2443.0700000000002</v>
      </c>
      <c r="X80" s="336">
        <v>200.94</v>
      </c>
      <c r="Y80" s="323">
        <v>447.53000000000009</v>
      </c>
      <c r="Z80" s="323">
        <v>2015.42</v>
      </c>
      <c r="AA80" s="323">
        <v>459.11</v>
      </c>
      <c r="AB80" s="337">
        <f t="shared" si="11"/>
        <v>3123.0000000000005</v>
      </c>
      <c r="AC80" s="336">
        <v>322.20000000000005</v>
      </c>
      <c r="AD80" s="323">
        <v>398.46999999999997</v>
      </c>
      <c r="AE80" s="323">
        <v>3911.7700000000009</v>
      </c>
      <c r="AF80" s="323">
        <v>1939.62</v>
      </c>
      <c r="AG80" s="337">
        <f t="shared" si="12"/>
        <v>6572.06</v>
      </c>
      <c r="AH80" s="336">
        <v>30781.839999999997</v>
      </c>
      <c r="AI80" s="323">
        <v>-5476.78</v>
      </c>
      <c r="AJ80" s="323"/>
      <c r="AK80" s="323"/>
      <c r="AL80" s="337">
        <f t="shared" si="13"/>
        <v>25305.059999999998</v>
      </c>
    </row>
    <row r="81" spans="1:38" ht="12.75" customHeight="1" x14ac:dyDescent="0.2">
      <c r="A81" s="95" t="s">
        <v>206</v>
      </c>
      <c r="B81" s="96" t="s">
        <v>243</v>
      </c>
      <c r="C81" s="322" t="s">
        <v>145</v>
      </c>
      <c r="D81" s="323"/>
      <c r="E81" s="323"/>
      <c r="F81" s="323"/>
      <c r="G81" s="323"/>
      <c r="H81" s="324">
        <f t="shared" si="14"/>
        <v>0</v>
      </c>
      <c r="I81" s="323"/>
      <c r="J81" s="323"/>
      <c r="K81" s="323"/>
      <c r="L81" s="323"/>
      <c r="M81" s="324">
        <f t="shared" si="15"/>
        <v>0</v>
      </c>
      <c r="N81" s="323"/>
      <c r="O81" s="323"/>
      <c r="P81" s="323"/>
      <c r="Q81" s="323"/>
      <c r="R81" s="329">
        <f t="shared" si="16"/>
        <v>0</v>
      </c>
      <c r="S81" s="336"/>
      <c r="T81" s="323">
        <v>118.53999999999999</v>
      </c>
      <c r="U81" s="323">
        <v>0.13</v>
      </c>
      <c r="V81" s="323">
        <v>141.72</v>
      </c>
      <c r="W81" s="337">
        <f t="shared" si="10"/>
        <v>260.39</v>
      </c>
      <c r="X81" s="336">
        <v>12406.4</v>
      </c>
      <c r="Y81" s="323">
        <v>66.400000000000006</v>
      </c>
      <c r="Z81" s="323">
        <v>6131.4400000000005</v>
      </c>
      <c r="AA81" s="323"/>
      <c r="AB81" s="337">
        <f t="shared" si="11"/>
        <v>18604.239999999998</v>
      </c>
      <c r="AC81" s="336">
        <v>405</v>
      </c>
      <c r="AD81" s="323">
        <v>12320.19</v>
      </c>
      <c r="AE81" s="323">
        <v>8636.5</v>
      </c>
      <c r="AF81" s="323"/>
      <c r="AG81" s="337">
        <f t="shared" si="12"/>
        <v>21361.690000000002</v>
      </c>
      <c r="AH81" s="336">
        <v>7339.2</v>
      </c>
      <c r="AI81" s="323">
        <v>11341.11</v>
      </c>
      <c r="AJ81" s="323"/>
      <c r="AK81" s="323"/>
      <c r="AL81" s="337">
        <f t="shared" si="13"/>
        <v>18680.310000000001</v>
      </c>
    </row>
    <row r="82" spans="1:38" ht="12.75" customHeight="1" x14ac:dyDescent="0.2">
      <c r="A82" s="95" t="s">
        <v>206</v>
      </c>
      <c r="B82" s="96" t="s">
        <v>243</v>
      </c>
      <c r="C82" s="248" t="s">
        <v>146</v>
      </c>
      <c r="D82" s="249"/>
      <c r="E82" s="249"/>
      <c r="F82" s="249"/>
      <c r="G82" s="249"/>
      <c r="H82" s="250">
        <f t="shared" si="14"/>
        <v>0</v>
      </c>
      <c r="I82" s="249"/>
      <c r="J82" s="249"/>
      <c r="K82" s="249"/>
      <c r="L82" s="249"/>
      <c r="M82" s="250">
        <f t="shared" si="15"/>
        <v>0</v>
      </c>
      <c r="N82" s="249"/>
      <c r="O82" s="249"/>
      <c r="P82" s="249"/>
      <c r="Q82" s="249">
        <v>39.04</v>
      </c>
      <c r="R82" s="329">
        <f t="shared" si="16"/>
        <v>39.04</v>
      </c>
      <c r="S82" s="336">
        <v>140.19</v>
      </c>
      <c r="T82" s="323"/>
      <c r="U82" s="323"/>
      <c r="V82" s="323"/>
      <c r="W82" s="337">
        <f t="shared" si="10"/>
        <v>140.19</v>
      </c>
      <c r="X82" s="336"/>
      <c r="Y82" s="323"/>
      <c r="Z82" s="323">
        <v>27.9</v>
      </c>
      <c r="AA82" s="323"/>
      <c r="AB82" s="337">
        <f t="shared" si="11"/>
        <v>27.9</v>
      </c>
      <c r="AC82" s="336"/>
      <c r="AD82" s="323"/>
      <c r="AE82" s="323">
        <v>27.9</v>
      </c>
      <c r="AF82" s="323"/>
      <c r="AG82" s="337">
        <f t="shared" si="12"/>
        <v>27.9</v>
      </c>
      <c r="AH82" s="336"/>
      <c r="AI82" s="323"/>
      <c r="AJ82" s="323"/>
      <c r="AK82" s="323"/>
      <c r="AL82" s="337">
        <f t="shared" si="13"/>
        <v>0</v>
      </c>
    </row>
    <row r="83" spans="1:38" ht="12.75" customHeight="1" x14ac:dyDescent="0.2">
      <c r="A83" s="95" t="s">
        <v>206</v>
      </c>
      <c r="B83" s="96" t="s">
        <v>243</v>
      </c>
      <c r="C83" s="322" t="s">
        <v>147</v>
      </c>
      <c r="D83" s="323"/>
      <c r="E83" s="323"/>
      <c r="F83" s="323"/>
      <c r="G83" s="323"/>
      <c r="H83" s="324">
        <f t="shared" si="14"/>
        <v>0</v>
      </c>
      <c r="I83" s="323"/>
      <c r="J83" s="323"/>
      <c r="K83" s="323"/>
      <c r="L83" s="323"/>
      <c r="M83" s="324">
        <f t="shared" si="15"/>
        <v>0</v>
      </c>
      <c r="N83" s="323"/>
      <c r="O83" s="323"/>
      <c r="P83" s="323"/>
      <c r="Q83" s="323"/>
      <c r="R83" s="329">
        <f t="shared" si="16"/>
        <v>0</v>
      </c>
      <c r="S83" s="336">
        <v>358.32</v>
      </c>
      <c r="T83" s="323">
        <v>9.85</v>
      </c>
      <c r="U83" s="323">
        <v>81.489999999999995</v>
      </c>
      <c r="V83" s="323">
        <v>32.43</v>
      </c>
      <c r="W83" s="337">
        <f t="shared" si="10"/>
        <v>482.09000000000003</v>
      </c>
      <c r="X83" s="336">
        <v>272.88</v>
      </c>
      <c r="Y83" s="323"/>
      <c r="Z83" s="323">
        <v>497.84000000000003</v>
      </c>
      <c r="AA83" s="323">
        <v>703.94</v>
      </c>
      <c r="AB83" s="337">
        <f t="shared" si="11"/>
        <v>1474.66</v>
      </c>
      <c r="AC83" s="336">
        <v>181.21</v>
      </c>
      <c r="AD83" s="323">
        <v>172.08</v>
      </c>
      <c r="AE83" s="323">
        <v>269.21000000000004</v>
      </c>
      <c r="AF83" s="323">
        <v>147.82</v>
      </c>
      <c r="AG83" s="337">
        <f t="shared" si="12"/>
        <v>770.31999999999994</v>
      </c>
      <c r="AH83" s="336">
        <v>371.99</v>
      </c>
      <c r="AI83" s="323">
        <v>225.35000000000002</v>
      </c>
      <c r="AJ83" s="323"/>
      <c r="AK83" s="323"/>
      <c r="AL83" s="337">
        <f t="shared" si="13"/>
        <v>597.34</v>
      </c>
    </row>
    <row r="84" spans="1:38" ht="12.75" customHeight="1" x14ac:dyDescent="0.2">
      <c r="A84" s="95" t="s">
        <v>206</v>
      </c>
      <c r="B84" s="208" t="s">
        <v>5</v>
      </c>
      <c r="C84" s="208" t="s">
        <v>127</v>
      </c>
      <c r="D84" s="209"/>
      <c r="E84" s="209"/>
      <c r="F84" s="209"/>
      <c r="G84" s="209"/>
      <c r="H84" s="210">
        <f t="shared" si="14"/>
        <v>0</v>
      </c>
      <c r="I84" s="209"/>
      <c r="J84" s="209"/>
      <c r="K84" s="209"/>
      <c r="L84" s="209"/>
      <c r="M84" s="210">
        <f t="shared" si="15"/>
        <v>0</v>
      </c>
      <c r="N84" s="209"/>
      <c r="O84" s="209"/>
      <c r="P84" s="209"/>
      <c r="Q84" s="209">
        <v>11063.63</v>
      </c>
      <c r="R84" s="329">
        <f t="shared" si="16"/>
        <v>11063.63</v>
      </c>
      <c r="S84" s="336">
        <v>6337.2800000000007</v>
      </c>
      <c r="T84" s="323">
        <v>6792.15</v>
      </c>
      <c r="U84" s="323">
        <v>9460.9599999999991</v>
      </c>
      <c r="V84" s="323">
        <v>12179.400000000001</v>
      </c>
      <c r="W84" s="337">
        <f t="shared" si="10"/>
        <v>34769.79</v>
      </c>
      <c r="X84" s="336">
        <v>5210.6100000000006</v>
      </c>
      <c r="Y84" s="323">
        <v>7723.49</v>
      </c>
      <c r="Z84" s="323">
        <v>9661.19</v>
      </c>
      <c r="AA84" s="323">
        <v>10834.5</v>
      </c>
      <c r="AB84" s="337">
        <f t="shared" si="11"/>
        <v>33429.79</v>
      </c>
      <c r="AC84" s="336">
        <v>5745.12</v>
      </c>
      <c r="AD84" s="323">
        <v>4768.54</v>
      </c>
      <c r="AE84" s="323">
        <v>1830.8400000000001</v>
      </c>
      <c r="AF84" s="323">
        <v>1238.0999999999999</v>
      </c>
      <c r="AG84" s="337">
        <f t="shared" si="12"/>
        <v>13582.6</v>
      </c>
      <c r="AH84" s="336"/>
      <c r="AI84" s="323"/>
      <c r="AJ84" s="323"/>
      <c r="AK84" s="323"/>
      <c r="AL84" s="337">
        <f t="shared" si="13"/>
        <v>0</v>
      </c>
    </row>
    <row r="85" spans="1:38" ht="12.75" customHeight="1" x14ac:dyDescent="0.2">
      <c r="A85" s="95" t="s">
        <v>206</v>
      </c>
      <c r="B85" s="208" t="s">
        <v>5</v>
      </c>
      <c r="C85" s="208" t="s">
        <v>141</v>
      </c>
      <c r="D85" s="209"/>
      <c r="E85" s="209"/>
      <c r="F85" s="209"/>
      <c r="G85" s="209"/>
      <c r="H85" s="210">
        <f t="shared" si="14"/>
        <v>0</v>
      </c>
      <c r="I85" s="209"/>
      <c r="J85" s="209"/>
      <c r="K85" s="209"/>
      <c r="L85" s="209"/>
      <c r="M85" s="210">
        <f t="shared" si="15"/>
        <v>0</v>
      </c>
      <c r="N85" s="209"/>
      <c r="O85" s="209"/>
      <c r="P85" s="209"/>
      <c r="Q85" s="209">
        <v>47539.97</v>
      </c>
      <c r="R85" s="329">
        <f t="shared" si="16"/>
        <v>47539.97</v>
      </c>
      <c r="S85" s="336">
        <v>44020.58</v>
      </c>
      <c r="T85" s="323">
        <v>43151.83</v>
      </c>
      <c r="U85" s="323">
        <v>53912.380000000012</v>
      </c>
      <c r="V85" s="323">
        <v>52917.84</v>
      </c>
      <c r="W85" s="337">
        <f t="shared" si="10"/>
        <v>194002.63</v>
      </c>
      <c r="X85" s="336">
        <v>28419.090000000004</v>
      </c>
      <c r="Y85" s="323">
        <v>8060.1399999999994</v>
      </c>
      <c r="Z85" s="323">
        <v>14624.34</v>
      </c>
      <c r="AA85" s="323">
        <v>19178.43</v>
      </c>
      <c r="AB85" s="337">
        <f t="shared" si="11"/>
        <v>70282</v>
      </c>
      <c r="AC85" s="336">
        <v>13756.419999999998</v>
      </c>
      <c r="AD85" s="323">
        <v>8031.91</v>
      </c>
      <c r="AE85" s="323">
        <v>26576.54</v>
      </c>
      <c r="AF85" s="323">
        <v>12655.57</v>
      </c>
      <c r="AG85" s="337">
        <f t="shared" si="12"/>
        <v>61020.439999999995</v>
      </c>
      <c r="AH85" s="336">
        <v>7813.2200000000012</v>
      </c>
      <c r="AI85" s="323">
        <v>3347.4700000000003</v>
      </c>
      <c r="AJ85" s="323"/>
      <c r="AK85" s="323"/>
      <c r="AL85" s="337">
        <f t="shared" si="13"/>
        <v>11160.690000000002</v>
      </c>
    </row>
    <row r="86" spans="1:38" ht="12.75" customHeight="1" x14ac:dyDescent="0.2">
      <c r="A86" s="95" t="s">
        <v>206</v>
      </c>
      <c r="B86" s="208" t="s">
        <v>5</v>
      </c>
      <c r="C86" s="208" t="s">
        <v>142</v>
      </c>
      <c r="D86" s="209"/>
      <c r="E86" s="209"/>
      <c r="F86" s="209"/>
      <c r="G86" s="209"/>
      <c r="H86" s="210">
        <f t="shared" si="14"/>
        <v>0</v>
      </c>
      <c r="I86" s="209"/>
      <c r="J86" s="209"/>
      <c r="K86" s="209"/>
      <c r="L86" s="209"/>
      <c r="M86" s="210">
        <f t="shared" si="15"/>
        <v>0</v>
      </c>
      <c r="N86" s="209"/>
      <c r="O86" s="209"/>
      <c r="P86" s="209"/>
      <c r="Q86" s="209">
        <v>6326.3499999999995</v>
      </c>
      <c r="R86" s="329">
        <f t="shared" si="16"/>
        <v>6326.3499999999995</v>
      </c>
      <c r="S86" s="336">
        <v>2397.04</v>
      </c>
      <c r="T86" s="323">
        <v>2829.06</v>
      </c>
      <c r="U86" s="323">
        <v>1028.3500000000001</v>
      </c>
      <c r="V86" s="323">
        <v>988.12000000000012</v>
      </c>
      <c r="W86" s="337">
        <f t="shared" si="10"/>
        <v>7242.5700000000006</v>
      </c>
      <c r="X86" s="336">
        <v>1774.46</v>
      </c>
      <c r="Y86" s="323">
        <v>1240.9100000000001</v>
      </c>
      <c r="Z86" s="323">
        <v>956.76999999999987</v>
      </c>
      <c r="AA86" s="323">
        <v>639.16</v>
      </c>
      <c r="AB86" s="337">
        <f t="shared" si="11"/>
        <v>4611.3</v>
      </c>
      <c r="AC86" s="336">
        <v>565.65</v>
      </c>
      <c r="AD86" s="323"/>
      <c r="AE86" s="323"/>
      <c r="AF86" s="323"/>
      <c r="AG86" s="337">
        <f t="shared" si="12"/>
        <v>565.65</v>
      </c>
      <c r="AH86" s="336"/>
      <c r="AI86" s="323"/>
      <c r="AJ86" s="323"/>
      <c r="AK86" s="323"/>
      <c r="AL86" s="337">
        <f t="shared" si="13"/>
        <v>0</v>
      </c>
    </row>
    <row r="87" spans="1:38" ht="12.75" customHeight="1" x14ac:dyDescent="0.2">
      <c r="A87" s="95" t="s">
        <v>206</v>
      </c>
      <c r="B87" s="290" t="s">
        <v>6</v>
      </c>
      <c r="C87" s="290" t="s">
        <v>148</v>
      </c>
      <c r="D87" s="291"/>
      <c r="E87" s="291"/>
      <c r="F87" s="291"/>
      <c r="G87" s="291"/>
      <c r="H87" s="292">
        <f t="shared" si="14"/>
        <v>0</v>
      </c>
      <c r="I87" s="291"/>
      <c r="J87" s="291"/>
      <c r="K87" s="291"/>
      <c r="L87" s="291"/>
      <c r="M87" s="292">
        <f t="shared" si="15"/>
        <v>0</v>
      </c>
      <c r="N87" s="291"/>
      <c r="O87" s="291"/>
      <c r="P87" s="291"/>
      <c r="Q87" s="291">
        <v>3524.44</v>
      </c>
      <c r="R87" s="329">
        <f t="shared" si="16"/>
        <v>3524.44</v>
      </c>
      <c r="S87" s="336">
        <v>3459.89</v>
      </c>
      <c r="T87" s="323">
        <v>3521.41</v>
      </c>
      <c r="U87" s="323">
        <v>4124.82</v>
      </c>
      <c r="V87" s="323">
        <v>4870.9799999999996</v>
      </c>
      <c r="W87" s="337">
        <f t="shared" si="10"/>
        <v>15977.099999999999</v>
      </c>
      <c r="X87" s="336">
        <v>5867.2599999999993</v>
      </c>
      <c r="Y87" s="323"/>
      <c r="Z87" s="323"/>
      <c r="AA87" s="323"/>
      <c r="AB87" s="337">
        <f t="shared" si="11"/>
        <v>5867.2599999999993</v>
      </c>
      <c r="AC87" s="336"/>
      <c r="AD87" s="323"/>
      <c r="AE87" s="323"/>
      <c r="AF87" s="323"/>
      <c r="AG87" s="337">
        <f t="shared" si="12"/>
        <v>0</v>
      </c>
      <c r="AH87" s="336"/>
      <c r="AI87" s="323"/>
      <c r="AJ87" s="323"/>
      <c r="AK87" s="323"/>
      <c r="AL87" s="337">
        <f t="shared" si="13"/>
        <v>0</v>
      </c>
    </row>
    <row r="88" spans="1:38" ht="12.75" customHeight="1" x14ac:dyDescent="0.2">
      <c r="A88" s="95" t="s">
        <v>206</v>
      </c>
      <c r="B88" s="290" t="s">
        <v>6</v>
      </c>
      <c r="C88" s="762" t="s">
        <v>143</v>
      </c>
      <c r="D88" s="763"/>
      <c r="E88" s="763"/>
      <c r="F88" s="763"/>
      <c r="G88" s="763"/>
      <c r="H88" s="764"/>
      <c r="I88" s="763"/>
      <c r="J88" s="763"/>
      <c r="K88" s="763"/>
      <c r="L88" s="763"/>
      <c r="M88" s="764"/>
      <c r="N88" s="763"/>
      <c r="O88" s="763"/>
      <c r="P88" s="763"/>
      <c r="Q88" s="763"/>
      <c r="R88" s="765"/>
      <c r="S88" s="766"/>
      <c r="T88" s="763"/>
      <c r="U88" s="763"/>
      <c r="V88" s="763"/>
      <c r="W88" s="337">
        <f t="shared" si="10"/>
        <v>0</v>
      </c>
      <c r="X88" s="766"/>
      <c r="Y88" s="763"/>
      <c r="Z88" s="763">
        <v>13475.48</v>
      </c>
      <c r="AA88" s="763">
        <v>39380.46</v>
      </c>
      <c r="AB88" s="337">
        <f t="shared" si="11"/>
        <v>52855.94</v>
      </c>
      <c r="AC88" s="766"/>
      <c r="AD88" s="763">
        <v>10869.34</v>
      </c>
      <c r="AE88" s="763">
        <v>28889.26</v>
      </c>
      <c r="AF88" s="763"/>
      <c r="AG88" s="337">
        <f t="shared" si="12"/>
        <v>39758.6</v>
      </c>
      <c r="AH88" s="766"/>
      <c r="AI88" s="763"/>
      <c r="AJ88" s="763"/>
      <c r="AK88" s="763"/>
      <c r="AL88" s="337">
        <f t="shared" si="13"/>
        <v>0</v>
      </c>
    </row>
    <row r="89" spans="1:38" ht="12.75" customHeight="1" x14ac:dyDescent="0.2">
      <c r="A89" s="95" t="s">
        <v>206</v>
      </c>
      <c r="B89" s="290" t="s">
        <v>6</v>
      </c>
      <c r="C89" s="290" t="s">
        <v>144</v>
      </c>
      <c r="D89" s="291"/>
      <c r="E89" s="291"/>
      <c r="F89" s="291"/>
      <c r="G89" s="291"/>
      <c r="H89" s="292">
        <f t="shared" si="14"/>
        <v>0</v>
      </c>
      <c r="I89" s="291"/>
      <c r="J89" s="291"/>
      <c r="K89" s="291"/>
      <c r="L89" s="291"/>
      <c r="M89" s="292">
        <f t="shared" si="15"/>
        <v>0</v>
      </c>
      <c r="N89" s="291"/>
      <c r="O89" s="291"/>
      <c r="P89" s="291"/>
      <c r="Q89" s="291">
        <v>921.27</v>
      </c>
      <c r="R89" s="329">
        <f t="shared" si="16"/>
        <v>921.27</v>
      </c>
      <c r="S89" s="336">
        <v>998.8599999999999</v>
      </c>
      <c r="T89" s="323">
        <v>853.68000000000006</v>
      </c>
      <c r="U89" s="323">
        <v>1288.4000000000001</v>
      </c>
      <c r="V89" s="323"/>
      <c r="W89" s="337">
        <f t="shared" si="10"/>
        <v>3140.94</v>
      </c>
      <c r="X89" s="336"/>
      <c r="Y89" s="323"/>
      <c r="Z89" s="323"/>
      <c r="AA89" s="323"/>
      <c r="AB89" s="337">
        <f t="shared" si="11"/>
        <v>0</v>
      </c>
      <c r="AC89" s="336"/>
      <c r="AD89" s="323"/>
      <c r="AE89" s="323"/>
      <c r="AF89" s="323"/>
      <c r="AG89" s="337">
        <f t="shared" si="12"/>
        <v>0</v>
      </c>
      <c r="AH89" s="336"/>
      <c r="AI89" s="323"/>
      <c r="AJ89" s="323"/>
      <c r="AK89" s="323"/>
      <c r="AL89" s="337">
        <f t="shared" si="13"/>
        <v>0</v>
      </c>
    </row>
    <row r="90" spans="1:38" ht="12.75" customHeight="1" x14ac:dyDescent="0.2">
      <c r="A90" s="95" t="s">
        <v>206</v>
      </c>
      <c r="B90" s="295" t="s">
        <v>100</v>
      </c>
      <c r="C90" s="295" t="s">
        <v>150</v>
      </c>
      <c r="D90" s="296"/>
      <c r="E90" s="296"/>
      <c r="F90" s="296"/>
      <c r="G90" s="296"/>
      <c r="H90" s="297">
        <f t="shared" si="14"/>
        <v>0</v>
      </c>
      <c r="I90" s="296"/>
      <c r="J90" s="296"/>
      <c r="K90" s="296"/>
      <c r="L90" s="296"/>
      <c r="M90" s="297">
        <f t="shared" si="15"/>
        <v>0</v>
      </c>
      <c r="N90" s="296"/>
      <c r="O90" s="296"/>
      <c r="P90" s="296"/>
      <c r="Q90" s="296">
        <v>29639.700000000004</v>
      </c>
      <c r="R90" s="329">
        <f t="shared" si="16"/>
        <v>29639.700000000004</v>
      </c>
      <c r="S90" s="336">
        <v>10052.26</v>
      </c>
      <c r="T90" s="323">
        <v>21528.68</v>
      </c>
      <c r="U90" s="323"/>
      <c r="V90" s="323"/>
      <c r="W90" s="337">
        <f t="shared" si="10"/>
        <v>31580.940000000002</v>
      </c>
      <c r="X90" s="336"/>
      <c r="Y90" s="323"/>
      <c r="Z90" s="323"/>
      <c r="AA90" s="323"/>
      <c r="AB90" s="337">
        <f t="shared" si="11"/>
        <v>0</v>
      </c>
      <c r="AC90" s="336"/>
      <c r="AD90" s="323"/>
      <c r="AE90" s="323"/>
      <c r="AF90" s="323"/>
      <c r="AG90" s="337">
        <f t="shared" si="12"/>
        <v>0</v>
      </c>
      <c r="AH90" s="336"/>
      <c r="AI90" s="323"/>
      <c r="AJ90" s="323"/>
      <c r="AK90" s="323"/>
      <c r="AL90" s="337">
        <f t="shared" si="13"/>
        <v>0</v>
      </c>
    </row>
    <row r="91" spans="1:38" ht="12.75" customHeight="1" x14ac:dyDescent="0.2">
      <c r="A91" s="95" t="s">
        <v>206</v>
      </c>
      <c r="B91" s="96" t="s">
        <v>35</v>
      </c>
      <c r="C91" s="298" t="s">
        <v>151</v>
      </c>
      <c r="D91" s="299"/>
      <c r="E91" s="299"/>
      <c r="F91" s="299"/>
      <c r="G91" s="299"/>
      <c r="H91" s="300">
        <f t="shared" si="14"/>
        <v>0</v>
      </c>
      <c r="I91" s="299"/>
      <c r="J91" s="299"/>
      <c r="K91" s="299"/>
      <c r="L91" s="299"/>
      <c r="M91" s="300">
        <f t="shared" si="15"/>
        <v>0</v>
      </c>
      <c r="N91" s="299"/>
      <c r="O91" s="299"/>
      <c r="P91" s="299"/>
      <c r="Q91" s="299">
        <v>679.24</v>
      </c>
      <c r="R91" s="329">
        <f t="shared" si="16"/>
        <v>679.24</v>
      </c>
      <c r="S91" s="336">
        <v>1098.31</v>
      </c>
      <c r="T91" s="323">
        <v>1288.17</v>
      </c>
      <c r="U91" s="323">
        <v>1780.95</v>
      </c>
      <c r="V91" s="323">
        <v>1891.06</v>
      </c>
      <c r="W91" s="337">
        <f t="shared" si="10"/>
        <v>6058.49</v>
      </c>
      <c r="X91" s="336">
        <v>992.61999999999989</v>
      </c>
      <c r="Y91" s="323">
        <v>1225</v>
      </c>
      <c r="Z91" s="323">
        <v>2200.12</v>
      </c>
      <c r="AA91" s="323">
        <v>455.55999999999995</v>
      </c>
      <c r="AB91" s="337">
        <f t="shared" si="11"/>
        <v>4873.2999999999993</v>
      </c>
      <c r="AC91" s="336">
        <v>745.82</v>
      </c>
      <c r="AD91" s="323">
        <v>1259.8999999999999</v>
      </c>
      <c r="AE91" s="323">
        <v>1959.04</v>
      </c>
      <c r="AF91" s="323">
        <v>3003.61</v>
      </c>
      <c r="AG91" s="337">
        <f t="shared" si="12"/>
        <v>6968.37</v>
      </c>
      <c r="AH91" s="336">
        <v>1624.7799999999997</v>
      </c>
      <c r="AI91" s="323"/>
      <c r="AJ91" s="323"/>
      <c r="AK91" s="323"/>
      <c r="AL91" s="337">
        <f t="shared" si="13"/>
        <v>1624.7799999999997</v>
      </c>
    </row>
    <row r="92" spans="1:38" ht="12.75" customHeight="1" x14ac:dyDescent="0.2">
      <c r="A92" s="95" t="s">
        <v>206</v>
      </c>
      <c r="B92" s="96" t="s">
        <v>35</v>
      </c>
      <c r="C92" s="298" t="s">
        <v>130</v>
      </c>
      <c r="D92" s="299"/>
      <c r="E92" s="299"/>
      <c r="F92" s="299"/>
      <c r="G92" s="299"/>
      <c r="H92" s="300">
        <f t="shared" si="14"/>
        <v>0</v>
      </c>
      <c r="I92" s="299"/>
      <c r="J92" s="299"/>
      <c r="K92" s="299"/>
      <c r="L92" s="299"/>
      <c r="M92" s="300">
        <f t="shared" si="15"/>
        <v>0</v>
      </c>
      <c r="N92" s="299"/>
      <c r="O92" s="299"/>
      <c r="P92" s="299"/>
      <c r="Q92" s="299">
        <v>2577.8200000000002</v>
      </c>
      <c r="R92" s="329">
        <f t="shared" si="16"/>
        <v>2577.8200000000002</v>
      </c>
      <c r="S92" s="336">
        <v>413.94</v>
      </c>
      <c r="T92" s="323">
        <v>1384.28</v>
      </c>
      <c r="U92" s="323">
        <v>5190.8500000000004</v>
      </c>
      <c r="V92" s="323">
        <v>6094.34</v>
      </c>
      <c r="W92" s="337">
        <f t="shared" si="10"/>
        <v>13083.41</v>
      </c>
      <c r="X92" s="336">
        <v>1978.7500000000002</v>
      </c>
      <c r="Y92" s="323">
        <v>1799.65</v>
      </c>
      <c r="Z92" s="323">
        <v>5660.2900000000009</v>
      </c>
      <c r="AA92" s="323">
        <v>396.78000000000003</v>
      </c>
      <c r="AB92" s="337">
        <f t="shared" si="11"/>
        <v>9835.470000000003</v>
      </c>
      <c r="AC92" s="336">
        <v>403.77000000000004</v>
      </c>
      <c r="AD92" s="926">
        <v>1132.31</v>
      </c>
      <c r="AE92" s="323">
        <v>6874.6100000000006</v>
      </c>
      <c r="AF92" s="323">
        <v>4213.0400000000009</v>
      </c>
      <c r="AG92" s="337">
        <f t="shared" si="12"/>
        <v>12623.730000000001</v>
      </c>
      <c r="AH92" s="336">
        <v>368.48</v>
      </c>
      <c r="AI92" s="926"/>
      <c r="AJ92" s="323"/>
      <c r="AK92" s="323"/>
      <c r="AL92" s="337">
        <f t="shared" si="13"/>
        <v>368.48</v>
      </c>
    </row>
    <row r="93" spans="1:38" ht="12.75" customHeight="1" x14ac:dyDescent="0.2">
      <c r="A93" s="95" t="s">
        <v>206</v>
      </c>
      <c r="B93" s="96" t="s">
        <v>35</v>
      </c>
      <c r="C93" s="925" t="s">
        <v>137</v>
      </c>
      <c r="D93" s="926"/>
      <c r="E93" s="926"/>
      <c r="F93" s="926"/>
      <c r="G93" s="926"/>
      <c r="H93" s="927"/>
      <c r="I93" s="926"/>
      <c r="J93" s="926"/>
      <c r="K93" s="926"/>
      <c r="L93" s="926"/>
      <c r="M93" s="927"/>
      <c r="N93" s="926"/>
      <c r="O93" s="926"/>
      <c r="P93" s="926"/>
      <c r="Q93" s="926"/>
      <c r="R93" s="928"/>
      <c r="S93" s="929"/>
      <c r="T93" s="926"/>
      <c r="U93" s="926"/>
      <c r="V93" s="926"/>
      <c r="W93" s="930"/>
      <c r="X93" s="929"/>
      <c r="Y93" s="926"/>
      <c r="Z93" s="926"/>
      <c r="AA93" s="926"/>
      <c r="AB93" s="337">
        <f t="shared" si="11"/>
        <v>0</v>
      </c>
      <c r="AC93" s="929"/>
      <c r="AD93" s="323">
        <v>27.17</v>
      </c>
      <c r="AE93" s="926">
        <v>21.22</v>
      </c>
      <c r="AF93" s="926"/>
      <c r="AG93" s="337">
        <f t="shared" si="12"/>
        <v>48.39</v>
      </c>
      <c r="AH93" s="336"/>
      <c r="AI93" s="323"/>
      <c r="AJ93" s="926"/>
      <c r="AK93" s="926"/>
      <c r="AL93" s="337">
        <f t="shared" si="13"/>
        <v>0</v>
      </c>
    </row>
    <row r="94" spans="1:38" ht="12.75" customHeight="1" x14ac:dyDescent="0.2">
      <c r="A94" s="95" t="s">
        <v>206</v>
      </c>
      <c r="B94" s="96" t="s">
        <v>35</v>
      </c>
      <c r="C94" s="298" t="s">
        <v>152</v>
      </c>
      <c r="D94" s="299"/>
      <c r="E94" s="299"/>
      <c r="F94" s="299"/>
      <c r="G94" s="299"/>
      <c r="H94" s="300">
        <f t="shared" si="14"/>
        <v>0</v>
      </c>
      <c r="I94" s="299"/>
      <c r="J94" s="299"/>
      <c r="K94" s="299"/>
      <c r="L94" s="299"/>
      <c r="M94" s="300">
        <f t="shared" si="15"/>
        <v>0</v>
      </c>
      <c r="N94" s="299"/>
      <c r="O94" s="299"/>
      <c r="P94" s="299"/>
      <c r="Q94" s="299">
        <v>21076.06</v>
      </c>
      <c r="R94" s="329">
        <f t="shared" si="16"/>
        <v>21076.06</v>
      </c>
      <c r="S94" s="336">
        <v>38723.83</v>
      </c>
      <c r="T94" s="323">
        <v>39930.81</v>
      </c>
      <c r="U94" s="323">
        <v>15169.67</v>
      </c>
      <c r="V94" s="323">
        <v>7874.4500000000007</v>
      </c>
      <c r="W94" s="337">
        <f t="shared" si="10"/>
        <v>101698.76</v>
      </c>
      <c r="X94" s="336">
        <v>10957.11</v>
      </c>
      <c r="Y94" s="323">
        <v>12490.970000000001</v>
      </c>
      <c r="Z94" s="323">
        <v>10215.94</v>
      </c>
      <c r="AA94" s="323">
        <v>944.76999999999987</v>
      </c>
      <c r="AB94" s="337">
        <f t="shared" si="11"/>
        <v>34608.79</v>
      </c>
      <c r="AC94" s="336"/>
      <c r="AD94" s="323"/>
      <c r="AE94" s="323"/>
      <c r="AF94" s="323"/>
      <c r="AG94" s="337">
        <f t="shared" si="12"/>
        <v>0</v>
      </c>
      <c r="AH94" s="336"/>
      <c r="AI94" s="323"/>
      <c r="AJ94" s="323"/>
      <c r="AK94" s="323"/>
      <c r="AL94" s="337">
        <f t="shared" si="13"/>
        <v>0</v>
      </c>
    </row>
    <row r="95" spans="1:38" ht="12.75" customHeight="1" x14ac:dyDescent="0.2">
      <c r="A95" s="95" t="s">
        <v>206</v>
      </c>
      <c r="B95" s="96" t="s">
        <v>35</v>
      </c>
      <c r="C95" s="298" t="s">
        <v>153</v>
      </c>
      <c r="D95" s="299"/>
      <c r="E95" s="299"/>
      <c r="F95" s="299"/>
      <c r="G95" s="299"/>
      <c r="H95" s="300">
        <f t="shared" si="14"/>
        <v>0</v>
      </c>
      <c r="I95" s="299"/>
      <c r="J95" s="299"/>
      <c r="K95" s="299"/>
      <c r="L95" s="299"/>
      <c r="M95" s="300">
        <f t="shared" si="15"/>
        <v>0</v>
      </c>
      <c r="N95" s="299"/>
      <c r="O95" s="299"/>
      <c r="P95" s="299"/>
      <c r="Q95" s="299">
        <v>2636.04</v>
      </c>
      <c r="R95" s="329">
        <f t="shared" si="16"/>
        <v>2636.04</v>
      </c>
      <c r="S95" s="336">
        <v>8530.66</v>
      </c>
      <c r="T95" s="323">
        <v>8728.56</v>
      </c>
      <c r="U95" s="323">
        <v>3800.78</v>
      </c>
      <c r="V95" s="323">
        <v>2240.83</v>
      </c>
      <c r="W95" s="337">
        <f t="shared" si="10"/>
        <v>23300.83</v>
      </c>
      <c r="X95" s="336">
        <v>6334.630000000001</v>
      </c>
      <c r="Y95" s="323">
        <v>2417.4499999999998</v>
      </c>
      <c r="Z95" s="323">
        <v>297.34000000000003</v>
      </c>
      <c r="AA95" s="323">
        <v>8164.52</v>
      </c>
      <c r="AB95" s="337">
        <f t="shared" si="11"/>
        <v>17213.940000000002</v>
      </c>
      <c r="AC95" s="336"/>
      <c r="AD95" s="323"/>
      <c r="AE95" s="323"/>
      <c r="AF95" s="323"/>
      <c r="AG95" s="337">
        <f t="shared" si="12"/>
        <v>0</v>
      </c>
      <c r="AH95" s="336"/>
      <c r="AI95" s="323"/>
      <c r="AJ95" s="323"/>
      <c r="AK95" s="323"/>
      <c r="AL95" s="337">
        <f t="shared" si="13"/>
        <v>0</v>
      </c>
    </row>
    <row r="96" spans="1:38" ht="12.75" customHeight="1" x14ac:dyDescent="0.2">
      <c r="A96" s="95" t="s">
        <v>206</v>
      </c>
      <c r="B96" s="96" t="s">
        <v>35</v>
      </c>
      <c r="C96" s="298" t="s">
        <v>141</v>
      </c>
      <c r="D96" s="299"/>
      <c r="E96" s="299"/>
      <c r="F96" s="299"/>
      <c r="G96" s="299"/>
      <c r="H96" s="300">
        <f t="shared" si="14"/>
        <v>0</v>
      </c>
      <c r="I96" s="299"/>
      <c r="J96" s="299"/>
      <c r="K96" s="299"/>
      <c r="L96" s="299"/>
      <c r="M96" s="300">
        <f t="shared" si="15"/>
        <v>0</v>
      </c>
      <c r="N96" s="299"/>
      <c r="O96" s="299"/>
      <c r="P96" s="299"/>
      <c r="Q96" s="299">
        <v>1882.2199999999998</v>
      </c>
      <c r="R96" s="329">
        <f t="shared" si="16"/>
        <v>1882.2199999999998</v>
      </c>
      <c r="S96" s="336">
        <v>10578.18</v>
      </c>
      <c r="T96" s="323">
        <v>2281.09</v>
      </c>
      <c r="U96" s="323">
        <v>2755.34</v>
      </c>
      <c r="V96" s="323">
        <v>6162.28</v>
      </c>
      <c r="W96" s="337">
        <f t="shared" si="10"/>
        <v>21776.89</v>
      </c>
      <c r="X96" s="336">
        <v>12016.800000000001</v>
      </c>
      <c r="Y96" s="323">
        <v>31357.91</v>
      </c>
      <c r="Z96" s="323">
        <v>42125.18</v>
      </c>
      <c r="AA96" s="323">
        <v>34108.449999999997</v>
      </c>
      <c r="AB96" s="337">
        <f t="shared" si="11"/>
        <v>119608.34</v>
      </c>
      <c r="AC96" s="336">
        <v>27415.690000000002</v>
      </c>
      <c r="AD96" s="323">
        <v>21595.439999999999</v>
      </c>
      <c r="AE96" s="323">
        <v>25003.19</v>
      </c>
      <c r="AF96" s="926">
        <v>20894.22</v>
      </c>
      <c r="AG96" s="337">
        <f t="shared" si="12"/>
        <v>94908.540000000008</v>
      </c>
      <c r="AH96" s="336">
        <v>18380.23</v>
      </c>
      <c r="AI96" s="323"/>
      <c r="AJ96" s="323"/>
      <c r="AK96" s="926"/>
      <c r="AL96" s="337">
        <f t="shared" si="13"/>
        <v>18380.23</v>
      </c>
    </row>
    <row r="97" spans="1:38" ht="12.75" customHeight="1" x14ac:dyDescent="0.2">
      <c r="A97" s="95" t="s">
        <v>206</v>
      </c>
      <c r="B97" s="96" t="s">
        <v>35</v>
      </c>
      <c r="C97" s="298" t="s">
        <v>142</v>
      </c>
      <c r="D97" s="323"/>
      <c r="E97" s="323"/>
      <c r="F97" s="323"/>
      <c r="G97" s="323"/>
      <c r="H97" s="324">
        <f t="shared" si="14"/>
        <v>0</v>
      </c>
      <c r="I97" s="323"/>
      <c r="J97" s="323"/>
      <c r="K97" s="323"/>
      <c r="L97" s="323"/>
      <c r="M97" s="324">
        <f t="shared" si="15"/>
        <v>0</v>
      </c>
      <c r="N97" s="323"/>
      <c r="O97" s="323"/>
      <c r="P97" s="323"/>
      <c r="Q97" s="323"/>
      <c r="R97" s="329">
        <f t="shared" si="16"/>
        <v>0</v>
      </c>
      <c r="S97" s="336">
        <v>2033.98</v>
      </c>
      <c r="T97" s="323"/>
      <c r="U97" s="323"/>
      <c r="V97" s="323"/>
      <c r="W97" s="337">
        <f t="shared" si="10"/>
        <v>2033.98</v>
      </c>
      <c r="X97" s="336">
        <v>788.6</v>
      </c>
      <c r="Y97" s="323"/>
      <c r="Z97" s="323"/>
      <c r="AA97" s="323"/>
      <c r="AB97" s="337">
        <f t="shared" si="11"/>
        <v>788.6</v>
      </c>
      <c r="AC97" s="336"/>
      <c r="AD97" s="323">
        <v>416.25</v>
      </c>
      <c r="AE97" s="323">
        <v>119.92</v>
      </c>
      <c r="AF97" s="323">
        <v>429.2</v>
      </c>
      <c r="AG97" s="337">
        <f t="shared" si="12"/>
        <v>965.36999999999989</v>
      </c>
      <c r="AH97" s="336"/>
      <c r="AI97" s="323"/>
      <c r="AJ97" s="323"/>
      <c r="AK97" s="323"/>
      <c r="AL97" s="337">
        <f t="shared" si="13"/>
        <v>0</v>
      </c>
    </row>
    <row r="98" spans="1:38" ht="12.75" customHeight="1" x14ac:dyDescent="0.2">
      <c r="A98" s="95" t="s">
        <v>206</v>
      </c>
      <c r="B98" s="96" t="s">
        <v>35</v>
      </c>
      <c r="C98" s="298" t="s">
        <v>143</v>
      </c>
      <c r="D98" s="299"/>
      <c r="E98" s="299"/>
      <c r="F98" s="299"/>
      <c r="G98" s="299"/>
      <c r="H98" s="300">
        <f t="shared" si="14"/>
        <v>0</v>
      </c>
      <c r="I98" s="299"/>
      <c r="J98" s="299"/>
      <c r="K98" s="299"/>
      <c r="L98" s="299"/>
      <c r="M98" s="300">
        <f t="shared" si="15"/>
        <v>0</v>
      </c>
      <c r="N98" s="299"/>
      <c r="O98" s="299"/>
      <c r="P98" s="299"/>
      <c r="Q98" s="299">
        <v>1401.79</v>
      </c>
      <c r="R98" s="329">
        <f t="shared" si="16"/>
        <v>1401.79</v>
      </c>
      <c r="S98" s="336">
        <v>3636.56</v>
      </c>
      <c r="T98" s="323">
        <v>1316.48</v>
      </c>
      <c r="U98" s="323"/>
      <c r="V98" s="323"/>
      <c r="W98" s="337">
        <f t="shared" si="10"/>
        <v>4953.04</v>
      </c>
      <c r="X98" s="336">
        <v>867.83999999999992</v>
      </c>
      <c r="Y98" s="323">
        <v>479.83</v>
      </c>
      <c r="Z98" s="323"/>
      <c r="AA98" s="323"/>
      <c r="AB98" s="337">
        <f t="shared" si="11"/>
        <v>1347.6699999999998</v>
      </c>
      <c r="AC98" s="336"/>
      <c r="AD98" s="323"/>
      <c r="AE98" s="323"/>
      <c r="AF98" s="323"/>
      <c r="AG98" s="337">
        <f t="shared" si="12"/>
        <v>0</v>
      </c>
      <c r="AH98" s="336"/>
      <c r="AI98" s="323"/>
      <c r="AJ98" s="323"/>
      <c r="AK98" s="323"/>
      <c r="AL98" s="337">
        <f t="shared" si="13"/>
        <v>0</v>
      </c>
    </row>
    <row r="99" spans="1:38" ht="12.75" customHeight="1" x14ac:dyDescent="0.2">
      <c r="A99" s="95" t="s">
        <v>206</v>
      </c>
      <c r="B99" s="96" t="s">
        <v>35</v>
      </c>
      <c r="C99" s="298" t="s">
        <v>144</v>
      </c>
      <c r="D99" s="299"/>
      <c r="E99" s="299"/>
      <c r="F99" s="299"/>
      <c r="G99" s="299"/>
      <c r="H99" s="300">
        <f t="shared" si="14"/>
        <v>0</v>
      </c>
      <c r="I99" s="299"/>
      <c r="J99" s="299"/>
      <c r="K99" s="299"/>
      <c r="L99" s="299"/>
      <c r="M99" s="300">
        <f t="shared" si="15"/>
        <v>0</v>
      </c>
      <c r="N99" s="299"/>
      <c r="O99" s="299"/>
      <c r="P99" s="299"/>
      <c r="Q99" s="299">
        <v>18750.690000000002</v>
      </c>
      <c r="R99" s="329">
        <f t="shared" si="16"/>
        <v>18750.690000000002</v>
      </c>
      <c r="S99" s="336">
        <v>18743.78</v>
      </c>
      <c r="T99" s="323">
        <v>36254.15</v>
      </c>
      <c r="U99" s="323">
        <v>24144.07</v>
      </c>
      <c r="V99" s="323">
        <v>28557.79</v>
      </c>
      <c r="W99" s="337">
        <f t="shared" si="10"/>
        <v>107699.79000000001</v>
      </c>
      <c r="X99" s="336">
        <v>28475.499999999996</v>
      </c>
      <c r="Y99" s="323">
        <v>25272.93</v>
      </c>
      <c r="Z99" s="323">
        <v>32328.009999999995</v>
      </c>
      <c r="AA99" s="323">
        <v>16771.91</v>
      </c>
      <c r="AB99" s="337">
        <f t="shared" si="11"/>
        <v>102848.34999999999</v>
      </c>
      <c r="AC99" s="336">
        <v>32345.509999999995</v>
      </c>
      <c r="AD99" s="323">
        <v>26808.139999999996</v>
      </c>
      <c r="AE99" s="323">
        <v>23114.35</v>
      </c>
      <c r="AF99" s="323">
        <v>18257.620000000003</v>
      </c>
      <c r="AG99" s="337">
        <f t="shared" si="12"/>
        <v>100525.62</v>
      </c>
      <c r="AH99" s="336">
        <v>17631.510000000002</v>
      </c>
      <c r="AI99" s="323"/>
      <c r="AJ99" s="323"/>
      <c r="AK99" s="323"/>
      <c r="AL99" s="337">
        <f t="shared" si="13"/>
        <v>17631.510000000002</v>
      </c>
    </row>
    <row r="100" spans="1:38" ht="12.75" customHeight="1" x14ac:dyDescent="0.2">
      <c r="A100" s="95" t="s">
        <v>206</v>
      </c>
      <c r="B100" s="96" t="s">
        <v>35</v>
      </c>
      <c r="C100" s="298" t="s">
        <v>145</v>
      </c>
      <c r="D100" s="299"/>
      <c r="E100" s="299"/>
      <c r="F100" s="299"/>
      <c r="G100" s="299"/>
      <c r="H100" s="300">
        <f t="shared" si="14"/>
        <v>0</v>
      </c>
      <c r="I100" s="299"/>
      <c r="J100" s="299"/>
      <c r="K100" s="299"/>
      <c r="L100" s="299"/>
      <c r="M100" s="300">
        <f t="shared" si="15"/>
        <v>0</v>
      </c>
      <c r="N100" s="299"/>
      <c r="O100" s="299"/>
      <c r="P100" s="299"/>
      <c r="Q100" s="299">
        <v>1731.48</v>
      </c>
      <c r="R100" s="329">
        <f t="shared" si="16"/>
        <v>1731.48</v>
      </c>
      <c r="S100" s="336">
        <v>5490.2300000000005</v>
      </c>
      <c r="T100" s="323">
        <v>10913</v>
      </c>
      <c r="U100" s="323">
        <v>15264.599999999999</v>
      </c>
      <c r="V100" s="323">
        <v>13593.34</v>
      </c>
      <c r="W100" s="337">
        <f t="shared" si="10"/>
        <v>45261.17</v>
      </c>
      <c r="X100" s="336">
        <v>762</v>
      </c>
      <c r="Y100" s="323">
        <v>9760.3099999999977</v>
      </c>
      <c r="Z100" s="323">
        <v>8949.7999999999993</v>
      </c>
      <c r="AA100" s="323">
        <v>1701.68</v>
      </c>
      <c r="AB100" s="337">
        <f t="shared" si="11"/>
        <v>21173.789999999997</v>
      </c>
      <c r="AC100" s="336">
        <v>10021.460000000001</v>
      </c>
      <c r="AD100" s="323">
        <v>4142.88</v>
      </c>
      <c r="AE100" s="323">
        <v>6624.44</v>
      </c>
      <c r="AF100" s="323">
        <v>4527.91</v>
      </c>
      <c r="AG100" s="337">
        <f t="shared" si="12"/>
        <v>25316.69</v>
      </c>
      <c r="AH100" s="336">
        <v>7172.58</v>
      </c>
      <c r="AI100" s="323"/>
      <c r="AJ100" s="323"/>
      <c r="AK100" s="323"/>
      <c r="AL100" s="337">
        <f t="shared" si="13"/>
        <v>7172.58</v>
      </c>
    </row>
    <row r="101" spans="1:38" ht="12.75" customHeight="1" x14ac:dyDescent="0.2">
      <c r="A101" s="95" t="s">
        <v>206</v>
      </c>
      <c r="B101" s="96" t="s">
        <v>35</v>
      </c>
      <c r="C101" s="298" t="s">
        <v>146</v>
      </c>
      <c r="D101" s="299"/>
      <c r="E101" s="299"/>
      <c r="F101" s="299"/>
      <c r="G101" s="299"/>
      <c r="H101" s="300">
        <f t="shared" si="14"/>
        <v>0</v>
      </c>
      <c r="I101" s="299"/>
      <c r="J101" s="299"/>
      <c r="K101" s="299"/>
      <c r="L101" s="299"/>
      <c r="M101" s="300">
        <f t="shared" si="15"/>
        <v>0</v>
      </c>
      <c r="N101" s="299"/>
      <c r="O101" s="299"/>
      <c r="P101" s="299"/>
      <c r="Q101" s="299">
        <v>1339.17</v>
      </c>
      <c r="R101" s="329">
        <f t="shared" si="16"/>
        <v>1339.17</v>
      </c>
      <c r="S101" s="336">
        <v>3271.29</v>
      </c>
      <c r="T101" s="323">
        <v>6475.78</v>
      </c>
      <c r="U101" s="323">
        <v>2141.7799999999997</v>
      </c>
      <c r="V101" s="323">
        <v>1673.3</v>
      </c>
      <c r="W101" s="337">
        <f t="shared" si="10"/>
        <v>13562.149999999998</v>
      </c>
      <c r="X101" s="336">
        <v>2884.8399999999997</v>
      </c>
      <c r="Y101" s="323">
        <v>3696.02</v>
      </c>
      <c r="Z101" s="323">
        <v>3992.34</v>
      </c>
      <c r="AA101" s="323">
        <v>2021.46</v>
      </c>
      <c r="AB101" s="337">
        <f t="shared" si="11"/>
        <v>12594.66</v>
      </c>
      <c r="AC101" s="336">
        <v>2971.66</v>
      </c>
      <c r="AD101" s="323">
        <v>3253.0699999999997</v>
      </c>
      <c r="AE101" s="323">
        <v>1682.04</v>
      </c>
      <c r="AF101" s="323">
        <v>2229.94</v>
      </c>
      <c r="AG101" s="337">
        <f t="shared" si="12"/>
        <v>10136.709999999999</v>
      </c>
      <c r="AH101" s="336">
        <v>3453.81</v>
      </c>
      <c r="AI101" s="323"/>
      <c r="AJ101" s="323"/>
      <c r="AK101" s="323"/>
      <c r="AL101" s="337">
        <f t="shared" si="13"/>
        <v>3453.81</v>
      </c>
    </row>
    <row r="102" spans="1:38" ht="12.75" customHeight="1" x14ac:dyDescent="0.2">
      <c r="A102" s="95" t="s">
        <v>206</v>
      </c>
      <c r="B102" s="96" t="s">
        <v>35</v>
      </c>
      <c r="C102" s="298" t="s">
        <v>154</v>
      </c>
      <c r="D102" s="323"/>
      <c r="E102" s="323"/>
      <c r="F102" s="323"/>
      <c r="G102" s="323"/>
      <c r="H102" s="324">
        <f t="shared" si="14"/>
        <v>0</v>
      </c>
      <c r="I102" s="323"/>
      <c r="J102" s="323"/>
      <c r="K102" s="323"/>
      <c r="L102" s="323"/>
      <c r="M102" s="324">
        <f t="shared" si="15"/>
        <v>0</v>
      </c>
      <c r="N102" s="323"/>
      <c r="O102" s="323"/>
      <c r="P102" s="323"/>
      <c r="Q102" s="323"/>
      <c r="R102" s="329">
        <f t="shared" si="16"/>
        <v>0</v>
      </c>
      <c r="S102" s="336">
        <v>84.8</v>
      </c>
      <c r="T102" s="323"/>
      <c r="U102" s="323">
        <v>249.79</v>
      </c>
      <c r="V102" s="323"/>
      <c r="W102" s="337">
        <f t="shared" si="10"/>
        <v>334.59</v>
      </c>
      <c r="X102" s="336"/>
      <c r="Y102" s="323"/>
      <c r="Z102" s="323"/>
      <c r="AA102" s="323"/>
      <c r="AB102" s="337">
        <f t="shared" si="11"/>
        <v>0</v>
      </c>
      <c r="AC102" s="336"/>
      <c r="AD102" s="323"/>
      <c r="AE102" s="323"/>
      <c r="AF102" s="323"/>
      <c r="AG102" s="337">
        <f t="shared" si="12"/>
        <v>0</v>
      </c>
      <c r="AH102" s="336"/>
      <c r="AI102" s="323"/>
      <c r="AJ102" s="323"/>
      <c r="AK102" s="323"/>
      <c r="AL102" s="337">
        <f t="shared" si="13"/>
        <v>0</v>
      </c>
    </row>
    <row r="103" spans="1:38" ht="12.75" customHeight="1" x14ac:dyDescent="0.2">
      <c r="A103" s="95" t="s">
        <v>77</v>
      </c>
      <c r="B103" s="96" t="s">
        <v>59</v>
      </c>
      <c r="C103" s="96" t="s">
        <v>158</v>
      </c>
      <c r="D103" s="98"/>
      <c r="E103" s="98"/>
      <c r="F103" s="98"/>
      <c r="G103" s="98"/>
      <c r="H103" s="121">
        <f t="shared" si="14"/>
        <v>0</v>
      </c>
      <c r="I103" s="98"/>
      <c r="J103" s="98"/>
      <c r="K103" s="98"/>
      <c r="L103" s="98"/>
      <c r="M103" s="121">
        <f t="shared" si="15"/>
        <v>0</v>
      </c>
      <c r="N103" s="98"/>
      <c r="O103" s="98"/>
      <c r="P103" s="98">
        <v>300.74999999999994</v>
      </c>
      <c r="Q103" s="98">
        <v>13.98</v>
      </c>
      <c r="R103" s="329">
        <f t="shared" si="16"/>
        <v>314.72999999999996</v>
      </c>
      <c r="S103" s="336">
        <v>21.5</v>
      </c>
      <c r="T103" s="323"/>
      <c r="U103" s="323">
        <v>78.039999999999992</v>
      </c>
      <c r="V103" s="323"/>
      <c r="W103" s="337">
        <f t="shared" si="10"/>
        <v>99.539999999999992</v>
      </c>
      <c r="X103" s="336"/>
      <c r="Y103" s="323">
        <v>171.32000000000002</v>
      </c>
      <c r="Z103" s="323">
        <v>10.5</v>
      </c>
      <c r="AA103" s="323">
        <v>224.97</v>
      </c>
      <c r="AB103" s="337">
        <f t="shared" si="11"/>
        <v>406.79</v>
      </c>
      <c r="AC103" s="336"/>
      <c r="AD103" s="323"/>
      <c r="AE103" s="323"/>
      <c r="AF103" s="323"/>
      <c r="AG103" s="337">
        <f t="shared" si="12"/>
        <v>0</v>
      </c>
      <c r="AH103" s="336"/>
      <c r="AI103" s="323"/>
      <c r="AJ103" s="323"/>
      <c r="AK103" s="323"/>
      <c r="AL103" s="337">
        <f t="shared" si="13"/>
        <v>0</v>
      </c>
    </row>
    <row r="104" spans="1:38" ht="12.75" customHeight="1" x14ac:dyDescent="0.2">
      <c r="A104" s="95" t="s">
        <v>77</v>
      </c>
      <c r="B104" s="96" t="s">
        <v>59</v>
      </c>
      <c r="C104" s="227" t="s">
        <v>153</v>
      </c>
      <c r="D104" s="598"/>
      <c r="E104" s="598"/>
      <c r="F104" s="598"/>
      <c r="G104" s="598"/>
      <c r="H104" s="599"/>
      <c r="I104" s="598"/>
      <c r="J104" s="598"/>
      <c r="K104" s="598"/>
      <c r="L104" s="598"/>
      <c r="M104" s="599"/>
      <c r="N104" s="598"/>
      <c r="O104" s="598"/>
      <c r="P104" s="598"/>
      <c r="Q104" s="598"/>
      <c r="R104" s="600"/>
      <c r="S104" s="601"/>
      <c r="T104" s="598"/>
      <c r="U104" s="598"/>
      <c r="V104" s="598"/>
      <c r="W104" s="337">
        <f t="shared" si="10"/>
        <v>0</v>
      </c>
      <c r="X104" s="601"/>
      <c r="Y104" s="598">
        <v>152.22</v>
      </c>
      <c r="Z104" s="598">
        <v>60.69</v>
      </c>
      <c r="AA104" s="598">
        <v>33.39</v>
      </c>
      <c r="AB104" s="337">
        <f t="shared" si="11"/>
        <v>246.3</v>
      </c>
      <c r="AC104" s="601">
        <v>6083.7099999999973</v>
      </c>
      <c r="AD104" s="598">
        <v>74.070000000000007</v>
      </c>
      <c r="AE104" s="598">
        <v>67.199999999999989</v>
      </c>
      <c r="AF104" s="598"/>
      <c r="AG104" s="337">
        <f t="shared" si="12"/>
        <v>6224.9799999999968</v>
      </c>
      <c r="AH104" s="601"/>
      <c r="AI104" s="598"/>
      <c r="AJ104" s="598"/>
      <c r="AK104" s="598"/>
      <c r="AL104" s="337">
        <f t="shared" si="13"/>
        <v>0</v>
      </c>
    </row>
    <row r="105" spans="1:38" ht="12.75" customHeight="1" x14ac:dyDescent="0.2">
      <c r="A105" s="95" t="s">
        <v>77</v>
      </c>
      <c r="B105" s="96" t="s">
        <v>59</v>
      </c>
      <c r="C105" s="227" t="s">
        <v>144</v>
      </c>
      <c r="D105" s="228"/>
      <c r="E105" s="228"/>
      <c r="F105" s="228"/>
      <c r="G105" s="228"/>
      <c r="H105" s="229">
        <f>SUM(D105:G105)</f>
        <v>0</v>
      </c>
      <c r="I105" s="228"/>
      <c r="J105" s="228"/>
      <c r="K105" s="228"/>
      <c r="L105" s="228"/>
      <c r="M105" s="229">
        <f>SUM(I105:L105)</f>
        <v>0</v>
      </c>
      <c r="N105" s="228"/>
      <c r="O105" s="228"/>
      <c r="P105" s="228">
        <v>841.31</v>
      </c>
      <c r="Q105" s="228"/>
      <c r="R105" s="329">
        <f>SUM(N105:Q105)</f>
        <v>841.31</v>
      </c>
      <c r="S105" s="336"/>
      <c r="T105" s="323"/>
      <c r="U105" s="323">
        <v>88.58</v>
      </c>
      <c r="V105" s="323">
        <v>12.47</v>
      </c>
      <c r="W105" s="337">
        <f t="shared" si="10"/>
        <v>101.05</v>
      </c>
      <c r="X105" s="336"/>
      <c r="Y105" s="323">
        <v>33.39</v>
      </c>
      <c r="Z105" s="323">
        <v>55.650000000000006</v>
      </c>
      <c r="AA105" s="323">
        <v>44.52</v>
      </c>
      <c r="AB105" s="337">
        <f t="shared" si="11"/>
        <v>133.56</v>
      </c>
      <c r="AC105" s="336">
        <v>1597.1799999999998</v>
      </c>
      <c r="AD105" s="323">
        <v>201.29</v>
      </c>
      <c r="AE105" s="323">
        <v>27.599999999999998</v>
      </c>
      <c r="AF105" s="323"/>
      <c r="AG105" s="337">
        <f t="shared" si="12"/>
        <v>1826.0699999999997</v>
      </c>
      <c r="AH105" s="336"/>
      <c r="AI105" s="323"/>
      <c r="AJ105" s="323"/>
      <c r="AK105" s="323"/>
      <c r="AL105" s="337">
        <f t="shared" si="13"/>
        <v>0</v>
      </c>
    </row>
    <row r="106" spans="1:38" ht="12.75" customHeight="1" x14ac:dyDescent="0.2">
      <c r="A106" s="95" t="s">
        <v>77</v>
      </c>
      <c r="B106" s="96" t="s">
        <v>59</v>
      </c>
      <c r="C106" s="767" t="s">
        <v>145</v>
      </c>
      <c r="D106" s="768"/>
      <c r="E106" s="768"/>
      <c r="F106" s="768"/>
      <c r="G106" s="768"/>
      <c r="H106" s="769"/>
      <c r="I106" s="768"/>
      <c r="J106" s="768"/>
      <c r="K106" s="768"/>
      <c r="L106" s="768"/>
      <c r="M106" s="769"/>
      <c r="N106" s="768"/>
      <c r="O106" s="768"/>
      <c r="P106" s="768"/>
      <c r="Q106" s="768"/>
      <c r="R106" s="770"/>
      <c r="S106" s="771"/>
      <c r="T106" s="768"/>
      <c r="U106" s="768"/>
      <c r="V106" s="768"/>
      <c r="W106" s="337">
        <f t="shared" si="10"/>
        <v>0</v>
      </c>
      <c r="X106" s="771"/>
      <c r="Y106" s="768"/>
      <c r="Z106" s="768">
        <v>11.13</v>
      </c>
      <c r="AA106" s="768">
        <v>72.2</v>
      </c>
      <c r="AB106" s="337">
        <f t="shared" si="11"/>
        <v>83.33</v>
      </c>
      <c r="AC106" s="771">
        <v>392.91000000000008</v>
      </c>
      <c r="AD106" s="768"/>
      <c r="AE106" s="768"/>
      <c r="AF106" s="768"/>
      <c r="AG106" s="337">
        <f t="shared" si="12"/>
        <v>392.91000000000008</v>
      </c>
      <c r="AH106" s="771"/>
      <c r="AI106" s="768"/>
      <c r="AJ106" s="768"/>
      <c r="AK106" s="768"/>
      <c r="AL106" s="337">
        <f t="shared" si="13"/>
        <v>0</v>
      </c>
    </row>
    <row r="107" spans="1:38" ht="12.75" customHeight="1" x14ac:dyDescent="0.2">
      <c r="A107" s="95" t="s">
        <v>77</v>
      </c>
      <c r="B107" s="96" t="s">
        <v>59</v>
      </c>
      <c r="C107" s="96" t="s">
        <v>147</v>
      </c>
      <c r="D107" s="98"/>
      <c r="E107" s="98"/>
      <c r="F107" s="98"/>
      <c r="G107" s="98"/>
      <c r="H107" s="121">
        <f>SUM(D107:G107)</f>
        <v>0</v>
      </c>
      <c r="I107" s="98"/>
      <c r="J107" s="98"/>
      <c r="K107" s="98"/>
      <c r="L107" s="98"/>
      <c r="M107" s="121">
        <f>SUM(I107:L107)</f>
        <v>0</v>
      </c>
      <c r="N107" s="98"/>
      <c r="O107" s="98"/>
      <c r="P107" s="98">
        <v>1005.1500000000001</v>
      </c>
      <c r="Q107" s="98">
        <v>66.559999999999988</v>
      </c>
      <c r="R107" s="329">
        <f>SUM(N107:Q107)</f>
        <v>1071.71</v>
      </c>
      <c r="S107" s="336"/>
      <c r="T107" s="323">
        <v>60.11</v>
      </c>
      <c r="U107" s="323"/>
      <c r="V107" s="323"/>
      <c r="W107" s="337">
        <f t="shared" si="10"/>
        <v>60.11</v>
      </c>
      <c r="X107" s="336">
        <v>101.08</v>
      </c>
      <c r="Y107" s="323"/>
      <c r="Z107" s="323">
        <v>67.88</v>
      </c>
      <c r="AA107" s="323">
        <v>653.75</v>
      </c>
      <c r="AB107" s="337">
        <f t="shared" si="11"/>
        <v>822.71</v>
      </c>
      <c r="AC107" s="336">
        <v>29.44</v>
      </c>
      <c r="AD107" s="323">
        <v>64</v>
      </c>
      <c r="AE107" s="323"/>
      <c r="AF107" s="323"/>
      <c r="AG107" s="337">
        <f t="shared" si="12"/>
        <v>93.44</v>
      </c>
      <c r="AH107" s="336"/>
      <c r="AI107" s="323"/>
      <c r="AJ107" s="323"/>
      <c r="AK107" s="323"/>
      <c r="AL107" s="337">
        <f t="shared" si="13"/>
        <v>0</v>
      </c>
    </row>
    <row r="108" spans="1:38" ht="12.75" customHeight="1" x14ac:dyDescent="0.2">
      <c r="A108" s="95" t="s">
        <v>77</v>
      </c>
      <c r="B108" s="96" t="s">
        <v>59</v>
      </c>
      <c r="C108" s="597" t="s">
        <v>154</v>
      </c>
      <c r="D108" s="598"/>
      <c r="E108" s="598"/>
      <c r="F108" s="598"/>
      <c r="G108" s="598"/>
      <c r="H108" s="599"/>
      <c r="I108" s="598"/>
      <c r="J108" s="598"/>
      <c r="K108" s="598"/>
      <c r="L108" s="598"/>
      <c r="M108" s="599"/>
      <c r="N108" s="598"/>
      <c r="O108" s="598"/>
      <c r="P108" s="598"/>
      <c r="Q108" s="598"/>
      <c r="R108" s="600"/>
      <c r="S108" s="601"/>
      <c r="T108" s="598"/>
      <c r="U108" s="598"/>
      <c r="V108" s="598"/>
      <c r="W108" s="337">
        <f t="shared" si="10"/>
        <v>0</v>
      </c>
      <c r="X108" s="601"/>
      <c r="Y108" s="598">
        <v>255.4</v>
      </c>
      <c r="Z108" s="598">
        <v>119.44999999999999</v>
      </c>
      <c r="AA108" s="598"/>
      <c r="AB108" s="337">
        <f t="shared" si="11"/>
        <v>374.85</v>
      </c>
      <c r="AC108" s="601">
        <v>30.18</v>
      </c>
      <c r="AD108" s="598">
        <v>175.02</v>
      </c>
      <c r="AE108" s="598"/>
      <c r="AF108" s="598"/>
      <c r="AG108" s="337">
        <f t="shared" si="12"/>
        <v>205.20000000000002</v>
      </c>
      <c r="AH108" s="601"/>
      <c r="AI108" s="598"/>
      <c r="AJ108" s="598"/>
      <c r="AK108" s="598"/>
      <c r="AL108" s="337">
        <f t="shared" si="13"/>
        <v>0</v>
      </c>
    </row>
    <row r="109" spans="1:38" ht="12.75" customHeight="1" x14ac:dyDescent="0.2">
      <c r="A109" s="95" t="s">
        <v>77</v>
      </c>
      <c r="B109" s="96" t="s">
        <v>104</v>
      </c>
      <c r="C109" s="227" t="s">
        <v>126</v>
      </c>
      <c r="D109" s="228"/>
      <c r="E109" s="228"/>
      <c r="F109" s="228"/>
      <c r="G109" s="228"/>
      <c r="H109" s="229">
        <f t="shared" ref="H109:H127" si="17">SUM(D109:G109)</f>
        <v>0</v>
      </c>
      <c r="I109" s="228"/>
      <c r="J109" s="228"/>
      <c r="K109" s="228">
        <v>1689</v>
      </c>
      <c r="L109" s="228"/>
      <c r="M109" s="229">
        <f t="shared" ref="M109:M127" si="18">SUM(I109:L109)</f>
        <v>1689</v>
      </c>
      <c r="N109" s="228"/>
      <c r="O109" s="228"/>
      <c r="P109" s="228"/>
      <c r="Q109" s="228"/>
      <c r="R109" s="329">
        <f t="shared" ref="R109:R127" si="19">SUM(N109:Q109)</f>
        <v>0</v>
      </c>
      <c r="S109" s="336"/>
      <c r="T109" s="323"/>
      <c r="U109" s="323"/>
      <c r="V109" s="323"/>
      <c r="W109" s="337">
        <f t="shared" si="10"/>
        <v>0</v>
      </c>
      <c r="X109" s="336"/>
      <c r="Y109" s="323"/>
      <c r="Z109" s="323"/>
      <c r="AA109" s="323"/>
      <c r="AB109" s="337">
        <f t="shared" si="11"/>
        <v>0</v>
      </c>
      <c r="AC109" s="336"/>
      <c r="AD109" s="323"/>
      <c r="AE109" s="323"/>
      <c r="AF109" s="323"/>
      <c r="AG109" s="337">
        <f t="shared" si="12"/>
        <v>0</v>
      </c>
      <c r="AH109" s="336"/>
      <c r="AI109" s="323"/>
      <c r="AJ109" s="323"/>
      <c r="AK109" s="323"/>
      <c r="AL109" s="337">
        <f t="shared" si="13"/>
        <v>0</v>
      </c>
    </row>
    <row r="110" spans="1:38" ht="12.75" customHeight="1" x14ac:dyDescent="0.2">
      <c r="A110" s="95" t="s">
        <v>77</v>
      </c>
      <c r="B110" s="96" t="s">
        <v>104</v>
      </c>
      <c r="C110" s="96" t="s">
        <v>174</v>
      </c>
      <c r="D110" s="98"/>
      <c r="E110" s="98"/>
      <c r="F110" s="98"/>
      <c r="G110" s="98"/>
      <c r="H110" s="121">
        <f t="shared" si="17"/>
        <v>0</v>
      </c>
      <c r="I110" s="98"/>
      <c r="J110" s="98"/>
      <c r="K110" s="98">
        <v>3595</v>
      </c>
      <c r="L110" s="98"/>
      <c r="M110" s="121">
        <f t="shared" si="18"/>
        <v>3595</v>
      </c>
      <c r="N110" s="98"/>
      <c r="O110" s="98"/>
      <c r="P110" s="98"/>
      <c r="Q110" s="98"/>
      <c r="R110" s="329">
        <f t="shared" si="19"/>
        <v>0</v>
      </c>
      <c r="S110" s="336"/>
      <c r="T110" s="323"/>
      <c r="U110" s="323"/>
      <c r="V110" s="323"/>
      <c r="W110" s="337">
        <f t="shared" si="10"/>
        <v>0</v>
      </c>
      <c r="X110" s="336"/>
      <c r="Y110" s="323"/>
      <c r="Z110" s="323"/>
      <c r="AA110" s="323"/>
      <c r="AB110" s="337">
        <f t="shared" si="11"/>
        <v>0</v>
      </c>
      <c r="AC110" s="336"/>
      <c r="AD110" s="323"/>
      <c r="AE110" s="323"/>
      <c r="AF110" s="323"/>
      <c r="AG110" s="337">
        <f t="shared" si="12"/>
        <v>0</v>
      </c>
      <c r="AH110" s="336"/>
      <c r="AI110" s="323"/>
      <c r="AJ110" s="323"/>
      <c r="AK110" s="323"/>
      <c r="AL110" s="337">
        <f t="shared" si="13"/>
        <v>0</v>
      </c>
    </row>
    <row r="111" spans="1:38" ht="12.75" customHeight="1" x14ac:dyDescent="0.2">
      <c r="A111" s="95" t="s">
        <v>77</v>
      </c>
      <c r="B111" s="96" t="s">
        <v>243</v>
      </c>
      <c r="C111" s="96" t="s">
        <v>128</v>
      </c>
      <c r="D111" s="98"/>
      <c r="E111" s="98"/>
      <c r="F111" s="98"/>
      <c r="G111" s="98"/>
      <c r="H111" s="121">
        <f t="shared" si="17"/>
        <v>0</v>
      </c>
      <c r="I111" s="98"/>
      <c r="J111" s="98">
        <v>381.88</v>
      </c>
      <c r="K111" s="98"/>
      <c r="L111" s="98">
        <v>70.489999999999995</v>
      </c>
      <c r="M111" s="121">
        <f t="shared" si="18"/>
        <v>452.37</v>
      </c>
      <c r="N111" s="98">
        <v>146.01</v>
      </c>
      <c r="O111" s="98">
        <v>125.05</v>
      </c>
      <c r="P111" s="98">
        <v>-31.580000000000013</v>
      </c>
      <c r="Q111" s="98"/>
      <c r="R111" s="329">
        <f t="shared" si="19"/>
        <v>239.48</v>
      </c>
      <c r="S111" s="336"/>
      <c r="T111" s="323"/>
      <c r="U111" s="323"/>
      <c r="V111" s="323"/>
      <c r="W111" s="337">
        <f t="shared" si="10"/>
        <v>0</v>
      </c>
      <c r="X111" s="336"/>
      <c r="Y111" s="323"/>
      <c r="Z111" s="323"/>
      <c r="AA111" s="323"/>
      <c r="AB111" s="337">
        <f t="shared" si="11"/>
        <v>0</v>
      </c>
      <c r="AC111" s="336"/>
      <c r="AD111" s="323"/>
      <c r="AE111" s="323"/>
      <c r="AF111" s="323"/>
      <c r="AG111" s="337">
        <f t="shared" si="12"/>
        <v>0</v>
      </c>
      <c r="AH111" s="336"/>
      <c r="AI111" s="323"/>
      <c r="AJ111" s="323"/>
      <c r="AK111" s="323"/>
      <c r="AL111" s="337">
        <f t="shared" si="13"/>
        <v>0</v>
      </c>
    </row>
    <row r="112" spans="1:38" ht="12.75" customHeight="1" x14ac:dyDescent="0.2">
      <c r="A112" s="95" t="s">
        <v>77</v>
      </c>
      <c r="B112" s="96" t="s">
        <v>243</v>
      </c>
      <c r="C112" s="96" t="s">
        <v>129</v>
      </c>
      <c r="D112" s="98"/>
      <c r="E112" s="98"/>
      <c r="F112" s="98"/>
      <c r="G112" s="98"/>
      <c r="H112" s="121">
        <f t="shared" si="17"/>
        <v>0</v>
      </c>
      <c r="I112" s="98"/>
      <c r="J112" s="98"/>
      <c r="K112" s="98"/>
      <c r="L112" s="98"/>
      <c r="M112" s="121">
        <f t="shared" si="18"/>
        <v>0</v>
      </c>
      <c r="N112" s="98"/>
      <c r="O112" s="98"/>
      <c r="P112" s="98"/>
      <c r="Q112" s="98">
        <v>145.10000000000002</v>
      </c>
      <c r="R112" s="329">
        <f t="shared" si="19"/>
        <v>145.10000000000002</v>
      </c>
      <c r="S112" s="336"/>
      <c r="T112" s="323"/>
      <c r="U112" s="323"/>
      <c r="V112" s="323"/>
      <c r="W112" s="337">
        <f t="shared" si="10"/>
        <v>0</v>
      </c>
      <c r="X112" s="336"/>
      <c r="Y112" s="323"/>
      <c r="Z112" s="323"/>
      <c r="AA112" s="323">
        <v>416.71</v>
      </c>
      <c r="AB112" s="337">
        <f t="shared" si="11"/>
        <v>416.71</v>
      </c>
      <c r="AC112" s="336"/>
      <c r="AD112" s="323"/>
      <c r="AE112" s="323"/>
      <c r="AF112" s="323"/>
      <c r="AG112" s="337">
        <f t="shared" si="12"/>
        <v>0</v>
      </c>
      <c r="AH112" s="336"/>
      <c r="AI112" s="323"/>
      <c r="AJ112" s="323"/>
      <c r="AK112" s="323"/>
      <c r="AL112" s="337">
        <f t="shared" si="13"/>
        <v>0</v>
      </c>
    </row>
    <row r="113" spans="1:38" ht="12.75" customHeight="1" x14ac:dyDescent="0.2">
      <c r="A113" s="95" t="s">
        <v>77</v>
      </c>
      <c r="B113" s="96" t="s">
        <v>243</v>
      </c>
      <c r="C113" s="96" t="s">
        <v>131</v>
      </c>
      <c r="D113" s="98"/>
      <c r="E113" s="98"/>
      <c r="F113" s="98"/>
      <c r="G113" s="98"/>
      <c r="H113" s="121">
        <f t="shared" si="17"/>
        <v>0</v>
      </c>
      <c r="I113" s="98">
        <v>944.70999999999992</v>
      </c>
      <c r="J113" s="98">
        <v>697.78</v>
      </c>
      <c r="K113" s="98">
        <v>473</v>
      </c>
      <c r="L113" s="98">
        <v>183</v>
      </c>
      <c r="M113" s="121">
        <f t="shared" si="18"/>
        <v>2298.4899999999998</v>
      </c>
      <c r="N113" s="98">
        <v>2410.29</v>
      </c>
      <c r="O113" s="98">
        <v>2026.4699999999998</v>
      </c>
      <c r="P113" s="98">
        <v>409.81</v>
      </c>
      <c r="Q113" s="98">
        <v>4806.3</v>
      </c>
      <c r="R113" s="329">
        <f t="shared" si="19"/>
        <v>9652.8700000000008</v>
      </c>
      <c r="S113" s="336">
        <v>355.46000000000004</v>
      </c>
      <c r="T113" s="323">
        <v>147.55000000000001</v>
      </c>
      <c r="U113" s="323">
        <v>455.07</v>
      </c>
      <c r="V113" s="323">
        <v>316.36</v>
      </c>
      <c r="W113" s="337">
        <f t="shared" si="10"/>
        <v>1274.44</v>
      </c>
      <c r="X113" s="336">
        <v>121.03999999999999</v>
      </c>
      <c r="Y113" s="323">
        <v>95.52000000000001</v>
      </c>
      <c r="Z113" s="323">
        <v>62.65</v>
      </c>
      <c r="AA113" s="323">
        <v>770.06</v>
      </c>
      <c r="AB113" s="337">
        <f t="shared" si="11"/>
        <v>1049.27</v>
      </c>
      <c r="AC113" s="336">
        <v>2955.7200000000003</v>
      </c>
      <c r="AD113" s="323">
        <v>78.599999999999994</v>
      </c>
      <c r="AE113" s="323">
        <v>28.32</v>
      </c>
      <c r="AF113" s="323"/>
      <c r="AG113" s="337">
        <f t="shared" si="12"/>
        <v>3062.6400000000003</v>
      </c>
      <c r="AH113" s="336"/>
      <c r="AI113" s="323"/>
      <c r="AJ113" s="323"/>
      <c r="AK113" s="323"/>
      <c r="AL113" s="337">
        <f t="shared" si="13"/>
        <v>0</v>
      </c>
    </row>
    <row r="114" spans="1:38" ht="12.75" customHeight="1" x14ac:dyDescent="0.2">
      <c r="A114" s="95" t="s">
        <v>77</v>
      </c>
      <c r="B114" s="96" t="s">
        <v>243</v>
      </c>
      <c r="C114" s="96" t="s">
        <v>139</v>
      </c>
      <c r="D114" s="98"/>
      <c r="E114" s="98"/>
      <c r="F114" s="98"/>
      <c r="G114" s="98"/>
      <c r="H114" s="121">
        <f t="shared" si="17"/>
        <v>0</v>
      </c>
      <c r="I114" s="98"/>
      <c r="J114" s="98"/>
      <c r="K114" s="98"/>
      <c r="L114" s="98"/>
      <c r="M114" s="121">
        <f t="shared" si="18"/>
        <v>0</v>
      </c>
      <c r="N114" s="98"/>
      <c r="O114" s="98"/>
      <c r="P114" s="98"/>
      <c r="Q114" s="98">
        <v>399.99</v>
      </c>
      <c r="R114" s="329">
        <f t="shared" si="19"/>
        <v>399.99</v>
      </c>
      <c r="S114" s="336"/>
      <c r="T114" s="323"/>
      <c r="U114" s="323"/>
      <c r="V114" s="323"/>
      <c r="W114" s="337">
        <f t="shared" si="10"/>
        <v>0</v>
      </c>
      <c r="X114" s="336"/>
      <c r="Y114" s="323"/>
      <c r="Z114" s="323"/>
      <c r="AA114" s="323"/>
      <c r="AB114" s="337">
        <f t="shared" si="11"/>
        <v>0</v>
      </c>
      <c r="AC114" s="336"/>
      <c r="AD114" s="323"/>
      <c r="AE114" s="323"/>
      <c r="AF114" s="323"/>
      <c r="AG114" s="337">
        <f t="shared" si="12"/>
        <v>0</v>
      </c>
      <c r="AH114" s="336"/>
      <c r="AI114" s="323"/>
      <c r="AJ114" s="323"/>
      <c r="AK114" s="323"/>
      <c r="AL114" s="337">
        <f t="shared" si="13"/>
        <v>0</v>
      </c>
    </row>
    <row r="115" spans="1:38" ht="12.75" customHeight="1" x14ac:dyDescent="0.2">
      <c r="A115" s="95" t="s">
        <v>77</v>
      </c>
      <c r="B115" s="96" t="s">
        <v>243</v>
      </c>
      <c r="C115" s="96" t="s">
        <v>140</v>
      </c>
      <c r="D115" s="98"/>
      <c r="E115" s="98"/>
      <c r="F115" s="98"/>
      <c r="G115" s="98"/>
      <c r="H115" s="121">
        <f t="shared" si="17"/>
        <v>0</v>
      </c>
      <c r="I115" s="98"/>
      <c r="J115" s="98">
        <v>368</v>
      </c>
      <c r="K115" s="98">
        <v>138</v>
      </c>
      <c r="L115" s="98">
        <v>33.5</v>
      </c>
      <c r="M115" s="121">
        <f t="shared" si="18"/>
        <v>539.5</v>
      </c>
      <c r="N115" s="98"/>
      <c r="O115" s="98"/>
      <c r="P115" s="98"/>
      <c r="Q115" s="98">
        <v>73.84</v>
      </c>
      <c r="R115" s="329">
        <f t="shared" si="19"/>
        <v>73.84</v>
      </c>
      <c r="S115" s="336">
        <v>69.599999999999994</v>
      </c>
      <c r="T115" s="323">
        <v>84.539999999999992</v>
      </c>
      <c r="U115" s="323"/>
      <c r="V115" s="323"/>
      <c r="W115" s="337">
        <f t="shared" si="10"/>
        <v>154.13999999999999</v>
      </c>
      <c r="X115" s="336"/>
      <c r="Y115" s="323"/>
      <c r="Z115" s="323"/>
      <c r="AA115" s="323"/>
      <c r="AB115" s="337">
        <f t="shared" si="11"/>
        <v>0</v>
      </c>
      <c r="AC115" s="336"/>
      <c r="AD115" s="323"/>
      <c r="AE115" s="323"/>
      <c r="AF115" s="323"/>
      <c r="AG115" s="337">
        <f t="shared" si="12"/>
        <v>0</v>
      </c>
      <c r="AH115" s="336"/>
      <c r="AI115" s="323"/>
      <c r="AJ115" s="323"/>
      <c r="AK115" s="323"/>
      <c r="AL115" s="337">
        <f t="shared" si="13"/>
        <v>0</v>
      </c>
    </row>
    <row r="116" spans="1:38" ht="12.75" customHeight="1" x14ac:dyDescent="0.2">
      <c r="A116" s="95" t="s">
        <v>77</v>
      </c>
      <c r="B116" s="96" t="s">
        <v>243</v>
      </c>
      <c r="C116" s="96" t="s">
        <v>153</v>
      </c>
      <c r="D116" s="98"/>
      <c r="E116" s="98"/>
      <c r="F116" s="98"/>
      <c r="G116" s="98"/>
      <c r="H116" s="121">
        <f t="shared" si="17"/>
        <v>0</v>
      </c>
      <c r="I116" s="98"/>
      <c r="J116" s="98">
        <v>815</v>
      </c>
      <c r="K116" s="98">
        <v>2377.35</v>
      </c>
      <c r="L116" s="98">
        <v>207.70999999999998</v>
      </c>
      <c r="M116" s="121">
        <f t="shared" si="18"/>
        <v>3400.06</v>
      </c>
      <c r="N116" s="98"/>
      <c r="O116" s="98"/>
      <c r="P116" s="98"/>
      <c r="Q116" s="98"/>
      <c r="R116" s="329">
        <f t="shared" si="19"/>
        <v>0</v>
      </c>
      <c r="S116" s="336"/>
      <c r="T116" s="323"/>
      <c r="U116" s="323"/>
      <c r="V116" s="323"/>
      <c r="W116" s="337">
        <f t="shared" si="10"/>
        <v>0</v>
      </c>
      <c r="X116" s="336"/>
      <c r="Y116" s="323"/>
      <c r="Z116" s="323">
        <v>737.5</v>
      </c>
      <c r="AA116" s="323"/>
      <c r="AB116" s="337">
        <f t="shared" si="11"/>
        <v>737.5</v>
      </c>
      <c r="AC116" s="336"/>
      <c r="AD116" s="323">
        <v>4124.0200000000004</v>
      </c>
      <c r="AE116" s="323"/>
      <c r="AF116" s="323"/>
      <c r="AG116" s="337">
        <f t="shared" si="12"/>
        <v>4124.0200000000004</v>
      </c>
      <c r="AH116" s="336"/>
      <c r="AI116" s="323"/>
      <c r="AJ116" s="323"/>
      <c r="AK116" s="323"/>
      <c r="AL116" s="337">
        <f t="shared" si="13"/>
        <v>0</v>
      </c>
    </row>
    <row r="117" spans="1:38" ht="12.75" customHeight="1" x14ac:dyDescent="0.2">
      <c r="A117" s="95" t="s">
        <v>77</v>
      </c>
      <c r="B117" s="96" t="s">
        <v>243</v>
      </c>
      <c r="C117" s="96" t="s">
        <v>141</v>
      </c>
      <c r="D117" s="98"/>
      <c r="E117" s="98"/>
      <c r="F117" s="98"/>
      <c r="G117" s="98"/>
      <c r="H117" s="121">
        <f t="shared" si="17"/>
        <v>0</v>
      </c>
      <c r="I117" s="98"/>
      <c r="J117" s="98">
        <v>175.68</v>
      </c>
      <c r="K117" s="98">
        <v>1393.55</v>
      </c>
      <c r="L117" s="98">
        <v>905.68</v>
      </c>
      <c r="M117" s="121">
        <f t="shared" si="18"/>
        <v>2474.91</v>
      </c>
      <c r="N117" s="98">
        <v>480.48999999999995</v>
      </c>
      <c r="O117" s="98">
        <v>175.68</v>
      </c>
      <c r="P117" s="98">
        <v>1971.3999999999999</v>
      </c>
      <c r="Q117" s="98">
        <v>586.65000000000009</v>
      </c>
      <c r="R117" s="329">
        <f t="shared" si="19"/>
        <v>3214.22</v>
      </c>
      <c r="S117" s="336">
        <v>386.86</v>
      </c>
      <c r="T117" s="323"/>
      <c r="U117" s="323">
        <v>90</v>
      </c>
      <c r="V117" s="323"/>
      <c r="W117" s="337">
        <f t="shared" si="10"/>
        <v>476.86</v>
      </c>
      <c r="X117" s="336">
        <v>50.05</v>
      </c>
      <c r="Y117" s="323"/>
      <c r="Z117" s="323"/>
      <c r="AA117" s="323"/>
      <c r="AB117" s="337">
        <f t="shared" si="11"/>
        <v>50.05</v>
      </c>
      <c r="AC117" s="336">
        <v>1405.58</v>
      </c>
      <c r="AD117" s="323">
        <v>3503.53</v>
      </c>
      <c r="AE117" s="323"/>
      <c r="AF117" s="323"/>
      <c r="AG117" s="337">
        <f t="shared" si="12"/>
        <v>4909.1100000000006</v>
      </c>
      <c r="AH117" s="336"/>
      <c r="AI117" s="323"/>
      <c r="AJ117" s="323"/>
      <c r="AK117" s="323"/>
      <c r="AL117" s="337">
        <f t="shared" si="13"/>
        <v>0</v>
      </c>
    </row>
    <row r="118" spans="1:38" ht="12.75" customHeight="1" x14ac:dyDescent="0.2">
      <c r="A118" s="95" t="s">
        <v>77</v>
      </c>
      <c r="B118" s="96" t="s">
        <v>243</v>
      </c>
      <c r="C118" s="322" t="s">
        <v>142</v>
      </c>
      <c r="D118" s="323"/>
      <c r="E118" s="323"/>
      <c r="F118" s="323"/>
      <c r="G118" s="323"/>
      <c r="H118" s="324">
        <f t="shared" si="17"/>
        <v>0</v>
      </c>
      <c r="I118" s="323"/>
      <c r="J118" s="323"/>
      <c r="K118" s="323">
        <v>83.34</v>
      </c>
      <c r="L118" s="323"/>
      <c r="M118" s="324">
        <f t="shared" si="18"/>
        <v>83.34</v>
      </c>
      <c r="N118" s="323"/>
      <c r="O118" s="323">
        <v>743.98</v>
      </c>
      <c r="P118" s="323"/>
      <c r="Q118" s="323">
        <v>219.52</v>
      </c>
      <c r="R118" s="329">
        <f t="shared" si="19"/>
        <v>963.5</v>
      </c>
      <c r="S118" s="336">
        <v>428.81</v>
      </c>
      <c r="T118" s="323">
        <v>2853.33</v>
      </c>
      <c r="U118" s="323">
        <v>2942</v>
      </c>
      <c r="V118" s="323">
        <v>1872</v>
      </c>
      <c r="W118" s="337">
        <f t="shared" si="10"/>
        <v>8096.1399999999994</v>
      </c>
      <c r="X118" s="336"/>
      <c r="Y118" s="323"/>
      <c r="Z118" s="323"/>
      <c r="AA118" s="323"/>
      <c r="AB118" s="337">
        <f t="shared" si="11"/>
        <v>0</v>
      </c>
      <c r="AC118" s="336">
        <v>1083.33</v>
      </c>
      <c r="AD118" s="323">
        <v>1321.51</v>
      </c>
      <c r="AE118" s="323"/>
      <c r="AF118" s="323"/>
      <c r="AG118" s="337">
        <f t="shared" si="12"/>
        <v>2404.84</v>
      </c>
      <c r="AH118" s="336"/>
      <c r="AI118" s="323"/>
      <c r="AJ118" s="323"/>
      <c r="AK118" s="323"/>
      <c r="AL118" s="337">
        <f t="shared" si="13"/>
        <v>0</v>
      </c>
    </row>
    <row r="119" spans="1:38" ht="12.75" customHeight="1" x14ac:dyDescent="0.2">
      <c r="A119" s="95" t="s">
        <v>77</v>
      </c>
      <c r="B119" s="96" t="s">
        <v>243</v>
      </c>
      <c r="C119" s="96" t="s">
        <v>143</v>
      </c>
      <c r="D119" s="98"/>
      <c r="E119" s="98"/>
      <c r="F119" s="98"/>
      <c r="G119" s="98"/>
      <c r="H119" s="121">
        <f t="shared" si="17"/>
        <v>0</v>
      </c>
      <c r="I119" s="98"/>
      <c r="J119" s="98">
        <v>108.49000000000001</v>
      </c>
      <c r="K119" s="98">
        <v>496.02000000000004</v>
      </c>
      <c r="L119" s="98"/>
      <c r="M119" s="121">
        <f t="shared" si="18"/>
        <v>604.51</v>
      </c>
      <c r="N119" s="98"/>
      <c r="O119" s="98"/>
      <c r="P119" s="98">
        <v>88.069999999999979</v>
      </c>
      <c r="Q119" s="98">
        <v>13.9</v>
      </c>
      <c r="R119" s="329">
        <f t="shared" si="19"/>
        <v>101.96999999999998</v>
      </c>
      <c r="S119" s="336"/>
      <c r="T119" s="323"/>
      <c r="U119" s="323"/>
      <c r="V119" s="323"/>
      <c r="W119" s="337">
        <f t="shared" si="10"/>
        <v>0</v>
      </c>
      <c r="X119" s="336">
        <v>4584</v>
      </c>
      <c r="Y119" s="323"/>
      <c r="Z119" s="323">
        <v>1669</v>
      </c>
      <c r="AA119" s="323">
        <v>765</v>
      </c>
      <c r="AB119" s="337">
        <f t="shared" si="11"/>
        <v>7018</v>
      </c>
      <c r="AC119" s="336"/>
      <c r="AD119" s="323"/>
      <c r="AE119" s="323"/>
      <c r="AF119" s="323"/>
      <c r="AG119" s="337">
        <f t="shared" si="12"/>
        <v>0</v>
      </c>
      <c r="AH119" s="336"/>
      <c r="AI119" s="323"/>
      <c r="AJ119" s="323"/>
      <c r="AK119" s="323"/>
      <c r="AL119" s="337">
        <f t="shared" si="13"/>
        <v>0</v>
      </c>
    </row>
    <row r="120" spans="1:38" ht="12.75" customHeight="1" x14ac:dyDescent="0.2">
      <c r="A120" s="95" t="s">
        <v>77</v>
      </c>
      <c r="B120" s="155" t="s">
        <v>243</v>
      </c>
      <c r="C120" s="155" t="s">
        <v>144</v>
      </c>
      <c r="D120" s="156"/>
      <c r="E120" s="156"/>
      <c r="F120" s="156"/>
      <c r="G120" s="156"/>
      <c r="H120" s="157">
        <f t="shared" si="17"/>
        <v>0</v>
      </c>
      <c r="I120" s="156"/>
      <c r="J120" s="156">
        <v>103.69</v>
      </c>
      <c r="K120" s="156"/>
      <c r="L120" s="156"/>
      <c r="M120" s="121">
        <f t="shared" si="18"/>
        <v>103.69</v>
      </c>
      <c r="N120" s="156"/>
      <c r="O120" s="156"/>
      <c r="P120" s="156"/>
      <c r="Q120" s="156"/>
      <c r="R120" s="329">
        <f t="shared" si="19"/>
        <v>0</v>
      </c>
      <c r="S120" s="336"/>
      <c r="T120" s="323"/>
      <c r="U120" s="323"/>
      <c r="V120" s="323"/>
      <c r="W120" s="337">
        <f t="shared" si="10"/>
        <v>0</v>
      </c>
      <c r="X120" s="336"/>
      <c r="Y120" s="323"/>
      <c r="Z120" s="323"/>
      <c r="AA120" s="323"/>
      <c r="AB120" s="337">
        <f t="shared" si="11"/>
        <v>0</v>
      </c>
      <c r="AC120" s="336">
        <v>1671.19</v>
      </c>
      <c r="AD120" s="323"/>
      <c r="AE120" s="323"/>
      <c r="AF120" s="323"/>
      <c r="AG120" s="337">
        <f t="shared" si="12"/>
        <v>1671.19</v>
      </c>
      <c r="AH120" s="336"/>
      <c r="AI120" s="323"/>
      <c r="AJ120" s="323"/>
      <c r="AK120" s="323"/>
      <c r="AL120" s="337">
        <f t="shared" si="13"/>
        <v>0</v>
      </c>
    </row>
    <row r="121" spans="1:38" ht="12.75" customHeight="1" x14ac:dyDescent="0.2">
      <c r="A121" s="95" t="s">
        <v>77</v>
      </c>
      <c r="B121" s="155" t="s">
        <v>243</v>
      </c>
      <c r="C121" s="155" t="s">
        <v>157</v>
      </c>
      <c r="D121" s="156"/>
      <c r="E121" s="156"/>
      <c r="F121" s="156"/>
      <c r="G121" s="156"/>
      <c r="H121" s="157">
        <f t="shared" si="17"/>
        <v>0</v>
      </c>
      <c r="I121" s="156">
        <v>440.55</v>
      </c>
      <c r="J121" s="156"/>
      <c r="K121" s="156"/>
      <c r="L121" s="156"/>
      <c r="M121" s="121">
        <f t="shared" si="18"/>
        <v>440.55</v>
      </c>
      <c r="N121" s="156">
        <v>415.44</v>
      </c>
      <c r="O121" s="156"/>
      <c r="P121" s="156"/>
      <c r="Q121" s="156"/>
      <c r="R121" s="329">
        <f t="shared" si="19"/>
        <v>415.44</v>
      </c>
      <c r="S121" s="336">
        <v>629.91999999999996</v>
      </c>
      <c r="T121" s="323"/>
      <c r="U121" s="323"/>
      <c r="V121" s="323"/>
      <c r="W121" s="337">
        <f t="shared" si="10"/>
        <v>629.91999999999996</v>
      </c>
      <c r="X121" s="336"/>
      <c r="Y121" s="323"/>
      <c r="Z121" s="323"/>
      <c r="AA121" s="323"/>
      <c r="AB121" s="337">
        <f t="shared" si="11"/>
        <v>0</v>
      </c>
      <c r="AC121" s="336"/>
      <c r="AD121" s="323"/>
      <c r="AE121" s="323"/>
      <c r="AF121" s="323"/>
      <c r="AG121" s="337">
        <f t="shared" si="12"/>
        <v>0</v>
      </c>
      <c r="AH121" s="336"/>
      <c r="AI121" s="323"/>
      <c r="AJ121" s="323"/>
      <c r="AK121" s="323"/>
      <c r="AL121" s="337">
        <f t="shared" si="13"/>
        <v>0</v>
      </c>
    </row>
    <row r="122" spans="1:38" ht="12.75" customHeight="1" x14ac:dyDescent="0.2">
      <c r="A122" s="95" t="s">
        <v>77</v>
      </c>
      <c r="B122" s="155" t="s">
        <v>243</v>
      </c>
      <c r="C122" s="155" t="s">
        <v>146</v>
      </c>
      <c r="D122" s="156"/>
      <c r="E122" s="156"/>
      <c r="F122" s="156"/>
      <c r="G122" s="156"/>
      <c r="H122" s="157">
        <f t="shared" si="17"/>
        <v>0</v>
      </c>
      <c r="I122" s="156">
        <v>95.08</v>
      </c>
      <c r="J122" s="156">
        <v>725.80000000000007</v>
      </c>
      <c r="K122" s="156">
        <v>287.33999999999997</v>
      </c>
      <c r="L122" s="156">
        <v>280.03999999999996</v>
      </c>
      <c r="M122" s="121">
        <f t="shared" si="18"/>
        <v>1388.26</v>
      </c>
      <c r="N122" s="156">
        <v>1122.5899999999999</v>
      </c>
      <c r="O122" s="156">
        <v>336.9</v>
      </c>
      <c r="P122" s="156">
        <v>523.97</v>
      </c>
      <c r="Q122" s="156"/>
      <c r="R122" s="329">
        <f t="shared" si="19"/>
        <v>1983.4599999999998</v>
      </c>
      <c r="S122" s="336">
        <v>182.4</v>
      </c>
      <c r="T122" s="323"/>
      <c r="U122" s="323">
        <v>73.75</v>
      </c>
      <c r="V122" s="323">
        <v>801.97</v>
      </c>
      <c r="W122" s="337">
        <f t="shared" si="10"/>
        <v>1058.1199999999999</v>
      </c>
      <c r="X122" s="336">
        <v>156.80000000000001</v>
      </c>
      <c r="Y122" s="323">
        <v>156.85999999999999</v>
      </c>
      <c r="Z122" s="323"/>
      <c r="AA122" s="323">
        <v>315.54000000000002</v>
      </c>
      <c r="AB122" s="337">
        <f t="shared" si="11"/>
        <v>629.20000000000005</v>
      </c>
      <c r="AC122" s="336">
        <v>1493.12</v>
      </c>
      <c r="AD122" s="323">
        <v>1205.82</v>
      </c>
      <c r="AE122" s="323">
        <v>115</v>
      </c>
      <c r="AF122" s="323"/>
      <c r="AG122" s="337">
        <f t="shared" si="12"/>
        <v>2813.9399999999996</v>
      </c>
      <c r="AH122" s="336"/>
      <c r="AI122" s="323"/>
      <c r="AJ122" s="323"/>
      <c r="AK122" s="323"/>
      <c r="AL122" s="337">
        <f t="shared" si="13"/>
        <v>0</v>
      </c>
    </row>
    <row r="123" spans="1:38" ht="12.75" customHeight="1" x14ac:dyDescent="0.2">
      <c r="A123" s="95" t="s">
        <v>77</v>
      </c>
      <c r="B123" s="96" t="s">
        <v>243</v>
      </c>
      <c r="C123" s="96" t="s">
        <v>187</v>
      </c>
      <c r="D123" s="98"/>
      <c r="E123" s="98"/>
      <c r="F123" s="98"/>
      <c r="G123" s="98"/>
      <c r="H123" s="121">
        <f t="shared" si="17"/>
        <v>0</v>
      </c>
      <c r="I123" s="98"/>
      <c r="J123" s="98"/>
      <c r="K123" s="98"/>
      <c r="L123" s="98">
        <v>-18.54</v>
      </c>
      <c r="M123" s="121">
        <f t="shared" si="18"/>
        <v>-18.54</v>
      </c>
      <c r="N123" s="98"/>
      <c r="O123" s="98"/>
      <c r="P123" s="98"/>
      <c r="Q123" s="98"/>
      <c r="R123" s="329">
        <f t="shared" si="19"/>
        <v>0</v>
      </c>
      <c r="S123" s="336"/>
      <c r="T123" s="323"/>
      <c r="U123" s="323"/>
      <c r="V123" s="323"/>
      <c r="W123" s="337">
        <f t="shared" si="10"/>
        <v>0</v>
      </c>
      <c r="X123" s="336"/>
      <c r="Y123" s="323"/>
      <c r="Z123" s="323"/>
      <c r="AA123" s="323"/>
      <c r="AB123" s="337">
        <f t="shared" si="11"/>
        <v>0</v>
      </c>
      <c r="AC123" s="336"/>
      <c r="AD123" s="323"/>
      <c r="AE123" s="323"/>
      <c r="AF123" s="323"/>
      <c r="AG123" s="337">
        <f t="shared" si="12"/>
        <v>0</v>
      </c>
      <c r="AH123" s="336"/>
      <c r="AI123" s="323"/>
      <c r="AJ123" s="323"/>
      <c r="AK123" s="323"/>
      <c r="AL123" s="337">
        <f t="shared" si="13"/>
        <v>0</v>
      </c>
    </row>
    <row r="124" spans="1:38" ht="12.75" customHeight="1" x14ac:dyDescent="0.2">
      <c r="A124" s="95" t="s">
        <v>77</v>
      </c>
      <c r="B124" s="96" t="s">
        <v>243</v>
      </c>
      <c r="C124" s="96" t="s">
        <v>147</v>
      </c>
      <c r="D124" s="98"/>
      <c r="E124" s="98"/>
      <c r="F124" s="98"/>
      <c r="G124" s="98"/>
      <c r="H124" s="121">
        <f t="shared" si="17"/>
        <v>0</v>
      </c>
      <c r="I124" s="98"/>
      <c r="J124" s="98"/>
      <c r="K124" s="98"/>
      <c r="L124" s="98"/>
      <c r="M124" s="121">
        <f t="shared" si="18"/>
        <v>0</v>
      </c>
      <c r="N124" s="98"/>
      <c r="O124" s="98"/>
      <c r="P124" s="98"/>
      <c r="Q124" s="98"/>
      <c r="R124" s="329">
        <f t="shared" si="19"/>
        <v>0</v>
      </c>
      <c r="S124" s="336">
        <v>743.3</v>
      </c>
      <c r="T124" s="323"/>
      <c r="U124" s="323"/>
      <c r="V124" s="323">
        <v>70.36</v>
      </c>
      <c r="W124" s="337">
        <f t="shared" si="10"/>
        <v>813.66</v>
      </c>
      <c r="X124" s="336">
        <v>22.45</v>
      </c>
      <c r="Y124" s="323"/>
      <c r="Z124" s="323"/>
      <c r="AA124" s="323"/>
      <c r="AB124" s="337">
        <f t="shared" si="11"/>
        <v>22.45</v>
      </c>
      <c r="AC124" s="336"/>
      <c r="AD124" s="323">
        <v>237.32</v>
      </c>
      <c r="AE124" s="323">
        <v>77.680000000000007</v>
      </c>
      <c r="AF124" s="323"/>
      <c r="AG124" s="337">
        <f t="shared" si="12"/>
        <v>315</v>
      </c>
      <c r="AH124" s="336"/>
      <c r="AI124" s="323"/>
      <c r="AJ124" s="323"/>
      <c r="AK124" s="323"/>
      <c r="AL124" s="337">
        <f t="shared" si="13"/>
        <v>0</v>
      </c>
    </row>
    <row r="125" spans="1:38" ht="12.75" customHeight="1" x14ac:dyDescent="0.2">
      <c r="A125" s="95" t="s">
        <v>77</v>
      </c>
      <c r="B125" s="96" t="s">
        <v>11</v>
      </c>
      <c r="C125" s="149" t="s">
        <v>153</v>
      </c>
      <c r="D125" s="150"/>
      <c r="E125" s="150"/>
      <c r="F125" s="150"/>
      <c r="G125" s="150"/>
      <c r="H125" s="151">
        <f t="shared" si="17"/>
        <v>0</v>
      </c>
      <c r="I125" s="150"/>
      <c r="J125" s="150"/>
      <c r="K125" s="150"/>
      <c r="L125" s="150"/>
      <c r="M125" s="121">
        <f t="shared" si="18"/>
        <v>0</v>
      </c>
      <c r="N125" s="150"/>
      <c r="O125" s="150"/>
      <c r="P125" s="150">
        <v>145</v>
      </c>
      <c r="Q125" s="150">
        <v>2660</v>
      </c>
      <c r="R125" s="329">
        <f t="shared" si="19"/>
        <v>2805</v>
      </c>
      <c r="S125" s="336"/>
      <c r="T125" s="323"/>
      <c r="U125" s="323"/>
      <c r="V125" s="323"/>
      <c r="W125" s="337">
        <f t="shared" si="10"/>
        <v>0</v>
      </c>
      <c r="X125" s="336"/>
      <c r="Y125" s="323">
        <v>74.100000000000009</v>
      </c>
      <c r="Z125" s="323">
        <v>4644.3899999999994</v>
      </c>
      <c r="AA125" s="323">
        <v>-1070</v>
      </c>
      <c r="AB125" s="337">
        <f t="shared" si="11"/>
        <v>3648.49</v>
      </c>
      <c r="AC125" s="336">
        <v>2000</v>
      </c>
      <c r="AD125" s="323">
        <v>447</v>
      </c>
      <c r="AE125" s="323"/>
      <c r="AF125" s="323"/>
      <c r="AG125" s="337">
        <f t="shared" si="12"/>
        <v>2447</v>
      </c>
      <c r="AH125" s="336"/>
      <c r="AI125" s="323"/>
      <c r="AJ125" s="323"/>
      <c r="AK125" s="323"/>
      <c r="AL125" s="337">
        <f t="shared" si="13"/>
        <v>0</v>
      </c>
    </row>
    <row r="126" spans="1:38" ht="12.75" customHeight="1" x14ac:dyDescent="0.2">
      <c r="A126" s="95" t="s">
        <v>77</v>
      </c>
      <c r="B126" s="96" t="s">
        <v>11</v>
      </c>
      <c r="C126" s="96" t="s">
        <v>143</v>
      </c>
      <c r="D126" s="98"/>
      <c r="E126" s="98"/>
      <c r="F126" s="98"/>
      <c r="G126" s="98"/>
      <c r="H126" s="121">
        <f t="shared" si="17"/>
        <v>0</v>
      </c>
      <c r="I126" s="98"/>
      <c r="J126" s="98">
        <v>75</v>
      </c>
      <c r="K126" s="98"/>
      <c r="L126" s="98"/>
      <c r="M126" s="121">
        <f t="shared" si="18"/>
        <v>75</v>
      </c>
      <c r="N126" s="98"/>
      <c r="O126" s="98"/>
      <c r="P126" s="98"/>
      <c r="Q126" s="98"/>
      <c r="R126" s="329">
        <f t="shared" si="19"/>
        <v>0</v>
      </c>
      <c r="S126" s="336"/>
      <c r="T126" s="323"/>
      <c r="U126" s="323"/>
      <c r="V126" s="323"/>
      <c r="W126" s="337">
        <f t="shared" si="10"/>
        <v>0</v>
      </c>
      <c r="X126" s="336"/>
      <c r="Y126" s="323">
        <v>227</v>
      </c>
      <c r="Z126" s="323"/>
      <c r="AA126" s="323"/>
      <c r="AB126" s="337">
        <f t="shared" si="11"/>
        <v>227</v>
      </c>
      <c r="AC126" s="336"/>
      <c r="AD126" s="323"/>
      <c r="AE126" s="323"/>
      <c r="AF126" s="323"/>
      <c r="AG126" s="337">
        <f t="shared" si="12"/>
        <v>0</v>
      </c>
      <c r="AH126" s="336"/>
      <c r="AI126" s="323"/>
      <c r="AJ126" s="323"/>
      <c r="AK126" s="323"/>
      <c r="AL126" s="337">
        <f t="shared" si="13"/>
        <v>0</v>
      </c>
    </row>
    <row r="127" spans="1:38" ht="12.75" customHeight="1" x14ac:dyDescent="0.2">
      <c r="A127" s="95" t="s">
        <v>77</v>
      </c>
      <c r="B127" s="96" t="s">
        <v>11</v>
      </c>
      <c r="C127" s="96" t="s">
        <v>144</v>
      </c>
      <c r="D127" s="98"/>
      <c r="E127" s="98"/>
      <c r="F127" s="98"/>
      <c r="G127" s="98"/>
      <c r="H127" s="121">
        <f t="shared" si="17"/>
        <v>0</v>
      </c>
      <c r="I127" s="98"/>
      <c r="J127" s="98"/>
      <c r="K127" s="98"/>
      <c r="L127" s="98">
        <v>400.72</v>
      </c>
      <c r="M127" s="121">
        <f t="shared" si="18"/>
        <v>400.72</v>
      </c>
      <c r="N127" s="98"/>
      <c r="O127" s="98"/>
      <c r="P127" s="98"/>
      <c r="Q127" s="98"/>
      <c r="R127" s="329">
        <f t="shared" si="19"/>
        <v>0</v>
      </c>
      <c r="S127" s="336"/>
      <c r="T127" s="323"/>
      <c r="U127" s="323"/>
      <c r="V127" s="323"/>
      <c r="W127" s="337">
        <f t="shared" si="10"/>
        <v>0</v>
      </c>
      <c r="X127" s="336"/>
      <c r="Y127" s="323"/>
      <c r="Z127" s="323"/>
      <c r="AA127" s="323"/>
      <c r="AB127" s="337">
        <f t="shared" si="11"/>
        <v>0</v>
      </c>
      <c r="AC127" s="336"/>
      <c r="AD127" s="323"/>
      <c r="AE127" s="323"/>
      <c r="AF127" s="323"/>
      <c r="AG127" s="337">
        <f t="shared" si="12"/>
        <v>0</v>
      </c>
      <c r="AH127" s="336"/>
      <c r="AI127" s="323"/>
      <c r="AJ127" s="323"/>
      <c r="AK127" s="323"/>
      <c r="AL127" s="337">
        <f t="shared" si="13"/>
        <v>0</v>
      </c>
    </row>
    <row r="128" spans="1:38" ht="12.75" customHeight="1" x14ac:dyDescent="0.2">
      <c r="A128" s="95" t="s">
        <v>77</v>
      </c>
      <c r="B128" s="96" t="s">
        <v>11</v>
      </c>
      <c r="C128" s="510" t="s">
        <v>146</v>
      </c>
      <c r="D128" s="511"/>
      <c r="E128" s="511"/>
      <c r="F128" s="511"/>
      <c r="G128" s="511"/>
      <c r="H128" s="512"/>
      <c r="I128" s="511"/>
      <c r="J128" s="511"/>
      <c r="K128" s="511"/>
      <c r="L128" s="511"/>
      <c r="M128" s="512"/>
      <c r="N128" s="511"/>
      <c r="O128" s="511"/>
      <c r="P128" s="511"/>
      <c r="Q128" s="511"/>
      <c r="R128" s="513"/>
      <c r="S128" s="514"/>
      <c r="T128" s="511"/>
      <c r="U128" s="511"/>
      <c r="V128" s="511"/>
      <c r="W128" s="337">
        <f t="shared" si="10"/>
        <v>0</v>
      </c>
      <c r="X128" s="514">
        <v>357.24</v>
      </c>
      <c r="Y128" s="323">
        <v>1524.5</v>
      </c>
      <c r="Z128" s="511"/>
      <c r="AA128" s="511"/>
      <c r="AB128" s="337">
        <f t="shared" si="11"/>
        <v>1881.74</v>
      </c>
      <c r="AC128" s="514"/>
      <c r="AD128" s="323"/>
      <c r="AE128" s="511"/>
      <c r="AF128" s="511"/>
      <c r="AG128" s="337">
        <f t="shared" si="12"/>
        <v>0</v>
      </c>
      <c r="AH128" s="514"/>
      <c r="AI128" s="323"/>
      <c r="AJ128" s="511"/>
      <c r="AK128" s="511"/>
      <c r="AL128" s="337">
        <f t="shared" si="13"/>
        <v>0</v>
      </c>
    </row>
    <row r="129" spans="1:38" ht="12.75" customHeight="1" x14ac:dyDescent="0.2">
      <c r="A129" s="95" t="s">
        <v>77</v>
      </c>
      <c r="B129" s="96" t="s">
        <v>94</v>
      </c>
      <c r="C129" s="96" t="s">
        <v>188</v>
      </c>
      <c r="D129" s="98"/>
      <c r="E129" s="98"/>
      <c r="F129" s="98"/>
      <c r="G129" s="98"/>
      <c r="H129" s="121">
        <f t="shared" ref="H129:H136" si="20">SUM(D129:G129)</f>
        <v>0</v>
      </c>
      <c r="I129" s="98"/>
      <c r="J129" s="98"/>
      <c r="K129" s="98"/>
      <c r="L129" s="98">
        <v>1415.1</v>
      </c>
      <c r="M129" s="121">
        <f t="shared" ref="M129:M136" si="21">SUM(I129:L129)</f>
        <v>1415.1</v>
      </c>
      <c r="N129" s="98">
        <v>1967.83</v>
      </c>
      <c r="O129" s="98">
        <v>855.32999999999993</v>
      </c>
      <c r="P129" s="98">
        <v>1623.53</v>
      </c>
      <c r="Q129" s="98">
        <v>1118.3400000000001</v>
      </c>
      <c r="R129" s="329">
        <f t="shared" ref="R129:R136" si="22">SUM(N129:Q129)</f>
        <v>5565.03</v>
      </c>
      <c r="S129" s="336">
        <v>3714.88</v>
      </c>
      <c r="T129" s="323">
        <v>1264.5999999999999</v>
      </c>
      <c r="U129" s="323">
        <v>293.56000000000006</v>
      </c>
      <c r="V129" s="323">
        <v>1338.35</v>
      </c>
      <c r="W129" s="337">
        <f t="shared" si="10"/>
        <v>6611.3899999999994</v>
      </c>
      <c r="X129" s="336">
        <v>517.49</v>
      </c>
      <c r="Y129" s="323">
        <v>47.1</v>
      </c>
      <c r="Z129" s="323"/>
      <c r="AA129" s="323"/>
      <c r="AB129" s="337">
        <f t="shared" si="11"/>
        <v>564.59</v>
      </c>
      <c r="AC129" s="336"/>
      <c r="AD129" s="323"/>
      <c r="AE129" s="323"/>
      <c r="AF129" s="323"/>
      <c r="AG129" s="337">
        <f t="shared" si="12"/>
        <v>0</v>
      </c>
      <c r="AH129" s="336"/>
      <c r="AI129" s="323"/>
      <c r="AJ129" s="323"/>
      <c r="AK129" s="323"/>
      <c r="AL129" s="337">
        <f t="shared" si="13"/>
        <v>0</v>
      </c>
    </row>
    <row r="130" spans="1:38" ht="12.75" customHeight="1" x14ac:dyDescent="0.2">
      <c r="A130" s="95" t="s">
        <v>77</v>
      </c>
      <c r="B130" s="96" t="s">
        <v>94</v>
      </c>
      <c r="C130" s="96" t="s">
        <v>189</v>
      </c>
      <c r="D130" s="98"/>
      <c r="E130" s="98"/>
      <c r="F130" s="98"/>
      <c r="G130" s="98"/>
      <c r="H130" s="121">
        <f t="shared" si="20"/>
        <v>0</v>
      </c>
      <c r="I130" s="98"/>
      <c r="J130" s="98"/>
      <c r="K130" s="98"/>
      <c r="L130" s="98">
        <v>178.41</v>
      </c>
      <c r="M130" s="121">
        <f t="shared" si="21"/>
        <v>178.41</v>
      </c>
      <c r="N130" s="98">
        <v>239.08</v>
      </c>
      <c r="O130" s="98"/>
      <c r="P130" s="98"/>
      <c r="Q130" s="98"/>
      <c r="R130" s="329">
        <f t="shared" si="22"/>
        <v>239.08</v>
      </c>
      <c r="S130" s="336"/>
      <c r="T130" s="323"/>
      <c r="U130" s="323"/>
      <c r="V130" s="323"/>
      <c r="W130" s="337">
        <f t="shared" si="10"/>
        <v>0</v>
      </c>
      <c r="X130" s="336"/>
      <c r="Y130" s="323"/>
      <c r="Z130" s="323"/>
      <c r="AA130" s="323">
        <v>175.84</v>
      </c>
      <c r="AB130" s="337">
        <f t="shared" si="11"/>
        <v>175.84</v>
      </c>
      <c r="AC130" s="336"/>
      <c r="AD130" s="323"/>
      <c r="AE130" s="323"/>
      <c r="AF130" s="323"/>
      <c r="AG130" s="337">
        <f t="shared" si="12"/>
        <v>0</v>
      </c>
      <c r="AH130" s="336"/>
      <c r="AI130" s="323"/>
      <c r="AJ130" s="323"/>
      <c r="AK130" s="323"/>
      <c r="AL130" s="337">
        <f t="shared" si="13"/>
        <v>0</v>
      </c>
    </row>
    <row r="131" spans="1:38" ht="12.75" customHeight="1" x14ac:dyDescent="0.2">
      <c r="A131" s="95" t="s">
        <v>77</v>
      </c>
      <c r="B131" s="96" t="s">
        <v>94</v>
      </c>
      <c r="C131" s="96" t="s">
        <v>160</v>
      </c>
      <c r="D131" s="323"/>
      <c r="E131" s="323"/>
      <c r="F131" s="323"/>
      <c r="G131" s="323"/>
      <c r="H131" s="324">
        <f t="shared" si="20"/>
        <v>0</v>
      </c>
      <c r="I131" s="323"/>
      <c r="J131" s="323"/>
      <c r="K131" s="323"/>
      <c r="L131" s="323"/>
      <c r="M131" s="324">
        <f t="shared" si="21"/>
        <v>0</v>
      </c>
      <c r="N131" s="323"/>
      <c r="O131" s="323"/>
      <c r="P131" s="323"/>
      <c r="Q131" s="323"/>
      <c r="R131" s="329">
        <f t="shared" si="22"/>
        <v>0</v>
      </c>
      <c r="S131" s="336"/>
      <c r="T131" s="323">
        <v>3.58</v>
      </c>
      <c r="U131" s="323"/>
      <c r="V131" s="323"/>
      <c r="W131" s="337">
        <f t="shared" si="10"/>
        <v>3.58</v>
      </c>
      <c r="X131" s="336"/>
      <c r="Y131" s="323"/>
      <c r="Z131" s="323"/>
      <c r="AA131" s="323"/>
      <c r="AB131" s="337">
        <f t="shared" si="11"/>
        <v>0</v>
      </c>
      <c r="AC131" s="336"/>
      <c r="AD131" s="323">
        <v>687</v>
      </c>
      <c r="AE131" s="323"/>
      <c r="AF131" s="323"/>
      <c r="AG131" s="337">
        <f t="shared" si="12"/>
        <v>687</v>
      </c>
      <c r="AH131" s="336"/>
      <c r="AI131" s="323"/>
      <c r="AJ131" s="323"/>
      <c r="AK131" s="323"/>
      <c r="AL131" s="337">
        <f t="shared" si="13"/>
        <v>0</v>
      </c>
    </row>
    <row r="132" spans="1:38" ht="12.75" customHeight="1" x14ac:dyDescent="0.2">
      <c r="A132" s="95" t="s">
        <v>77</v>
      </c>
      <c r="B132" s="96" t="s">
        <v>94</v>
      </c>
      <c r="C132" s="1132" t="s">
        <v>150</v>
      </c>
      <c r="D132" s="1133"/>
      <c r="E132" s="1133"/>
      <c r="F132" s="1133"/>
      <c r="G132" s="1133"/>
      <c r="H132" s="1134"/>
      <c r="I132" s="1133"/>
      <c r="J132" s="1133"/>
      <c r="K132" s="1133"/>
      <c r="L132" s="1133"/>
      <c r="M132" s="1134"/>
      <c r="N132" s="1133"/>
      <c r="O132" s="1133"/>
      <c r="P132" s="1133"/>
      <c r="Q132" s="1133"/>
      <c r="R132" s="1135"/>
      <c r="S132" s="1136"/>
      <c r="T132" s="1133"/>
      <c r="U132" s="1133"/>
      <c r="V132" s="1133"/>
      <c r="W132" s="1137"/>
      <c r="X132" s="1136"/>
      <c r="Y132" s="1133"/>
      <c r="Z132" s="1133"/>
      <c r="AA132" s="1133"/>
      <c r="AB132" s="337">
        <f t="shared" si="11"/>
        <v>0</v>
      </c>
      <c r="AC132" s="1136"/>
      <c r="AD132" s="1133"/>
      <c r="AE132" s="1133">
        <v>957.2</v>
      </c>
      <c r="AF132" s="1133"/>
      <c r="AG132" s="337">
        <f t="shared" si="12"/>
        <v>957.2</v>
      </c>
      <c r="AH132" s="1136"/>
      <c r="AI132" s="1133"/>
      <c r="AJ132" s="1133"/>
      <c r="AK132" s="1133"/>
      <c r="AL132" s="337">
        <f t="shared" si="13"/>
        <v>0</v>
      </c>
    </row>
    <row r="133" spans="1:38" ht="12.75" customHeight="1" x14ac:dyDescent="0.2">
      <c r="A133" s="95" t="s">
        <v>77</v>
      </c>
      <c r="B133" s="96" t="s">
        <v>94</v>
      </c>
      <c r="C133" s="146" t="s">
        <v>129</v>
      </c>
      <c r="D133" s="147"/>
      <c r="E133" s="147"/>
      <c r="F133" s="147"/>
      <c r="G133" s="147"/>
      <c r="H133" s="148">
        <f t="shared" si="20"/>
        <v>0</v>
      </c>
      <c r="I133" s="147"/>
      <c r="J133" s="147"/>
      <c r="K133" s="147"/>
      <c r="L133" s="147"/>
      <c r="M133" s="121">
        <f t="shared" si="21"/>
        <v>0</v>
      </c>
      <c r="N133" s="147"/>
      <c r="O133" s="147"/>
      <c r="P133" s="147">
        <v>1719.58</v>
      </c>
      <c r="Q133" s="147"/>
      <c r="R133" s="329">
        <f t="shared" si="22"/>
        <v>1719.58</v>
      </c>
      <c r="S133" s="336"/>
      <c r="T133" s="323"/>
      <c r="U133" s="323">
        <v>692.22</v>
      </c>
      <c r="V133" s="323"/>
      <c r="W133" s="337">
        <f t="shared" si="10"/>
        <v>692.22</v>
      </c>
      <c r="X133" s="336"/>
      <c r="Y133" s="323"/>
      <c r="Z133" s="323"/>
      <c r="AA133" s="323"/>
      <c r="AB133" s="337">
        <f t="shared" si="11"/>
        <v>0</v>
      </c>
      <c r="AC133" s="336"/>
      <c r="AD133" s="323"/>
      <c r="AE133" s="323"/>
      <c r="AF133" s="323"/>
      <c r="AG133" s="337">
        <f t="shared" si="12"/>
        <v>0</v>
      </c>
      <c r="AH133" s="336"/>
      <c r="AI133" s="323"/>
      <c r="AJ133" s="323"/>
      <c r="AK133" s="323"/>
      <c r="AL133" s="337">
        <f t="shared" si="13"/>
        <v>0</v>
      </c>
    </row>
    <row r="134" spans="1:38" ht="12.75" customHeight="1" x14ac:dyDescent="0.2">
      <c r="A134" s="95" t="s">
        <v>77</v>
      </c>
      <c r="B134" s="96" t="s">
        <v>94</v>
      </c>
      <c r="C134" s="96" t="s">
        <v>162</v>
      </c>
      <c r="D134" s="98"/>
      <c r="E134" s="98"/>
      <c r="F134" s="98"/>
      <c r="G134" s="98"/>
      <c r="H134" s="121">
        <f t="shared" si="20"/>
        <v>0</v>
      </c>
      <c r="I134" s="98"/>
      <c r="J134" s="98"/>
      <c r="K134" s="98"/>
      <c r="L134" s="98">
        <v>1198.4099999999999</v>
      </c>
      <c r="M134" s="121">
        <f t="shared" si="21"/>
        <v>1198.4099999999999</v>
      </c>
      <c r="N134" s="98">
        <v>823.83999999999992</v>
      </c>
      <c r="O134" s="98">
        <v>1422.22</v>
      </c>
      <c r="P134" s="98">
        <v>2713.7</v>
      </c>
      <c r="Q134" s="98">
        <v>525.67000000000007</v>
      </c>
      <c r="R134" s="329">
        <f t="shared" si="22"/>
        <v>5485.43</v>
      </c>
      <c r="S134" s="336">
        <v>2111.5</v>
      </c>
      <c r="T134" s="323">
        <v>3285.26</v>
      </c>
      <c r="U134" s="323">
        <v>704.95999999999981</v>
      </c>
      <c r="V134" s="323">
        <v>343.19999999999993</v>
      </c>
      <c r="W134" s="337">
        <f t="shared" si="10"/>
        <v>6444.92</v>
      </c>
      <c r="X134" s="336">
        <v>7307.54</v>
      </c>
      <c r="Y134" s="323">
        <v>3297.37</v>
      </c>
      <c r="Z134" s="323">
        <v>1026.83</v>
      </c>
      <c r="AA134" s="323">
        <v>1194.81</v>
      </c>
      <c r="AB134" s="337">
        <f t="shared" si="11"/>
        <v>12826.55</v>
      </c>
      <c r="AC134" s="336">
        <v>363.03999999999996</v>
      </c>
      <c r="AD134" s="323">
        <v>691.67000000000007</v>
      </c>
      <c r="AE134" s="323"/>
      <c r="AF134" s="323"/>
      <c r="AG134" s="337">
        <f t="shared" si="12"/>
        <v>1054.71</v>
      </c>
      <c r="AH134" s="336"/>
      <c r="AI134" s="323"/>
      <c r="AJ134" s="323"/>
      <c r="AK134" s="323"/>
      <c r="AL134" s="337">
        <f t="shared" si="13"/>
        <v>0</v>
      </c>
    </row>
    <row r="135" spans="1:38" ht="12.75" customHeight="1" x14ac:dyDescent="0.2">
      <c r="A135" s="95" t="s">
        <v>77</v>
      </c>
      <c r="B135" s="96" t="s">
        <v>94</v>
      </c>
      <c r="C135" s="905" t="s">
        <v>131</v>
      </c>
      <c r="D135" s="901"/>
      <c r="E135" s="901"/>
      <c r="F135" s="901"/>
      <c r="G135" s="901"/>
      <c r="H135" s="902"/>
      <c r="I135" s="901"/>
      <c r="J135" s="901"/>
      <c r="K135" s="901"/>
      <c r="L135" s="901"/>
      <c r="M135" s="902"/>
      <c r="N135" s="901"/>
      <c r="O135" s="901"/>
      <c r="P135" s="901"/>
      <c r="Q135" s="901"/>
      <c r="R135" s="878"/>
      <c r="S135" s="903"/>
      <c r="T135" s="901"/>
      <c r="U135" s="901"/>
      <c r="V135" s="901"/>
      <c r="W135" s="904"/>
      <c r="X135" s="903"/>
      <c r="Y135" s="901"/>
      <c r="Z135" s="901"/>
      <c r="AA135" s="901"/>
      <c r="AB135" s="337">
        <f t="shared" si="11"/>
        <v>0</v>
      </c>
      <c r="AC135" s="903">
        <v>517</v>
      </c>
      <c r="AD135" s="901"/>
      <c r="AE135" s="901"/>
      <c r="AF135" s="901"/>
      <c r="AG135" s="337">
        <f t="shared" si="12"/>
        <v>517</v>
      </c>
      <c r="AH135" s="903"/>
      <c r="AI135" s="901"/>
      <c r="AJ135" s="901"/>
      <c r="AK135" s="901"/>
      <c r="AL135" s="337">
        <f t="shared" si="13"/>
        <v>0</v>
      </c>
    </row>
    <row r="136" spans="1:38" ht="12.75" customHeight="1" x14ac:dyDescent="0.2">
      <c r="A136" s="95" t="s">
        <v>77</v>
      </c>
      <c r="B136" s="96" t="s">
        <v>94</v>
      </c>
      <c r="C136" s="96" t="s">
        <v>190</v>
      </c>
      <c r="D136" s="98"/>
      <c r="E136" s="98"/>
      <c r="F136" s="98"/>
      <c r="G136" s="98"/>
      <c r="H136" s="121">
        <f t="shared" si="20"/>
        <v>0</v>
      </c>
      <c r="I136" s="98"/>
      <c r="J136" s="98"/>
      <c r="K136" s="98"/>
      <c r="L136" s="98"/>
      <c r="M136" s="121">
        <f t="shared" si="21"/>
        <v>0</v>
      </c>
      <c r="N136" s="98">
        <v>270</v>
      </c>
      <c r="O136" s="98"/>
      <c r="P136" s="98"/>
      <c r="Q136" s="98"/>
      <c r="R136" s="329">
        <f t="shared" si="22"/>
        <v>270</v>
      </c>
      <c r="S136" s="336"/>
      <c r="T136" s="323"/>
      <c r="U136" s="323"/>
      <c r="V136" s="323"/>
      <c r="W136" s="337">
        <f t="shared" si="10"/>
        <v>0</v>
      </c>
      <c r="X136" s="336"/>
      <c r="Y136" s="323"/>
      <c r="Z136" s="323"/>
      <c r="AA136" s="323"/>
      <c r="AB136" s="337">
        <f t="shared" si="11"/>
        <v>0</v>
      </c>
      <c r="AC136" s="336"/>
      <c r="AD136" s="323"/>
      <c r="AE136" s="323"/>
      <c r="AF136" s="323"/>
      <c r="AG136" s="337">
        <f t="shared" si="12"/>
        <v>0</v>
      </c>
      <c r="AH136" s="336"/>
      <c r="AI136" s="323"/>
      <c r="AJ136" s="323"/>
      <c r="AK136" s="323"/>
      <c r="AL136" s="337">
        <f t="shared" si="13"/>
        <v>0</v>
      </c>
    </row>
    <row r="137" spans="1:38" ht="12.75" customHeight="1" x14ac:dyDescent="0.2">
      <c r="A137" s="95" t="s">
        <v>77</v>
      </c>
      <c r="B137" s="96" t="s">
        <v>94</v>
      </c>
      <c r="C137" s="575" t="s">
        <v>134</v>
      </c>
      <c r="D137" s="576"/>
      <c r="E137" s="576"/>
      <c r="F137" s="576"/>
      <c r="G137" s="576"/>
      <c r="H137" s="577"/>
      <c r="I137" s="576"/>
      <c r="J137" s="576"/>
      <c r="K137" s="576"/>
      <c r="L137" s="576"/>
      <c r="M137" s="577"/>
      <c r="N137" s="576"/>
      <c r="O137" s="576"/>
      <c r="P137" s="576"/>
      <c r="Q137" s="576"/>
      <c r="R137" s="578"/>
      <c r="S137" s="579"/>
      <c r="T137" s="576"/>
      <c r="U137" s="576"/>
      <c r="V137" s="576"/>
      <c r="W137" s="337">
        <f t="shared" si="10"/>
        <v>0</v>
      </c>
      <c r="X137" s="579"/>
      <c r="Y137" s="323">
        <v>203.51999999999998</v>
      </c>
      <c r="Z137" s="576"/>
      <c r="AA137" s="576"/>
      <c r="AB137" s="337">
        <f t="shared" si="11"/>
        <v>203.51999999999998</v>
      </c>
      <c r="AC137" s="579"/>
      <c r="AD137" s="323"/>
      <c r="AE137" s="576"/>
      <c r="AF137" s="576"/>
      <c r="AG137" s="337">
        <f t="shared" si="12"/>
        <v>0</v>
      </c>
      <c r="AH137" s="579"/>
      <c r="AI137" s="323"/>
      <c r="AJ137" s="576"/>
      <c r="AK137" s="576"/>
      <c r="AL137" s="337">
        <f t="shared" si="13"/>
        <v>0</v>
      </c>
    </row>
    <row r="138" spans="1:38" ht="12.75" customHeight="1" x14ac:dyDescent="0.2">
      <c r="A138" s="95" t="s">
        <v>77</v>
      </c>
      <c r="B138" s="96" t="s">
        <v>94</v>
      </c>
      <c r="C138" s="96" t="s">
        <v>191</v>
      </c>
      <c r="D138" s="98"/>
      <c r="E138" s="98"/>
      <c r="F138" s="98"/>
      <c r="G138" s="98"/>
      <c r="H138" s="121">
        <f t="shared" ref="H138:H148" si="23">SUM(D138:G138)</f>
        <v>0</v>
      </c>
      <c r="I138" s="98"/>
      <c r="J138" s="98"/>
      <c r="K138" s="98"/>
      <c r="L138" s="98">
        <v>32.340000000000003</v>
      </c>
      <c r="M138" s="121">
        <f t="shared" ref="M138:M148" si="24">SUM(I138:L138)</f>
        <v>32.340000000000003</v>
      </c>
      <c r="N138" s="98">
        <v>1118.01</v>
      </c>
      <c r="O138" s="98">
        <v>693.07999999999993</v>
      </c>
      <c r="P138" s="98">
        <v>95.52000000000001</v>
      </c>
      <c r="Q138" s="98">
        <v>165.17999999999998</v>
      </c>
      <c r="R138" s="329">
        <f t="shared" ref="R138:R148" si="25">SUM(N138:Q138)</f>
        <v>2071.79</v>
      </c>
      <c r="S138" s="336"/>
      <c r="T138" s="323"/>
      <c r="U138" s="323"/>
      <c r="V138" s="323"/>
      <c r="W138" s="337">
        <f t="shared" ref="W138:W202" si="26">SUM(S138:V138)</f>
        <v>0</v>
      </c>
      <c r="X138" s="336"/>
      <c r="Y138" s="323"/>
      <c r="Z138" s="323"/>
      <c r="AA138" s="323"/>
      <c r="AB138" s="337">
        <f t="shared" si="11"/>
        <v>0</v>
      </c>
      <c r="AC138" s="336"/>
      <c r="AD138" s="323"/>
      <c r="AE138" s="323"/>
      <c r="AF138" s="323"/>
      <c r="AG138" s="337">
        <f t="shared" si="12"/>
        <v>0</v>
      </c>
      <c r="AH138" s="336"/>
      <c r="AI138" s="323"/>
      <c r="AJ138" s="323"/>
      <c r="AK138" s="323"/>
      <c r="AL138" s="337">
        <f t="shared" si="13"/>
        <v>0</v>
      </c>
    </row>
    <row r="139" spans="1:38" ht="12.75" customHeight="1" x14ac:dyDescent="0.2">
      <c r="A139" s="95" t="s">
        <v>77</v>
      </c>
      <c r="B139" s="96" t="s">
        <v>94</v>
      </c>
      <c r="C139" s="96" t="s">
        <v>137</v>
      </c>
      <c r="D139" s="98"/>
      <c r="E139" s="98"/>
      <c r="F139" s="98"/>
      <c r="G139" s="98"/>
      <c r="H139" s="121">
        <f t="shared" si="23"/>
        <v>0</v>
      </c>
      <c r="I139" s="98"/>
      <c r="J139" s="98"/>
      <c r="K139" s="98"/>
      <c r="L139" s="98"/>
      <c r="M139" s="121">
        <f t="shared" si="24"/>
        <v>0</v>
      </c>
      <c r="N139" s="98">
        <v>47.11</v>
      </c>
      <c r="O139" s="98"/>
      <c r="P139" s="98"/>
      <c r="Q139" s="98"/>
      <c r="R139" s="329">
        <f t="shared" si="25"/>
        <v>47.11</v>
      </c>
      <c r="S139" s="336"/>
      <c r="T139" s="323">
        <v>91.04</v>
      </c>
      <c r="U139" s="323"/>
      <c r="V139" s="323"/>
      <c r="W139" s="337">
        <f t="shared" si="26"/>
        <v>91.04</v>
      </c>
      <c r="X139" s="336">
        <v>425.56999999999994</v>
      </c>
      <c r="Y139" s="323">
        <v>1853.2799999999997</v>
      </c>
      <c r="Z139" s="323">
        <v>-247.98999999999992</v>
      </c>
      <c r="AA139" s="323"/>
      <c r="AB139" s="337">
        <f t="shared" si="11"/>
        <v>2030.8599999999994</v>
      </c>
      <c r="AC139" s="336"/>
      <c r="AD139" s="323">
        <v>172</v>
      </c>
      <c r="AE139" s="323">
        <v>24.08</v>
      </c>
      <c r="AF139" s="323"/>
      <c r="AG139" s="337">
        <f t="shared" si="12"/>
        <v>196.07999999999998</v>
      </c>
      <c r="AH139" s="336"/>
      <c r="AI139" s="323"/>
      <c r="AJ139" s="323"/>
      <c r="AK139" s="323"/>
      <c r="AL139" s="337">
        <f t="shared" si="13"/>
        <v>0</v>
      </c>
    </row>
    <row r="140" spans="1:38" ht="12.75" customHeight="1" x14ac:dyDescent="0.2">
      <c r="A140" s="95" t="s">
        <v>77</v>
      </c>
      <c r="B140" s="96" t="s">
        <v>94</v>
      </c>
      <c r="C140" s="96" t="s">
        <v>138</v>
      </c>
      <c r="D140" s="323"/>
      <c r="E140" s="323"/>
      <c r="F140" s="323"/>
      <c r="G140" s="323"/>
      <c r="H140" s="324">
        <f t="shared" si="23"/>
        <v>0</v>
      </c>
      <c r="I140" s="323"/>
      <c r="J140" s="323"/>
      <c r="K140" s="323"/>
      <c r="L140" s="323"/>
      <c r="M140" s="324">
        <f t="shared" si="24"/>
        <v>0</v>
      </c>
      <c r="N140" s="323"/>
      <c r="O140" s="323"/>
      <c r="P140" s="323"/>
      <c r="Q140" s="323"/>
      <c r="R140" s="329">
        <f t="shared" si="25"/>
        <v>0</v>
      </c>
      <c r="S140" s="336"/>
      <c r="T140" s="323">
        <v>8946</v>
      </c>
      <c r="U140" s="323"/>
      <c r="V140" s="323"/>
      <c r="W140" s="337">
        <f t="shared" si="26"/>
        <v>8946</v>
      </c>
      <c r="X140" s="336"/>
      <c r="Y140" s="323"/>
      <c r="Z140" s="323"/>
      <c r="AA140" s="323"/>
      <c r="AB140" s="337">
        <f t="shared" si="11"/>
        <v>0</v>
      </c>
      <c r="AC140" s="336"/>
      <c r="AD140" s="323"/>
      <c r="AE140" s="323"/>
      <c r="AF140" s="323"/>
      <c r="AG140" s="337">
        <f t="shared" si="12"/>
        <v>0</v>
      </c>
      <c r="AH140" s="336"/>
      <c r="AI140" s="323"/>
      <c r="AJ140" s="323"/>
      <c r="AK140" s="323"/>
      <c r="AL140" s="337">
        <f t="shared" si="13"/>
        <v>0</v>
      </c>
    </row>
    <row r="141" spans="1:38" ht="12.75" customHeight="1" x14ac:dyDescent="0.2">
      <c r="A141" s="95" t="s">
        <v>77</v>
      </c>
      <c r="B141" s="96" t="s">
        <v>94</v>
      </c>
      <c r="C141" s="96" t="s">
        <v>139</v>
      </c>
      <c r="D141" s="98"/>
      <c r="E141" s="98"/>
      <c r="F141" s="98"/>
      <c r="G141" s="98"/>
      <c r="H141" s="121">
        <f t="shared" si="23"/>
        <v>0</v>
      </c>
      <c r="I141" s="98"/>
      <c r="J141" s="98"/>
      <c r="K141" s="98"/>
      <c r="L141" s="98"/>
      <c r="M141" s="121">
        <f t="shared" si="24"/>
        <v>0</v>
      </c>
      <c r="N141" s="98"/>
      <c r="O141" s="98">
        <v>8.32</v>
      </c>
      <c r="P141" s="98"/>
      <c r="Q141" s="98"/>
      <c r="R141" s="329">
        <f t="shared" si="25"/>
        <v>8.32</v>
      </c>
      <c r="S141" s="336"/>
      <c r="T141" s="323"/>
      <c r="U141" s="323"/>
      <c r="V141" s="323"/>
      <c r="W141" s="337">
        <f t="shared" si="26"/>
        <v>0</v>
      </c>
      <c r="X141" s="336"/>
      <c r="Y141" s="323"/>
      <c r="Z141" s="323"/>
      <c r="AA141" s="323"/>
      <c r="AB141" s="337">
        <f t="shared" ref="AB141:AB273" si="27">SUM(X141:AA141)</f>
        <v>0</v>
      </c>
      <c r="AC141" s="336"/>
      <c r="AD141" s="323"/>
      <c r="AE141" s="323"/>
      <c r="AF141" s="323"/>
      <c r="AG141" s="337">
        <f t="shared" ref="AG141:AG273" si="28">SUM(AC141:AF141)</f>
        <v>0</v>
      </c>
      <c r="AH141" s="336"/>
      <c r="AI141" s="323"/>
      <c r="AJ141" s="323"/>
      <c r="AK141" s="323"/>
      <c r="AL141" s="337">
        <f t="shared" ref="AL141:AL273" si="29">SUM(AH141:AK141)</f>
        <v>0</v>
      </c>
    </row>
    <row r="142" spans="1:38" ht="12.75" customHeight="1" x14ac:dyDescent="0.2">
      <c r="A142" s="95" t="s">
        <v>77</v>
      </c>
      <c r="B142" s="96" t="s">
        <v>94</v>
      </c>
      <c r="C142" s="146" t="s">
        <v>141</v>
      </c>
      <c r="D142" s="147"/>
      <c r="E142" s="147"/>
      <c r="F142" s="147"/>
      <c r="G142" s="147"/>
      <c r="H142" s="148">
        <f t="shared" si="23"/>
        <v>0</v>
      </c>
      <c r="I142" s="147"/>
      <c r="J142" s="147"/>
      <c r="K142" s="147"/>
      <c r="L142" s="147"/>
      <c r="M142" s="121">
        <f t="shared" si="24"/>
        <v>0</v>
      </c>
      <c r="N142" s="147"/>
      <c r="O142" s="147"/>
      <c r="P142" s="147">
        <v>133.02000000000001</v>
      </c>
      <c r="Q142" s="147"/>
      <c r="R142" s="329">
        <f t="shared" si="25"/>
        <v>133.02000000000001</v>
      </c>
      <c r="S142" s="336">
        <v>171.08</v>
      </c>
      <c r="T142" s="323"/>
      <c r="U142" s="323"/>
      <c r="V142" s="323">
        <v>390</v>
      </c>
      <c r="W142" s="337">
        <f t="shared" si="26"/>
        <v>561.08000000000004</v>
      </c>
      <c r="X142" s="336"/>
      <c r="Y142" s="323"/>
      <c r="Z142" s="323"/>
      <c r="AA142" s="323">
        <v>1088</v>
      </c>
      <c r="AB142" s="337">
        <f t="shared" si="27"/>
        <v>1088</v>
      </c>
      <c r="AC142" s="336"/>
      <c r="AD142" s="323"/>
      <c r="AE142" s="323"/>
      <c r="AF142" s="323"/>
      <c r="AG142" s="337">
        <f t="shared" si="28"/>
        <v>0</v>
      </c>
      <c r="AH142" s="336"/>
      <c r="AI142" s="323"/>
      <c r="AJ142" s="323"/>
      <c r="AK142" s="323"/>
      <c r="AL142" s="337">
        <f t="shared" si="29"/>
        <v>0</v>
      </c>
    </row>
    <row r="143" spans="1:38" ht="12.75" customHeight="1" x14ac:dyDescent="0.2">
      <c r="A143" s="95" t="s">
        <v>77</v>
      </c>
      <c r="B143" s="96" t="s">
        <v>94</v>
      </c>
      <c r="C143" s="146" t="s">
        <v>142</v>
      </c>
      <c r="D143" s="901"/>
      <c r="E143" s="901"/>
      <c r="F143" s="901"/>
      <c r="G143" s="901"/>
      <c r="H143" s="902"/>
      <c r="I143" s="901"/>
      <c r="J143" s="901"/>
      <c r="K143" s="901"/>
      <c r="L143" s="901"/>
      <c r="M143" s="902"/>
      <c r="N143" s="901"/>
      <c r="O143" s="901"/>
      <c r="P143" s="901"/>
      <c r="Q143" s="901"/>
      <c r="R143" s="878"/>
      <c r="S143" s="903"/>
      <c r="T143" s="901"/>
      <c r="U143" s="901"/>
      <c r="V143" s="901"/>
      <c r="W143" s="904"/>
      <c r="X143" s="903"/>
      <c r="Y143" s="901"/>
      <c r="Z143" s="901"/>
      <c r="AA143" s="901"/>
      <c r="AB143" s="337">
        <f t="shared" si="27"/>
        <v>0</v>
      </c>
      <c r="AC143" s="903">
        <v>2375.2099999999996</v>
      </c>
      <c r="AD143" s="323">
        <v>2559.1399999999994</v>
      </c>
      <c r="AE143" s="901"/>
      <c r="AF143" s="901"/>
      <c r="AG143" s="337">
        <f t="shared" si="28"/>
        <v>4934.3499999999985</v>
      </c>
      <c r="AH143" s="903"/>
      <c r="AI143" s="323"/>
      <c r="AJ143" s="901"/>
      <c r="AK143" s="901"/>
      <c r="AL143" s="337">
        <f t="shared" si="29"/>
        <v>0</v>
      </c>
    </row>
    <row r="144" spans="1:38" ht="12.75" customHeight="1" x14ac:dyDescent="0.2">
      <c r="A144" s="95" t="s">
        <v>77</v>
      </c>
      <c r="B144" s="96" t="s">
        <v>94</v>
      </c>
      <c r="C144" s="96" t="s">
        <v>143</v>
      </c>
      <c r="D144" s="98"/>
      <c r="E144" s="98"/>
      <c r="F144" s="98"/>
      <c r="G144" s="98"/>
      <c r="H144" s="121">
        <f t="shared" si="23"/>
        <v>0</v>
      </c>
      <c r="I144" s="98"/>
      <c r="J144" s="98"/>
      <c r="K144" s="98"/>
      <c r="L144" s="98">
        <v>924.24</v>
      </c>
      <c r="M144" s="121">
        <f t="shared" si="24"/>
        <v>924.24</v>
      </c>
      <c r="N144" s="98"/>
      <c r="O144" s="98">
        <v>424.1</v>
      </c>
      <c r="P144" s="98">
        <v>309.68</v>
      </c>
      <c r="Q144" s="98"/>
      <c r="R144" s="329">
        <f t="shared" si="25"/>
        <v>733.78</v>
      </c>
      <c r="S144" s="336"/>
      <c r="T144" s="323"/>
      <c r="U144" s="323">
        <v>470.89000000000004</v>
      </c>
      <c r="V144" s="323">
        <v>143.38</v>
      </c>
      <c r="W144" s="337">
        <f t="shared" si="26"/>
        <v>614.27</v>
      </c>
      <c r="X144" s="336">
        <v>307.45</v>
      </c>
      <c r="Y144" s="323">
        <v>3008.62</v>
      </c>
      <c r="Z144" s="323"/>
      <c r="AA144" s="323">
        <v>298.98999999999995</v>
      </c>
      <c r="AB144" s="337">
        <f t="shared" si="27"/>
        <v>3615.0599999999995</v>
      </c>
      <c r="AC144" s="336">
        <v>50.04</v>
      </c>
      <c r="AD144" s="323"/>
      <c r="AE144" s="323"/>
      <c r="AF144" s="323"/>
      <c r="AG144" s="337">
        <f t="shared" si="28"/>
        <v>50.04</v>
      </c>
      <c r="AH144" s="336"/>
      <c r="AI144" s="323"/>
      <c r="AJ144" s="323"/>
      <c r="AK144" s="323"/>
      <c r="AL144" s="337">
        <f t="shared" si="29"/>
        <v>0</v>
      </c>
    </row>
    <row r="145" spans="1:38" ht="12.75" customHeight="1" x14ac:dyDescent="0.2">
      <c r="A145" s="95" t="s">
        <v>77</v>
      </c>
      <c r="B145" s="96" t="s">
        <v>94</v>
      </c>
      <c r="C145" s="96" t="s">
        <v>144</v>
      </c>
      <c r="D145" s="98"/>
      <c r="E145" s="98"/>
      <c r="F145" s="98"/>
      <c r="G145" s="98"/>
      <c r="H145" s="121">
        <f t="shared" si="23"/>
        <v>0</v>
      </c>
      <c r="I145" s="98"/>
      <c r="J145" s="98"/>
      <c r="K145" s="98"/>
      <c r="L145" s="98">
        <v>3043.4</v>
      </c>
      <c r="M145" s="121">
        <f t="shared" si="24"/>
        <v>3043.4</v>
      </c>
      <c r="N145" s="98">
        <v>5248.25</v>
      </c>
      <c r="O145" s="98">
        <v>10375.629999999999</v>
      </c>
      <c r="P145" s="98">
        <v>3414.47</v>
      </c>
      <c r="Q145" s="98">
        <v>12822.78</v>
      </c>
      <c r="R145" s="329">
        <f t="shared" si="25"/>
        <v>31861.129999999997</v>
      </c>
      <c r="S145" s="336">
        <v>3500.3799999999997</v>
      </c>
      <c r="T145" s="323">
        <v>23191.129999999997</v>
      </c>
      <c r="U145" s="323">
        <v>15019.74</v>
      </c>
      <c r="V145" s="323">
        <v>8162.07</v>
      </c>
      <c r="W145" s="337">
        <f t="shared" si="26"/>
        <v>49873.32</v>
      </c>
      <c r="X145" s="336">
        <v>2479.92</v>
      </c>
      <c r="Y145" s="323">
        <v>4948.7300000000014</v>
      </c>
      <c r="Z145" s="323">
        <v>1010.13</v>
      </c>
      <c r="AA145" s="323"/>
      <c r="AB145" s="337">
        <f t="shared" si="27"/>
        <v>8438.7800000000007</v>
      </c>
      <c r="AC145" s="336">
        <v>2655.13</v>
      </c>
      <c r="AD145" s="323">
        <v>2079.96</v>
      </c>
      <c r="AE145" s="323">
        <v>529.77</v>
      </c>
      <c r="AF145" s="323"/>
      <c r="AG145" s="337">
        <f t="shared" si="28"/>
        <v>5264.8600000000006</v>
      </c>
      <c r="AH145" s="336"/>
      <c r="AI145" s="323"/>
      <c r="AJ145" s="323"/>
      <c r="AK145" s="323"/>
      <c r="AL145" s="337">
        <f t="shared" si="29"/>
        <v>0</v>
      </c>
    </row>
    <row r="146" spans="1:38" ht="12.75" customHeight="1" x14ac:dyDescent="0.2">
      <c r="A146" s="95" t="s">
        <v>77</v>
      </c>
      <c r="B146" s="96" t="s">
        <v>94</v>
      </c>
      <c r="C146" s="96" t="s">
        <v>146</v>
      </c>
      <c r="D146" s="98"/>
      <c r="E146" s="98"/>
      <c r="F146" s="98"/>
      <c r="G146" s="98"/>
      <c r="H146" s="121">
        <f t="shared" si="23"/>
        <v>0</v>
      </c>
      <c r="I146" s="98"/>
      <c r="J146" s="98"/>
      <c r="K146" s="98"/>
      <c r="L146" s="98">
        <v>418.92999999999995</v>
      </c>
      <c r="M146" s="121">
        <f t="shared" si="24"/>
        <v>418.92999999999995</v>
      </c>
      <c r="N146" s="98">
        <v>3354.9099999999989</v>
      </c>
      <c r="O146" s="98">
        <v>2864.599999999999</v>
      </c>
      <c r="P146" s="98">
        <v>630.18000000000006</v>
      </c>
      <c r="Q146" s="98">
        <v>1181.5999999999999</v>
      </c>
      <c r="R146" s="329">
        <f t="shared" si="25"/>
        <v>8031.2899999999991</v>
      </c>
      <c r="S146" s="336">
        <v>2305.1000000000004</v>
      </c>
      <c r="T146" s="323">
        <v>3850.96</v>
      </c>
      <c r="U146" s="323">
        <v>5165.84</v>
      </c>
      <c r="V146" s="323">
        <v>898.28000000000009</v>
      </c>
      <c r="W146" s="337">
        <f t="shared" si="26"/>
        <v>12220.180000000002</v>
      </c>
      <c r="X146" s="336">
        <v>487.33</v>
      </c>
      <c r="Y146" s="323">
        <v>1832.1100000000001</v>
      </c>
      <c r="Z146" s="323">
        <v>247.20999999999998</v>
      </c>
      <c r="AA146" s="323">
        <v>470.53</v>
      </c>
      <c r="AB146" s="337">
        <f t="shared" si="27"/>
        <v>3037.1800000000003</v>
      </c>
      <c r="AC146" s="336"/>
      <c r="AD146" s="323">
        <v>2945.32</v>
      </c>
      <c r="AE146" s="323">
        <v>482.08</v>
      </c>
      <c r="AF146" s="323"/>
      <c r="AG146" s="337">
        <f t="shared" si="28"/>
        <v>3427.4</v>
      </c>
      <c r="AH146" s="336"/>
      <c r="AI146" s="323"/>
      <c r="AJ146" s="323"/>
      <c r="AK146" s="323"/>
      <c r="AL146" s="337">
        <f t="shared" si="29"/>
        <v>0</v>
      </c>
    </row>
    <row r="147" spans="1:38" ht="12.75" customHeight="1" x14ac:dyDescent="0.2">
      <c r="A147" s="95" t="s">
        <v>77</v>
      </c>
      <c r="B147" s="96" t="s">
        <v>94</v>
      </c>
      <c r="C147" s="96" t="s">
        <v>186</v>
      </c>
      <c r="D147" s="98"/>
      <c r="E147" s="98"/>
      <c r="F147" s="98"/>
      <c r="G147" s="98"/>
      <c r="H147" s="121">
        <f t="shared" si="23"/>
        <v>0</v>
      </c>
      <c r="I147" s="98"/>
      <c r="J147" s="98"/>
      <c r="K147" s="98"/>
      <c r="L147" s="98">
        <v>775.57999999999993</v>
      </c>
      <c r="M147" s="121">
        <f t="shared" si="24"/>
        <v>775.57999999999993</v>
      </c>
      <c r="N147" s="98"/>
      <c r="O147" s="98"/>
      <c r="P147" s="98"/>
      <c r="Q147" s="98"/>
      <c r="R147" s="329">
        <f t="shared" si="25"/>
        <v>0</v>
      </c>
      <c r="S147" s="336"/>
      <c r="T147" s="323"/>
      <c r="U147" s="323"/>
      <c r="V147" s="323"/>
      <c r="W147" s="337">
        <f t="shared" si="26"/>
        <v>0</v>
      </c>
      <c r="X147" s="336"/>
      <c r="Y147" s="323"/>
      <c r="Z147" s="323"/>
      <c r="AA147" s="323"/>
      <c r="AB147" s="337">
        <f t="shared" si="27"/>
        <v>0</v>
      </c>
      <c r="AC147" s="336"/>
      <c r="AD147" s="323"/>
      <c r="AE147" s="323"/>
      <c r="AF147" s="323"/>
      <c r="AG147" s="337">
        <f t="shared" si="28"/>
        <v>0</v>
      </c>
      <c r="AH147" s="336"/>
      <c r="AI147" s="323"/>
      <c r="AJ147" s="323"/>
      <c r="AK147" s="323"/>
      <c r="AL147" s="337">
        <f t="shared" si="29"/>
        <v>0</v>
      </c>
    </row>
    <row r="148" spans="1:38" ht="12.75" customHeight="1" x14ac:dyDescent="0.2">
      <c r="A148" s="95" t="s">
        <v>77</v>
      </c>
      <c r="B148" s="304" t="s">
        <v>209</v>
      </c>
      <c r="C148" s="304" t="s">
        <v>135</v>
      </c>
      <c r="D148" s="305"/>
      <c r="E148" s="305"/>
      <c r="F148" s="305"/>
      <c r="G148" s="305"/>
      <c r="H148" s="306">
        <f t="shared" si="23"/>
        <v>0</v>
      </c>
      <c r="I148" s="305"/>
      <c r="J148" s="305"/>
      <c r="K148" s="305"/>
      <c r="L148" s="305"/>
      <c r="M148" s="306">
        <f t="shared" si="24"/>
        <v>0</v>
      </c>
      <c r="N148" s="305"/>
      <c r="O148" s="305"/>
      <c r="P148" s="305"/>
      <c r="Q148" s="305">
        <v>2064</v>
      </c>
      <c r="R148" s="329">
        <f t="shared" si="25"/>
        <v>2064</v>
      </c>
      <c r="S148" s="336"/>
      <c r="T148" s="323"/>
      <c r="U148" s="323"/>
      <c r="V148" s="323"/>
      <c r="W148" s="337">
        <f t="shared" si="26"/>
        <v>0</v>
      </c>
      <c r="X148" s="336"/>
      <c r="Y148" s="323"/>
      <c r="Z148" s="323"/>
      <c r="AA148" s="323"/>
      <c r="AB148" s="337">
        <f t="shared" si="27"/>
        <v>0</v>
      </c>
      <c r="AC148" s="336"/>
      <c r="AD148" s="323"/>
      <c r="AE148" s="323"/>
      <c r="AF148" s="323"/>
      <c r="AG148" s="337">
        <f t="shared" si="28"/>
        <v>0</v>
      </c>
      <c r="AH148" s="336"/>
      <c r="AI148" s="323"/>
      <c r="AJ148" s="323"/>
      <c r="AK148" s="323"/>
      <c r="AL148" s="337">
        <f t="shared" si="29"/>
        <v>0</v>
      </c>
    </row>
    <row r="149" spans="1:38" ht="12.75" customHeight="1" x14ac:dyDescent="0.2">
      <c r="A149" s="95" t="s">
        <v>77</v>
      </c>
      <c r="B149" s="304" t="s">
        <v>209</v>
      </c>
      <c r="C149" s="757" t="s">
        <v>147</v>
      </c>
      <c r="D149" s="758"/>
      <c r="E149" s="758"/>
      <c r="F149" s="758"/>
      <c r="G149" s="758"/>
      <c r="H149" s="759"/>
      <c r="I149" s="758"/>
      <c r="J149" s="758"/>
      <c r="K149" s="758"/>
      <c r="L149" s="758"/>
      <c r="M149" s="759"/>
      <c r="N149" s="758"/>
      <c r="O149" s="758"/>
      <c r="P149" s="758"/>
      <c r="Q149" s="758"/>
      <c r="R149" s="760"/>
      <c r="S149" s="761"/>
      <c r="T149" s="758"/>
      <c r="U149" s="758"/>
      <c r="V149" s="758"/>
      <c r="W149" s="337">
        <f t="shared" si="26"/>
        <v>0</v>
      </c>
      <c r="X149" s="761"/>
      <c r="Y149" s="758"/>
      <c r="Z149" s="758">
        <v>2395</v>
      </c>
      <c r="AA149" s="758"/>
      <c r="AB149" s="337">
        <f t="shared" si="27"/>
        <v>2395</v>
      </c>
      <c r="AC149" s="761"/>
      <c r="AD149" s="758"/>
      <c r="AE149" s="758"/>
      <c r="AF149" s="758"/>
      <c r="AG149" s="337">
        <f t="shared" si="28"/>
        <v>0</v>
      </c>
      <c r="AH149" s="761"/>
      <c r="AI149" s="758"/>
      <c r="AJ149" s="758"/>
      <c r="AK149" s="758"/>
      <c r="AL149" s="337">
        <f t="shared" si="29"/>
        <v>0</v>
      </c>
    </row>
    <row r="150" spans="1:38" ht="12.75" customHeight="1" x14ac:dyDescent="0.2">
      <c r="A150" s="95" t="s">
        <v>77</v>
      </c>
      <c r="B150" s="96" t="s">
        <v>208</v>
      </c>
      <c r="C150" s="96" t="s">
        <v>192</v>
      </c>
      <c r="D150" s="98"/>
      <c r="E150" s="98"/>
      <c r="F150" s="98"/>
      <c r="G150" s="98"/>
      <c r="H150" s="121">
        <f t="shared" ref="H150:H177" si="30">SUM(D150:G150)</f>
        <v>0</v>
      </c>
      <c r="I150" s="98"/>
      <c r="J150" s="98"/>
      <c r="K150" s="98"/>
      <c r="L150" s="98"/>
      <c r="M150" s="121">
        <f t="shared" ref="M150:M177" si="31">SUM(I150:L150)</f>
        <v>0</v>
      </c>
      <c r="N150" s="98">
        <v>299.12</v>
      </c>
      <c r="O150" s="98">
        <v>25.44</v>
      </c>
      <c r="P150" s="98"/>
      <c r="Q150" s="98"/>
      <c r="R150" s="329">
        <f t="shared" ref="R150:R177" si="32">SUM(N150:Q150)</f>
        <v>324.56</v>
      </c>
      <c r="S150" s="336"/>
      <c r="T150" s="323"/>
      <c r="U150" s="323"/>
      <c r="V150" s="323"/>
      <c r="W150" s="337">
        <f t="shared" si="26"/>
        <v>0</v>
      </c>
      <c r="X150" s="336"/>
      <c r="Y150" s="323"/>
      <c r="Z150" s="323"/>
      <c r="AA150" s="323"/>
      <c r="AB150" s="337">
        <f t="shared" si="27"/>
        <v>0</v>
      </c>
      <c r="AC150" s="336"/>
      <c r="AD150" s="323"/>
      <c r="AE150" s="323"/>
      <c r="AF150" s="323"/>
      <c r="AG150" s="337">
        <f t="shared" si="28"/>
        <v>0</v>
      </c>
      <c r="AH150" s="336"/>
      <c r="AI150" s="323"/>
      <c r="AJ150" s="323"/>
      <c r="AK150" s="323"/>
      <c r="AL150" s="337">
        <f t="shared" si="29"/>
        <v>0</v>
      </c>
    </row>
    <row r="151" spans="1:38" ht="12.75" customHeight="1" x14ac:dyDescent="0.2">
      <c r="A151" s="95" t="s">
        <v>77</v>
      </c>
      <c r="B151" s="96" t="s">
        <v>208</v>
      </c>
      <c r="C151" s="96" t="s">
        <v>176</v>
      </c>
      <c r="D151" s="98"/>
      <c r="E151" s="98"/>
      <c r="F151" s="98"/>
      <c r="G151" s="98"/>
      <c r="H151" s="121">
        <f t="shared" si="30"/>
        <v>0</v>
      </c>
      <c r="I151" s="98">
        <v>834.78</v>
      </c>
      <c r="J151" s="98">
        <v>13080.37</v>
      </c>
      <c r="K151" s="98">
        <v>989.7</v>
      </c>
      <c r="L151" s="98">
        <v>1243.3899999999999</v>
      </c>
      <c r="M151" s="121">
        <f t="shared" si="31"/>
        <v>16148.240000000002</v>
      </c>
      <c r="N151" s="98"/>
      <c r="O151" s="98"/>
      <c r="P151" s="98"/>
      <c r="Q151" s="98"/>
      <c r="R151" s="329">
        <f t="shared" si="32"/>
        <v>0</v>
      </c>
      <c r="S151" s="336">
        <v>179.98</v>
      </c>
      <c r="T151" s="323">
        <v>226.35</v>
      </c>
      <c r="U151" s="323">
        <v>263.33000000000004</v>
      </c>
      <c r="V151" s="323"/>
      <c r="W151" s="337">
        <f t="shared" si="26"/>
        <v>669.66000000000008</v>
      </c>
      <c r="X151" s="336"/>
      <c r="Y151" s="323"/>
      <c r="Z151" s="323">
        <v>8.14</v>
      </c>
      <c r="AA151" s="323">
        <v>139.97999999999999</v>
      </c>
      <c r="AB151" s="337">
        <f t="shared" si="27"/>
        <v>148.12</v>
      </c>
      <c r="AC151" s="336"/>
      <c r="AD151" s="323"/>
      <c r="AE151" s="323"/>
      <c r="AF151" s="323"/>
      <c r="AG151" s="337">
        <f t="shared" si="28"/>
        <v>0</v>
      </c>
      <c r="AH151" s="336"/>
      <c r="AI151" s="323"/>
      <c r="AJ151" s="323"/>
      <c r="AK151" s="323"/>
      <c r="AL151" s="337">
        <f t="shared" si="29"/>
        <v>0</v>
      </c>
    </row>
    <row r="152" spans="1:38" ht="12.75" customHeight="1" x14ac:dyDescent="0.2">
      <c r="A152" s="95" t="s">
        <v>77</v>
      </c>
      <c r="B152" s="96" t="s">
        <v>208</v>
      </c>
      <c r="C152" s="96" t="s">
        <v>143</v>
      </c>
      <c r="D152" s="439"/>
      <c r="E152" s="439"/>
      <c r="F152" s="439"/>
      <c r="G152" s="439"/>
      <c r="H152" s="440">
        <f t="shared" si="30"/>
        <v>0</v>
      </c>
      <c r="I152" s="439"/>
      <c r="J152" s="439"/>
      <c r="K152" s="439"/>
      <c r="L152" s="439"/>
      <c r="M152" s="440">
        <f t="shared" si="31"/>
        <v>0</v>
      </c>
      <c r="N152" s="439"/>
      <c r="O152" s="439"/>
      <c r="P152" s="439"/>
      <c r="Q152" s="439"/>
      <c r="R152" s="441">
        <f t="shared" si="32"/>
        <v>0</v>
      </c>
      <c r="S152" s="442"/>
      <c r="T152" s="439"/>
      <c r="U152" s="439">
        <v>53.64</v>
      </c>
      <c r="V152" s="439"/>
      <c r="W152" s="337">
        <f t="shared" si="26"/>
        <v>53.64</v>
      </c>
      <c r="X152" s="442"/>
      <c r="Y152" s="439"/>
      <c r="Z152" s="439"/>
      <c r="AA152" s="439"/>
      <c r="AB152" s="337">
        <f t="shared" si="27"/>
        <v>0</v>
      </c>
      <c r="AC152" s="442"/>
      <c r="AD152" s="439"/>
      <c r="AE152" s="439"/>
      <c r="AF152" s="439"/>
      <c r="AG152" s="337">
        <f t="shared" si="28"/>
        <v>0</v>
      </c>
      <c r="AH152" s="442"/>
      <c r="AI152" s="439"/>
      <c r="AJ152" s="439"/>
      <c r="AK152" s="439"/>
      <c r="AL152" s="337">
        <f t="shared" si="29"/>
        <v>0</v>
      </c>
    </row>
    <row r="153" spans="1:38" ht="12.75" customHeight="1" x14ac:dyDescent="0.2">
      <c r="A153" s="95" t="s">
        <v>77</v>
      </c>
      <c r="B153" s="96" t="s">
        <v>208</v>
      </c>
      <c r="C153" s="96" t="s">
        <v>144</v>
      </c>
      <c r="D153" s="857"/>
      <c r="E153" s="857"/>
      <c r="F153" s="857"/>
      <c r="G153" s="857"/>
      <c r="H153" s="858"/>
      <c r="I153" s="857"/>
      <c r="J153" s="857"/>
      <c r="K153" s="857"/>
      <c r="L153" s="857"/>
      <c r="M153" s="858"/>
      <c r="N153" s="857"/>
      <c r="O153" s="857"/>
      <c r="P153" s="857"/>
      <c r="Q153" s="857"/>
      <c r="R153" s="859"/>
      <c r="S153" s="860"/>
      <c r="T153" s="857"/>
      <c r="U153" s="857"/>
      <c r="V153" s="857"/>
      <c r="W153" s="337">
        <f t="shared" si="26"/>
        <v>0</v>
      </c>
      <c r="X153" s="860"/>
      <c r="Y153" s="857"/>
      <c r="Z153" s="857"/>
      <c r="AA153" s="857">
        <v>292.92</v>
      </c>
      <c r="AB153" s="337">
        <f t="shared" si="27"/>
        <v>292.92</v>
      </c>
      <c r="AC153" s="860"/>
      <c r="AD153" s="857"/>
      <c r="AE153" s="857"/>
      <c r="AF153" s="857"/>
      <c r="AG153" s="337">
        <f t="shared" si="28"/>
        <v>0</v>
      </c>
      <c r="AH153" s="860"/>
      <c r="AI153" s="857"/>
      <c r="AJ153" s="857"/>
      <c r="AK153" s="857"/>
      <c r="AL153" s="337">
        <f t="shared" si="29"/>
        <v>0</v>
      </c>
    </row>
    <row r="154" spans="1:38" ht="12.75" customHeight="1" x14ac:dyDescent="0.2">
      <c r="A154" s="95" t="s">
        <v>77</v>
      </c>
      <c r="B154" s="96" t="s">
        <v>208</v>
      </c>
      <c r="C154" s="240" t="s">
        <v>145</v>
      </c>
      <c r="D154" s="241"/>
      <c r="E154" s="241"/>
      <c r="F154" s="241"/>
      <c r="G154" s="241"/>
      <c r="H154" s="242">
        <f t="shared" si="30"/>
        <v>0</v>
      </c>
      <c r="I154" s="241"/>
      <c r="J154" s="241"/>
      <c r="K154" s="241"/>
      <c r="L154" s="241"/>
      <c r="M154" s="242">
        <f t="shared" si="31"/>
        <v>0</v>
      </c>
      <c r="N154" s="241"/>
      <c r="O154" s="241"/>
      <c r="P154" s="241"/>
      <c r="Q154" s="241">
        <v>1282.74</v>
      </c>
      <c r="R154" s="329">
        <f t="shared" si="32"/>
        <v>1282.74</v>
      </c>
      <c r="S154" s="336"/>
      <c r="T154" s="323"/>
      <c r="U154" s="323"/>
      <c r="V154" s="323"/>
      <c r="W154" s="337">
        <f t="shared" si="26"/>
        <v>0</v>
      </c>
      <c r="X154" s="336"/>
      <c r="Y154" s="323"/>
      <c r="Z154" s="323"/>
      <c r="AA154" s="323"/>
      <c r="AB154" s="337">
        <f t="shared" si="27"/>
        <v>0</v>
      </c>
      <c r="AC154" s="336"/>
      <c r="AD154" s="323"/>
      <c r="AE154" s="323"/>
      <c r="AF154" s="323"/>
      <c r="AG154" s="337">
        <f t="shared" si="28"/>
        <v>0</v>
      </c>
      <c r="AH154" s="336"/>
      <c r="AI154" s="323"/>
      <c r="AJ154" s="323"/>
      <c r="AK154" s="323"/>
      <c r="AL154" s="337">
        <f t="shared" si="29"/>
        <v>0</v>
      </c>
    </row>
    <row r="155" spans="1:38" ht="12.75" customHeight="1" x14ac:dyDescent="0.2">
      <c r="A155" s="95" t="s">
        <v>77</v>
      </c>
      <c r="B155" s="96" t="s">
        <v>80</v>
      </c>
      <c r="C155" s="96" t="s">
        <v>141</v>
      </c>
      <c r="D155" s="98"/>
      <c r="E155" s="98"/>
      <c r="F155" s="98"/>
      <c r="G155" s="98"/>
      <c r="H155" s="121">
        <f t="shared" si="30"/>
        <v>0</v>
      </c>
      <c r="I155" s="98"/>
      <c r="J155" s="98">
        <v>6345</v>
      </c>
      <c r="K155" s="98"/>
      <c r="L155" s="98"/>
      <c r="M155" s="121">
        <f t="shared" si="31"/>
        <v>6345</v>
      </c>
      <c r="N155" s="98"/>
      <c r="O155" s="98"/>
      <c r="P155" s="98"/>
      <c r="Q155" s="98"/>
      <c r="R155" s="329">
        <f t="shared" si="32"/>
        <v>0</v>
      </c>
      <c r="S155" s="336"/>
      <c r="T155" s="323"/>
      <c r="U155" s="323"/>
      <c r="V155" s="323"/>
      <c r="W155" s="337">
        <f t="shared" si="26"/>
        <v>0</v>
      </c>
      <c r="X155" s="336"/>
      <c r="Y155" s="323"/>
      <c r="Z155" s="323"/>
      <c r="AA155" s="323"/>
      <c r="AB155" s="337">
        <f t="shared" si="27"/>
        <v>0</v>
      </c>
      <c r="AC155" s="336"/>
      <c r="AD155" s="323"/>
      <c r="AE155" s="323"/>
      <c r="AF155" s="323"/>
      <c r="AG155" s="337">
        <f t="shared" si="28"/>
        <v>0</v>
      </c>
      <c r="AH155" s="336"/>
      <c r="AI155" s="323"/>
      <c r="AJ155" s="323"/>
      <c r="AK155" s="323"/>
      <c r="AL155" s="337">
        <f t="shared" si="29"/>
        <v>0</v>
      </c>
    </row>
    <row r="156" spans="1:38" ht="12.75" customHeight="1" x14ac:dyDescent="0.2">
      <c r="A156" s="95" t="s">
        <v>77</v>
      </c>
      <c r="B156" s="96" t="s">
        <v>80</v>
      </c>
      <c r="C156" s="96" t="s">
        <v>144</v>
      </c>
      <c r="D156" s="98"/>
      <c r="E156" s="98"/>
      <c r="F156" s="98"/>
      <c r="G156" s="98"/>
      <c r="H156" s="121">
        <f t="shared" si="30"/>
        <v>0</v>
      </c>
      <c r="I156" s="98"/>
      <c r="J156" s="98"/>
      <c r="K156" s="98"/>
      <c r="L156" s="98"/>
      <c r="M156" s="121">
        <f t="shared" si="31"/>
        <v>0</v>
      </c>
      <c r="N156" s="98"/>
      <c r="O156" s="98">
        <v>6171</v>
      </c>
      <c r="P156" s="98"/>
      <c r="Q156" s="98"/>
      <c r="R156" s="329">
        <f t="shared" si="32"/>
        <v>6171</v>
      </c>
      <c r="S156" s="336"/>
      <c r="T156" s="323"/>
      <c r="U156" s="323"/>
      <c r="V156" s="323"/>
      <c r="W156" s="337">
        <f t="shared" si="26"/>
        <v>0</v>
      </c>
      <c r="X156" s="336"/>
      <c r="Y156" s="323"/>
      <c r="Z156" s="323"/>
      <c r="AA156" s="323"/>
      <c r="AB156" s="337">
        <f t="shared" si="27"/>
        <v>0</v>
      </c>
      <c r="AC156" s="336"/>
      <c r="AD156" s="323"/>
      <c r="AE156" s="323"/>
      <c r="AF156" s="323"/>
      <c r="AG156" s="337">
        <f t="shared" si="28"/>
        <v>0</v>
      </c>
      <c r="AH156" s="336"/>
      <c r="AI156" s="323"/>
      <c r="AJ156" s="323"/>
      <c r="AK156" s="323"/>
      <c r="AL156" s="337">
        <f t="shared" si="29"/>
        <v>0</v>
      </c>
    </row>
    <row r="157" spans="1:38" ht="12.75" customHeight="1" x14ac:dyDescent="0.2">
      <c r="A157" s="95" t="s">
        <v>77</v>
      </c>
      <c r="B157" s="96" t="s">
        <v>80</v>
      </c>
      <c r="C157" s="96" t="s">
        <v>147</v>
      </c>
      <c r="D157" s="98"/>
      <c r="E157" s="98"/>
      <c r="F157" s="98"/>
      <c r="G157" s="98"/>
      <c r="H157" s="121">
        <f t="shared" si="30"/>
        <v>0</v>
      </c>
      <c r="I157" s="98"/>
      <c r="J157" s="98">
        <v>2084</v>
      </c>
      <c r="K157" s="98"/>
      <c r="L157" s="98"/>
      <c r="M157" s="121">
        <f t="shared" si="31"/>
        <v>2084</v>
      </c>
      <c r="N157" s="98"/>
      <c r="O157" s="98"/>
      <c r="P157" s="98"/>
      <c r="Q157" s="98"/>
      <c r="R157" s="329">
        <f t="shared" si="32"/>
        <v>0</v>
      </c>
      <c r="S157" s="336"/>
      <c r="T157" s="323"/>
      <c r="U157" s="323"/>
      <c r="V157" s="323"/>
      <c r="W157" s="337">
        <f t="shared" si="26"/>
        <v>0</v>
      </c>
      <c r="X157" s="336"/>
      <c r="Y157" s="323"/>
      <c r="Z157" s="323"/>
      <c r="AA157" s="323"/>
      <c r="AB157" s="337">
        <f t="shared" si="27"/>
        <v>0</v>
      </c>
      <c r="AC157" s="336"/>
      <c r="AD157" s="323"/>
      <c r="AE157" s="323"/>
      <c r="AF157" s="323"/>
      <c r="AG157" s="337">
        <f t="shared" si="28"/>
        <v>0</v>
      </c>
      <c r="AH157" s="336"/>
      <c r="AI157" s="323"/>
      <c r="AJ157" s="323"/>
      <c r="AK157" s="323"/>
      <c r="AL157" s="337">
        <f t="shared" si="29"/>
        <v>0</v>
      </c>
    </row>
    <row r="158" spans="1:38" ht="12.75" customHeight="1" x14ac:dyDescent="0.2">
      <c r="A158" s="95" t="s">
        <v>77</v>
      </c>
      <c r="B158" s="96" t="s">
        <v>21</v>
      </c>
      <c r="C158" s="322" t="s">
        <v>177</v>
      </c>
      <c r="D158" s="323"/>
      <c r="E158" s="323"/>
      <c r="F158" s="323"/>
      <c r="G158" s="323"/>
      <c r="H158" s="324">
        <f t="shared" si="30"/>
        <v>0</v>
      </c>
      <c r="I158" s="323"/>
      <c r="J158" s="323"/>
      <c r="K158" s="323"/>
      <c r="L158" s="323"/>
      <c r="M158" s="324">
        <f t="shared" si="31"/>
        <v>0</v>
      </c>
      <c r="N158" s="323"/>
      <c r="O158" s="323"/>
      <c r="P158" s="323"/>
      <c r="Q158" s="323"/>
      <c r="R158" s="329">
        <f t="shared" si="32"/>
        <v>0</v>
      </c>
      <c r="S158" s="471"/>
      <c r="T158" s="472">
        <v>63.99</v>
      </c>
      <c r="U158" s="472"/>
      <c r="V158" s="323">
        <v>465.60999999999996</v>
      </c>
      <c r="W158" s="337">
        <f t="shared" si="26"/>
        <v>529.59999999999991</v>
      </c>
      <c r="X158" s="471">
        <v>40.85</v>
      </c>
      <c r="Y158" s="472">
        <v>709.13</v>
      </c>
      <c r="Z158" s="472"/>
      <c r="AA158" s="323"/>
      <c r="AB158" s="337">
        <f t="shared" si="27"/>
        <v>749.98</v>
      </c>
      <c r="AC158" s="471"/>
      <c r="AD158" s="472"/>
      <c r="AE158" s="472"/>
      <c r="AF158" s="323"/>
      <c r="AG158" s="337">
        <f t="shared" si="28"/>
        <v>0</v>
      </c>
      <c r="AH158" s="471"/>
      <c r="AI158" s="472"/>
      <c r="AJ158" s="472"/>
      <c r="AK158" s="323"/>
      <c r="AL158" s="337">
        <f t="shared" si="29"/>
        <v>0</v>
      </c>
    </row>
    <row r="159" spans="1:38" ht="12.75" customHeight="1" x14ac:dyDescent="0.2">
      <c r="A159" s="95" t="s">
        <v>77</v>
      </c>
      <c r="B159" s="96" t="s">
        <v>21</v>
      </c>
      <c r="C159" s="96" t="s">
        <v>125</v>
      </c>
      <c r="D159" s="98"/>
      <c r="E159" s="98"/>
      <c r="F159" s="98"/>
      <c r="G159" s="98"/>
      <c r="H159" s="121">
        <f t="shared" si="30"/>
        <v>0</v>
      </c>
      <c r="I159" s="98"/>
      <c r="J159" s="98">
        <v>379.97999999999996</v>
      </c>
      <c r="K159" s="98"/>
      <c r="L159" s="98">
        <v>811.96</v>
      </c>
      <c r="M159" s="121">
        <f t="shared" si="31"/>
        <v>1191.94</v>
      </c>
      <c r="N159" s="98">
        <v>221.9</v>
      </c>
      <c r="O159" s="98">
        <v>667.02</v>
      </c>
      <c r="P159" s="98"/>
      <c r="Q159" s="98">
        <v>229.99</v>
      </c>
      <c r="R159" s="329">
        <f t="shared" si="32"/>
        <v>1118.9099999999999</v>
      </c>
      <c r="S159" s="471">
        <v>78.819999999999993</v>
      </c>
      <c r="T159" s="472">
        <v>6609.82</v>
      </c>
      <c r="U159" s="472">
        <v>611.06999999999994</v>
      </c>
      <c r="V159" s="323">
        <v>388.97</v>
      </c>
      <c r="W159" s="337">
        <f t="shared" si="26"/>
        <v>7688.6799999999994</v>
      </c>
      <c r="X159" s="471">
        <v>526.83000000000004</v>
      </c>
      <c r="Y159" s="472">
        <v>219.97</v>
      </c>
      <c r="Z159" s="472">
        <v>2261.46</v>
      </c>
      <c r="AA159" s="323">
        <v>734.40000000000009</v>
      </c>
      <c r="AB159" s="337">
        <f t="shared" si="27"/>
        <v>3742.6600000000003</v>
      </c>
      <c r="AC159" s="471">
        <v>33.29</v>
      </c>
      <c r="AD159" s="472">
        <v>4176.24</v>
      </c>
      <c r="AE159" s="472">
        <v>154.76999999999998</v>
      </c>
      <c r="AF159" s="323"/>
      <c r="AG159" s="337">
        <f t="shared" si="28"/>
        <v>4364.2999999999993</v>
      </c>
      <c r="AH159" s="471"/>
      <c r="AI159" s="472"/>
      <c r="AJ159" s="472"/>
      <c r="AK159" s="323"/>
      <c r="AL159" s="337">
        <f t="shared" si="29"/>
        <v>0</v>
      </c>
    </row>
    <row r="160" spans="1:38" ht="12.75" customHeight="1" x14ac:dyDescent="0.2">
      <c r="A160" s="95" t="s">
        <v>77</v>
      </c>
      <c r="B160" s="96" t="s">
        <v>21</v>
      </c>
      <c r="C160" s="96" t="s">
        <v>126</v>
      </c>
      <c r="D160" s="98"/>
      <c r="E160" s="98"/>
      <c r="F160" s="98"/>
      <c r="G160" s="98"/>
      <c r="H160" s="121">
        <f t="shared" si="30"/>
        <v>0</v>
      </c>
      <c r="I160" s="98">
        <v>943.75999999999988</v>
      </c>
      <c r="J160" s="98">
        <v>1672.63</v>
      </c>
      <c r="K160" s="98">
        <v>526.52</v>
      </c>
      <c r="L160" s="98">
        <v>1512.65</v>
      </c>
      <c r="M160" s="121">
        <f t="shared" si="31"/>
        <v>4655.5599999999995</v>
      </c>
      <c r="N160" s="98">
        <v>1630.34</v>
      </c>
      <c r="O160" s="98">
        <v>1056.3499999999999</v>
      </c>
      <c r="P160" s="98">
        <v>958.92</v>
      </c>
      <c r="Q160" s="98">
        <v>2182.7799999999997</v>
      </c>
      <c r="R160" s="329">
        <f t="shared" si="32"/>
        <v>5828.3899999999994</v>
      </c>
      <c r="S160" s="471">
        <v>279.99</v>
      </c>
      <c r="T160" s="472">
        <v>4719.3099999999995</v>
      </c>
      <c r="U160" s="472">
        <v>6319.8799999999992</v>
      </c>
      <c r="V160" s="323">
        <v>2527.3900000000003</v>
      </c>
      <c r="W160" s="337">
        <f t="shared" si="26"/>
        <v>13846.57</v>
      </c>
      <c r="X160" s="471">
        <v>30548.190000000002</v>
      </c>
      <c r="Y160" s="472">
        <v>4999.5599999999995</v>
      </c>
      <c r="Z160" s="472">
        <v>1738.3000000000002</v>
      </c>
      <c r="AA160" s="323">
        <v>158.88</v>
      </c>
      <c r="AB160" s="337">
        <f t="shared" si="27"/>
        <v>37444.93</v>
      </c>
      <c r="AC160" s="471">
        <v>2051.1999999999998</v>
      </c>
      <c r="AD160" s="472">
        <v>1143.27</v>
      </c>
      <c r="AE160" s="472">
        <v>67.42</v>
      </c>
      <c r="AF160" s="323"/>
      <c r="AG160" s="337">
        <f t="shared" si="28"/>
        <v>3261.89</v>
      </c>
      <c r="AH160" s="471"/>
      <c r="AI160" s="472"/>
      <c r="AJ160" s="472"/>
      <c r="AK160" s="323"/>
      <c r="AL160" s="337">
        <f t="shared" si="29"/>
        <v>0</v>
      </c>
    </row>
    <row r="161" spans="1:38" ht="12.75" customHeight="1" x14ac:dyDescent="0.2">
      <c r="A161" s="95" t="s">
        <v>77</v>
      </c>
      <c r="B161" s="96" t="s">
        <v>21</v>
      </c>
      <c r="C161" s="96" t="s">
        <v>151</v>
      </c>
      <c r="D161" s="98"/>
      <c r="E161" s="98"/>
      <c r="F161" s="98"/>
      <c r="G161" s="98"/>
      <c r="H161" s="121">
        <f t="shared" si="30"/>
        <v>0</v>
      </c>
      <c r="I161" s="98"/>
      <c r="J161" s="98">
        <v>333.97</v>
      </c>
      <c r="K161" s="98"/>
      <c r="L161" s="98"/>
      <c r="M161" s="121">
        <f t="shared" si="31"/>
        <v>333.97</v>
      </c>
      <c r="N161" s="98"/>
      <c r="O161" s="98"/>
      <c r="P161" s="98"/>
      <c r="Q161" s="98">
        <v>49.78</v>
      </c>
      <c r="R161" s="329">
        <f t="shared" si="32"/>
        <v>49.78</v>
      </c>
      <c r="S161" s="471"/>
      <c r="T161" s="472"/>
      <c r="U161" s="472"/>
      <c r="V161" s="323"/>
      <c r="W161" s="337">
        <f t="shared" si="26"/>
        <v>0</v>
      </c>
      <c r="X161" s="471"/>
      <c r="Y161" s="472"/>
      <c r="Z161" s="472"/>
      <c r="AA161" s="323"/>
      <c r="AB161" s="337">
        <f t="shared" si="27"/>
        <v>0</v>
      </c>
      <c r="AC161" s="471"/>
      <c r="AD161" s="472">
        <v>94.99</v>
      </c>
      <c r="AE161" s="472"/>
      <c r="AF161" s="323"/>
      <c r="AG161" s="337">
        <f t="shared" si="28"/>
        <v>94.99</v>
      </c>
      <c r="AH161" s="471"/>
      <c r="AI161" s="472"/>
      <c r="AJ161" s="472"/>
      <c r="AK161" s="323"/>
      <c r="AL161" s="337">
        <f t="shared" si="29"/>
        <v>0</v>
      </c>
    </row>
    <row r="162" spans="1:38" ht="12.75" customHeight="1" x14ac:dyDescent="0.2">
      <c r="A162" s="95" t="s">
        <v>77</v>
      </c>
      <c r="B162" s="96" t="s">
        <v>21</v>
      </c>
      <c r="C162" s="96" t="s">
        <v>161</v>
      </c>
      <c r="D162" s="98"/>
      <c r="E162" s="98"/>
      <c r="F162" s="98"/>
      <c r="G162" s="98"/>
      <c r="H162" s="121">
        <f t="shared" si="30"/>
        <v>0</v>
      </c>
      <c r="I162" s="98">
        <v>893.7600000000001</v>
      </c>
      <c r="J162" s="98">
        <v>3244.52</v>
      </c>
      <c r="K162" s="98">
        <v>4534.7400000000007</v>
      </c>
      <c r="L162" s="98">
        <v>2286.36</v>
      </c>
      <c r="M162" s="121">
        <f t="shared" si="31"/>
        <v>10959.380000000001</v>
      </c>
      <c r="N162" s="98">
        <v>1330.55</v>
      </c>
      <c r="O162" s="98">
        <v>2425</v>
      </c>
      <c r="P162" s="98">
        <v>1389.2</v>
      </c>
      <c r="Q162" s="98">
        <v>834.16</v>
      </c>
      <c r="R162" s="329">
        <f t="shared" si="32"/>
        <v>5978.91</v>
      </c>
      <c r="S162" s="471">
        <v>4660.3999999999996</v>
      </c>
      <c r="T162" s="472">
        <v>3548.58</v>
      </c>
      <c r="U162" s="472">
        <v>1159.6199999999999</v>
      </c>
      <c r="V162" s="323">
        <v>3023.15</v>
      </c>
      <c r="W162" s="337">
        <f t="shared" si="26"/>
        <v>12391.749999999998</v>
      </c>
      <c r="X162" s="471">
        <v>2161.92</v>
      </c>
      <c r="Y162" s="472">
        <v>14671.210000000001</v>
      </c>
      <c r="Z162" s="472">
        <v>6928.32</v>
      </c>
      <c r="AA162" s="323">
        <v>1633.57</v>
      </c>
      <c r="AB162" s="337">
        <f t="shared" si="27"/>
        <v>25395.02</v>
      </c>
      <c r="AC162" s="471">
        <v>41.980000000000004</v>
      </c>
      <c r="AD162" s="472">
        <v>3973.91</v>
      </c>
      <c r="AE162" s="472">
        <v>240.64000000000001</v>
      </c>
      <c r="AF162" s="323"/>
      <c r="AG162" s="337">
        <f t="shared" si="28"/>
        <v>4256.53</v>
      </c>
      <c r="AH162" s="471"/>
      <c r="AI162" s="472"/>
      <c r="AJ162" s="472"/>
      <c r="AK162" s="323"/>
      <c r="AL162" s="337">
        <f t="shared" si="29"/>
        <v>0</v>
      </c>
    </row>
    <row r="163" spans="1:38" ht="12.75" customHeight="1" x14ac:dyDescent="0.2">
      <c r="A163" s="95" t="s">
        <v>77</v>
      </c>
      <c r="B163" s="96" t="s">
        <v>21</v>
      </c>
      <c r="C163" s="96" t="s">
        <v>160</v>
      </c>
      <c r="D163" s="98"/>
      <c r="E163" s="98"/>
      <c r="F163" s="98"/>
      <c r="G163" s="98"/>
      <c r="H163" s="121">
        <f t="shared" si="30"/>
        <v>0</v>
      </c>
      <c r="I163" s="98">
        <v>62.360000000000007</v>
      </c>
      <c r="J163" s="98">
        <v>713.37</v>
      </c>
      <c r="K163" s="98">
        <v>191.78</v>
      </c>
      <c r="L163" s="98">
        <v>250.78</v>
      </c>
      <c r="M163" s="121">
        <f t="shared" si="31"/>
        <v>1218.29</v>
      </c>
      <c r="N163" s="98">
        <v>7656.49</v>
      </c>
      <c r="O163" s="98">
        <v>400.12</v>
      </c>
      <c r="P163" s="98">
        <v>417.56</v>
      </c>
      <c r="Q163" s="98">
        <v>332.05999999999995</v>
      </c>
      <c r="R163" s="329">
        <f t="shared" si="32"/>
        <v>8806.23</v>
      </c>
      <c r="S163" s="471">
        <v>881.05</v>
      </c>
      <c r="T163" s="472">
        <v>911.65</v>
      </c>
      <c r="U163" s="472">
        <v>855.46</v>
      </c>
      <c r="V163" s="323">
        <v>600.68000000000006</v>
      </c>
      <c r="W163" s="337">
        <f t="shared" si="26"/>
        <v>3248.84</v>
      </c>
      <c r="X163" s="471">
        <v>314.18</v>
      </c>
      <c r="Y163" s="472">
        <v>1378.8</v>
      </c>
      <c r="Z163" s="472">
        <v>101.13999999999999</v>
      </c>
      <c r="AA163" s="323">
        <v>691.89</v>
      </c>
      <c r="AB163" s="337">
        <f t="shared" si="27"/>
        <v>2486.0099999999998</v>
      </c>
      <c r="AC163" s="471">
        <v>2896.3499999999995</v>
      </c>
      <c r="AD163" s="472">
        <v>833.89</v>
      </c>
      <c r="AE163" s="472"/>
      <c r="AF163" s="323"/>
      <c r="AG163" s="337">
        <f t="shared" si="28"/>
        <v>3730.2399999999993</v>
      </c>
      <c r="AH163" s="471"/>
      <c r="AI163" s="472"/>
      <c r="AJ163" s="472"/>
      <c r="AK163" s="323"/>
      <c r="AL163" s="337">
        <f t="shared" si="29"/>
        <v>0</v>
      </c>
    </row>
    <row r="164" spans="1:38" ht="12.75" customHeight="1" x14ac:dyDescent="0.2">
      <c r="A164" s="95" t="s">
        <v>77</v>
      </c>
      <c r="B164" s="96" t="s">
        <v>21</v>
      </c>
      <c r="C164" s="96" t="s">
        <v>178</v>
      </c>
      <c r="D164" s="98"/>
      <c r="E164" s="98"/>
      <c r="F164" s="98"/>
      <c r="G164" s="98"/>
      <c r="H164" s="121">
        <f t="shared" si="30"/>
        <v>0</v>
      </c>
      <c r="I164" s="98">
        <v>21.5</v>
      </c>
      <c r="J164" s="98"/>
      <c r="K164" s="98">
        <v>1538.8500000000001</v>
      </c>
      <c r="L164" s="98">
        <v>146.95000000000002</v>
      </c>
      <c r="M164" s="121">
        <f t="shared" si="31"/>
        <v>1707.3000000000002</v>
      </c>
      <c r="N164" s="98">
        <v>1047.1199999999999</v>
      </c>
      <c r="O164" s="98">
        <v>1101.1200000000001</v>
      </c>
      <c r="P164" s="98">
        <v>276.02</v>
      </c>
      <c r="Q164" s="98">
        <v>412.62</v>
      </c>
      <c r="R164" s="329">
        <f t="shared" si="32"/>
        <v>2836.8799999999997</v>
      </c>
      <c r="S164" s="471">
        <v>273.23</v>
      </c>
      <c r="T164" s="472">
        <v>2095.12</v>
      </c>
      <c r="U164" s="472">
        <v>1110.77</v>
      </c>
      <c r="V164" s="323"/>
      <c r="W164" s="337">
        <f t="shared" si="26"/>
        <v>3479.12</v>
      </c>
      <c r="X164" s="471"/>
      <c r="Y164" s="472">
        <v>3326.21</v>
      </c>
      <c r="Z164" s="472">
        <v>-79.56</v>
      </c>
      <c r="AA164" s="323">
        <v>41.18</v>
      </c>
      <c r="AB164" s="337">
        <f t="shared" si="27"/>
        <v>3287.83</v>
      </c>
      <c r="AC164" s="471"/>
      <c r="AD164" s="472"/>
      <c r="AE164" s="472"/>
      <c r="AF164" s="323"/>
      <c r="AG164" s="337">
        <f t="shared" si="28"/>
        <v>0</v>
      </c>
      <c r="AH164" s="471"/>
      <c r="AI164" s="472"/>
      <c r="AJ164" s="472"/>
      <c r="AK164" s="323"/>
      <c r="AL164" s="337">
        <f t="shared" si="29"/>
        <v>0</v>
      </c>
    </row>
    <row r="165" spans="1:38" ht="12.75" customHeight="1" x14ac:dyDescent="0.2">
      <c r="A165" s="95" t="s">
        <v>77</v>
      </c>
      <c r="B165" s="96" t="s">
        <v>21</v>
      </c>
      <c r="C165" s="96" t="s">
        <v>159</v>
      </c>
      <c r="D165" s="98"/>
      <c r="E165" s="98"/>
      <c r="F165" s="98"/>
      <c r="G165" s="98"/>
      <c r="H165" s="121">
        <f t="shared" si="30"/>
        <v>0</v>
      </c>
      <c r="I165" s="98">
        <v>324.42</v>
      </c>
      <c r="J165" s="98">
        <v>83.06</v>
      </c>
      <c r="K165" s="98">
        <v>172.72000000000003</v>
      </c>
      <c r="L165" s="98">
        <v>162.30000000000001</v>
      </c>
      <c r="M165" s="121">
        <f t="shared" si="31"/>
        <v>742.5</v>
      </c>
      <c r="N165" s="98">
        <v>1098.3800000000001</v>
      </c>
      <c r="O165" s="98">
        <v>4085.27</v>
      </c>
      <c r="P165" s="98">
        <v>222.68</v>
      </c>
      <c r="Q165" s="98">
        <v>589.25</v>
      </c>
      <c r="R165" s="329">
        <f t="shared" si="32"/>
        <v>5995.58</v>
      </c>
      <c r="S165" s="471">
        <v>495.35</v>
      </c>
      <c r="T165" s="472">
        <v>2481.87</v>
      </c>
      <c r="U165" s="472">
        <v>315</v>
      </c>
      <c r="V165" s="323">
        <v>241.81</v>
      </c>
      <c r="W165" s="337">
        <f t="shared" si="26"/>
        <v>3534.0299999999997</v>
      </c>
      <c r="X165" s="471">
        <v>768.06000000000006</v>
      </c>
      <c r="Y165" s="472">
        <v>322.76</v>
      </c>
      <c r="Z165" s="472">
        <v>1640.88</v>
      </c>
      <c r="AA165" s="323">
        <v>426.03999999999996</v>
      </c>
      <c r="AB165" s="337">
        <f t="shared" si="27"/>
        <v>3157.7400000000002</v>
      </c>
      <c r="AC165" s="471">
        <v>375.87</v>
      </c>
      <c r="AD165" s="472">
        <v>81.81</v>
      </c>
      <c r="AE165" s="472"/>
      <c r="AF165" s="323"/>
      <c r="AG165" s="337">
        <f t="shared" si="28"/>
        <v>457.68</v>
      </c>
      <c r="AH165" s="471"/>
      <c r="AI165" s="472"/>
      <c r="AJ165" s="472"/>
      <c r="AK165" s="323"/>
      <c r="AL165" s="337">
        <f t="shared" si="29"/>
        <v>0</v>
      </c>
    </row>
    <row r="166" spans="1:38" ht="12.75" customHeight="1" x14ac:dyDescent="0.2">
      <c r="A166" s="95" t="s">
        <v>77</v>
      </c>
      <c r="B166" s="96" t="s">
        <v>21</v>
      </c>
      <c r="C166" s="96" t="s">
        <v>149</v>
      </c>
      <c r="D166" s="98"/>
      <c r="E166" s="98"/>
      <c r="F166" s="98"/>
      <c r="G166" s="98"/>
      <c r="H166" s="121">
        <f t="shared" si="30"/>
        <v>0</v>
      </c>
      <c r="I166" s="98">
        <v>314</v>
      </c>
      <c r="J166" s="98">
        <v>3240.46</v>
      </c>
      <c r="K166" s="98">
        <v>1293.0599999999997</v>
      </c>
      <c r="L166" s="98">
        <v>-387.73</v>
      </c>
      <c r="M166" s="121">
        <f t="shared" si="31"/>
        <v>4459.7899999999991</v>
      </c>
      <c r="N166" s="98">
        <v>-41.4</v>
      </c>
      <c r="O166" s="98">
        <v>211.57</v>
      </c>
      <c r="P166" s="98">
        <v>96.34</v>
      </c>
      <c r="Q166" s="98"/>
      <c r="R166" s="329">
        <f t="shared" si="32"/>
        <v>266.51</v>
      </c>
      <c r="S166" s="471"/>
      <c r="T166" s="472">
        <v>138.87</v>
      </c>
      <c r="U166" s="472">
        <v>345.44</v>
      </c>
      <c r="V166" s="323"/>
      <c r="W166" s="337">
        <f t="shared" si="26"/>
        <v>484.31</v>
      </c>
      <c r="X166" s="471">
        <v>1392.3000000000002</v>
      </c>
      <c r="Y166" s="472">
        <v>2680.92</v>
      </c>
      <c r="Z166" s="472">
        <v>3667.05</v>
      </c>
      <c r="AA166" s="323">
        <v>82.47</v>
      </c>
      <c r="AB166" s="337">
        <f t="shared" si="27"/>
        <v>7822.7400000000007</v>
      </c>
      <c r="AC166" s="471"/>
      <c r="AD166" s="472">
        <v>4196.1499999999996</v>
      </c>
      <c r="AE166" s="472">
        <v>171.97999999999996</v>
      </c>
      <c r="AF166" s="323"/>
      <c r="AG166" s="337">
        <f t="shared" si="28"/>
        <v>4368.1299999999992</v>
      </c>
      <c r="AH166" s="471"/>
      <c r="AI166" s="472"/>
      <c r="AJ166" s="472"/>
      <c r="AK166" s="323"/>
      <c r="AL166" s="337">
        <f t="shared" si="29"/>
        <v>0</v>
      </c>
    </row>
    <row r="167" spans="1:38" ht="12.75" customHeight="1" x14ac:dyDescent="0.2">
      <c r="A167" s="95" t="s">
        <v>77</v>
      </c>
      <c r="B167" s="96" t="s">
        <v>21</v>
      </c>
      <c r="C167" s="96" t="s">
        <v>179</v>
      </c>
      <c r="D167" s="98"/>
      <c r="E167" s="98"/>
      <c r="F167" s="98"/>
      <c r="G167" s="98"/>
      <c r="H167" s="121">
        <f t="shared" si="30"/>
        <v>0</v>
      </c>
      <c r="I167" s="98"/>
      <c r="J167" s="98">
        <v>150.24</v>
      </c>
      <c r="K167" s="98">
        <v>0</v>
      </c>
      <c r="L167" s="98"/>
      <c r="M167" s="121">
        <f t="shared" si="31"/>
        <v>150.24</v>
      </c>
      <c r="N167" s="98"/>
      <c r="O167" s="98"/>
      <c r="P167" s="98"/>
      <c r="Q167" s="98"/>
      <c r="R167" s="329">
        <f t="shared" si="32"/>
        <v>0</v>
      </c>
      <c r="S167" s="471"/>
      <c r="T167" s="472"/>
      <c r="U167" s="472"/>
      <c r="V167" s="323"/>
      <c r="W167" s="337">
        <f t="shared" si="26"/>
        <v>0</v>
      </c>
      <c r="X167" s="471"/>
      <c r="Y167" s="472"/>
      <c r="Z167" s="472"/>
      <c r="AA167" s="323"/>
      <c r="AB167" s="337">
        <f t="shared" si="27"/>
        <v>0</v>
      </c>
      <c r="AC167" s="471"/>
      <c r="AD167" s="472"/>
      <c r="AE167" s="472"/>
      <c r="AF167" s="323"/>
      <c r="AG167" s="337">
        <f t="shared" si="28"/>
        <v>0</v>
      </c>
      <c r="AH167" s="471"/>
      <c r="AI167" s="472"/>
      <c r="AJ167" s="472"/>
      <c r="AK167" s="323"/>
      <c r="AL167" s="337">
        <f t="shared" si="29"/>
        <v>0</v>
      </c>
    </row>
    <row r="168" spans="1:38" ht="12.75" customHeight="1" x14ac:dyDescent="0.2">
      <c r="A168" s="95" t="s">
        <v>77</v>
      </c>
      <c r="B168" s="96" t="s">
        <v>21</v>
      </c>
      <c r="C168" s="96" t="s">
        <v>193</v>
      </c>
      <c r="D168" s="98"/>
      <c r="E168" s="98"/>
      <c r="F168" s="98"/>
      <c r="G168" s="98"/>
      <c r="H168" s="121">
        <f t="shared" si="30"/>
        <v>0</v>
      </c>
      <c r="I168" s="98"/>
      <c r="J168" s="98">
        <v>6040.6200000000008</v>
      </c>
      <c r="K168" s="98">
        <v>727.95999999999992</v>
      </c>
      <c r="L168" s="98">
        <v>974</v>
      </c>
      <c r="M168" s="121">
        <f t="shared" si="31"/>
        <v>7742.5800000000008</v>
      </c>
      <c r="N168" s="98">
        <v>16.239999999999998</v>
      </c>
      <c r="O168" s="98">
        <v>93.44</v>
      </c>
      <c r="P168" s="98"/>
      <c r="Q168" s="98"/>
      <c r="R168" s="329">
        <f t="shared" si="32"/>
        <v>109.67999999999999</v>
      </c>
      <c r="S168" s="471"/>
      <c r="T168" s="472"/>
      <c r="U168" s="472"/>
      <c r="V168" s="323"/>
      <c r="W168" s="337">
        <f t="shared" si="26"/>
        <v>0</v>
      </c>
      <c r="X168" s="471"/>
      <c r="Y168" s="472"/>
      <c r="Z168" s="472"/>
      <c r="AA168" s="323"/>
      <c r="AB168" s="337">
        <f t="shared" si="27"/>
        <v>0</v>
      </c>
      <c r="AC168" s="471"/>
      <c r="AD168" s="472"/>
      <c r="AE168" s="472"/>
      <c r="AF168" s="323"/>
      <c r="AG168" s="337">
        <f t="shared" si="28"/>
        <v>0</v>
      </c>
      <c r="AH168" s="471"/>
      <c r="AI168" s="472"/>
      <c r="AJ168" s="472"/>
      <c r="AK168" s="323"/>
      <c r="AL168" s="337">
        <f t="shared" si="29"/>
        <v>0</v>
      </c>
    </row>
    <row r="169" spans="1:38" ht="12.75" customHeight="1" x14ac:dyDescent="0.2">
      <c r="A169" s="95" t="s">
        <v>77</v>
      </c>
      <c r="B169" s="96" t="s">
        <v>21</v>
      </c>
      <c r="C169" s="96" t="s">
        <v>127</v>
      </c>
      <c r="D169" s="98"/>
      <c r="E169" s="98"/>
      <c r="F169" s="98"/>
      <c r="G169" s="98"/>
      <c r="H169" s="121">
        <f t="shared" si="30"/>
        <v>0</v>
      </c>
      <c r="I169" s="98">
        <v>1461.45</v>
      </c>
      <c r="J169" s="98">
        <v>7345.0300000000025</v>
      </c>
      <c r="K169" s="98">
        <v>1318.5499999999997</v>
      </c>
      <c r="L169" s="98">
        <v>466.62</v>
      </c>
      <c r="M169" s="121">
        <f t="shared" si="31"/>
        <v>10591.650000000003</v>
      </c>
      <c r="N169" s="98">
        <v>2720.1899999999996</v>
      </c>
      <c r="O169" s="98">
        <v>3439.88</v>
      </c>
      <c r="P169" s="98">
        <v>1605.74</v>
      </c>
      <c r="Q169" s="98">
        <v>4405.3500000000004</v>
      </c>
      <c r="R169" s="329">
        <f t="shared" si="32"/>
        <v>12171.16</v>
      </c>
      <c r="S169" s="471">
        <v>729.73</v>
      </c>
      <c r="T169" s="472">
        <v>1744.72</v>
      </c>
      <c r="U169" s="472">
        <v>1309.6500000000001</v>
      </c>
      <c r="V169" s="323">
        <v>1237.95</v>
      </c>
      <c r="W169" s="337">
        <f t="shared" si="26"/>
        <v>5022.05</v>
      </c>
      <c r="X169" s="471">
        <v>4883.7900000000009</v>
      </c>
      <c r="Y169" s="472">
        <v>9796.4900000000016</v>
      </c>
      <c r="Z169" s="472">
        <v>2285.65</v>
      </c>
      <c r="AA169" s="323">
        <v>2167.0700000000002</v>
      </c>
      <c r="AB169" s="337">
        <f t="shared" si="27"/>
        <v>19133.000000000004</v>
      </c>
      <c r="AC169" s="471">
        <v>35.22</v>
      </c>
      <c r="AD169" s="472">
        <v>3715.72</v>
      </c>
      <c r="AE169" s="472">
        <v>1065.8800000000001</v>
      </c>
      <c r="AF169" s="323"/>
      <c r="AG169" s="337">
        <f t="shared" si="28"/>
        <v>4816.82</v>
      </c>
      <c r="AH169" s="471"/>
      <c r="AI169" s="472"/>
      <c r="AJ169" s="472"/>
      <c r="AK169" s="323"/>
      <c r="AL169" s="337">
        <f t="shared" si="29"/>
        <v>0</v>
      </c>
    </row>
    <row r="170" spans="1:38" ht="12.75" customHeight="1" x14ac:dyDescent="0.2">
      <c r="A170" s="95" t="s">
        <v>77</v>
      </c>
      <c r="B170" s="96" t="s">
        <v>21</v>
      </c>
      <c r="C170" s="96" t="s">
        <v>128</v>
      </c>
      <c r="D170" s="98"/>
      <c r="E170" s="98"/>
      <c r="F170" s="98"/>
      <c r="G170" s="98"/>
      <c r="H170" s="121">
        <f t="shared" si="30"/>
        <v>0</v>
      </c>
      <c r="I170" s="98">
        <v>56.459999999999994</v>
      </c>
      <c r="J170" s="98">
        <v>817.6099999999999</v>
      </c>
      <c r="K170" s="98">
        <v>2654.98</v>
      </c>
      <c r="L170" s="98">
        <v>925.21</v>
      </c>
      <c r="M170" s="121">
        <f t="shared" si="31"/>
        <v>4454.26</v>
      </c>
      <c r="N170" s="98">
        <v>225.89999999999998</v>
      </c>
      <c r="O170" s="98">
        <v>507.36</v>
      </c>
      <c r="P170" s="98">
        <v>2112.58</v>
      </c>
      <c r="Q170" s="98">
        <v>268.77</v>
      </c>
      <c r="R170" s="329">
        <f t="shared" si="32"/>
        <v>3114.61</v>
      </c>
      <c r="S170" s="471">
        <v>404.21000000000004</v>
      </c>
      <c r="T170" s="472">
        <v>803.86</v>
      </c>
      <c r="U170" s="472">
        <v>69.2</v>
      </c>
      <c r="V170" s="323"/>
      <c r="W170" s="337">
        <f t="shared" si="26"/>
        <v>1277.2700000000002</v>
      </c>
      <c r="X170" s="471"/>
      <c r="Y170" s="472">
        <v>173.32</v>
      </c>
      <c r="Z170" s="472">
        <v>1106.1500000000001</v>
      </c>
      <c r="AA170" s="323">
        <v>265.79000000000002</v>
      </c>
      <c r="AB170" s="337">
        <f t="shared" si="27"/>
        <v>1545.26</v>
      </c>
      <c r="AC170" s="471"/>
      <c r="AD170" s="472"/>
      <c r="AE170" s="472"/>
      <c r="AF170" s="323"/>
      <c r="AG170" s="337">
        <f t="shared" si="28"/>
        <v>0</v>
      </c>
      <c r="AH170" s="471"/>
      <c r="AI170" s="472"/>
      <c r="AJ170" s="472"/>
      <c r="AK170" s="323"/>
      <c r="AL170" s="337">
        <f t="shared" si="29"/>
        <v>0</v>
      </c>
    </row>
    <row r="171" spans="1:38" ht="12.75" customHeight="1" x14ac:dyDescent="0.2">
      <c r="A171" s="95" t="s">
        <v>77</v>
      </c>
      <c r="B171" s="96" t="s">
        <v>21</v>
      </c>
      <c r="C171" s="96" t="s">
        <v>194</v>
      </c>
      <c r="D171" s="98"/>
      <c r="E171" s="98"/>
      <c r="F171" s="98"/>
      <c r="G171" s="98"/>
      <c r="H171" s="121">
        <f t="shared" si="30"/>
        <v>0</v>
      </c>
      <c r="I171" s="98"/>
      <c r="J171" s="98">
        <v>179.92</v>
      </c>
      <c r="K171" s="98"/>
      <c r="L171" s="98">
        <v>1311.4</v>
      </c>
      <c r="M171" s="121">
        <f t="shared" si="31"/>
        <v>1491.3200000000002</v>
      </c>
      <c r="N171" s="98"/>
      <c r="O171" s="98"/>
      <c r="P171" s="98"/>
      <c r="Q171" s="98"/>
      <c r="R171" s="329">
        <f t="shared" si="32"/>
        <v>0</v>
      </c>
      <c r="S171" s="471"/>
      <c r="T171" s="472"/>
      <c r="U171" s="472"/>
      <c r="V171" s="323"/>
      <c r="W171" s="337">
        <f t="shared" si="26"/>
        <v>0</v>
      </c>
      <c r="X171" s="471"/>
      <c r="Y171" s="472"/>
      <c r="Z171" s="472"/>
      <c r="AA171" s="323"/>
      <c r="AB171" s="337">
        <f t="shared" si="27"/>
        <v>0</v>
      </c>
      <c r="AC171" s="471"/>
      <c r="AD171" s="472"/>
      <c r="AE171" s="472"/>
      <c r="AF171" s="323"/>
      <c r="AG171" s="337">
        <f t="shared" si="28"/>
        <v>0</v>
      </c>
      <c r="AH171" s="471"/>
      <c r="AI171" s="472"/>
      <c r="AJ171" s="472"/>
      <c r="AK171" s="323"/>
      <c r="AL171" s="337">
        <f t="shared" si="29"/>
        <v>0</v>
      </c>
    </row>
    <row r="172" spans="1:38" ht="12.75" customHeight="1" x14ac:dyDescent="0.2">
      <c r="A172" s="95" t="s">
        <v>77</v>
      </c>
      <c r="B172" s="96" t="s">
        <v>21</v>
      </c>
      <c r="C172" s="96" t="s">
        <v>129</v>
      </c>
      <c r="D172" s="98"/>
      <c r="E172" s="98"/>
      <c r="F172" s="98"/>
      <c r="G172" s="98"/>
      <c r="H172" s="121">
        <f t="shared" si="30"/>
        <v>0</v>
      </c>
      <c r="I172" s="98">
        <v>381.22</v>
      </c>
      <c r="J172" s="98">
        <v>20.72</v>
      </c>
      <c r="K172" s="98">
        <v>21.43</v>
      </c>
      <c r="L172" s="98">
        <v>80.61</v>
      </c>
      <c r="M172" s="121">
        <f t="shared" si="31"/>
        <v>503.98000000000008</v>
      </c>
      <c r="N172" s="98">
        <v>179.98</v>
      </c>
      <c r="O172" s="98">
        <v>785.97</v>
      </c>
      <c r="P172" s="98">
        <v>322.88</v>
      </c>
      <c r="Q172" s="98">
        <v>12.59</v>
      </c>
      <c r="R172" s="329">
        <f t="shared" si="32"/>
        <v>1301.4199999999998</v>
      </c>
      <c r="S172" s="471">
        <v>37.020000000000003</v>
      </c>
      <c r="T172" s="472">
        <v>58.230000000000004</v>
      </c>
      <c r="U172" s="472">
        <v>460.42</v>
      </c>
      <c r="V172" s="323">
        <v>57.379999999999995</v>
      </c>
      <c r="W172" s="337">
        <f t="shared" si="26"/>
        <v>613.05000000000007</v>
      </c>
      <c r="X172" s="471"/>
      <c r="Y172" s="472">
        <v>331.90999999999997</v>
      </c>
      <c r="Z172" s="472">
        <v>78.34</v>
      </c>
      <c r="AA172" s="323"/>
      <c r="AB172" s="337">
        <f t="shared" si="27"/>
        <v>410.25</v>
      </c>
      <c r="AC172" s="471"/>
      <c r="AD172" s="472"/>
      <c r="AE172" s="472"/>
      <c r="AF172" s="323"/>
      <c r="AG172" s="337">
        <f t="shared" si="28"/>
        <v>0</v>
      </c>
      <c r="AH172" s="471"/>
      <c r="AI172" s="472"/>
      <c r="AJ172" s="472"/>
      <c r="AK172" s="323"/>
      <c r="AL172" s="337">
        <f t="shared" si="29"/>
        <v>0</v>
      </c>
    </row>
    <row r="173" spans="1:38" ht="12.75" customHeight="1" x14ac:dyDescent="0.2">
      <c r="A173" s="95" t="s">
        <v>77</v>
      </c>
      <c r="B173" s="96" t="s">
        <v>21</v>
      </c>
      <c r="C173" s="96" t="s">
        <v>180</v>
      </c>
      <c r="D173" s="98"/>
      <c r="E173" s="98"/>
      <c r="F173" s="98"/>
      <c r="G173" s="98"/>
      <c r="H173" s="121">
        <f t="shared" si="30"/>
        <v>0</v>
      </c>
      <c r="I173" s="98">
        <v>120.46000000000001</v>
      </c>
      <c r="J173" s="98">
        <v>333.54</v>
      </c>
      <c r="K173" s="98">
        <v>82.4</v>
      </c>
      <c r="L173" s="98">
        <v>163.32999999999998</v>
      </c>
      <c r="M173" s="121">
        <f t="shared" si="31"/>
        <v>699.73</v>
      </c>
      <c r="N173" s="98">
        <v>114.19</v>
      </c>
      <c r="O173" s="98">
        <v>71.58</v>
      </c>
      <c r="P173" s="98">
        <v>997.42000000000007</v>
      </c>
      <c r="Q173" s="98">
        <v>631.63999999999987</v>
      </c>
      <c r="R173" s="329">
        <f t="shared" si="32"/>
        <v>1814.83</v>
      </c>
      <c r="S173" s="471">
        <v>8.9499999999999886</v>
      </c>
      <c r="T173" s="472">
        <v>86.61</v>
      </c>
      <c r="U173" s="472">
        <v>106.84</v>
      </c>
      <c r="V173" s="323">
        <v>215.51999999999998</v>
      </c>
      <c r="W173" s="337">
        <f t="shared" si="26"/>
        <v>417.91999999999996</v>
      </c>
      <c r="X173" s="471">
        <v>478.01</v>
      </c>
      <c r="Y173" s="472">
        <v>194.18</v>
      </c>
      <c r="Z173" s="472">
        <v>21.2</v>
      </c>
      <c r="AA173" s="323">
        <v>178.02</v>
      </c>
      <c r="AB173" s="337">
        <f t="shared" si="27"/>
        <v>871.41000000000008</v>
      </c>
      <c r="AC173" s="471"/>
      <c r="AD173" s="472"/>
      <c r="AE173" s="472"/>
      <c r="AF173" s="323"/>
      <c r="AG173" s="337">
        <f t="shared" si="28"/>
        <v>0</v>
      </c>
      <c r="AH173" s="471"/>
      <c r="AI173" s="472"/>
      <c r="AJ173" s="472"/>
      <c r="AK173" s="323"/>
      <c r="AL173" s="337">
        <f t="shared" si="29"/>
        <v>0</v>
      </c>
    </row>
    <row r="174" spans="1:38" ht="12.75" customHeight="1" x14ac:dyDescent="0.2">
      <c r="A174" s="95" t="s">
        <v>77</v>
      </c>
      <c r="B174" s="96" t="s">
        <v>21</v>
      </c>
      <c r="C174" s="96" t="s">
        <v>162</v>
      </c>
      <c r="D174" s="98"/>
      <c r="E174" s="98"/>
      <c r="F174" s="98"/>
      <c r="G174" s="98"/>
      <c r="H174" s="121">
        <f t="shared" si="30"/>
        <v>0</v>
      </c>
      <c r="I174" s="98"/>
      <c r="J174" s="98"/>
      <c r="K174" s="98">
        <v>29.99</v>
      </c>
      <c r="L174" s="98"/>
      <c r="M174" s="121">
        <f t="shared" si="31"/>
        <v>29.99</v>
      </c>
      <c r="N174" s="98"/>
      <c r="O174" s="98"/>
      <c r="P174" s="98"/>
      <c r="Q174" s="98"/>
      <c r="R174" s="329">
        <f t="shared" si="32"/>
        <v>0</v>
      </c>
      <c r="S174" s="471"/>
      <c r="T174" s="472"/>
      <c r="U174" s="472"/>
      <c r="V174" s="323"/>
      <c r="W174" s="337">
        <f t="shared" si="26"/>
        <v>0</v>
      </c>
      <c r="X174" s="471"/>
      <c r="Y174" s="472"/>
      <c r="Z174" s="472"/>
      <c r="AA174" s="323"/>
      <c r="AB174" s="337">
        <f t="shared" si="27"/>
        <v>0</v>
      </c>
      <c r="AC174" s="471"/>
      <c r="AD174" s="472"/>
      <c r="AE174" s="472"/>
      <c r="AF174" s="323"/>
      <c r="AG174" s="337">
        <f t="shared" si="28"/>
        <v>0</v>
      </c>
      <c r="AH174" s="471"/>
      <c r="AI174" s="472"/>
      <c r="AJ174" s="472"/>
      <c r="AK174" s="323"/>
      <c r="AL174" s="337">
        <f t="shared" si="29"/>
        <v>0</v>
      </c>
    </row>
    <row r="175" spans="1:38" ht="12.75" customHeight="1" x14ac:dyDescent="0.2">
      <c r="A175" s="95" t="s">
        <v>77</v>
      </c>
      <c r="B175" s="96" t="s">
        <v>21</v>
      </c>
      <c r="C175" s="96" t="s">
        <v>130</v>
      </c>
      <c r="D175" s="98"/>
      <c r="E175" s="98"/>
      <c r="F175" s="98"/>
      <c r="G175" s="98"/>
      <c r="H175" s="121">
        <f t="shared" si="30"/>
        <v>0</v>
      </c>
      <c r="I175" s="98">
        <v>437.42</v>
      </c>
      <c r="J175" s="98">
        <v>1269.1500000000001</v>
      </c>
      <c r="K175" s="98">
        <v>1354.07</v>
      </c>
      <c r="L175" s="98">
        <v>541.28</v>
      </c>
      <c r="M175" s="121">
        <f t="shared" si="31"/>
        <v>3601.92</v>
      </c>
      <c r="N175" s="98">
        <v>2356.62</v>
      </c>
      <c r="O175" s="98">
        <v>940.04</v>
      </c>
      <c r="P175" s="98">
        <v>1146.44</v>
      </c>
      <c r="Q175" s="98">
        <v>1448.37</v>
      </c>
      <c r="R175" s="329">
        <f t="shared" si="32"/>
        <v>5891.47</v>
      </c>
      <c r="S175" s="471">
        <v>324.55</v>
      </c>
      <c r="T175" s="472">
        <v>1698.02</v>
      </c>
      <c r="U175" s="472">
        <v>1417.53</v>
      </c>
      <c r="V175" s="323">
        <v>1132.56</v>
      </c>
      <c r="W175" s="337">
        <f t="shared" si="26"/>
        <v>4572.66</v>
      </c>
      <c r="X175" s="471">
        <v>2727.11</v>
      </c>
      <c r="Y175" s="472">
        <v>396.14</v>
      </c>
      <c r="Z175" s="472">
        <v>1776.23</v>
      </c>
      <c r="AA175" s="323">
        <v>569.19000000000005</v>
      </c>
      <c r="AB175" s="337">
        <f t="shared" si="27"/>
        <v>5468.67</v>
      </c>
      <c r="AC175" s="471"/>
      <c r="AD175" s="472">
        <v>109.98</v>
      </c>
      <c r="AE175" s="472"/>
      <c r="AF175" s="323"/>
      <c r="AG175" s="337">
        <f t="shared" si="28"/>
        <v>109.98</v>
      </c>
      <c r="AH175" s="471"/>
      <c r="AI175" s="472"/>
      <c r="AJ175" s="472"/>
      <c r="AK175" s="323"/>
      <c r="AL175" s="337">
        <f t="shared" si="29"/>
        <v>0</v>
      </c>
    </row>
    <row r="176" spans="1:38" ht="12.75" customHeight="1" x14ac:dyDescent="0.2">
      <c r="A176" s="95" t="s">
        <v>77</v>
      </c>
      <c r="B176" s="96" t="s">
        <v>21</v>
      </c>
      <c r="C176" s="96" t="s">
        <v>181</v>
      </c>
      <c r="D176" s="98"/>
      <c r="E176" s="98"/>
      <c r="F176" s="98"/>
      <c r="G176" s="98"/>
      <c r="H176" s="121">
        <f t="shared" si="30"/>
        <v>0</v>
      </c>
      <c r="I176" s="98"/>
      <c r="J176" s="98">
        <v>2886.0800000000022</v>
      </c>
      <c r="K176" s="98">
        <v>709.66</v>
      </c>
      <c r="L176" s="98"/>
      <c r="M176" s="121">
        <f t="shared" si="31"/>
        <v>3595.7400000000021</v>
      </c>
      <c r="N176" s="98"/>
      <c r="O176" s="98"/>
      <c r="P176" s="98"/>
      <c r="Q176" s="98"/>
      <c r="R176" s="329">
        <f t="shared" si="32"/>
        <v>0</v>
      </c>
      <c r="S176" s="471"/>
      <c r="T176" s="472"/>
      <c r="U176" s="472"/>
      <c r="V176" s="323"/>
      <c r="W176" s="337">
        <f t="shared" si="26"/>
        <v>0</v>
      </c>
      <c r="X176" s="471"/>
      <c r="Y176" s="472"/>
      <c r="Z176" s="472"/>
      <c r="AA176" s="323"/>
      <c r="AB176" s="337">
        <f t="shared" si="27"/>
        <v>0</v>
      </c>
      <c r="AC176" s="471"/>
      <c r="AD176" s="472"/>
      <c r="AE176" s="472"/>
      <c r="AF176" s="323"/>
      <c r="AG176" s="337">
        <f t="shared" si="28"/>
        <v>0</v>
      </c>
      <c r="AH176" s="471"/>
      <c r="AI176" s="472"/>
      <c r="AJ176" s="472"/>
      <c r="AK176" s="323"/>
      <c r="AL176" s="337">
        <f t="shared" si="29"/>
        <v>0</v>
      </c>
    </row>
    <row r="177" spans="1:38" ht="12.75" customHeight="1" x14ac:dyDescent="0.2">
      <c r="A177" s="95" t="s">
        <v>77</v>
      </c>
      <c r="B177" s="96" t="s">
        <v>21</v>
      </c>
      <c r="C177" s="96" t="s">
        <v>131</v>
      </c>
      <c r="D177" s="98"/>
      <c r="E177" s="98"/>
      <c r="F177" s="98"/>
      <c r="G177" s="98"/>
      <c r="H177" s="121">
        <f t="shared" si="30"/>
        <v>0</v>
      </c>
      <c r="I177" s="98">
        <v>483.6</v>
      </c>
      <c r="J177" s="98">
        <v>4617.5600000000013</v>
      </c>
      <c r="K177" s="98">
        <v>604.70000000000005</v>
      </c>
      <c r="L177" s="98">
        <v>2634.69</v>
      </c>
      <c r="M177" s="121">
        <f t="shared" si="31"/>
        <v>8340.5500000000011</v>
      </c>
      <c r="N177" s="98">
        <v>669.06999999999994</v>
      </c>
      <c r="O177" s="98">
        <v>1110.69</v>
      </c>
      <c r="P177" s="98">
        <v>1364.73</v>
      </c>
      <c r="Q177" s="98">
        <v>3991.99</v>
      </c>
      <c r="R177" s="329">
        <f t="shared" si="32"/>
        <v>7136.48</v>
      </c>
      <c r="S177" s="471">
        <v>2195.25</v>
      </c>
      <c r="T177" s="472">
        <v>-222.18000000000052</v>
      </c>
      <c r="U177" s="472">
        <v>6454.68</v>
      </c>
      <c r="V177" s="323">
        <v>2990.3399999999997</v>
      </c>
      <c r="W177" s="337">
        <f t="shared" si="26"/>
        <v>11418.09</v>
      </c>
      <c r="X177" s="471">
        <v>1066.31</v>
      </c>
      <c r="Y177" s="472">
        <v>7446.78</v>
      </c>
      <c r="Z177" s="472">
        <v>617.96</v>
      </c>
      <c r="AA177" s="323">
        <v>1463.7399999999998</v>
      </c>
      <c r="AB177" s="337">
        <f t="shared" si="27"/>
        <v>10594.789999999999</v>
      </c>
      <c r="AC177" s="471">
        <v>756.15000000000009</v>
      </c>
      <c r="AD177" s="472">
        <v>6131.01</v>
      </c>
      <c r="AE177" s="472">
        <v>335.59000000000003</v>
      </c>
      <c r="AF177" s="323"/>
      <c r="AG177" s="337">
        <f t="shared" si="28"/>
        <v>7222.75</v>
      </c>
      <c r="AH177" s="471"/>
      <c r="AI177" s="472"/>
      <c r="AJ177" s="472"/>
      <c r="AK177" s="323"/>
      <c r="AL177" s="337">
        <f t="shared" si="29"/>
        <v>0</v>
      </c>
    </row>
    <row r="178" spans="1:38" ht="12.75" customHeight="1" x14ac:dyDescent="0.2">
      <c r="A178" s="95" t="s">
        <v>77</v>
      </c>
      <c r="B178" s="96" t="s">
        <v>21</v>
      </c>
      <c r="C178" s="560" t="s">
        <v>244</v>
      </c>
      <c r="D178" s="561"/>
      <c r="E178" s="561"/>
      <c r="F178" s="561"/>
      <c r="G178" s="561"/>
      <c r="H178" s="562"/>
      <c r="I178" s="561"/>
      <c r="J178" s="561"/>
      <c r="K178" s="561"/>
      <c r="L178" s="561"/>
      <c r="M178" s="562"/>
      <c r="N178" s="561"/>
      <c r="O178" s="561"/>
      <c r="P178" s="561"/>
      <c r="Q178" s="561"/>
      <c r="R178" s="563"/>
      <c r="S178" s="564"/>
      <c r="T178" s="561"/>
      <c r="U178" s="561"/>
      <c r="V178" s="561"/>
      <c r="W178" s="337">
        <f t="shared" si="26"/>
        <v>0</v>
      </c>
      <c r="X178" s="564"/>
      <c r="Y178" s="561">
        <v>9925.02</v>
      </c>
      <c r="Z178" s="561"/>
      <c r="AA178" s="561"/>
      <c r="AB178" s="337">
        <f t="shared" si="27"/>
        <v>9925.02</v>
      </c>
      <c r="AC178" s="471"/>
      <c r="AD178" s="561"/>
      <c r="AE178" s="561"/>
      <c r="AF178" s="561"/>
      <c r="AG178" s="337">
        <f t="shared" si="28"/>
        <v>0</v>
      </c>
      <c r="AH178" s="471"/>
      <c r="AI178" s="561"/>
      <c r="AJ178" s="561"/>
      <c r="AK178" s="561"/>
      <c r="AL178" s="337">
        <f t="shared" si="29"/>
        <v>0</v>
      </c>
    </row>
    <row r="179" spans="1:38" ht="12.75" customHeight="1" x14ac:dyDescent="0.2">
      <c r="A179" s="95" t="s">
        <v>77</v>
      </c>
      <c r="B179" s="96" t="s">
        <v>21</v>
      </c>
      <c r="C179" s="96" t="s">
        <v>132</v>
      </c>
      <c r="D179" s="98"/>
      <c r="E179" s="98"/>
      <c r="F179" s="98"/>
      <c r="G179" s="98"/>
      <c r="H179" s="121">
        <f t="shared" ref="H179:H277" si="33">SUM(D179:G179)</f>
        <v>0</v>
      </c>
      <c r="I179" s="98">
        <v>215.06000000000003</v>
      </c>
      <c r="J179" s="98">
        <v>119.12000000000002</v>
      </c>
      <c r="K179" s="98">
        <v>209.57</v>
      </c>
      <c r="L179" s="98">
        <v>667.19</v>
      </c>
      <c r="M179" s="121">
        <f t="shared" ref="M179:M277" si="34">SUM(I179:L179)</f>
        <v>1210.94</v>
      </c>
      <c r="N179" s="98">
        <v>69.989999999999995</v>
      </c>
      <c r="O179" s="98">
        <v>3859.9700000000003</v>
      </c>
      <c r="P179" s="98">
        <v>196.01999999999998</v>
      </c>
      <c r="Q179" s="98">
        <v>29.99</v>
      </c>
      <c r="R179" s="329">
        <f t="shared" ref="R179:R277" si="35">SUM(N179:Q179)</f>
        <v>4155.9699999999993</v>
      </c>
      <c r="S179" s="471">
        <v>6370.6500000000005</v>
      </c>
      <c r="T179" s="472">
        <v>1115.05</v>
      </c>
      <c r="U179" s="472">
        <v>1244.2100000000003</v>
      </c>
      <c r="V179" s="323">
        <v>108.96</v>
      </c>
      <c r="W179" s="337">
        <f t="shared" si="26"/>
        <v>8838.8700000000008</v>
      </c>
      <c r="X179" s="471">
        <v>104.4</v>
      </c>
      <c r="Y179" s="472"/>
      <c r="Z179" s="472"/>
      <c r="AA179" s="323">
        <v>646.81000000000006</v>
      </c>
      <c r="AB179" s="337">
        <f t="shared" si="27"/>
        <v>751.21</v>
      </c>
      <c r="AC179" s="471">
        <v>481.74</v>
      </c>
      <c r="AD179" s="561">
        <v>650.39</v>
      </c>
      <c r="AE179" s="472"/>
      <c r="AF179" s="323"/>
      <c r="AG179" s="337">
        <f t="shared" si="28"/>
        <v>1132.1300000000001</v>
      </c>
      <c r="AH179" s="471"/>
      <c r="AI179" s="561"/>
      <c r="AJ179" s="472"/>
      <c r="AK179" s="323"/>
      <c r="AL179" s="337">
        <f t="shared" si="29"/>
        <v>0</v>
      </c>
    </row>
    <row r="180" spans="1:38" ht="12.75" customHeight="1" x14ac:dyDescent="0.2">
      <c r="A180" s="95" t="s">
        <v>77</v>
      </c>
      <c r="B180" s="96" t="s">
        <v>21</v>
      </c>
      <c r="C180" s="96" t="s">
        <v>133</v>
      </c>
      <c r="D180" s="98"/>
      <c r="E180" s="98"/>
      <c r="F180" s="98"/>
      <c r="G180" s="98"/>
      <c r="H180" s="121">
        <f t="shared" si="33"/>
        <v>0</v>
      </c>
      <c r="I180" s="98">
        <v>796.79</v>
      </c>
      <c r="J180" s="98">
        <v>462.9</v>
      </c>
      <c r="K180" s="98">
        <v>573.74999999999989</v>
      </c>
      <c r="L180" s="98">
        <v>643.86</v>
      </c>
      <c r="M180" s="121">
        <f t="shared" si="34"/>
        <v>2477.3000000000002</v>
      </c>
      <c r="N180" s="98">
        <v>760.11</v>
      </c>
      <c r="O180" s="98"/>
      <c r="P180" s="98">
        <v>57.71</v>
      </c>
      <c r="Q180" s="98"/>
      <c r="R180" s="329">
        <f t="shared" si="35"/>
        <v>817.82</v>
      </c>
      <c r="S180" s="471">
        <v>670.6</v>
      </c>
      <c r="T180" s="472"/>
      <c r="U180" s="472">
        <v>378.59000000000003</v>
      </c>
      <c r="V180" s="323">
        <v>363.61</v>
      </c>
      <c r="W180" s="337">
        <f t="shared" si="26"/>
        <v>1412.8000000000002</v>
      </c>
      <c r="X180" s="471"/>
      <c r="Y180" s="472"/>
      <c r="Z180" s="472">
        <v>189.49</v>
      </c>
      <c r="AA180" s="323">
        <v>3412.4700000000003</v>
      </c>
      <c r="AB180" s="337">
        <f t="shared" si="27"/>
        <v>3601.96</v>
      </c>
      <c r="AC180" s="471"/>
      <c r="AD180" s="472"/>
      <c r="AE180" s="472"/>
      <c r="AF180" s="323"/>
      <c r="AG180" s="337">
        <f t="shared" si="28"/>
        <v>0</v>
      </c>
      <c r="AH180" s="471"/>
      <c r="AI180" s="472"/>
      <c r="AJ180" s="472"/>
      <c r="AK180" s="323"/>
      <c r="AL180" s="337">
        <f t="shared" si="29"/>
        <v>0</v>
      </c>
    </row>
    <row r="181" spans="1:38" ht="12.75" customHeight="1" x14ac:dyDescent="0.2">
      <c r="A181" s="95" t="s">
        <v>77</v>
      </c>
      <c r="B181" s="96" t="s">
        <v>21</v>
      </c>
      <c r="C181" s="96" t="s">
        <v>134</v>
      </c>
      <c r="D181" s="98"/>
      <c r="E181" s="98"/>
      <c r="F181" s="98"/>
      <c r="G181" s="98"/>
      <c r="H181" s="121">
        <f t="shared" si="33"/>
        <v>0</v>
      </c>
      <c r="I181" s="98">
        <v>231.44</v>
      </c>
      <c r="J181" s="98">
        <v>4484.0500000000011</v>
      </c>
      <c r="K181" s="98">
        <v>1246.56</v>
      </c>
      <c r="L181" s="98">
        <v>1002.63</v>
      </c>
      <c r="M181" s="121">
        <f t="shared" si="34"/>
        <v>6964.6800000000012</v>
      </c>
      <c r="N181" s="98">
        <v>1937.48</v>
      </c>
      <c r="O181" s="98">
        <v>3783.9300000000003</v>
      </c>
      <c r="P181" s="98">
        <v>1327.68</v>
      </c>
      <c r="Q181" s="98">
        <v>4228.67</v>
      </c>
      <c r="R181" s="329">
        <f t="shared" si="35"/>
        <v>11277.76</v>
      </c>
      <c r="S181" s="471">
        <v>826.83</v>
      </c>
      <c r="T181" s="472">
        <v>8805.83</v>
      </c>
      <c r="U181" s="472">
        <v>1174.94</v>
      </c>
      <c r="V181" s="323">
        <v>818.8599999999999</v>
      </c>
      <c r="W181" s="337">
        <f t="shared" si="26"/>
        <v>11626.460000000001</v>
      </c>
      <c r="X181" s="471">
        <v>632.61</v>
      </c>
      <c r="Y181" s="472">
        <v>7657.19</v>
      </c>
      <c r="Z181" s="472">
        <v>317.5</v>
      </c>
      <c r="AA181" s="323">
        <v>4273.62</v>
      </c>
      <c r="AB181" s="337">
        <f t="shared" si="27"/>
        <v>12880.919999999998</v>
      </c>
      <c r="AC181" s="471">
        <v>1709.7</v>
      </c>
      <c r="AD181" s="472">
        <v>2702.44</v>
      </c>
      <c r="AE181" s="472">
        <v>2045.88</v>
      </c>
      <c r="AF181" s="323"/>
      <c r="AG181" s="337">
        <f t="shared" si="28"/>
        <v>6458.02</v>
      </c>
      <c r="AH181" s="471"/>
      <c r="AI181" s="472"/>
      <c r="AJ181" s="472"/>
      <c r="AK181" s="323"/>
      <c r="AL181" s="337">
        <f t="shared" si="29"/>
        <v>0</v>
      </c>
    </row>
    <row r="182" spans="1:38" ht="12.75" customHeight="1" x14ac:dyDescent="0.2">
      <c r="A182" s="95" t="s">
        <v>77</v>
      </c>
      <c r="B182" s="96" t="s">
        <v>21</v>
      </c>
      <c r="C182" s="96" t="s">
        <v>135</v>
      </c>
      <c r="D182" s="98"/>
      <c r="E182" s="98"/>
      <c r="F182" s="98"/>
      <c r="G182" s="98"/>
      <c r="H182" s="121">
        <f t="shared" si="33"/>
        <v>0</v>
      </c>
      <c r="I182" s="98"/>
      <c r="J182" s="98">
        <v>212.48</v>
      </c>
      <c r="K182" s="98"/>
      <c r="L182" s="98"/>
      <c r="M182" s="121">
        <f t="shared" si="34"/>
        <v>212.48</v>
      </c>
      <c r="N182" s="98">
        <v>58.49</v>
      </c>
      <c r="O182" s="98">
        <v>656.99</v>
      </c>
      <c r="P182" s="98"/>
      <c r="Q182" s="98">
        <v>59.62</v>
      </c>
      <c r="R182" s="329">
        <f t="shared" si="35"/>
        <v>775.1</v>
      </c>
      <c r="S182" s="471"/>
      <c r="T182" s="472">
        <v>135.5</v>
      </c>
      <c r="U182" s="472">
        <v>854.9</v>
      </c>
      <c r="V182" s="323">
        <v>959.93000000000006</v>
      </c>
      <c r="W182" s="337">
        <f t="shared" si="26"/>
        <v>1950.33</v>
      </c>
      <c r="X182" s="471"/>
      <c r="Y182" s="472"/>
      <c r="Z182" s="472">
        <v>86.25</v>
      </c>
      <c r="AA182" s="323">
        <v>29.88</v>
      </c>
      <c r="AB182" s="337">
        <f t="shared" si="27"/>
        <v>116.13</v>
      </c>
      <c r="AC182" s="471"/>
      <c r="AD182" s="472">
        <v>475.07</v>
      </c>
      <c r="AE182" s="472"/>
      <c r="AF182" s="323"/>
      <c r="AG182" s="337">
        <f t="shared" si="28"/>
        <v>475.07</v>
      </c>
      <c r="AH182" s="471"/>
      <c r="AI182" s="472"/>
      <c r="AJ182" s="472"/>
      <c r="AK182" s="323"/>
      <c r="AL182" s="337">
        <f t="shared" si="29"/>
        <v>0</v>
      </c>
    </row>
    <row r="183" spans="1:38" ht="12.75" customHeight="1" x14ac:dyDescent="0.2">
      <c r="A183" s="95" t="s">
        <v>77</v>
      </c>
      <c r="B183" s="96" t="s">
        <v>21</v>
      </c>
      <c r="C183" s="96" t="s">
        <v>175</v>
      </c>
      <c r="D183" s="98"/>
      <c r="E183" s="98"/>
      <c r="F183" s="98"/>
      <c r="G183" s="98"/>
      <c r="H183" s="121">
        <f t="shared" si="33"/>
        <v>0</v>
      </c>
      <c r="I183" s="98">
        <v>434.98</v>
      </c>
      <c r="J183" s="98">
        <v>223.35</v>
      </c>
      <c r="K183" s="98"/>
      <c r="L183" s="98">
        <v>10.38</v>
      </c>
      <c r="M183" s="121">
        <f t="shared" si="34"/>
        <v>668.71</v>
      </c>
      <c r="N183" s="98"/>
      <c r="O183" s="98">
        <v>103.8</v>
      </c>
      <c r="P183" s="98"/>
      <c r="Q183" s="98">
        <v>26.66</v>
      </c>
      <c r="R183" s="329">
        <f t="shared" si="35"/>
        <v>130.46</v>
      </c>
      <c r="S183" s="471">
        <v>1289.8599999999999</v>
      </c>
      <c r="T183" s="472"/>
      <c r="U183" s="472"/>
      <c r="V183" s="323">
        <v>106.25</v>
      </c>
      <c r="W183" s="337">
        <f t="shared" si="26"/>
        <v>1396.11</v>
      </c>
      <c r="X183" s="471">
        <v>419.99</v>
      </c>
      <c r="Y183" s="472"/>
      <c r="Z183" s="472"/>
      <c r="AA183" s="323">
        <v>106.25</v>
      </c>
      <c r="AB183" s="337">
        <f t="shared" si="27"/>
        <v>526.24</v>
      </c>
      <c r="AC183" s="471"/>
      <c r="AD183" s="472"/>
      <c r="AE183" s="472"/>
      <c r="AF183" s="323"/>
      <c r="AG183" s="337">
        <f t="shared" si="28"/>
        <v>0</v>
      </c>
      <c r="AH183" s="471"/>
      <c r="AI183" s="472"/>
      <c r="AJ183" s="472"/>
      <c r="AK183" s="323"/>
      <c r="AL183" s="337">
        <f t="shared" si="29"/>
        <v>0</v>
      </c>
    </row>
    <row r="184" spans="1:38" ht="12.75" customHeight="1" x14ac:dyDescent="0.2">
      <c r="A184" s="95" t="s">
        <v>77</v>
      </c>
      <c r="B184" s="96" t="s">
        <v>21</v>
      </c>
      <c r="C184" s="96" t="s">
        <v>182</v>
      </c>
      <c r="D184" s="98"/>
      <c r="E184" s="98"/>
      <c r="F184" s="98"/>
      <c r="G184" s="98"/>
      <c r="H184" s="121">
        <f t="shared" si="33"/>
        <v>0</v>
      </c>
      <c r="I184" s="98">
        <v>972.68</v>
      </c>
      <c r="J184" s="98">
        <v>2462.5199999999995</v>
      </c>
      <c r="K184" s="98">
        <v>4166.33</v>
      </c>
      <c r="L184" s="98">
        <v>226.88</v>
      </c>
      <c r="M184" s="121">
        <f t="shared" si="34"/>
        <v>7828.4099999999989</v>
      </c>
      <c r="N184" s="98">
        <v>1167.5999999999999</v>
      </c>
      <c r="O184" s="98">
        <v>203.07</v>
      </c>
      <c r="P184" s="98">
        <v>2427.4899999999998</v>
      </c>
      <c r="Q184" s="98">
        <v>20.73</v>
      </c>
      <c r="R184" s="329">
        <f t="shared" si="35"/>
        <v>3818.89</v>
      </c>
      <c r="S184" s="471">
        <v>301.04000000000002</v>
      </c>
      <c r="T184" s="472">
        <v>1318.45</v>
      </c>
      <c r="U184" s="472">
        <v>242.46</v>
      </c>
      <c r="V184" s="323"/>
      <c r="W184" s="337">
        <f t="shared" si="26"/>
        <v>1861.95</v>
      </c>
      <c r="X184" s="471"/>
      <c r="Y184" s="472"/>
      <c r="Z184" s="472">
        <v>608.24</v>
      </c>
      <c r="AA184" s="323"/>
      <c r="AB184" s="337">
        <f t="shared" si="27"/>
        <v>608.24</v>
      </c>
      <c r="AC184" s="471"/>
      <c r="AD184" s="472"/>
      <c r="AE184" s="472"/>
      <c r="AF184" s="323"/>
      <c r="AG184" s="337">
        <f t="shared" si="28"/>
        <v>0</v>
      </c>
      <c r="AH184" s="471"/>
      <c r="AI184" s="472"/>
      <c r="AJ184" s="472"/>
      <c r="AK184" s="323"/>
      <c r="AL184" s="337">
        <f t="shared" si="29"/>
        <v>0</v>
      </c>
    </row>
    <row r="185" spans="1:38" ht="12.75" customHeight="1" x14ac:dyDescent="0.2">
      <c r="A185" s="95" t="s">
        <v>77</v>
      </c>
      <c r="B185" s="96" t="s">
        <v>21</v>
      </c>
      <c r="C185" s="96" t="s">
        <v>136</v>
      </c>
      <c r="D185" s="98"/>
      <c r="E185" s="98"/>
      <c r="F185" s="98"/>
      <c r="G185" s="98"/>
      <c r="H185" s="121">
        <f t="shared" si="33"/>
        <v>0</v>
      </c>
      <c r="I185" s="98">
        <v>637.44000000000017</v>
      </c>
      <c r="J185" s="98">
        <v>1538.9799999999996</v>
      </c>
      <c r="K185" s="98">
        <v>409.67999999999995</v>
      </c>
      <c r="L185" s="98">
        <v>2710.28</v>
      </c>
      <c r="M185" s="121">
        <f t="shared" si="34"/>
        <v>5296.3799999999992</v>
      </c>
      <c r="N185" s="98"/>
      <c r="O185" s="98"/>
      <c r="P185" s="98"/>
      <c r="Q185" s="98"/>
      <c r="R185" s="329">
        <f t="shared" si="35"/>
        <v>0</v>
      </c>
      <c r="S185" s="471">
        <v>386.22</v>
      </c>
      <c r="T185" s="472">
        <v>38.39</v>
      </c>
      <c r="U185" s="472">
        <v>17.05</v>
      </c>
      <c r="V185" s="323"/>
      <c r="W185" s="337">
        <f t="shared" si="26"/>
        <v>441.66</v>
      </c>
      <c r="X185" s="471"/>
      <c r="Y185" s="472">
        <v>1266.6500000000001</v>
      </c>
      <c r="Z185" s="472"/>
      <c r="AA185" s="323"/>
      <c r="AB185" s="337">
        <f t="shared" si="27"/>
        <v>1266.6500000000001</v>
      </c>
      <c r="AC185" s="471"/>
      <c r="AD185" s="472"/>
      <c r="AE185" s="472"/>
      <c r="AF185" s="323"/>
      <c r="AG185" s="337">
        <f t="shared" si="28"/>
        <v>0</v>
      </c>
      <c r="AH185" s="471"/>
      <c r="AI185" s="472"/>
      <c r="AJ185" s="472"/>
      <c r="AK185" s="323"/>
      <c r="AL185" s="337">
        <f t="shared" si="29"/>
        <v>0</v>
      </c>
    </row>
    <row r="186" spans="1:38" ht="12.75" customHeight="1" x14ac:dyDescent="0.2">
      <c r="A186" s="95" t="s">
        <v>77</v>
      </c>
      <c r="B186" s="96" t="s">
        <v>21</v>
      </c>
      <c r="C186" s="96" t="s">
        <v>183</v>
      </c>
      <c r="D186" s="98"/>
      <c r="E186" s="98"/>
      <c r="F186" s="98"/>
      <c r="G186" s="98"/>
      <c r="H186" s="121">
        <f t="shared" si="33"/>
        <v>0</v>
      </c>
      <c r="I186" s="98">
        <v>369.22</v>
      </c>
      <c r="J186" s="98">
        <v>12.37</v>
      </c>
      <c r="K186" s="98">
        <v>192.35000000000002</v>
      </c>
      <c r="L186" s="98">
        <v>17.02</v>
      </c>
      <c r="M186" s="121">
        <f t="shared" si="34"/>
        <v>590.96</v>
      </c>
      <c r="N186" s="98"/>
      <c r="O186" s="98">
        <v>10.39</v>
      </c>
      <c r="P186" s="98">
        <v>293.05</v>
      </c>
      <c r="Q186" s="98">
        <v>384.24</v>
      </c>
      <c r="R186" s="329">
        <f t="shared" si="35"/>
        <v>687.68000000000006</v>
      </c>
      <c r="S186" s="471">
        <v>25</v>
      </c>
      <c r="T186" s="472">
        <v>146.82</v>
      </c>
      <c r="U186" s="472"/>
      <c r="V186" s="323">
        <v>39.99</v>
      </c>
      <c r="W186" s="337">
        <f t="shared" si="26"/>
        <v>211.81</v>
      </c>
      <c r="X186" s="471"/>
      <c r="Y186" s="472"/>
      <c r="Z186" s="472"/>
      <c r="AA186" s="323"/>
      <c r="AB186" s="337">
        <f t="shared" si="27"/>
        <v>0</v>
      </c>
      <c r="AC186" s="471"/>
      <c r="AD186" s="472"/>
      <c r="AE186" s="472"/>
      <c r="AF186" s="323"/>
      <c r="AG186" s="337">
        <f t="shared" si="28"/>
        <v>0</v>
      </c>
      <c r="AH186" s="471"/>
      <c r="AI186" s="472"/>
      <c r="AJ186" s="472"/>
      <c r="AK186" s="323"/>
      <c r="AL186" s="337">
        <f t="shared" si="29"/>
        <v>0</v>
      </c>
    </row>
    <row r="187" spans="1:38" ht="12.75" customHeight="1" x14ac:dyDescent="0.2">
      <c r="A187" s="95" t="s">
        <v>77</v>
      </c>
      <c r="B187" s="96" t="s">
        <v>21</v>
      </c>
      <c r="C187" s="96" t="s">
        <v>184</v>
      </c>
      <c r="D187" s="98"/>
      <c r="E187" s="98"/>
      <c r="F187" s="98"/>
      <c r="G187" s="98"/>
      <c r="H187" s="121">
        <f t="shared" si="33"/>
        <v>0</v>
      </c>
      <c r="I187" s="98">
        <v>237.65999999999997</v>
      </c>
      <c r="J187" s="98"/>
      <c r="K187" s="98"/>
      <c r="L187" s="98">
        <v>622.56999999999994</v>
      </c>
      <c r="M187" s="121">
        <f t="shared" si="34"/>
        <v>860.2299999999999</v>
      </c>
      <c r="N187" s="98">
        <v>149.80000000000001</v>
      </c>
      <c r="O187" s="98">
        <v>101.56</v>
      </c>
      <c r="P187" s="98">
        <v>185.16</v>
      </c>
      <c r="Q187" s="98">
        <v>86</v>
      </c>
      <c r="R187" s="329">
        <f t="shared" si="35"/>
        <v>522.52</v>
      </c>
      <c r="S187" s="471">
        <v>44.7</v>
      </c>
      <c r="T187" s="472">
        <v>293.99</v>
      </c>
      <c r="U187" s="472"/>
      <c r="V187" s="323">
        <v>268.13</v>
      </c>
      <c r="W187" s="337">
        <f t="shared" si="26"/>
        <v>606.81999999999994</v>
      </c>
      <c r="X187" s="471">
        <v>2.54</v>
      </c>
      <c r="Y187" s="472">
        <v>950.69000000000051</v>
      </c>
      <c r="Z187" s="472">
        <v>581.70000000000005</v>
      </c>
      <c r="AA187" s="323"/>
      <c r="AB187" s="337">
        <f t="shared" si="27"/>
        <v>1534.9300000000005</v>
      </c>
      <c r="AC187" s="471"/>
      <c r="AD187" s="472"/>
      <c r="AE187" s="472"/>
      <c r="AF187" s="323"/>
      <c r="AG187" s="337">
        <f t="shared" si="28"/>
        <v>0</v>
      </c>
      <c r="AH187" s="471"/>
      <c r="AI187" s="472"/>
      <c r="AJ187" s="472"/>
      <c r="AK187" s="323"/>
      <c r="AL187" s="337">
        <f t="shared" si="29"/>
        <v>0</v>
      </c>
    </row>
    <row r="188" spans="1:38" ht="12.75" customHeight="1" x14ac:dyDescent="0.2">
      <c r="A188" s="95" t="s">
        <v>77</v>
      </c>
      <c r="B188" s="96" t="s">
        <v>21</v>
      </c>
      <c r="C188" s="96" t="s">
        <v>137</v>
      </c>
      <c r="D188" s="98"/>
      <c r="E188" s="98"/>
      <c r="F188" s="98"/>
      <c r="G188" s="98"/>
      <c r="H188" s="121">
        <f t="shared" si="33"/>
        <v>0</v>
      </c>
      <c r="I188" s="98">
        <v>596.49</v>
      </c>
      <c r="J188" s="98">
        <v>1400.0700000000002</v>
      </c>
      <c r="K188" s="98">
        <v>827.92</v>
      </c>
      <c r="L188" s="98">
        <v>259.61</v>
      </c>
      <c r="M188" s="121">
        <f t="shared" si="34"/>
        <v>3084.09</v>
      </c>
      <c r="N188" s="98">
        <v>128.55000000000001</v>
      </c>
      <c r="O188" s="98">
        <v>1796.6599999999999</v>
      </c>
      <c r="P188" s="98">
        <v>695.69</v>
      </c>
      <c r="Q188" s="98">
        <v>163.25</v>
      </c>
      <c r="R188" s="329">
        <f t="shared" si="35"/>
        <v>2784.1499999999996</v>
      </c>
      <c r="S188" s="471">
        <v>386.79</v>
      </c>
      <c r="T188" s="472">
        <v>784.09</v>
      </c>
      <c r="U188" s="472">
        <v>339.56</v>
      </c>
      <c r="V188" s="323">
        <v>232.23000000000002</v>
      </c>
      <c r="W188" s="337">
        <f t="shared" si="26"/>
        <v>1742.67</v>
      </c>
      <c r="X188" s="471">
        <v>74.25</v>
      </c>
      <c r="Y188" s="472">
        <v>2352.23</v>
      </c>
      <c r="Z188" s="472">
        <v>112.73</v>
      </c>
      <c r="AA188" s="323">
        <v>1291.9100000000001</v>
      </c>
      <c r="AB188" s="337">
        <f t="shared" si="27"/>
        <v>3831.12</v>
      </c>
      <c r="AC188" s="471"/>
      <c r="AD188" s="472"/>
      <c r="AE188" s="472"/>
      <c r="AF188" s="323"/>
      <c r="AG188" s="337">
        <f t="shared" si="28"/>
        <v>0</v>
      </c>
      <c r="AH188" s="471"/>
      <c r="AI188" s="472"/>
      <c r="AJ188" s="472"/>
      <c r="AK188" s="323"/>
      <c r="AL188" s="337">
        <f t="shared" si="29"/>
        <v>0</v>
      </c>
    </row>
    <row r="189" spans="1:38" ht="12.75" customHeight="1" x14ac:dyDescent="0.2">
      <c r="A189" s="95" t="s">
        <v>77</v>
      </c>
      <c r="B189" s="96" t="s">
        <v>21</v>
      </c>
      <c r="C189" s="96" t="s">
        <v>195</v>
      </c>
      <c r="D189" s="98"/>
      <c r="E189" s="98"/>
      <c r="F189" s="98"/>
      <c r="G189" s="98"/>
      <c r="H189" s="121">
        <f t="shared" si="33"/>
        <v>0</v>
      </c>
      <c r="I189" s="98">
        <v>136.19999999999999</v>
      </c>
      <c r="J189" s="98"/>
      <c r="K189" s="98"/>
      <c r="L189" s="98"/>
      <c r="M189" s="121">
        <f t="shared" si="34"/>
        <v>136.19999999999999</v>
      </c>
      <c r="N189" s="98"/>
      <c r="O189" s="98"/>
      <c r="P189" s="98"/>
      <c r="Q189" s="98"/>
      <c r="R189" s="329">
        <f t="shared" si="35"/>
        <v>0</v>
      </c>
      <c r="S189" s="471"/>
      <c r="T189" s="472"/>
      <c r="U189" s="472"/>
      <c r="V189" s="323"/>
      <c r="W189" s="337">
        <f t="shared" si="26"/>
        <v>0</v>
      </c>
      <c r="X189" s="471"/>
      <c r="Y189" s="472"/>
      <c r="Z189" s="472"/>
      <c r="AA189" s="323"/>
      <c r="AB189" s="337">
        <f t="shared" si="27"/>
        <v>0</v>
      </c>
      <c r="AC189" s="471"/>
      <c r="AD189" s="472"/>
      <c r="AE189" s="472"/>
      <c r="AF189" s="323"/>
      <c r="AG189" s="337">
        <f t="shared" si="28"/>
        <v>0</v>
      </c>
      <c r="AH189" s="471"/>
      <c r="AI189" s="472"/>
      <c r="AJ189" s="472"/>
      <c r="AK189" s="323"/>
      <c r="AL189" s="337">
        <f t="shared" si="29"/>
        <v>0</v>
      </c>
    </row>
    <row r="190" spans="1:38" ht="12.75" customHeight="1" x14ac:dyDescent="0.2">
      <c r="A190" s="95" t="s">
        <v>77</v>
      </c>
      <c r="B190" s="96" t="s">
        <v>21</v>
      </c>
      <c r="C190" s="96" t="s">
        <v>138</v>
      </c>
      <c r="D190" s="98"/>
      <c r="E190" s="98"/>
      <c r="F190" s="98"/>
      <c r="G190" s="98"/>
      <c r="H190" s="121">
        <f t="shared" si="33"/>
        <v>0</v>
      </c>
      <c r="I190" s="98">
        <v>15.049999999999999</v>
      </c>
      <c r="J190" s="98"/>
      <c r="K190" s="98">
        <v>63.25</v>
      </c>
      <c r="L190" s="98"/>
      <c r="M190" s="121">
        <f t="shared" si="34"/>
        <v>78.3</v>
      </c>
      <c r="N190" s="98"/>
      <c r="O190" s="98"/>
      <c r="P190" s="98"/>
      <c r="Q190" s="98">
        <v>22.47</v>
      </c>
      <c r="R190" s="329">
        <f t="shared" si="35"/>
        <v>22.47</v>
      </c>
      <c r="S190" s="471"/>
      <c r="T190" s="472">
        <v>98.58</v>
      </c>
      <c r="U190" s="472"/>
      <c r="V190" s="323">
        <v>65.47</v>
      </c>
      <c r="W190" s="337">
        <f t="shared" si="26"/>
        <v>164.05</v>
      </c>
      <c r="X190" s="471"/>
      <c r="Y190" s="472"/>
      <c r="Z190" s="472"/>
      <c r="AA190" s="323">
        <v>9.14</v>
      </c>
      <c r="AB190" s="337">
        <f t="shared" si="27"/>
        <v>9.14</v>
      </c>
      <c r="AC190" s="471"/>
      <c r="AD190" s="472"/>
      <c r="AE190" s="472"/>
      <c r="AF190" s="323"/>
      <c r="AG190" s="337">
        <f t="shared" si="28"/>
        <v>0</v>
      </c>
      <c r="AH190" s="471"/>
      <c r="AI190" s="472"/>
      <c r="AJ190" s="472"/>
      <c r="AK190" s="323"/>
      <c r="AL190" s="337">
        <f t="shared" si="29"/>
        <v>0</v>
      </c>
    </row>
    <row r="191" spans="1:38" ht="12.75" customHeight="1" x14ac:dyDescent="0.2">
      <c r="A191" s="95" t="s">
        <v>77</v>
      </c>
      <c r="B191" s="96" t="s">
        <v>21</v>
      </c>
      <c r="C191" s="96" t="s">
        <v>139</v>
      </c>
      <c r="D191" s="98"/>
      <c r="E191" s="98"/>
      <c r="F191" s="98"/>
      <c r="G191" s="98"/>
      <c r="H191" s="121">
        <f t="shared" si="33"/>
        <v>0</v>
      </c>
      <c r="I191" s="98">
        <v>148.35999999999999</v>
      </c>
      <c r="J191" s="98">
        <v>6226.8200000000015</v>
      </c>
      <c r="K191" s="98">
        <v>6215.2400000000007</v>
      </c>
      <c r="L191" s="98">
        <v>590.91</v>
      </c>
      <c r="M191" s="121">
        <f t="shared" si="34"/>
        <v>13181.330000000002</v>
      </c>
      <c r="N191" s="98">
        <v>2131.4900000000002</v>
      </c>
      <c r="O191" s="98">
        <v>5387.8700000000008</v>
      </c>
      <c r="P191" s="98">
        <v>542.66</v>
      </c>
      <c r="Q191" s="98">
        <v>1729.3500000000001</v>
      </c>
      <c r="R191" s="329">
        <f t="shared" si="35"/>
        <v>9791.3700000000008</v>
      </c>
      <c r="S191" s="471">
        <v>149.31</v>
      </c>
      <c r="T191" s="472">
        <v>4033.21</v>
      </c>
      <c r="U191" s="472">
        <v>499.9</v>
      </c>
      <c r="V191" s="323">
        <v>2806.93</v>
      </c>
      <c r="W191" s="337">
        <f t="shared" si="26"/>
        <v>7489.35</v>
      </c>
      <c r="X191" s="471">
        <v>154.86000000000001</v>
      </c>
      <c r="Y191" s="472"/>
      <c r="Z191" s="472">
        <v>257.26</v>
      </c>
      <c r="AA191" s="323">
        <v>1262.9699999999998</v>
      </c>
      <c r="AB191" s="337">
        <f t="shared" si="27"/>
        <v>1675.0899999999997</v>
      </c>
      <c r="AC191" s="471">
        <v>570.82999999999993</v>
      </c>
      <c r="AD191" s="472">
        <v>8176</v>
      </c>
      <c r="AE191" s="472">
        <v>1396.97</v>
      </c>
      <c r="AF191" s="323"/>
      <c r="AG191" s="337">
        <f t="shared" si="28"/>
        <v>10143.799999999999</v>
      </c>
      <c r="AH191" s="471"/>
      <c r="AI191" s="472"/>
      <c r="AJ191" s="472"/>
      <c r="AK191" s="323"/>
      <c r="AL191" s="337">
        <f t="shared" si="29"/>
        <v>0</v>
      </c>
    </row>
    <row r="192" spans="1:38" ht="12.75" customHeight="1" x14ac:dyDescent="0.2">
      <c r="A192" s="95" t="s">
        <v>77</v>
      </c>
      <c r="B192" s="96" t="s">
        <v>21</v>
      </c>
      <c r="C192" s="96" t="s">
        <v>196</v>
      </c>
      <c r="D192" s="98"/>
      <c r="E192" s="98"/>
      <c r="F192" s="98"/>
      <c r="G192" s="98"/>
      <c r="H192" s="121">
        <f t="shared" si="33"/>
        <v>0</v>
      </c>
      <c r="I192" s="98"/>
      <c r="J192" s="98"/>
      <c r="K192" s="98"/>
      <c r="L192" s="98"/>
      <c r="M192" s="121">
        <f t="shared" si="34"/>
        <v>0</v>
      </c>
      <c r="N192" s="98"/>
      <c r="O192" s="98">
        <v>44.84</v>
      </c>
      <c r="P192" s="98"/>
      <c r="Q192" s="98"/>
      <c r="R192" s="329">
        <f t="shared" si="35"/>
        <v>44.84</v>
      </c>
      <c r="S192" s="471"/>
      <c r="T192" s="472"/>
      <c r="U192" s="472"/>
      <c r="V192" s="323"/>
      <c r="W192" s="337">
        <f t="shared" si="26"/>
        <v>0</v>
      </c>
      <c r="X192" s="471"/>
      <c r="Y192" s="472"/>
      <c r="Z192" s="472"/>
      <c r="AA192" s="323"/>
      <c r="AB192" s="337">
        <f t="shared" si="27"/>
        <v>0</v>
      </c>
      <c r="AC192" s="471"/>
      <c r="AD192" s="472"/>
      <c r="AE192" s="472"/>
      <c r="AF192" s="323"/>
      <c r="AG192" s="337">
        <f t="shared" si="28"/>
        <v>0</v>
      </c>
      <c r="AH192" s="471"/>
      <c r="AI192" s="472"/>
      <c r="AJ192" s="472"/>
      <c r="AK192" s="323"/>
      <c r="AL192" s="337">
        <f t="shared" si="29"/>
        <v>0</v>
      </c>
    </row>
    <row r="193" spans="1:38" ht="12.75" customHeight="1" x14ac:dyDescent="0.2">
      <c r="A193" s="95" t="s">
        <v>77</v>
      </c>
      <c r="B193" s="96" t="s">
        <v>21</v>
      </c>
      <c r="C193" s="96" t="s">
        <v>156</v>
      </c>
      <c r="D193" s="98"/>
      <c r="E193" s="98"/>
      <c r="F193" s="98"/>
      <c r="G193" s="98"/>
      <c r="H193" s="121">
        <f t="shared" si="33"/>
        <v>0</v>
      </c>
      <c r="I193" s="98">
        <v>1982.6700000000005</v>
      </c>
      <c r="J193" s="98">
        <v>18217.499999999993</v>
      </c>
      <c r="K193" s="98">
        <v>6898.5300000000007</v>
      </c>
      <c r="L193" s="98">
        <v>35900.559999999998</v>
      </c>
      <c r="M193" s="121">
        <f t="shared" si="34"/>
        <v>62999.259999999995</v>
      </c>
      <c r="N193" s="98">
        <v>7702.92</v>
      </c>
      <c r="O193" s="98">
        <v>3979.26</v>
      </c>
      <c r="P193" s="98">
        <v>23868.74</v>
      </c>
      <c r="Q193" s="98">
        <v>926.82</v>
      </c>
      <c r="R193" s="329">
        <f t="shared" si="35"/>
        <v>36477.74</v>
      </c>
      <c r="S193" s="471">
        <v>313.79999999999995</v>
      </c>
      <c r="T193" s="472">
        <v>12613.05</v>
      </c>
      <c r="U193" s="472">
        <v>2225.66</v>
      </c>
      <c r="V193" s="323">
        <v>951.7</v>
      </c>
      <c r="W193" s="337">
        <f t="shared" si="26"/>
        <v>16104.21</v>
      </c>
      <c r="X193" s="471">
        <v>565.12</v>
      </c>
      <c r="Y193" s="472">
        <v>5324.9</v>
      </c>
      <c r="Z193" s="472">
        <v>3129.51</v>
      </c>
      <c r="AA193" s="323">
        <v>3005.25</v>
      </c>
      <c r="AB193" s="337">
        <f t="shared" si="27"/>
        <v>12024.779999999999</v>
      </c>
      <c r="AC193" s="471">
        <v>17.54</v>
      </c>
      <c r="AD193" s="472">
        <v>4269.8500000000004</v>
      </c>
      <c r="AE193" s="472">
        <v>165.45</v>
      </c>
      <c r="AF193" s="323"/>
      <c r="AG193" s="337">
        <f t="shared" si="28"/>
        <v>4452.84</v>
      </c>
      <c r="AH193" s="471"/>
      <c r="AI193" s="472"/>
      <c r="AJ193" s="472"/>
      <c r="AK193" s="323"/>
      <c r="AL193" s="337">
        <f t="shared" si="29"/>
        <v>0</v>
      </c>
    </row>
    <row r="194" spans="1:38" ht="12.75" customHeight="1" x14ac:dyDescent="0.2">
      <c r="A194" s="95" t="s">
        <v>77</v>
      </c>
      <c r="B194" s="96" t="s">
        <v>21</v>
      </c>
      <c r="C194" s="96" t="s">
        <v>153</v>
      </c>
      <c r="D194" s="98"/>
      <c r="E194" s="98"/>
      <c r="F194" s="98"/>
      <c r="G194" s="98"/>
      <c r="H194" s="121">
        <f t="shared" si="33"/>
        <v>0</v>
      </c>
      <c r="I194" s="98">
        <v>21503.009999999995</v>
      </c>
      <c r="J194" s="98">
        <v>33758.649999999972</v>
      </c>
      <c r="K194" s="98">
        <v>15816.389999999996</v>
      </c>
      <c r="L194" s="98">
        <v>16528.86</v>
      </c>
      <c r="M194" s="121">
        <f t="shared" si="34"/>
        <v>87606.90999999996</v>
      </c>
      <c r="N194" s="98">
        <v>8231.33</v>
      </c>
      <c r="O194" s="98">
        <v>18669.760000000002</v>
      </c>
      <c r="P194" s="98">
        <v>18598.919999999998</v>
      </c>
      <c r="Q194" s="98">
        <v>5760.8799999999992</v>
      </c>
      <c r="R194" s="329">
        <f t="shared" si="35"/>
        <v>51260.89</v>
      </c>
      <c r="S194" s="471">
        <v>1579.25</v>
      </c>
      <c r="T194" s="472">
        <v>17083.080000000002</v>
      </c>
      <c r="U194" s="472">
        <v>3271.47</v>
      </c>
      <c r="V194" s="323">
        <v>25371.29</v>
      </c>
      <c r="W194" s="337">
        <f t="shared" si="26"/>
        <v>47305.090000000004</v>
      </c>
      <c r="X194" s="471">
        <v>3330.75</v>
      </c>
      <c r="Y194" s="472">
        <v>11866.68</v>
      </c>
      <c r="Z194" s="472">
        <v>14156.99</v>
      </c>
      <c r="AA194" s="323">
        <v>11813.740000000002</v>
      </c>
      <c r="AB194" s="337">
        <f t="shared" si="27"/>
        <v>41168.160000000003</v>
      </c>
      <c r="AC194" s="471">
        <v>4682.5099999999993</v>
      </c>
      <c r="AD194" s="472">
        <v>6626.69</v>
      </c>
      <c r="AE194" s="472">
        <v>1502.31</v>
      </c>
      <c r="AF194" s="323"/>
      <c r="AG194" s="337">
        <f t="shared" si="28"/>
        <v>12811.509999999998</v>
      </c>
      <c r="AH194" s="471"/>
      <c r="AI194" s="472"/>
      <c r="AJ194" s="472"/>
      <c r="AK194" s="323"/>
      <c r="AL194" s="337">
        <f t="shared" si="29"/>
        <v>0</v>
      </c>
    </row>
    <row r="195" spans="1:38" ht="12.75" customHeight="1" x14ac:dyDescent="0.2">
      <c r="A195" s="95" t="s">
        <v>77</v>
      </c>
      <c r="B195" s="96" t="s">
        <v>21</v>
      </c>
      <c r="C195" s="96" t="s">
        <v>141</v>
      </c>
      <c r="D195" s="98"/>
      <c r="E195" s="98"/>
      <c r="F195" s="98"/>
      <c r="G195" s="98"/>
      <c r="H195" s="121">
        <f t="shared" si="33"/>
        <v>0</v>
      </c>
      <c r="I195" s="98">
        <v>1951.54</v>
      </c>
      <c r="J195" s="98">
        <v>31126.750000000011</v>
      </c>
      <c r="K195" s="98">
        <v>4381.29</v>
      </c>
      <c r="L195" s="98">
        <v>11759.460000000001</v>
      </c>
      <c r="M195" s="121">
        <f t="shared" si="34"/>
        <v>49219.040000000008</v>
      </c>
      <c r="N195" s="98">
        <v>4299.63</v>
      </c>
      <c r="O195" s="98">
        <v>3221.96</v>
      </c>
      <c r="P195" s="98">
        <v>5854.24</v>
      </c>
      <c r="Q195" s="98">
        <v>23373.74</v>
      </c>
      <c r="R195" s="329">
        <f t="shared" si="35"/>
        <v>36749.57</v>
      </c>
      <c r="S195" s="471">
        <v>6260.74</v>
      </c>
      <c r="T195" s="472">
        <v>7379.1100000000006</v>
      </c>
      <c r="U195" s="472">
        <v>3454.65</v>
      </c>
      <c r="V195" s="323">
        <v>5926.29</v>
      </c>
      <c r="W195" s="337">
        <f t="shared" si="26"/>
        <v>23020.79</v>
      </c>
      <c r="X195" s="471">
        <v>25.83</v>
      </c>
      <c r="Y195" s="472"/>
      <c r="Z195" s="472">
        <v>9861.0600000000013</v>
      </c>
      <c r="AA195" s="323">
        <v>3607.0699999999997</v>
      </c>
      <c r="AB195" s="337">
        <f t="shared" si="27"/>
        <v>13493.960000000001</v>
      </c>
      <c r="AC195" s="471">
        <v>9099.6299999999992</v>
      </c>
      <c r="AD195" s="472">
        <v>17293.86</v>
      </c>
      <c r="AE195" s="472">
        <v>2842.7699999999995</v>
      </c>
      <c r="AF195" s="323"/>
      <c r="AG195" s="337">
        <f t="shared" si="28"/>
        <v>29236.26</v>
      </c>
      <c r="AH195" s="471"/>
      <c r="AI195" s="472"/>
      <c r="AJ195" s="472"/>
      <c r="AK195" s="323"/>
      <c r="AL195" s="337">
        <f t="shared" si="29"/>
        <v>0</v>
      </c>
    </row>
    <row r="196" spans="1:38" ht="12.75" customHeight="1" x14ac:dyDescent="0.2">
      <c r="A196" s="95" t="s">
        <v>77</v>
      </c>
      <c r="B196" s="96" t="s">
        <v>21</v>
      </c>
      <c r="C196" s="96" t="s">
        <v>142</v>
      </c>
      <c r="D196" s="98"/>
      <c r="E196" s="98"/>
      <c r="F196" s="98"/>
      <c r="G196" s="98"/>
      <c r="H196" s="121">
        <f t="shared" si="33"/>
        <v>0</v>
      </c>
      <c r="I196" s="98">
        <v>1060.6500000000001</v>
      </c>
      <c r="J196" s="98">
        <v>2188.34</v>
      </c>
      <c r="K196" s="98">
        <v>3588.5099999999998</v>
      </c>
      <c r="L196" s="98">
        <v>1841.53</v>
      </c>
      <c r="M196" s="121">
        <f t="shared" si="34"/>
        <v>8679.0300000000007</v>
      </c>
      <c r="N196" s="98">
        <v>12031.79</v>
      </c>
      <c r="O196" s="98">
        <v>8662.57</v>
      </c>
      <c r="P196" s="98">
        <v>2690.21</v>
      </c>
      <c r="Q196" s="98">
        <v>8761.57</v>
      </c>
      <c r="R196" s="329">
        <f t="shared" si="35"/>
        <v>32146.14</v>
      </c>
      <c r="S196" s="471">
        <v>8062.72</v>
      </c>
      <c r="T196" s="472">
        <v>13832.580000000002</v>
      </c>
      <c r="U196" s="472">
        <v>4554.3899999999994</v>
      </c>
      <c r="V196" s="323">
        <v>9793.0399999999991</v>
      </c>
      <c r="W196" s="337">
        <f t="shared" si="26"/>
        <v>36242.730000000003</v>
      </c>
      <c r="X196" s="471">
        <v>3866.51</v>
      </c>
      <c r="Y196" s="472">
        <v>7961.2</v>
      </c>
      <c r="Z196" s="472">
        <v>7956.73</v>
      </c>
      <c r="AA196" s="323">
        <v>3576.6100000000006</v>
      </c>
      <c r="AB196" s="337">
        <f t="shared" si="27"/>
        <v>23361.05</v>
      </c>
      <c r="AC196" s="471">
        <v>5455.0500000000011</v>
      </c>
      <c r="AD196" s="472">
        <v>6048.14</v>
      </c>
      <c r="AE196" s="472">
        <v>1851.2000000000003</v>
      </c>
      <c r="AF196" s="323"/>
      <c r="AG196" s="337">
        <f t="shared" si="28"/>
        <v>13354.390000000003</v>
      </c>
      <c r="AH196" s="471"/>
      <c r="AI196" s="472"/>
      <c r="AJ196" s="472"/>
      <c r="AK196" s="323"/>
      <c r="AL196" s="337">
        <f t="shared" si="29"/>
        <v>0</v>
      </c>
    </row>
    <row r="197" spans="1:38" ht="12.75" customHeight="1" x14ac:dyDescent="0.2">
      <c r="A197" s="95" t="s">
        <v>77</v>
      </c>
      <c r="B197" s="96" t="s">
        <v>21</v>
      </c>
      <c r="C197" s="96" t="s">
        <v>143</v>
      </c>
      <c r="D197" s="98"/>
      <c r="E197" s="98"/>
      <c r="F197" s="98"/>
      <c r="G197" s="98"/>
      <c r="H197" s="121">
        <f t="shared" si="33"/>
        <v>0</v>
      </c>
      <c r="I197" s="98">
        <v>1517.6500000000005</v>
      </c>
      <c r="J197" s="98">
        <v>9881.11</v>
      </c>
      <c r="K197" s="98">
        <v>3861.7900000000004</v>
      </c>
      <c r="L197" s="98">
        <v>6730.9000000000005</v>
      </c>
      <c r="M197" s="121">
        <f t="shared" si="34"/>
        <v>21991.450000000004</v>
      </c>
      <c r="N197" s="98">
        <v>2831.45</v>
      </c>
      <c r="O197" s="98">
        <v>2265.79</v>
      </c>
      <c r="P197" s="98">
        <v>2114.0199999999995</v>
      </c>
      <c r="Q197" s="98">
        <v>2487.13</v>
      </c>
      <c r="R197" s="329">
        <f t="shared" si="35"/>
        <v>9698.39</v>
      </c>
      <c r="S197" s="471">
        <v>12457.690000000002</v>
      </c>
      <c r="T197" s="472">
        <v>1057.73</v>
      </c>
      <c r="U197" s="472">
        <v>2095.59</v>
      </c>
      <c r="V197" s="323">
        <v>2893.79</v>
      </c>
      <c r="W197" s="337">
        <f t="shared" si="26"/>
        <v>18504.800000000003</v>
      </c>
      <c r="X197" s="471">
        <v>1448.15</v>
      </c>
      <c r="Y197" s="472">
        <v>831.51</v>
      </c>
      <c r="Z197" s="472">
        <v>1676.5600000000002</v>
      </c>
      <c r="AA197" s="323">
        <v>4350.13</v>
      </c>
      <c r="AB197" s="337">
        <f t="shared" si="27"/>
        <v>8306.35</v>
      </c>
      <c r="AC197" s="471">
        <v>3425.13</v>
      </c>
      <c r="AD197" s="472">
        <v>804.51</v>
      </c>
      <c r="AE197" s="472">
        <v>248.48</v>
      </c>
      <c r="AF197" s="323"/>
      <c r="AG197" s="337">
        <f t="shared" si="28"/>
        <v>4478.12</v>
      </c>
      <c r="AH197" s="471"/>
      <c r="AI197" s="472"/>
      <c r="AJ197" s="472"/>
      <c r="AK197" s="323"/>
      <c r="AL197" s="337">
        <f t="shared" si="29"/>
        <v>0</v>
      </c>
    </row>
    <row r="198" spans="1:38" ht="12.75" customHeight="1" x14ac:dyDescent="0.2">
      <c r="A198" s="95" t="s">
        <v>77</v>
      </c>
      <c r="B198" s="96" t="s">
        <v>21</v>
      </c>
      <c r="C198" s="96" t="s">
        <v>144</v>
      </c>
      <c r="D198" s="98"/>
      <c r="E198" s="98"/>
      <c r="F198" s="98"/>
      <c r="G198" s="98"/>
      <c r="H198" s="121">
        <f t="shared" si="33"/>
        <v>0</v>
      </c>
      <c r="I198" s="98">
        <v>12463.739999999998</v>
      </c>
      <c r="J198" s="98">
        <v>1045.81</v>
      </c>
      <c r="K198" s="98">
        <v>1027.9499999999998</v>
      </c>
      <c r="L198" s="98">
        <v>327.59000000000003</v>
      </c>
      <c r="M198" s="121">
        <f t="shared" si="34"/>
        <v>14865.089999999997</v>
      </c>
      <c r="N198" s="98">
        <v>1155.43</v>
      </c>
      <c r="O198" s="98">
        <v>2668.23</v>
      </c>
      <c r="P198" s="98">
        <v>1264.3399999999999</v>
      </c>
      <c r="Q198" s="98">
        <v>1911.2199999999998</v>
      </c>
      <c r="R198" s="329">
        <f t="shared" si="35"/>
        <v>6999.2199999999993</v>
      </c>
      <c r="S198" s="471">
        <v>6360.89</v>
      </c>
      <c r="T198" s="472">
        <v>2902.95</v>
      </c>
      <c r="U198" s="472">
        <v>4230.53</v>
      </c>
      <c r="V198" s="323">
        <v>2757.5699999999997</v>
      </c>
      <c r="W198" s="337">
        <f t="shared" si="26"/>
        <v>16251.939999999999</v>
      </c>
      <c r="X198" s="471">
        <v>27727.68</v>
      </c>
      <c r="Y198" s="472">
        <v>10629.05</v>
      </c>
      <c r="Z198" s="472">
        <v>2697.3399999999997</v>
      </c>
      <c r="AA198" s="323">
        <v>10240.9</v>
      </c>
      <c r="AB198" s="337">
        <f t="shared" si="27"/>
        <v>51294.969999999994</v>
      </c>
      <c r="AC198" s="471">
        <v>5121.5200000000004</v>
      </c>
      <c r="AD198" s="472">
        <v>8704.86</v>
      </c>
      <c r="AE198" s="472">
        <v>4115.2199999999993</v>
      </c>
      <c r="AF198" s="323"/>
      <c r="AG198" s="337">
        <f t="shared" si="28"/>
        <v>17941.599999999999</v>
      </c>
      <c r="AH198" s="471"/>
      <c r="AI198" s="472"/>
      <c r="AJ198" s="472"/>
      <c r="AK198" s="323"/>
      <c r="AL198" s="337">
        <f t="shared" si="29"/>
        <v>0</v>
      </c>
    </row>
    <row r="199" spans="1:38" ht="12.75" customHeight="1" x14ac:dyDescent="0.2">
      <c r="A199" s="95" t="s">
        <v>77</v>
      </c>
      <c r="B199" s="96" t="s">
        <v>21</v>
      </c>
      <c r="C199" s="96" t="s">
        <v>170</v>
      </c>
      <c r="D199" s="98"/>
      <c r="E199" s="98"/>
      <c r="F199" s="98"/>
      <c r="G199" s="98"/>
      <c r="H199" s="121">
        <f t="shared" si="33"/>
        <v>0</v>
      </c>
      <c r="I199" s="98">
        <v>2420.6000000000008</v>
      </c>
      <c r="J199" s="98">
        <v>5971.85</v>
      </c>
      <c r="K199" s="98">
        <v>4814.1000000000004</v>
      </c>
      <c r="L199" s="98">
        <v>2100.48</v>
      </c>
      <c r="M199" s="121">
        <f t="shared" si="34"/>
        <v>15307.03</v>
      </c>
      <c r="N199" s="98">
        <v>2818.4</v>
      </c>
      <c r="O199" s="98">
        <v>19926.379999999997</v>
      </c>
      <c r="P199" s="98">
        <v>8289.27</v>
      </c>
      <c r="Q199" s="98">
        <v>4776.8</v>
      </c>
      <c r="R199" s="329">
        <f t="shared" si="35"/>
        <v>35810.85</v>
      </c>
      <c r="S199" s="471">
        <v>1695.32</v>
      </c>
      <c r="T199" s="472">
        <v>22089.09</v>
      </c>
      <c r="U199" s="472">
        <v>18936.400000000001</v>
      </c>
      <c r="V199" s="323">
        <v>11999.29</v>
      </c>
      <c r="W199" s="337">
        <f t="shared" si="26"/>
        <v>54720.1</v>
      </c>
      <c r="X199" s="471">
        <v>16337.23</v>
      </c>
      <c r="Y199" s="472">
        <v>35948.870000000003</v>
      </c>
      <c r="Z199" s="472">
        <v>8421.32</v>
      </c>
      <c r="AA199" s="323">
        <v>12874.4</v>
      </c>
      <c r="AB199" s="337">
        <f t="shared" si="27"/>
        <v>73581.820000000007</v>
      </c>
      <c r="AC199" s="471">
        <v>9288.8199999999979</v>
      </c>
      <c r="AD199" s="472">
        <v>34270.400000000001</v>
      </c>
      <c r="AE199" s="472">
        <v>4336.739999999998</v>
      </c>
      <c r="AF199" s="323"/>
      <c r="AG199" s="337">
        <f t="shared" si="28"/>
        <v>47895.96</v>
      </c>
      <c r="AH199" s="471"/>
      <c r="AI199" s="472"/>
      <c r="AJ199" s="472"/>
      <c r="AK199" s="323"/>
      <c r="AL199" s="337">
        <f t="shared" si="29"/>
        <v>0</v>
      </c>
    </row>
    <row r="200" spans="1:38" ht="12.75" customHeight="1" x14ac:dyDescent="0.2">
      <c r="A200" s="95" t="s">
        <v>77</v>
      </c>
      <c r="B200" s="96" t="s">
        <v>21</v>
      </c>
      <c r="C200" s="322" t="s">
        <v>146</v>
      </c>
      <c r="D200" s="323"/>
      <c r="E200" s="323"/>
      <c r="F200" s="323"/>
      <c r="G200" s="323"/>
      <c r="H200" s="324">
        <f t="shared" si="33"/>
        <v>0</v>
      </c>
      <c r="I200" s="323"/>
      <c r="J200" s="323"/>
      <c r="K200" s="323"/>
      <c r="L200" s="323"/>
      <c r="M200" s="324">
        <f t="shared" si="34"/>
        <v>0</v>
      </c>
      <c r="N200" s="323"/>
      <c r="O200" s="323"/>
      <c r="P200" s="323"/>
      <c r="Q200" s="323"/>
      <c r="R200" s="329">
        <f t="shared" si="35"/>
        <v>0</v>
      </c>
      <c r="S200" s="471"/>
      <c r="T200" s="472">
        <v>550.20000000000005</v>
      </c>
      <c r="U200" s="472"/>
      <c r="V200" s="323"/>
      <c r="W200" s="337">
        <f t="shared" si="26"/>
        <v>550.20000000000005</v>
      </c>
      <c r="X200" s="471"/>
      <c r="Y200" s="472">
        <v>1928.49</v>
      </c>
      <c r="Z200" s="472">
        <v>331.32</v>
      </c>
      <c r="AA200" s="323">
        <v>639.29</v>
      </c>
      <c r="AB200" s="337">
        <f t="shared" si="27"/>
        <v>2899.1</v>
      </c>
      <c r="AC200" s="471">
        <v>6061.7499999999991</v>
      </c>
      <c r="AD200" s="472">
        <v>1213.3800000000001</v>
      </c>
      <c r="AE200" s="472">
        <v>1102.24</v>
      </c>
      <c r="AF200" s="323"/>
      <c r="AG200" s="337">
        <f t="shared" si="28"/>
        <v>8377.369999999999</v>
      </c>
      <c r="AH200" s="471"/>
      <c r="AI200" s="472"/>
      <c r="AJ200" s="472"/>
      <c r="AK200" s="323"/>
      <c r="AL200" s="337">
        <f t="shared" si="29"/>
        <v>0</v>
      </c>
    </row>
    <row r="201" spans="1:38" ht="12.75" customHeight="1" x14ac:dyDescent="0.2">
      <c r="A201" s="95" t="s">
        <v>77</v>
      </c>
      <c r="B201" s="96" t="s">
        <v>21</v>
      </c>
      <c r="C201" s="96" t="s">
        <v>147</v>
      </c>
      <c r="D201" s="98"/>
      <c r="E201" s="98"/>
      <c r="F201" s="98"/>
      <c r="G201" s="98"/>
      <c r="H201" s="121">
        <f t="shared" si="33"/>
        <v>0</v>
      </c>
      <c r="I201" s="98">
        <v>408.95</v>
      </c>
      <c r="J201" s="98">
        <v>2885.2999999999997</v>
      </c>
      <c r="K201" s="98">
        <v>1358.8500000000001</v>
      </c>
      <c r="L201" s="98">
        <v>7115.87</v>
      </c>
      <c r="M201" s="121">
        <f t="shared" si="34"/>
        <v>11768.97</v>
      </c>
      <c r="N201" s="98"/>
      <c r="O201" s="98">
        <v>1129.7</v>
      </c>
      <c r="P201" s="98">
        <v>1610.02</v>
      </c>
      <c r="Q201" s="98">
        <v>499.9</v>
      </c>
      <c r="R201" s="329">
        <f t="shared" si="35"/>
        <v>3239.6200000000003</v>
      </c>
      <c r="S201" s="471">
        <v>1545.42</v>
      </c>
      <c r="T201" s="472"/>
      <c r="U201" s="472">
        <v>782.02</v>
      </c>
      <c r="V201" s="323">
        <v>115.09</v>
      </c>
      <c r="W201" s="337">
        <f t="shared" si="26"/>
        <v>2442.5300000000002</v>
      </c>
      <c r="X201" s="471">
        <v>3214.5400000000004</v>
      </c>
      <c r="Y201" s="472">
        <v>4602.87</v>
      </c>
      <c r="Z201" s="472">
        <v>2100.4500000000003</v>
      </c>
      <c r="AA201" s="323">
        <v>9739.6999999999989</v>
      </c>
      <c r="AB201" s="337">
        <f t="shared" si="27"/>
        <v>19657.559999999998</v>
      </c>
      <c r="AC201" s="471">
        <v>146.84</v>
      </c>
      <c r="AD201" s="472">
        <v>940</v>
      </c>
      <c r="AE201" s="472">
        <v>4656.1499999999996</v>
      </c>
      <c r="AF201" s="323"/>
      <c r="AG201" s="337">
        <f t="shared" si="28"/>
        <v>5742.99</v>
      </c>
      <c r="AH201" s="471"/>
      <c r="AI201" s="472"/>
      <c r="AJ201" s="472"/>
      <c r="AK201" s="323"/>
      <c r="AL201" s="337">
        <f t="shared" si="29"/>
        <v>0</v>
      </c>
    </row>
    <row r="202" spans="1:38" ht="12.75" customHeight="1" x14ac:dyDescent="0.2">
      <c r="A202" s="95" t="s">
        <v>77</v>
      </c>
      <c r="B202" s="96" t="s">
        <v>21</v>
      </c>
      <c r="C202" s="96" t="s">
        <v>185</v>
      </c>
      <c r="D202" s="98"/>
      <c r="E202" s="98"/>
      <c r="F202" s="98"/>
      <c r="G202" s="98"/>
      <c r="H202" s="121">
        <f t="shared" si="33"/>
        <v>0</v>
      </c>
      <c r="I202" s="98"/>
      <c r="J202" s="98">
        <v>6092.7300000000014</v>
      </c>
      <c r="K202" s="98">
        <v>2990.28</v>
      </c>
      <c r="L202" s="98">
        <v>987.22</v>
      </c>
      <c r="M202" s="121">
        <f t="shared" si="34"/>
        <v>10070.230000000001</v>
      </c>
      <c r="N202" s="98">
        <v>608.77</v>
      </c>
      <c r="O202" s="98">
        <v>7768.46</v>
      </c>
      <c r="P202" s="98">
        <v>1143.6299999999999</v>
      </c>
      <c r="Q202" s="98">
        <v>1267.6999999999998</v>
      </c>
      <c r="R202" s="329">
        <f t="shared" si="35"/>
        <v>10788.559999999998</v>
      </c>
      <c r="S202" s="471">
        <v>295.88</v>
      </c>
      <c r="T202" s="472">
        <v>39206.61</v>
      </c>
      <c r="U202" s="472">
        <v>8015.78</v>
      </c>
      <c r="V202" s="323">
        <v>67813.64</v>
      </c>
      <c r="W202" s="337">
        <f t="shared" si="26"/>
        <v>115331.91</v>
      </c>
      <c r="X202" s="471">
        <v>487.80000000000007</v>
      </c>
      <c r="Y202" s="472">
        <v>9926.69</v>
      </c>
      <c r="Z202" s="472">
        <v>3087.13</v>
      </c>
      <c r="AA202" s="323">
        <v>1803.8400000000001</v>
      </c>
      <c r="AB202" s="337">
        <f t="shared" si="27"/>
        <v>15305.46</v>
      </c>
      <c r="AC202" s="471"/>
      <c r="AD202" s="472"/>
      <c r="AE202" s="472"/>
      <c r="AF202" s="323"/>
      <c r="AG202" s="337">
        <f t="shared" si="28"/>
        <v>0</v>
      </c>
      <c r="AH202" s="471"/>
      <c r="AI202" s="472"/>
      <c r="AJ202" s="472"/>
      <c r="AK202" s="323"/>
      <c r="AL202" s="337">
        <f t="shared" si="29"/>
        <v>0</v>
      </c>
    </row>
    <row r="203" spans="1:38" ht="12.75" customHeight="1" x14ac:dyDescent="0.2">
      <c r="A203" s="95" t="s">
        <v>77</v>
      </c>
      <c r="B203" s="96" t="s">
        <v>21</v>
      </c>
      <c r="C203" s="96" t="s">
        <v>163</v>
      </c>
      <c r="D203" s="98"/>
      <c r="E203" s="98"/>
      <c r="F203" s="98"/>
      <c r="G203" s="98"/>
      <c r="H203" s="121">
        <f t="shared" si="33"/>
        <v>0</v>
      </c>
      <c r="I203" s="98"/>
      <c r="J203" s="98">
        <v>9516.66</v>
      </c>
      <c r="K203" s="98">
        <v>889.6400000000001</v>
      </c>
      <c r="L203" s="98">
        <v>-946.17</v>
      </c>
      <c r="M203" s="121">
        <f t="shared" si="34"/>
        <v>9460.1299999999992</v>
      </c>
      <c r="N203" s="98"/>
      <c r="O203" s="98"/>
      <c r="P203" s="98"/>
      <c r="Q203" s="98"/>
      <c r="R203" s="329">
        <f t="shared" si="35"/>
        <v>0</v>
      </c>
      <c r="S203" s="471"/>
      <c r="T203" s="472"/>
      <c r="U203" s="472">
        <v>90.26</v>
      </c>
      <c r="V203" s="323"/>
      <c r="W203" s="337">
        <f t="shared" ref="W203:W333" si="36">SUM(S203:V203)</f>
        <v>90.26</v>
      </c>
      <c r="X203" s="471">
        <v>5.62</v>
      </c>
      <c r="Y203" s="472">
        <v>500.73</v>
      </c>
      <c r="Z203" s="472"/>
      <c r="AA203" s="323">
        <v>55.89</v>
      </c>
      <c r="AB203" s="337">
        <f t="shared" si="27"/>
        <v>562.24</v>
      </c>
      <c r="AC203" s="471"/>
      <c r="AD203" s="472"/>
      <c r="AE203" s="472"/>
      <c r="AF203" s="323"/>
      <c r="AG203" s="337">
        <f t="shared" si="28"/>
        <v>0</v>
      </c>
      <c r="AH203" s="471"/>
      <c r="AI203" s="472"/>
      <c r="AJ203" s="472"/>
      <c r="AK203" s="323"/>
      <c r="AL203" s="337">
        <f t="shared" si="29"/>
        <v>0</v>
      </c>
    </row>
    <row r="204" spans="1:38" ht="12.75" customHeight="1" x14ac:dyDescent="0.2">
      <c r="A204" s="95" t="s">
        <v>77</v>
      </c>
      <c r="B204" s="96" t="s">
        <v>21</v>
      </c>
      <c r="C204" s="96" t="s">
        <v>186</v>
      </c>
      <c r="D204" s="98"/>
      <c r="E204" s="98"/>
      <c r="F204" s="98"/>
      <c r="G204" s="98"/>
      <c r="H204" s="121">
        <f t="shared" si="33"/>
        <v>0</v>
      </c>
      <c r="I204" s="98"/>
      <c r="J204" s="98">
        <v>677.26</v>
      </c>
      <c r="K204" s="98">
        <v>614.71999999999991</v>
      </c>
      <c r="L204" s="98"/>
      <c r="M204" s="121">
        <f t="shared" si="34"/>
        <v>1291.98</v>
      </c>
      <c r="N204" s="98">
        <v>4009.02</v>
      </c>
      <c r="O204" s="98">
        <v>4179.21</v>
      </c>
      <c r="P204" s="98">
        <v>2310.56</v>
      </c>
      <c r="Q204" s="98">
        <v>445.17</v>
      </c>
      <c r="R204" s="329">
        <f t="shared" si="35"/>
        <v>10943.96</v>
      </c>
      <c r="S204" s="471">
        <v>75.86</v>
      </c>
      <c r="T204" s="472">
        <v>551.6</v>
      </c>
      <c r="U204" s="472">
        <v>1762.06</v>
      </c>
      <c r="V204" s="323">
        <v>1642.73</v>
      </c>
      <c r="W204" s="337">
        <f t="shared" si="36"/>
        <v>4032.25</v>
      </c>
      <c r="X204" s="471">
        <v>1981.78</v>
      </c>
      <c r="Y204" s="472">
        <v>-54.599999999999909</v>
      </c>
      <c r="Z204" s="472">
        <v>1992.24</v>
      </c>
      <c r="AA204" s="323">
        <v>5712.71</v>
      </c>
      <c r="AB204" s="337">
        <f t="shared" si="27"/>
        <v>9632.130000000001</v>
      </c>
      <c r="AC204" s="471"/>
      <c r="AD204" s="472"/>
      <c r="AE204" s="472"/>
      <c r="AF204" s="323"/>
      <c r="AG204" s="337">
        <f t="shared" si="28"/>
        <v>0</v>
      </c>
      <c r="AH204" s="471"/>
      <c r="AI204" s="472"/>
      <c r="AJ204" s="472"/>
      <c r="AK204" s="323"/>
      <c r="AL204" s="337">
        <f t="shared" si="29"/>
        <v>0</v>
      </c>
    </row>
    <row r="205" spans="1:38" ht="12.75" customHeight="1" x14ac:dyDescent="0.2">
      <c r="A205" s="95" t="s">
        <v>286</v>
      </c>
      <c r="B205" s="1277" t="s">
        <v>59</v>
      </c>
      <c r="C205" s="1277" t="s">
        <v>153</v>
      </c>
      <c r="D205" s="1278"/>
      <c r="E205" s="1278"/>
      <c r="F205" s="1278"/>
      <c r="G205" s="1278"/>
      <c r="H205" s="1279"/>
      <c r="I205" s="1278"/>
      <c r="J205" s="1278"/>
      <c r="K205" s="1278"/>
      <c r="L205" s="1278"/>
      <c r="M205" s="1279"/>
      <c r="N205" s="1278"/>
      <c r="O205" s="1278"/>
      <c r="P205" s="1278"/>
      <c r="Q205" s="1278"/>
      <c r="R205" s="1280"/>
      <c r="S205" s="1281"/>
      <c r="T205" s="1278"/>
      <c r="U205" s="1278"/>
      <c r="V205" s="1278"/>
      <c r="W205" s="1282"/>
      <c r="X205" s="1281"/>
      <c r="Y205" s="1278"/>
      <c r="Z205" s="1278"/>
      <c r="AA205" s="1278"/>
      <c r="AB205" s="337">
        <f t="shared" ref="AB205:AB208" si="37">SUM(X205:AA205)</f>
        <v>0</v>
      </c>
      <c r="AC205" s="471"/>
      <c r="AD205" s="472"/>
      <c r="AE205" s="472">
        <v>91.200000000000017</v>
      </c>
      <c r="AF205" s="323">
        <v>115.20000000000002</v>
      </c>
      <c r="AG205" s="337">
        <f t="shared" ref="AG205:AG214" si="38">SUM(AC205:AF205)</f>
        <v>206.40000000000003</v>
      </c>
      <c r="AH205" s="471">
        <v>197.60000000000002</v>
      </c>
      <c r="AI205" s="472"/>
      <c r="AJ205" s="472"/>
      <c r="AK205" s="323"/>
      <c r="AL205" s="337">
        <f t="shared" si="29"/>
        <v>197.60000000000002</v>
      </c>
    </row>
    <row r="206" spans="1:38" ht="12.75" customHeight="1" x14ac:dyDescent="0.2">
      <c r="A206" s="95" t="s">
        <v>286</v>
      </c>
      <c r="B206" s="1277" t="s">
        <v>59</v>
      </c>
      <c r="C206" s="1277" t="s">
        <v>144</v>
      </c>
      <c r="D206" s="1278"/>
      <c r="E206" s="1278"/>
      <c r="F206" s="1278"/>
      <c r="G206" s="1278"/>
      <c r="H206" s="1279"/>
      <c r="I206" s="1278"/>
      <c r="J206" s="1278"/>
      <c r="K206" s="1278"/>
      <c r="L206" s="1278"/>
      <c r="M206" s="1279"/>
      <c r="N206" s="1278"/>
      <c r="O206" s="1278"/>
      <c r="P206" s="1278"/>
      <c r="Q206" s="1278"/>
      <c r="R206" s="1280"/>
      <c r="S206" s="1281"/>
      <c r="T206" s="1278"/>
      <c r="U206" s="1278"/>
      <c r="V206" s="1278"/>
      <c r="W206" s="1282"/>
      <c r="X206" s="1281"/>
      <c r="Y206" s="1278"/>
      <c r="Z206" s="1278"/>
      <c r="AA206" s="1278"/>
      <c r="AB206" s="337">
        <f t="shared" si="37"/>
        <v>0</v>
      </c>
      <c r="AC206" s="471"/>
      <c r="AD206" s="472"/>
      <c r="AE206" s="472">
        <v>42</v>
      </c>
      <c r="AF206" s="323">
        <v>145.72</v>
      </c>
      <c r="AG206" s="337">
        <f t="shared" si="38"/>
        <v>187.72</v>
      </c>
      <c r="AH206" s="471">
        <v>98.78</v>
      </c>
      <c r="AI206" s="472"/>
      <c r="AJ206" s="472"/>
      <c r="AK206" s="323"/>
      <c r="AL206" s="337">
        <f t="shared" si="29"/>
        <v>98.78</v>
      </c>
    </row>
    <row r="207" spans="1:38" ht="12.75" customHeight="1" x14ac:dyDescent="0.2">
      <c r="A207" s="95" t="s">
        <v>286</v>
      </c>
      <c r="B207" s="1277" t="s">
        <v>59</v>
      </c>
      <c r="C207" s="1277" t="s">
        <v>147</v>
      </c>
      <c r="D207" s="1278"/>
      <c r="E207" s="1278"/>
      <c r="F207" s="1278"/>
      <c r="G207" s="1278"/>
      <c r="H207" s="1279"/>
      <c r="I207" s="1278"/>
      <c r="J207" s="1278"/>
      <c r="K207" s="1278"/>
      <c r="L207" s="1278"/>
      <c r="M207" s="1279"/>
      <c r="N207" s="1278"/>
      <c r="O207" s="1278"/>
      <c r="P207" s="1278"/>
      <c r="Q207" s="1278"/>
      <c r="R207" s="1280"/>
      <c r="S207" s="1281"/>
      <c r="T207" s="1278"/>
      <c r="U207" s="1278"/>
      <c r="V207" s="1278"/>
      <c r="W207" s="1282"/>
      <c r="X207" s="1281"/>
      <c r="Y207" s="1278"/>
      <c r="Z207" s="1278"/>
      <c r="AA207" s="1278"/>
      <c r="AB207" s="337">
        <f t="shared" si="27"/>
        <v>0</v>
      </c>
      <c r="AC207" s="471"/>
      <c r="AD207" s="472"/>
      <c r="AE207" s="472">
        <v>73.78</v>
      </c>
      <c r="AF207" s="323">
        <v>16.95</v>
      </c>
      <c r="AG207" s="337">
        <f t="shared" si="38"/>
        <v>90.73</v>
      </c>
      <c r="AH207" s="471"/>
      <c r="AI207" s="472"/>
      <c r="AJ207" s="472"/>
      <c r="AK207" s="323"/>
      <c r="AL207" s="337">
        <f t="shared" si="29"/>
        <v>0</v>
      </c>
    </row>
    <row r="208" spans="1:38" ht="12.75" customHeight="1" x14ac:dyDescent="0.2">
      <c r="A208" s="95" t="s">
        <v>286</v>
      </c>
      <c r="B208" s="1277" t="s">
        <v>59</v>
      </c>
      <c r="C208" s="1433" t="s">
        <v>154</v>
      </c>
      <c r="D208" s="1434"/>
      <c r="E208" s="1434"/>
      <c r="F208" s="1434"/>
      <c r="G208" s="1434"/>
      <c r="H208" s="1435"/>
      <c r="I208" s="1434"/>
      <c r="J208" s="1434"/>
      <c r="K208" s="1434"/>
      <c r="L208" s="1434"/>
      <c r="M208" s="1435"/>
      <c r="N208" s="1434"/>
      <c r="O208" s="1434"/>
      <c r="P208" s="1434"/>
      <c r="Q208" s="1434"/>
      <c r="R208" s="1436"/>
      <c r="S208" s="1437"/>
      <c r="T208" s="1434"/>
      <c r="U208" s="1434"/>
      <c r="V208" s="1434"/>
      <c r="W208" s="1438"/>
      <c r="X208" s="1437"/>
      <c r="Y208" s="1434"/>
      <c r="Z208" s="1434"/>
      <c r="AA208" s="1434"/>
      <c r="AB208" s="337">
        <f t="shared" si="37"/>
        <v>0</v>
      </c>
      <c r="AC208" s="1437"/>
      <c r="AD208" s="1434"/>
      <c r="AE208" s="1434"/>
      <c r="AF208" s="1434">
        <v>63.6</v>
      </c>
      <c r="AG208" s="337">
        <f t="shared" si="38"/>
        <v>63.6</v>
      </c>
      <c r="AH208" s="1437"/>
      <c r="AI208" s="1434"/>
      <c r="AJ208" s="1434"/>
      <c r="AK208" s="1434"/>
      <c r="AL208" s="337">
        <f t="shared" si="29"/>
        <v>0</v>
      </c>
    </row>
    <row r="209" spans="1:38" ht="12.75" customHeight="1" x14ac:dyDescent="0.2">
      <c r="A209" s="95" t="s">
        <v>286</v>
      </c>
      <c r="B209" s="1204" t="s">
        <v>243</v>
      </c>
      <c r="C209" s="1374" t="s">
        <v>131</v>
      </c>
      <c r="D209" s="1375"/>
      <c r="E209" s="1375"/>
      <c r="F209" s="1375"/>
      <c r="G209" s="1375"/>
      <c r="H209" s="1376"/>
      <c r="I209" s="1375"/>
      <c r="J209" s="1375"/>
      <c r="K209" s="1375"/>
      <c r="L209" s="1375"/>
      <c r="M209" s="1376"/>
      <c r="N209" s="1375"/>
      <c r="O209" s="1375"/>
      <c r="P209" s="1375"/>
      <c r="Q209" s="1375"/>
      <c r="R209" s="1377"/>
      <c r="S209" s="1378"/>
      <c r="T209" s="1375"/>
      <c r="U209" s="1375"/>
      <c r="V209" s="1375"/>
      <c r="W209" s="1379"/>
      <c r="X209" s="1378"/>
      <c r="Y209" s="1375"/>
      <c r="Z209" s="1375"/>
      <c r="AA209" s="1375"/>
      <c r="AB209" s="337">
        <f t="shared" si="27"/>
        <v>0</v>
      </c>
      <c r="AC209" s="1378"/>
      <c r="AD209" s="1375"/>
      <c r="AE209" s="1375"/>
      <c r="AF209" s="1375">
        <v>313.27999999999997</v>
      </c>
      <c r="AG209" s="337">
        <f t="shared" si="38"/>
        <v>313.27999999999997</v>
      </c>
      <c r="AH209" s="1378">
        <v>854.19</v>
      </c>
      <c r="AI209" s="1375"/>
      <c r="AJ209" s="1375"/>
      <c r="AK209" s="1375"/>
      <c r="AL209" s="337">
        <f t="shared" si="29"/>
        <v>854.19</v>
      </c>
    </row>
    <row r="210" spans="1:38" ht="12.75" customHeight="1" x14ac:dyDescent="0.2">
      <c r="A210" s="95" t="s">
        <v>286</v>
      </c>
      <c r="B210" s="1204" t="s">
        <v>243</v>
      </c>
      <c r="C210" s="1204" t="s">
        <v>153</v>
      </c>
      <c r="D210" s="1205"/>
      <c r="E210" s="1205"/>
      <c r="F210" s="1205"/>
      <c r="G210" s="1205"/>
      <c r="H210" s="1206"/>
      <c r="I210" s="1205"/>
      <c r="J210" s="1205"/>
      <c r="K210" s="1205"/>
      <c r="L210" s="1205"/>
      <c r="M210" s="1206"/>
      <c r="N210" s="1205"/>
      <c r="O210" s="1205"/>
      <c r="P210" s="1205"/>
      <c r="Q210" s="1205"/>
      <c r="R210" s="1207"/>
      <c r="S210" s="1208"/>
      <c r="T210" s="1205"/>
      <c r="U210" s="1205"/>
      <c r="V210" s="1205"/>
      <c r="W210" s="1209"/>
      <c r="X210" s="1208"/>
      <c r="Y210" s="1205"/>
      <c r="Z210" s="1205"/>
      <c r="AA210" s="1205"/>
      <c r="AB210" s="337">
        <f t="shared" si="27"/>
        <v>0</v>
      </c>
      <c r="AC210" s="1208"/>
      <c r="AD210" s="1205"/>
      <c r="AE210" s="1205">
        <v>-0.17999999999983629</v>
      </c>
      <c r="AF210" s="1205">
        <v>2593.9299999999998</v>
      </c>
      <c r="AG210" s="337">
        <f t="shared" si="38"/>
        <v>2593.75</v>
      </c>
      <c r="AH210" s="1208"/>
      <c r="AI210" s="1205"/>
      <c r="AJ210" s="1205"/>
      <c r="AK210" s="1205"/>
      <c r="AL210" s="337">
        <f t="shared" si="29"/>
        <v>0</v>
      </c>
    </row>
    <row r="211" spans="1:38" ht="12.75" customHeight="1" x14ac:dyDescent="0.2">
      <c r="A211" s="95" t="s">
        <v>286</v>
      </c>
      <c r="B211" s="1204" t="s">
        <v>243</v>
      </c>
      <c r="C211" s="1374" t="s">
        <v>141</v>
      </c>
      <c r="D211" s="1375"/>
      <c r="E211" s="1375"/>
      <c r="F211" s="1375"/>
      <c r="G211" s="1375"/>
      <c r="H211" s="1376"/>
      <c r="I211" s="1375"/>
      <c r="J211" s="1375"/>
      <c r="K211" s="1375"/>
      <c r="L211" s="1375"/>
      <c r="M211" s="1376"/>
      <c r="N211" s="1375"/>
      <c r="O211" s="1375"/>
      <c r="P211" s="1375"/>
      <c r="Q211" s="1375"/>
      <c r="R211" s="1377"/>
      <c r="S211" s="1378"/>
      <c r="T211" s="1375"/>
      <c r="U211" s="1375"/>
      <c r="V211" s="1375"/>
      <c r="W211" s="1379"/>
      <c r="X211" s="1378"/>
      <c r="Y211" s="1375"/>
      <c r="Z211" s="1375"/>
      <c r="AA211" s="1375"/>
      <c r="AB211" s="337">
        <f t="shared" si="27"/>
        <v>0</v>
      </c>
      <c r="AC211" s="1378"/>
      <c r="AD211" s="1375"/>
      <c r="AE211" s="1375"/>
      <c r="AF211" s="1375">
        <v>64.77</v>
      </c>
      <c r="AG211" s="337">
        <f t="shared" si="38"/>
        <v>64.77</v>
      </c>
      <c r="AH211" s="1378"/>
      <c r="AI211" s="1375"/>
      <c r="AJ211" s="1375"/>
      <c r="AK211" s="1375"/>
      <c r="AL211" s="337">
        <f t="shared" si="29"/>
        <v>0</v>
      </c>
    </row>
    <row r="212" spans="1:38" ht="12.75" customHeight="1" x14ac:dyDescent="0.2">
      <c r="A212" s="95" t="s">
        <v>286</v>
      </c>
      <c r="B212" s="1204" t="s">
        <v>243</v>
      </c>
      <c r="C212" s="1374" t="s">
        <v>142</v>
      </c>
      <c r="D212" s="1375"/>
      <c r="E212" s="1375"/>
      <c r="F212" s="1375"/>
      <c r="G212" s="1375"/>
      <c r="H212" s="1376"/>
      <c r="I212" s="1375"/>
      <c r="J212" s="1375"/>
      <c r="K212" s="1375"/>
      <c r="L212" s="1375"/>
      <c r="M212" s="1376"/>
      <c r="N212" s="1375"/>
      <c r="O212" s="1375"/>
      <c r="P212" s="1375"/>
      <c r="Q212" s="1375"/>
      <c r="R212" s="1377"/>
      <c r="S212" s="1378"/>
      <c r="T212" s="1375"/>
      <c r="U212" s="1375"/>
      <c r="V212" s="1375"/>
      <c r="W212" s="1379"/>
      <c r="X212" s="1378"/>
      <c r="Y212" s="1375"/>
      <c r="Z212" s="1375"/>
      <c r="AA212" s="1375"/>
      <c r="AB212" s="337">
        <f t="shared" si="27"/>
        <v>0</v>
      </c>
      <c r="AC212" s="1378"/>
      <c r="AD212" s="1375"/>
      <c r="AE212" s="1375"/>
      <c r="AF212" s="1375">
        <v>5967.27</v>
      </c>
      <c r="AG212" s="337">
        <f t="shared" si="38"/>
        <v>5967.27</v>
      </c>
      <c r="AH212" s="1378">
        <v>3113.59</v>
      </c>
      <c r="AI212" s="1375"/>
      <c r="AJ212" s="1375"/>
      <c r="AK212" s="1375"/>
      <c r="AL212" s="337">
        <f t="shared" si="29"/>
        <v>3113.59</v>
      </c>
    </row>
    <row r="213" spans="1:38" ht="12.75" customHeight="1" x14ac:dyDescent="0.2">
      <c r="A213" s="95" t="s">
        <v>286</v>
      </c>
      <c r="B213" s="1204" t="s">
        <v>243</v>
      </c>
      <c r="C213" s="1139" t="s">
        <v>146</v>
      </c>
      <c r="D213" s="1205"/>
      <c r="E213" s="1205"/>
      <c r="F213" s="1205"/>
      <c r="G213" s="1205"/>
      <c r="H213" s="1206"/>
      <c r="I213" s="1205"/>
      <c r="J213" s="1205"/>
      <c r="K213" s="1205"/>
      <c r="L213" s="1205"/>
      <c r="M213" s="1206"/>
      <c r="N213" s="1205"/>
      <c r="O213" s="1205"/>
      <c r="P213" s="1205"/>
      <c r="Q213" s="1205"/>
      <c r="R213" s="1207"/>
      <c r="S213" s="1208"/>
      <c r="T213" s="1205"/>
      <c r="U213" s="1205"/>
      <c r="V213" s="1205"/>
      <c r="W213" s="1209"/>
      <c r="X213" s="1208"/>
      <c r="Y213" s="1205"/>
      <c r="Z213" s="1205"/>
      <c r="AA213" s="1205"/>
      <c r="AB213" s="337">
        <f t="shared" si="27"/>
        <v>0</v>
      </c>
      <c r="AC213" s="1208"/>
      <c r="AD213" s="1205"/>
      <c r="AE213" s="1205">
        <v>182.57999999999998</v>
      </c>
      <c r="AF213" s="1205">
        <v>94.17</v>
      </c>
      <c r="AG213" s="337">
        <f t="shared" si="38"/>
        <v>276.75</v>
      </c>
      <c r="AH213" s="1208">
        <v>370.84999999999997</v>
      </c>
      <c r="AI213" s="1205"/>
      <c r="AJ213" s="1205"/>
      <c r="AK213" s="1205"/>
      <c r="AL213" s="337">
        <f t="shared" si="29"/>
        <v>370.84999999999997</v>
      </c>
    </row>
    <row r="214" spans="1:38" ht="12.75" customHeight="1" x14ac:dyDescent="0.2">
      <c r="A214" s="95" t="s">
        <v>286</v>
      </c>
      <c r="B214" s="1204" t="s">
        <v>243</v>
      </c>
      <c r="C214" s="1481" t="s">
        <v>147</v>
      </c>
      <c r="D214" s="1482"/>
      <c r="E214" s="1482"/>
      <c r="F214" s="1482"/>
      <c r="G214" s="1482"/>
      <c r="H214" s="1483"/>
      <c r="I214" s="1482"/>
      <c r="J214" s="1482"/>
      <c r="K214" s="1482"/>
      <c r="L214" s="1482"/>
      <c r="M214" s="1483"/>
      <c r="N214" s="1482"/>
      <c r="O214" s="1482"/>
      <c r="P214" s="1482"/>
      <c r="Q214" s="1482"/>
      <c r="R214" s="1484"/>
      <c r="S214" s="1485"/>
      <c r="T214" s="1482"/>
      <c r="U214" s="1482"/>
      <c r="V214" s="1482"/>
      <c r="W214" s="1486"/>
      <c r="X214" s="1485"/>
      <c r="Y214" s="1482"/>
      <c r="Z214" s="1482"/>
      <c r="AA214" s="1482"/>
      <c r="AB214" s="337">
        <f t="shared" si="27"/>
        <v>0</v>
      </c>
      <c r="AC214" s="1485"/>
      <c r="AD214" s="1482"/>
      <c r="AE214" s="1482"/>
      <c r="AF214" s="1482"/>
      <c r="AG214" s="337">
        <f t="shared" si="38"/>
        <v>0</v>
      </c>
      <c r="AH214" s="1485">
        <v>68.08</v>
      </c>
      <c r="AI214" s="1482"/>
      <c r="AJ214" s="1482"/>
      <c r="AK214" s="1482"/>
      <c r="AL214" s="337">
        <f t="shared" si="29"/>
        <v>68.08</v>
      </c>
    </row>
    <row r="215" spans="1:38" ht="12.75" customHeight="1" x14ac:dyDescent="0.2">
      <c r="A215" s="95" t="s">
        <v>286</v>
      </c>
      <c r="B215" s="1258" t="s">
        <v>11</v>
      </c>
      <c r="C215" s="1204" t="s">
        <v>153</v>
      </c>
      <c r="D215" s="1259"/>
      <c r="E215" s="1259"/>
      <c r="F215" s="1259"/>
      <c r="G215" s="1259"/>
      <c r="H215" s="1260"/>
      <c r="I215" s="1259"/>
      <c r="J215" s="1259"/>
      <c r="K215" s="1259"/>
      <c r="L215" s="1259"/>
      <c r="M215" s="1260"/>
      <c r="N215" s="1259"/>
      <c r="O215" s="1259"/>
      <c r="P215" s="1259"/>
      <c r="Q215" s="1259"/>
      <c r="R215" s="1261"/>
      <c r="S215" s="1262"/>
      <c r="T215" s="1259"/>
      <c r="U215" s="1259"/>
      <c r="V215" s="1259"/>
      <c r="W215" s="1263"/>
      <c r="X215" s="1262"/>
      <c r="Y215" s="1259"/>
      <c r="Z215" s="1259"/>
      <c r="AA215" s="1259"/>
      <c r="AB215" s="337">
        <f t="shared" si="27"/>
        <v>0</v>
      </c>
      <c r="AC215" s="1262"/>
      <c r="AD215" s="1259"/>
      <c r="AE215" s="1259">
        <v>2697</v>
      </c>
      <c r="AF215" s="1259">
        <v>2330.6799999999998</v>
      </c>
      <c r="AG215" s="337">
        <f t="shared" si="28"/>
        <v>5027.68</v>
      </c>
      <c r="AH215" s="1262">
        <v>728.4</v>
      </c>
      <c r="AI215" s="1259"/>
      <c r="AJ215" s="1259"/>
      <c r="AK215" s="1259"/>
      <c r="AL215" s="337">
        <f t="shared" si="29"/>
        <v>728.4</v>
      </c>
    </row>
    <row r="216" spans="1:38" ht="12.75" customHeight="1" x14ac:dyDescent="0.2">
      <c r="A216" s="95" t="s">
        <v>286</v>
      </c>
      <c r="B216" s="1139" t="s">
        <v>94</v>
      </c>
      <c r="C216" s="1366" t="s">
        <v>188</v>
      </c>
      <c r="D216" s="1367"/>
      <c r="E216" s="1367"/>
      <c r="F216" s="1367"/>
      <c r="G216" s="1367"/>
      <c r="H216" s="1368"/>
      <c r="I216" s="1367"/>
      <c r="J216" s="1367"/>
      <c r="K216" s="1367"/>
      <c r="L216" s="1367"/>
      <c r="M216" s="1368"/>
      <c r="N216" s="1367"/>
      <c r="O216" s="1367"/>
      <c r="P216" s="1367"/>
      <c r="Q216" s="1367"/>
      <c r="R216" s="1369"/>
      <c r="S216" s="1370"/>
      <c r="T216" s="1367"/>
      <c r="U216" s="1367"/>
      <c r="V216" s="1367"/>
      <c r="W216" s="1371"/>
      <c r="X216" s="1370"/>
      <c r="Y216" s="1367"/>
      <c r="Z216" s="1367"/>
      <c r="AA216" s="1367"/>
      <c r="AB216" s="337">
        <f t="shared" si="27"/>
        <v>0</v>
      </c>
      <c r="AC216" s="1370"/>
      <c r="AD216" s="1367"/>
      <c r="AE216" s="1367"/>
      <c r="AF216" s="1367">
        <v>154.47</v>
      </c>
      <c r="AG216" s="337">
        <f t="shared" si="28"/>
        <v>154.47</v>
      </c>
      <c r="AH216" s="1370"/>
      <c r="AI216" s="1367"/>
      <c r="AJ216" s="1367"/>
      <c r="AK216" s="1367"/>
      <c r="AL216" s="337">
        <f t="shared" si="29"/>
        <v>0</v>
      </c>
    </row>
    <row r="217" spans="1:38" ht="12.75" customHeight="1" x14ac:dyDescent="0.2">
      <c r="A217" s="95" t="s">
        <v>286</v>
      </c>
      <c r="B217" s="1139" t="s">
        <v>94</v>
      </c>
      <c r="C217" s="1139" t="s">
        <v>160</v>
      </c>
      <c r="D217" s="1140"/>
      <c r="E217" s="1140"/>
      <c r="F217" s="1140"/>
      <c r="G217" s="1140"/>
      <c r="H217" s="1141"/>
      <c r="I217" s="1140"/>
      <c r="J217" s="1140"/>
      <c r="K217" s="1140"/>
      <c r="L217" s="1140"/>
      <c r="M217" s="1141"/>
      <c r="N217" s="1140"/>
      <c r="O217" s="1140"/>
      <c r="P217" s="1140"/>
      <c r="Q217" s="1140"/>
      <c r="R217" s="1142"/>
      <c r="S217" s="1143"/>
      <c r="T217" s="1140"/>
      <c r="U217" s="1140"/>
      <c r="V217" s="1140"/>
      <c r="W217" s="1144"/>
      <c r="X217" s="1143"/>
      <c r="Y217" s="1140"/>
      <c r="Z217" s="1140"/>
      <c r="AA217" s="1140"/>
      <c r="AB217" s="337">
        <f t="shared" si="27"/>
        <v>0</v>
      </c>
      <c r="AC217" s="471"/>
      <c r="AD217" s="472"/>
      <c r="AE217" s="472">
        <v>566</v>
      </c>
      <c r="AF217" s="323"/>
      <c r="AG217" s="337">
        <f t="shared" si="28"/>
        <v>566</v>
      </c>
      <c r="AH217" s="471">
        <v>429</v>
      </c>
      <c r="AI217" s="472"/>
      <c r="AJ217" s="472"/>
      <c r="AK217" s="323"/>
      <c r="AL217" s="337">
        <f t="shared" si="29"/>
        <v>429</v>
      </c>
    </row>
    <row r="218" spans="1:38" ht="12.75" customHeight="1" x14ac:dyDescent="0.2">
      <c r="A218" s="95" t="s">
        <v>286</v>
      </c>
      <c r="B218" s="1139" t="s">
        <v>94</v>
      </c>
      <c r="C218" s="1366" t="s">
        <v>128</v>
      </c>
      <c r="D218" s="1367"/>
      <c r="E218" s="1367"/>
      <c r="F218" s="1367"/>
      <c r="G218" s="1367"/>
      <c r="H218" s="1368"/>
      <c r="I218" s="1367"/>
      <c r="J218" s="1367"/>
      <c r="K218" s="1367"/>
      <c r="L218" s="1367"/>
      <c r="M218" s="1368"/>
      <c r="N218" s="1367"/>
      <c r="O218" s="1367"/>
      <c r="P218" s="1367"/>
      <c r="Q218" s="1367"/>
      <c r="R218" s="1369"/>
      <c r="S218" s="1370"/>
      <c r="T218" s="1367"/>
      <c r="U218" s="1367"/>
      <c r="V218" s="1367"/>
      <c r="W218" s="1371"/>
      <c r="X218" s="1370"/>
      <c r="Y218" s="1367"/>
      <c r="Z218" s="1367"/>
      <c r="AA218" s="1367"/>
      <c r="AB218" s="337">
        <f t="shared" si="27"/>
        <v>0</v>
      </c>
      <c r="AC218" s="1370"/>
      <c r="AD218" s="1367"/>
      <c r="AE218" s="1367"/>
      <c r="AF218" s="1367">
        <v>80.95</v>
      </c>
      <c r="AG218" s="337">
        <f t="shared" si="28"/>
        <v>80.95</v>
      </c>
      <c r="AH218" s="1370">
        <v>-80.95</v>
      </c>
      <c r="AI218" s="1367"/>
      <c r="AJ218" s="1367"/>
      <c r="AK218" s="1367"/>
      <c r="AL218" s="337">
        <f t="shared" si="29"/>
        <v>-80.95</v>
      </c>
    </row>
    <row r="219" spans="1:38" ht="12.75" customHeight="1" x14ac:dyDescent="0.2">
      <c r="A219" s="95" t="s">
        <v>286</v>
      </c>
      <c r="B219" s="1139" t="s">
        <v>94</v>
      </c>
      <c r="C219" s="1139" t="s">
        <v>162</v>
      </c>
      <c r="D219" s="1140"/>
      <c r="E219" s="1140"/>
      <c r="F219" s="1140"/>
      <c r="G219" s="1140"/>
      <c r="H219" s="1141"/>
      <c r="I219" s="1140"/>
      <c r="J219" s="1140"/>
      <c r="K219" s="1140"/>
      <c r="L219" s="1140"/>
      <c r="M219" s="1141"/>
      <c r="N219" s="1140"/>
      <c r="O219" s="1140"/>
      <c r="P219" s="1140"/>
      <c r="Q219" s="1140"/>
      <c r="R219" s="1142"/>
      <c r="S219" s="1143"/>
      <c r="T219" s="1140"/>
      <c r="U219" s="1140"/>
      <c r="V219" s="1140"/>
      <c r="W219" s="1144"/>
      <c r="X219" s="1143"/>
      <c r="Y219" s="1140"/>
      <c r="Z219" s="1140"/>
      <c r="AA219" s="1140"/>
      <c r="AB219" s="337">
        <f t="shared" si="27"/>
        <v>0</v>
      </c>
      <c r="AC219" s="471"/>
      <c r="AD219" s="472"/>
      <c r="AE219" s="472">
        <v>753.02</v>
      </c>
      <c r="AF219" s="323">
        <v>434.68000000000006</v>
      </c>
      <c r="AG219" s="337">
        <f t="shared" si="28"/>
        <v>1187.7</v>
      </c>
      <c r="AH219" s="471"/>
      <c r="AI219" s="472">
        <v>1911.9699999999998</v>
      </c>
      <c r="AJ219" s="472"/>
      <c r="AK219" s="323"/>
      <c r="AL219" s="337">
        <f t="shared" si="29"/>
        <v>1911.9699999999998</v>
      </c>
    </row>
    <row r="220" spans="1:38" ht="12.75" customHeight="1" x14ac:dyDescent="0.2">
      <c r="A220" s="95" t="s">
        <v>286</v>
      </c>
      <c r="B220" s="1139" t="s">
        <v>94</v>
      </c>
      <c r="C220" s="1602" t="s">
        <v>130</v>
      </c>
      <c r="D220" s="1603"/>
      <c r="E220" s="1603"/>
      <c r="F220" s="1603"/>
      <c r="G220" s="1603"/>
      <c r="H220" s="1604"/>
      <c r="I220" s="1603"/>
      <c r="J220" s="1603"/>
      <c r="K220" s="1603"/>
      <c r="L220" s="1603"/>
      <c r="M220" s="1604"/>
      <c r="N220" s="1603"/>
      <c r="O220" s="1603"/>
      <c r="P220" s="1603"/>
      <c r="Q220" s="1603"/>
      <c r="R220" s="1605"/>
      <c r="S220" s="1606"/>
      <c r="T220" s="1603"/>
      <c r="U220" s="1603"/>
      <c r="V220" s="1603"/>
      <c r="W220" s="1607"/>
      <c r="X220" s="1606"/>
      <c r="Y220" s="1603"/>
      <c r="Z220" s="1603"/>
      <c r="AA220" s="1603"/>
      <c r="AB220" s="337">
        <f t="shared" si="27"/>
        <v>0</v>
      </c>
      <c r="AC220" s="1606"/>
      <c r="AD220" s="1603"/>
      <c r="AE220" s="1603"/>
      <c r="AF220" s="1603"/>
      <c r="AG220" s="337">
        <f t="shared" si="28"/>
        <v>0</v>
      </c>
      <c r="AH220" s="1606"/>
      <c r="AI220" s="1603">
        <v>496.19999999999993</v>
      </c>
      <c r="AJ220" s="1603"/>
      <c r="AK220" s="1603"/>
      <c r="AL220" s="337">
        <f t="shared" si="29"/>
        <v>496.19999999999993</v>
      </c>
    </row>
    <row r="221" spans="1:38" ht="12.75" customHeight="1" x14ac:dyDescent="0.2">
      <c r="A221" s="95" t="s">
        <v>286</v>
      </c>
      <c r="B221" s="1139" t="s">
        <v>94</v>
      </c>
      <c r="C221" s="1139" t="s">
        <v>137</v>
      </c>
      <c r="D221" s="1140"/>
      <c r="E221" s="1140"/>
      <c r="F221" s="1140"/>
      <c r="G221" s="1140"/>
      <c r="H221" s="1141"/>
      <c r="I221" s="1140"/>
      <c r="J221" s="1140"/>
      <c r="K221" s="1140"/>
      <c r="L221" s="1140"/>
      <c r="M221" s="1141"/>
      <c r="N221" s="1140"/>
      <c r="O221" s="1140"/>
      <c r="P221" s="1140"/>
      <c r="Q221" s="1140"/>
      <c r="R221" s="1142"/>
      <c r="S221" s="1143"/>
      <c r="T221" s="1140"/>
      <c r="U221" s="1140"/>
      <c r="V221" s="1140"/>
      <c r="W221" s="1144"/>
      <c r="X221" s="1143"/>
      <c r="Y221" s="1140"/>
      <c r="Z221" s="1140"/>
      <c r="AA221" s="1140"/>
      <c r="AB221" s="337">
        <f t="shared" si="27"/>
        <v>0</v>
      </c>
      <c r="AC221" s="471"/>
      <c r="AD221" s="472"/>
      <c r="AE221" s="472">
        <v>147.92000000000002</v>
      </c>
      <c r="AF221" s="323"/>
      <c r="AG221" s="337">
        <f t="shared" si="28"/>
        <v>147.92000000000002</v>
      </c>
      <c r="AH221" s="471"/>
      <c r="AI221" s="472"/>
      <c r="AJ221" s="472"/>
      <c r="AK221" s="323"/>
      <c r="AL221" s="337">
        <f t="shared" si="29"/>
        <v>0</v>
      </c>
    </row>
    <row r="222" spans="1:38" ht="12.75" customHeight="1" x14ac:dyDescent="0.2">
      <c r="A222" s="95" t="s">
        <v>286</v>
      </c>
      <c r="B222" s="1139" t="s">
        <v>94</v>
      </c>
      <c r="C222" s="1517" t="s">
        <v>153</v>
      </c>
      <c r="D222" s="1603"/>
      <c r="E222" s="1603"/>
      <c r="F222" s="1603"/>
      <c r="G222" s="1603"/>
      <c r="H222" s="1604"/>
      <c r="I222" s="1603"/>
      <c r="J222" s="1603"/>
      <c r="K222" s="1603"/>
      <c r="L222" s="1603"/>
      <c r="M222" s="1604"/>
      <c r="N222" s="1603"/>
      <c r="O222" s="1603"/>
      <c r="P222" s="1603"/>
      <c r="Q222" s="1603"/>
      <c r="R222" s="1605"/>
      <c r="S222" s="1606"/>
      <c r="T222" s="1603"/>
      <c r="U222" s="1603"/>
      <c r="V222" s="1603"/>
      <c r="W222" s="1607"/>
      <c r="X222" s="1606"/>
      <c r="Y222" s="1603"/>
      <c r="Z222" s="1603"/>
      <c r="AA222" s="1603"/>
      <c r="AB222" s="337">
        <f t="shared" si="27"/>
        <v>0</v>
      </c>
      <c r="AC222" s="1606"/>
      <c r="AD222" s="1603"/>
      <c r="AE222" s="1603"/>
      <c r="AF222" s="1603"/>
      <c r="AG222" s="337">
        <f t="shared" si="28"/>
        <v>0</v>
      </c>
      <c r="AH222" s="1606"/>
      <c r="AI222" s="1603">
        <v>63177.14</v>
      </c>
      <c r="AJ222" s="1603"/>
      <c r="AK222" s="1603"/>
      <c r="AL222" s="337">
        <f t="shared" si="29"/>
        <v>63177.14</v>
      </c>
    </row>
    <row r="223" spans="1:38" ht="12.75" customHeight="1" x14ac:dyDescent="0.2">
      <c r="A223" s="95" t="s">
        <v>286</v>
      </c>
      <c r="B223" s="1139" t="s">
        <v>94</v>
      </c>
      <c r="C223" s="1139" t="s">
        <v>142</v>
      </c>
      <c r="D223" s="1140"/>
      <c r="E223" s="1140"/>
      <c r="F223" s="1140"/>
      <c r="G223" s="1140"/>
      <c r="H223" s="1141"/>
      <c r="I223" s="1140"/>
      <c r="J223" s="1140"/>
      <c r="K223" s="1140"/>
      <c r="L223" s="1140"/>
      <c r="M223" s="1141"/>
      <c r="N223" s="1140"/>
      <c r="O223" s="1140"/>
      <c r="P223" s="1140"/>
      <c r="Q223" s="1140"/>
      <c r="R223" s="1142"/>
      <c r="S223" s="1143"/>
      <c r="T223" s="1140"/>
      <c r="U223" s="1140"/>
      <c r="V223" s="1140"/>
      <c r="W223" s="1144"/>
      <c r="X223" s="1143"/>
      <c r="Y223" s="1140"/>
      <c r="Z223" s="1140"/>
      <c r="AA223" s="1140"/>
      <c r="AB223" s="337">
        <f t="shared" si="27"/>
        <v>0</v>
      </c>
      <c r="AC223" s="471"/>
      <c r="AD223" s="472"/>
      <c r="AE223" s="472">
        <v>374.12</v>
      </c>
      <c r="AF223" s="323">
        <v>2114.81</v>
      </c>
      <c r="AG223" s="337">
        <f t="shared" si="28"/>
        <v>2488.9299999999998</v>
      </c>
      <c r="AH223" s="471">
        <v>-1054.72</v>
      </c>
      <c r="AI223" s="472"/>
      <c r="AJ223" s="472"/>
      <c r="AK223" s="323"/>
      <c r="AL223" s="337">
        <f t="shared" si="29"/>
        <v>-1054.72</v>
      </c>
    </row>
    <row r="224" spans="1:38" ht="12.75" customHeight="1" x14ac:dyDescent="0.2">
      <c r="A224" s="95" t="s">
        <v>286</v>
      </c>
      <c r="B224" s="1139" t="s">
        <v>94</v>
      </c>
      <c r="C224" s="1517" t="s">
        <v>143</v>
      </c>
      <c r="D224" s="1518"/>
      <c r="E224" s="1518"/>
      <c r="F224" s="1518"/>
      <c r="G224" s="1518"/>
      <c r="H224" s="1519"/>
      <c r="I224" s="1518"/>
      <c r="J224" s="1518"/>
      <c r="K224" s="1518"/>
      <c r="L224" s="1518"/>
      <c r="M224" s="1519"/>
      <c r="N224" s="1518"/>
      <c r="O224" s="1518"/>
      <c r="P224" s="1518"/>
      <c r="Q224" s="1518"/>
      <c r="R224" s="1520"/>
      <c r="S224" s="1521"/>
      <c r="T224" s="1518"/>
      <c r="U224" s="1518"/>
      <c r="V224" s="1518"/>
      <c r="W224" s="1522"/>
      <c r="X224" s="1521"/>
      <c r="Y224" s="1518"/>
      <c r="Z224" s="1518"/>
      <c r="AA224" s="1518"/>
      <c r="AB224" s="337">
        <f t="shared" si="27"/>
        <v>0</v>
      </c>
      <c r="AC224" s="1521"/>
      <c r="AD224" s="1518"/>
      <c r="AE224" s="1518"/>
      <c r="AF224" s="1518"/>
      <c r="AG224" s="337">
        <f t="shared" si="28"/>
        <v>0</v>
      </c>
      <c r="AH224" s="1521">
        <v>47.95</v>
      </c>
      <c r="AI224" s="1518"/>
      <c r="AJ224" s="1518"/>
      <c r="AK224" s="1518"/>
      <c r="AL224" s="337">
        <f t="shared" si="29"/>
        <v>47.95</v>
      </c>
    </row>
    <row r="225" spans="1:38" ht="12.75" customHeight="1" x14ac:dyDescent="0.2">
      <c r="A225" s="95" t="s">
        <v>286</v>
      </c>
      <c r="B225" s="1139" t="s">
        <v>94</v>
      </c>
      <c r="C225" s="1139" t="s">
        <v>144</v>
      </c>
      <c r="D225" s="1140"/>
      <c r="E225" s="1140"/>
      <c r="F225" s="1140"/>
      <c r="G225" s="1140"/>
      <c r="H225" s="1141"/>
      <c r="I225" s="1140"/>
      <c r="J225" s="1140"/>
      <c r="K225" s="1140"/>
      <c r="L225" s="1140"/>
      <c r="M225" s="1141"/>
      <c r="N225" s="1140"/>
      <c r="O225" s="1140"/>
      <c r="P225" s="1140"/>
      <c r="Q225" s="1140"/>
      <c r="R225" s="1142"/>
      <c r="S225" s="1143"/>
      <c r="T225" s="1140"/>
      <c r="U225" s="1140"/>
      <c r="V225" s="1140"/>
      <c r="W225" s="1144"/>
      <c r="X225" s="1143"/>
      <c r="Y225" s="1140"/>
      <c r="Z225" s="1140"/>
      <c r="AA225" s="1140"/>
      <c r="AB225" s="337">
        <f t="shared" si="27"/>
        <v>0</v>
      </c>
      <c r="AC225" s="471"/>
      <c r="AD225" s="472"/>
      <c r="AE225" s="472">
        <v>987.56</v>
      </c>
      <c r="AF225" s="323">
        <v>774.26999999999987</v>
      </c>
      <c r="AG225" s="337">
        <f t="shared" si="28"/>
        <v>1761.83</v>
      </c>
      <c r="AH225" s="471">
        <v>305.86</v>
      </c>
      <c r="AI225" s="472">
        <v>5153.3899999999994</v>
      </c>
      <c r="AJ225" s="472"/>
      <c r="AK225" s="323"/>
      <c r="AL225" s="337">
        <f t="shared" si="29"/>
        <v>5459.2499999999991</v>
      </c>
    </row>
    <row r="226" spans="1:38" ht="12.75" customHeight="1" x14ac:dyDescent="0.2">
      <c r="A226" s="95" t="s">
        <v>286</v>
      </c>
      <c r="B226" s="1139" t="s">
        <v>94</v>
      </c>
      <c r="C226" s="1139" t="s">
        <v>146</v>
      </c>
      <c r="D226" s="1140"/>
      <c r="E226" s="1140"/>
      <c r="F226" s="1140"/>
      <c r="G226" s="1140"/>
      <c r="H226" s="1141"/>
      <c r="I226" s="1140"/>
      <c r="J226" s="1140"/>
      <c r="K226" s="1140"/>
      <c r="L226" s="1140"/>
      <c r="M226" s="1141"/>
      <c r="N226" s="1140"/>
      <c r="O226" s="1140"/>
      <c r="P226" s="1140"/>
      <c r="Q226" s="1140"/>
      <c r="R226" s="1142"/>
      <c r="S226" s="1143"/>
      <c r="T226" s="1140"/>
      <c r="U226" s="1140"/>
      <c r="V226" s="1140"/>
      <c r="W226" s="1144"/>
      <c r="X226" s="1143"/>
      <c r="Y226" s="1140"/>
      <c r="Z226" s="1140"/>
      <c r="AA226" s="1140"/>
      <c r="AB226" s="337">
        <f t="shared" si="27"/>
        <v>0</v>
      </c>
      <c r="AC226" s="471"/>
      <c r="AD226" s="472"/>
      <c r="AE226" s="472">
        <v>243.51</v>
      </c>
      <c r="AF226" s="323">
        <v>411.54</v>
      </c>
      <c r="AG226" s="337">
        <f t="shared" si="28"/>
        <v>655.04999999999995</v>
      </c>
      <c r="AH226" s="471">
        <v>188.35</v>
      </c>
      <c r="AI226" s="472">
        <v>280.55</v>
      </c>
      <c r="AJ226" s="472"/>
      <c r="AK226" s="323"/>
      <c r="AL226" s="337">
        <f t="shared" si="29"/>
        <v>468.9</v>
      </c>
    </row>
    <row r="227" spans="1:38" ht="12.75" customHeight="1" x14ac:dyDescent="0.2">
      <c r="A227" s="95" t="s">
        <v>286</v>
      </c>
      <c r="B227" s="1396" t="s">
        <v>294</v>
      </c>
      <c r="C227" s="1396" t="s">
        <v>124</v>
      </c>
      <c r="D227" s="1397"/>
      <c r="E227" s="1397"/>
      <c r="F227" s="1397"/>
      <c r="G227" s="1397"/>
      <c r="H227" s="1398"/>
      <c r="I227" s="1397"/>
      <c r="J227" s="1397"/>
      <c r="K227" s="1397"/>
      <c r="L227" s="1397"/>
      <c r="M227" s="1398"/>
      <c r="N227" s="1397"/>
      <c r="O227" s="1397"/>
      <c r="P227" s="1397"/>
      <c r="Q227" s="1397"/>
      <c r="R227" s="1399"/>
      <c r="S227" s="1400"/>
      <c r="T227" s="1397"/>
      <c r="U227" s="1397"/>
      <c r="V227" s="1397"/>
      <c r="W227" s="1401"/>
      <c r="X227" s="1400"/>
      <c r="Y227" s="1397"/>
      <c r="Z227" s="1397"/>
      <c r="AA227" s="1397"/>
      <c r="AB227" s="337">
        <f t="shared" si="27"/>
        <v>0</v>
      </c>
      <c r="AC227" s="1400"/>
      <c r="AD227" s="1397"/>
      <c r="AE227" s="1397">
        <v>436.68</v>
      </c>
      <c r="AF227" s="1397">
        <v>838.83</v>
      </c>
      <c r="AG227" s="337">
        <f t="shared" si="28"/>
        <v>1275.51</v>
      </c>
      <c r="AH227" s="1400">
        <v>798.87999999999988</v>
      </c>
      <c r="AI227" s="1397"/>
      <c r="AJ227" s="1397"/>
      <c r="AK227" s="1397"/>
      <c r="AL227" s="337">
        <f t="shared" si="29"/>
        <v>798.87999999999988</v>
      </c>
    </row>
    <row r="228" spans="1:38" ht="12.75" customHeight="1" x14ac:dyDescent="0.2">
      <c r="A228" s="95" t="s">
        <v>286</v>
      </c>
      <c r="B228" s="1396" t="s">
        <v>294</v>
      </c>
      <c r="C228" s="1572" t="s">
        <v>308</v>
      </c>
      <c r="D228" s="1573"/>
      <c r="E228" s="1573"/>
      <c r="F228" s="1573"/>
      <c r="G228" s="1573"/>
      <c r="H228" s="1574"/>
      <c r="I228" s="1573"/>
      <c r="J228" s="1573"/>
      <c r="K228" s="1573"/>
      <c r="L228" s="1573"/>
      <c r="M228" s="1574"/>
      <c r="N228" s="1573"/>
      <c r="O228" s="1573"/>
      <c r="P228" s="1573"/>
      <c r="Q228" s="1573"/>
      <c r="R228" s="1575"/>
      <c r="S228" s="1576"/>
      <c r="T228" s="1573"/>
      <c r="U228" s="1573"/>
      <c r="V228" s="1573"/>
      <c r="W228" s="1577"/>
      <c r="X228" s="1576"/>
      <c r="Y228" s="1573"/>
      <c r="Z228" s="1573"/>
      <c r="AA228" s="1573"/>
      <c r="AB228" s="337">
        <f t="shared" si="27"/>
        <v>0</v>
      </c>
      <c r="AC228" s="1576"/>
      <c r="AD228" s="1573"/>
      <c r="AE228" s="1573"/>
      <c r="AF228" s="1573"/>
      <c r="AG228" s="337">
        <f t="shared" ref="AG228:AG230" si="39">SUM(AC228:AF228)</f>
        <v>0</v>
      </c>
      <c r="AH228" s="1400">
        <v>2947.73</v>
      </c>
      <c r="AI228" s="1397">
        <v>1178.83</v>
      </c>
      <c r="AJ228" s="1397"/>
      <c r="AK228" s="1397"/>
      <c r="AL228" s="337">
        <f t="shared" ref="AL228:AL230" si="40">SUM(AH228:AK228)</f>
        <v>4126.5599999999995</v>
      </c>
    </row>
    <row r="229" spans="1:38" ht="12.75" customHeight="1" x14ac:dyDescent="0.2">
      <c r="A229" s="95" t="s">
        <v>286</v>
      </c>
      <c r="B229" s="1396" t="s">
        <v>294</v>
      </c>
      <c r="C229" s="1595" t="s">
        <v>125</v>
      </c>
      <c r="D229" s="1596"/>
      <c r="E229" s="1596"/>
      <c r="F229" s="1596"/>
      <c r="G229" s="1596"/>
      <c r="H229" s="1597"/>
      <c r="I229" s="1596"/>
      <c r="J229" s="1596"/>
      <c r="K229" s="1596"/>
      <c r="L229" s="1596"/>
      <c r="M229" s="1597"/>
      <c r="N229" s="1596"/>
      <c r="O229" s="1596"/>
      <c r="P229" s="1596"/>
      <c r="Q229" s="1596"/>
      <c r="R229" s="1598"/>
      <c r="S229" s="1599"/>
      <c r="T229" s="1596"/>
      <c r="U229" s="1596"/>
      <c r="V229" s="1596"/>
      <c r="W229" s="1600"/>
      <c r="X229" s="1599"/>
      <c r="Y229" s="1596"/>
      <c r="Z229" s="1596"/>
      <c r="AA229" s="1596"/>
      <c r="AB229" s="337">
        <f t="shared" si="27"/>
        <v>0</v>
      </c>
      <c r="AC229" s="1599"/>
      <c r="AD229" s="1596"/>
      <c r="AE229" s="1596"/>
      <c r="AF229" s="1596"/>
      <c r="AG229" s="337">
        <f t="shared" si="39"/>
        <v>0</v>
      </c>
      <c r="AH229" s="1599"/>
      <c r="AI229" s="1596">
        <v>584.5</v>
      </c>
      <c r="AJ229" s="1596"/>
      <c r="AK229" s="1596"/>
      <c r="AL229" s="337">
        <f t="shared" si="40"/>
        <v>584.5</v>
      </c>
    </row>
    <row r="230" spans="1:38" ht="12.75" customHeight="1" x14ac:dyDescent="0.2">
      <c r="A230" s="95" t="s">
        <v>286</v>
      </c>
      <c r="B230" s="1396" t="s">
        <v>294</v>
      </c>
      <c r="C230" s="1396" t="s">
        <v>160</v>
      </c>
      <c r="D230" s="1397"/>
      <c r="E230" s="1397"/>
      <c r="F230" s="1397"/>
      <c r="G230" s="1397"/>
      <c r="H230" s="1398"/>
      <c r="I230" s="1397"/>
      <c r="J230" s="1397"/>
      <c r="K230" s="1397"/>
      <c r="L230" s="1397"/>
      <c r="M230" s="1398"/>
      <c r="N230" s="1397"/>
      <c r="O230" s="1397"/>
      <c r="P230" s="1397"/>
      <c r="Q230" s="1397"/>
      <c r="R230" s="1399"/>
      <c r="S230" s="1400"/>
      <c r="T230" s="1397"/>
      <c r="U230" s="1397"/>
      <c r="V230" s="1397"/>
      <c r="W230" s="1401"/>
      <c r="X230" s="1400"/>
      <c r="Y230" s="1397"/>
      <c r="Z230" s="1397"/>
      <c r="AA230" s="1397"/>
      <c r="AB230" s="337">
        <f t="shared" si="27"/>
        <v>0</v>
      </c>
      <c r="AC230" s="1400"/>
      <c r="AD230" s="1397"/>
      <c r="AE230" s="1397">
        <v>753</v>
      </c>
      <c r="AF230" s="1397">
        <v>938.57</v>
      </c>
      <c r="AG230" s="337">
        <f t="shared" si="39"/>
        <v>1691.5700000000002</v>
      </c>
      <c r="AH230" s="1400">
        <v>243.88</v>
      </c>
      <c r="AI230" s="1397">
        <v>129.4</v>
      </c>
      <c r="AJ230" s="1397"/>
      <c r="AK230" s="1397"/>
      <c r="AL230" s="337">
        <f t="shared" si="40"/>
        <v>373.28</v>
      </c>
    </row>
    <row r="231" spans="1:38" ht="12.75" customHeight="1" x14ac:dyDescent="0.2">
      <c r="A231" s="95" t="s">
        <v>286</v>
      </c>
      <c r="B231" s="1396" t="s">
        <v>294</v>
      </c>
      <c r="C231" s="1396" t="s">
        <v>293</v>
      </c>
      <c r="D231" s="1397"/>
      <c r="E231" s="1397"/>
      <c r="F231" s="1397"/>
      <c r="G231" s="1397"/>
      <c r="H231" s="1398"/>
      <c r="I231" s="1397"/>
      <c r="J231" s="1397"/>
      <c r="K231" s="1397"/>
      <c r="L231" s="1397"/>
      <c r="M231" s="1398"/>
      <c r="N231" s="1397"/>
      <c r="O231" s="1397"/>
      <c r="P231" s="1397"/>
      <c r="Q231" s="1397"/>
      <c r="R231" s="1399"/>
      <c r="S231" s="1400"/>
      <c r="T231" s="1397"/>
      <c r="U231" s="1397"/>
      <c r="V231" s="1397"/>
      <c r="W231" s="1401"/>
      <c r="X231" s="1400"/>
      <c r="Y231" s="1397"/>
      <c r="Z231" s="1397"/>
      <c r="AA231" s="1397"/>
      <c r="AB231" s="337">
        <f t="shared" si="27"/>
        <v>0</v>
      </c>
      <c r="AC231" s="1400"/>
      <c r="AD231" s="1397"/>
      <c r="AE231" s="1397">
        <v>3545.7599999999998</v>
      </c>
      <c r="AF231" s="1397">
        <v>6817.8399999999992</v>
      </c>
      <c r="AG231" s="337">
        <f t="shared" si="28"/>
        <v>10363.599999999999</v>
      </c>
      <c r="AH231" s="1400">
        <v>7185.61</v>
      </c>
      <c r="AI231" s="1397">
        <v>6579.64</v>
      </c>
      <c r="AJ231" s="1397"/>
      <c r="AK231" s="1397"/>
      <c r="AL231" s="337">
        <f t="shared" si="29"/>
        <v>13765.25</v>
      </c>
    </row>
    <row r="232" spans="1:38" ht="12.75" customHeight="1" x14ac:dyDescent="0.2">
      <c r="A232" s="95" t="s">
        <v>286</v>
      </c>
      <c r="B232" s="1396" t="s">
        <v>294</v>
      </c>
      <c r="C232" s="1572" t="s">
        <v>129</v>
      </c>
      <c r="D232" s="1573"/>
      <c r="E232" s="1573"/>
      <c r="F232" s="1573"/>
      <c r="G232" s="1573"/>
      <c r="H232" s="1574"/>
      <c r="I232" s="1573"/>
      <c r="J232" s="1573"/>
      <c r="K232" s="1573"/>
      <c r="L232" s="1573"/>
      <c r="M232" s="1574"/>
      <c r="N232" s="1573"/>
      <c r="O232" s="1573"/>
      <c r="P232" s="1573"/>
      <c r="Q232" s="1573"/>
      <c r="R232" s="1575"/>
      <c r="S232" s="1576"/>
      <c r="T232" s="1573"/>
      <c r="U232" s="1573"/>
      <c r="V232" s="1573"/>
      <c r="W232" s="1577"/>
      <c r="X232" s="1576"/>
      <c r="Y232" s="1573"/>
      <c r="Z232" s="1573"/>
      <c r="AA232" s="1573"/>
      <c r="AB232" s="337">
        <f t="shared" si="27"/>
        <v>0</v>
      </c>
      <c r="AC232" s="1576"/>
      <c r="AD232" s="1573"/>
      <c r="AE232" s="1573"/>
      <c r="AF232" s="1573"/>
      <c r="AG232" s="337">
        <f t="shared" si="28"/>
        <v>0</v>
      </c>
      <c r="AH232" s="1576">
        <v>97.83</v>
      </c>
      <c r="AI232" s="1573">
        <v>156.49</v>
      </c>
      <c r="AJ232" s="1573"/>
      <c r="AK232" s="1573"/>
      <c r="AL232" s="337">
        <f t="shared" si="29"/>
        <v>254.32</v>
      </c>
    </row>
    <row r="233" spans="1:38" ht="12.75" customHeight="1" x14ac:dyDescent="0.2">
      <c r="A233" s="95" t="s">
        <v>286</v>
      </c>
      <c r="B233" s="1396" t="s">
        <v>294</v>
      </c>
      <c r="C233" s="1396" t="s">
        <v>162</v>
      </c>
      <c r="D233" s="1397"/>
      <c r="E233" s="1397"/>
      <c r="F233" s="1397"/>
      <c r="G233" s="1397"/>
      <c r="H233" s="1398"/>
      <c r="I233" s="1397"/>
      <c r="J233" s="1397"/>
      <c r="K233" s="1397"/>
      <c r="L233" s="1397"/>
      <c r="M233" s="1398"/>
      <c r="N233" s="1397"/>
      <c r="O233" s="1397"/>
      <c r="P233" s="1397"/>
      <c r="Q233" s="1397"/>
      <c r="R233" s="1399"/>
      <c r="S233" s="1400"/>
      <c r="T233" s="1397"/>
      <c r="U233" s="1397"/>
      <c r="V233" s="1397"/>
      <c r="W233" s="1401"/>
      <c r="X233" s="1400"/>
      <c r="Y233" s="1397"/>
      <c r="Z233" s="1397"/>
      <c r="AA233" s="1397"/>
      <c r="AB233" s="337">
        <f t="shared" si="27"/>
        <v>0</v>
      </c>
      <c r="AC233" s="1400"/>
      <c r="AD233" s="1397"/>
      <c r="AE233" s="1397">
        <v>3592.0699999999997</v>
      </c>
      <c r="AF233" s="1397">
        <v>4039.7</v>
      </c>
      <c r="AG233" s="337">
        <f t="shared" si="28"/>
        <v>7631.7699999999995</v>
      </c>
      <c r="AH233" s="1400">
        <v>3758.87</v>
      </c>
      <c r="AI233" s="1397">
        <v>2446.6999999999998</v>
      </c>
      <c r="AJ233" s="1397"/>
      <c r="AK233" s="1397"/>
      <c r="AL233" s="337">
        <f t="shared" si="29"/>
        <v>6205.57</v>
      </c>
    </row>
    <row r="234" spans="1:38" ht="12.75" customHeight="1" x14ac:dyDescent="0.2">
      <c r="A234" s="95" t="s">
        <v>286</v>
      </c>
      <c r="B234" s="1396" t="s">
        <v>294</v>
      </c>
      <c r="C234" s="1572" t="s">
        <v>174</v>
      </c>
      <c r="D234" s="1573"/>
      <c r="E234" s="1573"/>
      <c r="F234" s="1573"/>
      <c r="G234" s="1573"/>
      <c r="H234" s="1574"/>
      <c r="I234" s="1573"/>
      <c r="J234" s="1573"/>
      <c r="K234" s="1573"/>
      <c r="L234" s="1573"/>
      <c r="M234" s="1574"/>
      <c r="N234" s="1573"/>
      <c r="O234" s="1573"/>
      <c r="P234" s="1573"/>
      <c r="Q234" s="1573"/>
      <c r="R234" s="1575"/>
      <c r="S234" s="1576"/>
      <c r="T234" s="1573"/>
      <c r="U234" s="1573"/>
      <c r="V234" s="1573"/>
      <c r="W234" s="1577"/>
      <c r="X234" s="1576"/>
      <c r="Y234" s="1573"/>
      <c r="Z234" s="1573"/>
      <c r="AA234" s="1573"/>
      <c r="AB234" s="337">
        <f t="shared" si="27"/>
        <v>0</v>
      </c>
      <c r="AC234" s="1576"/>
      <c r="AD234" s="1573"/>
      <c r="AE234" s="1573"/>
      <c r="AF234" s="1573"/>
      <c r="AG234" s="337">
        <f t="shared" si="28"/>
        <v>0</v>
      </c>
      <c r="AH234" s="1576">
        <v>365.4</v>
      </c>
      <c r="AI234" s="1573">
        <v>876.92000000000007</v>
      </c>
      <c r="AJ234" s="1573"/>
      <c r="AK234" s="1573"/>
      <c r="AL234" s="337">
        <f t="shared" si="29"/>
        <v>1242.3200000000002</v>
      </c>
    </row>
    <row r="235" spans="1:38" ht="12.75" customHeight="1" x14ac:dyDescent="0.2">
      <c r="A235" s="95" t="s">
        <v>286</v>
      </c>
      <c r="B235" s="1396" t="s">
        <v>294</v>
      </c>
      <c r="C235" s="1396" t="s">
        <v>132</v>
      </c>
      <c r="D235" s="1397"/>
      <c r="E235" s="1397"/>
      <c r="F235" s="1397"/>
      <c r="G235" s="1397"/>
      <c r="H235" s="1398"/>
      <c r="I235" s="1397"/>
      <c r="J235" s="1397"/>
      <c r="K235" s="1397"/>
      <c r="L235" s="1397"/>
      <c r="M235" s="1398"/>
      <c r="N235" s="1397"/>
      <c r="O235" s="1397"/>
      <c r="P235" s="1397"/>
      <c r="Q235" s="1397"/>
      <c r="R235" s="1399"/>
      <c r="S235" s="1400"/>
      <c r="T235" s="1397"/>
      <c r="U235" s="1397"/>
      <c r="V235" s="1397"/>
      <c r="W235" s="1401"/>
      <c r="X235" s="1400"/>
      <c r="Y235" s="1397"/>
      <c r="Z235" s="1397"/>
      <c r="AA235" s="1397"/>
      <c r="AB235" s="337">
        <f t="shared" si="27"/>
        <v>0</v>
      </c>
      <c r="AC235" s="1400"/>
      <c r="AD235" s="1397"/>
      <c r="AE235" s="1397">
        <v>973.91000000000008</v>
      </c>
      <c r="AF235" s="1397">
        <v>1445.2500000000002</v>
      </c>
      <c r="AG235" s="337">
        <f t="shared" si="28"/>
        <v>2419.1600000000003</v>
      </c>
      <c r="AH235" s="1400">
        <v>1692.96</v>
      </c>
      <c r="AI235" s="1397">
        <v>2105.85</v>
      </c>
      <c r="AJ235" s="1397"/>
      <c r="AK235" s="1397"/>
      <c r="AL235" s="337">
        <f t="shared" si="29"/>
        <v>3798.81</v>
      </c>
    </row>
    <row r="236" spans="1:38" ht="12.75" customHeight="1" x14ac:dyDescent="0.2">
      <c r="A236" s="95" t="s">
        <v>286</v>
      </c>
      <c r="B236" s="1396" t="s">
        <v>294</v>
      </c>
      <c r="C236" s="1396" t="s">
        <v>135</v>
      </c>
      <c r="D236" s="1397"/>
      <c r="E236" s="1397"/>
      <c r="F236" s="1397"/>
      <c r="G236" s="1397"/>
      <c r="H236" s="1398"/>
      <c r="I236" s="1397"/>
      <c r="J236" s="1397"/>
      <c r="K236" s="1397"/>
      <c r="L236" s="1397"/>
      <c r="M236" s="1398"/>
      <c r="N236" s="1397"/>
      <c r="O236" s="1397"/>
      <c r="P236" s="1397"/>
      <c r="Q236" s="1397"/>
      <c r="R236" s="1399"/>
      <c r="S236" s="1400"/>
      <c r="T236" s="1397"/>
      <c r="U236" s="1397"/>
      <c r="V236" s="1397"/>
      <c r="W236" s="1401"/>
      <c r="X236" s="1400"/>
      <c r="Y236" s="1397"/>
      <c r="Z236" s="1397"/>
      <c r="AA236" s="1397"/>
      <c r="AB236" s="337">
        <f t="shared" si="27"/>
        <v>0</v>
      </c>
      <c r="AC236" s="1400"/>
      <c r="AD236" s="1397"/>
      <c r="AE236" s="1397">
        <v>989.87</v>
      </c>
      <c r="AF236" s="1397">
        <v>2182.5499999999997</v>
      </c>
      <c r="AG236" s="337">
        <f t="shared" si="28"/>
        <v>3172.4199999999996</v>
      </c>
      <c r="AH236" s="1400">
        <v>930.6400000000001</v>
      </c>
      <c r="AI236" s="1397">
        <v>1607.97</v>
      </c>
      <c r="AJ236" s="1397"/>
      <c r="AK236" s="1397"/>
      <c r="AL236" s="337">
        <f t="shared" si="29"/>
        <v>2538.61</v>
      </c>
    </row>
    <row r="237" spans="1:38" ht="12.75" customHeight="1" x14ac:dyDescent="0.2">
      <c r="A237" s="95" t="s">
        <v>286</v>
      </c>
      <c r="B237" s="1396" t="s">
        <v>294</v>
      </c>
      <c r="C237" s="1396" t="s">
        <v>139</v>
      </c>
      <c r="D237" s="1397"/>
      <c r="E237" s="1397"/>
      <c r="F237" s="1397"/>
      <c r="G237" s="1397"/>
      <c r="H237" s="1398"/>
      <c r="I237" s="1397"/>
      <c r="J237" s="1397"/>
      <c r="K237" s="1397"/>
      <c r="L237" s="1397"/>
      <c r="M237" s="1398"/>
      <c r="N237" s="1397"/>
      <c r="O237" s="1397"/>
      <c r="P237" s="1397"/>
      <c r="Q237" s="1397"/>
      <c r="R237" s="1399"/>
      <c r="S237" s="1400"/>
      <c r="T237" s="1397"/>
      <c r="U237" s="1397"/>
      <c r="V237" s="1397"/>
      <c r="W237" s="1401"/>
      <c r="X237" s="1400"/>
      <c r="Y237" s="1397"/>
      <c r="Z237" s="1397"/>
      <c r="AA237" s="1397"/>
      <c r="AB237" s="337">
        <f t="shared" si="27"/>
        <v>0</v>
      </c>
      <c r="AC237" s="1400"/>
      <c r="AD237" s="1397"/>
      <c r="AE237" s="1397">
        <v>1311.74</v>
      </c>
      <c r="AF237" s="1397">
        <v>2047.3400000000001</v>
      </c>
      <c r="AG237" s="337">
        <f t="shared" si="28"/>
        <v>3359.08</v>
      </c>
      <c r="AH237" s="1400">
        <v>1143.79</v>
      </c>
      <c r="AI237" s="1397">
        <v>2482.0500000000002</v>
      </c>
      <c r="AJ237" s="1397"/>
      <c r="AK237" s="1397"/>
      <c r="AL237" s="337">
        <f t="shared" si="29"/>
        <v>3625.84</v>
      </c>
    </row>
    <row r="238" spans="1:38" ht="12.75" customHeight="1" x14ac:dyDescent="0.2">
      <c r="A238" s="95" t="s">
        <v>286</v>
      </c>
      <c r="B238" s="1396" t="s">
        <v>294</v>
      </c>
      <c r="C238" s="1396" t="s">
        <v>143</v>
      </c>
      <c r="D238" s="1397"/>
      <c r="E238" s="1397"/>
      <c r="F238" s="1397"/>
      <c r="G238" s="1397"/>
      <c r="H238" s="1398"/>
      <c r="I238" s="1397"/>
      <c r="J238" s="1397"/>
      <c r="K238" s="1397"/>
      <c r="L238" s="1397"/>
      <c r="M238" s="1398"/>
      <c r="N238" s="1397"/>
      <c r="O238" s="1397"/>
      <c r="P238" s="1397"/>
      <c r="Q238" s="1397"/>
      <c r="R238" s="1399"/>
      <c r="S238" s="1400"/>
      <c r="T238" s="1397"/>
      <c r="U238" s="1397"/>
      <c r="V238" s="1397"/>
      <c r="W238" s="1401"/>
      <c r="X238" s="1400"/>
      <c r="Y238" s="1397"/>
      <c r="Z238" s="1397"/>
      <c r="AA238" s="1397"/>
      <c r="AB238" s="337">
        <f t="shared" si="27"/>
        <v>0</v>
      </c>
      <c r="AC238" s="1400"/>
      <c r="AD238" s="1397"/>
      <c r="AE238" s="1397">
        <v>752.13</v>
      </c>
      <c r="AF238" s="1397">
        <v>2126.91</v>
      </c>
      <c r="AG238" s="337">
        <f t="shared" si="28"/>
        <v>2879.04</v>
      </c>
      <c r="AH238" s="1400">
        <v>1128.77</v>
      </c>
      <c r="AI238" s="1397">
        <v>6045.25</v>
      </c>
      <c r="AJ238" s="1397"/>
      <c r="AK238" s="1397"/>
      <c r="AL238" s="337">
        <f t="shared" si="29"/>
        <v>7174.02</v>
      </c>
    </row>
    <row r="239" spans="1:38" ht="12.75" customHeight="1" x14ac:dyDescent="0.2">
      <c r="A239" s="95" t="s">
        <v>286</v>
      </c>
      <c r="B239" s="1396" t="s">
        <v>294</v>
      </c>
      <c r="C239" s="1396" t="s">
        <v>144</v>
      </c>
      <c r="D239" s="1397"/>
      <c r="E239" s="1397"/>
      <c r="F239" s="1397"/>
      <c r="G239" s="1397"/>
      <c r="H239" s="1398"/>
      <c r="I239" s="1397"/>
      <c r="J239" s="1397"/>
      <c r="K239" s="1397"/>
      <c r="L239" s="1397"/>
      <c r="M239" s="1398"/>
      <c r="N239" s="1397"/>
      <c r="O239" s="1397"/>
      <c r="P239" s="1397"/>
      <c r="Q239" s="1397"/>
      <c r="R239" s="1399"/>
      <c r="S239" s="1400"/>
      <c r="T239" s="1397"/>
      <c r="U239" s="1397"/>
      <c r="V239" s="1397"/>
      <c r="W239" s="1401"/>
      <c r="X239" s="1400"/>
      <c r="Y239" s="1397"/>
      <c r="Z239" s="1397"/>
      <c r="AA239" s="1397"/>
      <c r="AB239" s="337">
        <f t="shared" si="27"/>
        <v>0</v>
      </c>
      <c r="AC239" s="1400"/>
      <c r="AD239" s="1397"/>
      <c r="AE239" s="1397">
        <v>1363.71</v>
      </c>
      <c r="AF239" s="1397">
        <v>166.66</v>
      </c>
      <c r="AG239" s="337">
        <f t="shared" si="28"/>
        <v>1530.3700000000001</v>
      </c>
      <c r="AH239" s="1400">
        <v>121.97</v>
      </c>
      <c r="AI239" s="1397"/>
      <c r="AJ239" s="1397"/>
      <c r="AK239" s="1397"/>
      <c r="AL239" s="337">
        <f t="shared" si="29"/>
        <v>121.97</v>
      </c>
    </row>
    <row r="240" spans="1:38" ht="12.75" customHeight="1" x14ac:dyDescent="0.2">
      <c r="A240" s="95" t="s">
        <v>286</v>
      </c>
      <c r="B240" s="1396" t="s">
        <v>294</v>
      </c>
      <c r="C240" s="1595" t="s">
        <v>146</v>
      </c>
      <c r="D240" s="1596"/>
      <c r="E240" s="1596"/>
      <c r="F240" s="1596"/>
      <c r="G240" s="1596"/>
      <c r="H240" s="1597"/>
      <c r="I240" s="1596"/>
      <c r="J240" s="1596"/>
      <c r="K240" s="1596"/>
      <c r="L240" s="1596"/>
      <c r="M240" s="1597"/>
      <c r="N240" s="1596"/>
      <c r="O240" s="1596"/>
      <c r="P240" s="1596"/>
      <c r="Q240" s="1596"/>
      <c r="R240" s="1598"/>
      <c r="S240" s="1599"/>
      <c r="T240" s="1596"/>
      <c r="U240" s="1596"/>
      <c r="V240" s="1596"/>
      <c r="W240" s="1600"/>
      <c r="X240" s="1599"/>
      <c r="Y240" s="1596"/>
      <c r="Z240" s="1596"/>
      <c r="AA240" s="1596"/>
      <c r="AB240" s="337">
        <f t="shared" si="27"/>
        <v>0</v>
      </c>
      <c r="AC240" s="1599"/>
      <c r="AD240" s="1596"/>
      <c r="AE240" s="1596"/>
      <c r="AF240" s="1596"/>
      <c r="AG240" s="337">
        <f t="shared" si="28"/>
        <v>0</v>
      </c>
      <c r="AH240" s="1599"/>
      <c r="AI240" s="1596">
        <v>164</v>
      </c>
      <c r="AJ240" s="1596"/>
      <c r="AK240" s="1596"/>
      <c r="AL240" s="337">
        <f t="shared" si="29"/>
        <v>164</v>
      </c>
    </row>
    <row r="241" spans="1:38" ht="12.75" customHeight="1" x14ac:dyDescent="0.2">
      <c r="A241" s="95" t="s">
        <v>286</v>
      </c>
      <c r="B241" s="1396" t="s">
        <v>294</v>
      </c>
      <c r="C241" s="1396" t="s">
        <v>186</v>
      </c>
      <c r="D241" s="1397"/>
      <c r="E241" s="1397"/>
      <c r="F241" s="1397"/>
      <c r="G241" s="1397"/>
      <c r="H241" s="1398"/>
      <c r="I241" s="1397"/>
      <c r="J241" s="1397"/>
      <c r="K241" s="1397"/>
      <c r="L241" s="1397"/>
      <c r="M241" s="1398"/>
      <c r="N241" s="1397"/>
      <c r="O241" s="1397"/>
      <c r="P241" s="1397"/>
      <c r="Q241" s="1397"/>
      <c r="R241" s="1399"/>
      <c r="S241" s="1400"/>
      <c r="T241" s="1397"/>
      <c r="U241" s="1397"/>
      <c r="V241" s="1397"/>
      <c r="W241" s="1401"/>
      <c r="X241" s="1400"/>
      <c r="Y241" s="1397"/>
      <c r="Z241" s="1397"/>
      <c r="AA241" s="1397"/>
      <c r="AB241" s="337">
        <f t="shared" si="27"/>
        <v>0</v>
      </c>
      <c r="AC241" s="1400"/>
      <c r="AD241" s="1397"/>
      <c r="AE241" s="1397">
        <v>139.71</v>
      </c>
      <c r="AF241" s="1397">
        <v>97</v>
      </c>
      <c r="AG241" s="337">
        <f t="shared" si="28"/>
        <v>236.71</v>
      </c>
      <c r="AH241" s="1400">
        <v>206.15</v>
      </c>
      <c r="AI241" s="1397">
        <v>68</v>
      </c>
      <c r="AJ241" s="1397"/>
      <c r="AK241" s="1397"/>
      <c r="AL241" s="337">
        <f t="shared" si="29"/>
        <v>274.14999999999998</v>
      </c>
    </row>
    <row r="242" spans="1:38" ht="12.75" customHeight="1" x14ac:dyDescent="0.2">
      <c r="A242" s="95" t="s">
        <v>286</v>
      </c>
      <c r="B242" s="1635" t="s">
        <v>208</v>
      </c>
      <c r="C242" s="1161" t="s">
        <v>142</v>
      </c>
      <c r="D242" s="1636"/>
      <c r="E242" s="1636"/>
      <c r="F242" s="1636"/>
      <c r="G242" s="1636"/>
      <c r="H242" s="1637"/>
      <c r="I242" s="1636"/>
      <c r="J242" s="1636"/>
      <c r="K242" s="1636"/>
      <c r="L242" s="1636"/>
      <c r="M242" s="1637"/>
      <c r="N242" s="1636"/>
      <c r="O242" s="1636"/>
      <c r="P242" s="1636"/>
      <c r="Q242" s="1636"/>
      <c r="R242" s="1638"/>
      <c r="S242" s="1639"/>
      <c r="T242" s="1636"/>
      <c r="U242" s="1636"/>
      <c r="V242" s="1636"/>
      <c r="W242" s="1640"/>
      <c r="X242" s="1639"/>
      <c r="Y242" s="1636"/>
      <c r="Z242" s="1636"/>
      <c r="AA242" s="1636"/>
      <c r="AB242" s="337">
        <f t="shared" si="27"/>
        <v>0</v>
      </c>
      <c r="AC242" s="1639"/>
      <c r="AD242" s="1636"/>
      <c r="AE242" s="1636"/>
      <c r="AF242" s="1636"/>
      <c r="AG242" s="337">
        <f t="shared" si="28"/>
        <v>0</v>
      </c>
      <c r="AH242" s="1639"/>
      <c r="AI242" s="1636">
        <v>60.46</v>
      </c>
      <c r="AJ242" s="1636"/>
      <c r="AK242" s="1636"/>
      <c r="AL242" s="337">
        <f t="shared" si="29"/>
        <v>60.46</v>
      </c>
    </row>
    <row r="243" spans="1:38" ht="12.75" customHeight="1" x14ac:dyDescent="0.2">
      <c r="A243" s="95" t="s">
        <v>286</v>
      </c>
      <c r="B243" s="1406" t="s">
        <v>295</v>
      </c>
      <c r="C243" s="1139" t="s">
        <v>142</v>
      </c>
      <c r="D243" s="1407"/>
      <c r="E243" s="1407"/>
      <c r="F243" s="1407"/>
      <c r="G243" s="1407"/>
      <c r="H243" s="1408"/>
      <c r="I243" s="1407"/>
      <c r="J243" s="1407"/>
      <c r="K243" s="1407"/>
      <c r="L243" s="1407"/>
      <c r="M243" s="1408"/>
      <c r="N243" s="1407"/>
      <c r="O243" s="1407"/>
      <c r="P243" s="1407"/>
      <c r="Q243" s="1407"/>
      <c r="R243" s="1409"/>
      <c r="S243" s="1410"/>
      <c r="T243" s="1407"/>
      <c r="U243" s="1407"/>
      <c r="V243" s="1407"/>
      <c r="W243" s="1411"/>
      <c r="X243" s="1410"/>
      <c r="Y243" s="1407"/>
      <c r="Z243" s="1407"/>
      <c r="AA243" s="1407"/>
      <c r="AB243" s="337">
        <f t="shared" si="27"/>
        <v>0</v>
      </c>
      <c r="AC243" s="1410"/>
      <c r="AD243" s="1407"/>
      <c r="AE243" s="1407"/>
      <c r="AF243" s="1407">
        <v>42.9</v>
      </c>
      <c r="AG243" s="337">
        <f t="shared" si="28"/>
        <v>42.9</v>
      </c>
      <c r="AH243" s="1410"/>
      <c r="AI243" s="1407"/>
      <c r="AJ243" s="1407"/>
      <c r="AK243" s="1407"/>
      <c r="AL243" s="337">
        <f t="shared" si="29"/>
        <v>0</v>
      </c>
    </row>
    <row r="244" spans="1:38" ht="12.75" customHeight="1" x14ac:dyDescent="0.2">
      <c r="A244" s="95" t="s">
        <v>286</v>
      </c>
      <c r="B244" s="1161" t="s">
        <v>21</v>
      </c>
      <c r="C244" s="1161" t="s">
        <v>125</v>
      </c>
      <c r="D244" s="1162"/>
      <c r="E244" s="1162"/>
      <c r="F244" s="1162"/>
      <c r="G244" s="1162"/>
      <c r="H244" s="1163"/>
      <c r="I244" s="1162"/>
      <c r="J244" s="1162"/>
      <c r="K244" s="1162"/>
      <c r="L244" s="1162"/>
      <c r="M244" s="1163"/>
      <c r="N244" s="1162"/>
      <c r="O244" s="1162"/>
      <c r="P244" s="1162"/>
      <c r="Q244" s="1162"/>
      <c r="R244" s="1164"/>
      <c r="S244" s="1165"/>
      <c r="T244" s="1162"/>
      <c r="U244" s="1162"/>
      <c r="V244" s="1162"/>
      <c r="W244" s="1166"/>
      <c r="X244" s="1165"/>
      <c r="Y244" s="1162"/>
      <c r="Z244" s="1162"/>
      <c r="AA244" s="1162"/>
      <c r="AB244" s="337">
        <f t="shared" si="27"/>
        <v>0</v>
      </c>
      <c r="AC244" s="471"/>
      <c r="AD244" s="472"/>
      <c r="AE244" s="472">
        <v>1181.58</v>
      </c>
      <c r="AF244" s="323">
        <v>98.510000000000019</v>
      </c>
      <c r="AG244" s="337">
        <f t="shared" si="28"/>
        <v>1280.0899999999999</v>
      </c>
      <c r="AH244" s="471">
        <v>151.91999999999999</v>
      </c>
      <c r="AI244" s="472"/>
      <c r="AJ244" s="472"/>
      <c r="AK244" s="323"/>
      <c r="AL244" s="337">
        <f t="shared" si="29"/>
        <v>151.91999999999999</v>
      </c>
    </row>
    <row r="245" spans="1:38" ht="12.75" customHeight="1" x14ac:dyDescent="0.2">
      <c r="A245" s="95" t="s">
        <v>286</v>
      </c>
      <c r="B245" s="1161" t="s">
        <v>21</v>
      </c>
      <c r="C245" s="1161" t="s">
        <v>126</v>
      </c>
      <c r="D245" s="1162"/>
      <c r="E245" s="1162"/>
      <c r="F245" s="1162"/>
      <c r="G245" s="1162"/>
      <c r="H245" s="1163"/>
      <c r="I245" s="1162"/>
      <c r="J245" s="1162"/>
      <c r="K245" s="1162"/>
      <c r="L245" s="1162"/>
      <c r="M245" s="1163"/>
      <c r="N245" s="1162"/>
      <c r="O245" s="1162"/>
      <c r="P245" s="1162"/>
      <c r="Q245" s="1162"/>
      <c r="R245" s="1164"/>
      <c r="S245" s="1165"/>
      <c r="T245" s="1162"/>
      <c r="U245" s="1162"/>
      <c r="V245" s="1162"/>
      <c r="W245" s="1166"/>
      <c r="X245" s="1165"/>
      <c r="Y245" s="1162"/>
      <c r="Z245" s="1162"/>
      <c r="AA245" s="1162"/>
      <c r="AB245" s="337">
        <f t="shared" si="27"/>
        <v>0</v>
      </c>
      <c r="AC245" s="471"/>
      <c r="AD245" s="472"/>
      <c r="AE245" s="472">
        <v>280.27</v>
      </c>
      <c r="AF245" s="323">
        <v>745.13</v>
      </c>
      <c r="AG245" s="337">
        <f t="shared" si="28"/>
        <v>1025.4000000000001</v>
      </c>
      <c r="AH245" s="471">
        <v>5046.9299999999994</v>
      </c>
      <c r="AI245" s="472"/>
      <c r="AJ245" s="472"/>
      <c r="AK245" s="323"/>
      <c r="AL245" s="337">
        <f t="shared" si="29"/>
        <v>5046.9299999999994</v>
      </c>
    </row>
    <row r="246" spans="1:38" ht="12.75" customHeight="1" x14ac:dyDescent="0.2">
      <c r="A246" s="95" t="s">
        <v>286</v>
      </c>
      <c r="B246" s="1161" t="s">
        <v>21</v>
      </c>
      <c r="C246" s="1161" t="s">
        <v>151</v>
      </c>
      <c r="D246" s="1162"/>
      <c r="E246" s="1162"/>
      <c r="F246" s="1162"/>
      <c r="G246" s="1162"/>
      <c r="H246" s="1163"/>
      <c r="I246" s="1162"/>
      <c r="J246" s="1162"/>
      <c r="K246" s="1162"/>
      <c r="L246" s="1162"/>
      <c r="M246" s="1163"/>
      <c r="N246" s="1162"/>
      <c r="O246" s="1162"/>
      <c r="P246" s="1162"/>
      <c r="Q246" s="1162"/>
      <c r="R246" s="1164"/>
      <c r="S246" s="1165"/>
      <c r="T246" s="1162"/>
      <c r="U246" s="1162"/>
      <c r="V246" s="1162"/>
      <c r="W246" s="1166"/>
      <c r="X246" s="1165"/>
      <c r="Y246" s="1162"/>
      <c r="Z246" s="1162"/>
      <c r="AA246" s="1162"/>
      <c r="AB246" s="337">
        <f t="shared" si="27"/>
        <v>0</v>
      </c>
      <c r="AC246" s="471"/>
      <c r="AD246" s="472"/>
      <c r="AE246" s="472">
        <v>69.989999999999995</v>
      </c>
      <c r="AF246" s="323">
        <v>402.99</v>
      </c>
      <c r="AG246" s="337">
        <f t="shared" si="28"/>
        <v>472.98</v>
      </c>
      <c r="AH246" s="471">
        <v>0</v>
      </c>
      <c r="AI246" s="472"/>
      <c r="AJ246" s="472"/>
      <c r="AK246" s="323"/>
      <c r="AL246" s="337">
        <f t="shared" si="29"/>
        <v>0</v>
      </c>
    </row>
    <row r="247" spans="1:38" ht="12.75" customHeight="1" x14ac:dyDescent="0.2">
      <c r="A247" s="95" t="s">
        <v>286</v>
      </c>
      <c r="B247" s="1161" t="s">
        <v>21</v>
      </c>
      <c r="C247" s="1161" t="s">
        <v>161</v>
      </c>
      <c r="D247" s="1162"/>
      <c r="E247" s="1162"/>
      <c r="F247" s="1162"/>
      <c r="G247" s="1162"/>
      <c r="H247" s="1163"/>
      <c r="I247" s="1162"/>
      <c r="J247" s="1162"/>
      <c r="K247" s="1162"/>
      <c r="L247" s="1162"/>
      <c r="M247" s="1163"/>
      <c r="N247" s="1162"/>
      <c r="O247" s="1162"/>
      <c r="P247" s="1162"/>
      <c r="Q247" s="1162"/>
      <c r="R247" s="1164"/>
      <c r="S247" s="1165"/>
      <c r="T247" s="1162"/>
      <c r="U247" s="1162"/>
      <c r="V247" s="1162"/>
      <c r="W247" s="1166"/>
      <c r="X247" s="1165"/>
      <c r="Y247" s="1162"/>
      <c r="Z247" s="1162"/>
      <c r="AA247" s="1162"/>
      <c r="AB247" s="337">
        <f t="shared" si="27"/>
        <v>0</v>
      </c>
      <c r="AC247" s="471"/>
      <c r="AD247" s="472"/>
      <c r="AE247" s="472">
        <v>2904.7799999999997</v>
      </c>
      <c r="AF247" s="323">
        <v>1194.67</v>
      </c>
      <c r="AG247" s="337">
        <f t="shared" si="28"/>
        <v>4099.45</v>
      </c>
      <c r="AH247" s="471">
        <v>494.54999999999995</v>
      </c>
      <c r="AI247" s="472"/>
      <c r="AJ247" s="472"/>
      <c r="AK247" s="323"/>
      <c r="AL247" s="337">
        <f t="shared" si="29"/>
        <v>494.54999999999995</v>
      </c>
    </row>
    <row r="248" spans="1:38" ht="12.75" customHeight="1" x14ac:dyDescent="0.2">
      <c r="A248" s="95" t="s">
        <v>286</v>
      </c>
      <c r="B248" s="1161" t="s">
        <v>21</v>
      </c>
      <c r="C248" s="1161" t="s">
        <v>160</v>
      </c>
      <c r="D248" s="1162"/>
      <c r="E248" s="1162"/>
      <c r="F248" s="1162"/>
      <c r="G248" s="1162"/>
      <c r="H248" s="1163"/>
      <c r="I248" s="1162"/>
      <c r="J248" s="1162"/>
      <c r="K248" s="1162"/>
      <c r="L248" s="1162"/>
      <c r="M248" s="1163"/>
      <c r="N248" s="1162"/>
      <c r="O248" s="1162"/>
      <c r="P248" s="1162"/>
      <c r="Q248" s="1162"/>
      <c r="R248" s="1164"/>
      <c r="S248" s="1165"/>
      <c r="T248" s="1162"/>
      <c r="U248" s="1162"/>
      <c r="V248" s="1162"/>
      <c r="W248" s="1166"/>
      <c r="X248" s="1165"/>
      <c r="Y248" s="1162"/>
      <c r="Z248" s="1162"/>
      <c r="AA248" s="1162"/>
      <c r="AB248" s="337">
        <f t="shared" si="27"/>
        <v>0</v>
      </c>
      <c r="AC248" s="471"/>
      <c r="AD248" s="472"/>
      <c r="AE248" s="472">
        <v>23.090000000000003</v>
      </c>
      <c r="AF248" s="323">
        <v>472.95000000000005</v>
      </c>
      <c r="AG248" s="337">
        <f t="shared" si="28"/>
        <v>496.04000000000008</v>
      </c>
      <c r="AH248" s="471">
        <v>156.81</v>
      </c>
      <c r="AI248" s="472"/>
      <c r="AJ248" s="472"/>
      <c r="AK248" s="323"/>
      <c r="AL248" s="337">
        <f t="shared" si="29"/>
        <v>156.81</v>
      </c>
    </row>
    <row r="249" spans="1:38" ht="12.75" customHeight="1" x14ac:dyDescent="0.2">
      <c r="A249" s="95" t="s">
        <v>286</v>
      </c>
      <c r="B249" s="1161" t="s">
        <v>21</v>
      </c>
      <c r="C249" s="1161" t="s">
        <v>287</v>
      </c>
      <c r="D249" s="1162"/>
      <c r="E249" s="1162"/>
      <c r="F249" s="1162"/>
      <c r="G249" s="1162"/>
      <c r="H249" s="1163"/>
      <c r="I249" s="1162"/>
      <c r="J249" s="1162"/>
      <c r="K249" s="1162"/>
      <c r="L249" s="1162"/>
      <c r="M249" s="1163"/>
      <c r="N249" s="1162"/>
      <c r="O249" s="1162"/>
      <c r="P249" s="1162"/>
      <c r="Q249" s="1162"/>
      <c r="R249" s="1164"/>
      <c r="S249" s="1165"/>
      <c r="T249" s="1162"/>
      <c r="U249" s="1162"/>
      <c r="V249" s="1162"/>
      <c r="W249" s="1166"/>
      <c r="X249" s="1165"/>
      <c r="Y249" s="1162"/>
      <c r="Z249" s="1162"/>
      <c r="AA249" s="1162"/>
      <c r="AB249" s="337">
        <f t="shared" si="27"/>
        <v>0</v>
      </c>
      <c r="AC249" s="471"/>
      <c r="AD249" s="472"/>
      <c r="AE249" s="472">
        <v>214.11</v>
      </c>
      <c r="AF249" s="323">
        <v>176.92000000000002</v>
      </c>
      <c r="AG249" s="337">
        <f t="shared" si="28"/>
        <v>391.03000000000003</v>
      </c>
      <c r="AH249" s="471">
        <v>0</v>
      </c>
      <c r="AI249" s="472"/>
      <c r="AJ249" s="472"/>
      <c r="AK249" s="323"/>
      <c r="AL249" s="337">
        <f t="shared" si="29"/>
        <v>0</v>
      </c>
    </row>
    <row r="250" spans="1:38" ht="12.75" customHeight="1" x14ac:dyDescent="0.2">
      <c r="A250" s="95" t="s">
        <v>286</v>
      </c>
      <c r="B250" s="1161" t="s">
        <v>21</v>
      </c>
      <c r="C250" s="1161" t="s">
        <v>149</v>
      </c>
      <c r="D250" s="1162"/>
      <c r="E250" s="1162"/>
      <c r="F250" s="1162"/>
      <c r="G250" s="1162"/>
      <c r="H250" s="1163"/>
      <c r="I250" s="1162"/>
      <c r="J250" s="1162"/>
      <c r="K250" s="1162"/>
      <c r="L250" s="1162"/>
      <c r="M250" s="1163"/>
      <c r="N250" s="1162"/>
      <c r="O250" s="1162"/>
      <c r="P250" s="1162"/>
      <c r="Q250" s="1162"/>
      <c r="R250" s="1164"/>
      <c r="S250" s="1165"/>
      <c r="T250" s="1162"/>
      <c r="U250" s="1162"/>
      <c r="V250" s="1162"/>
      <c r="W250" s="1166"/>
      <c r="X250" s="1165"/>
      <c r="Y250" s="1162"/>
      <c r="Z250" s="1162"/>
      <c r="AA250" s="1162"/>
      <c r="AB250" s="337">
        <f t="shared" si="27"/>
        <v>0</v>
      </c>
      <c r="AC250" s="471"/>
      <c r="AD250" s="472"/>
      <c r="AE250" s="472">
        <v>498.69000000000005</v>
      </c>
      <c r="AF250" s="323">
        <v>715.25000000000011</v>
      </c>
      <c r="AG250" s="337">
        <f t="shared" si="28"/>
        <v>1213.94</v>
      </c>
      <c r="AH250" s="471">
        <v>208.84</v>
      </c>
      <c r="AI250" s="472"/>
      <c r="AJ250" s="472"/>
      <c r="AK250" s="323"/>
      <c r="AL250" s="337">
        <f t="shared" si="29"/>
        <v>208.84</v>
      </c>
    </row>
    <row r="251" spans="1:38" ht="12.75" customHeight="1" x14ac:dyDescent="0.2">
      <c r="A251" s="95" t="s">
        <v>286</v>
      </c>
      <c r="B251" s="1161" t="s">
        <v>21</v>
      </c>
      <c r="C251" s="1161" t="s">
        <v>127</v>
      </c>
      <c r="D251" s="1162"/>
      <c r="E251" s="1162"/>
      <c r="F251" s="1162"/>
      <c r="G251" s="1162"/>
      <c r="H251" s="1163"/>
      <c r="I251" s="1162"/>
      <c r="J251" s="1162"/>
      <c r="K251" s="1162"/>
      <c r="L251" s="1162"/>
      <c r="M251" s="1163"/>
      <c r="N251" s="1162"/>
      <c r="O251" s="1162"/>
      <c r="P251" s="1162"/>
      <c r="Q251" s="1162"/>
      <c r="R251" s="1164"/>
      <c r="S251" s="1165"/>
      <c r="T251" s="1162"/>
      <c r="U251" s="1162"/>
      <c r="V251" s="1162"/>
      <c r="W251" s="1166"/>
      <c r="X251" s="1165"/>
      <c r="Y251" s="1162"/>
      <c r="Z251" s="1162"/>
      <c r="AA251" s="1162"/>
      <c r="AB251" s="337">
        <f t="shared" si="27"/>
        <v>0</v>
      </c>
      <c r="AC251" s="471"/>
      <c r="AD251" s="472"/>
      <c r="AE251" s="472">
        <v>902.86000000000013</v>
      </c>
      <c r="AF251" s="323">
        <v>5463.49</v>
      </c>
      <c r="AG251" s="337">
        <f t="shared" si="28"/>
        <v>6366.35</v>
      </c>
      <c r="AH251" s="471">
        <v>1804.04</v>
      </c>
      <c r="AI251" s="472"/>
      <c r="AJ251" s="472"/>
      <c r="AK251" s="323"/>
      <c r="AL251" s="337">
        <f t="shared" si="29"/>
        <v>1804.04</v>
      </c>
    </row>
    <row r="252" spans="1:38" ht="12.75" customHeight="1" x14ac:dyDescent="0.2">
      <c r="A252" s="95" t="s">
        <v>286</v>
      </c>
      <c r="B252" s="1161" t="s">
        <v>21</v>
      </c>
      <c r="C252" s="1161" t="s">
        <v>130</v>
      </c>
      <c r="D252" s="1162"/>
      <c r="E252" s="1162"/>
      <c r="F252" s="1162"/>
      <c r="G252" s="1162"/>
      <c r="H252" s="1163"/>
      <c r="I252" s="1162"/>
      <c r="J252" s="1162"/>
      <c r="K252" s="1162"/>
      <c r="L252" s="1162"/>
      <c r="M252" s="1163"/>
      <c r="N252" s="1162"/>
      <c r="O252" s="1162"/>
      <c r="P252" s="1162"/>
      <c r="Q252" s="1162"/>
      <c r="R252" s="1164"/>
      <c r="S252" s="1165"/>
      <c r="T252" s="1162"/>
      <c r="U252" s="1162"/>
      <c r="V252" s="1162"/>
      <c r="W252" s="1166"/>
      <c r="X252" s="1165"/>
      <c r="Y252" s="1162"/>
      <c r="Z252" s="1162"/>
      <c r="AA252" s="1162"/>
      <c r="AB252" s="337">
        <f t="shared" ref="AB252:AB272" si="41">SUM(X252:AA252)</f>
        <v>0</v>
      </c>
      <c r="AC252" s="471"/>
      <c r="AD252" s="472"/>
      <c r="AE252" s="472">
        <v>121.47999999999999</v>
      </c>
      <c r="AF252" s="323">
        <v>80.16</v>
      </c>
      <c r="AG252" s="337">
        <f t="shared" ref="AG252:AG272" si="42">SUM(AC252:AF252)</f>
        <v>201.64</v>
      </c>
      <c r="AH252" s="471">
        <v>0</v>
      </c>
      <c r="AI252" s="472"/>
      <c r="AJ252" s="472"/>
      <c r="AK252" s="323"/>
      <c r="AL252" s="337">
        <f t="shared" si="29"/>
        <v>0</v>
      </c>
    </row>
    <row r="253" spans="1:38" ht="12.75" customHeight="1" x14ac:dyDescent="0.2">
      <c r="A253" s="95" t="s">
        <v>286</v>
      </c>
      <c r="B253" s="1161" t="s">
        <v>21</v>
      </c>
      <c r="C253" s="1161" t="s">
        <v>131</v>
      </c>
      <c r="D253" s="1162"/>
      <c r="E253" s="1162"/>
      <c r="F253" s="1162"/>
      <c r="G253" s="1162"/>
      <c r="H253" s="1163"/>
      <c r="I253" s="1162"/>
      <c r="J253" s="1162"/>
      <c r="K253" s="1162"/>
      <c r="L253" s="1162"/>
      <c r="M253" s="1163"/>
      <c r="N253" s="1162"/>
      <c r="O253" s="1162"/>
      <c r="P253" s="1162"/>
      <c r="Q253" s="1162"/>
      <c r="R253" s="1164"/>
      <c r="S253" s="1165"/>
      <c r="T253" s="1162"/>
      <c r="U253" s="1162"/>
      <c r="V253" s="1162"/>
      <c r="W253" s="1166"/>
      <c r="X253" s="1165"/>
      <c r="Y253" s="1162"/>
      <c r="Z253" s="1162"/>
      <c r="AA253" s="1162"/>
      <c r="AB253" s="337">
        <f t="shared" si="41"/>
        <v>0</v>
      </c>
      <c r="AC253" s="471"/>
      <c r="AD253" s="472"/>
      <c r="AE253" s="472">
        <v>130.73999999999998</v>
      </c>
      <c r="AF253" s="323">
        <v>42.650000000000006</v>
      </c>
      <c r="AG253" s="337">
        <f t="shared" si="42"/>
        <v>173.39</v>
      </c>
      <c r="AH253" s="471">
        <v>8.7299999999999933</v>
      </c>
      <c r="AI253" s="472"/>
      <c r="AJ253" s="472"/>
      <c r="AK253" s="323"/>
      <c r="AL253" s="337">
        <f t="shared" si="29"/>
        <v>8.7299999999999933</v>
      </c>
    </row>
    <row r="254" spans="1:38" ht="12.75" customHeight="1" x14ac:dyDescent="0.2">
      <c r="A254" s="95" t="s">
        <v>286</v>
      </c>
      <c r="B254" s="1161" t="s">
        <v>21</v>
      </c>
      <c r="C254" s="1585" t="s">
        <v>244</v>
      </c>
      <c r="D254" s="1586"/>
      <c r="E254" s="1586"/>
      <c r="F254" s="1586"/>
      <c r="G254" s="1586"/>
      <c r="H254" s="1587"/>
      <c r="I254" s="1586"/>
      <c r="J254" s="1586"/>
      <c r="K254" s="1586"/>
      <c r="L254" s="1586"/>
      <c r="M254" s="1587"/>
      <c r="N254" s="1586"/>
      <c r="O254" s="1586"/>
      <c r="P254" s="1586"/>
      <c r="Q254" s="1586"/>
      <c r="R254" s="1588"/>
      <c r="S254" s="1589"/>
      <c r="T254" s="1586"/>
      <c r="U254" s="1586"/>
      <c r="V254" s="1586"/>
      <c r="W254" s="1590"/>
      <c r="X254" s="1589"/>
      <c r="Y254" s="1586"/>
      <c r="Z254" s="1586"/>
      <c r="AA254" s="1586"/>
      <c r="AB254" s="337">
        <f t="shared" si="41"/>
        <v>0</v>
      </c>
      <c r="AC254" s="1589"/>
      <c r="AD254" s="1586"/>
      <c r="AE254" s="1586"/>
      <c r="AF254" s="1586"/>
      <c r="AG254" s="337">
        <f t="shared" si="42"/>
        <v>0</v>
      </c>
      <c r="AH254" s="471">
        <v>1530</v>
      </c>
      <c r="AI254" s="1586"/>
      <c r="AJ254" s="1586"/>
      <c r="AK254" s="1586"/>
      <c r="AL254" s="337">
        <f t="shared" si="29"/>
        <v>1530</v>
      </c>
    </row>
    <row r="255" spans="1:38" ht="12.75" customHeight="1" x14ac:dyDescent="0.2">
      <c r="A255" s="95" t="s">
        <v>286</v>
      </c>
      <c r="B255" s="1161" t="s">
        <v>21</v>
      </c>
      <c r="C255" s="1161" t="s">
        <v>132</v>
      </c>
      <c r="D255" s="1162"/>
      <c r="E255" s="1162"/>
      <c r="F255" s="1162"/>
      <c r="G255" s="1162"/>
      <c r="H255" s="1163"/>
      <c r="I255" s="1162"/>
      <c r="J255" s="1162"/>
      <c r="K255" s="1162"/>
      <c r="L255" s="1162"/>
      <c r="M255" s="1163"/>
      <c r="N255" s="1162"/>
      <c r="O255" s="1162"/>
      <c r="P255" s="1162"/>
      <c r="Q255" s="1162"/>
      <c r="R255" s="1164"/>
      <c r="S255" s="1165"/>
      <c r="T255" s="1162"/>
      <c r="U255" s="1162"/>
      <c r="V255" s="1162"/>
      <c r="W255" s="1166"/>
      <c r="X255" s="1165"/>
      <c r="Y255" s="1162"/>
      <c r="Z255" s="1162"/>
      <c r="AA255" s="1162"/>
      <c r="AB255" s="337">
        <f t="shared" si="41"/>
        <v>0</v>
      </c>
      <c r="AC255" s="471"/>
      <c r="AD255" s="472"/>
      <c r="AE255" s="472">
        <v>99.48</v>
      </c>
      <c r="AF255" s="323">
        <v>579.87</v>
      </c>
      <c r="AG255" s="337">
        <f t="shared" si="42"/>
        <v>679.35</v>
      </c>
      <c r="AH255" s="471">
        <v>287.99</v>
      </c>
      <c r="AI255" s="472"/>
      <c r="AJ255" s="472"/>
      <c r="AK255" s="323"/>
      <c r="AL255" s="337">
        <f t="shared" si="29"/>
        <v>287.99</v>
      </c>
    </row>
    <row r="256" spans="1:38" ht="12.75" customHeight="1" x14ac:dyDescent="0.2">
      <c r="A256" s="95" t="s">
        <v>286</v>
      </c>
      <c r="B256" s="1161" t="s">
        <v>21</v>
      </c>
      <c r="C256" s="1585" t="s">
        <v>133</v>
      </c>
      <c r="D256" s="1586"/>
      <c r="E256" s="1586"/>
      <c r="F256" s="1586"/>
      <c r="G256" s="1586"/>
      <c r="H256" s="1587"/>
      <c r="I256" s="1586"/>
      <c r="J256" s="1586"/>
      <c r="K256" s="1586"/>
      <c r="L256" s="1586"/>
      <c r="M256" s="1587"/>
      <c r="N256" s="1586"/>
      <c r="O256" s="1586"/>
      <c r="P256" s="1586"/>
      <c r="Q256" s="1586"/>
      <c r="R256" s="1588"/>
      <c r="S256" s="1589"/>
      <c r="T256" s="1586"/>
      <c r="U256" s="1586"/>
      <c r="V256" s="1586"/>
      <c r="W256" s="1590"/>
      <c r="X256" s="1589"/>
      <c r="Y256" s="1586"/>
      <c r="Z256" s="1586"/>
      <c r="AA256" s="1586"/>
      <c r="AB256" s="337">
        <f t="shared" si="41"/>
        <v>0</v>
      </c>
      <c r="AC256" s="1589"/>
      <c r="AD256" s="1586"/>
      <c r="AE256" s="1586"/>
      <c r="AF256" s="1586"/>
      <c r="AG256" s="337">
        <f t="shared" si="42"/>
        <v>0</v>
      </c>
      <c r="AH256" s="471">
        <v>235.91</v>
      </c>
      <c r="AI256" s="1586"/>
      <c r="AJ256" s="1586"/>
      <c r="AK256" s="1586"/>
      <c r="AL256" s="337">
        <f t="shared" si="29"/>
        <v>235.91</v>
      </c>
    </row>
    <row r="257" spans="1:38" ht="12.75" customHeight="1" x14ac:dyDescent="0.2">
      <c r="A257" s="95" t="s">
        <v>286</v>
      </c>
      <c r="B257" s="1161" t="s">
        <v>21</v>
      </c>
      <c r="C257" s="1161" t="s">
        <v>134</v>
      </c>
      <c r="D257" s="1162"/>
      <c r="E257" s="1162"/>
      <c r="F257" s="1162"/>
      <c r="G257" s="1162"/>
      <c r="H257" s="1163"/>
      <c r="I257" s="1162"/>
      <c r="J257" s="1162"/>
      <c r="K257" s="1162"/>
      <c r="L257" s="1162"/>
      <c r="M257" s="1163"/>
      <c r="N257" s="1162"/>
      <c r="O257" s="1162"/>
      <c r="P257" s="1162"/>
      <c r="Q257" s="1162"/>
      <c r="R257" s="1164"/>
      <c r="S257" s="1165"/>
      <c r="T257" s="1162"/>
      <c r="U257" s="1162"/>
      <c r="V257" s="1162"/>
      <c r="W257" s="1166"/>
      <c r="X257" s="1165"/>
      <c r="Y257" s="1162"/>
      <c r="Z257" s="1162"/>
      <c r="AA257" s="1162"/>
      <c r="AB257" s="337">
        <f t="shared" si="41"/>
        <v>0</v>
      </c>
      <c r="AC257" s="471"/>
      <c r="AD257" s="472"/>
      <c r="AE257" s="472">
        <v>919.1099999999999</v>
      </c>
      <c r="AF257" s="323">
        <v>261.36</v>
      </c>
      <c r="AG257" s="337">
        <f t="shared" si="42"/>
        <v>1180.4699999999998</v>
      </c>
      <c r="AH257" s="471">
        <v>41.58</v>
      </c>
      <c r="AI257" s="472"/>
      <c r="AJ257" s="472"/>
      <c r="AK257" s="323"/>
      <c r="AL257" s="337">
        <f t="shared" si="29"/>
        <v>41.58</v>
      </c>
    </row>
    <row r="258" spans="1:38" ht="12.75" customHeight="1" x14ac:dyDescent="0.2">
      <c r="A258" s="95" t="s">
        <v>286</v>
      </c>
      <c r="B258" s="1161" t="s">
        <v>21</v>
      </c>
      <c r="C258" s="1161" t="s">
        <v>135</v>
      </c>
      <c r="D258" s="1162"/>
      <c r="E258" s="1162"/>
      <c r="F258" s="1162"/>
      <c r="G258" s="1162"/>
      <c r="H258" s="1163"/>
      <c r="I258" s="1162"/>
      <c r="J258" s="1162"/>
      <c r="K258" s="1162"/>
      <c r="L258" s="1162"/>
      <c r="M258" s="1163"/>
      <c r="N258" s="1162"/>
      <c r="O258" s="1162"/>
      <c r="P258" s="1162"/>
      <c r="Q258" s="1162"/>
      <c r="R258" s="1164"/>
      <c r="S258" s="1165"/>
      <c r="T258" s="1162"/>
      <c r="U258" s="1162"/>
      <c r="V258" s="1162"/>
      <c r="W258" s="1166"/>
      <c r="X258" s="1165"/>
      <c r="Y258" s="1162"/>
      <c r="Z258" s="1162"/>
      <c r="AA258" s="1162"/>
      <c r="AB258" s="337">
        <f t="shared" si="41"/>
        <v>0</v>
      </c>
      <c r="AC258" s="471"/>
      <c r="AD258" s="472"/>
      <c r="AE258" s="472">
        <v>3.99</v>
      </c>
      <c r="AF258" s="323">
        <v>0</v>
      </c>
      <c r="AG258" s="337">
        <f t="shared" si="42"/>
        <v>3.99</v>
      </c>
      <c r="AH258" s="471">
        <v>929.99</v>
      </c>
      <c r="AI258" s="472"/>
      <c r="AJ258" s="472"/>
      <c r="AK258" s="323"/>
      <c r="AL258" s="337">
        <f t="shared" si="29"/>
        <v>929.99</v>
      </c>
    </row>
    <row r="259" spans="1:38" ht="12.75" customHeight="1" x14ac:dyDescent="0.2">
      <c r="A259" s="95" t="s">
        <v>286</v>
      </c>
      <c r="B259" s="1161" t="s">
        <v>21</v>
      </c>
      <c r="C259" s="1389" t="s">
        <v>139</v>
      </c>
      <c r="D259" s="1390"/>
      <c r="E259" s="1390"/>
      <c r="F259" s="1390"/>
      <c r="G259" s="1390"/>
      <c r="H259" s="1391"/>
      <c r="I259" s="1390"/>
      <c r="J259" s="1390"/>
      <c r="K259" s="1390"/>
      <c r="L259" s="1390"/>
      <c r="M259" s="1391"/>
      <c r="N259" s="1390"/>
      <c r="O259" s="1390"/>
      <c r="P259" s="1390"/>
      <c r="Q259" s="1390"/>
      <c r="R259" s="1392"/>
      <c r="S259" s="1393"/>
      <c r="T259" s="1390"/>
      <c r="U259" s="1390"/>
      <c r="V259" s="1390"/>
      <c r="W259" s="1394"/>
      <c r="X259" s="1393"/>
      <c r="Y259" s="1390"/>
      <c r="Z259" s="1390"/>
      <c r="AA259" s="1390"/>
      <c r="AB259" s="337">
        <f t="shared" si="41"/>
        <v>0</v>
      </c>
      <c r="AC259" s="1393"/>
      <c r="AD259" s="1390"/>
      <c r="AE259" s="1390"/>
      <c r="AF259" s="1390">
        <v>408.25</v>
      </c>
      <c r="AG259" s="337">
        <f t="shared" si="42"/>
        <v>408.25</v>
      </c>
      <c r="AH259" s="471">
        <v>107.23999999999998</v>
      </c>
      <c r="AI259" s="1390"/>
      <c r="AJ259" s="1390"/>
      <c r="AK259" s="1390"/>
      <c r="AL259" s="337">
        <f t="shared" si="29"/>
        <v>107.23999999999998</v>
      </c>
    </row>
    <row r="260" spans="1:38" ht="12.75" customHeight="1" x14ac:dyDescent="0.2">
      <c r="A260" s="95" t="s">
        <v>286</v>
      </c>
      <c r="B260" s="1161" t="s">
        <v>21</v>
      </c>
      <c r="C260" s="1161" t="s">
        <v>156</v>
      </c>
      <c r="D260" s="1162"/>
      <c r="E260" s="1162"/>
      <c r="F260" s="1162"/>
      <c r="G260" s="1162"/>
      <c r="H260" s="1163"/>
      <c r="I260" s="1162"/>
      <c r="J260" s="1162"/>
      <c r="K260" s="1162"/>
      <c r="L260" s="1162"/>
      <c r="M260" s="1163"/>
      <c r="N260" s="1162"/>
      <c r="O260" s="1162"/>
      <c r="P260" s="1162"/>
      <c r="Q260" s="1162"/>
      <c r="R260" s="1164"/>
      <c r="S260" s="1165"/>
      <c r="T260" s="1162"/>
      <c r="U260" s="1162"/>
      <c r="V260" s="1162"/>
      <c r="W260" s="1166"/>
      <c r="X260" s="1165"/>
      <c r="Y260" s="1162"/>
      <c r="Z260" s="1162"/>
      <c r="AA260" s="1162"/>
      <c r="AB260" s="337">
        <f t="shared" si="41"/>
        <v>0</v>
      </c>
      <c r="AC260" s="471"/>
      <c r="AD260" s="472"/>
      <c r="AE260" s="472">
        <v>464.11</v>
      </c>
      <c r="AF260" s="323">
        <v>1810.52</v>
      </c>
      <c r="AG260" s="337">
        <f t="shared" si="42"/>
        <v>2274.63</v>
      </c>
      <c r="AH260" s="471">
        <v>241.28</v>
      </c>
      <c r="AI260" s="472"/>
      <c r="AJ260" s="472"/>
      <c r="AK260" s="323"/>
      <c r="AL260" s="337">
        <f t="shared" si="29"/>
        <v>241.28</v>
      </c>
    </row>
    <row r="261" spans="1:38" ht="12.75" customHeight="1" x14ac:dyDescent="0.2">
      <c r="A261" s="95" t="s">
        <v>286</v>
      </c>
      <c r="B261" s="1161" t="s">
        <v>21</v>
      </c>
      <c r="C261" s="1161" t="s">
        <v>153</v>
      </c>
      <c r="D261" s="1162"/>
      <c r="E261" s="1162"/>
      <c r="F261" s="1162"/>
      <c r="G261" s="1162"/>
      <c r="H261" s="1163"/>
      <c r="I261" s="1162"/>
      <c r="J261" s="1162"/>
      <c r="K261" s="1162"/>
      <c r="L261" s="1162"/>
      <c r="M261" s="1163"/>
      <c r="N261" s="1162"/>
      <c r="O261" s="1162"/>
      <c r="P261" s="1162"/>
      <c r="Q261" s="1162"/>
      <c r="R261" s="1164"/>
      <c r="S261" s="1165"/>
      <c r="T261" s="1162"/>
      <c r="U261" s="1162"/>
      <c r="V261" s="1162"/>
      <c r="W261" s="1166"/>
      <c r="X261" s="1165"/>
      <c r="Y261" s="1162"/>
      <c r="Z261" s="1162"/>
      <c r="AA261" s="1162"/>
      <c r="AB261" s="337">
        <f t="shared" si="41"/>
        <v>0</v>
      </c>
      <c r="AC261" s="471"/>
      <c r="AD261" s="472"/>
      <c r="AE261" s="472">
        <v>12960.019999999999</v>
      </c>
      <c r="AF261" s="323">
        <v>19516.329999999994</v>
      </c>
      <c r="AG261" s="337">
        <f t="shared" si="42"/>
        <v>32476.349999999991</v>
      </c>
      <c r="AH261" s="471">
        <v>15294.84</v>
      </c>
      <c r="AI261" s="472"/>
      <c r="AJ261" s="472"/>
      <c r="AK261" s="323"/>
      <c r="AL261" s="337">
        <f t="shared" si="29"/>
        <v>15294.84</v>
      </c>
    </row>
    <row r="262" spans="1:38" ht="12.75" customHeight="1" x14ac:dyDescent="0.2">
      <c r="A262" s="95" t="s">
        <v>286</v>
      </c>
      <c r="B262" s="1161" t="s">
        <v>21</v>
      </c>
      <c r="C262" s="1161" t="s">
        <v>141</v>
      </c>
      <c r="D262" s="1162"/>
      <c r="E262" s="1162"/>
      <c r="F262" s="1162"/>
      <c r="G262" s="1162"/>
      <c r="H262" s="1163"/>
      <c r="I262" s="1162"/>
      <c r="J262" s="1162"/>
      <c r="K262" s="1162"/>
      <c r="L262" s="1162"/>
      <c r="M262" s="1163"/>
      <c r="N262" s="1162"/>
      <c r="O262" s="1162"/>
      <c r="P262" s="1162"/>
      <c r="Q262" s="1162"/>
      <c r="R262" s="1164"/>
      <c r="S262" s="1165"/>
      <c r="T262" s="1162"/>
      <c r="U262" s="1162"/>
      <c r="V262" s="1162"/>
      <c r="W262" s="1166"/>
      <c r="X262" s="1165"/>
      <c r="Y262" s="1162"/>
      <c r="Z262" s="1162"/>
      <c r="AA262" s="1162"/>
      <c r="AB262" s="337">
        <f t="shared" si="41"/>
        <v>0</v>
      </c>
      <c r="AC262" s="471"/>
      <c r="AD262" s="472"/>
      <c r="AE262" s="472">
        <v>2489.7499999999995</v>
      </c>
      <c r="AF262" s="323">
        <v>3556.1600000000003</v>
      </c>
      <c r="AG262" s="337">
        <f t="shared" si="42"/>
        <v>6045.91</v>
      </c>
      <c r="AH262" s="471">
        <v>2375.25</v>
      </c>
      <c r="AI262" s="472"/>
      <c r="AJ262" s="472"/>
      <c r="AK262" s="323"/>
      <c r="AL262" s="337">
        <f t="shared" si="29"/>
        <v>2375.25</v>
      </c>
    </row>
    <row r="263" spans="1:38" ht="12.75" customHeight="1" x14ac:dyDescent="0.2">
      <c r="A263" s="95" t="s">
        <v>286</v>
      </c>
      <c r="B263" s="1161" t="s">
        <v>21</v>
      </c>
      <c r="C263" s="1161" t="s">
        <v>142</v>
      </c>
      <c r="D263" s="1162"/>
      <c r="E263" s="1162"/>
      <c r="F263" s="1162"/>
      <c r="G263" s="1162"/>
      <c r="H263" s="1163"/>
      <c r="I263" s="1162"/>
      <c r="J263" s="1162"/>
      <c r="K263" s="1162"/>
      <c r="L263" s="1162"/>
      <c r="M263" s="1163"/>
      <c r="N263" s="1162"/>
      <c r="O263" s="1162"/>
      <c r="P263" s="1162"/>
      <c r="Q263" s="1162"/>
      <c r="R263" s="1164"/>
      <c r="S263" s="1165"/>
      <c r="T263" s="1162"/>
      <c r="U263" s="1162"/>
      <c r="V263" s="1162"/>
      <c r="W263" s="1166"/>
      <c r="X263" s="1165"/>
      <c r="Y263" s="1162"/>
      <c r="Z263" s="1162"/>
      <c r="AA263" s="1162"/>
      <c r="AB263" s="337">
        <f t="shared" si="41"/>
        <v>0</v>
      </c>
      <c r="AC263" s="471"/>
      <c r="AD263" s="472"/>
      <c r="AE263" s="472">
        <v>2166.8199999999997</v>
      </c>
      <c r="AF263" s="323">
        <v>4363.9400000000005</v>
      </c>
      <c r="AG263" s="337">
        <f t="shared" si="42"/>
        <v>6530.76</v>
      </c>
      <c r="AH263" s="471">
        <v>2233.9399999999996</v>
      </c>
      <c r="AI263" s="472"/>
      <c r="AJ263" s="472"/>
      <c r="AK263" s="323"/>
      <c r="AL263" s="337">
        <f t="shared" si="29"/>
        <v>2233.9399999999996</v>
      </c>
    </row>
    <row r="264" spans="1:38" ht="12.75" customHeight="1" x14ac:dyDescent="0.2">
      <c r="A264" s="95" t="s">
        <v>286</v>
      </c>
      <c r="B264" s="1161" t="s">
        <v>21</v>
      </c>
      <c r="C264" s="1161" t="s">
        <v>143</v>
      </c>
      <c r="D264" s="1162"/>
      <c r="E264" s="1162"/>
      <c r="F264" s="1162"/>
      <c r="G264" s="1162"/>
      <c r="H264" s="1163"/>
      <c r="I264" s="1162"/>
      <c r="J264" s="1162"/>
      <c r="K264" s="1162"/>
      <c r="L264" s="1162"/>
      <c r="M264" s="1163"/>
      <c r="N264" s="1162"/>
      <c r="O264" s="1162"/>
      <c r="P264" s="1162"/>
      <c r="Q264" s="1162"/>
      <c r="R264" s="1164"/>
      <c r="S264" s="1165"/>
      <c r="T264" s="1162"/>
      <c r="U264" s="1162"/>
      <c r="V264" s="1162"/>
      <c r="W264" s="1166"/>
      <c r="X264" s="1165"/>
      <c r="Y264" s="1162"/>
      <c r="Z264" s="1162"/>
      <c r="AA264" s="1162"/>
      <c r="AB264" s="337">
        <f t="shared" si="41"/>
        <v>0</v>
      </c>
      <c r="AC264" s="471"/>
      <c r="AD264" s="472"/>
      <c r="AE264" s="472">
        <v>117.79</v>
      </c>
      <c r="AF264" s="323">
        <v>607.45000000000005</v>
      </c>
      <c r="AG264" s="337">
        <f t="shared" si="42"/>
        <v>725.24</v>
      </c>
      <c r="AH264" s="471">
        <v>6353.92</v>
      </c>
      <c r="AI264" s="472"/>
      <c r="AJ264" s="472"/>
      <c r="AK264" s="323"/>
      <c r="AL264" s="337">
        <f t="shared" si="29"/>
        <v>6353.92</v>
      </c>
    </row>
    <row r="265" spans="1:38" ht="12.75" customHeight="1" x14ac:dyDescent="0.2">
      <c r="A265" s="95" t="s">
        <v>286</v>
      </c>
      <c r="B265" s="1161" t="s">
        <v>21</v>
      </c>
      <c r="C265" s="1161" t="s">
        <v>288</v>
      </c>
      <c r="D265" s="1162"/>
      <c r="E265" s="1162"/>
      <c r="F265" s="1162"/>
      <c r="G265" s="1162"/>
      <c r="H265" s="1163"/>
      <c r="I265" s="1162"/>
      <c r="J265" s="1162"/>
      <c r="K265" s="1162"/>
      <c r="L265" s="1162"/>
      <c r="M265" s="1163"/>
      <c r="N265" s="1162"/>
      <c r="O265" s="1162"/>
      <c r="P265" s="1162"/>
      <c r="Q265" s="1162"/>
      <c r="R265" s="1164"/>
      <c r="S265" s="1165"/>
      <c r="T265" s="1162"/>
      <c r="U265" s="1162"/>
      <c r="V265" s="1162"/>
      <c r="W265" s="1166"/>
      <c r="X265" s="1165"/>
      <c r="Y265" s="1162"/>
      <c r="Z265" s="1162"/>
      <c r="AA265" s="1162"/>
      <c r="AB265" s="337">
        <f t="shared" si="41"/>
        <v>0</v>
      </c>
      <c r="AC265" s="471"/>
      <c r="AD265" s="472"/>
      <c r="AE265" s="472">
        <v>8125.5599999999995</v>
      </c>
      <c r="AF265" s="323">
        <v>4294.01</v>
      </c>
      <c r="AG265" s="337">
        <f t="shared" si="42"/>
        <v>12419.57</v>
      </c>
      <c r="AH265" s="471">
        <v>8940.32</v>
      </c>
      <c r="AI265" s="472"/>
      <c r="AJ265" s="472"/>
      <c r="AK265" s="323"/>
      <c r="AL265" s="337">
        <f t="shared" si="29"/>
        <v>8940.32</v>
      </c>
    </row>
    <row r="266" spans="1:38" ht="12.75" customHeight="1" x14ac:dyDescent="0.2">
      <c r="A266" s="95" t="s">
        <v>286</v>
      </c>
      <c r="B266" s="1161" t="s">
        <v>21</v>
      </c>
      <c r="C266" s="1161" t="s">
        <v>170</v>
      </c>
      <c r="D266" s="1162"/>
      <c r="E266" s="1162"/>
      <c r="F266" s="1162"/>
      <c r="G266" s="1162"/>
      <c r="H266" s="1163"/>
      <c r="I266" s="1162"/>
      <c r="J266" s="1162"/>
      <c r="K266" s="1162"/>
      <c r="L266" s="1162"/>
      <c r="M266" s="1163"/>
      <c r="N266" s="1162"/>
      <c r="O266" s="1162"/>
      <c r="P266" s="1162"/>
      <c r="Q266" s="1162"/>
      <c r="R266" s="1164"/>
      <c r="S266" s="1165"/>
      <c r="T266" s="1162"/>
      <c r="U266" s="1162"/>
      <c r="V266" s="1162"/>
      <c r="W266" s="1166"/>
      <c r="X266" s="1165"/>
      <c r="Y266" s="1162"/>
      <c r="Z266" s="1162"/>
      <c r="AA266" s="1162"/>
      <c r="AB266" s="337">
        <f t="shared" si="41"/>
        <v>0</v>
      </c>
      <c r="AC266" s="471"/>
      <c r="AD266" s="472"/>
      <c r="AE266" s="472">
        <v>2889.77</v>
      </c>
      <c r="AF266" s="323">
        <v>4668.87</v>
      </c>
      <c r="AG266" s="337">
        <f t="shared" si="42"/>
        <v>7558.6399999999994</v>
      </c>
      <c r="AH266" s="471">
        <v>4238.38</v>
      </c>
      <c r="AI266" s="472"/>
      <c r="AJ266" s="472"/>
      <c r="AK266" s="323"/>
      <c r="AL266" s="337">
        <f t="shared" si="29"/>
        <v>4238.38</v>
      </c>
    </row>
    <row r="267" spans="1:38" ht="12.75" customHeight="1" x14ac:dyDescent="0.2">
      <c r="A267" s="95" t="s">
        <v>286</v>
      </c>
      <c r="B267" s="1161" t="s">
        <v>21</v>
      </c>
      <c r="C267" s="1161" t="s">
        <v>146</v>
      </c>
      <c r="D267" s="1162"/>
      <c r="E267" s="1162"/>
      <c r="F267" s="1162"/>
      <c r="G267" s="1162"/>
      <c r="H267" s="1163"/>
      <c r="I267" s="1162"/>
      <c r="J267" s="1162"/>
      <c r="K267" s="1162"/>
      <c r="L267" s="1162"/>
      <c r="M267" s="1163"/>
      <c r="N267" s="1162"/>
      <c r="O267" s="1162"/>
      <c r="P267" s="1162"/>
      <c r="Q267" s="1162"/>
      <c r="R267" s="1164"/>
      <c r="S267" s="1165"/>
      <c r="T267" s="1162"/>
      <c r="U267" s="1162"/>
      <c r="V267" s="1162"/>
      <c r="W267" s="1166"/>
      <c r="X267" s="1165"/>
      <c r="Y267" s="1162"/>
      <c r="Z267" s="1162"/>
      <c r="AA267" s="1162"/>
      <c r="AB267" s="337">
        <f t="shared" si="41"/>
        <v>0</v>
      </c>
      <c r="AC267" s="471"/>
      <c r="AD267" s="472"/>
      <c r="AE267" s="472">
        <v>79.92</v>
      </c>
      <c r="AF267" s="323">
        <v>532.1</v>
      </c>
      <c r="AG267" s="337">
        <f t="shared" si="42"/>
        <v>612.02</v>
      </c>
      <c r="AH267" s="471">
        <v>917.51</v>
      </c>
      <c r="AI267" s="472"/>
      <c r="AJ267" s="472"/>
      <c r="AK267" s="323"/>
      <c r="AL267" s="337">
        <f t="shared" si="29"/>
        <v>917.51</v>
      </c>
    </row>
    <row r="268" spans="1:38" ht="12.75" customHeight="1" x14ac:dyDescent="0.2">
      <c r="A268" s="95" t="s">
        <v>286</v>
      </c>
      <c r="B268" s="1161" t="s">
        <v>21</v>
      </c>
      <c r="C268" s="1161" t="s">
        <v>147</v>
      </c>
      <c r="D268" s="1162"/>
      <c r="E268" s="1162"/>
      <c r="F268" s="1162"/>
      <c r="G268" s="1162"/>
      <c r="H268" s="1163"/>
      <c r="I268" s="1162"/>
      <c r="J268" s="1162"/>
      <c r="K268" s="1162"/>
      <c r="L268" s="1162"/>
      <c r="M268" s="1163"/>
      <c r="N268" s="1162"/>
      <c r="O268" s="1162"/>
      <c r="P268" s="1162"/>
      <c r="Q268" s="1162"/>
      <c r="R268" s="1164"/>
      <c r="S268" s="1165"/>
      <c r="T268" s="1162"/>
      <c r="U268" s="1162"/>
      <c r="V268" s="1162"/>
      <c r="W268" s="1166"/>
      <c r="X268" s="1165"/>
      <c r="Y268" s="1162"/>
      <c r="Z268" s="1162"/>
      <c r="AA268" s="1162"/>
      <c r="AB268" s="337">
        <f t="shared" si="41"/>
        <v>0</v>
      </c>
      <c r="AC268" s="471"/>
      <c r="AD268" s="472"/>
      <c r="AE268" s="472">
        <v>16695.219999999998</v>
      </c>
      <c r="AF268" s="323">
        <v>6061.4700000000012</v>
      </c>
      <c r="AG268" s="337">
        <f t="shared" si="42"/>
        <v>22756.69</v>
      </c>
      <c r="AH268" s="471">
        <v>3655.9700000000003</v>
      </c>
      <c r="AI268" s="472"/>
      <c r="AJ268" s="472"/>
      <c r="AK268" s="323"/>
      <c r="AL268" s="337">
        <f t="shared" si="29"/>
        <v>3655.9700000000003</v>
      </c>
    </row>
    <row r="269" spans="1:38" ht="12.75" customHeight="1" x14ac:dyDescent="0.2">
      <c r="A269" s="95" t="s">
        <v>286</v>
      </c>
      <c r="B269" s="1161" t="s">
        <v>21</v>
      </c>
      <c r="C269" s="1389" t="s">
        <v>186</v>
      </c>
      <c r="D269" s="1390"/>
      <c r="E269" s="1390"/>
      <c r="F269" s="1390"/>
      <c r="G269" s="1390"/>
      <c r="H269" s="1391"/>
      <c r="I269" s="1390"/>
      <c r="J269" s="1390"/>
      <c r="K269" s="1390"/>
      <c r="L269" s="1390"/>
      <c r="M269" s="1391"/>
      <c r="N269" s="1390"/>
      <c r="O269" s="1390"/>
      <c r="P269" s="1390"/>
      <c r="Q269" s="1390"/>
      <c r="R269" s="1392"/>
      <c r="S269" s="1393"/>
      <c r="T269" s="1390"/>
      <c r="U269" s="1390"/>
      <c r="V269" s="1390"/>
      <c r="W269" s="1394"/>
      <c r="X269" s="1393"/>
      <c r="Y269" s="1390"/>
      <c r="Z269" s="1390"/>
      <c r="AA269" s="1390"/>
      <c r="AB269" s="337">
        <f t="shared" si="41"/>
        <v>0</v>
      </c>
      <c r="AC269" s="1393"/>
      <c r="AD269" s="1390"/>
      <c r="AE269" s="1390"/>
      <c r="AF269" s="1390">
        <v>5523.25</v>
      </c>
      <c r="AG269" s="337">
        <f t="shared" si="42"/>
        <v>5523.25</v>
      </c>
      <c r="AH269" s="471">
        <v>6475.9899999999989</v>
      </c>
      <c r="AI269" s="1390"/>
      <c r="AJ269" s="1390"/>
      <c r="AK269" s="1390"/>
      <c r="AL269" s="337">
        <f t="shared" si="29"/>
        <v>6475.9899999999989</v>
      </c>
    </row>
    <row r="270" spans="1:38" ht="12.75" customHeight="1" x14ac:dyDescent="0.2">
      <c r="A270" s="95" t="s">
        <v>286</v>
      </c>
      <c r="B270" s="1285" t="s">
        <v>289</v>
      </c>
      <c r="C270" s="1285" t="s">
        <v>162</v>
      </c>
      <c r="D270" s="1286"/>
      <c r="E270" s="1286"/>
      <c r="F270" s="1286"/>
      <c r="G270" s="1286"/>
      <c r="H270" s="1287"/>
      <c r="I270" s="1286"/>
      <c r="J270" s="1286"/>
      <c r="K270" s="1286"/>
      <c r="L270" s="1286"/>
      <c r="M270" s="1287"/>
      <c r="N270" s="1286"/>
      <c r="O270" s="1286"/>
      <c r="P270" s="1286"/>
      <c r="Q270" s="1286"/>
      <c r="R270" s="1288"/>
      <c r="S270" s="1289"/>
      <c r="T270" s="1286"/>
      <c r="U270" s="1286"/>
      <c r="V270" s="1286"/>
      <c r="W270" s="1290"/>
      <c r="X270" s="1289"/>
      <c r="Y270" s="1286"/>
      <c r="Z270" s="1286"/>
      <c r="AA270" s="1286"/>
      <c r="AB270" s="337">
        <f t="shared" si="41"/>
        <v>0</v>
      </c>
      <c r="AC270" s="1289"/>
      <c r="AD270" s="1286"/>
      <c r="AE270" s="1286">
        <v>3293.4</v>
      </c>
      <c r="AF270" s="1286"/>
      <c r="AG270" s="337">
        <f t="shared" si="42"/>
        <v>3293.4</v>
      </c>
      <c r="AH270" s="1289"/>
      <c r="AI270" s="1286"/>
      <c r="AJ270" s="1286"/>
      <c r="AK270" s="1286"/>
      <c r="AL270" s="337">
        <f t="shared" si="29"/>
        <v>0</v>
      </c>
    </row>
    <row r="271" spans="1:38" ht="12.75" customHeight="1" x14ac:dyDescent="0.2">
      <c r="A271" s="95" t="s">
        <v>286</v>
      </c>
      <c r="B271" s="1285" t="s">
        <v>289</v>
      </c>
      <c r="C271" s="1415" t="s">
        <v>139</v>
      </c>
      <c r="D271" s="1416"/>
      <c r="E271" s="1416"/>
      <c r="F271" s="1416"/>
      <c r="G271" s="1416"/>
      <c r="H271" s="1417"/>
      <c r="I271" s="1416"/>
      <c r="J271" s="1416"/>
      <c r="K271" s="1416"/>
      <c r="L271" s="1416"/>
      <c r="M271" s="1417"/>
      <c r="N271" s="1416"/>
      <c r="O271" s="1416"/>
      <c r="P271" s="1416"/>
      <c r="Q271" s="1416"/>
      <c r="R271" s="1418"/>
      <c r="S271" s="1419"/>
      <c r="T271" s="1416"/>
      <c r="U271" s="1416"/>
      <c r="V271" s="1416"/>
      <c r="W271" s="1420"/>
      <c r="X271" s="1419"/>
      <c r="Y271" s="1416"/>
      <c r="Z271" s="1416"/>
      <c r="AA271" s="1416"/>
      <c r="AB271" s="337">
        <f t="shared" si="41"/>
        <v>0</v>
      </c>
      <c r="AC271" s="1419"/>
      <c r="AD271" s="1416"/>
      <c r="AE271" s="1416"/>
      <c r="AF271" s="1416">
        <v>1434.8</v>
      </c>
      <c r="AG271" s="337">
        <f t="shared" si="42"/>
        <v>1434.8</v>
      </c>
      <c r="AH271" s="1419"/>
      <c r="AI271" s="1416"/>
      <c r="AJ271" s="1416"/>
      <c r="AK271" s="1416"/>
      <c r="AL271" s="337">
        <f t="shared" si="29"/>
        <v>0</v>
      </c>
    </row>
    <row r="272" spans="1:38" ht="12.75" customHeight="1" x14ac:dyDescent="0.2">
      <c r="A272" s="95" t="s">
        <v>8</v>
      </c>
      <c r="B272" s="96" t="s">
        <v>249</v>
      </c>
      <c r="C272" s="96" t="s">
        <v>125</v>
      </c>
      <c r="D272" s="98">
        <v>3133.9400000000005</v>
      </c>
      <c r="E272" s="98">
        <v>2337.58</v>
      </c>
      <c r="F272" s="98">
        <v>5158.6879999999992</v>
      </c>
      <c r="G272" s="98">
        <v>6140.8800000000019</v>
      </c>
      <c r="H272" s="121">
        <f t="shared" si="33"/>
        <v>16771.088</v>
      </c>
      <c r="I272" s="98">
        <v>3449.3999999999996</v>
      </c>
      <c r="J272" s="98">
        <v>3402.36</v>
      </c>
      <c r="K272" s="98">
        <v>87.570000000000007</v>
      </c>
      <c r="L272" s="98">
        <v>193.02999999999997</v>
      </c>
      <c r="M272" s="121">
        <f t="shared" si="34"/>
        <v>7132.36</v>
      </c>
      <c r="N272" s="98">
        <v>161.54999999999998</v>
      </c>
      <c r="O272" s="98">
        <v>24.84</v>
      </c>
      <c r="P272" s="98">
        <v>32.6</v>
      </c>
      <c r="Q272" s="98"/>
      <c r="R272" s="329">
        <f t="shared" si="35"/>
        <v>218.98999999999998</v>
      </c>
      <c r="S272" s="471"/>
      <c r="T272" s="472"/>
      <c r="U272" s="472"/>
      <c r="V272" s="323"/>
      <c r="W272" s="337">
        <f t="shared" si="36"/>
        <v>0</v>
      </c>
      <c r="X272" s="471"/>
      <c r="Y272" s="472"/>
      <c r="Z272" s="472"/>
      <c r="AA272" s="323"/>
      <c r="AB272" s="337">
        <f t="shared" si="41"/>
        <v>0</v>
      </c>
      <c r="AC272" s="471"/>
      <c r="AD272" s="472"/>
      <c r="AE272" s="472"/>
      <c r="AF272" s="323"/>
      <c r="AG272" s="337">
        <f t="shared" si="42"/>
        <v>0</v>
      </c>
      <c r="AH272" s="471"/>
      <c r="AI272" s="472"/>
      <c r="AJ272" s="472"/>
      <c r="AK272" s="323"/>
      <c r="AL272" s="337">
        <f t="shared" si="29"/>
        <v>0</v>
      </c>
    </row>
    <row r="273" spans="1:38" ht="12.75" customHeight="1" x14ac:dyDescent="0.2">
      <c r="A273" s="95" t="s">
        <v>8</v>
      </c>
      <c r="B273" s="96" t="s">
        <v>249</v>
      </c>
      <c r="C273" s="96" t="s">
        <v>126</v>
      </c>
      <c r="D273" s="98">
        <v>588.95000000000005</v>
      </c>
      <c r="E273" s="98">
        <v>774.81999999999994</v>
      </c>
      <c r="F273" s="98">
        <v>1571.6499999999999</v>
      </c>
      <c r="G273" s="98">
        <v>967.04</v>
      </c>
      <c r="H273" s="121">
        <f t="shared" si="33"/>
        <v>3902.46</v>
      </c>
      <c r="I273" s="98">
        <v>533.23000000000013</v>
      </c>
      <c r="J273" s="98">
        <v>544.81999999999994</v>
      </c>
      <c r="K273" s="98">
        <v>663.97</v>
      </c>
      <c r="L273" s="98">
        <v>975.99</v>
      </c>
      <c r="M273" s="121">
        <f t="shared" si="34"/>
        <v>2718.01</v>
      </c>
      <c r="N273" s="98"/>
      <c r="O273" s="98">
        <v>414.23</v>
      </c>
      <c r="P273" s="98">
        <v>590.53</v>
      </c>
      <c r="Q273" s="98"/>
      <c r="R273" s="329">
        <f t="shared" si="35"/>
        <v>1004.76</v>
      </c>
      <c r="S273" s="471"/>
      <c r="T273" s="472"/>
      <c r="U273" s="472"/>
      <c r="V273" s="323"/>
      <c r="W273" s="337">
        <f t="shared" si="36"/>
        <v>0</v>
      </c>
      <c r="X273" s="471"/>
      <c r="Y273" s="472"/>
      <c r="Z273" s="472"/>
      <c r="AA273" s="323"/>
      <c r="AB273" s="337">
        <f t="shared" si="27"/>
        <v>0</v>
      </c>
      <c r="AC273" s="471"/>
      <c r="AD273" s="472"/>
      <c r="AE273" s="472"/>
      <c r="AF273" s="323"/>
      <c r="AG273" s="337">
        <f t="shared" si="28"/>
        <v>0</v>
      </c>
      <c r="AH273" s="471"/>
      <c r="AI273" s="472"/>
      <c r="AJ273" s="472"/>
      <c r="AK273" s="323"/>
      <c r="AL273" s="337">
        <f t="shared" si="29"/>
        <v>0</v>
      </c>
    </row>
    <row r="274" spans="1:38" ht="12.75" customHeight="1" x14ac:dyDescent="0.2">
      <c r="A274" s="95" t="s">
        <v>8</v>
      </c>
      <c r="B274" s="96" t="s">
        <v>249</v>
      </c>
      <c r="C274" s="96" t="s">
        <v>127</v>
      </c>
      <c r="D274" s="98">
        <v>4058.5399999999991</v>
      </c>
      <c r="E274" s="98">
        <v>3028.6950000000006</v>
      </c>
      <c r="F274" s="98">
        <v>5539.7999999999993</v>
      </c>
      <c r="G274" s="98">
        <v>5833.5400000000009</v>
      </c>
      <c r="H274" s="121">
        <f t="shared" si="33"/>
        <v>18460.575000000001</v>
      </c>
      <c r="I274" s="98">
        <v>4133.9399999999987</v>
      </c>
      <c r="J274" s="98">
        <v>5032.0299999999988</v>
      </c>
      <c r="K274" s="98">
        <v>5527.0400000000009</v>
      </c>
      <c r="L274" s="98">
        <v>7017.9899999999989</v>
      </c>
      <c r="M274" s="121">
        <f t="shared" si="34"/>
        <v>21710.999999999996</v>
      </c>
      <c r="N274" s="98">
        <v>4386.8599999999997</v>
      </c>
      <c r="O274" s="98">
        <v>3794.45</v>
      </c>
      <c r="P274" s="98">
        <v>3918.5699999999997</v>
      </c>
      <c r="Q274" s="98"/>
      <c r="R274" s="329">
        <f t="shared" si="35"/>
        <v>12099.88</v>
      </c>
      <c r="S274" s="471"/>
      <c r="T274" s="472"/>
      <c r="U274" s="472"/>
      <c r="V274" s="323"/>
      <c r="W274" s="337">
        <f t="shared" si="36"/>
        <v>0</v>
      </c>
      <c r="X274" s="471"/>
      <c r="Y274" s="472"/>
      <c r="Z274" s="472"/>
      <c r="AA274" s="323"/>
      <c r="AB274" s="337">
        <f t="shared" ref="AB274:AB337" si="43">SUM(X274:AA274)</f>
        <v>0</v>
      </c>
      <c r="AC274" s="471"/>
      <c r="AD274" s="472"/>
      <c r="AE274" s="472"/>
      <c r="AF274" s="323"/>
      <c r="AG274" s="337">
        <f t="shared" ref="AG274:AG337" si="44">SUM(AC274:AF274)</f>
        <v>0</v>
      </c>
      <c r="AH274" s="471"/>
      <c r="AI274" s="472"/>
      <c r="AJ274" s="472"/>
      <c r="AK274" s="323"/>
      <c r="AL274" s="337">
        <f t="shared" ref="AL274:AL337" si="45">SUM(AH274:AK274)</f>
        <v>0</v>
      </c>
    </row>
    <row r="275" spans="1:38" ht="12.75" customHeight="1" x14ac:dyDescent="0.2">
      <c r="A275" s="95" t="s">
        <v>8</v>
      </c>
      <c r="B275" s="96" t="s">
        <v>249</v>
      </c>
      <c r="C275" s="96" t="s">
        <v>150</v>
      </c>
      <c r="D275" s="98"/>
      <c r="E275" s="98"/>
      <c r="F275" s="98"/>
      <c r="G275" s="98"/>
      <c r="H275" s="121">
        <f t="shared" si="33"/>
        <v>0</v>
      </c>
      <c r="I275" s="98"/>
      <c r="J275" s="98"/>
      <c r="K275" s="98">
        <v>25.46</v>
      </c>
      <c r="L275" s="98">
        <v>38.94</v>
      </c>
      <c r="M275" s="121">
        <f t="shared" si="34"/>
        <v>64.400000000000006</v>
      </c>
      <c r="N275" s="98"/>
      <c r="O275" s="98">
        <v>44.82</v>
      </c>
      <c r="P275" s="98">
        <v>85.78</v>
      </c>
      <c r="Q275" s="98"/>
      <c r="R275" s="329">
        <f t="shared" si="35"/>
        <v>130.6</v>
      </c>
      <c r="S275" s="471"/>
      <c r="T275" s="472"/>
      <c r="U275" s="472"/>
      <c r="V275" s="323"/>
      <c r="W275" s="337">
        <f t="shared" si="36"/>
        <v>0</v>
      </c>
      <c r="X275" s="471"/>
      <c r="Y275" s="472"/>
      <c r="Z275" s="472"/>
      <c r="AA275" s="323"/>
      <c r="AB275" s="337">
        <f t="shared" ref="AB275:AB276" si="46">SUM(X275:AA275)</f>
        <v>0</v>
      </c>
      <c r="AC275" s="471"/>
      <c r="AD275" s="472"/>
      <c r="AE275" s="472"/>
      <c r="AF275" s="323"/>
      <c r="AG275" s="337">
        <f t="shared" ref="AG275:AG276" si="47">SUM(AC275:AF275)</f>
        <v>0</v>
      </c>
      <c r="AH275" s="471"/>
      <c r="AI275" s="472"/>
      <c r="AJ275" s="472"/>
      <c r="AK275" s="323"/>
      <c r="AL275" s="337">
        <f t="shared" si="45"/>
        <v>0</v>
      </c>
    </row>
    <row r="276" spans="1:38" ht="12.75" customHeight="1" x14ac:dyDescent="0.2">
      <c r="A276" s="95" t="s">
        <v>8</v>
      </c>
      <c r="B276" s="96" t="s">
        <v>249</v>
      </c>
      <c r="C276" s="96" t="s">
        <v>162</v>
      </c>
      <c r="D276" s="98"/>
      <c r="E276" s="98"/>
      <c r="F276" s="98">
        <v>1247.68</v>
      </c>
      <c r="G276" s="98">
        <v>1203.6799999999998</v>
      </c>
      <c r="H276" s="121">
        <f t="shared" si="33"/>
        <v>2451.3599999999997</v>
      </c>
      <c r="I276" s="98">
        <v>412.82000000000005</v>
      </c>
      <c r="J276" s="98">
        <v>1621.9800000000002</v>
      </c>
      <c r="K276" s="98">
        <v>2438.98</v>
      </c>
      <c r="L276" s="98">
        <v>2611.7000000000003</v>
      </c>
      <c r="M276" s="121">
        <f t="shared" si="34"/>
        <v>7085.4800000000014</v>
      </c>
      <c r="N276" s="98">
        <v>1078.06</v>
      </c>
      <c r="O276" s="98">
        <v>1912.0800000000004</v>
      </c>
      <c r="P276" s="98">
        <v>1611.54</v>
      </c>
      <c r="Q276" s="98"/>
      <c r="R276" s="329">
        <f t="shared" si="35"/>
        <v>4601.68</v>
      </c>
      <c r="S276" s="471"/>
      <c r="T276" s="472"/>
      <c r="U276" s="472"/>
      <c r="V276" s="323"/>
      <c r="W276" s="337">
        <f t="shared" si="36"/>
        <v>0</v>
      </c>
      <c r="X276" s="471"/>
      <c r="Y276" s="472"/>
      <c r="Z276" s="472"/>
      <c r="AA276" s="323"/>
      <c r="AB276" s="337">
        <f t="shared" si="46"/>
        <v>0</v>
      </c>
      <c r="AC276" s="471"/>
      <c r="AD276" s="472"/>
      <c r="AE276" s="472"/>
      <c r="AF276" s="323"/>
      <c r="AG276" s="337">
        <f t="shared" si="47"/>
        <v>0</v>
      </c>
      <c r="AH276" s="471"/>
      <c r="AI276" s="472"/>
      <c r="AJ276" s="472"/>
      <c r="AK276" s="323"/>
      <c r="AL276" s="337">
        <f t="shared" si="45"/>
        <v>0</v>
      </c>
    </row>
    <row r="277" spans="1:38" ht="12.75" customHeight="1" x14ac:dyDescent="0.2">
      <c r="A277" s="95" t="s">
        <v>8</v>
      </c>
      <c r="B277" s="96" t="s">
        <v>249</v>
      </c>
      <c r="C277" s="96" t="s">
        <v>131</v>
      </c>
      <c r="D277" s="98">
        <v>1082.8999999999999</v>
      </c>
      <c r="E277" s="98">
        <v>852.59999999999991</v>
      </c>
      <c r="F277" s="98">
        <v>1527.8899999999999</v>
      </c>
      <c r="G277" s="98">
        <v>2264</v>
      </c>
      <c r="H277" s="121">
        <f t="shared" si="33"/>
        <v>5727.3899999999994</v>
      </c>
      <c r="I277" s="98">
        <v>1514.1399999999999</v>
      </c>
      <c r="J277" s="98">
        <v>933.45999999999981</v>
      </c>
      <c r="K277" s="98">
        <v>2053.75</v>
      </c>
      <c r="L277" s="98">
        <v>2158.62</v>
      </c>
      <c r="M277" s="121">
        <f t="shared" si="34"/>
        <v>6659.9699999999993</v>
      </c>
      <c r="N277" s="98">
        <v>583.46</v>
      </c>
      <c r="O277" s="98">
        <v>54.779999999999994</v>
      </c>
      <c r="P277" s="98"/>
      <c r="Q277" s="98"/>
      <c r="R277" s="329">
        <f t="shared" si="35"/>
        <v>638.24</v>
      </c>
      <c r="S277" s="471"/>
      <c r="T277" s="472"/>
      <c r="U277" s="472"/>
      <c r="V277" s="323"/>
      <c r="W277" s="337">
        <f t="shared" si="36"/>
        <v>0</v>
      </c>
      <c r="X277" s="471"/>
      <c r="Y277" s="472"/>
      <c r="Z277" s="472"/>
      <c r="AA277" s="323"/>
      <c r="AB277" s="337">
        <f t="shared" si="43"/>
        <v>0</v>
      </c>
      <c r="AC277" s="471"/>
      <c r="AD277" s="472"/>
      <c r="AE277" s="472"/>
      <c r="AF277" s="323"/>
      <c r="AG277" s="337">
        <f t="shared" si="44"/>
        <v>0</v>
      </c>
      <c r="AH277" s="471"/>
      <c r="AI277" s="472"/>
      <c r="AJ277" s="472"/>
      <c r="AK277" s="323"/>
      <c r="AL277" s="337">
        <f t="shared" si="45"/>
        <v>0</v>
      </c>
    </row>
    <row r="278" spans="1:38" ht="12.75" customHeight="1" x14ac:dyDescent="0.2">
      <c r="A278" s="95" t="s">
        <v>8</v>
      </c>
      <c r="B278" s="96" t="s">
        <v>249</v>
      </c>
      <c r="C278" s="96" t="s">
        <v>132</v>
      </c>
      <c r="D278" s="98"/>
      <c r="E278" s="98"/>
      <c r="F278" s="98">
        <v>284.73</v>
      </c>
      <c r="G278" s="98">
        <v>107.64000000000001</v>
      </c>
      <c r="H278" s="121">
        <f t="shared" ref="H278:H309" si="48">SUM(D278:G278)</f>
        <v>392.37</v>
      </c>
      <c r="I278" s="98"/>
      <c r="J278" s="98"/>
      <c r="K278" s="98"/>
      <c r="L278" s="98"/>
      <c r="M278" s="121">
        <f t="shared" ref="M278:M309" si="49">SUM(I278:L278)</f>
        <v>0</v>
      </c>
      <c r="N278" s="98"/>
      <c r="O278" s="98"/>
      <c r="P278" s="98"/>
      <c r="Q278" s="98"/>
      <c r="R278" s="329">
        <f t="shared" ref="R278:R309" si="50">SUM(N278:Q278)</f>
        <v>0</v>
      </c>
      <c r="S278" s="471"/>
      <c r="T278" s="472"/>
      <c r="U278" s="472"/>
      <c r="V278" s="323"/>
      <c r="W278" s="337">
        <f t="shared" si="36"/>
        <v>0</v>
      </c>
      <c r="X278" s="471"/>
      <c r="Y278" s="472"/>
      <c r="Z278" s="472"/>
      <c r="AA278" s="323"/>
      <c r="AB278" s="337">
        <f t="shared" si="43"/>
        <v>0</v>
      </c>
      <c r="AC278" s="471"/>
      <c r="AD278" s="472"/>
      <c r="AE278" s="472"/>
      <c r="AF278" s="323"/>
      <c r="AG278" s="337">
        <f t="shared" si="44"/>
        <v>0</v>
      </c>
      <c r="AH278" s="471"/>
      <c r="AI278" s="472"/>
      <c r="AJ278" s="472"/>
      <c r="AK278" s="323"/>
      <c r="AL278" s="337">
        <f t="shared" si="45"/>
        <v>0</v>
      </c>
    </row>
    <row r="279" spans="1:38" ht="12.75" customHeight="1" x14ac:dyDescent="0.2">
      <c r="A279" s="95" t="s">
        <v>8</v>
      </c>
      <c r="B279" s="96" t="s">
        <v>249</v>
      </c>
      <c r="C279" s="96" t="s">
        <v>153</v>
      </c>
      <c r="D279" s="98">
        <v>5659.6050000000005</v>
      </c>
      <c r="E279" s="98">
        <v>5839.1100000000006</v>
      </c>
      <c r="F279" s="98">
        <v>6054.880000000001</v>
      </c>
      <c r="G279" s="98">
        <v>7280.44</v>
      </c>
      <c r="H279" s="121">
        <f t="shared" si="48"/>
        <v>24834.035</v>
      </c>
      <c r="I279" s="98">
        <v>6470.5499999999993</v>
      </c>
      <c r="J279" s="98">
        <v>7280.1299999999992</v>
      </c>
      <c r="K279" s="98">
        <v>5760.800000000002</v>
      </c>
      <c r="L279" s="98">
        <v>6790.430000000003</v>
      </c>
      <c r="M279" s="121">
        <f t="shared" si="49"/>
        <v>26301.910000000003</v>
      </c>
      <c r="N279" s="98">
        <v>7114.8900000000012</v>
      </c>
      <c r="O279" s="98">
        <v>8115.0200000000023</v>
      </c>
      <c r="P279" s="98">
        <v>4455.0300000000007</v>
      </c>
      <c r="Q279" s="98"/>
      <c r="R279" s="329">
        <f t="shared" si="50"/>
        <v>19684.940000000002</v>
      </c>
      <c r="S279" s="471"/>
      <c r="T279" s="472"/>
      <c r="U279" s="472"/>
      <c r="V279" s="323"/>
      <c r="W279" s="337">
        <f t="shared" si="36"/>
        <v>0</v>
      </c>
      <c r="X279" s="471"/>
      <c r="Y279" s="472"/>
      <c r="Z279" s="472"/>
      <c r="AA279" s="323"/>
      <c r="AB279" s="337">
        <f t="shared" si="43"/>
        <v>0</v>
      </c>
      <c r="AC279" s="471"/>
      <c r="AD279" s="472"/>
      <c r="AE279" s="472"/>
      <c r="AF279" s="323"/>
      <c r="AG279" s="337">
        <f t="shared" si="44"/>
        <v>0</v>
      </c>
      <c r="AH279" s="471"/>
      <c r="AI279" s="472"/>
      <c r="AJ279" s="472"/>
      <c r="AK279" s="323"/>
      <c r="AL279" s="337">
        <f t="shared" si="45"/>
        <v>0</v>
      </c>
    </row>
    <row r="280" spans="1:38" ht="12.75" customHeight="1" x14ac:dyDescent="0.2">
      <c r="A280" s="95" t="s">
        <v>8</v>
      </c>
      <c r="B280" s="96" t="s">
        <v>249</v>
      </c>
      <c r="C280" s="96" t="s">
        <v>141</v>
      </c>
      <c r="D280" s="98">
        <v>2735.16</v>
      </c>
      <c r="E280" s="98">
        <v>2559.5099999999998</v>
      </c>
      <c r="F280" s="98">
        <v>4428.4499999999989</v>
      </c>
      <c r="G280" s="98">
        <v>5111.45</v>
      </c>
      <c r="H280" s="121">
        <f t="shared" si="48"/>
        <v>14834.57</v>
      </c>
      <c r="I280" s="98">
        <v>3309.5600000000004</v>
      </c>
      <c r="J280" s="98">
        <v>2780.9099999999989</v>
      </c>
      <c r="K280" s="98">
        <v>6073.9599999999991</v>
      </c>
      <c r="L280" s="98">
        <v>6989.3800000000037</v>
      </c>
      <c r="M280" s="121">
        <f t="shared" si="49"/>
        <v>19153.810000000001</v>
      </c>
      <c r="N280" s="98">
        <v>5421.73</v>
      </c>
      <c r="O280" s="98">
        <v>3441.8799999999983</v>
      </c>
      <c r="P280" s="98">
        <v>4419.5600000000004</v>
      </c>
      <c r="Q280" s="98"/>
      <c r="R280" s="329">
        <f t="shared" si="50"/>
        <v>13283.169999999998</v>
      </c>
      <c r="S280" s="471"/>
      <c r="T280" s="472"/>
      <c r="U280" s="472"/>
      <c r="V280" s="323"/>
      <c r="W280" s="337">
        <f t="shared" si="36"/>
        <v>0</v>
      </c>
      <c r="X280" s="471"/>
      <c r="Y280" s="472"/>
      <c r="Z280" s="472"/>
      <c r="AA280" s="323"/>
      <c r="AB280" s="337">
        <f t="shared" si="43"/>
        <v>0</v>
      </c>
      <c r="AC280" s="471"/>
      <c r="AD280" s="472"/>
      <c r="AE280" s="472"/>
      <c r="AF280" s="323"/>
      <c r="AG280" s="337">
        <f t="shared" si="44"/>
        <v>0</v>
      </c>
      <c r="AH280" s="471"/>
      <c r="AI280" s="472"/>
      <c r="AJ280" s="472"/>
      <c r="AK280" s="323"/>
      <c r="AL280" s="337">
        <f t="shared" si="45"/>
        <v>0</v>
      </c>
    </row>
    <row r="281" spans="1:38" ht="12.75" customHeight="1" x14ac:dyDescent="0.2">
      <c r="A281" s="95" t="s">
        <v>8</v>
      </c>
      <c r="B281" s="96" t="s">
        <v>249</v>
      </c>
      <c r="C281" s="96" t="s">
        <v>142</v>
      </c>
      <c r="D281" s="98">
        <v>1359.62</v>
      </c>
      <c r="E281" s="98">
        <v>1074.8400000000001</v>
      </c>
      <c r="F281" s="98">
        <v>1724.2</v>
      </c>
      <c r="G281" s="98">
        <v>2056.3999999999996</v>
      </c>
      <c r="H281" s="121">
        <f t="shared" si="48"/>
        <v>6215.0599999999995</v>
      </c>
      <c r="I281" s="98">
        <v>895.52</v>
      </c>
      <c r="J281" s="98">
        <v>1112.31</v>
      </c>
      <c r="K281" s="98">
        <v>1977.88</v>
      </c>
      <c r="L281" s="98">
        <v>2276.5499999999997</v>
      </c>
      <c r="M281" s="121">
        <f t="shared" si="49"/>
        <v>6262.26</v>
      </c>
      <c r="N281" s="98">
        <v>1627.18</v>
      </c>
      <c r="O281" s="98">
        <v>1574.5300000000002</v>
      </c>
      <c r="P281" s="98">
        <v>1854.9899999999998</v>
      </c>
      <c r="Q281" s="98"/>
      <c r="R281" s="329">
        <f t="shared" si="50"/>
        <v>5056.7</v>
      </c>
      <c r="S281" s="471"/>
      <c r="T281" s="472"/>
      <c r="U281" s="472"/>
      <c r="V281" s="323"/>
      <c r="W281" s="337">
        <f t="shared" si="36"/>
        <v>0</v>
      </c>
      <c r="X281" s="471"/>
      <c r="Y281" s="472"/>
      <c r="Z281" s="472"/>
      <c r="AA281" s="323"/>
      <c r="AB281" s="337">
        <f t="shared" si="43"/>
        <v>0</v>
      </c>
      <c r="AC281" s="471"/>
      <c r="AD281" s="472"/>
      <c r="AE281" s="472"/>
      <c r="AF281" s="323"/>
      <c r="AG281" s="337">
        <f t="shared" si="44"/>
        <v>0</v>
      </c>
      <c r="AH281" s="471"/>
      <c r="AI281" s="472"/>
      <c r="AJ281" s="472"/>
      <c r="AK281" s="323"/>
      <c r="AL281" s="337">
        <f t="shared" si="45"/>
        <v>0</v>
      </c>
    </row>
    <row r="282" spans="1:38" ht="12.75" customHeight="1" x14ac:dyDescent="0.2">
      <c r="A282" s="95" t="s">
        <v>8</v>
      </c>
      <c r="B282" s="96" t="s">
        <v>249</v>
      </c>
      <c r="C282" s="96" t="s">
        <v>143</v>
      </c>
      <c r="D282" s="98">
        <v>3313.3750000000009</v>
      </c>
      <c r="E282" s="98">
        <v>2774.9400000000023</v>
      </c>
      <c r="F282" s="98">
        <v>6079.2300000000041</v>
      </c>
      <c r="G282" s="98">
        <v>10109.98000000001</v>
      </c>
      <c r="H282" s="121">
        <f t="shared" si="48"/>
        <v>22277.525000000016</v>
      </c>
      <c r="I282" s="98">
        <v>4725.3100000000004</v>
      </c>
      <c r="J282" s="98">
        <v>4144.2800000000025</v>
      </c>
      <c r="K282" s="98">
        <v>8223.6300000000047</v>
      </c>
      <c r="L282" s="98">
        <v>10360.900000000003</v>
      </c>
      <c r="M282" s="121">
        <f t="shared" si="49"/>
        <v>27454.12000000001</v>
      </c>
      <c r="N282" s="98">
        <v>4542.9000000000005</v>
      </c>
      <c r="O282" s="98">
        <v>3912.1000000000022</v>
      </c>
      <c r="P282" s="98">
        <v>4926.3400000000038</v>
      </c>
      <c r="Q282" s="98"/>
      <c r="R282" s="329">
        <f t="shared" si="50"/>
        <v>13381.340000000007</v>
      </c>
      <c r="S282" s="471"/>
      <c r="T282" s="472"/>
      <c r="U282" s="472"/>
      <c r="V282" s="323"/>
      <c r="W282" s="337">
        <f t="shared" si="36"/>
        <v>0</v>
      </c>
      <c r="X282" s="471"/>
      <c r="Y282" s="472"/>
      <c r="Z282" s="472"/>
      <c r="AA282" s="323"/>
      <c r="AB282" s="337">
        <f t="shared" si="43"/>
        <v>0</v>
      </c>
      <c r="AC282" s="471"/>
      <c r="AD282" s="472"/>
      <c r="AE282" s="472"/>
      <c r="AF282" s="323"/>
      <c r="AG282" s="337">
        <f t="shared" si="44"/>
        <v>0</v>
      </c>
      <c r="AH282" s="471"/>
      <c r="AI282" s="472"/>
      <c r="AJ282" s="472"/>
      <c r="AK282" s="323"/>
      <c r="AL282" s="337">
        <f t="shared" si="45"/>
        <v>0</v>
      </c>
    </row>
    <row r="283" spans="1:38" ht="12.75" customHeight="1" x14ac:dyDescent="0.2">
      <c r="A283" s="95" t="s">
        <v>8</v>
      </c>
      <c r="B283" s="96" t="s">
        <v>249</v>
      </c>
      <c r="C283" s="96" t="s">
        <v>144</v>
      </c>
      <c r="D283" s="98">
        <v>1024.8099999999997</v>
      </c>
      <c r="E283" s="98">
        <v>790.49999999999977</v>
      </c>
      <c r="F283" s="98">
        <v>1133.48</v>
      </c>
      <c r="G283" s="98">
        <v>4783.74</v>
      </c>
      <c r="H283" s="121">
        <f t="shared" si="48"/>
        <v>7732.5299999999988</v>
      </c>
      <c r="I283" s="98">
        <v>6794.3200000000015</v>
      </c>
      <c r="J283" s="98">
        <v>4519.8999999999996</v>
      </c>
      <c r="K283" s="98">
        <v>7056.489999999998</v>
      </c>
      <c r="L283" s="98">
        <v>9931.44</v>
      </c>
      <c r="M283" s="121">
        <f t="shared" si="49"/>
        <v>28302.15</v>
      </c>
      <c r="N283" s="98">
        <v>7000.97</v>
      </c>
      <c r="O283" s="98">
        <v>4536.3700000000017</v>
      </c>
      <c r="P283" s="98">
        <v>5191.5430000000006</v>
      </c>
      <c r="Q283" s="98"/>
      <c r="R283" s="329">
        <f t="shared" si="50"/>
        <v>16728.883000000002</v>
      </c>
      <c r="S283" s="471"/>
      <c r="T283" s="472"/>
      <c r="U283" s="472"/>
      <c r="V283" s="323"/>
      <c r="W283" s="337">
        <f t="shared" si="36"/>
        <v>0</v>
      </c>
      <c r="X283" s="471"/>
      <c r="Y283" s="472"/>
      <c r="Z283" s="472"/>
      <c r="AA283" s="323"/>
      <c r="AB283" s="337">
        <f t="shared" si="43"/>
        <v>0</v>
      </c>
      <c r="AC283" s="471"/>
      <c r="AD283" s="472"/>
      <c r="AE283" s="472"/>
      <c r="AF283" s="323"/>
      <c r="AG283" s="337">
        <f t="shared" si="44"/>
        <v>0</v>
      </c>
      <c r="AH283" s="471"/>
      <c r="AI283" s="472"/>
      <c r="AJ283" s="472"/>
      <c r="AK283" s="323"/>
      <c r="AL283" s="337">
        <f t="shared" si="45"/>
        <v>0</v>
      </c>
    </row>
    <row r="284" spans="1:38" ht="12.75" customHeight="1" x14ac:dyDescent="0.2">
      <c r="A284" s="95" t="s">
        <v>8</v>
      </c>
      <c r="B284" s="96" t="s">
        <v>249</v>
      </c>
      <c r="C284" s="96" t="s">
        <v>145</v>
      </c>
      <c r="D284" s="98">
        <v>185.37</v>
      </c>
      <c r="E284" s="98">
        <v>382.87000000000006</v>
      </c>
      <c r="F284" s="98">
        <v>1435.65</v>
      </c>
      <c r="G284" s="98">
        <v>3180.1100000000006</v>
      </c>
      <c r="H284" s="121">
        <f t="shared" si="48"/>
        <v>5184.0000000000009</v>
      </c>
      <c r="I284" s="98">
        <v>2068.8499999999995</v>
      </c>
      <c r="J284" s="98">
        <v>3524.9299999999994</v>
      </c>
      <c r="K284" s="98">
        <v>3392.6399999999994</v>
      </c>
      <c r="L284" s="98">
        <v>4483.3600000000006</v>
      </c>
      <c r="M284" s="121">
        <f t="shared" si="49"/>
        <v>13469.779999999999</v>
      </c>
      <c r="N284" s="98">
        <v>3200.3199999999997</v>
      </c>
      <c r="O284" s="98">
        <v>3110.71</v>
      </c>
      <c r="P284" s="98">
        <v>2369.91</v>
      </c>
      <c r="Q284" s="98"/>
      <c r="R284" s="329">
        <f t="shared" si="50"/>
        <v>8680.9399999999987</v>
      </c>
      <c r="S284" s="471"/>
      <c r="T284" s="472"/>
      <c r="U284" s="472"/>
      <c r="V284" s="323"/>
      <c r="W284" s="337">
        <f t="shared" si="36"/>
        <v>0</v>
      </c>
      <c r="X284" s="471"/>
      <c r="Y284" s="472"/>
      <c r="Z284" s="472"/>
      <c r="AA284" s="323"/>
      <c r="AB284" s="337">
        <f t="shared" si="43"/>
        <v>0</v>
      </c>
      <c r="AC284" s="471"/>
      <c r="AD284" s="472"/>
      <c r="AE284" s="472"/>
      <c r="AF284" s="323"/>
      <c r="AG284" s="337">
        <f t="shared" si="44"/>
        <v>0</v>
      </c>
      <c r="AH284" s="471"/>
      <c r="AI284" s="472"/>
      <c r="AJ284" s="472"/>
      <c r="AK284" s="323"/>
      <c r="AL284" s="337">
        <f t="shared" si="45"/>
        <v>0</v>
      </c>
    </row>
    <row r="285" spans="1:38" ht="12.75" customHeight="1" x14ac:dyDescent="0.2">
      <c r="A285" s="95" t="s">
        <v>8</v>
      </c>
      <c r="B285" s="96" t="s">
        <v>249</v>
      </c>
      <c r="C285" s="96" t="s">
        <v>146</v>
      </c>
      <c r="D285" s="98">
        <v>1359.7699999999998</v>
      </c>
      <c r="E285" s="98">
        <v>2533.91</v>
      </c>
      <c r="F285" s="98">
        <v>5676.1700000000028</v>
      </c>
      <c r="G285" s="98">
        <v>8281.0700000000052</v>
      </c>
      <c r="H285" s="121">
        <f t="shared" si="48"/>
        <v>17850.920000000006</v>
      </c>
      <c r="I285" s="98">
        <v>3589.5999999999995</v>
      </c>
      <c r="J285" s="98">
        <v>5330.0800000000027</v>
      </c>
      <c r="K285" s="98">
        <v>9107.0500000000029</v>
      </c>
      <c r="L285" s="98">
        <v>11181.220000000005</v>
      </c>
      <c r="M285" s="121">
        <f t="shared" si="49"/>
        <v>29207.950000000008</v>
      </c>
      <c r="N285" s="98">
        <v>5254.8899999999994</v>
      </c>
      <c r="O285" s="98">
        <v>4802.1500000000015</v>
      </c>
      <c r="P285" s="98">
        <v>6634.9400000000023</v>
      </c>
      <c r="Q285" s="98"/>
      <c r="R285" s="329">
        <f t="shared" si="50"/>
        <v>16691.980000000003</v>
      </c>
      <c r="S285" s="471"/>
      <c r="T285" s="472"/>
      <c r="U285" s="472"/>
      <c r="V285" s="323"/>
      <c r="W285" s="337">
        <f t="shared" si="36"/>
        <v>0</v>
      </c>
      <c r="X285" s="471"/>
      <c r="Y285" s="472"/>
      <c r="Z285" s="472"/>
      <c r="AA285" s="323"/>
      <c r="AB285" s="337">
        <f t="shared" si="43"/>
        <v>0</v>
      </c>
      <c r="AC285" s="471"/>
      <c r="AD285" s="472"/>
      <c r="AE285" s="472"/>
      <c r="AF285" s="323"/>
      <c r="AG285" s="337">
        <f t="shared" si="44"/>
        <v>0</v>
      </c>
      <c r="AH285" s="471"/>
      <c r="AI285" s="472"/>
      <c r="AJ285" s="472"/>
      <c r="AK285" s="323"/>
      <c r="AL285" s="337">
        <f t="shared" si="45"/>
        <v>0</v>
      </c>
    </row>
    <row r="286" spans="1:38" ht="12.75" customHeight="1" x14ac:dyDescent="0.2">
      <c r="A286" s="95" t="s">
        <v>8</v>
      </c>
      <c r="B286" s="96" t="s">
        <v>243</v>
      </c>
      <c r="C286" s="96" t="s">
        <v>124</v>
      </c>
      <c r="D286" s="98"/>
      <c r="E286" s="98"/>
      <c r="F286" s="98"/>
      <c r="G286" s="98"/>
      <c r="H286" s="121">
        <f t="shared" si="48"/>
        <v>0</v>
      </c>
      <c r="I286" s="98"/>
      <c r="J286" s="98"/>
      <c r="K286" s="98"/>
      <c r="L286" s="98">
        <v>715.65</v>
      </c>
      <c r="M286" s="121">
        <f t="shared" si="49"/>
        <v>715.65</v>
      </c>
      <c r="N286" s="98">
        <v>1015.27</v>
      </c>
      <c r="O286" s="98">
        <v>780.01999999999987</v>
      </c>
      <c r="P286" s="98">
        <v>591.21</v>
      </c>
      <c r="Q286" s="98"/>
      <c r="R286" s="329">
        <f t="shared" si="50"/>
        <v>2386.5</v>
      </c>
      <c r="S286" s="471"/>
      <c r="T286" s="472"/>
      <c r="U286" s="472"/>
      <c r="V286" s="323"/>
      <c r="W286" s="337">
        <f t="shared" si="36"/>
        <v>0</v>
      </c>
      <c r="X286" s="471"/>
      <c r="Y286" s="472"/>
      <c r="Z286" s="472"/>
      <c r="AA286" s="323"/>
      <c r="AB286" s="337">
        <f t="shared" si="43"/>
        <v>0</v>
      </c>
      <c r="AC286" s="471"/>
      <c r="AD286" s="472"/>
      <c r="AE286" s="472"/>
      <c r="AF286" s="323"/>
      <c r="AG286" s="337">
        <f t="shared" si="44"/>
        <v>0</v>
      </c>
      <c r="AH286" s="471"/>
      <c r="AI286" s="472"/>
      <c r="AJ286" s="472"/>
      <c r="AK286" s="323"/>
      <c r="AL286" s="337">
        <f t="shared" si="45"/>
        <v>0</v>
      </c>
    </row>
    <row r="287" spans="1:38" ht="12.75" customHeight="1" x14ac:dyDescent="0.2">
      <c r="A287" s="95" t="s">
        <v>8</v>
      </c>
      <c r="B287" s="96" t="s">
        <v>243</v>
      </c>
      <c r="C287" s="96" t="s">
        <v>125</v>
      </c>
      <c r="D287" s="98">
        <v>251.94</v>
      </c>
      <c r="E287" s="98">
        <v>305.50000000000006</v>
      </c>
      <c r="F287" s="98">
        <v>470.53999999999996</v>
      </c>
      <c r="G287" s="98">
        <v>569.4</v>
      </c>
      <c r="H287" s="121">
        <f t="shared" si="48"/>
        <v>1597.38</v>
      </c>
      <c r="I287" s="98">
        <v>333.73999999999995</v>
      </c>
      <c r="J287" s="98">
        <v>223.67999999999998</v>
      </c>
      <c r="K287" s="98">
        <v>567.54999999999995</v>
      </c>
      <c r="L287" s="98">
        <v>194.73</v>
      </c>
      <c r="M287" s="121">
        <f t="shared" si="49"/>
        <v>1319.6999999999998</v>
      </c>
      <c r="N287" s="98">
        <v>405.71000000000004</v>
      </c>
      <c r="O287" s="98">
        <v>110.32999999999998</v>
      </c>
      <c r="P287" s="98">
        <v>625.88000000000011</v>
      </c>
      <c r="Q287" s="98"/>
      <c r="R287" s="329">
        <f t="shared" si="50"/>
        <v>1141.92</v>
      </c>
      <c r="S287" s="471"/>
      <c r="T287" s="472"/>
      <c r="U287" s="472"/>
      <c r="V287" s="323"/>
      <c r="W287" s="337">
        <f t="shared" si="36"/>
        <v>0</v>
      </c>
      <c r="X287" s="471"/>
      <c r="Y287" s="472"/>
      <c r="Z287" s="472"/>
      <c r="AA287" s="323"/>
      <c r="AB287" s="337">
        <f t="shared" si="43"/>
        <v>0</v>
      </c>
      <c r="AC287" s="471"/>
      <c r="AD287" s="472"/>
      <c r="AE287" s="472"/>
      <c r="AF287" s="323"/>
      <c r="AG287" s="337">
        <f t="shared" si="44"/>
        <v>0</v>
      </c>
      <c r="AH287" s="471"/>
      <c r="AI287" s="472"/>
      <c r="AJ287" s="472"/>
      <c r="AK287" s="323"/>
      <c r="AL287" s="337">
        <f t="shared" si="45"/>
        <v>0</v>
      </c>
    </row>
    <row r="288" spans="1:38" ht="12.75" customHeight="1" x14ac:dyDescent="0.2">
      <c r="A288" s="95" t="s">
        <v>8</v>
      </c>
      <c r="B288" s="96" t="s">
        <v>243</v>
      </c>
      <c r="C288" s="96" t="s">
        <v>126</v>
      </c>
      <c r="D288" s="98"/>
      <c r="E288" s="98">
        <v>1029.9000000000001</v>
      </c>
      <c r="F288" s="98">
        <v>5265.89</v>
      </c>
      <c r="G288" s="98">
        <v>4475.13</v>
      </c>
      <c r="H288" s="121">
        <f t="shared" si="48"/>
        <v>10770.920000000002</v>
      </c>
      <c r="I288" s="98">
        <v>2380.81</v>
      </c>
      <c r="J288" s="98">
        <v>797.18999999999994</v>
      </c>
      <c r="K288" s="98">
        <v>3190.4300000000003</v>
      </c>
      <c r="L288" s="98">
        <v>4754.53</v>
      </c>
      <c r="M288" s="121">
        <f t="shared" si="49"/>
        <v>11122.96</v>
      </c>
      <c r="N288" s="98">
        <v>4598.8</v>
      </c>
      <c r="O288" s="98">
        <v>1447.9099999999999</v>
      </c>
      <c r="P288" s="98">
        <v>1431</v>
      </c>
      <c r="Q288" s="98"/>
      <c r="R288" s="329">
        <f t="shared" si="50"/>
        <v>7477.71</v>
      </c>
      <c r="S288" s="471"/>
      <c r="T288" s="472"/>
      <c r="U288" s="472"/>
      <c r="V288" s="323"/>
      <c r="W288" s="337">
        <f t="shared" si="36"/>
        <v>0</v>
      </c>
      <c r="X288" s="471"/>
      <c r="Y288" s="472"/>
      <c r="Z288" s="472"/>
      <c r="AA288" s="323"/>
      <c r="AB288" s="337">
        <f t="shared" si="43"/>
        <v>0</v>
      </c>
      <c r="AC288" s="471"/>
      <c r="AD288" s="472"/>
      <c r="AE288" s="472"/>
      <c r="AF288" s="323"/>
      <c r="AG288" s="337">
        <f t="shared" si="44"/>
        <v>0</v>
      </c>
      <c r="AH288" s="471"/>
      <c r="AI288" s="472"/>
      <c r="AJ288" s="472"/>
      <c r="AK288" s="323"/>
      <c r="AL288" s="337">
        <f t="shared" si="45"/>
        <v>0</v>
      </c>
    </row>
    <row r="289" spans="1:38" ht="12.75" customHeight="1" x14ac:dyDescent="0.2">
      <c r="A289" s="95" t="s">
        <v>8</v>
      </c>
      <c r="B289" s="96" t="s">
        <v>243</v>
      </c>
      <c r="C289" s="96" t="s">
        <v>127</v>
      </c>
      <c r="D289" s="98">
        <v>787.03</v>
      </c>
      <c r="E289" s="98"/>
      <c r="F289" s="98">
        <v>587.04</v>
      </c>
      <c r="G289" s="98">
        <v>1031.51</v>
      </c>
      <c r="H289" s="121">
        <f t="shared" si="48"/>
        <v>2405.58</v>
      </c>
      <c r="I289" s="98">
        <v>478.34000000000003</v>
      </c>
      <c r="J289" s="98">
        <v>227.98000000000002</v>
      </c>
      <c r="K289" s="98">
        <v>37.14</v>
      </c>
      <c r="L289" s="98">
        <v>58.620000000000005</v>
      </c>
      <c r="M289" s="121">
        <f t="shared" si="49"/>
        <v>802.08</v>
      </c>
      <c r="N289" s="98">
        <v>15.98</v>
      </c>
      <c r="O289" s="98">
        <v>27.88</v>
      </c>
      <c r="P289" s="98">
        <v>79.66</v>
      </c>
      <c r="Q289" s="98"/>
      <c r="R289" s="329">
        <f t="shared" si="50"/>
        <v>123.52</v>
      </c>
      <c r="S289" s="471"/>
      <c r="T289" s="472"/>
      <c r="U289" s="472"/>
      <c r="V289" s="323"/>
      <c r="W289" s="337">
        <f t="shared" si="36"/>
        <v>0</v>
      </c>
      <c r="X289" s="471"/>
      <c r="Y289" s="472"/>
      <c r="Z289" s="472"/>
      <c r="AA289" s="323"/>
      <c r="AB289" s="337">
        <f t="shared" si="43"/>
        <v>0</v>
      </c>
      <c r="AC289" s="471"/>
      <c r="AD289" s="472"/>
      <c r="AE289" s="472"/>
      <c r="AF289" s="323"/>
      <c r="AG289" s="337">
        <f t="shared" si="44"/>
        <v>0</v>
      </c>
      <c r="AH289" s="471"/>
      <c r="AI289" s="472"/>
      <c r="AJ289" s="472"/>
      <c r="AK289" s="323"/>
      <c r="AL289" s="337">
        <f t="shared" si="45"/>
        <v>0</v>
      </c>
    </row>
    <row r="290" spans="1:38" ht="12.75" customHeight="1" x14ac:dyDescent="0.2">
      <c r="A290" s="95" t="s">
        <v>8</v>
      </c>
      <c r="B290" s="96" t="s">
        <v>243</v>
      </c>
      <c r="C290" s="96" t="s">
        <v>128</v>
      </c>
      <c r="D290" s="98">
        <v>743.62</v>
      </c>
      <c r="E290" s="98">
        <v>536.32999999999993</v>
      </c>
      <c r="F290" s="98">
        <v>1051.53</v>
      </c>
      <c r="G290" s="98">
        <v>759.13000000000011</v>
      </c>
      <c r="H290" s="121">
        <f t="shared" si="48"/>
        <v>3090.6099999999997</v>
      </c>
      <c r="I290" s="98">
        <v>562.49</v>
      </c>
      <c r="J290" s="98">
        <v>347.94</v>
      </c>
      <c r="K290" s="98">
        <v>641.31999999999994</v>
      </c>
      <c r="L290" s="98">
        <v>636.71</v>
      </c>
      <c r="M290" s="121">
        <f t="shared" si="49"/>
        <v>2188.46</v>
      </c>
      <c r="N290" s="98">
        <v>986.05000000000007</v>
      </c>
      <c r="O290" s="98">
        <v>615.7600000000001</v>
      </c>
      <c r="P290" s="98">
        <v>278.55000000000007</v>
      </c>
      <c r="Q290" s="98"/>
      <c r="R290" s="329">
        <f t="shared" si="50"/>
        <v>1880.3600000000001</v>
      </c>
      <c r="S290" s="471"/>
      <c r="T290" s="472"/>
      <c r="U290" s="472"/>
      <c r="V290" s="323"/>
      <c r="W290" s="337">
        <f t="shared" si="36"/>
        <v>0</v>
      </c>
      <c r="X290" s="471"/>
      <c r="Y290" s="472"/>
      <c r="Z290" s="472"/>
      <c r="AA290" s="323"/>
      <c r="AB290" s="337">
        <f t="shared" si="43"/>
        <v>0</v>
      </c>
      <c r="AC290" s="471"/>
      <c r="AD290" s="472"/>
      <c r="AE290" s="472"/>
      <c r="AF290" s="323"/>
      <c r="AG290" s="337">
        <f t="shared" si="44"/>
        <v>0</v>
      </c>
      <c r="AH290" s="471"/>
      <c r="AI290" s="472"/>
      <c r="AJ290" s="472"/>
      <c r="AK290" s="323"/>
      <c r="AL290" s="337">
        <f t="shared" si="45"/>
        <v>0</v>
      </c>
    </row>
    <row r="291" spans="1:38" ht="12.75" customHeight="1" x14ac:dyDescent="0.2">
      <c r="A291" s="95" t="s">
        <v>8</v>
      </c>
      <c r="B291" s="96" t="s">
        <v>243</v>
      </c>
      <c r="C291" s="96" t="s">
        <v>129</v>
      </c>
      <c r="D291" s="98"/>
      <c r="E291" s="98"/>
      <c r="F291" s="98"/>
      <c r="G291" s="98">
        <v>50.14</v>
      </c>
      <c r="H291" s="121">
        <f t="shared" si="48"/>
        <v>50.14</v>
      </c>
      <c r="I291" s="98">
        <v>70.55</v>
      </c>
      <c r="J291" s="98">
        <v>25.16</v>
      </c>
      <c r="K291" s="98">
        <v>24.98</v>
      </c>
      <c r="L291" s="98">
        <v>25.16</v>
      </c>
      <c r="M291" s="121">
        <f t="shared" si="49"/>
        <v>145.85</v>
      </c>
      <c r="N291" s="98">
        <v>24.84</v>
      </c>
      <c r="O291" s="98">
        <v>1393.05</v>
      </c>
      <c r="P291" s="98">
        <v>1543.0000000000002</v>
      </c>
      <c r="Q291" s="98"/>
      <c r="R291" s="329">
        <f t="shared" si="50"/>
        <v>2960.8900000000003</v>
      </c>
      <c r="S291" s="471"/>
      <c r="T291" s="472"/>
      <c r="U291" s="472"/>
      <c r="V291" s="323"/>
      <c r="W291" s="337">
        <f t="shared" si="36"/>
        <v>0</v>
      </c>
      <c r="X291" s="471"/>
      <c r="Y291" s="472"/>
      <c r="Z291" s="472"/>
      <c r="AA291" s="323"/>
      <c r="AB291" s="337">
        <f t="shared" si="43"/>
        <v>0</v>
      </c>
      <c r="AC291" s="471"/>
      <c r="AD291" s="472"/>
      <c r="AE291" s="472"/>
      <c r="AF291" s="323"/>
      <c r="AG291" s="337">
        <f t="shared" si="44"/>
        <v>0</v>
      </c>
      <c r="AH291" s="471"/>
      <c r="AI291" s="472"/>
      <c r="AJ291" s="472"/>
      <c r="AK291" s="323"/>
      <c r="AL291" s="337">
        <f t="shared" si="45"/>
        <v>0</v>
      </c>
    </row>
    <row r="292" spans="1:38" ht="12.75" customHeight="1" x14ac:dyDescent="0.2">
      <c r="A292" s="95" t="s">
        <v>8</v>
      </c>
      <c r="B292" s="96" t="s">
        <v>243</v>
      </c>
      <c r="C292" s="96" t="s">
        <v>131</v>
      </c>
      <c r="D292" s="98">
        <v>1944.15</v>
      </c>
      <c r="E292" s="98">
        <v>3643.3700000000003</v>
      </c>
      <c r="F292" s="98">
        <v>5273.78</v>
      </c>
      <c r="G292" s="98">
        <v>4020.37</v>
      </c>
      <c r="H292" s="121">
        <f t="shared" si="48"/>
        <v>14881.669999999998</v>
      </c>
      <c r="I292" s="98">
        <v>1122.4699999999998</v>
      </c>
      <c r="J292" s="98">
        <v>1715.9099999999999</v>
      </c>
      <c r="K292" s="98">
        <v>1771.21</v>
      </c>
      <c r="L292" s="98">
        <v>1869.22</v>
      </c>
      <c r="M292" s="121">
        <f t="shared" si="49"/>
        <v>6478.81</v>
      </c>
      <c r="N292" s="98">
        <v>1569.5499999999997</v>
      </c>
      <c r="O292" s="98">
        <v>1334.39</v>
      </c>
      <c r="P292" s="98">
        <v>1833.61</v>
      </c>
      <c r="Q292" s="98"/>
      <c r="R292" s="329">
        <f t="shared" si="50"/>
        <v>4737.5499999999993</v>
      </c>
      <c r="S292" s="471"/>
      <c r="T292" s="472"/>
      <c r="U292" s="472"/>
      <c r="V292" s="323"/>
      <c r="W292" s="337">
        <f t="shared" si="36"/>
        <v>0</v>
      </c>
      <c r="X292" s="471"/>
      <c r="Y292" s="472"/>
      <c r="Z292" s="472"/>
      <c r="AA292" s="323"/>
      <c r="AB292" s="337">
        <f t="shared" si="43"/>
        <v>0</v>
      </c>
      <c r="AC292" s="471"/>
      <c r="AD292" s="472"/>
      <c r="AE292" s="472"/>
      <c r="AF292" s="323"/>
      <c r="AG292" s="337">
        <f t="shared" si="44"/>
        <v>0</v>
      </c>
      <c r="AH292" s="471"/>
      <c r="AI292" s="472"/>
      <c r="AJ292" s="472"/>
      <c r="AK292" s="323"/>
      <c r="AL292" s="337">
        <f t="shared" si="45"/>
        <v>0</v>
      </c>
    </row>
    <row r="293" spans="1:38" ht="12.75" customHeight="1" x14ac:dyDescent="0.2">
      <c r="A293" s="95" t="s">
        <v>8</v>
      </c>
      <c r="B293" s="96" t="s">
        <v>243</v>
      </c>
      <c r="C293" s="96" t="s">
        <v>132</v>
      </c>
      <c r="D293" s="98">
        <v>39.1</v>
      </c>
      <c r="E293" s="98">
        <v>69.919999999999987</v>
      </c>
      <c r="F293" s="98">
        <v>407.30999999999995</v>
      </c>
      <c r="G293" s="98">
        <v>529.48</v>
      </c>
      <c r="H293" s="121">
        <f t="shared" si="48"/>
        <v>1045.81</v>
      </c>
      <c r="I293" s="98"/>
      <c r="J293" s="98"/>
      <c r="K293" s="98">
        <v>43.129999999999995</v>
      </c>
      <c r="L293" s="98"/>
      <c r="M293" s="121">
        <f t="shared" si="49"/>
        <v>43.129999999999995</v>
      </c>
      <c r="N293" s="98"/>
      <c r="O293" s="98">
        <v>22.61</v>
      </c>
      <c r="P293" s="98">
        <v>474.24000000000007</v>
      </c>
      <c r="Q293" s="98"/>
      <c r="R293" s="329">
        <f t="shared" si="50"/>
        <v>496.85000000000008</v>
      </c>
      <c r="S293" s="471"/>
      <c r="T293" s="472"/>
      <c r="U293" s="472"/>
      <c r="V293" s="323"/>
      <c r="W293" s="337">
        <f t="shared" si="36"/>
        <v>0</v>
      </c>
      <c r="X293" s="471"/>
      <c r="Y293" s="472"/>
      <c r="Z293" s="472"/>
      <c r="AA293" s="323"/>
      <c r="AB293" s="337">
        <f t="shared" si="43"/>
        <v>0</v>
      </c>
      <c r="AC293" s="471"/>
      <c r="AD293" s="472"/>
      <c r="AE293" s="472"/>
      <c r="AF293" s="323"/>
      <c r="AG293" s="337">
        <f t="shared" si="44"/>
        <v>0</v>
      </c>
      <c r="AH293" s="471"/>
      <c r="AI293" s="472"/>
      <c r="AJ293" s="472"/>
      <c r="AK293" s="323"/>
      <c r="AL293" s="337">
        <f t="shared" si="45"/>
        <v>0</v>
      </c>
    </row>
    <row r="294" spans="1:38" ht="12.75" customHeight="1" x14ac:dyDescent="0.2">
      <c r="A294" s="95" t="s">
        <v>8</v>
      </c>
      <c r="B294" s="96" t="s">
        <v>243</v>
      </c>
      <c r="C294" s="96" t="s">
        <v>133</v>
      </c>
      <c r="D294" s="98"/>
      <c r="E294" s="98"/>
      <c r="F294" s="98"/>
      <c r="G294" s="98">
        <v>18.899999999999999</v>
      </c>
      <c r="H294" s="121">
        <f t="shared" si="48"/>
        <v>18.899999999999999</v>
      </c>
      <c r="I294" s="98">
        <v>14.46</v>
      </c>
      <c r="J294" s="98">
        <v>92.38</v>
      </c>
      <c r="K294" s="98"/>
      <c r="L294" s="98">
        <v>19.23</v>
      </c>
      <c r="M294" s="121">
        <f t="shared" si="49"/>
        <v>126.07000000000001</v>
      </c>
      <c r="N294" s="98"/>
      <c r="O294" s="98"/>
      <c r="P294" s="98"/>
      <c r="Q294" s="98"/>
      <c r="R294" s="329">
        <f t="shared" si="50"/>
        <v>0</v>
      </c>
      <c r="S294" s="471"/>
      <c r="T294" s="472"/>
      <c r="U294" s="472"/>
      <c r="V294" s="323"/>
      <c r="W294" s="337">
        <f t="shared" si="36"/>
        <v>0</v>
      </c>
      <c r="X294" s="471"/>
      <c r="Y294" s="472"/>
      <c r="Z294" s="472"/>
      <c r="AA294" s="323"/>
      <c r="AB294" s="337">
        <f t="shared" si="43"/>
        <v>0</v>
      </c>
      <c r="AC294" s="471"/>
      <c r="AD294" s="472"/>
      <c r="AE294" s="472"/>
      <c r="AF294" s="323"/>
      <c r="AG294" s="337">
        <f t="shared" si="44"/>
        <v>0</v>
      </c>
      <c r="AH294" s="471"/>
      <c r="AI294" s="472"/>
      <c r="AJ294" s="472"/>
      <c r="AK294" s="323"/>
      <c r="AL294" s="337">
        <f t="shared" si="45"/>
        <v>0</v>
      </c>
    </row>
    <row r="295" spans="1:38" ht="12.75" customHeight="1" x14ac:dyDescent="0.2">
      <c r="A295" s="95" t="s">
        <v>8</v>
      </c>
      <c r="B295" s="96" t="s">
        <v>243</v>
      </c>
      <c r="C295" s="96" t="s">
        <v>135</v>
      </c>
      <c r="D295" s="98"/>
      <c r="E295" s="98"/>
      <c r="F295" s="98"/>
      <c r="G295" s="98"/>
      <c r="H295" s="121">
        <f t="shared" si="48"/>
        <v>0</v>
      </c>
      <c r="I295" s="98"/>
      <c r="J295" s="98"/>
      <c r="K295" s="98"/>
      <c r="L295" s="98">
        <v>6441.5499999999993</v>
      </c>
      <c r="M295" s="121">
        <f t="shared" si="49"/>
        <v>6441.5499999999993</v>
      </c>
      <c r="N295" s="98">
        <v>4100.4399999999987</v>
      </c>
      <c r="O295" s="98">
        <v>5429.0399999999991</v>
      </c>
      <c r="P295" s="98">
        <v>6291.31</v>
      </c>
      <c r="Q295" s="98"/>
      <c r="R295" s="329">
        <f t="shared" si="50"/>
        <v>15820.789999999997</v>
      </c>
      <c r="S295" s="471"/>
      <c r="T295" s="472"/>
      <c r="U295" s="472"/>
      <c r="V295" s="323"/>
      <c r="W295" s="337">
        <f t="shared" si="36"/>
        <v>0</v>
      </c>
      <c r="X295" s="471"/>
      <c r="Y295" s="472"/>
      <c r="Z295" s="472"/>
      <c r="AA295" s="323"/>
      <c r="AB295" s="337">
        <f t="shared" si="43"/>
        <v>0</v>
      </c>
      <c r="AC295" s="471"/>
      <c r="AD295" s="472"/>
      <c r="AE295" s="472"/>
      <c r="AF295" s="323"/>
      <c r="AG295" s="337">
        <f t="shared" si="44"/>
        <v>0</v>
      </c>
      <c r="AH295" s="471"/>
      <c r="AI295" s="472"/>
      <c r="AJ295" s="472"/>
      <c r="AK295" s="323"/>
      <c r="AL295" s="337">
        <f t="shared" si="45"/>
        <v>0</v>
      </c>
    </row>
    <row r="296" spans="1:38" ht="12.75" customHeight="1" x14ac:dyDescent="0.2">
      <c r="A296" s="95" t="s">
        <v>8</v>
      </c>
      <c r="B296" s="96" t="s">
        <v>243</v>
      </c>
      <c r="C296" s="96" t="s">
        <v>136</v>
      </c>
      <c r="D296" s="98">
        <v>5740.15</v>
      </c>
      <c r="E296" s="98">
        <v>3030.2500000000005</v>
      </c>
      <c r="F296" s="98">
        <v>6543.4999999999991</v>
      </c>
      <c r="G296" s="98">
        <v>7242.8</v>
      </c>
      <c r="H296" s="121">
        <f t="shared" si="48"/>
        <v>22556.699999999997</v>
      </c>
      <c r="I296" s="98">
        <v>5362.7699999999995</v>
      </c>
      <c r="J296" s="98">
        <v>3722.81</v>
      </c>
      <c r="K296" s="98">
        <v>114.60000000000001</v>
      </c>
      <c r="L296" s="98"/>
      <c r="M296" s="121">
        <f t="shared" si="49"/>
        <v>9200.18</v>
      </c>
      <c r="N296" s="98"/>
      <c r="O296" s="98">
        <v>0</v>
      </c>
      <c r="P296" s="98"/>
      <c r="Q296" s="98"/>
      <c r="R296" s="329">
        <f t="shared" si="50"/>
        <v>0</v>
      </c>
      <c r="S296" s="471"/>
      <c r="T296" s="472"/>
      <c r="U296" s="472"/>
      <c r="V296" s="323"/>
      <c r="W296" s="337">
        <f t="shared" si="36"/>
        <v>0</v>
      </c>
      <c r="X296" s="471"/>
      <c r="Y296" s="472"/>
      <c r="Z296" s="472"/>
      <c r="AA296" s="323"/>
      <c r="AB296" s="337">
        <f t="shared" si="43"/>
        <v>0</v>
      </c>
      <c r="AC296" s="471"/>
      <c r="AD296" s="472"/>
      <c r="AE296" s="472"/>
      <c r="AF296" s="323"/>
      <c r="AG296" s="337">
        <f t="shared" si="44"/>
        <v>0</v>
      </c>
      <c r="AH296" s="471"/>
      <c r="AI296" s="472"/>
      <c r="AJ296" s="472"/>
      <c r="AK296" s="323"/>
      <c r="AL296" s="337">
        <f t="shared" si="45"/>
        <v>0</v>
      </c>
    </row>
    <row r="297" spans="1:38" ht="12.75" customHeight="1" x14ac:dyDescent="0.2">
      <c r="A297" s="95" t="s">
        <v>8</v>
      </c>
      <c r="B297" s="96" t="s">
        <v>243</v>
      </c>
      <c r="C297" s="96" t="s">
        <v>137</v>
      </c>
      <c r="D297" s="98"/>
      <c r="E297" s="98">
        <v>177.99</v>
      </c>
      <c r="F297" s="98"/>
      <c r="G297" s="98"/>
      <c r="H297" s="121">
        <f t="shared" si="48"/>
        <v>177.99</v>
      </c>
      <c r="I297" s="98"/>
      <c r="J297" s="98"/>
      <c r="K297" s="98"/>
      <c r="L297" s="98"/>
      <c r="M297" s="121">
        <f t="shared" si="49"/>
        <v>0</v>
      </c>
      <c r="N297" s="98"/>
      <c r="O297" s="98"/>
      <c r="P297" s="98"/>
      <c r="Q297" s="98"/>
      <c r="R297" s="329">
        <f t="shared" si="50"/>
        <v>0</v>
      </c>
      <c r="S297" s="471"/>
      <c r="T297" s="472"/>
      <c r="U297" s="472"/>
      <c r="V297" s="323"/>
      <c r="W297" s="337">
        <f t="shared" si="36"/>
        <v>0</v>
      </c>
      <c r="X297" s="471"/>
      <c r="Y297" s="472"/>
      <c r="Z297" s="472"/>
      <c r="AA297" s="323"/>
      <c r="AB297" s="337">
        <f t="shared" si="43"/>
        <v>0</v>
      </c>
      <c r="AC297" s="471"/>
      <c r="AD297" s="472"/>
      <c r="AE297" s="472"/>
      <c r="AF297" s="323"/>
      <c r="AG297" s="337">
        <f t="shared" si="44"/>
        <v>0</v>
      </c>
      <c r="AH297" s="471"/>
      <c r="AI297" s="472"/>
      <c r="AJ297" s="472"/>
      <c r="AK297" s="323"/>
      <c r="AL297" s="337">
        <f t="shared" si="45"/>
        <v>0</v>
      </c>
    </row>
    <row r="298" spans="1:38" ht="12.75" customHeight="1" x14ac:dyDescent="0.2">
      <c r="A298" s="95" t="s">
        <v>8</v>
      </c>
      <c r="B298" s="96" t="s">
        <v>243</v>
      </c>
      <c r="C298" s="96" t="s">
        <v>138</v>
      </c>
      <c r="D298" s="98"/>
      <c r="E298" s="98"/>
      <c r="F298" s="98">
        <v>135.57999999999998</v>
      </c>
      <c r="G298" s="98">
        <v>9.8699999999999992</v>
      </c>
      <c r="H298" s="121">
        <f t="shared" si="48"/>
        <v>145.44999999999999</v>
      </c>
      <c r="I298" s="98"/>
      <c r="J298" s="98">
        <v>66.930000000000007</v>
      </c>
      <c r="K298" s="98">
        <v>154.30000000000001</v>
      </c>
      <c r="L298" s="98">
        <v>27.4</v>
      </c>
      <c r="M298" s="121">
        <f t="shared" si="49"/>
        <v>248.63000000000002</v>
      </c>
      <c r="N298" s="98"/>
      <c r="O298" s="98"/>
      <c r="P298" s="98">
        <v>119.8</v>
      </c>
      <c r="Q298" s="98"/>
      <c r="R298" s="329">
        <f t="shared" si="50"/>
        <v>119.8</v>
      </c>
      <c r="S298" s="471"/>
      <c r="T298" s="472"/>
      <c r="U298" s="472"/>
      <c r="V298" s="323"/>
      <c r="W298" s="337">
        <f t="shared" si="36"/>
        <v>0</v>
      </c>
      <c r="X298" s="471"/>
      <c r="Y298" s="472"/>
      <c r="Z298" s="472"/>
      <c r="AA298" s="323"/>
      <c r="AB298" s="337">
        <f t="shared" si="43"/>
        <v>0</v>
      </c>
      <c r="AC298" s="471"/>
      <c r="AD298" s="472"/>
      <c r="AE298" s="472"/>
      <c r="AF298" s="323"/>
      <c r="AG298" s="337">
        <f t="shared" si="44"/>
        <v>0</v>
      </c>
      <c r="AH298" s="471"/>
      <c r="AI298" s="472"/>
      <c r="AJ298" s="472"/>
      <c r="AK298" s="323"/>
      <c r="AL298" s="337">
        <f t="shared" si="45"/>
        <v>0</v>
      </c>
    </row>
    <row r="299" spans="1:38" ht="12.75" customHeight="1" x14ac:dyDescent="0.2">
      <c r="A299" s="95" t="s">
        <v>8</v>
      </c>
      <c r="B299" s="96" t="s">
        <v>243</v>
      </c>
      <c r="C299" s="96" t="s">
        <v>139</v>
      </c>
      <c r="D299" s="98">
        <v>1834.1699999999998</v>
      </c>
      <c r="E299" s="98">
        <v>680.92000000000007</v>
      </c>
      <c r="F299" s="98">
        <v>2401.12</v>
      </c>
      <c r="G299" s="98">
        <v>2793.62</v>
      </c>
      <c r="H299" s="121">
        <f t="shared" si="48"/>
        <v>7709.83</v>
      </c>
      <c r="I299" s="98">
        <v>805.22</v>
      </c>
      <c r="J299" s="98">
        <v>1978.37</v>
      </c>
      <c r="K299" s="98">
        <v>359.35999999999996</v>
      </c>
      <c r="L299" s="98">
        <v>718.97</v>
      </c>
      <c r="M299" s="121">
        <f t="shared" si="49"/>
        <v>3861.92</v>
      </c>
      <c r="N299" s="98">
        <v>209.70999999999998</v>
      </c>
      <c r="O299" s="98">
        <v>384.98</v>
      </c>
      <c r="P299" s="98">
        <v>182.24</v>
      </c>
      <c r="Q299" s="98"/>
      <c r="R299" s="329">
        <f t="shared" si="50"/>
        <v>776.93000000000006</v>
      </c>
      <c r="S299" s="471"/>
      <c r="T299" s="472"/>
      <c r="U299" s="472"/>
      <c r="V299" s="323"/>
      <c r="W299" s="337">
        <f t="shared" si="36"/>
        <v>0</v>
      </c>
      <c r="X299" s="471"/>
      <c r="Y299" s="472"/>
      <c r="Z299" s="472"/>
      <c r="AA299" s="323"/>
      <c r="AB299" s="337">
        <f t="shared" si="43"/>
        <v>0</v>
      </c>
      <c r="AC299" s="471"/>
      <c r="AD299" s="472"/>
      <c r="AE299" s="472"/>
      <c r="AF299" s="323"/>
      <c r="AG299" s="337">
        <f t="shared" si="44"/>
        <v>0</v>
      </c>
      <c r="AH299" s="471"/>
      <c r="AI299" s="472"/>
      <c r="AJ299" s="472"/>
      <c r="AK299" s="323"/>
      <c r="AL299" s="337">
        <f t="shared" si="45"/>
        <v>0</v>
      </c>
    </row>
    <row r="300" spans="1:38" ht="12.75" customHeight="1" x14ac:dyDescent="0.2">
      <c r="A300" s="95" t="s">
        <v>8</v>
      </c>
      <c r="B300" s="96" t="s">
        <v>243</v>
      </c>
      <c r="C300" s="96" t="s">
        <v>140</v>
      </c>
      <c r="D300" s="98"/>
      <c r="E300" s="98"/>
      <c r="F300" s="98"/>
      <c r="G300" s="98">
        <v>1513.72</v>
      </c>
      <c r="H300" s="121">
        <f t="shared" si="48"/>
        <v>1513.72</v>
      </c>
      <c r="I300" s="98">
        <v>898.4</v>
      </c>
      <c r="J300" s="98">
        <v>449.13</v>
      </c>
      <c r="K300" s="98">
        <v>1476.1200000000003</v>
      </c>
      <c r="L300" s="98">
        <v>1777.79</v>
      </c>
      <c r="M300" s="121">
        <f t="shared" si="49"/>
        <v>4601.4400000000005</v>
      </c>
      <c r="N300" s="98">
        <v>1428.3000000000002</v>
      </c>
      <c r="O300" s="98"/>
      <c r="P300" s="98"/>
      <c r="Q300" s="98"/>
      <c r="R300" s="329">
        <f t="shared" si="50"/>
        <v>1428.3000000000002</v>
      </c>
      <c r="S300" s="471"/>
      <c r="T300" s="472"/>
      <c r="U300" s="472"/>
      <c r="V300" s="323"/>
      <c r="W300" s="337">
        <f t="shared" si="36"/>
        <v>0</v>
      </c>
      <c r="X300" s="471"/>
      <c r="Y300" s="472"/>
      <c r="Z300" s="472"/>
      <c r="AA300" s="323"/>
      <c r="AB300" s="337">
        <f t="shared" si="43"/>
        <v>0</v>
      </c>
      <c r="AC300" s="471"/>
      <c r="AD300" s="472"/>
      <c r="AE300" s="472"/>
      <c r="AF300" s="323"/>
      <c r="AG300" s="337">
        <f t="shared" si="44"/>
        <v>0</v>
      </c>
      <c r="AH300" s="471"/>
      <c r="AI300" s="472"/>
      <c r="AJ300" s="472"/>
      <c r="AK300" s="323"/>
      <c r="AL300" s="337">
        <f t="shared" si="45"/>
        <v>0</v>
      </c>
    </row>
    <row r="301" spans="1:38" ht="12.75" customHeight="1" x14ac:dyDescent="0.2">
      <c r="A301" s="95" t="s">
        <v>8</v>
      </c>
      <c r="B301" s="96" t="s">
        <v>243</v>
      </c>
      <c r="C301" s="96" t="s">
        <v>156</v>
      </c>
      <c r="D301" s="98">
        <v>27.260000000000005</v>
      </c>
      <c r="E301" s="98"/>
      <c r="F301" s="98">
        <v>131.41999999999999</v>
      </c>
      <c r="G301" s="98"/>
      <c r="H301" s="121">
        <f t="shared" si="48"/>
        <v>158.68</v>
      </c>
      <c r="I301" s="98"/>
      <c r="J301" s="98"/>
      <c r="K301" s="98"/>
      <c r="L301" s="98">
        <v>97.28</v>
      </c>
      <c r="M301" s="121">
        <f t="shared" si="49"/>
        <v>97.28</v>
      </c>
      <c r="N301" s="98">
        <v>108.94</v>
      </c>
      <c r="O301" s="98"/>
      <c r="P301" s="98"/>
      <c r="Q301" s="98"/>
      <c r="R301" s="329">
        <f t="shared" si="50"/>
        <v>108.94</v>
      </c>
      <c r="S301" s="471"/>
      <c r="T301" s="472"/>
      <c r="U301" s="472"/>
      <c r="V301" s="323"/>
      <c r="W301" s="337">
        <f t="shared" si="36"/>
        <v>0</v>
      </c>
      <c r="X301" s="471"/>
      <c r="Y301" s="472"/>
      <c r="Z301" s="472"/>
      <c r="AA301" s="323"/>
      <c r="AB301" s="337">
        <f t="shared" si="43"/>
        <v>0</v>
      </c>
      <c r="AC301" s="471"/>
      <c r="AD301" s="472"/>
      <c r="AE301" s="472"/>
      <c r="AF301" s="323"/>
      <c r="AG301" s="337">
        <f t="shared" si="44"/>
        <v>0</v>
      </c>
      <c r="AH301" s="471"/>
      <c r="AI301" s="472"/>
      <c r="AJ301" s="472"/>
      <c r="AK301" s="323"/>
      <c r="AL301" s="337">
        <f t="shared" si="45"/>
        <v>0</v>
      </c>
    </row>
    <row r="302" spans="1:38" ht="12.75" customHeight="1" x14ac:dyDescent="0.2">
      <c r="A302" s="95" t="s">
        <v>8</v>
      </c>
      <c r="B302" s="96" t="s">
        <v>243</v>
      </c>
      <c r="C302" s="96" t="s">
        <v>148</v>
      </c>
      <c r="D302" s="98"/>
      <c r="E302" s="98"/>
      <c r="F302" s="98"/>
      <c r="G302" s="98"/>
      <c r="H302" s="121">
        <f t="shared" si="48"/>
        <v>0</v>
      </c>
      <c r="I302" s="98"/>
      <c r="J302" s="98">
        <v>107.45</v>
      </c>
      <c r="K302" s="98">
        <v>226.32000000000002</v>
      </c>
      <c r="L302" s="98">
        <v>199.97</v>
      </c>
      <c r="M302" s="121">
        <f t="shared" si="49"/>
        <v>533.74</v>
      </c>
      <c r="N302" s="98">
        <v>183.73000000000002</v>
      </c>
      <c r="O302" s="98">
        <v>118.43999999999998</v>
      </c>
      <c r="P302" s="98">
        <v>219.45</v>
      </c>
      <c r="Q302" s="98"/>
      <c r="R302" s="329">
        <f t="shared" si="50"/>
        <v>521.62</v>
      </c>
      <c r="S302" s="471"/>
      <c r="T302" s="472"/>
      <c r="U302" s="472"/>
      <c r="V302" s="323"/>
      <c r="W302" s="337">
        <f t="shared" si="36"/>
        <v>0</v>
      </c>
      <c r="X302" s="471"/>
      <c r="Y302" s="472"/>
      <c r="Z302" s="472"/>
      <c r="AA302" s="323"/>
      <c r="AB302" s="337">
        <f t="shared" si="43"/>
        <v>0</v>
      </c>
      <c r="AC302" s="471"/>
      <c r="AD302" s="472"/>
      <c r="AE302" s="472"/>
      <c r="AF302" s="323"/>
      <c r="AG302" s="337">
        <f t="shared" si="44"/>
        <v>0</v>
      </c>
      <c r="AH302" s="471"/>
      <c r="AI302" s="472"/>
      <c r="AJ302" s="472"/>
      <c r="AK302" s="323"/>
      <c r="AL302" s="337">
        <f t="shared" si="45"/>
        <v>0</v>
      </c>
    </row>
    <row r="303" spans="1:38" ht="12.75" customHeight="1" x14ac:dyDescent="0.2">
      <c r="A303" s="95" t="s">
        <v>8</v>
      </c>
      <c r="B303" s="96" t="s">
        <v>243</v>
      </c>
      <c r="C303" s="96" t="s">
        <v>153</v>
      </c>
      <c r="D303" s="98"/>
      <c r="E303" s="98">
        <v>1265.7</v>
      </c>
      <c r="F303" s="98">
        <v>2194.12</v>
      </c>
      <c r="G303" s="98">
        <v>1800.8200000000002</v>
      </c>
      <c r="H303" s="121">
        <f t="shared" si="48"/>
        <v>5260.6399999999994</v>
      </c>
      <c r="I303" s="98">
        <v>1016.5400000000002</v>
      </c>
      <c r="J303" s="98">
        <v>2194.8599999999997</v>
      </c>
      <c r="K303" s="98">
        <v>1593.4099999999999</v>
      </c>
      <c r="L303" s="98">
        <v>2816.74</v>
      </c>
      <c r="M303" s="121">
        <f t="shared" si="49"/>
        <v>7621.5499999999993</v>
      </c>
      <c r="N303" s="98">
        <v>2279.4</v>
      </c>
      <c r="O303" s="98">
        <v>3776.26</v>
      </c>
      <c r="P303" s="98">
        <v>1242.0999999999999</v>
      </c>
      <c r="Q303" s="98"/>
      <c r="R303" s="329">
        <f t="shared" si="50"/>
        <v>7297.76</v>
      </c>
      <c r="S303" s="471"/>
      <c r="T303" s="472"/>
      <c r="U303" s="472"/>
      <c r="V303" s="323"/>
      <c r="W303" s="337">
        <f t="shared" si="36"/>
        <v>0</v>
      </c>
      <c r="X303" s="471"/>
      <c r="Y303" s="472"/>
      <c r="Z303" s="472"/>
      <c r="AA303" s="323"/>
      <c r="AB303" s="337">
        <f t="shared" si="43"/>
        <v>0</v>
      </c>
      <c r="AC303" s="471"/>
      <c r="AD303" s="472"/>
      <c r="AE303" s="472"/>
      <c r="AF303" s="323"/>
      <c r="AG303" s="337">
        <f t="shared" si="44"/>
        <v>0</v>
      </c>
      <c r="AH303" s="471"/>
      <c r="AI303" s="472"/>
      <c r="AJ303" s="472"/>
      <c r="AK303" s="323"/>
      <c r="AL303" s="337">
        <f t="shared" si="45"/>
        <v>0</v>
      </c>
    </row>
    <row r="304" spans="1:38" ht="12.75" customHeight="1" x14ac:dyDescent="0.2">
      <c r="A304" s="95" t="s">
        <v>8</v>
      </c>
      <c r="B304" s="96" t="s">
        <v>243</v>
      </c>
      <c r="C304" s="96" t="s">
        <v>141</v>
      </c>
      <c r="D304" s="98">
        <v>1950.6200000000001</v>
      </c>
      <c r="E304" s="98">
        <v>680.54</v>
      </c>
      <c r="F304" s="98">
        <v>5155.6899999999996</v>
      </c>
      <c r="G304" s="98">
        <v>6134.17</v>
      </c>
      <c r="H304" s="121">
        <f t="shared" si="48"/>
        <v>13921.02</v>
      </c>
      <c r="I304" s="98">
        <v>4163.62</v>
      </c>
      <c r="J304" s="98">
        <v>1775.91</v>
      </c>
      <c r="K304" s="98">
        <v>5364.7000000000007</v>
      </c>
      <c r="L304" s="98">
        <v>5577.0399999999991</v>
      </c>
      <c r="M304" s="121">
        <f t="shared" si="49"/>
        <v>16881.269999999997</v>
      </c>
      <c r="N304" s="98">
        <v>3285.46</v>
      </c>
      <c r="O304" s="98">
        <v>1703.3999999999996</v>
      </c>
      <c r="P304" s="98">
        <v>3372.8</v>
      </c>
      <c r="Q304" s="98"/>
      <c r="R304" s="329">
        <f t="shared" si="50"/>
        <v>8361.66</v>
      </c>
      <c r="S304" s="471"/>
      <c r="T304" s="472"/>
      <c r="U304" s="472"/>
      <c r="V304" s="323"/>
      <c r="W304" s="337">
        <f t="shared" si="36"/>
        <v>0</v>
      </c>
      <c r="X304" s="471"/>
      <c r="Y304" s="472"/>
      <c r="Z304" s="472"/>
      <c r="AA304" s="323"/>
      <c r="AB304" s="337">
        <f t="shared" si="43"/>
        <v>0</v>
      </c>
      <c r="AC304" s="471"/>
      <c r="AD304" s="472"/>
      <c r="AE304" s="472"/>
      <c r="AF304" s="323"/>
      <c r="AG304" s="337">
        <f t="shared" si="44"/>
        <v>0</v>
      </c>
      <c r="AH304" s="471"/>
      <c r="AI304" s="472"/>
      <c r="AJ304" s="472"/>
      <c r="AK304" s="323"/>
      <c r="AL304" s="337">
        <f t="shared" si="45"/>
        <v>0</v>
      </c>
    </row>
    <row r="305" spans="1:38" ht="12.75" customHeight="1" x14ac:dyDescent="0.2">
      <c r="A305" s="95" t="s">
        <v>8</v>
      </c>
      <c r="B305" s="96" t="s">
        <v>243</v>
      </c>
      <c r="C305" s="96" t="s">
        <v>142</v>
      </c>
      <c r="D305" s="98">
        <v>-142.53000000000014</v>
      </c>
      <c r="E305" s="98">
        <v>890.51</v>
      </c>
      <c r="F305" s="98">
        <v>1515.14</v>
      </c>
      <c r="G305" s="98">
        <v>1013.93</v>
      </c>
      <c r="H305" s="121">
        <f t="shared" si="48"/>
        <v>3277.0499999999997</v>
      </c>
      <c r="I305" s="98">
        <v>532.74</v>
      </c>
      <c r="J305" s="98">
        <v>717.97</v>
      </c>
      <c r="K305" s="98">
        <v>2427.3000000000002</v>
      </c>
      <c r="L305" s="98">
        <v>2314.0600000000004</v>
      </c>
      <c r="M305" s="121">
        <f t="shared" si="49"/>
        <v>5992.0700000000006</v>
      </c>
      <c r="N305" s="98">
        <v>1545.77</v>
      </c>
      <c r="O305" s="98">
        <v>916.03000000000009</v>
      </c>
      <c r="P305" s="98">
        <v>1217.02</v>
      </c>
      <c r="Q305" s="98"/>
      <c r="R305" s="329">
        <f t="shared" si="50"/>
        <v>3678.82</v>
      </c>
      <c r="S305" s="471"/>
      <c r="T305" s="472"/>
      <c r="U305" s="472"/>
      <c r="V305" s="323"/>
      <c r="W305" s="337">
        <f t="shared" si="36"/>
        <v>0</v>
      </c>
      <c r="X305" s="471"/>
      <c r="Y305" s="472"/>
      <c r="Z305" s="472"/>
      <c r="AA305" s="323"/>
      <c r="AB305" s="337">
        <f t="shared" si="43"/>
        <v>0</v>
      </c>
      <c r="AC305" s="471"/>
      <c r="AD305" s="472"/>
      <c r="AE305" s="472"/>
      <c r="AF305" s="323"/>
      <c r="AG305" s="337">
        <f t="shared" si="44"/>
        <v>0</v>
      </c>
      <c r="AH305" s="471"/>
      <c r="AI305" s="472"/>
      <c r="AJ305" s="472"/>
      <c r="AK305" s="323"/>
      <c r="AL305" s="337">
        <f t="shared" si="45"/>
        <v>0</v>
      </c>
    </row>
    <row r="306" spans="1:38" ht="12.75" customHeight="1" x14ac:dyDescent="0.2">
      <c r="A306" s="95" t="s">
        <v>8</v>
      </c>
      <c r="B306" s="96" t="s">
        <v>243</v>
      </c>
      <c r="C306" s="96" t="s">
        <v>143</v>
      </c>
      <c r="D306" s="98">
        <v>2896.41</v>
      </c>
      <c r="E306" s="98">
        <v>1203.57</v>
      </c>
      <c r="F306" s="98">
        <v>3812.6500000000005</v>
      </c>
      <c r="G306" s="98">
        <v>5377.95</v>
      </c>
      <c r="H306" s="121">
        <f t="shared" si="48"/>
        <v>13290.58</v>
      </c>
      <c r="I306" s="98">
        <v>2259.9</v>
      </c>
      <c r="J306" s="98">
        <v>2091.08</v>
      </c>
      <c r="K306" s="98">
        <v>3212.8</v>
      </c>
      <c r="L306" s="98">
        <v>5300.25</v>
      </c>
      <c r="M306" s="121">
        <f t="shared" si="49"/>
        <v>12864.029999999999</v>
      </c>
      <c r="N306" s="98">
        <v>3041.4799999999996</v>
      </c>
      <c r="O306" s="98">
        <v>3102.2000000000003</v>
      </c>
      <c r="P306" s="98">
        <v>2978.58</v>
      </c>
      <c r="Q306" s="98"/>
      <c r="R306" s="329">
        <f t="shared" si="50"/>
        <v>9122.26</v>
      </c>
      <c r="S306" s="471"/>
      <c r="T306" s="472"/>
      <c r="U306" s="472"/>
      <c r="V306" s="323"/>
      <c r="W306" s="337">
        <f t="shared" si="36"/>
        <v>0</v>
      </c>
      <c r="X306" s="471"/>
      <c r="Y306" s="472"/>
      <c r="Z306" s="472"/>
      <c r="AA306" s="323"/>
      <c r="AB306" s="337">
        <f t="shared" si="43"/>
        <v>0</v>
      </c>
      <c r="AC306" s="471"/>
      <c r="AD306" s="472"/>
      <c r="AE306" s="472"/>
      <c r="AF306" s="323"/>
      <c r="AG306" s="337">
        <f t="shared" si="44"/>
        <v>0</v>
      </c>
      <c r="AH306" s="471"/>
      <c r="AI306" s="472"/>
      <c r="AJ306" s="472"/>
      <c r="AK306" s="323"/>
      <c r="AL306" s="337">
        <f t="shared" si="45"/>
        <v>0</v>
      </c>
    </row>
    <row r="307" spans="1:38" ht="12.75" customHeight="1" x14ac:dyDescent="0.2">
      <c r="A307" s="95" t="s">
        <v>8</v>
      </c>
      <c r="B307" s="96" t="s">
        <v>243</v>
      </c>
      <c r="C307" s="96" t="s">
        <v>144</v>
      </c>
      <c r="D307" s="98">
        <v>891.21</v>
      </c>
      <c r="E307" s="98">
        <v>179.31</v>
      </c>
      <c r="F307" s="98">
        <v>1871.98</v>
      </c>
      <c r="G307" s="98">
        <v>3746.12</v>
      </c>
      <c r="H307" s="121">
        <f t="shared" si="48"/>
        <v>6688.62</v>
      </c>
      <c r="I307" s="98">
        <v>879.22</v>
      </c>
      <c r="J307" s="98">
        <v>809.41</v>
      </c>
      <c r="K307" s="98">
        <v>1507.38</v>
      </c>
      <c r="L307" s="98">
        <v>2624.44</v>
      </c>
      <c r="M307" s="121">
        <f t="shared" si="49"/>
        <v>5820.4500000000007</v>
      </c>
      <c r="N307" s="98">
        <v>887.73</v>
      </c>
      <c r="O307" s="98">
        <v>1212.79</v>
      </c>
      <c r="P307" s="98">
        <v>1112.3300000000002</v>
      </c>
      <c r="Q307" s="98"/>
      <c r="R307" s="329">
        <f t="shared" si="50"/>
        <v>3212.8500000000004</v>
      </c>
      <c r="S307" s="471"/>
      <c r="T307" s="472"/>
      <c r="U307" s="472"/>
      <c r="V307" s="323"/>
      <c r="W307" s="337">
        <f t="shared" si="36"/>
        <v>0</v>
      </c>
      <c r="X307" s="471"/>
      <c r="Y307" s="472"/>
      <c r="Z307" s="472"/>
      <c r="AA307" s="323"/>
      <c r="AB307" s="337">
        <f t="shared" si="43"/>
        <v>0</v>
      </c>
      <c r="AC307" s="471"/>
      <c r="AD307" s="472"/>
      <c r="AE307" s="472"/>
      <c r="AF307" s="323"/>
      <c r="AG307" s="337">
        <f t="shared" si="44"/>
        <v>0</v>
      </c>
      <c r="AH307" s="471"/>
      <c r="AI307" s="472"/>
      <c r="AJ307" s="472"/>
      <c r="AK307" s="323"/>
      <c r="AL307" s="337">
        <f t="shared" si="45"/>
        <v>0</v>
      </c>
    </row>
    <row r="308" spans="1:38" ht="12.75" customHeight="1" x14ac:dyDescent="0.2">
      <c r="A308" s="95" t="s">
        <v>8</v>
      </c>
      <c r="B308" s="96" t="s">
        <v>243</v>
      </c>
      <c r="C308" s="96" t="s">
        <v>157</v>
      </c>
      <c r="D308" s="98"/>
      <c r="E308" s="98">
        <v>1021.53</v>
      </c>
      <c r="F308" s="98">
        <v>464.15</v>
      </c>
      <c r="G308" s="98">
        <v>2688.5399999999995</v>
      </c>
      <c r="H308" s="121">
        <f t="shared" si="48"/>
        <v>4174.2199999999993</v>
      </c>
      <c r="I308" s="98">
        <v>715.18999999999994</v>
      </c>
      <c r="J308" s="98">
        <v>972.58999999999992</v>
      </c>
      <c r="K308" s="98">
        <v>620.93000000000006</v>
      </c>
      <c r="L308" s="98">
        <v>912.62000000000012</v>
      </c>
      <c r="M308" s="121">
        <f t="shared" si="49"/>
        <v>3221.33</v>
      </c>
      <c r="N308" s="98">
        <v>977.66999999999985</v>
      </c>
      <c r="O308" s="98">
        <v>2029.17</v>
      </c>
      <c r="P308" s="98">
        <v>2337.1999999999998</v>
      </c>
      <c r="Q308" s="98"/>
      <c r="R308" s="329">
        <f t="shared" si="50"/>
        <v>5344.04</v>
      </c>
      <c r="S308" s="471"/>
      <c r="T308" s="472"/>
      <c r="U308" s="472"/>
      <c r="V308" s="323"/>
      <c r="W308" s="337">
        <f t="shared" si="36"/>
        <v>0</v>
      </c>
      <c r="X308" s="471"/>
      <c r="Y308" s="472"/>
      <c r="Z308" s="472"/>
      <c r="AA308" s="323"/>
      <c r="AB308" s="337">
        <f t="shared" si="43"/>
        <v>0</v>
      </c>
      <c r="AC308" s="471"/>
      <c r="AD308" s="472"/>
      <c r="AE308" s="472"/>
      <c r="AF308" s="323"/>
      <c r="AG308" s="337">
        <f t="shared" si="44"/>
        <v>0</v>
      </c>
      <c r="AH308" s="471"/>
      <c r="AI308" s="472"/>
      <c r="AJ308" s="472"/>
      <c r="AK308" s="323"/>
      <c r="AL308" s="337">
        <f t="shared" si="45"/>
        <v>0</v>
      </c>
    </row>
    <row r="309" spans="1:38" ht="12.75" customHeight="1" x14ac:dyDescent="0.2">
      <c r="A309" s="95" t="s">
        <v>8</v>
      </c>
      <c r="B309" s="96" t="s">
        <v>243</v>
      </c>
      <c r="C309" s="96" t="s">
        <v>146</v>
      </c>
      <c r="D309" s="98">
        <v>452.77000000000004</v>
      </c>
      <c r="E309" s="98">
        <v>254.98999999999998</v>
      </c>
      <c r="F309" s="98">
        <v>627.79</v>
      </c>
      <c r="G309" s="98">
        <v>747.58</v>
      </c>
      <c r="H309" s="121">
        <f t="shared" si="48"/>
        <v>2083.13</v>
      </c>
      <c r="I309" s="98">
        <v>851.96</v>
      </c>
      <c r="J309" s="98">
        <v>791.52</v>
      </c>
      <c r="K309" s="98">
        <v>729.48</v>
      </c>
      <c r="L309" s="98">
        <v>930.37</v>
      </c>
      <c r="M309" s="121">
        <f t="shared" si="49"/>
        <v>3303.33</v>
      </c>
      <c r="N309" s="98">
        <v>734.35</v>
      </c>
      <c r="O309" s="98">
        <v>618.07999999999993</v>
      </c>
      <c r="P309" s="98">
        <v>604.99</v>
      </c>
      <c r="Q309" s="98"/>
      <c r="R309" s="329">
        <f t="shared" si="50"/>
        <v>1957.4199999999998</v>
      </c>
      <c r="S309" s="471"/>
      <c r="T309" s="472"/>
      <c r="U309" s="472"/>
      <c r="V309" s="323"/>
      <c r="W309" s="337">
        <f t="shared" si="36"/>
        <v>0</v>
      </c>
      <c r="X309" s="471"/>
      <c r="Y309" s="472"/>
      <c r="Z309" s="472"/>
      <c r="AA309" s="323"/>
      <c r="AB309" s="337">
        <f t="shared" si="43"/>
        <v>0</v>
      </c>
      <c r="AC309" s="471"/>
      <c r="AD309" s="472"/>
      <c r="AE309" s="472"/>
      <c r="AF309" s="323"/>
      <c r="AG309" s="337">
        <f t="shared" si="44"/>
        <v>0</v>
      </c>
      <c r="AH309" s="471"/>
      <c r="AI309" s="472"/>
      <c r="AJ309" s="472"/>
      <c r="AK309" s="323"/>
      <c r="AL309" s="337">
        <f t="shared" si="45"/>
        <v>0</v>
      </c>
    </row>
    <row r="310" spans="1:38" ht="12.75" customHeight="1" x14ac:dyDescent="0.2">
      <c r="A310" s="95" t="s">
        <v>8</v>
      </c>
      <c r="B310" s="96" t="s">
        <v>243</v>
      </c>
      <c r="C310" s="96" t="s">
        <v>147</v>
      </c>
      <c r="D310" s="98">
        <v>828.44999999999993</v>
      </c>
      <c r="E310" s="98">
        <v>276.2</v>
      </c>
      <c r="F310" s="98">
        <v>649.94999999999993</v>
      </c>
      <c r="G310" s="98">
        <v>369.39</v>
      </c>
      <c r="H310" s="121">
        <f t="shared" ref="H310:H341" si="51">SUM(D310:G310)</f>
        <v>2123.9899999999998</v>
      </c>
      <c r="I310" s="98">
        <v>185.32999999999998</v>
      </c>
      <c r="J310" s="98">
        <v>105.19</v>
      </c>
      <c r="K310" s="98">
        <v>83.42</v>
      </c>
      <c r="L310" s="98">
        <v>84.98</v>
      </c>
      <c r="M310" s="121">
        <f t="shared" ref="M310:M341" si="52">SUM(I310:L310)</f>
        <v>458.92</v>
      </c>
      <c r="N310" s="98">
        <v>121.17000000000002</v>
      </c>
      <c r="O310" s="98">
        <v>81.62</v>
      </c>
      <c r="P310" s="98"/>
      <c r="Q310" s="98"/>
      <c r="R310" s="329">
        <f t="shared" ref="R310:R341" si="53">SUM(N310:Q310)</f>
        <v>202.79000000000002</v>
      </c>
      <c r="S310" s="471"/>
      <c r="T310" s="472"/>
      <c r="U310" s="472"/>
      <c r="V310" s="323"/>
      <c r="W310" s="337">
        <f t="shared" si="36"/>
        <v>0</v>
      </c>
      <c r="X310" s="471"/>
      <c r="Y310" s="472"/>
      <c r="Z310" s="472"/>
      <c r="AA310" s="323"/>
      <c r="AB310" s="337">
        <f t="shared" si="43"/>
        <v>0</v>
      </c>
      <c r="AC310" s="471"/>
      <c r="AD310" s="472"/>
      <c r="AE310" s="472"/>
      <c r="AF310" s="323"/>
      <c r="AG310" s="337">
        <f t="shared" si="44"/>
        <v>0</v>
      </c>
      <c r="AH310" s="471"/>
      <c r="AI310" s="472"/>
      <c r="AJ310" s="472"/>
      <c r="AK310" s="323"/>
      <c r="AL310" s="337">
        <f t="shared" si="45"/>
        <v>0</v>
      </c>
    </row>
    <row r="311" spans="1:38" ht="12.75" customHeight="1" x14ac:dyDescent="0.2">
      <c r="A311" s="95" t="s">
        <v>8</v>
      </c>
      <c r="B311" s="96" t="s">
        <v>11</v>
      </c>
      <c r="C311" s="96" t="s">
        <v>158</v>
      </c>
      <c r="D311" s="98">
        <v>4944.91</v>
      </c>
      <c r="E311" s="98">
        <v>3207.51</v>
      </c>
      <c r="F311" s="98">
        <v>6559.63</v>
      </c>
      <c r="G311" s="98">
        <v>4641.29</v>
      </c>
      <c r="H311" s="121">
        <f t="shared" si="51"/>
        <v>19353.34</v>
      </c>
      <c r="I311" s="98">
        <v>4089.4599999999996</v>
      </c>
      <c r="J311" s="98">
        <v>3006.83</v>
      </c>
      <c r="K311" s="98">
        <v>5179.99</v>
      </c>
      <c r="L311" s="98">
        <v>4127.4400000000005</v>
      </c>
      <c r="M311" s="121">
        <f t="shared" si="52"/>
        <v>16403.72</v>
      </c>
      <c r="N311" s="98">
        <v>3360.1600000000003</v>
      </c>
      <c r="O311" s="98">
        <v>1118.1400000000003</v>
      </c>
      <c r="P311" s="98">
        <v>15.67</v>
      </c>
      <c r="Q311" s="98"/>
      <c r="R311" s="329">
        <f t="shared" si="53"/>
        <v>4493.9700000000012</v>
      </c>
      <c r="S311" s="471"/>
      <c r="T311" s="472"/>
      <c r="U311" s="472"/>
      <c r="V311" s="323"/>
      <c r="W311" s="337">
        <f t="shared" si="36"/>
        <v>0</v>
      </c>
      <c r="X311" s="471"/>
      <c r="Y311" s="472"/>
      <c r="Z311" s="472"/>
      <c r="AA311" s="323"/>
      <c r="AB311" s="337">
        <f t="shared" si="43"/>
        <v>0</v>
      </c>
      <c r="AC311" s="471"/>
      <c r="AD311" s="472"/>
      <c r="AE311" s="472"/>
      <c r="AF311" s="323"/>
      <c r="AG311" s="337">
        <f t="shared" si="44"/>
        <v>0</v>
      </c>
      <c r="AH311" s="471"/>
      <c r="AI311" s="472"/>
      <c r="AJ311" s="472"/>
      <c r="AK311" s="323"/>
      <c r="AL311" s="337">
        <f t="shared" si="45"/>
        <v>0</v>
      </c>
    </row>
    <row r="312" spans="1:38" ht="12.75" customHeight="1" x14ac:dyDescent="0.2">
      <c r="A312" s="95" t="s">
        <v>8</v>
      </c>
      <c r="B312" s="96" t="s">
        <v>11</v>
      </c>
      <c r="C312" s="96" t="s">
        <v>161</v>
      </c>
      <c r="D312" s="98"/>
      <c r="E312" s="98"/>
      <c r="F312" s="98"/>
      <c r="G312" s="98"/>
      <c r="H312" s="121">
        <f t="shared" si="51"/>
        <v>0</v>
      </c>
      <c r="I312" s="98">
        <v>239.29</v>
      </c>
      <c r="J312" s="98"/>
      <c r="K312" s="98"/>
      <c r="L312" s="98"/>
      <c r="M312" s="121">
        <f t="shared" si="52"/>
        <v>239.29</v>
      </c>
      <c r="N312" s="98"/>
      <c r="O312" s="98"/>
      <c r="P312" s="98"/>
      <c r="Q312" s="98"/>
      <c r="R312" s="329">
        <f t="shared" si="53"/>
        <v>0</v>
      </c>
      <c r="S312" s="471"/>
      <c r="T312" s="472"/>
      <c r="U312" s="472"/>
      <c r="V312" s="323"/>
      <c r="W312" s="337">
        <f t="shared" si="36"/>
        <v>0</v>
      </c>
      <c r="X312" s="471"/>
      <c r="Y312" s="472"/>
      <c r="Z312" s="472"/>
      <c r="AA312" s="323"/>
      <c r="AB312" s="337">
        <f t="shared" si="43"/>
        <v>0</v>
      </c>
      <c r="AC312" s="471"/>
      <c r="AD312" s="472"/>
      <c r="AE312" s="472"/>
      <c r="AF312" s="323"/>
      <c r="AG312" s="337">
        <f t="shared" si="44"/>
        <v>0</v>
      </c>
      <c r="AH312" s="471"/>
      <c r="AI312" s="472"/>
      <c r="AJ312" s="472"/>
      <c r="AK312" s="323"/>
      <c r="AL312" s="337">
        <f t="shared" si="45"/>
        <v>0</v>
      </c>
    </row>
    <row r="313" spans="1:38" ht="12.75" customHeight="1" x14ac:dyDescent="0.2">
      <c r="A313" s="95" t="s">
        <v>8</v>
      </c>
      <c r="B313" s="96" t="s">
        <v>11</v>
      </c>
      <c r="C313" s="96" t="s">
        <v>159</v>
      </c>
      <c r="D313" s="98">
        <v>710.25</v>
      </c>
      <c r="E313" s="98">
        <v>1535.0500000000002</v>
      </c>
      <c r="F313" s="98">
        <v>2056.64</v>
      </c>
      <c r="G313" s="98">
        <v>904.56000000000006</v>
      </c>
      <c r="H313" s="121">
        <f t="shared" si="51"/>
        <v>5206.5000000000009</v>
      </c>
      <c r="I313" s="98">
        <v>709.48</v>
      </c>
      <c r="J313" s="98">
        <v>399.99</v>
      </c>
      <c r="K313" s="98">
        <v>759.34999999999991</v>
      </c>
      <c r="L313" s="98">
        <v>1872.8899999999999</v>
      </c>
      <c r="M313" s="121">
        <f t="shared" si="52"/>
        <v>3741.71</v>
      </c>
      <c r="N313" s="98">
        <v>724.37</v>
      </c>
      <c r="O313" s="98">
        <v>593.22</v>
      </c>
      <c r="P313" s="98">
        <v>1156.1599999999999</v>
      </c>
      <c r="Q313" s="98"/>
      <c r="R313" s="329">
        <f t="shared" si="53"/>
        <v>2473.75</v>
      </c>
      <c r="S313" s="471"/>
      <c r="T313" s="472"/>
      <c r="U313" s="472"/>
      <c r="V313" s="323"/>
      <c r="W313" s="337">
        <f t="shared" si="36"/>
        <v>0</v>
      </c>
      <c r="X313" s="471"/>
      <c r="Y313" s="472"/>
      <c r="Z313" s="472"/>
      <c r="AA313" s="323"/>
      <c r="AB313" s="337">
        <f t="shared" si="43"/>
        <v>0</v>
      </c>
      <c r="AC313" s="471"/>
      <c r="AD313" s="472"/>
      <c r="AE313" s="472"/>
      <c r="AF313" s="323"/>
      <c r="AG313" s="337">
        <f t="shared" si="44"/>
        <v>0</v>
      </c>
      <c r="AH313" s="471"/>
      <c r="AI313" s="472"/>
      <c r="AJ313" s="472"/>
      <c r="AK313" s="323"/>
      <c r="AL313" s="337">
        <f t="shared" si="45"/>
        <v>0</v>
      </c>
    </row>
    <row r="314" spans="1:38" ht="12.75" customHeight="1" x14ac:dyDescent="0.2">
      <c r="A314" s="95" t="s">
        <v>8</v>
      </c>
      <c r="B314" s="96" t="s">
        <v>11</v>
      </c>
      <c r="C314" s="96" t="s">
        <v>149</v>
      </c>
      <c r="D314" s="98">
        <v>45.8</v>
      </c>
      <c r="E314" s="98">
        <v>12.65</v>
      </c>
      <c r="F314" s="98"/>
      <c r="G314" s="98"/>
      <c r="H314" s="121">
        <f t="shared" si="51"/>
        <v>58.449999999999996</v>
      </c>
      <c r="I314" s="98"/>
      <c r="J314" s="98">
        <v>47.96</v>
      </c>
      <c r="K314" s="98"/>
      <c r="L314" s="98"/>
      <c r="M314" s="121">
        <f t="shared" si="52"/>
        <v>47.96</v>
      </c>
      <c r="N314" s="98"/>
      <c r="O314" s="98"/>
      <c r="P314" s="98"/>
      <c r="Q314" s="98"/>
      <c r="R314" s="329">
        <f t="shared" si="53"/>
        <v>0</v>
      </c>
      <c r="S314" s="471"/>
      <c r="T314" s="472"/>
      <c r="U314" s="472"/>
      <c r="V314" s="323"/>
      <c r="W314" s="337">
        <f t="shared" si="36"/>
        <v>0</v>
      </c>
      <c r="X314" s="471"/>
      <c r="Y314" s="472"/>
      <c r="Z314" s="472"/>
      <c r="AA314" s="323"/>
      <c r="AB314" s="337">
        <f t="shared" si="43"/>
        <v>0</v>
      </c>
      <c r="AC314" s="471"/>
      <c r="AD314" s="472"/>
      <c r="AE314" s="472"/>
      <c r="AF314" s="323"/>
      <c r="AG314" s="337">
        <f t="shared" si="44"/>
        <v>0</v>
      </c>
      <c r="AH314" s="471"/>
      <c r="AI314" s="472"/>
      <c r="AJ314" s="472"/>
      <c r="AK314" s="323"/>
      <c r="AL314" s="337">
        <f t="shared" si="45"/>
        <v>0</v>
      </c>
    </row>
    <row r="315" spans="1:38" ht="12.75" customHeight="1" x14ac:dyDescent="0.2">
      <c r="A315" s="95" t="s">
        <v>8</v>
      </c>
      <c r="B315" s="96" t="s">
        <v>11</v>
      </c>
      <c r="C315" s="96" t="s">
        <v>131</v>
      </c>
      <c r="D315" s="98">
        <v>15263.719999999998</v>
      </c>
      <c r="E315" s="98">
        <v>3408.48</v>
      </c>
      <c r="F315" s="98"/>
      <c r="G315" s="98"/>
      <c r="H315" s="121">
        <f t="shared" si="51"/>
        <v>18672.199999999997</v>
      </c>
      <c r="I315" s="98"/>
      <c r="J315" s="98"/>
      <c r="K315" s="98"/>
      <c r="L315" s="98"/>
      <c r="M315" s="121">
        <f t="shared" si="52"/>
        <v>0</v>
      </c>
      <c r="N315" s="98"/>
      <c r="O315" s="98"/>
      <c r="P315" s="98"/>
      <c r="Q315" s="98"/>
      <c r="R315" s="329">
        <f t="shared" si="53"/>
        <v>0</v>
      </c>
      <c r="S315" s="471"/>
      <c r="T315" s="472"/>
      <c r="U315" s="472"/>
      <c r="V315" s="323"/>
      <c r="W315" s="337">
        <f t="shared" si="36"/>
        <v>0</v>
      </c>
      <c r="X315" s="471"/>
      <c r="Y315" s="472"/>
      <c r="Z315" s="472"/>
      <c r="AA315" s="323"/>
      <c r="AB315" s="337">
        <f t="shared" si="43"/>
        <v>0</v>
      </c>
      <c r="AC315" s="471"/>
      <c r="AD315" s="472"/>
      <c r="AE315" s="472"/>
      <c r="AF315" s="323"/>
      <c r="AG315" s="337">
        <f t="shared" si="44"/>
        <v>0</v>
      </c>
      <c r="AH315" s="471"/>
      <c r="AI315" s="472"/>
      <c r="AJ315" s="472"/>
      <c r="AK315" s="323"/>
      <c r="AL315" s="337">
        <f t="shared" si="45"/>
        <v>0</v>
      </c>
    </row>
    <row r="316" spans="1:38" ht="12.75" customHeight="1" x14ac:dyDescent="0.2">
      <c r="A316" s="95" t="s">
        <v>8</v>
      </c>
      <c r="B316" s="96" t="s">
        <v>11</v>
      </c>
      <c r="C316" s="96" t="s">
        <v>132</v>
      </c>
      <c r="D316" s="98">
        <v>180.69</v>
      </c>
      <c r="E316" s="98">
        <v>145.79</v>
      </c>
      <c r="F316" s="98"/>
      <c r="G316" s="98"/>
      <c r="H316" s="121">
        <f t="shared" si="51"/>
        <v>326.48</v>
      </c>
      <c r="I316" s="98"/>
      <c r="J316" s="98"/>
      <c r="K316" s="98"/>
      <c r="L316" s="98"/>
      <c r="M316" s="121">
        <f t="shared" si="52"/>
        <v>0</v>
      </c>
      <c r="N316" s="98"/>
      <c r="O316" s="98"/>
      <c r="P316" s="98"/>
      <c r="Q316" s="98"/>
      <c r="R316" s="329">
        <f t="shared" si="53"/>
        <v>0</v>
      </c>
      <c r="S316" s="471"/>
      <c r="T316" s="472"/>
      <c r="U316" s="472"/>
      <c r="V316" s="323"/>
      <c r="W316" s="337">
        <f t="shared" si="36"/>
        <v>0</v>
      </c>
      <c r="X316" s="471"/>
      <c r="Y316" s="472"/>
      <c r="Z316" s="472"/>
      <c r="AA316" s="323"/>
      <c r="AB316" s="337">
        <f t="shared" si="43"/>
        <v>0</v>
      </c>
      <c r="AC316" s="471"/>
      <c r="AD316" s="472"/>
      <c r="AE316" s="472"/>
      <c r="AF316" s="323"/>
      <c r="AG316" s="337">
        <f t="shared" si="44"/>
        <v>0</v>
      </c>
      <c r="AH316" s="471"/>
      <c r="AI316" s="472"/>
      <c r="AJ316" s="472"/>
      <c r="AK316" s="323"/>
      <c r="AL316" s="337">
        <f t="shared" si="45"/>
        <v>0</v>
      </c>
    </row>
    <row r="317" spans="1:38" ht="12.75" customHeight="1" x14ac:dyDescent="0.2">
      <c r="A317" s="95" t="s">
        <v>8</v>
      </c>
      <c r="B317" s="96" t="s">
        <v>11</v>
      </c>
      <c r="C317" s="96" t="s">
        <v>134</v>
      </c>
      <c r="D317" s="98">
        <v>906.12</v>
      </c>
      <c r="E317" s="98">
        <v>7959.4000000000005</v>
      </c>
      <c r="F317" s="98">
        <v>10524.58</v>
      </c>
      <c r="G317" s="98">
        <v>8399.23</v>
      </c>
      <c r="H317" s="121">
        <f t="shared" si="51"/>
        <v>27789.329999999998</v>
      </c>
      <c r="I317" s="98">
        <v>4474.8099999999995</v>
      </c>
      <c r="J317" s="98">
        <v>511.56999999999994</v>
      </c>
      <c r="K317" s="98">
        <v>281.5</v>
      </c>
      <c r="L317" s="98">
        <v>871.90999999999985</v>
      </c>
      <c r="M317" s="121">
        <f t="shared" si="52"/>
        <v>6139.7899999999991</v>
      </c>
      <c r="N317" s="98">
        <v>338.01</v>
      </c>
      <c r="O317" s="98">
        <v>228.11000000000004</v>
      </c>
      <c r="P317" s="98">
        <v>739.66000000000008</v>
      </c>
      <c r="Q317" s="98"/>
      <c r="R317" s="329">
        <f t="shared" si="53"/>
        <v>1305.7800000000002</v>
      </c>
      <c r="S317" s="471"/>
      <c r="T317" s="472"/>
      <c r="U317" s="472"/>
      <c r="V317" s="323"/>
      <c r="W317" s="337">
        <f t="shared" si="36"/>
        <v>0</v>
      </c>
      <c r="X317" s="471"/>
      <c r="Y317" s="472"/>
      <c r="Z317" s="472"/>
      <c r="AA317" s="323"/>
      <c r="AB317" s="337">
        <f t="shared" si="43"/>
        <v>0</v>
      </c>
      <c r="AC317" s="471"/>
      <c r="AD317" s="472"/>
      <c r="AE317" s="472"/>
      <c r="AF317" s="323"/>
      <c r="AG317" s="337">
        <f t="shared" si="44"/>
        <v>0</v>
      </c>
      <c r="AH317" s="471"/>
      <c r="AI317" s="472"/>
      <c r="AJ317" s="472"/>
      <c r="AK317" s="323"/>
      <c r="AL317" s="337">
        <f t="shared" si="45"/>
        <v>0</v>
      </c>
    </row>
    <row r="318" spans="1:38" ht="12.75" customHeight="1" x14ac:dyDescent="0.2">
      <c r="A318" s="95" t="s">
        <v>8</v>
      </c>
      <c r="B318" s="96" t="s">
        <v>11</v>
      </c>
      <c r="C318" s="96" t="s">
        <v>136</v>
      </c>
      <c r="D318" s="98">
        <v>437.40000000000003</v>
      </c>
      <c r="E318" s="98">
        <v>7</v>
      </c>
      <c r="F318" s="98">
        <v>128.16</v>
      </c>
      <c r="G318" s="98">
        <v>170.82</v>
      </c>
      <c r="H318" s="121">
        <f t="shared" si="51"/>
        <v>743.38000000000011</v>
      </c>
      <c r="I318" s="98">
        <v>470.86</v>
      </c>
      <c r="J318" s="98">
        <v>565.22</v>
      </c>
      <c r="K318" s="98"/>
      <c r="L318" s="98"/>
      <c r="M318" s="121">
        <f t="shared" si="52"/>
        <v>1036.08</v>
      </c>
      <c r="N318" s="98"/>
      <c r="O318" s="98"/>
      <c r="P318" s="98"/>
      <c r="Q318" s="98"/>
      <c r="R318" s="329">
        <f t="shared" si="53"/>
        <v>0</v>
      </c>
      <c r="S318" s="471"/>
      <c r="T318" s="472"/>
      <c r="U318" s="472"/>
      <c r="V318" s="323"/>
      <c r="W318" s="337">
        <f t="shared" si="36"/>
        <v>0</v>
      </c>
      <c r="X318" s="471"/>
      <c r="Y318" s="472"/>
      <c r="Z318" s="472"/>
      <c r="AA318" s="323"/>
      <c r="AB318" s="337">
        <f t="shared" si="43"/>
        <v>0</v>
      </c>
      <c r="AC318" s="471"/>
      <c r="AD318" s="472"/>
      <c r="AE318" s="472"/>
      <c r="AF318" s="323"/>
      <c r="AG318" s="337">
        <f t="shared" si="44"/>
        <v>0</v>
      </c>
      <c r="AH318" s="471"/>
      <c r="AI318" s="472"/>
      <c r="AJ318" s="472"/>
      <c r="AK318" s="323"/>
      <c r="AL318" s="337">
        <f t="shared" si="45"/>
        <v>0</v>
      </c>
    </row>
    <row r="319" spans="1:38" ht="12.75" customHeight="1" x14ac:dyDescent="0.2">
      <c r="A319" s="95" t="s">
        <v>8</v>
      </c>
      <c r="B319" s="96" t="s">
        <v>11</v>
      </c>
      <c r="C319" s="96" t="s">
        <v>148</v>
      </c>
      <c r="D319" s="98">
        <v>699.68000000000006</v>
      </c>
      <c r="E319" s="98">
        <v>310.18</v>
      </c>
      <c r="F319" s="98">
        <v>850.14</v>
      </c>
      <c r="G319" s="98">
        <v>786.53</v>
      </c>
      <c r="H319" s="121">
        <f t="shared" si="51"/>
        <v>2646.5299999999997</v>
      </c>
      <c r="I319" s="98">
        <v>784.02</v>
      </c>
      <c r="J319" s="98">
        <v>4115.4400000000005</v>
      </c>
      <c r="K319" s="98">
        <v>5973.4600000000009</v>
      </c>
      <c r="L319" s="98">
        <v>6197.4999999999982</v>
      </c>
      <c r="M319" s="121">
        <f t="shared" si="52"/>
        <v>17070.419999999998</v>
      </c>
      <c r="N319" s="98">
        <v>4710.41</v>
      </c>
      <c r="O319" s="98">
        <v>3893.4500000000007</v>
      </c>
      <c r="P319" s="98">
        <v>4378.92</v>
      </c>
      <c r="Q319" s="98"/>
      <c r="R319" s="329">
        <f t="shared" si="53"/>
        <v>12982.78</v>
      </c>
      <c r="S319" s="336"/>
      <c r="T319" s="323"/>
      <c r="U319" s="323"/>
      <c r="V319" s="323"/>
      <c r="W319" s="337">
        <f t="shared" si="36"/>
        <v>0</v>
      </c>
      <c r="X319" s="336"/>
      <c r="Y319" s="323"/>
      <c r="Z319" s="323"/>
      <c r="AA319" s="323"/>
      <c r="AB319" s="337">
        <f t="shared" si="43"/>
        <v>0</v>
      </c>
      <c r="AC319" s="336"/>
      <c r="AD319" s="323"/>
      <c r="AE319" s="323"/>
      <c r="AF319" s="323"/>
      <c r="AG319" s="337">
        <f t="shared" si="44"/>
        <v>0</v>
      </c>
      <c r="AH319" s="336"/>
      <c r="AI319" s="323"/>
      <c r="AJ319" s="323"/>
      <c r="AK319" s="323"/>
      <c r="AL319" s="337">
        <f t="shared" si="45"/>
        <v>0</v>
      </c>
    </row>
    <row r="320" spans="1:38" ht="12.75" customHeight="1" x14ac:dyDescent="0.2">
      <c r="A320" s="95" t="s">
        <v>8</v>
      </c>
      <c r="B320" s="96" t="s">
        <v>11</v>
      </c>
      <c r="C320" s="96" t="s">
        <v>153</v>
      </c>
      <c r="D320" s="98">
        <v>10525.51</v>
      </c>
      <c r="E320" s="98">
        <v>9013.15</v>
      </c>
      <c r="F320" s="98">
        <v>8684.57</v>
      </c>
      <c r="G320" s="98">
        <v>9788.18</v>
      </c>
      <c r="H320" s="121">
        <f t="shared" si="51"/>
        <v>38011.410000000003</v>
      </c>
      <c r="I320" s="98">
        <v>9724.75</v>
      </c>
      <c r="J320" s="98">
        <v>15498.879999999997</v>
      </c>
      <c r="K320" s="98">
        <v>-13573.039999999994</v>
      </c>
      <c r="L320" s="98">
        <v>7406.68</v>
      </c>
      <c r="M320" s="121">
        <f t="shared" si="52"/>
        <v>19057.270000000004</v>
      </c>
      <c r="N320" s="98">
        <v>6575.8700000000008</v>
      </c>
      <c r="O320" s="98">
        <v>7206.3600000000006</v>
      </c>
      <c r="P320" s="98">
        <v>4169.7099999999991</v>
      </c>
      <c r="Q320" s="98"/>
      <c r="R320" s="329">
        <f t="shared" si="53"/>
        <v>17951.940000000002</v>
      </c>
      <c r="S320" s="336"/>
      <c r="T320" s="323"/>
      <c r="U320" s="323"/>
      <c r="V320" s="323"/>
      <c r="W320" s="337">
        <f t="shared" si="36"/>
        <v>0</v>
      </c>
      <c r="X320" s="336"/>
      <c r="Y320" s="323"/>
      <c r="Z320" s="323"/>
      <c r="AA320" s="323"/>
      <c r="AB320" s="337">
        <f t="shared" si="43"/>
        <v>0</v>
      </c>
      <c r="AC320" s="336"/>
      <c r="AD320" s="323"/>
      <c r="AE320" s="323"/>
      <c r="AF320" s="323"/>
      <c r="AG320" s="337">
        <f t="shared" si="44"/>
        <v>0</v>
      </c>
      <c r="AH320" s="336"/>
      <c r="AI320" s="323"/>
      <c r="AJ320" s="323"/>
      <c r="AK320" s="323"/>
      <c r="AL320" s="337">
        <f t="shared" si="45"/>
        <v>0</v>
      </c>
    </row>
    <row r="321" spans="1:38" ht="12.75" customHeight="1" x14ac:dyDescent="0.2">
      <c r="A321" s="95" t="s">
        <v>8</v>
      </c>
      <c r="B321" s="96" t="s">
        <v>11</v>
      </c>
      <c r="C321" s="96" t="s">
        <v>141</v>
      </c>
      <c r="D321" s="98">
        <v>254.26999999999998</v>
      </c>
      <c r="E321" s="98">
        <v>75.17</v>
      </c>
      <c r="F321" s="98"/>
      <c r="G321" s="98"/>
      <c r="H321" s="121">
        <f t="shared" si="51"/>
        <v>329.44</v>
      </c>
      <c r="I321" s="98"/>
      <c r="J321" s="98"/>
      <c r="K321" s="98"/>
      <c r="L321" s="98"/>
      <c r="M321" s="121">
        <f t="shared" si="52"/>
        <v>0</v>
      </c>
      <c r="N321" s="98"/>
      <c r="O321" s="98"/>
      <c r="P321" s="98"/>
      <c r="Q321" s="98"/>
      <c r="R321" s="329">
        <f t="shared" si="53"/>
        <v>0</v>
      </c>
      <c r="S321" s="336"/>
      <c r="T321" s="323"/>
      <c r="U321" s="323"/>
      <c r="V321" s="323"/>
      <c r="W321" s="337">
        <f t="shared" si="36"/>
        <v>0</v>
      </c>
      <c r="X321" s="336"/>
      <c r="Y321" s="323"/>
      <c r="Z321" s="323"/>
      <c r="AA321" s="323"/>
      <c r="AB321" s="337">
        <f t="shared" si="43"/>
        <v>0</v>
      </c>
      <c r="AC321" s="336"/>
      <c r="AD321" s="323"/>
      <c r="AE321" s="323"/>
      <c r="AF321" s="323"/>
      <c r="AG321" s="337">
        <f t="shared" si="44"/>
        <v>0</v>
      </c>
      <c r="AH321" s="336"/>
      <c r="AI321" s="323"/>
      <c r="AJ321" s="323"/>
      <c r="AK321" s="323"/>
      <c r="AL321" s="337">
        <f t="shared" si="45"/>
        <v>0</v>
      </c>
    </row>
    <row r="322" spans="1:38" ht="12.75" customHeight="1" x14ac:dyDescent="0.2">
      <c r="A322" s="95" t="s">
        <v>8</v>
      </c>
      <c r="B322" s="96" t="s">
        <v>11</v>
      </c>
      <c r="C322" s="96" t="s">
        <v>143</v>
      </c>
      <c r="D322" s="98">
        <v>3177.38</v>
      </c>
      <c r="E322" s="98">
        <v>3133.7200000000003</v>
      </c>
      <c r="F322" s="98">
        <v>4262.6899999999996</v>
      </c>
      <c r="G322" s="98">
        <v>5464.23</v>
      </c>
      <c r="H322" s="121">
        <f t="shared" si="51"/>
        <v>16038.02</v>
      </c>
      <c r="I322" s="98">
        <v>3073.49</v>
      </c>
      <c r="J322" s="98">
        <v>3702.3200000000015</v>
      </c>
      <c r="K322" s="98">
        <v>6424.590000000002</v>
      </c>
      <c r="L322" s="98">
        <v>8267.3599999999988</v>
      </c>
      <c r="M322" s="121">
        <f t="shared" si="52"/>
        <v>21467.760000000002</v>
      </c>
      <c r="N322" s="98">
        <v>2652.59</v>
      </c>
      <c r="O322" s="98">
        <v>4351.130000000001</v>
      </c>
      <c r="P322" s="98">
        <v>5701.6</v>
      </c>
      <c r="Q322" s="98"/>
      <c r="R322" s="329">
        <f t="shared" si="53"/>
        <v>12705.320000000002</v>
      </c>
      <c r="S322" s="336"/>
      <c r="T322" s="323"/>
      <c r="U322" s="323"/>
      <c r="V322" s="323"/>
      <c r="W322" s="337">
        <f t="shared" si="36"/>
        <v>0</v>
      </c>
      <c r="X322" s="336"/>
      <c r="Y322" s="323"/>
      <c r="Z322" s="323"/>
      <c r="AA322" s="323"/>
      <c r="AB322" s="337">
        <f t="shared" si="43"/>
        <v>0</v>
      </c>
      <c r="AC322" s="336"/>
      <c r="AD322" s="323"/>
      <c r="AE322" s="323"/>
      <c r="AF322" s="323"/>
      <c r="AG322" s="337">
        <f t="shared" si="44"/>
        <v>0</v>
      </c>
      <c r="AH322" s="336"/>
      <c r="AI322" s="323"/>
      <c r="AJ322" s="323"/>
      <c r="AK322" s="323"/>
      <c r="AL322" s="337">
        <f t="shared" si="45"/>
        <v>0</v>
      </c>
    </row>
    <row r="323" spans="1:38" ht="12.75" customHeight="1" x14ac:dyDescent="0.2">
      <c r="A323" s="95" t="s">
        <v>8</v>
      </c>
      <c r="B323" s="96" t="s">
        <v>11</v>
      </c>
      <c r="C323" s="96" t="s">
        <v>144</v>
      </c>
      <c r="D323" s="98"/>
      <c r="E323" s="98"/>
      <c r="F323" s="98"/>
      <c r="G323" s="98">
        <v>1639.51</v>
      </c>
      <c r="H323" s="121">
        <f t="shared" si="51"/>
        <v>1639.51</v>
      </c>
      <c r="I323" s="98">
        <v>930.32</v>
      </c>
      <c r="J323" s="98"/>
      <c r="K323" s="98">
        <v>690.06000000000006</v>
      </c>
      <c r="L323" s="98">
        <v>690.99</v>
      </c>
      <c r="M323" s="121">
        <f t="shared" si="52"/>
        <v>2311.37</v>
      </c>
      <c r="N323" s="98"/>
      <c r="O323" s="98"/>
      <c r="P323" s="98">
        <v>44.46</v>
      </c>
      <c r="Q323" s="98"/>
      <c r="R323" s="329">
        <f t="shared" si="53"/>
        <v>44.46</v>
      </c>
      <c r="S323" s="336"/>
      <c r="T323" s="323"/>
      <c r="U323" s="323"/>
      <c r="V323" s="323"/>
      <c r="W323" s="337">
        <f t="shared" si="36"/>
        <v>0</v>
      </c>
      <c r="X323" s="336"/>
      <c r="Y323" s="323"/>
      <c r="Z323" s="323"/>
      <c r="AA323" s="323"/>
      <c r="AB323" s="337">
        <f t="shared" si="43"/>
        <v>0</v>
      </c>
      <c r="AC323" s="336"/>
      <c r="AD323" s="323"/>
      <c r="AE323" s="323"/>
      <c r="AF323" s="323"/>
      <c r="AG323" s="337">
        <f t="shared" si="44"/>
        <v>0</v>
      </c>
      <c r="AH323" s="336"/>
      <c r="AI323" s="323"/>
      <c r="AJ323" s="323"/>
      <c r="AK323" s="323"/>
      <c r="AL323" s="337">
        <f t="shared" si="45"/>
        <v>0</v>
      </c>
    </row>
    <row r="324" spans="1:38" ht="12.75" customHeight="1" x14ac:dyDescent="0.2">
      <c r="A324" s="95" t="s">
        <v>8</v>
      </c>
      <c r="B324" s="96" t="s">
        <v>11</v>
      </c>
      <c r="C324" s="96" t="s">
        <v>157</v>
      </c>
      <c r="D324" s="98">
        <v>132.84</v>
      </c>
      <c r="E324" s="98">
        <v>0</v>
      </c>
      <c r="F324" s="98">
        <v>376.38</v>
      </c>
      <c r="G324" s="98">
        <v>132.84</v>
      </c>
      <c r="H324" s="121">
        <f t="shared" si="51"/>
        <v>642.06000000000006</v>
      </c>
      <c r="I324" s="98">
        <v>242.37</v>
      </c>
      <c r="J324" s="98">
        <v>1946.77</v>
      </c>
      <c r="K324" s="98">
        <v>1625.76</v>
      </c>
      <c r="L324" s="98">
        <v>1441.51</v>
      </c>
      <c r="M324" s="121">
        <f t="shared" si="52"/>
        <v>5256.41</v>
      </c>
      <c r="N324" s="98">
        <v>1014.3500000000001</v>
      </c>
      <c r="O324" s="98">
        <v>2336.71</v>
      </c>
      <c r="P324" s="98">
        <v>2292.4699999999998</v>
      </c>
      <c r="Q324" s="98"/>
      <c r="R324" s="329">
        <f t="shared" si="53"/>
        <v>5643.5300000000007</v>
      </c>
      <c r="S324" s="336"/>
      <c r="T324" s="323"/>
      <c r="U324" s="323"/>
      <c r="V324" s="323"/>
      <c r="W324" s="337">
        <f t="shared" si="36"/>
        <v>0</v>
      </c>
      <c r="X324" s="336"/>
      <c r="Y324" s="323"/>
      <c r="Z324" s="323"/>
      <c r="AA324" s="323"/>
      <c r="AB324" s="337">
        <f t="shared" si="43"/>
        <v>0</v>
      </c>
      <c r="AC324" s="336"/>
      <c r="AD324" s="323"/>
      <c r="AE324" s="323"/>
      <c r="AF324" s="323"/>
      <c r="AG324" s="337">
        <f t="shared" si="44"/>
        <v>0</v>
      </c>
      <c r="AH324" s="336"/>
      <c r="AI324" s="323"/>
      <c r="AJ324" s="323"/>
      <c r="AK324" s="323"/>
      <c r="AL324" s="337">
        <f t="shared" si="45"/>
        <v>0</v>
      </c>
    </row>
    <row r="325" spans="1:38" ht="12.75" customHeight="1" x14ac:dyDescent="0.2">
      <c r="A325" s="95" t="s">
        <v>8</v>
      </c>
      <c r="B325" s="96" t="s">
        <v>11</v>
      </c>
      <c r="C325" s="96" t="s">
        <v>146</v>
      </c>
      <c r="D325" s="98"/>
      <c r="E325" s="98">
        <v>14.78</v>
      </c>
      <c r="F325" s="98"/>
      <c r="G325" s="98"/>
      <c r="H325" s="121">
        <f t="shared" si="51"/>
        <v>14.78</v>
      </c>
      <c r="I325" s="98"/>
      <c r="J325" s="98"/>
      <c r="K325" s="98"/>
      <c r="L325" s="98"/>
      <c r="M325" s="121">
        <f t="shared" si="52"/>
        <v>0</v>
      </c>
      <c r="N325" s="98">
        <v>26.410000000000004</v>
      </c>
      <c r="O325" s="98">
        <v>173.91999999999996</v>
      </c>
      <c r="P325" s="98"/>
      <c r="Q325" s="98"/>
      <c r="R325" s="329">
        <f t="shared" si="53"/>
        <v>200.32999999999996</v>
      </c>
      <c r="S325" s="336"/>
      <c r="T325" s="323"/>
      <c r="U325" s="323"/>
      <c r="V325" s="323"/>
      <c r="W325" s="337">
        <f t="shared" si="36"/>
        <v>0</v>
      </c>
      <c r="X325" s="336"/>
      <c r="Y325" s="323"/>
      <c r="Z325" s="323"/>
      <c r="AA325" s="323"/>
      <c r="AB325" s="337">
        <f t="shared" si="43"/>
        <v>0</v>
      </c>
      <c r="AC325" s="336"/>
      <c r="AD325" s="323"/>
      <c r="AE325" s="323"/>
      <c r="AF325" s="323"/>
      <c r="AG325" s="337">
        <f t="shared" si="44"/>
        <v>0</v>
      </c>
      <c r="AH325" s="336"/>
      <c r="AI325" s="323"/>
      <c r="AJ325" s="323"/>
      <c r="AK325" s="323"/>
      <c r="AL325" s="337">
        <f t="shared" si="45"/>
        <v>0</v>
      </c>
    </row>
    <row r="326" spans="1:38" ht="12.75" customHeight="1" x14ac:dyDescent="0.2">
      <c r="A326" s="95" t="s">
        <v>8</v>
      </c>
      <c r="B326" s="96" t="s">
        <v>11</v>
      </c>
      <c r="C326" s="96" t="s">
        <v>147</v>
      </c>
      <c r="D326" s="98">
        <v>1080.1699999999998</v>
      </c>
      <c r="E326" s="98">
        <v>241.64</v>
      </c>
      <c r="F326" s="98"/>
      <c r="G326" s="98">
        <v>315.62</v>
      </c>
      <c r="H326" s="121">
        <f t="shared" si="51"/>
        <v>1637.4299999999998</v>
      </c>
      <c r="I326" s="98">
        <v>399.38</v>
      </c>
      <c r="J326" s="98">
        <v>19.04</v>
      </c>
      <c r="K326" s="98">
        <v>38.85</v>
      </c>
      <c r="L326" s="98">
        <v>41.59</v>
      </c>
      <c r="M326" s="121">
        <f t="shared" si="52"/>
        <v>498.86</v>
      </c>
      <c r="N326" s="98">
        <v>26.25</v>
      </c>
      <c r="O326" s="98"/>
      <c r="P326" s="98"/>
      <c r="Q326" s="98"/>
      <c r="R326" s="329">
        <f t="shared" si="53"/>
        <v>26.25</v>
      </c>
      <c r="S326" s="336"/>
      <c r="T326" s="323"/>
      <c r="U326" s="323"/>
      <c r="V326" s="323"/>
      <c r="W326" s="337">
        <f t="shared" si="36"/>
        <v>0</v>
      </c>
      <c r="X326" s="336"/>
      <c r="Y326" s="323"/>
      <c r="Z326" s="323"/>
      <c r="AA326" s="323"/>
      <c r="AB326" s="337">
        <f t="shared" si="43"/>
        <v>0</v>
      </c>
      <c r="AC326" s="336"/>
      <c r="AD326" s="323"/>
      <c r="AE326" s="323"/>
      <c r="AF326" s="323"/>
      <c r="AG326" s="337">
        <f t="shared" si="44"/>
        <v>0</v>
      </c>
      <c r="AH326" s="336"/>
      <c r="AI326" s="323"/>
      <c r="AJ326" s="323"/>
      <c r="AK326" s="323"/>
      <c r="AL326" s="337">
        <f t="shared" si="45"/>
        <v>0</v>
      </c>
    </row>
    <row r="327" spans="1:38" ht="12.75" customHeight="1" x14ac:dyDescent="0.2">
      <c r="A327" s="95" t="s">
        <v>8</v>
      </c>
      <c r="B327" s="96" t="s">
        <v>33</v>
      </c>
      <c r="C327" s="96" t="s">
        <v>125</v>
      </c>
      <c r="D327" s="98">
        <v>452.15999999999997</v>
      </c>
      <c r="E327" s="98">
        <v>165.33</v>
      </c>
      <c r="F327" s="98">
        <v>264.58</v>
      </c>
      <c r="G327" s="98">
        <v>739.51</v>
      </c>
      <c r="H327" s="121">
        <f t="shared" si="51"/>
        <v>1621.58</v>
      </c>
      <c r="I327" s="98">
        <v>293.21000000000004</v>
      </c>
      <c r="J327" s="98">
        <v>112.16</v>
      </c>
      <c r="K327" s="98">
        <v>450.72</v>
      </c>
      <c r="L327" s="98"/>
      <c r="M327" s="121">
        <f t="shared" si="52"/>
        <v>856.09</v>
      </c>
      <c r="N327" s="98"/>
      <c r="O327" s="98">
        <v>183.31000000000003</v>
      </c>
      <c r="P327" s="98">
        <v>304.56</v>
      </c>
      <c r="Q327" s="98"/>
      <c r="R327" s="329">
        <f t="shared" si="53"/>
        <v>487.87</v>
      </c>
      <c r="S327" s="336"/>
      <c r="T327" s="323"/>
      <c r="U327" s="323"/>
      <c r="V327" s="323"/>
      <c r="W327" s="337">
        <f t="shared" si="36"/>
        <v>0</v>
      </c>
      <c r="X327" s="336"/>
      <c r="Y327" s="323"/>
      <c r="Z327" s="323"/>
      <c r="AA327" s="323"/>
      <c r="AB327" s="337">
        <f t="shared" si="43"/>
        <v>0</v>
      </c>
      <c r="AC327" s="336"/>
      <c r="AD327" s="323"/>
      <c r="AE327" s="323"/>
      <c r="AF327" s="323"/>
      <c r="AG327" s="337">
        <f t="shared" si="44"/>
        <v>0</v>
      </c>
      <c r="AH327" s="336"/>
      <c r="AI327" s="323"/>
      <c r="AJ327" s="323"/>
      <c r="AK327" s="323"/>
      <c r="AL327" s="337">
        <f t="shared" si="45"/>
        <v>0</v>
      </c>
    </row>
    <row r="328" spans="1:38" ht="12.75" customHeight="1" x14ac:dyDescent="0.2">
      <c r="A328" s="95" t="s">
        <v>8</v>
      </c>
      <c r="B328" s="96" t="s">
        <v>33</v>
      </c>
      <c r="C328" s="96" t="s">
        <v>162</v>
      </c>
      <c r="D328" s="98"/>
      <c r="E328" s="98"/>
      <c r="F328" s="98">
        <v>1303.67</v>
      </c>
      <c r="G328" s="98">
        <v>1411.68</v>
      </c>
      <c r="H328" s="121">
        <f t="shared" si="51"/>
        <v>2715.3500000000004</v>
      </c>
      <c r="I328" s="98">
        <v>896.99</v>
      </c>
      <c r="J328" s="98">
        <v>698.81</v>
      </c>
      <c r="K328" s="98">
        <v>632.98</v>
      </c>
      <c r="L328" s="98">
        <v>916.13</v>
      </c>
      <c r="M328" s="121">
        <f t="shared" si="52"/>
        <v>3144.91</v>
      </c>
      <c r="N328" s="98">
        <v>689.42000000000007</v>
      </c>
      <c r="O328" s="98">
        <v>532.82999999999993</v>
      </c>
      <c r="P328" s="98">
        <v>597.54000000000008</v>
      </c>
      <c r="Q328" s="98"/>
      <c r="R328" s="329">
        <f t="shared" si="53"/>
        <v>1819.79</v>
      </c>
      <c r="S328" s="336"/>
      <c r="T328" s="323"/>
      <c r="U328" s="323"/>
      <c r="V328" s="323"/>
      <c r="W328" s="337">
        <f t="shared" si="36"/>
        <v>0</v>
      </c>
      <c r="X328" s="336"/>
      <c r="Y328" s="323"/>
      <c r="Z328" s="323"/>
      <c r="AA328" s="323"/>
      <c r="AB328" s="337">
        <f t="shared" si="43"/>
        <v>0</v>
      </c>
      <c r="AC328" s="336"/>
      <c r="AD328" s="323"/>
      <c r="AE328" s="323"/>
      <c r="AF328" s="323"/>
      <c r="AG328" s="337">
        <f t="shared" si="44"/>
        <v>0</v>
      </c>
      <c r="AH328" s="336"/>
      <c r="AI328" s="323"/>
      <c r="AJ328" s="323"/>
      <c r="AK328" s="323"/>
      <c r="AL328" s="337">
        <f t="shared" si="45"/>
        <v>0</v>
      </c>
    </row>
    <row r="329" spans="1:38" ht="12.75" customHeight="1" x14ac:dyDescent="0.2">
      <c r="A329" s="95" t="s">
        <v>8</v>
      </c>
      <c r="B329" s="96" t="s">
        <v>33</v>
      </c>
      <c r="C329" s="96" t="s">
        <v>130</v>
      </c>
      <c r="D329" s="98">
        <v>228.2</v>
      </c>
      <c r="E329" s="98">
        <v>592.46</v>
      </c>
      <c r="F329" s="98">
        <v>414.82</v>
      </c>
      <c r="G329" s="98">
        <v>687.02</v>
      </c>
      <c r="H329" s="121">
        <f t="shared" si="51"/>
        <v>1922.5</v>
      </c>
      <c r="I329" s="98"/>
      <c r="J329" s="98">
        <v>183.29999999999998</v>
      </c>
      <c r="K329" s="98">
        <v>341.13</v>
      </c>
      <c r="L329" s="98">
        <v>1185.17</v>
      </c>
      <c r="M329" s="121">
        <f t="shared" si="52"/>
        <v>1709.6</v>
      </c>
      <c r="N329" s="98">
        <v>767.07999999999993</v>
      </c>
      <c r="O329" s="98">
        <v>796.98</v>
      </c>
      <c r="P329" s="98">
        <v>789.57999999999993</v>
      </c>
      <c r="Q329" s="98"/>
      <c r="R329" s="329">
        <f t="shared" si="53"/>
        <v>2353.64</v>
      </c>
      <c r="S329" s="336"/>
      <c r="T329" s="323"/>
      <c r="U329" s="323"/>
      <c r="V329" s="323"/>
      <c r="W329" s="337">
        <f t="shared" si="36"/>
        <v>0</v>
      </c>
      <c r="X329" s="336"/>
      <c r="Y329" s="323"/>
      <c r="Z329" s="323"/>
      <c r="AA329" s="323"/>
      <c r="AB329" s="337">
        <f t="shared" si="43"/>
        <v>0</v>
      </c>
      <c r="AC329" s="336"/>
      <c r="AD329" s="323"/>
      <c r="AE329" s="323"/>
      <c r="AF329" s="323"/>
      <c r="AG329" s="337">
        <f t="shared" si="44"/>
        <v>0</v>
      </c>
      <c r="AH329" s="336"/>
      <c r="AI329" s="323"/>
      <c r="AJ329" s="323"/>
      <c r="AK329" s="323"/>
      <c r="AL329" s="337">
        <f t="shared" si="45"/>
        <v>0</v>
      </c>
    </row>
    <row r="330" spans="1:38" ht="12.75" customHeight="1" x14ac:dyDescent="0.2">
      <c r="A330" s="95" t="s">
        <v>8</v>
      </c>
      <c r="B330" s="96" t="s">
        <v>33</v>
      </c>
      <c r="C330" s="96" t="s">
        <v>135</v>
      </c>
      <c r="D330" s="98">
        <v>314.91999999999996</v>
      </c>
      <c r="E330" s="98">
        <v>158.35000000000002</v>
      </c>
      <c r="F330" s="98">
        <v>119.85</v>
      </c>
      <c r="G330" s="98">
        <v>194.38</v>
      </c>
      <c r="H330" s="121">
        <f t="shared" si="51"/>
        <v>787.5</v>
      </c>
      <c r="I330" s="98"/>
      <c r="J330" s="98">
        <v>290.98</v>
      </c>
      <c r="K330" s="98">
        <v>97.92</v>
      </c>
      <c r="L330" s="98">
        <v>497.4</v>
      </c>
      <c r="M330" s="121">
        <f t="shared" si="52"/>
        <v>886.3</v>
      </c>
      <c r="N330" s="98">
        <v>192</v>
      </c>
      <c r="O330" s="98">
        <v>222.7</v>
      </c>
      <c r="P330" s="98">
        <v>97.92</v>
      </c>
      <c r="Q330" s="98"/>
      <c r="R330" s="329">
        <f t="shared" si="53"/>
        <v>512.62</v>
      </c>
      <c r="S330" s="336"/>
      <c r="T330" s="323"/>
      <c r="U330" s="323"/>
      <c r="V330" s="323"/>
      <c r="W330" s="337">
        <f t="shared" si="36"/>
        <v>0</v>
      </c>
      <c r="X330" s="336"/>
      <c r="Y330" s="323"/>
      <c r="Z330" s="323"/>
      <c r="AA330" s="323"/>
      <c r="AB330" s="337">
        <f t="shared" si="43"/>
        <v>0</v>
      </c>
      <c r="AC330" s="336"/>
      <c r="AD330" s="323"/>
      <c r="AE330" s="323"/>
      <c r="AF330" s="323"/>
      <c r="AG330" s="337">
        <f t="shared" si="44"/>
        <v>0</v>
      </c>
      <c r="AH330" s="336"/>
      <c r="AI330" s="323"/>
      <c r="AJ330" s="323"/>
      <c r="AK330" s="323"/>
      <c r="AL330" s="337">
        <f t="shared" si="45"/>
        <v>0</v>
      </c>
    </row>
    <row r="331" spans="1:38" ht="12.75" customHeight="1" x14ac:dyDescent="0.2">
      <c r="A331" s="95" t="s">
        <v>8</v>
      </c>
      <c r="B331" s="96" t="s">
        <v>33</v>
      </c>
      <c r="C331" s="96" t="s">
        <v>136</v>
      </c>
      <c r="D331" s="98">
        <v>1910.7899999999997</v>
      </c>
      <c r="E331" s="98">
        <v>1038.28</v>
      </c>
      <c r="F331" s="98">
        <v>1796.7800000000002</v>
      </c>
      <c r="G331" s="98">
        <v>1315.46</v>
      </c>
      <c r="H331" s="121">
        <f t="shared" si="51"/>
        <v>6061.31</v>
      </c>
      <c r="I331" s="98">
        <v>199.67</v>
      </c>
      <c r="J331" s="98"/>
      <c r="K331" s="98"/>
      <c r="L331" s="98"/>
      <c r="M331" s="121">
        <f t="shared" si="52"/>
        <v>199.67</v>
      </c>
      <c r="N331" s="98"/>
      <c r="O331" s="98"/>
      <c r="P331" s="98"/>
      <c r="Q331" s="98"/>
      <c r="R331" s="329">
        <f t="shared" si="53"/>
        <v>0</v>
      </c>
      <c r="S331" s="336"/>
      <c r="T331" s="323"/>
      <c r="U331" s="323"/>
      <c r="V331" s="323"/>
      <c r="W331" s="337">
        <f t="shared" si="36"/>
        <v>0</v>
      </c>
      <c r="X331" s="336"/>
      <c r="Y331" s="323"/>
      <c r="Z331" s="323"/>
      <c r="AA331" s="323"/>
      <c r="AB331" s="337">
        <f t="shared" si="43"/>
        <v>0</v>
      </c>
      <c r="AC331" s="336"/>
      <c r="AD331" s="323"/>
      <c r="AE331" s="323"/>
      <c r="AF331" s="323"/>
      <c r="AG331" s="337">
        <f t="shared" si="44"/>
        <v>0</v>
      </c>
      <c r="AH331" s="336"/>
      <c r="AI331" s="323"/>
      <c r="AJ331" s="323"/>
      <c r="AK331" s="323"/>
      <c r="AL331" s="337">
        <f t="shared" si="45"/>
        <v>0</v>
      </c>
    </row>
    <row r="332" spans="1:38" ht="12.75" customHeight="1" x14ac:dyDescent="0.2">
      <c r="A332" s="95" t="s">
        <v>8</v>
      </c>
      <c r="B332" s="96" t="s">
        <v>33</v>
      </c>
      <c r="C332" s="96" t="s">
        <v>137</v>
      </c>
      <c r="D332" s="98">
        <v>87.93</v>
      </c>
      <c r="E332" s="98">
        <v>90.57</v>
      </c>
      <c r="F332" s="98"/>
      <c r="G332" s="98">
        <v>117.69</v>
      </c>
      <c r="H332" s="121">
        <f t="shared" si="51"/>
        <v>296.19</v>
      </c>
      <c r="I332" s="98"/>
      <c r="J332" s="98"/>
      <c r="K332" s="98">
        <v>135.43</v>
      </c>
      <c r="L332" s="98">
        <v>158.83000000000001</v>
      </c>
      <c r="M332" s="121">
        <f t="shared" si="52"/>
        <v>294.26</v>
      </c>
      <c r="N332" s="98"/>
      <c r="O332" s="98">
        <v>115.13000000000001</v>
      </c>
      <c r="P332" s="98"/>
      <c r="Q332" s="98"/>
      <c r="R332" s="329">
        <f t="shared" si="53"/>
        <v>115.13000000000001</v>
      </c>
      <c r="S332" s="336"/>
      <c r="T332" s="323"/>
      <c r="U332" s="323"/>
      <c r="V332" s="323"/>
      <c r="W332" s="337">
        <f t="shared" si="36"/>
        <v>0</v>
      </c>
      <c r="X332" s="336"/>
      <c r="Y332" s="323"/>
      <c r="Z332" s="323"/>
      <c r="AA332" s="323"/>
      <c r="AB332" s="337">
        <f t="shared" si="43"/>
        <v>0</v>
      </c>
      <c r="AC332" s="336"/>
      <c r="AD332" s="323"/>
      <c r="AE332" s="323"/>
      <c r="AF332" s="323"/>
      <c r="AG332" s="337">
        <f t="shared" si="44"/>
        <v>0</v>
      </c>
      <c r="AH332" s="336"/>
      <c r="AI332" s="323"/>
      <c r="AJ332" s="323"/>
      <c r="AK332" s="323"/>
      <c r="AL332" s="337">
        <f t="shared" si="45"/>
        <v>0</v>
      </c>
    </row>
    <row r="333" spans="1:38" ht="12.75" customHeight="1" x14ac:dyDescent="0.2">
      <c r="A333" s="95" t="s">
        <v>8</v>
      </c>
      <c r="B333" s="96" t="s">
        <v>33</v>
      </c>
      <c r="C333" s="96" t="s">
        <v>139</v>
      </c>
      <c r="D333" s="98">
        <v>1047.95</v>
      </c>
      <c r="E333" s="98">
        <v>899.61</v>
      </c>
      <c r="F333" s="98"/>
      <c r="G333" s="98"/>
      <c r="H333" s="121">
        <f t="shared" si="51"/>
        <v>1947.56</v>
      </c>
      <c r="I333" s="98"/>
      <c r="J333" s="98"/>
      <c r="K333" s="98">
        <v>8.8800000000000008</v>
      </c>
      <c r="L333" s="98">
        <v>457.49999999999994</v>
      </c>
      <c r="M333" s="121">
        <f t="shared" si="52"/>
        <v>466.37999999999994</v>
      </c>
      <c r="N333" s="98">
        <v>562.54</v>
      </c>
      <c r="O333" s="98">
        <v>558.33999999999992</v>
      </c>
      <c r="P333" s="98">
        <v>360.25</v>
      </c>
      <c r="Q333" s="98"/>
      <c r="R333" s="329">
        <f t="shared" si="53"/>
        <v>1481.1299999999999</v>
      </c>
      <c r="S333" s="336"/>
      <c r="T333" s="323"/>
      <c r="U333" s="323"/>
      <c r="V333" s="323"/>
      <c r="W333" s="337">
        <f t="shared" si="36"/>
        <v>0</v>
      </c>
      <c r="X333" s="336"/>
      <c r="Y333" s="323"/>
      <c r="Z333" s="323"/>
      <c r="AA333" s="323"/>
      <c r="AB333" s="337">
        <f t="shared" si="43"/>
        <v>0</v>
      </c>
      <c r="AC333" s="336"/>
      <c r="AD333" s="323"/>
      <c r="AE333" s="323"/>
      <c r="AF333" s="323"/>
      <c r="AG333" s="337">
        <f t="shared" si="44"/>
        <v>0</v>
      </c>
      <c r="AH333" s="336"/>
      <c r="AI333" s="323"/>
      <c r="AJ333" s="323"/>
      <c r="AK333" s="323"/>
      <c r="AL333" s="337">
        <f t="shared" si="45"/>
        <v>0</v>
      </c>
    </row>
    <row r="334" spans="1:38" ht="12.75" customHeight="1" x14ac:dyDescent="0.2">
      <c r="A334" s="95" t="s">
        <v>8</v>
      </c>
      <c r="B334" s="96" t="s">
        <v>33</v>
      </c>
      <c r="C334" s="96" t="s">
        <v>156</v>
      </c>
      <c r="D334" s="98">
        <v>335.37</v>
      </c>
      <c r="E334" s="98">
        <v>406.03999999999996</v>
      </c>
      <c r="F334" s="98">
        <v>455.38</v>
      </c>
      <c r="G334" s="98">
        <v>608.98</v>
      </c>
      <c r="H334" s="121">
        <f t="shared" si="51"/>
        <v>1805.77</v>
      </c>
      <c r="I334" s="98">
        <v>315.09000000000003</v>
      </c>
      <c r="J334" s="98">
        <v>398.28999999999996</v>
      </c>
      <c r="K334" s="98">
        <v>320.72000000000003</v>
      </c>
      <c r="L334" s="98">
        <v>460.97000000000008</v>
      </c>
      <c r="M334" s="121">
        <f t="shared" si="52"/>
        <v>1495.07</v>
      </c>
      <c r="N334" s="98">
        <v>299.66000000000003</v>
      </c>
      <c r="O334" s="98">
        <v>297.17999999999995</v>
      </c>
      <c r="P334" s="98">
        <v>121.1</v>
      </c>
      <c r="Q334" s="98"/>
      <c r="R334" s="329">
        <f t="shared" si="53"/>
        <v>717.93999999999994</v>
      </c>
      <c r="S334" s="336"/>
      <c r="T334" s="323"/>
      <c r="U334" s="323"/>
      <c r="V334" s="323"/>
      <c r="W334" s="337">
        <f t="shared" ref="W334:W401" si="54">SUM(S334:V334)</f>
        <v>0</v>
      </c>
      <c r="X334" s="336"/>
      <c r="Y334" s="323"/>
      <c r="Z334" s="323"/>
      <c r="AA334" s="323"/>
      <c r="AB334" s="337">
        <f t="shared" si="43"/>
        <v>0</v>
      </c>
      <c r="AC334" s="336"/>
      <c r="AD334" s="323"/>
      <c r="AE334" s="323"/>
      <c r="AF334" s="323"/>
      <c r="AG334" s="337">
        <f t="shared" si="44"/>
        <v>0</v>
      </c>
      <c r="AH334" s="336"/>
      <c r="AI334" s="323"/>
      <c r="AJ334" s="323"/>
      <c r="AK334" s="323"/>
      <c r="AL334" s="337">
        <f t="shared" si="45"/>
        <v>0</v>
      </c>
    </row>
    <row r="335" spans="1:38" ht="12.75" customHeight="1" x14ac:dyDescent="0.2">
      <c r="A335" s="95" t="s">
        <v>8</v>
      </c>
      <c r="B335" s="96" t="s">
        <v>33</v>
      </c>
      <c r="C335" s="96" t="s">
        <v>142</v>
      </c>
      <c r="D335" s="98"/>
      <c r="E335" s="98"/>
      <c r="F335" s="98">
        <v>749.78</v>
      </c>
      <c r="G335" s="98">
        <v>528.85</v>
      </c>
      <c r="H335" s="121">
        <f t="shared" si="51"/>
        <v>1278.6300000000001</v>
      </c>
      <c r="I335" s="98">
        <v>382.22</v>
      </c>
      <c r="J335" s="98">
        <v>247.47</v>
      </c>
      <c r="K335" s="98">
        <v>652.1099999999999</v>
      </c>
      <c r="L335" s="98">
        <v>510.43999999999994</v>
      </c>
      <c r="M335" s="121">
        <f t="shared" si="52"/>
        <v>1792.2399999999998</v>
      </c>
      <c r="N335" s="98">
        <v>134.56</v>
      </c>
      <c r="O335" s="98">
        <v>100.38000000000001</v>
      </c>
      <c r="P335" s="98">
        <v>238.03</v>
      </c>
      <c r="Q335" s="98"/>
      <c r="R335" s="329">
        <f t="shared" si="53"/>
        <v>472.97</v>
      </c>
      <c r="S335" s="336"/>
      <c r="T335" s="323"/>
      <c r="U335" s="323"/>
      <c r="V335" s="323"/>
      <c r="W335" s="337">
        <f t="shared" si="54"/>
        <v>0</v>
      </c>
      <c r="X335" s="336"/>
      <c r="Y335" s="323"/>
      <c r="Z335" s="323"/>
      <c r="AA335" s="323"/>
      <c r="AB335" s="337">
        <f t="shared" si="43"/>
        <v>0</v>
      </c>
      <c r="AC335" s="336"/>
      <c r="AD335" s="323"/>
      <c r="AE335" s="323"/>
      <c r="AF335" s="323"/>
      <c r="AG335" s="337">
        <f t="shared" si="44"/>
        <v>0</v>
      </c>
      <c r="AH335" s="336"/>
      <c r="AI335" s="323"/>
      <c r="AJ335" s="323"/>
      <c r="AK335" s="323"/>
      <c r="AL335" s="337">
        <f t="shared" si="45"/>
        <v>0</v>
      </c>
    </row>
    <row r="336" spans="1:38" ht="12.75" customHeight="1" x14ac:dyDescent="0.2">
      <c r="A336" s="95" t="s">
        <v>8</v>
      </c>
      <c r="B336" s="96" t="s">
        <v>33</v>
      </c>
      <c r="C336" s="96" t="s">
        <v>144</v>
      </c>
      <c r="D336" s="98"/>
      <c r="E336" s="98"/>
      <c r="F336" s="98">
        <v>3945.9700000000003</v>
      </c>
      <c r="G336" s="98">
        <v>4017.3199999999997</v>
      </c>
      <c r="H336" s="121">
        <f t="shared" si="51"/>
        <v>7963.29</v>
      </c>
      <c r="I336" s="98">
        <v>2844.9</v>
      </c>
      <c r="J336" s="98">
        <v>2719.5400000000009</v>
      </c>
      <c r="K336" s="98">
        <v>3436.46</v>
      </c>
      <c r="L336" s="98">
        <v>2979.58</v>
      </c>
      <c r="M336" s="121">
        <f t="shared" si="52"/>
        <v>11980.480000000001</v>
      </c>
      <c r="N336" s="98">
        <v>2410.6799999999998</v>
      </c>
      <c r="O336" s="98"/>
      <c r="P336" s="98"/>
      <c r="Q336" s="98"/>
      <c r="R336" s="329">
        <f t="shared" si="53"/>
        <v>2410.6799999999998</v>
      </c>
      <c r="S336" s="336"/>
      <c r="T336" s="323"/>
      <c r="U336" s="323"/>
      <c r="V336" s="323"/>
      <c r="W336" s="337">
        <f t="shared" si="54"/>
        <v>0</v>
      </c>
      <c r="X336" s="336"/>
      <c r="Y336" s="323"/>
      <c r="Z336" s="323"/>
      <c r="AA336" s="323"/>
      <c r="AB336" s="337">
        <f t="shared" si="43"/>
        <v>0</v>
      </c>
      <c r="AC336" s="336"/>
      <c r="AD336" s="323"/>
      <c r="AE336" s="323"/>
      <c r="AF336" s="323"/>
      <c r="AG336" s="337">
        <f t="shared" si="44"/>
        <v>0</v>
      </c>
      <c r="AH336" s="336"/>
      <c r="AI336" s="323"/>
      <c r="AJ336" s="323"/>
      <c r="AK336" s="323"/>
      <c r="AL336" s="337">
        <f t="shared" si="45"/>
        <v>0</v>
      </c>
    </row>
    <row r="337" spans="1:38" ht="12.75" customHeight="1" x14ac:dyDescent="0.2">
      <c r="A337" s="95" t="s">
        <v>8</v>
      </c>
      <c r="B337" s="96" t="s">
        <v>33</v>
      </c>
      <c r="C337" s="96" t="s">
        <v>157</v>
      </c>
      <c r="D337" s="98"/>
      <c r="E337" s="98"/>
      <c r="F337" s="98"/>
      <c r="G337" s="98"/>
      <c r="H337" s="121">
        <f t="shared" si="51"/>
        <v>0</v>
      </c>
      <c r="I337" s="98"/>
      <c r="J337" s="98"/>
      <c r="K337" s="98"/>
      <c r="L337" s="98">
        <v>635.7600000000001</v>
      </c>
      <c r="M337" s="121">
        <f t="shared" si="52"/>
        <v>635.7600000000001</v>
      </c>
      <c r="N337" s="98">
        <v>536.51</v>
      </c>
      <c r="O337" s="98">
        <v>293.01</v>
      </c>
      <c r="P337" s="98"/>
      <c r="Q337" s="98"/>
      <c r="R337" s="329">
        <f t="shared" si="53"/>
        <v>829.52</v>
      </c>
      <c r="S337" s="336"/>
      <c r="T337" s="323"/>
      <c r="U337" s="323"/>
      <c r="V337" s="323"/>
      <c r="W337" s="337">
        <f t="shared" si="54"/>
        <v>0</v>
      </c>
      <c r="X337" s="336"/>
      <c r="Y337" s="323"/>
      <c r="Z337" s="323"/>
      <c r="AA337" s="323"/>
      <c r="AB337" s="337">
        <f t="shared" si="43"/>
        <v>0</v>
      </c>
      <c r="AC337" s="336"/>
      <c r="AD337" s="323"/>
      <c r="AE337" s="323"/>
      <c r="AF337" s="323"/>
      <c r="AG337" s="337">
        <f t="shared" si="44"/>
        <v>0</v>
      </c>
      <c r="AH337" s="336"/>
      <c r="AI337" s="323"/>
      <c r="AJ337" s="323"/>
      <c r="AK337" s="323"/>
      <c r="AL337" s="337">
        <f t="shared" si="45"/>
        <v>0</v>
      </c>
    </row>
    <row r="338" spans="1:38" ht="12.75" customHeight="1" x14ac:dyDescent="0.2">
      <c r="A338" s="95" t="s">
        <v>8</v>
      </c>
      <c r="B338" s="96" t="s">
        <v>33</v>
      </c>
      <c r="C338" s="96" t="s">
        <v>146</v>
      </c>
      <c r="D338" s="98">
        <v>1256.5899999999999</v>
      </c>
      <c r="E338" s="98">
        <v>1632.17</v>
      </c>
      <c r="F338" s="98"/>
      <c r="G338" s="98"/>
      <c r="H338" s="121">
        <f t="shared" si="51"/>
        <v>2888.76</v>
      </c>
      <c r="I338" s="98"/>
      <c r="J338" s="98"/>
      <c r="K338" s="98">
        <v>108.56</v>
      </c>
      <c r="L338" s="98">
        <v>1536.1399999999999</v>
      </c>
      <c r="M338" s="121">
        <f t="shared" si="52"/>
        <v>1644.6999999999998</v>
      </c>
      <c r="N338" s="98">
        <v>411.88</v>
      </c>
      <c r="O338" s="98">
        <v>970.63</v>
      </c>
      <c r="P338" s="98">
        <v>960.08</v>
      </c>
      <c r="Q338" s="98"/>
      <c r="R338" s="329">
        <f t="shared" si="53"/>
        <v>2342.59</v>
      </c>
      <c r="S338" s="336"/>
      <c r="T338" s="323"/>
      <c r="U338" s="323"/>
      <c r="V338" s="323"/>
      <c r="W338" s="337">
        <f t="shared" si="54"/>
        <v>0</v>
      </c>
      <c r="X338" s="336"/>
      <c r="Y338" s="323"/>
      <c r="Z338" s="323"/>
      <c r="AA338" s="323"/>
      <c r="AB338" s="337">
        <f t="shared" ref="AB338:AB413" si="55">SUM(X338:AA338)</f>
        <v>0</v>
      </c>
      <c r="AC338" s="336"/>
      <c r="AD338" s="323"/>
      <c r="AE338" s="323"/>
      <c r="AF338" s="323"/>
      <c r="AG338" s="337">
        <f t="shared" ref="AG338:AG410" si="56">SUM(AC338:AF338)</f>
        <v>0</v>
      </c>
      <c r="AH338" s="336"/>
      <c r="AI338" s="323"/>
      <c r="AJ338" s="323"/>
      <c r="AK338" s="323"/>
      <c r="AL338" s="337">
        <f t="shared" ref="AL338:AL410" si="57">SUM(AH338:AK338)</f>
        <v>0</v>
      </c>
    </row>
    <row r="339" spans="1:38" ht="12.75" customHeight="1" x14ac:dyDescent="0.2">
      <c r="A339" s="95" t="s">
        <v>8</v>
      </c>
      <c r="B339" s="96" t="s">
        <v>33</v>
      </c>
      <c r="C339" s="96" t="s">
        <v>163</v>
      </c>
      <c r="D339" s="98"/>
      <c r="E339" s="98"/>
      <c r="F339" s="98"/>
      <c r="G339" s="98"/>
      <c r="H339" s="121">
        <f t="shared" si="51"/>
        <v>0</v>
      </c>
      <c r="I339" s="98"/>
      <c r="J339" s="98"/>
      <c r="K339" s="98"/>
      <c r="L339" s="98">
        <v>243.88</v>
      </c>
      <c r="M339" s="121">
        <f t="shared" si="52"/>
        <v>243.88</v>
      </c>
      <c r="N339" s="98"/>
      <c r="O339" s="98">
        <v>168.77999999999997</v>
      </c>
      <c r="P339" s="98">
        <v>225.07999999999998</v>
      </c>
      <c r="Q339" s="98"/>
      <c r="R339" s="329">
        <f t="shared" si="53"/>
        <v>393.85999999999996</v>
      </c>
      <c r="S339" s="336"/>
      <c r="T339" s="323"/>
      <c r="U339" s="323"/>
      <c r="V339" s="323"/>
      <c r="W339" s="337">
        <f t="shared" si="54"/>
        <v>0</v>
      </c>
      <c r="X339" s="336"/>
      <c r="Y339" s="323"/>
      <c r="Z339" s="323"/>
      <c r="AA339" s="323"/>
      <c r="AB339" s="337">
        <f t="shared" si="55"/>
        <v>0</v>
      </c>
      <c r="AC339" s="336"/>
      <c r="AD339" s="323"/>
      <c r="AE339" s="323"/>
      <c r="AF339" s="323"/>
      <c r="AG339" s="337">
        <f t="shared" si="56"/>
        <v>0</v>
      </c>
      <c r="AH339" s="336"/>
      <c r="AI339" s="323"/>
      <c r="AJ339" s="323"/>
      <c r="AK339" s="323"/>
      <c r="AL339" s="337">
        <f t="shared" si="57"/>
        <v>0</v>
      </c>
    </row>
    <row r="340" spans="1:38" ht="12.75" customHeight="1" x14ac:dyDescent="0.2">
      <c r="A340" s="95" t="s">
        <v>8</v>
      </c>
      <c r="B340" s="96" t="s">
        <v>9</v>
      </c>
      <c r="C340" s="96" t="s">
        <v>158</v>
      </c>
      <c r="D340" s="98"/>
      <c r="E340" s="98"/>
      <c r="F340" s="98"/>
      <c r="G340" s="98"/>
      <c r="H340" s="121">
        <f t="shared" si="51"/>
        <v>0</v>
      </c>
      <c r="I340" s="98"/>
      <c r="J340" s="98"/>
      <c r="K340" s="98"/>
      <c r="L340" s="98"/>
      <c r="M340" s="121">
        <f t="shared" si="52"/>
        <v>0</v>
      </c>
      <c r="N340" s="98"/>
      <c r="O340" s="98">
        <v>265.27</v>
      </c>
      <c r="P340" s="98">
        <v>302.39999999999998</v>
      </c>
      <c r="Q340" s="98"/>
      <c r="R340" s="329">
        <f t="shared" si="53"/>
        <v>567.66999999999996</v>
      </c>
      <c r="S340" s="336"/>
      <c r="T340" s="323"/>
      <c r="U340" s="323"/>
      <c r="V340" s="323"/>
      <c r="W340" s="337">
        <f t="shared" si="54"/>
        <v>0</v>
      </c>
      <c r="X340" s="336"/>
      <c r="Y340" s="323"/>
      <c r="Z340" s="323"/>
      <c r="AA340" s="323"/>
      <c r="AB340" s="337">
        <f t="shared" si="55"/>
        <v>0</v>
      </c>
      <c r="AC340" s="336"/>
      <c r="AD340" s="323"/>
      <c r="AE340" s="323"/>
      <c r="AF340" s="323"/>
      <c r="AG340" s="337">
        <f t="shared" si="56"/>
        <v>0</v>
      </c>
      <c r="AH340" s="336"/>
      <c r="AI340" s="323"/>
      <c r="AJ340" s="323"/>
      <c r="AK340" s="323"/>
      <c r="AL340" s="337">
        <f t="shared" si="57"/>
        <v>0</v>
      </c>
    </row>
    <row r="341" spans="1:38" ht="12.75" customHeight="1" x14ac:dyDescent="0.2">
      <c r="A341" s="95" t="s">
        <v>8</v>
      </c>
      <c r="B341" s="96" t="s">
        <v>9</v>
      </c>
      <c r="C341" s="96" t="s">
        <v>125</v>
      </c>
      <c r="D341" s="98">
        <v>130.13</v>
      </c>
      <c r="E341" s="98">
        <v>151.36000000000001</v>
      </c>
      <c r="F341" s="98">
        <v>271.04000000000002</v>
      </c>
      <c r="G341" s="98">
        <v>487.67999999999995</v>
      </c>
      <c r="H341" s="121">
        <f t="shared" si="51"/>
        <v>1040.21</v>
      </c>
      <c r="I341" s="98"/>
      <c r="J341" s="98">
        <v>103.48</v>
      </c>
      <c r="K341" s="98">
        <v>320.95999999999998</v>
      </c>
      <c r="L341" s="98">
        <v>256.43</v>
      </c>
      <c r="M341" s="121">
        <f t="shared" si="52"/>
        <v>680.87</v>
      </c>
      <c r="N341" s="98">
        <v>255.98000000000002</v>
      </c>
      <c r="O341" s="98">
        <v>76.16</v>
      </c>
      <c r="P341" s="98">
        <v>179.16</v>
      </c>
      <c r="Q341" s="98"/>
      <c r="R341" s="329">
        <f t="shared" si="53"/>
        <v>511.29999999999995</v>
      </c>
      <c r="S341" s="336"/>
      <c r="T341" s="323"/>
      <c r="U341" s="323"/>
      <c r="V341" s="323"/>
      <c r="W341" s="337">
        <f t="shared" si="54"/>
        <v>0</v>
      </c>
      <c r="X341" s="336"/>
      <c r="Y341" s="323"/>
      <c r="Z341" s="323"/>
      <c r="AA341" s="323"/>
      <c r="AB341" s="337">
        <f t="shared" si="55"/>
        <v>0</v>
      </c>
      <c r="AC341" s="336"/>
      <c r="AD341" s="323"/>
      <c r="AE341" s="323"/>
      <c r="AF341" s="323"/>
      <c r="AG341" s="337">
        <f t="shared" si="56"/>
        <v>0</v>
      </c>
      <c r="AH341" s="336"/>
      <c r="AI341" s="323"/>
      <c r="AJ341" s="323"/>
      <c r="AK341" s="323"/>
      <c r="AL341" s="337">
        <f t="shared" si="57"/>
        <v>0</v>
      </c>
    </row>
    <row r="342" spans="1:38" ht="12.75" customHeight="1" x14ac:dyDescent="0.2">
      <c r="A342" s="95" t="s">
        <v>8</v>
      </c>
      <c r="B342" s="96" t="s">
        <v>9</v>
      </c>
      <c r="C342" s="96" t="s">
        <v>161</v>
      </c>
      <c r="D342" s="98">
        <v>273.15999999999997</v>
      </c>
      <c r="E342" s="98">
        <v>1530.84</v>
      </c>
      <c r="F342" s="98">
        <v>817.67</v>
      </c>
      <c r="G342" s="98">
        <v>1308.1199999999999</v>
      </c>
      <c r="H342" s="121">
        <f t="shared" ref="H342:H373" si="58">SUM(D342:G342)</f>
        <v>3929.79</v>
      </c>
      <c r="I342" s="98">
        <v>269.15999999999997</v>
      </c>
      <c r="J342" s="98">
        <v>806.28000000000009</v>
      </c>
      <c r="K342" s="98">
        <v>819.83</v>
      </c>
      <c r="L342" s="98">
        <v>1205.58</v>
      </c>
      <c r="M342" s="121">
        <f t="shared" ref="M342:M373" si="59">SUM(I342:L342)</f>
        <v>3100.85</v>
      </c>
      <c r="N342" s="98">
        <v>327.30999999999995</v>
      </c>
      <c r="O342" s="98">
        <v>266.28999999999996</v>
      </c>
      <c r="P342" s="98">
        <v>471.47999999999973</v>
      </c>
      <c r="Q342" s="98"/>
      <c r="R342" s="329">
        <f t="shared" ref="R342:R373" si="60">SUM(N342:Q342)</f>
        <v>1065.0799999999997</v>
      </c>
      <c r="S342" s="336"/>
      <c r="T342" s="323"/>
      <c r="U342" s="323"/>
      <c r="V342" s="323"/>
      <c r="W342" s="337">
        <f t="shared" si="54"/>
        <v>0</v>
      </c>
      <c r="X342" s="336"/>
      <c r="Y342" s="323"/>
      <c r="Z342" s="323"/>
      <c r="AA342" s="323"/>
      <c r="AB342" s="337">
        <f t="shared" si="55"/>
        <v>0</v>
      </c>
      <c r="AC342" s="336"/>
      <c r="AD342" s="323"/>
      <c r="AE342" s="323"/>
      <c r="AF342" s="323"/>
      <c r="AG342" s="337">
        <f t="shared" si="56"/>
        <v>0</v>
      </c>
      <c r="AH342" s="336"/>
      <c r="AI342" s="323"/>
      <c r="AJ342" s="323"/>
      <c r="AK342" s="323"/>
      <c r="AL342" s="337">
        <f t="shared" si="57"/>
        <v>0</v>
      </c>
    </row>
    <row r="343" spans="1:38" ht="12.75" customHeight="1" x14ac:dyDescent="0.2">
      <c r="A343" s="95" t="s">
        <v>8</v>
      </c>
      <c r="B343" s="96" t="s">
        <v>9</v>
      </c>
      <c r="C343" s="96" t="s">
        <v>159</v>
      </c>
      <c r="D343" s="98">
        <v>83.9</v>
      </c>
      <c r="E343" s="98">
        <v>81.459999999999994</v>
      </c>
      <c r="F343" s="98">
        <v>107.98</v>
      </c>
      <c r="G343" s="98">
        <v>80.56</v>
      </c>
      <c r="H343" s="121">
        <f t="shared" si="58"/>
        <v>353.90000000000003</v>
      </c>
      <c r="I343" s="98"/>
      <c r="J343" s="98"/>
      <c r="K343" s="98">
        <v>83.32</v>
      </c>
      <c r="L343" s="98"/>
      <c r="M343" s="121">
        <f t="shared" si="59"/>
        <v>83.32</v>
      </c>
      <c r="N343" s="98"/>
      <c r="O343" s="98"/>
      <c r="P343" s="98"/>
      <c r="Q343" s="98"/>
      <c r="R343" s="329">
        <f t="shared" si="60"/>
        <v>0</v>
      </c>
      <c r="S343" s="336"/>
      <c r="T343" s="323"/>
      <c r="U343" s="323"/>
      <c r="V343" s="323"/>
      <c r="W343" s="337">
        <f t="shared" si="54"/>
        <v>0</v>
      </c>
      <c r="X343" s="336"/>
      <c r="Y343" s="323"/>
      <c r="Z343" s="323"/>
      <c r="AA343" s="323"/>
      <c r="AB343" s="337">
        <f t="shared" si="55"/>
        <v>0</v>
      </c>
      <c r="AC343" s="336"/>
      <c r="AD343" s="323"/>
      <c r="AE343" s="323"/>
      <c r="AF343" s="323"/>
      <c r="AG343" s="337">
        <f t="shared" si="56"/>
        <v>0</v>
      </c>
      <c r="AH343" s="336"/>
      <c r="AI343" s="323"/>
      <c r="AJ343" s="323"/>
      <c r="AK343" s="323"/>
      <c r="AL343" s="337">
        <f t="shared" si="57"/>
        <v>0</v>
      </c>
    </row>
    <row r="344" spans="1:38" ht="12.75" customHeight="1" x14ac:dyDescent="0.2">
      <c r="A344" s="95" t="s">
        <v>8</v>
      </c>
      <c r="B344" s="96" t="s">
        <v>9</v>
      </c>
      <c r="C344" s="96" t="s">
        <v>150</v>
      </c>
      <c r="D344" s="98"/>
      <c r="E344" s="98"/>
      <c r="F344" s="98"/>
      <c r="G344" s="98"/>
      <c r="H344" s="121">
        <f t="shared" si="58"/>
        <v>0</v>
      </c>
      <c r="I344" s="98"/>
      <c r="J344" s="98"/>
      <c r="K344" s="98"/>
      <c r="L344" s="98"/>
      <c r="M344" s="121">
        <f t="shared" si="59"/>
        <v>0</v>
      </c>
      <c r="N344" s="98">
        <v>195.1</v>
      </c>
      <c r="O344" s="98">
        <v>398.42</v>
      </c>
      <c r="P344" s="98">
        <v>306.5</v>
      </c>
      <c r="Q344" s="98"/>
      <c r="R344" s="329">
        <f t="shared" si="60"/>
        <v>900.02</v>
      </c>
      <c r="S344" s="336"/>
      <c r="T344" s="323"/>
      <c r="U344" s="323"/>
      <c r="V344" s="323"/>
      <c r="W344" s="337">
        <f t="shared" si="54"/>
        <v>0</v>
      </c>
      <c r="X344" s="336"/>
      <c r="Y344" s="323"/>
      <c r="Z344" s="323"/>
      <c r="AA344" s="323"/>
      <c r="AB344" s="337">
        <f t="shared" si="55"/>
        <v>0</v>
      </c>
      <c r="AC344" s="336"/>
      <c r="AD344" s="323"/>
      <c r="AE344" s="323"/>
      <c r="AF344" s="323"/>
      <c r="AG344" s="337">
        <f t="shared" si="56"/>
        <v>0</v>
      </c>
      <c r="AH344" s="336"/>
      <c r="AI344" s="323"/>
      <c r="AJ344" s="323"/>
      <c r="AK344" s="323"/>
      <c r="AL344" s="337">
        <f t="shared" si="57"/>
        <v>0</v>
      </c>
    </row>
    <row r="345" spans="1:38" ht="12.75" customHeight="1" x14ac:dyDescent="0.2">
      <c r="A345" s="95" t="s">
        <v>8</v>
      </c>
      <c r="B345" s="96" t="s">
        <v>9</v>
      </c>
      <c r="C345" s="96" t="s">
        <v>162</v>
      </c>
      <c r="D345" s="98"/>
      <c r="E345" s="98"/>
      <c r="F345" s="98"/>
      <c r="G345" s="98">
        <v>1069.73</v>
      </c>
      <c r="H345" s="121">
        <f t="shared" si="58"/>
        <v>1069.73</v>
      </c>
      <c r="I345" s="98">
        <v>196.53</v>
      </c>
      <c r="J345" s="98">
        <v>531.55999999999995</v>
      </c>
      <c r="K345" s="98">
        <v>919.89</v>
      </c>
      <c r="L345" s="98">
        <v>480.1</v>
      </c>
      <c r="M345" s="121">
        <f t="shared" si="59"/>
        <v>2128.08</v>
      </c>
      <c r="N345" s="98">
        <v>96.29</v>
      </c>
      <c r="O345" s="98">
        <v>303.60000000000002</v>
      </c>
      <c r="P345" s="98">
        <v>202.47000000000003</v>
      </c>
      <c r="Q345" s="98"/>
      <c r="R345" s="329">
        <f t="shared" si="60"/>
        <v>602.36000000000013</v>
      </c>
      <c r="S345" s="336"/>
      <c r="T345" s="323"/>
      <c r="U345" s="323"/>
      <c r="V345" s="323"/>
      <c r="W345" s="337">
        <f t="shared" si="54"/>
        <v>0</v>
      </c>
      <c r="X345" s="336"/>
      <c r="Y345" s="323"/>
      <c r="Z345" s="323"/>
      <c r="AA345" s="323"/>
      <c r="AB345" s="337">
        <f t="shared" si="55"/>
        <v>0</v>
      </c>
      <c r="AC345" s="336"/>
      <c r="AD345" s="323"/>
      <c r="AE345" s="323"/>
      <c r="AF345" s="323"/>
      <c r="AG345" s="337">
        <f t="shared" si="56"/>
        <v>0</v>
      </c>
      <c r="AH345" s="336"/>
      <c r="AI345" s="323"/>
      <c r="AJ345" s="323"/>
      <c r="AK345" s="323"/>
      <c r="AL345" s="337">
        <f t="shared" si="57"/>
        <v>0</v>
      </c>
    </row>
    <row r="346" spans="1:38" ht="12.75" customHeight="1" x14ac:dyDescent="0.2">
      <c r="A346" s="95" t="s">
        <v>8</v>
      </c>
      <c r="B346" s="96" t="s">
        <v>9</v>
      </c>
      <c r="C346" s="96" t="s">
        <v>130</v>
      </c>
      <c r="D346" s="98">
        <v>78.2</v>
      </c>
      <c r="E346" s="98">
        <v>206.60999999999999</v>
      </c>
      <c r="F346" s="98">
        <v>-5.51</v>
      </c>
      <c r="G346" s="98">
        <v>400.7</v>
      </c>
      <c r="H346" s="121">
        <f t="shared" si="58"/>
        <v>680</v>
      </c>
      <c r="I346" s="98">
        <v>112.45</v>
      </c>
      <c r="J346" s="98"/>
      <c r="K346" s="98"/>
      <c r="L346" s="98"/>
      <c r="M346" s="121">
        <f t="shared" si="59"/>
        <v>112.45</v>
      </c>
      <c r="N346" s="98"/>
      <c r="O346" s="98"/>
      <c r="P346" s="98"/>
      <c r="Q346" s="98"/>
      <c r="R346" s="329">
        <f t="shared" si="60"/>
        <v>0</v>
      </c>
      <c r="S346" s="336"/>
      <c r="T346" s="323"/>
      <c r="U346" s="323"/>
      <c r="V346" s="323"/>
      <c r="W346" s="337">
        <f t="shared" si="54"/>
        <v>0</v>
      </c>
      <c r="X346" s="336"/>
      <c r="Y346" s="323"/>
      <c r="Z346" s="323"/>
      <c r="AA346" s="323"/>
      <c r="AB346" s="337">
        <f t="shared" si="55"/>
        <v>0</v>
      </c>
      <c r="AC346" s="336"/>
      <c r="AD346" s="323"/>
      <c r="AE346" s="323"/>
      <c r="AF346" s="323"/>
      <c r="AG346" s="337">
        <f t="shared" si="56"/>
        <v>0</v>
      </c>
      <c r="AH346" s="336"/>
      <c r="AI346" s="323"/>
      <c r="AJ346" s="323"/>
      <c r="AK346" s="323"/>
      <c r="AL346" s="337">
        <f t="shared" si="57"/>
        <v>0</v>
      </c>
    </row>
    <row r="347" spans="1:38" ht="12.75" customHeight="1" x14ac:dyDescent="0.2">
      <c r="A347" s="95" t="s">
        <v>8</v>
      </c>
      <c r="B347" s="96" t="s">
        <v>9</v>
      </c>
      <c r="C347" s="96" t="s">
        <v>131</v>
      </c>
      <c r="D347" s="98"/>
      <c r="E347" s="98"/>
      <c r="F347" s="98"/>
      <c r="G347" s="98"/>
      <c r="H347" s="121">
        <f t="shared" si="58"/>
        <v>0</v>
      </c>
      <c r="I347" s="98"/>
      <c r="J347" s="98"/>
      <c r="K347" s="98"/>
      <c r="L347" s="98"/>
      <c r="M347" s="121">
        <f t="shared" si="59"/>
        <v>0</v>
      </c>
      <c r="N347" s="98"/>
      <c r="O347" s="98">
        <v>756.65</v>
      </c>
      <c r="P347" s="98">
        <v>1808.1600000000003</v>
      </c>
      <c r="Q347" s="98"/>
      <c r="R347" s="329">
        <f t="shared" si="60"/>
        <v>2564.8100000000004</v>
      </c>
      <c r="S347" s="336"/>
      <c r="T347" s="323"/>
      <c r="U347" s="323"/>
      <c r="V347" s="323"/>
      <c r="W347" s="337">
        <f t="shared" si="54"/>
        <v>0</v>
      </c>
      <c r="X347" s="336"/>
      <c r="Y347" s="323"/>
      <c r="Z347" s="323"/>
      <c r="AA347" s="323"/>
      <c r="AB347" s="337">
        <f t="shared" si="55"/>
        <v>0</v>
      </c>
      <c r="AC347" s="336"/>
      <c r="AD347" s="323"/>
      <c r="AE347" s="323"/>
      <c r="AF347" s="323"/>
      <c r="AG347" s="337">
        <f t="shared" si="56"/>
        <v>0</v>
      </c>
      <c r="AH347" s="336"/>
      <c r="AI347" s="323"/>
      <c r="AJ347" s="323"/>
      <c r="AK347" s="323"/>
      <c r="AL347" s="337">
        <f t="shared" si="57"/>
        <v>0</v>
      </c>
    </row>
    <row r="348" spans="1:38" ht="12.75" customHeight="1" x14ac:dyDescent="0.2">
      <c r="A348" s="95" t="s">
        <v>8</v>
      </c>
      <c r="B348" s="96" t="s">
        <v>9</v>
      </c>
      <c r="C348" s="96" t="s">
        <v>134</v>
      </c>
      <c r="D348" s="98">
        <v>983.39</v>
      </c>
      <c r="E348" s="98">
        <v>1032.0999999999999</v>
      </c>
      <c r="F348" s="98">
        <v>1301.3600000000001</v>
      </c>
      <c r="G348" s="98">
        <v>1696.19</v>
      </c>
      <c r="H348" s="121">
        <f t="shared" si="58"/>
        <v>5013.04</v>
      </c>
      <c r="I348" s="98">
        <v>1280.3</v>
      </c>
      <c r="J348" s="98">
        <v>938.61999999999989</v>
      </c>
      <c r="K348" s="98">
        <v>1343.4</v>
      </c>
      <c r="L348" s="98">
        <v>1596.17</v>
      </c>
      <c r="M348" s="121">
        <f t="shared" si="59"/>
        <v>5158.49</v>
      </c>
      <c r="N348" s="98">
        <v>806.98</v>
      </c>
      <c r="O348" s="98">
        <v>896.12</v>
      </c>
      <c r="P348" s="98">
        <v>759.93999999999994</v>
      </c>
      <c r="Q348" s="98"/>
      <c r="R348" s="329">
        <f t="shared" si="60"/>
        <v>2463.04</v>
      </c>
      <c r="S348" s="336"/>
      <c r="T348" s="323"/>
      <c r="U348" s="323"/>
      <c r="V348" s="323"/>
      <c r="W348" s="337">
        <f t="shared" si="54"/>
        <v>0</v>
      </c>
      <c r="X348" s="336"/>
      <c r="Y348" s="323"/>
      <c r="Z348" s="323"/>
      <c r="AA348" s="323"/>
      <c r="AB348" s="337">
        <f t="shared" si="55"/>
        <v>0</v>
      </c>
      <c r="AC348" s="336"/>
      <c r="AD348" s="323"/>
      <c r="AE348" s="323"/>
      <c r="AF348" s="323"/>
      <c r="AG348" s="337">
        <f t="shared" si="56"/>
        <v>0</v>
      </c>
      <c r="AH348" s="336"/>
      <c r="AI348" s="323"/>
      <c r="AJ348" s="323"/>
      <c r="AK348" s="323"/>
      <c r="AL348" s="337">
        <f t="shared" si="57"/>
        <v>0</v>
      </c>
    </row>
    <row r="349" spans="1:38" ht="12.75" customHeight="1" x14ac:dyDescent="0.2">
      <c r="A349" s="95" t="s">
        <v>8</v>
      </c>
      <c r="B349" s="96" t="s">
        <v>9</v>
      </c>
      <c r="C349" s="96" t="s">
        <v>136</v>
      </c>
      <c r="D349" s="98"/>
      <c r="E349" s="98"/>
      <c r="F349" s="98"/>
      <c r="G349" s="98">
        <v>1078.58</v>
      </c>
      <c r="H349" s="121">
        <f t="shared" si="58"/>
        <v>1078.58</v>
      </c>
      <c r="I349" s="98">
        <v>1020.62</v>
      </c>
      <c r="J349" s="98">
        <v>377.15</v>
      </c>
      <c r="K349" s="98"/>
      <c r="L349" s="98"/>
      <c r="M349" s="121">
        <f t="shared" si="59"/>
        <v>1397.77</v>
      </c>
      <c r="N349" s="98"/>
      <c r="O349" s="98"/>
      <c r="P349" s="98"/>
      <c r="Q349" s="98"/>
      <c r="R349" s="329">
        <f t="shared" si="60"/>
        <v>0</v>
      </c>
      <c r="S349" s="336"/>
      <c r="T349" s="323"/>
      <c r="U349" s="323"/>
      <c r="V349" s="323"/>
      <c r="W349" s="337">
        <f t="shared" si="54"/>
        <v>0</v>
      </c>
      <c r="X349" s="336"/>
      <c r="Y349" s="323"/>
      <c r="Z349" s="323"/>
      <c r="AA349" s="323"/>
      <c r="AB349" s="337">
        <f t="shared" si="55"/>
        <v>0</v>
      </c>
      <c r="AC349" s="336"/>
      <c r="AD349" s="323"/>
      <c r="AE349" s="323"/>
      <c r="AF349" s="323"/>
      <c r="AG349" s="337">
        <f t="shared" si="56"/>
        <v>0</v>
      </c>
      <c r="AH349" s="336"/>
      <c r="AI349" s="323"/>
      <c r="AJ349" s="323"/>
      <c r="AK349" s="323"/>
      <c r="AL349" s="337">
        <f t="shared" si="57"/>
        <v>0</v>
      </c>
    </row>
    <row r="350" spans="1:38" ht="12.75" customHeight="1" x14ac:dyDescent="0.2">
      <c r="A350" s="95" t="s">
        <v>8</v>
      </c>
      <c r="B350" s="96" t="s">
        <v>9</v>
      </c>
      <c r="C350" s="96" t="s">
        <v>137</v>
      </c>
      <c r="D350" s="98">
        <v>88.48</v>
      </c>
      <c r="E350" s="98">
        <v>88.48</v>
      </c>
      <c r="F350" s="98">
        <v>290.02</v>
      </c>
      <c r="G350" s="98">
        <v>170.68</v>
      </c>
      <c r="H350" s="121">
        <f t="shared" si="58"/>
        <v>637.66000000000008</v>
      </c>
      <c r="I350" s="98">
        <v>96.73</v>
      </c>
      <c r="J350" s="98">
        <v>293.79000000000002</v>
      </c>
      <c r="K350" s="98"/>
      <c r="L350" s="98">
        <v>79.39</v>
      </c>
      <c r="M350" s="121">
        <f t="shared" si="59"/>
        <v>469.91</v>
      </c>
      <c r="N350" s="98">
        <v>255.68</v>
      </c>
      <c r="O350" s="98">
        <v>85.34</v>
      </c>
      <c r="P350" s="98">
        <v>119.34</v>
      </c>
      <c r="Q350" s="98"/>
      <c r="R350" s="329">
        <f t="shared" si="60"/>
        <v>460.36</v>
      </c>
      <c r="S350" s="336"/>
      <c r="T350" s="323"/>
      <c r="U350" s="323"/>
      <c r="V350" s="323"/>
      <c r="W350" s="337">
        <f t="shared" si="54"/>
        <v>0</v>
      </c>
      <c r="X350" s="336"/>
      <c r="Y350" s="323"/>
      <c r="Z350" s="323"/>
      <c r="AA350" s="323"/>
      <c r="AB350" s="337">
        <f t="shared" si="55"/>
        <v>0</v>
      </c>
      <c r="AC350" s="336"/>
      <c r="AD350" s="323"/>
      <c r="AE350" s="323"/>
      <c r="AF350" s="323"/>
      <c r="AG350" s="337">
        <f t="shared" si="56"/>
        <v>0</v>
      </c>
      <c r="AH350" s="336"/>
      <c r="AI350" s="323"/>
      <c r="AJ350" s="323"/>
      <c r="AK350" s="323"/>
      <c r="AL350" s="337">
        <f t="shared" si="57"/>
        <v>0</v>
      </c>
    </row>
    <row r="351" spans="1:38" ht="12.75" customHeight="1" x14ac:dyDescent="0.2">
      <c r="A351" s="95" t="s">
        <v>8</v>
      </c>
      <c r="B351" s="96" t="s">
        <v>9</v>
      </c>
      <c r="C351" s="96" t="s">
        <v>164</v>
      </c>
      <c r="D351" s="98">
        <v>508.76</v>
      </c>
      <c r="E351" s="98">
        <v>221.76</v>
      </c>
      <c r="F351" s="98">
        <v>465.86</v>
      </c>
      <c r="G351" s="98">
        <v>504</v>
      </c>
      <c r="H351" s="121">
        <f t="shared" si="58"/>
        <v>1700.38</v>
      </c>
      <c r="I351" s="98">
        <v>292.32</v>
      </c>
      <c r="J351" s="98">
        <v>96.39</v>
      </c>
      <c r="K351" s="98">
        <v>241.92</v>
      </c>
      <c r="L351" s="98">
        <v>241.92</v>
      </c>
      <c r="M351" s="121">
        <f t="shared" si="59"/>
        <v>872.55</v>
      </c>
      <c r="N351" s="98">
        <v>231.83999999999997</v>
      </c>
      <c r="O351" s="98">
        <v>110.88</v>
      </c>
      <c r="P351" s="98"/>
      <c r="Q351" s="98"/>
      <c r="R351" s="329">
        <f t="shared" si="60"/>
        <v>342.71999999999997</v>
      </c>
      <c r="S351" s="336"/>
      <c r="T351" s="323"/>
      <c r="U351" s="323"/>
      <c r="V351" s="323"/>
      <c r="W351" s="337">
        <f t="shared" si="54"/>
        <v>0</v>
      </c>
      <c r="X351" s="336"/>
      <c r="Y351" s="323"/>
      <c r="Z351" s="323"/>
      <c r="AA351" s="323"/>
      <c r="AB351" s="337">
        <f t="shared" si="55"/>
        <v>0</v>
      </c>
      <c r="AC351" s="336"/>
      <c r="AD351" s="323"/>
      <c r="AE351" s="323"/>
      <c r="AF351" s="323"/>
      <c r="AG351" s="337">
        <f t="shared" si="56"/>
        <v>0</v>
      </c>
      <c r="AH351" s="336"/>
      <c r="AI351" s="323"/>
      <c r="AJ351" s="323"/>
      <c r="AK351" s="323"/>
      <c r="AL351" s="337">
        <f t="shared" si="57"/>
        <v>0</v>
      </c>
    </row>
    <row r="352" spans="1:38" ht="12.75" customHeight="1" x14ac:dyDescent="0.2">
      <c r="A352" s="95" t="s">
        <v>8</v>
      </c>
      <c r="B352" s="96" t="s">
        <v>9</v>
      </c>
      <c r="C352" s="96" t="s">
        <v>140</v>
      </c>
      <c r="D352" s="98"/>
      <c r="E352" s="98"/>
      <c r="F352" s="98">
        <v>328.93</v>
      </c>
      <c r="G352" s="98">
        <v>1637.89</v>
      </c>
      <c r="H352" s="121">
        <f t="shared" si="58"/>
        <v>1966.8200000000002</v>
      </c>
      <c r="I352" s="98">
        <v>746.76</v>
      </c>
      <c r="J352" s="98">
        <v>714.4</v>
      </c>
      <c r="K352" s="98">
        <v>1381.5</v>
      </c>
      <c r="L352" s="98">
        <v>2124.2600000000002</v>
      </c>
      <c r="M352" s="121">
        <f t="shared" si="59"/>
        <v>4966.92</v>
      </c>
      <c r="N352" s="98">
        <v>2071.21</v>
      </c>
      <c r="O352" s="98">
        <v>1674.7199999999998</v>
      </c>
      <c r="P352" s="98">
        <v>2482.8799999999997</v>
      </c>
      <c r="Q352" s="98"/>
      <c r="R352" s="329">
        <f t="shared" si="60"/>
        <v>6228.8099999999995</v>
      </c>
      <c r="S352" s="336"/>
      <c r="T352" s="323"/>
      <c r="U352" s="323"/>
      <c r="V352" s="323"/>
      <c r="W352" s="337">
        <f t="shared" si="54"/>
        <v>0</v>
      </c>
      <c r="X352" s="336"/>
      <c r="Y352" s="323"/>
      <c r="Z352" s="323"/>
      <c r="AA352" s="323"/>
      <c r="AB352" s="337">
        <f t="shared" si="55"/>
        <v>0</v>
      </c>
      <c r="AC352" s="336"/>
      <c r="AD352" s="323"/>
      <c r="AE352" s="323"/>
      <c r="AF352" s="323"/>
      <c r="AG352" s="337">
        <f t="shared" si="56"/>
        <v>0</v>
      </c>
      <c r="AH352" s="336"/>
      <c r="AI352" s="323"/>
      <c r="AJ352" s="323"/>
      <c r="AK352" s="323"/>
      <c r="AL352" s="337">
        <f t="shared" si="57"/>
        <v>0</v>
      </c>
    </row>
    <row r="353" spans="1:38" ht="12.75" customHeight="1" x14ac:dyDescent="0.2">
      <c r="A353" s="95" t="s">
        <v>8</v>
      </c>
      <c r="B353" s="96" t="s">
        <v>9</v>
      </c>
      <c r="C353" s="96" t="s">
        <v>156</v>
      </c>
      <c r="D353" s="98">
        <v>775.80000000000007</v>
      </c>
      <c r="E353" s="98">
        <v>580.29999999999995</v>
      </c>
      <c r="F353" s="98">
        <v>793.23</v>
      </c>
      <c r="G353" s="98">
        <v>1494.69</v>
      </c>
      <c r="H353" s="121">
        <f t="shared" si="58"/>
        <v>3644.02</v>
      </c>
      <c r="I353" s="98">
        <v>535.33000000000004</v>
      </c>
      <c r="J353" s="98">
        <v>1001.14</v>
      </c>
      <c r="K353" s="98">
        <v>751.74</v>
      </c>
      <c r="L353" s="98">
        <v>1672.33</v>
      </c>
      <c r="M353" s="121">
        <f t="shared" si="59"/>
        <v>3960.54</v>
      </c>
      <c r="N353" s="98">
        <v>839.2</v>
      </c>
      <c r="O353" s="98">
        <v>802.5</v>
      </c>
      <c r="P353" s="98">
        <v>683.04</v>
      </c>
      <c r="Q353" s="98"/>
      <c r="R353" s="329">
        <f t="shared" si="60"/>
        <v>2324.7399999999998</v>
      </c>
      <c r="S353" s="336"/>
      <c r="T353" s="323"/>
      <c r="U353" s="323"/>
      <c r="V353" s="323"/>
      <c r="W353" s="337">
        <f t="shared" si="54"/>
        <v>0</v>
      </c>
      <c r="X353" s="336"/>
      <c r="Y353" s="323"/>
      <c r="Z353" s="323"/>
      <c r="AA353" s="323"/>
      <c r="AB353" s="337">
        <f t="shared" si="55"/>
        <v>0</v>
      </c>
      <c r="AC353" s="336"/>
      <c r="AD353" s="323"/>
      <c r="AE353" s="323"/>
      <c r="AF353" s="323"/>
      <c r="AG353" s="337">
        <f t="shared" si="56"/>
        <v>0</v>
      </c>
      <c r="AH353" s="336"/>
      <c r="AI353" s="323"/>
      <c r="AJ353" s="323"/>
      <c r="AK353" s="323"/>
      <c r="AL353" s="337">
        <f t="shared" si="57"/>
        <v>0</v>
      </c>
    </row>
    <row r="354" spans="1:38" ht="12.75" customHeight="1" x14ac:dyDescent="0.2">
      <c r="A354" s="95" t="s">
        <v>8</v>
      </c>
      <c r="B354" s="96" t="s">
        <v>9</v>
      </c>
      <c r="C354" s="96" t="s">
        <v>148</v>
      </c>
      <c r="D354" s="98">
        <v>90.12</v>
      </c>
      <c r="E354" s="98">
        <v>594.76</v>
      </c>
      <c r="F354" s="98">
        <v>1025.5999999999999</v>
      </c>
      <c r="G354" s="98">
        <v>1098.7</v>
      </c>
      <c r="H354" s="121">
        <f t="shared" si="58"/>
        <v>2809.1800000000003</v>
      </c>
      <c r="I354" s="98">
        <v>324.62</v>
      </c>
      <c r="J354" s="98">
        <v>554.59</v>
      </c>
      <c r="K354" s="98">
        <v>721.9</v>
      </c>
      <c r="L354" s="98">
        <v>538.05999999999995</v>
      </c>
      <c r="M354" s="121">
        <f t="shared" si="59"/>
        <v>2139.17</v>
      </c>
      <c r="N354" s="98">
        <v>535.48</v>
      </c>
      <c r="O354" s="98">
        <v>332.34</v>
      </c>
      <c r="P354" s="98">
        <v>580.08000000000004</v>
      </c>
      <c r="Q354" s="98"/>
      <c r="R354" s="329">
        <f t="shared" si="60"/>
        <v>1447.9</v>
      </c>
      <c r="S354" s="336"/>
      <c r="T354" s="323"/>
      <c r="U354" s="323"/>
      <c r="V354" s="323"/>
      <c r="W354" s="337">
        <f t="shared" si="54"/>
        <v>0</v>
      </c>
      <c r="X354" s="336"/>
      <c r="Y354" s="323"/>
      <c r="Z354" s="323"/>
      <c r="AA354" s="323"/>
      <c r="AB354" s="337">
        <f t="shared" si="55"/>
        <v>0</v>
      </c>
      <c r="AC354" s="336"/>
      <c r="AD354" s="323"/>
      <c r="AE354" s="323"/>
      <c r="AF354" s="323"/>
      <c r="AG354" s="337">
        <f t="shared" si="56"/>
        <v>0</v>
      </c>
      <c r="AH354" s="336"/>
      <c r="AI354" s="323"/>
      <c r="AJ354" s="323"/>
      <c r="AK354" s="323"/>
      <c r="AL354" s="337">
        <f t="shared" si="57"/>
        <v>0</v>
      </c>
    </row>
    <row r="355" spans="1:38" ht="12.75" customHeight="1" x14ac:dyDescent="0.2">
      <c r="A355" s="95" t="s">
        <v>8</v>
      </c>
      <c r="B355" s="96" t="s">
        <v>9</v>
      </c>
      <c r="C355" s="96" t="s">
        <v>153</v>
      </c>
      <c r="D355" s="98">
        <v>140.02000000000001</v>
      </c>
      <c r="E355" s="98">
        <v>84.56</v>
      </c>
      <c r="F355" s="98">
        <v>137.4</v>
      </c>
      <c r="G355" s="98">
        <v>123.6</v>
      </c>
      <c r="H355" s="121">
        <f t="shared" si="58"/>
        <v>485.58000000000004</v>
      </c>
      <c r="I355" s="98"/>
      <c r="J355" s="98"/>
      <c r="K355" s="98"/>
      <c r="L355" s="98"/>
      <c r="M355" s="121">
        <f t="shared" si="59"/>
        <v>0</v>
      </c>
      <c r="N355" s="98"/>
      <c r="O355" s="98"/>
      <c r="P355" s="98"/>
      <c r="Q355" s="98"/>
      <c r="R355" s="329">
        <f t="shared" si="60"/>
        <v>0</v>
      </c>
      <c r="S355" s="336"/>
      <c r="T355" s="323"/>
      <c r="U355" s="323"/>
      <c r="V355" s="323"/>
      <c r="W355" s="337">
        <f t="shared" si="54"/>
        <v>0</v>
      </c>
      <c r="X355" s="336"/>
      <c r="Y355" s="323"/>
      <c r="Z355" s="323"/>
      <c r="AA355" s="323"/>
      <c r="AB355" s="337">
        <f t="shared" si="55"/>
        <v>0</v>
      </c>
      <c r="AC355" s="336"/>
      <c r="AD355" s="323"/>
      <c r="AE355" s="323"/>
      <c r="AF355" s="323"/>
      <c r="AG355" s="337">
        <f t="shared" si="56"/>
        <v>0</v>
      </c>
      <c r="AH355" s="336"/>
      <c r="AI355" s="323"/>
      <c r="AJ355" s="323"/>
      <c r="AK355" s="323"/>
      <c r="AL355" s="337">
        <f t="shared" si="57"/>
        <v>0</v>
      </c>
    </row>
    <row r="356" spans="1:38" ht="12.75" customHeight="1" x14ac:dyDescent="0.2">
      <c r="A356" s="95" t="s">
        <v>8</v>
      </c>
      <c r="B356" s="96" t="s">
        <v>9</v>
      </c>
      <c r="C356" s="96" t="s">
        <v>142</v>
      </c>
      <c r="D356" s="98"/>
      <c r="E356" s="98">
        <v>318.02999999999997</v>
      </c>
      <c r="F356" s="98">
        <v>291.83999999999997</v>
      </c>
      <c r="G356" s="98"/>
      <c r="H356" s="121">
        <f t="shared" si="58"/>
        <v>609.86999999999989</v>
      </c>
      <c r="I356" s="98"/>
      <c r="J356" s="98"/>
      <c r="K356" s="98"/>
      <c r="L356" s="98"/>
      <c r="M356" s="121">
        <f t="shared" si="59"/>
        <v>0</v>
      </c>
      <c r="N356" s="98"/>
      <c r="O356" s="98"/>
      <c r="P356" s="98"/>
      <c r="Q356" s="98"/>
      <c r="R356" s="329">
        <f t="shared" si="60"/>
        <v>0</v>
      </c>
      <c r="S356" s="336"/>
      <c r="T356" s="323"/>
      <c r="U356" s="323"/>
      <c r="V356" s="323"/>
      <c r="W356" s="337">
        <f t="shared" si="54"/>
        <v>0</v>
      </c>
      <c r="X356" s="336"/>
      <c r="Y356" s="323"/>
      <c r="Z356" s="323"/>
      <c r="AA356" s="323"/>
      <c r="AB356" s="337">
        <f t="shared" si="55"/>
        <v>0</v>
      </c>
      <c r="AC356" s="336"/>
      <c r="AD356" s="323"/>
      <c r="AE356" s="323"/>
      <c r="AF356" s="323"/>
      <c r="AG356" s="337">
        <f t="shared" si="56"/>
        <v>0</v>
      </c>
      <c r="AH356" s="336"/>
      <c r="AI356" s="323"/>
      <c r="AJ356" s="323"/>
      <c r="AK356" s="323"/>
      <c r="AL356" s="337">
        <f t="shared" si="57"/>
        <v>0</v>
      </c>
    </row>
    <row r="357" spans="1:38" ht="12.75" customHeight="1" x14ac:dyDescent="0.2">
      <c r="A357" s="95" t="s">
        <v>8</v>
      </c>
      <c r="B357" s="96" t="s">
        <v>9</v>
      </c>
      <c r="C357" s="96" t="s">
        <v>143</v>
      </c>
      <c r="D357" s="98">
        <v>889.3900000000001</v>
      </c>
      <c r="E357" s="98">
        <v>1381.2</v>
      </c>
      <c r="F357" s="98">
        <v>1962.81</v>
      </c>
      <c r="G357" s="98">
        <v>3182.71</v>
      </c>
      <c r="H357" s="121">
        <f t="shared" si="58"/>
        <v>7416.11</v>
      </c>
      <c r="I357" s="98">
        <v>473.6</v>
      </c>
      <c r="J357" s="98">
        <v>2072.0100000000002</v>
      </c>
      <c r="K357" s="98">
        <v>3364.24</v>
      </c>
      <c r="L357" s="98">
        <v>4405.21</v>
      </c>
      <c r="M357" s="121">
        <f t="shared" si="59"/>
        <v>10315.060000000001</v>
      </c>
      <c r="N357" s="98">
        <v>994.93000000000006</v>
      </c>
      <c r="O357" s="98">
        <v>2407.25</v>
      </c>
      <c r="P357" s="98">
        <v>1781.63</v>
      </c>
      <c r="Q357" s="98"/>
      <c r="R357" s="329">
        <f t="shared" si="60"/>
        <v>5183.8100000000004</v>
      </c>
      <c r="S357" s="336"/>
      <c r="T357" s="323"/>
      <c r="U357" s="323"/>
      <c r="V357" s="323"/>
      <c r="W357" s="337">
        <f t="shared" si="54"/>
        <v>0</v>
      </c>
      <c r="X357" s="336"/>
      <c r="Y357" s="323"/>
      <c r="Z357" s="323"/>
      <c r="AA357" s="323"/>
      <c r="AB357" s="337">
        <f t="shared" si="55"/>
        <v>0</v>
      </c>
      <c r="AC357" s="336"/>
      <c r="AD357" s="323"/>
      <c r="AE357" s="323"/>
      <c r="AF357" s="323"/>
      <c r="AG357" s="337">
        <f t="shared" si="56"/>
        <v>0</v>
      </c>
      <c r="AH357" s="336"/>
      <c r="AI357" s="323"/>
      <c r="AJ357" s="323"/>
      <c r="AK357" s="323"/>
      <c r="AL357" s="337">
        <f t="shared" si="57"/>
        <v>0</v>
      </c>
    </row>
    <row r="358" spans="1:38" ht="12.75" customHeight="1" x14ac:dyDescent="0.2">
      <c r="A358" s="95" t="s">
        <v>8</v>
      </c>
      <c r="B358" s="96" t="s">
        <v>9</v>
      </c>
      <c r="C358" s="96" t="s">
        <v>144</v>
      </c>
      <c r="D358" s="98">
        <v>4427.6100000000006</v>
      </c>
      <c r="E358" s="98">
        <v>2546.6799999999998</v>
      </c>
      <c r="F358" s="98">
        <v>3677.78</v>
      </c>
      <c r="G358" s="98">
        <v>3339.3199999999997</v>
      </c>
      <c r="H358" s="121">
        <f t="shared" si="58"/>
        <v>13991.390000000001</v>
      </c>
      <c r="I358" s="98">
        <v>1677.72</v>
      </c>
      <c r="J358" s="98">
        <v>1080.9299999999998</v>
      </c>
      <c r="K358" s="98">
        <v>2943.09</v>
      </c>
      <c r="L358" s="98">
        <v>1398.95</v>
      </c>
      <c r="M358" s="121">
        <f t="shared" si="59"/>
        <v>7100.69</v>
      </c>
      <c r="N358" s="98">
        <v>979.54</v>
      </c>
      <c r="O358" s="98">
        <v>692.6099999999999</v>
      </c>
      <c r="P358" s="98">
        <v>357.59999999999997</v>
      </c>
      <c r="Q358" s="98"/>
      <c r="R358" s="329">
        <f t="shared" si="60"/>
        <v>2029.7499999999998</v>
      </c>
      <c r="S358" s="336"/>
      <c r="T358" s="323"/>
      <c r="U358" s="323"/>
      <c r="V358" s="323"/>
      <c r="W358" s="337">
        <f t="shared" si="54"/>
        <v>0</v>
      </c>
      <c r="X358" s="336"/>
      <c r="Y358" s="323"/>
      <c r="Z358" s="323"/>
      <c r="AA358" s="323"/>
      <c r="AB358" s="337">
        <f t="shared" si="55"/>
        <v>0</v>
      </c>
      <c r="AC358" s="336"/>
      <c r="AD358" s="323"/>
      <c r="AE358" s="323"/>
      <c r="AF358" s="323"/>
      <c r="AG358" s="337">
        <f t="shared" si="56"/>
        <v>0</v>
      </c>
      <c r="AH358" s="336"/>
      <c r="AI358" s="323"/>
      <c r="AJ358" s="323"/>
      <c r="AK358" s="323"/>
      <c r="AL358" s="337">
        <f t="shared" si="57"/>
        <v>0</v>
      </c>
    </row>
    <row r="359" spans="1:38" ht="12.75" customHeight="1" x14ac:dyDescent="0.2">
      <c r="A359" s="95" t="s">
        <v>8</v>
      </c>
      <c r="B359" s="96" t="s">
        <v>9</v>
      </c>
      <c r="C359" s="96" t="s">
        <v>147</v>
      </c>
      <c r="D359" s="98">
        <v>1456.7600000000002</v>
      </c>
      <c r="E359" s="98">
        <v>1145.6999999999998</v>
      </c>
      <c r="F359" s="98">
        <v>985.68000000000006</v>
      </c>
      <c r="G359" s="98">
        <v>1966.4899999999998</v>
      </c>
      <c r="H359" s="121">
        <f t="shared" si="58"/>
        <v>5554.63</v>
      </c>
      <c r="I359" s="98">
        <v>708.6</v>
      </c>
      <c r="J359" s="98">
        <v>557.66</v>
      </c>
      <c r="K359" s="98">
        <v>1437.88</v>
      </c>
      <c r="L359" s="98">
        <v>856.57999999999993</v>
      </c>
      <c r="M359" s="121">
        <f t="shared" si="59"/>
        <v>3560.7200000000003</v>
      </c>
      <c r="N359" s="98">
        <v>677.06999999999994</v>
      </c>
      <c r="O359" s="98">
        <v>766.06</v>
      </c>
      <c r="P359" s="98">
        <v>412.64000000000004</v>
      </c>
      <c r="Q359" s="98"/>
      <c r="R359" s="329">
        <f t="shared" si="60"/>
        <v>1855.77</v>
      </c>
      <c r="S359" s="336"/>
      <c r="T359" s="323"/>
      <c r="U359" s="323"/>
      <c r="V359" s="323"/>
      <c r="W359" s="337">
        <f t="shared" si="54"/>
        <v>0</v>
      </c>
      <c r="X359" s="336"/>
      <c r="Y359" s="323"/>
      <c r="Z359" s="323"/>
      <c r="AA359" s="323"/>
      <c r="AB359" s="337">
        <f t="shared" si="55"/>
        <v>0</v>
      </c>
      <c r="AC359" s="336"/>
      <c r="AD359" s="323"/>
      <c r="AE359" s="323"/>
      <c r="AF359" s="323"/>
      <c r="AG359" s="337">
        <f t="shared" si="56"/>
        <v>0</v>
      </c>
      <c r="AH359" s="336"/>
      <c r="AI359" s="323"/>
      <c r="AJ359" s="323"/>
      <c r="AK359" s="323"/>
      <c r="AL359" s="337">
        <f t="shared" si="57"/>
        <v>0</v>
      </c>
    </row>
    <row r="360" spans="1:38" ht="12.75" customHeight="1" x14ac:dyDescent="0.2">
      <c r="A360" s="95" t="s">
        <v>8</v>
      </c>
      <c r="B360" s="96" t="s">
        <v>9</v>
      </c>
      <c r="C360" s="96" t="s">
        <v>163</v>
      </c>
      <c r="D360" s="98">
        <v>257.36</v>
      </c>
      <c r="E360" s="98">
        <v>170</v>
      </c>
      <c r="F360" s="98"/>
      <c r="G360" s="98">
        <v>170</v>
      </c>
      <c r="H360" s="121">
        <f t="shared" si="58"/>
        <v>597.36</v>
      </c>
      <c r="I360" s="98"/>
      <c r="J360" s="98">
        <v>183.16</v>
      </c>
      <c r="K360" s="98"/>
      <c r="L360" s="98">
        <v>119</v>
      </c>
      <c r="M360" s="121">
        <f t="shared" si="59"/>
        <v>302.15999999999997</v>
      </c>
      <c r="N360" s="98"/>
      <c r="O360" s="98"/>
      <c r="P360" s="98"/>
      <c r="Q360" s="98"/>
      <c r="R360" s="329">
        <f t="shared" si="60"/>
        <v>0</v>
      </c>
      <c r="S360" s="336"/>
      <c r="T360" s="323"/>
      <c r="U360" s="323"/>
      <c r="V360" s="323"/>
      <c r="W360" s="337">
        <f t="shared" si="54"/>
        <v>0</v>
      </c>
      <c r="X360" s="336"/>
      <c r="Y360" s="323"/>
      <c r="Z360" s="323"/>
      <c r="AA360" s="323"/>
      <c r="AB360" s="337">
        <f t="shared" si="55"/>
        <v>0</v>
      </c>
      <c r="AC360" s="336"/>
      <c r="AD360" s="323"/>
      <c r="AE360" s="323"/>
      <c r="AF360" s="323"/>
      <c r="AG360" s="337">
        <f t="shared" si="56"/>
        <v>0</v>
      </c>
      <c r="AH360" s="336"/>
      <c r="AI360" s="323"/>
      <c r="AJ360" s="323"/>
      <c r="AK360" s="323"/>
      <c r="AL360" s="337">
        <f t="shared" si="57"/>
        <v>0</v>
      </c>
    </row>
    <row r="361" spans="1:38" ht="12.75" customHeight="1" x14ac:dyDescent="0.2">
      <c r="A361" s="95" t="s">
        <v>8</v>
      </c>
      <c r="B361" s="96" t="s">
        <v>101</v>
      </c>
      <c r="C361" s="96" t="s">
        <v>141</v>
      </c>
      <c r="D361" s="98">
        <v>4474.3500000000004</v>
      </c>
      <c r="E361" s="98">
        <v>2574.38</v>
      </c>
      <c r="F361" s="98">
        <v>5405.3099999999995</v>
      </c>
      <c r="G361" s="98">
        <v>7496.8099999999995</v>
      </c>
      <c r="H361" s="121">
        <f t="shared" si="58"/>
        <v>19950.849999999999</v>
      </c>
      <c r="I361" s="98">
        <v>4005.58</v>
      </c>
      <c r="J361" s="98">
        <v>4331.2099999999991</v>
      </c>
      <c r="K361" s="98">
        <v>6446.2</v>
      </c>
      <c r="L361" s="98">
        <v>4476.5999999999995</v>
      </c>
      <c r="M361" s="121">
        <f t="shared" si="59"/>
        <v>19259.589999999997</v>
      </c>
      <c r="N361" s="98">
        <v>1754.66</v>
      </c>
      <c r="O361" s="98">
        <v>996.07</v>
      </c>
      <c r="P361" s="98">
        <v>3096.82</v>
      </c>
      <c r="Q361" s="98"/>
      <c r="R361" s="329">
        <f t="shared" si="60"/>
        <v>5847.55</v>
      </c>
      <c r="S361" s="336"/>
      <c r="T361" s="323"/>
      <c r="U361" s="323"/>
      <c r="V361" s="323"/>
      <c r="W361" s="337">
        <f t="shared" si="54"/>
        <v>0</v>
      </c>
      <c r="X361" s="336"/>
      <c r="Y361" s="323"/>
      <c r="Z361" s="323"/>
      <c r="AA361" s="323"/>
      <c r="AB361" s="337">
        <f t="shared" si="55"/>
        <v>0</v>
      </c>
      <c r="AC361" s="336"/>
      <c r="AD361" s="323"/>
      <c r="AE361" s="323"/>
      <c r="AF361" s="323"/>
      <c r="AG361" s="337">
        <f t="shared" si="56"/>
        <v>0</v>
      </c>
      <c r="AH361" s="336"/>
      <c r="AI361" s="323"/>
      <c r="AJ361" s="323"/>
      <c r="AK361" s="323"/>
      <c r="AL361" s="337">
        <f t="shared" si="57"/>
        <v>0</v>
      </c>
    </row>
    <row r="362" spans="1:38" ht="12.75" customHeight="1" x14ac:dyDescent="0.2">
      <c r="A362" s="95" t="s">
        <v>8</v>
      </c>
      <c r="B362" s="96" t="s">
        <v>101</v>
      </c>
      <c r="C362" s="96" t="s">
        <v>145</v>
      </c>
      <c r="D362" s="98">
        <v>14442.450000000004</v>
      </c>
      <c r="E362" s="98">
        <v>23516.779999999995</v>
      </c>
      <c r="F362" s="98">
        <v>46076.960000000006</v>
      </c>
      <c r="G362" s="98">
        <v>58024.870000000024</v>
      </c>
      <c r="H362" s="121">
        <f t="shared" si="58"/>
        <v>142061.06000000003</v>
      </c>
      <c r="I362" s="98">
        <v>18674.799999999996</v>
      </c>
      <c r="J362" s="98">
        <v>25895.11000000003</v>
      </c>
      <c r="K362" s="98">
        <v>41079.910000000003</v>
      </c>
      <c r="L362" s="98">
        <v>38918.220000000008</v>
      </c>
      <c r="M362" s="121">
        <f t="shared" si="59"/>
        <v>124568.04000000004</v>
      </c>
      <c r="N362" s="98">
        <v>19585.369999999995</v>
      </c>
      <c r="O362" s="98">
        <v>16464.60999999999</v>
      </c>
      <c r="P362" s="98">
        <v>30265.709999999985</v>
      </c>
      <c r="Q362" s="98"/>
      <c r="R362" s="329">
        <f t="shared" si="60"/>
        <v>66315.689999999973</v>
      </c>
      <c r="S362" s="336"/>
      <c r="T362" s="323"/>
      <c r="U362" s="323"/>
      <c r="V362" s="323"/>
      <c r="W362" s="337">
        <f t="shared" si="54"/>
        <v>0</v>
      </c>
      <c r="X362" s="336"/>
      <c r="Y362" s="323"/>
      <c r="Z362" s="323"/>
      <c r="AA362" s="323"/>
      <c r="AB362" s="337">
        <f t="shared" si="55"/>
        <v>0</v>
      </c>
      <c r="AC362" s="336"/>
      <c r="AD362" s="323"/>
      <c r="AE362" s="323"/>
      <c r="AF362" s="323"/>
      <c r="AG362" s="337">
        <f t="shared" si="56"/>
        <v>0</v>
      </c>
      <c r="AH362" s="336"/>
      <c r="AI362" s="323"/>
      <c r="AJ362" s="323"/>
      <c r="AK362" s="323"/>
      <c r="AL362" s="337">
        <f t="shared" si="57"/>
        <v>0</v>
      </c>
    </row>
    <row r="363" spans="1:38" ht="12.75" customHeight="1" x14ac:dyDescent="0.2">
      <c r="A363" s="95" t="s">
        <v>8</v>
      </c>
      <c r="B363" s="96" t="s">
        <v>165</v>
      </c>
      <c r="C363" s="96" t="s">
        <v>141</v>
      </c>
      <c r="D363" s="98"/>
      <c r="E363" s="98">
        <v>307.45</v>
      </c>
      <c r="F363" s="98">
        <v>466.22</v>
      </c>
      <c r="G363" s="98">
        <v>1163.83</v>
      </c>
      <c r="H363" s="121">
        <f t="shared" si="58"/>
        <v>1937.5</v>
      </c>
      <c r="I363" s="98">
        <v>634.38</v>
      </c>
      <c r="J363" s="98">
        <v>178.38</v>
      </c>
      <c r="K363" s="98">
        <v>443.47</v>
      </c>
      <c r="L363" s="98"/>
      <c r="M363" s="121">
        <f t="shared" si="59"/>
        <v>1256.23</v>
      </c>
      <c r="N363" s="98">
        <v>764.09</v>
      </c>
      <c r="O363" s="98">
        <v>1663.9900000000002</v>
      </c>
      <c r="P363" s="98">
        <v>910.56999999999994</v>
      </c>
      <c r="Q363" s="98"/>
      <c r="R363" s="329">
        <f t="shared" si="60"/>
        <v>3338.6500000000005</v>
      </c>
      <c r="S363" s="336"/>
      <c r="T363" s="323"/>
      <c r="U363" s="323"/>
      <c r="V363" s="323"/>
      <c r="W363" s="337">
        <f t="shared" si="54"/>
        <v>0</v>
      </c>
      <c r="X363" s="336"/>
      <c r="Y363" s="323"/>
      <c r="Z363" s="323"/>
      <c r="AA363" s="323"/>
      <c r="AB363" s="337">
        <f t="shared" si="55"/>
        <v>0</v>
      </c>
      <c r="AC363" s="336"/>
      <c r="AD363" s="323"/>
      <c r="AE363" s="323"/>
      <c r="AF363" s="323"/>
      <c r="AG363" s="337">
        <f t="shared" si="56"/>
        <v>0</v>
      </c>
      <c r="AH363" s="336"/>
      <c r="AI363" s="323"/>
      <c r="AJ363" s="323"/>
      <c r="AK363" s="323"/>
      <c r="AL363" s="337">
        <f t="shared" si="57"/>
        <v>0</v>
      </c>
    </row>
    <row r="364" spans="1:38" ht="12.75" customHeight="1" x14ac:dyDescent="0.2">
      <c r="A364" s="95" t="s">
        <v>8</v>
      </c>
      <c r="B364" s="96" t="s">
        <v>10</v>
      </c>
      <c r="C364" s="96" t="s">
        <v>126</v>
      </c>
      <c r="D364" s="98">
        <v>4804.95</v>
      </c>
      <c r="E364" s="98">
        <v>797.23</v>
      </c>
      <c r="F364" s="98"/>
      <c r="G364" s="98"/>
      <c r="H364" s="121">
        <f t="shared" si="58"/>
        <v>5602.18</v>
      </c>
      <c r="I364" s="98"/>
      <c r="J364" s="98"/>
      <c r="K364" s="98"/>
      <c r="L364" s="98"/>
      <c r="M364" s="121">
        <f t="shared" si="59"/>
        <v>0</v>
      </c>
      <c r="N364" s="98"/>
      <c r="O364" s="98"/>
      <c r="P364" s="98"/>
      <c r="Q364" s="98"/>
      <c r="R364" s="329">
        <f t="shared" si="60"/>
        <v>0</v>
      </c>
      <c r="S364" s="336"/>
      <c r="T364" s="323"/>
      <c r="U364" s="323"/>
      <c r="V364" s="323"/>
      <c r="W364" s="337">
        <f t="shared" si="54"/>
        <v>0</v>
      </c>
      <c r="X364" s="336"/>
      <c r="Y364" s="323"/>
      <c r="Z364" s="323"/>
      <c r="AA364" s="323"/>
      <c r="AB364" s="337">
        <f t="shared" si="55"/>
        <v>0</v>
      </c>
      <c r="AC364" s="336"/>
      <c r="AD364" s="323"/>
      <c r="AE364" s="323"/>
      <c r="AF364" s="323"/>
      <c r="AG364" s="337">
        <f t="shared" si="56"/>
        <v>0</v>
      </c>
      <c r="AH364" s="336"/>
      <c r="AI364" s="323"/>
      <c r="AJ364" s="323"/>
      <c r="AK364" s="323"/>
      <c r="AL364" s="337">
        <f t="shared" si="57"/>
        <v>0</v>
      </c>
    </row>
    <row r="365" spans="1:38" ht="12.75" customHeight="1" x14ac:dyDescent="0.2">
      <c r="A365" s="95" t="s">
        <v>8</v>
      </c>
      <c r="B365" s="96" t="s">
        <v>10</v>
      </c>
      <c r="C365" s="96" t="s">
        <v>156</v>
      </c>
      <c r="D365" s="98">
        <v>10504.44</v>
      </c>
      <c r="E365" s="98">
        <v>12086.740000000002</v>
      </c>
      <c r="F365" s="98">
        <v>21461.559999999998</v>
      </c>
      <c r="G365" s="98">
        <v>20190.940000000002</v>
      </c>
      <c r="H365" s="121">
        <f t="shared" si="58"/>
        <v>64243.68</v>
      </c>
      <c r="I365" s="98">
        <v>9523.31</v>
      </c>
      <c r="J365" s="98">
        <v>11076.97</v>
      </c>
      <c r="K365" s="98">
        <v>14827.700000000003</v>
      </c>
      <c r="L365" s="98">
        <v>14867.080000000002</v>
      </c>
      <c r="M365" s="121">
        <f t="shared" si="59"/>
        <v>50295.060000000005</v>
      </c>
      <c r="N365" s="98">
        <v>7203.42</v>
      </c>
      <c r="O365" s="98">
        <v>11981.699999999999</v>
      </c>
      <c r="P365" s="98">
        <v>7846.44</v>
      </c>
      <c r="Q365" s="98"/>
      <c r="R365" s="329">
        <f t="shared" si="60"/>
        <v>27031.559999999998</v>
      </c>
      <c r="S365" s="336"/>
      <c r="T365" s="323"/>
      <c r="U365" s="323"/>
      <c r="V365" s="323"/>
      <c r="W365" s="337">
        <f t="shared" si="54"/>
        <v>0</v>
      </c>
      <c r="X365" s="336"/>
      <c r="Y365" s="323"/>
      <c r="Z365" s="323"/>
      <c r="AA365" s="323"/>
      <c r="AB365" s="337">
        <f t="shared" si="55"/>
        <v>0</v>
      </c>
      <c r="AC365" s="336"/>
      <c r="AD365" s="323"/>
      <c r="AE365" s="323"/>
      <c r="AF365" s="323"/>
      <c r="AG365" s="337">
        <f t="shared" si="56"/>
        <v>0</v>
      </c>
      <c r="AH365" s="336"/>
      <c r="AI365" s="323"/>
      <c r="AJ365" s="323"/>
      <c r="AK365" s="323"/>
      <c r="AL365" s="337">
        <f t="shared" si="57"/>
        <v>0</v>
      </c>
    </row>
    <row r="366" spans="1:38" ht="12.75" customHeight="1" x14ac:dyDescent="0.2">
      <c r="A366" s="95" t="s">
        <v>8</v>
      </c>
      <c r="B366" s="96" t="s">
        <v>10</v>
      </c>
      <c r="C366" s="96" t="s">
        <v>145</v>
      </c>
      <c r="D366" s="98"/>
      <c r="E366" s="98">
        <v>18559.47</v>
      </c>
      <c r="F366" s="98">
        <v>24042.49</v>
      </c>
      <c r="G366" s="98">
        <v>21157.040000000001</v>
      </c>
      <c r="H366" s="121">
        <f t="shared" si="58"/>
        <v>63759.000000000007</v>
      </c>
      <c r="I366" s="98">
        <v>15432.380000000001</v>
      </c>
      <c r="J366" s="98">
        <v>14231.56</v>
      </c>
      <c r="K366" s="98">
        <v>17353.63</v>
      </c>
      <c r="L366" s="98">
        <v>16936.03</v>
      </c>
      <c r="M366" s="121">
        <f t="shared" si="59"/>
        <v>63953.600000000006</v>
      </c>
      <c r="N366" s="98">
        <v>10894.440000000002</v>
      </c>
      <c r="O366" s="98">
        <v>8000.08</v>
      </c>
      <c r="P366" s="98">
        <v>14746.85</v>
      </c>
      <c r="Q366" s="98"/>
      <c r="R366" s="329">
        <f t="shared" si="60"/>
        <v>33641.370000000003</v>
      </c>
      <c r="S366" s="336"/>
      <c r="T366" s="323"/>
      <c r="U366" s="323"/>
      <c r="V366" s="323"/>
      <c r="W366" s="337">
        <f t="shared" si="54"/>
        <v>0</v>
      </c>
      <c r="X366" s="336"/>
      <c r="Y366" s="323"/>
      <c r="Z366" s="323"/>
      <c r="AA366" s="323"/>
      <c r="AB366" s="337">
        <f t="shared" si="55"/>
        <v>0</v>
      </c>
      <c r="AC366" s="336"/>
      <c r="AD366" s="323"/>
      <c r="AE366" s="323"/>
      <c r="AF366" s="323"/>
      <c r="AG366" s="337">
        <f t="shared" si="56"/>
        <v>0</v>
      </c>
      <c r="AH366" s="336"/>
      <c r="AI366" s="323"/>
      <c r="AJ366" s="323"/>
      <c r="AK366" s="323"/>
      <c r="AL366" s="337">
        <f t="shared" si="57"/>
        <v>0</v>
      </c>
    </row>
    <row r="367" spans="1:38" ht="12.75" customHeight="1" x14ac:dyDescent="0.2">
      <c r="A367" s="95" t="s">
        <v>8</v>
      </c>
      <c r="B367" s="96" t="s">
        <v>10</v>
      </c>
      <c r="C367" s="96" t="s">
        <v>147</v>
      </c>
      <c r="D367" s="98">
        <v>9270.39</v>
      </c>
      <c r="E367" s="98">
        <v>6978.44</v>
      </c>
      <c r="F367" s="98">
        <v>13393.15</v>
      </c>
      <c r="G367" s="98">
        <v>15663.34</v>
      </c>
      <c r="H367" s="121">
        <f t="shared" si="58"/>
        <v>45305.319999999992</v>
      </c>
      <c r="I367" s="98">
        <v>7578.2000000000007</v>
      </c>
      <c r="J367" s="98">
        <v>3531.42</v>
      </c>
      <c r="K367" s="98">
        <v>7966.82</v>
      </c>
      <c r="L367" s="98">
        <v>7537.93</v>
      </c>
      <c r="M367" s="121">
        <f t="shared" si="59"/>
        <v>26614.370000000003</v>
      </c>
      <c r="N367" s="98">
        <v>3507.04</v>
      </c>
      <c r="O367" s="98">
        <v>3711.92</v>
      </c>
      <c r="P367" s="98">
        <v>3384.98</v>
      </c>
      <c r="Q367" s="98"/>
      <c r="R367" s="329">
        <f t="shared" si="60"/>
        <v>10603.94</v>
      </c>
      <c r="S367" s="336"/>
      <c r="T367" s="323"/>
      <c r="U367" s="323"/>
      <c r="V367" s="323"/>
      <c r="W367" s="337">
        <f t="shared" si="54"/>
        <v>0</v>
      </c>
      <c r="X367" s="336"/>
      <c r="Y367" s="323"/>
      <c r="Z367" s="323"/>
      <c r="AA367" s="323"/>
      <c r="AB367" s="337">
        <f t="shared" si="55"/>
        <v>0</v>
      </c>
      <c r="AC367" s="336"/>
      <c r="AD367" s="323"/>
      <c r="AE367" s="323"/>
      <c r="AF367" s="323"/>
      <c r="AG367" s="337">
        <f t="shared" si="56"/>
        <v>0</v>
      </c>
      <c r="AH367" s="336"/>
      <c r="AI367" s="323"/>
      <c r="AJ367" s="323"/>
      <c r="AK367" s="323"/>
      <c r="AL367" s="337">
        <f t="shared" si="57"/>
        <v>0</v>
      </c>
    </row>
    <row r="368" spans="1:38" ht="12.75" customHeight="1" x14ac:dyDescent="0.2">
      <c r="A368" s="95" t="s">
        <v>205</v>
      </c>
      <c r="B368" s="1326" t="s">
        <v>290</v>
      </c>
      <c r="C368" s="96" t="s">
        <v>145</v>
      </c>
      <c r="D368" s="1327"/>
      <c r="E368" s="1327"/>
      <c r="F368" s="1327"/>
      <c r="G368" s="1327"/>
      <c r="H368" s="1328"/>
      <c r="I368" s="1327"/>
      <c r="J368" s="1327"/>
      <c r="K368" s="1327"/>
      <c r="L368" s="1327"/>
      <c r="M368" s="1328"/>
      <c r="N368" s="1327"/>
      <c r="O368" s="1327"/>
      <c r="P368" s="1327"/>
      <c r="Q368" s="1327"/>
      <c r="R368" s="1329"/>
      <c r="S368" s="1330"/>
      <c r="T368" s="1327"/>
      <c r="U368" s="1327"/>
      <c r="V368" s="1327"/>
      <c r="W368" s="1331"/>
      <c r="X368" s="1330"/>
      <c r="Y368" s="1327"/>
      <c r="Z368" s="1327"/>
      <c r="AA368" s="1327"/>
      <c r="AB368" s="337">
        <f t="shared" ref="AB368" si="61">SUM(X368:AA368)</f>
        <v>0</v>
      </c>
      <c r="AC368" s="336"/>
      <c r="AD368" s="323"/>
      <c r="AE368" s="323"/>
      <c r="AF368" s="323">
        <v>3631.2</v>
      </c>
      <c r="AG368" s="337">
        <f t="shared" ref="AG368" si="62">SUM(AC368:AF368)</f>
        <v>3631.2</v>
      </c>
      <c r="AH368" s="336">
        <v>1131</v>
      </c>
      <c r="AI368" s="323">
        <v>306.20999999999998</v>
      </c>
      <c r="AJ368" s="323"/>
      <c r="AK368" s="323"/>
      <c r="AL368" s="337">
        <f t="shared" si="57"/>
        <v>1437.21</v>
      </c>
    </row>
    <row r="369" spans="1:38" ht="12.75" customHeight="1" x14ac:dyDescent="0.2">
      <c r="A369" s="95" t="s">
        <v>205</v>
      </c>
      <c r="B369" s="254" t="s">
        <v>249</v>
      </c>
      <c r="C369" s="254" t="s">
        <v>125</v>
      </c>
      <c r="D369" s="255"/>
      <c r="E369" s="255"/>
      <c r="F369" s="255"/>
      <c r="G369" s="255"/>
      <c r="H369" s="256">
        <f t="shared" si="58"/>
        <v>0</v>
      </c>
      <c r="I369" s="255"/>
      <c r="J369" s="255"/>
      <c r="K369" s="255"/>
      <c r="L369" s="255"/>
      <c r="M369" s="256">
        <f t="shared" si="59"/>
        <v>0</v>
      </c>
      <c r="N369" s="255"/>
      <c r="O369" s="255"/>
      <c r="P369" s="255"/>
      <c r="Q369" s="255">
        <v>17.079999999999998</v>
      </c>
      <c r="R369" s="329">
        <f t="shared" si="60"/>
        <v>17.079999999999998</v>
      </c>
      <c r="S369" s="336">
        <v>17.079999999999998</v>
      </c>
      <c r="T369" s="323"/>
      <c r="U369" s="323"/>
      <c r="V369" s="323"/>
      <c r="W369" s="337">
        <f t="shared" si="54"/>
        <v>17.079999999999998</v>
      </c>
      <c r="X369" s="336"/>
      <c r="Y369" s="323"/>
      <c r="Z369" s="323"/>
      <c r="AA369" s="323"/>
      <c r="AB369" s="337">
        <f t="shared" si="55"/>
        <v>0</v>
      </c>
      <c r="AC369" s="336"/>
      <c r="AD369" s="323"/>
      <c r="AE369" s="323"/>
      <c r="AF369" s="323"/>
      <c r="AG369" s="337">
        <f t="shared" si="56"/>
        <v>0</v>
      </c>
      <c r="AH369" s="336"/>
      <c r="AI369" s="323"/>
      <c r="AJ369" s="323"/>
      <c r="AK369" s="323"/>
      <c r="AL369" s="337">
        <f t="shared" si="57"/>
        <v>0</v>
      </c>
    </row>
    <row r="370" spans="1:38" ht="12.75" customHeight="1" x14ac:dyDescent="0.2">
      <c r="A370" s="95" t="s">
        <v>205</v>
      </c>
      <c r="B370" s="254" t="s">
        <v>249</v>
      </c>
      <c r="C370" s="254" t="s">
        <v>126</v>
      </c>
      <c r="D370" s="255"/>
      <c r="E370" s="255"/>
      <c r="F370" s="255"/>
      <c r="G370" s="255"/>
      <c r="H370" s="256">
        <f t="shared" si="58"/>
        <v>0</v>
      </c>
      <c r="I370" s="255"/>
      <c r="J370" s="255"/>
      <c r="K370" s="255"/>
      <c r="L370" s="255"/>
      <c r="M370" s="256">
        <f t="shared" si="59"/>
        <v>0</v>
      </c>
      <c r="N370" s="255"/>
      <c r="O370" s="255"/>
      <c r="P370" s="255"/>
      <c r="Q370" s="255">
        <v>1475.7299999999996</v>
      </c>
      <c r="R370" s="329">
        <f t="shared" si="60"/>
        <v>1475.7299999999996</v>
      </c>
      <c r="S370" s="336">
        <v>481.90999999999997</v>
      </c>
      <c r="T370" s="323">
        <v>456.14999999999986</v>
      </c>
      <c r="U370" s="323">
        <v>748.5</v>
      </c>
      <c r="V370" s="323">
        <v>742.76</v>
      </c>
      <c r="W370" s="337">
        <f t="shared" si="54"/>
        <v>2429.3199999999997</v>
      </c>
      <c r="X370" s="336">
        <v>441.29999999999995</v>
      </c>
      <c r="Y370" s="323">
        <v>705.56000000000006</v>
      </c>
      <c r="Z370" s="323">
        <v>787.49</v>
      </c>
      <c r="AA370" s="323">
        <v>1099.43</v>
      </c>
      <c r="AB370" s="337">
        <f t="shared" si="55"/>
        <v>3033.78</v>
      </c>
      <c r="AC370" s="336">
        <v>787.0100000000001</v>
      </c>
      <c r="AD370" s="323">
        <v>340.14</v>
      </c>
      <c r="AE370" s="323">
        <v>462.40000000000003</v>
      </c>
      <c r="AF370" s="323">
        <v>543.40000000000009</v>
      </c>
      <c r="AG370" s="337">
        <f t="shared" si="56"/>
        <v>2132.9500000000003</v>
      </c>
      <c r="AH370" s="336">
        <v>190.4</v>
      </c>
      <c r="AI370" s="323"/>
      <c r="AJ370" s="323"/>
      <c r="AK370" s="323"/>
      <c r="AL370" s="337">
        <f t="shared" si="57"/>
        <v>190.4</v>
      </c>
    </row>
    <row r="371" spans="1:38" ht="12.75" customHeight="1" x14ac:dyDescent="0.2">
      <c r="A371" s="95" t="s">
        <v>205</v>
      </c>
      <c r="B371" s="254" t="s">
        <v>249</v>
      </c>
      <c r="C371" s="254" t="s">
        <v>127</v>
      </c>
      <c r="D371" s="255"/>
      <c r="E371" s="255"/>
      <c r="F371" s="255"/>
      <c r="G371" s="255"/>
      <c r="H371" s="256">
        <f t="shared" si="58"/>
        <v>0</v>
      </c>
      <c r="I371" s="255"/>
      <c r="J371" s="255"/>
      <c r="K371" s="255"/>
      <c r="L371" s="255"/>
      <c r="M371" s="256">
        <f t="shared" si="59"/>
        <v>0</v>
      </c>
      <c r="N371" s="255"/>
      <c r="O371" s="255"/>
      <c r="P371" s="255"/>
      <c r="Q371" s="255">
        <v>6446.8899999999985</v>
      </c>
      <c r="R371" s="329">
        <f t="shared" si="60"/>
        <v>6446.8899999999985</v>
      </c>
      <c r="S371" s="336">
        <v>3509.3799999999992</v>
      </c>
      <c r="T371" s="323">
        <v>4258.4500000000016</v>
      </c>
      <c r="U371" s="323">
        <v>5754.8600000000006</v>
      </c>
      <c r="V371" s="323">
        <v>6485.0000000000018</v>
      </c>
      <c r="W371" s="337">
        <f t="shared" si="54"/>
        <v>20007.690000000002</v>
      </c>
      <c r="X371" s="336">
        <v>1461.3700000000001</v>
      </c>
      <c r="Y371" s="323">
        <v>2055.6999999999998</v>
      </c>
      <c r="Z371" s="323">
        <v>2300.9599999999996</v>
      </c>
      <c r="AA371" s="323">
        <v>1131.5100000000002</v>
      </c>
      <c r="AB371" s="337">
        <f t="shared" si="55"/>
        <v>6949.5399999999991</v>
      </c>
      <c r="AC371" s="336">
        <v>1194.8</v>
      </c>
      <c r="AD371" s="323">
        <v>1459.6699999999998</v>
      </c>
      <c r="AE371" s="323">
        <v>609.5200000000001</v>
      </c>
      <c r="AF371" s="323"/>
      <c r="AG371" s="337">
        <f t="shared" si="56"/>
        <v>3263.99</v>
      </c>
      <c r="AH371" s="336"/>
      <c r="AI371" s="323"/>
      <c r="AJ371" s="323"/>
      <c r="AK371" s="323"/>
      <c r="AL371" s="337">
        <f t="shared" si="57"/>
        <v>0</v>
      </c>
    </row>
    <row r="372" spans="1:38" ht="12.75" customHeight="1" x14ac:dyDescent="0.2">
      <c r="A372" s="95" t="s">
        <v>205</v>
      </c>
      <c r="B372" s="254" t="s">
        <v>249</v>
      </c>
      <c r="C372" s="254" t="s">
        <v>150</v>
      </c>
      <c r="D372" s="255"/>
      <c r="E372" s="255"/>
      <c r="F372" s="255"/>
      <c r="G372" s="255"/>
      <c r="H372" s="256">
        <f t="shared" si="58"/>
        <v>0</v>
      </c>
      <c r="I372" s="255"/>
      <c r="J372" s="255"/>
      <c r="K372" s="255"/>
      <c r="L372" s="255"/>
      <c r="M372" s="256">
        <f t="shared" si="59"/>
        <v>0</v>
      </c>
      <c r="N372" s="255"/>
      <c r="O372" s="255"/>
      <c r="P372" s="255"/>
      <c r="Q372" s="255">
        <v>129.94</v>
      </c>
      <c r="R372" s="329">
        <f t="shared" si="60"/>
        <v>129.94</v>
      </c>
      <c r="S372" s="336">
        <v>74.08</v>
      </c>
      <c r="T372" s="323">
        <v>25.96</v>
      </c>
      <c r="U372" s="323"/>
      <c r="V372" s="323">
        <v>25.96</v>
      </c>
      <c r="W372" s="337">
        <f t="shared" si="54"/>
        <v>126</v>
      </c>
      <c r="X372" s="336">
        <v>892.21</v>
      </c>
      <c r="Y372" s="323">
        <v>1106.6200000000003</v>
      </c>
      <c r="Z372" s="323">
        <v>2939.7200000000007</v>
      </c>
      <c r="AA372" s="323">
        <v>1872.3699999999997</v>
      </c>
      <c r="AB372" s="337">
        <f t="shared" si="55"/>
        <v>6810.920000000001</v>
      </c>
      <c r="AC372" s="336">
        <v>1017.8299999999999</v>
      </c>
      <c r="AD372" s="323">
        <v>90.86</v>
      </c>
      <c r="AE372" s="323"/>
      <c r="AF372" s="323"/>
      <c r="AG372" s="337">
        <f t="shared" si="56"/>
        <v>1108.6899999999998</v>
      </c>
      <c r="AH372" s="336"/>
      <c r="AI372" s="323"/>
      <c r="AJ372" s="323"/>
      <c r="AK372" s="323"/>
      <c r="AL372" s="337">
        <f t="shared" si="57"/>
        <v>0</v>
      </c>
    </row>
    <row r="373" spans="1:38" ht="12.75" customHeight="1" x14ac:dyDescent="0.2">
      <c r="A373" s="95" t="s">
        <v>205</v>
      </c>
      <c r="B373" s="254" t="s">
        <v>249</v>
      </c>
      <c r="C373" s="254" t="s">
        <v>162</v>
      </c>
      <c r="D373" s="255"/>
      <c r="E373" s="255"/>
      <c r="F373" s="255"/>
      <c r="G373" s="255"/>
      <c r="H373" s="256">
        <f t="shared" si="58"/>
        <v>0</v>
      </c>
      <c r="I373" s="255"/>
      <c r="J373" s="255"/>
      <c r="K373" s="255"/>
      <c r="L373" s="255"/>
      <c r="M373" s="256">
        <f t="shared" si="59"/>
        <v>0</v>
      </c>
      <c r="N373" s="255"/>
      <c r="O373" s="255"/>
      <c r="P373" s="255"/>
      <c r="Q373" s="255">
        <v>3267.71</v>
      </c>
      <c r="R373" s="329">
        <f t="shared" si="60"/>
        <v>3267.71</v>
      </c>
      <c r="S373" s="336">
        <v>1683.3999999999999</v>
      </c>
      <c r="T373" s="323">
        <v>1121.6600000000003</v>
      </c>
      <c r="U373" s="323">
        <v>2040.84</v>
      </c>
      <c r="V373" s="323">
        <v>2337.64</v>
      </c>
      <c r="W373" s="337">
        <f t="shared" si="54"/>
        <v>7183.5400000000009</v>
      </c>
      <c r="X373" s="336">
        <v>1313.7900000000002</v>
      </c>
      <c r="Y373" s="323">
        <v>1062.1399999999999</v>
      </c>
      <c r="Z373" s="323">
        <v>1713.4699999999998</v>
      </c>
      <c r="AA373" s="323">
        <v>1303.8700000000001</v>
      </c>
      <c r="AB373" s="337">
        <f t="shared" si="55"/>
        <v>5393.27</v>
      </c>
      <c r="AC373" s="336">
        <v>678.52</v>
      </c>
      <c r="AD373" s="323">
        <v>711.26999999999987</v>
      </c>
      <c r="AE373" s="323">
        <v>1482.09</v>
      </c>
      <c r="AF373" s="323"/>
      <c r="AG373" s="337">
        <f t="shared" si="56"/>
        <v>2871.88</v>
      </c>
      <c r="AH373" s="336"/>
      <c r="AI373" s="323"/>
      <c r="AJ373" s="323"/>
      <c r="AK373" s="323"/>
      <c r="AL373" s="337">
        <f t="shared" si="57"/>
        <v>0</v>
      </c>
    </row>
    <row r="374" spans="1:38" ht="12.75" customHeight="1" x14ac:dyDescent="0.2">
      <c r="A374" s="95" t="s">
        <v>205</v>
      </c>
      <c r="B374" s="254" t="s">
        <v>249</v>
      </c>
      <c r="C374" s="254" t="s">
        <v>153</v>
      </c>
      <c r="D374" s="255"/>
      <c r="E374" s="255"/>
      <c r="F374" s="255"/>
      <c r="G374" s="255"/>
      <c r="H374" s="256">
        <f t="shared" ref="H374:H390" si="63">SUM(D374:G374)</f>
        <v>0</v>
      </c>
      <c r="I374" s="255"/>
      <c r="J374" s="255"/>
      <c r="K374" s="255"/>
      <c r="L374" s="255"/>
      <c r="M374" s="256">
        <f t="shared" ref="M374:M390" si="64">SUM(I374:L374)</f>
        <v>0</v>
      </c>
      <c r="N374" s="255"/>
      <c r="O374" s="255"/>
      <c r="P374" s="255"/>
      <c r="Q374" s="255">
        <v>9706.19</v>
      </c>
      <c r="R374" s="329">
        <f t="shared" ref="R374:R390" si="65">SUM(N374:Q374)</f>
        <v>9706.19</v>
      </c>
      <c r="S374" s="336">
        <v>7145.2900000000009</v>
      </c>
      <c r="T374" s="323">
        <v>5188.3899999999994</v>
      </c>
      <c r="U374" s="323">
        <v>7383.9800000000032</v>
      </c>
      <c r="V374" s="323">
        <v>7571.0100000000039</v>
      </c>
      <c r="W374" s="337">
        <f t="shared" si="54"/>
        <v>27288.670000000006</v>
      </c>
      <c r="X374" s="336">
        <v>4755.8900000000012</v>
      </c>
      <c r="Y374" s="323">
        <v>4995.0600000000013</v>
      </c>
      <c r="Z374" s="323">
        <v>5535.68</v>
      </c>
      <c r="AA374" s="323">
        <v>5075.6200000000008</v>
      </c>
      <c r="AB374" s="337">
        <f t="shared" si="55"/>
        <v>20362.250000000004</v>
      </c>
      <c r="AC374" s="336">
        <v>4386.6900000000014</v>
      </c>
      <c r="AD374" s="323">
        <v>2875.16</v>
      </c>
      <c r="AE374" s="323">
        <v>4973.0200000000004</v>
      </c>
      <c r="AF374" s="323">
        <v>7756.5300000000025</v>
      </c>
      <c r="AG374" s="337">
        <f t="shared" si="56"/>
        <v>19991.400000000005</v>
      </c>
      <c r="AH374" s="336">
        <v>6670.880000000001</v>
      </c>
      <c r="AI374" s="323">
        <v>4491.8700000000017</v>
      </c>
      <c r="AJ374" s="323"/>
      <c r="AK374" s="323"/>
      <c r="AL374" s="337">
        <f t="shared" si="57"/>
        <v>11162.750000000004</v>
      </c>
    </row>
    <row r="375" spans="1:38" ht="12.75" customHeight="1" x14ac:dyDescent="0.2">
      <c r="A375" s="95" t="s">
        <v>205</v>
      </c>
      <c r="B375" s="254" t="s">
        <v>249</v>
      </c>
      <c r="C375" s="254" t="s">
        <v>141</v>
      </c>
      <c r="D375" s="255"/>
      <c r="E375" s="255"/>
      <c r="F375" s="255"/>
      <c r="G375" s="255"/>
      <c r="H375" s="256">
        <f t="shared" si="63"/>
        <v>0</v>
      </c>
      <c r="I375" s="255"/>
      <c r="J375" s="255"/>
      <c r="K375" s="255"/>
      <c r="L375" s="255"/>
      <c r="M375" s="256">
        <f t="shared" si="64"/>
        <v>0</v>
      </c>
      <c r="N375" s="255"/>
      <c r="O375" s="255"/>
      <c r="P375" s="255"/>
      <c r="Q375" s="255">
        <v>9521.2900000000045</v>
      </c>
      <c r="R375" s="329">
        <f t="shared" si="65"/>
        <v>9521.2900000000045</v>
      </c>
      <c r="S375" s="336">
        <v>7062.1900000000096</v>
      </c>
      <c r="T375" s="323">
        <v>3649.38</v>
      </c>
      <c r="U375" s="323">
        <v>8219.4900000000089</v>
      </c>
      <c r="V375" s="323">
        <v>8397.6700000000055</v>
      </c>
      <c r="W375" s="337">
        <f t="shared" si="54"/>
        <v>27328.730000000025</v>
      </c>
      <c r="X375" s="336">
        <v>5698.7300000000014</v>
      </c>
      <c r="Y375" s="323">
        <v>4494.0200000000023</v>
      </c>
      <c r="Z375" s="323">
        <v>6980.2699999999986</v>
      </c>
      <c r="AA375" s="323">
        <v>6227.76</v>
      </c>
      <c r="AB375" s="337">
        <f t="shared" si="55"/>
        <v>23400.780000000006</v>
      </c>
      <c r="AC375" s="336">
        <v>4589.16</v>
      </c>
      <c r="AD375" s="323">
        <v>3027.6200000000003</v>
      </c>
      <c r="AE375" s="323">
        <v>5360.4699999999993</v>
      </c>
      <c r="AF375" s="323">
        <v>4255.4899999999989</v>
      </c>
      <c r="AG375" s="337">
        <f t="shared" si="56"/>
        <v>17232.739999999998</v>
      </c>
      <c r="AH375" s="336">
        <v>3195.3800000000019</v>
      </c>
      <c r="AI375" s="323">
        <v>1020.46</v>
      </c>
      <c r="AJ375" s="323"/>
      <c r="AK375" s="323"/>
      <c r="AL375" s="337">
        <f t="shared" si="57"/>
        <v>4215.840000000002</v>
      </c>
    </row>
    <row r="376" spans="1:38" ht="12.75" customHeight="1" x14ac:dyDescent="0.2">
      <c r="A376" s="95" t="s">
        <v>205</v>
      </c>
      <c r="B376" s="254" t="s">
        <v>249</v>
      </c>
      <c r="C376" s="640" t="s">
        <v>142</v>
      </c>
      <c r="D376" s="641"/>
      <c r="E376" s="641"/>
      <c r="F376" s="641"/>
      <c r="G376" s="641"/>
      <c r="H376" s="642">
        <f t="shared" si="63"/>
        <v>0</v>
      </c>
      <c r="I376" s="641"/>
      <c r="J376" s="641"/>
      <c r="K376" s="641"/>
      <c r="L376" s="641"/>
      <c r="M376" s="642">
        <f t="shared" si="64"/>
        <v>0</v>
      </c>
      <c r="N376" s="641"/>
      <c r="O376" s="641"/>
      <c r="P376" s="641"/>
      <c r="Q376" s="641">
        <v>4006.44</v>
      </c>
      <c r="R376" s="643">
        <f t="shared" si="65"/>
        <v>4006.44</v>
      </c>
      <c r="S376" s="644">
        <v>1182.8500000000001</v>
      </c>
      <c r="T376" s="641">
        <v>1377.3899999999994</v>
      </c>
      <c r="U376" s="641">
        <v>2324.4499999999998</v>
      </c>
      <c r="V376" s="641">
        <v>3452.66</v>
      </c>
      <c r="W376" s="337">
        <f t="shared" si="54"/>
        <v>8337.3499999999985</v>
      </c>
      <c r="X376" s="644">
        <v>3692.7400000000002</v>
      </c>
      <c r="Y376" s="641">
        <v>2667.35</v>
      </c>
      <c r="Z376" s="641">
        <v>5394.6099999999979</v>
      </c>
      <c r="AA376" s="641">
        <v>5823.3700000000017</v>
      </c>
      <c r="AB376" s="337">
        <f t="shared" si="55"/>
        <v>17578.07</v>
      </c>
      <c r="AC376" s="644">
        <v>2476.1299999999997</v>
      </c>
      <c r="AD376" s="641">
        <v>1149.3</v>
      </c>
      <c r="AE376" s="641">
        <v>1845.8000000000002</v>
      </c>
      <c r="AF376" s="323">
        <v>1875.7000000000003</v>
      </c>
      <c r="AG376" s="337">
        <f t="shared" si="56"/>
        <v>7346.93</v>
      </c>
      <c r="AH376" s="336">
        <v>617.82999999999993</v>
      </c>
      <c r="AI376" s="641">
        <v>50.88</v>
      </c>
      <c r="AJ376" s="641"/>
      <c r="AK376" s="323"/>
      <c r="AL376" s="337">
        <f t="shared" si="57"/>
        <v>668.70999999999992</v>
      </c>
    </row>
    <row r="377" spans="1:38" ht="12.75" customHeight="1" x14ac:dyDescent="0.2">
      <c r="A377" s="95" t="s">
        <v>205</v>
      </c>
      <c r="B377" s="254" t="s">
        <v>249</v>
      </c>
      <c r="C377" s="254" t="s">
        <v>143</v>
      </c>
      <c r="D377" s="255"/>
      <c r="E377" s="255"/>
      <c r="F377" s="255"/>
      <c r="G377" s="255"/>
      <c r="H377" s="256">
        <f t="shared" si="63"/>
        <v>0</v>
      </c>
      <c r="I377" s="255"/>
      <c r="J377" s="255"/>
      <c r="K377" s="255"/>
      <c r="L377" s="255"/>
      <c r="M377" s="256">
        <f t="shared" si="64"/>
        <v>0</v>
      </c>
      <c r="N377" s="255"/>
      <c r="O377" s="255"/>
      <c r="P377" s="255"/>
      <c r="Q377" s="255">
        <v>10683.440000000004</v>
      </c>
      <c r="R377" s="329">
        <f t="shared" si="65"/>
        <v>10683.440000000004</v>
      </c>
      <c r="S377" s="336">
        <v>3399.04</v>
      </c>
      <c r="T377" s="323">
        <v>2019.3899999999999</v>
      </c>
      <c r="U377" s="323">
        <v>3569.6699999999996</v>
      </c>
      <c r="V377" s="323">
        <v>5317.3500000000013</v>
      </c>
      <c r="W377" s="337">
        <f t="shared" si="54"/>
        <v>14305.45</v>
      </c>
      <c r="X377" s="336">
        <v>1764.3999999999999</v>
      </c>
      <c r="Y377" s="323">
        <v>2203.1200000000008</v>
      </c>
      <c r="Z377" s="323">
        <v>4598.5100000000029</v>
      </c>
      <c r="AA377" s="323">
        <v>5134.4900000000007</v>
      </c>
      <c r="AB377" s="337">
        <f t="shared" si="55"/>
        <v>13700.520000000004</v>
      </c>
      <c r="AC377" s="336">
        <v>1347.8299999999997</v>
      </c>
      <c r="AD377" s="323">
        <v>1310.4300000000003</v>
      </c>
      <c r="AE377" s="323">
        <v>3637.4600000000009</v>
      </c>
      <c r="AF377" s="323">
        <v>3006.7200000000003</v>
      </c>
      <c r="AG377" s="337">
        <f t="shared" si="56"/>
        <v>9302.4400000000023</v>
      </c>
      <c r="AH377" s="336">
        <v>1134.4900000000007</v>
      </c>
      <c r="AI377" s="323">
        <v>1043.3200000000002</v>
      </c>
      <c r="AJ377" s="323"/>
      <c r="AK377" s="323"/>
      <c r="AL377" s="337">
        <f t="shared" si="57"/>
        <v>2177.8100000000009</v>
      </c>
    </row>
    <row r="378" spans="1:38" ht="12.75" customHeight="1" x14ac:dyDescent="0.2">
      <c r="A378" s="95" t="s">
        <v>205</v>
      </c>
      <c r="B378" s="254" t="s">
        <v>249</v>
      </c>
      <c r="C378" s="623" t="s">
        <v>144</v>
      </c>
      <c r="D378" s="624"/>
      <c r="E378" s="624"/>
      <c r="F378" s="624"/>
      <c r="G378" s="624"/>
      <c r="H378" s="625">
        <f t="shared" si="63"/>
        <v>0</v>
      </c>
      <c r="I378" s="624"/>
      <c r="J378" s="624"/>
      <c r="K378" s="624"/>
      <c r="L378" s="624"/>
      <c r="M378" s="625">
        <f t="shared" si="64"/>
        <v>0</v>
      </c>
      <c r="N378" s="624"/>
      <c r="O378" s="624"/>
      <c r="P378" s="624"/>
      <c r="Q378" s="624">
        <v>11583.479999999996</v>
      </c>
      <c r="R378" s="626">
        <f t="shared" si="65"/>
        <v>11583.479999999996</v>
      </c>
      <c r="S378" s="627">
        <v>9975.92</v>
      </c>
      <c r="T378" s="624">
        <v>6859.0049999999992</v>
      </c>
      <c r="U378" s="624">
        <v>14374.340000000006</v>
      </c>
      <c r="V378" s="624">
        <v>17504.860000000004</v>
      </c>
      <c r="W378" s="337">
        <f t="shared" si="54"/>
        <v>48714.125000000015</v>
      </c>
      <c r="X378" s="627">
        <v>11723.260000000006</v>
      </c>
      <c r="Y378" s="323">
        <v>6565.3600000000006</v>
      </c>
      <c r="Z378" s="624">
        <v>12695.085999999992</v>
      </c>
      <c r="AA378" s="624">
        <v>13824.419999999991</v>
      </c>
      <c r="AB378" s="337">
        <f t="shared" si="55"/>
        <v>44808.125999999989</v>
      </c>
      <c r="AC378" s="627">
        <v>10552.549999999997</v>
      </c>
      <c r="AD378" s="323">
        <v>6808.4499999999971</v>
      </c>
      <c r="AE378" s="624">
        <v>12587.770000000002</v>
      </c>
      <c r="AF378" s="624">
        <v>14818.86</v>
      </c>
      <c r="AG378" s="337">
        <f t="shared" si="56"/>
        <v>44767.63</v>
      </c>
      <c r="AH378" s="336">
        <v>9178.6800000000039</v>
      </c>
      <c r="AI378" s="323">
        <v>7306.4000000000033</v>
      </c>
      <c r="AJ378" s="624"/>
      <c r="AK378" s="624"/>
      <c r="AL378" s="337">
        <f t="shared" si="57"/>
        <v>16485.080000000009</v>
      </c>
    </row>
    <row r="379" spans="1:38" ht="12.75" customHeight="1" x14ac:dyDescent="0.2">
      <c r="A379" s="95" t="s">
        <v>205</v>
      </c>
      <c r="B379" s="254" t="s">
        <v>249</v>
      </c>
      <c r="C379" s="254" t="s">
        <v>145</v>
      </c>
      <c r="D379" s="323"/>
      <c r="E379" s="323"/>
      <c r="F379" s="323"/>
      <c r="G379" s="323"/>
      <c r="H379" s="324">
        <f t="shared" si="63"/>
        <v>0</v>
      </c>
      <c r="I379" s="323"/>
      <c r="J379" s="323"/>
      <c r="K379" s="323"/>
      <c r="L379" s="323"/>
      <c r="M379" s="324">
        <f t="shared" si="64"/>
        <v>0</v>
      </c>
      <c r="N379" s="323"/>
      <c r="O379" s="323"/>
      <c r="P379" s="323"/>
      <c r="Q379" s="323">
        <v>5156.82</v>
      </c>
      <c r="R379" s="329">
        <f t="shared" si="65"/>
        <v>5156.82</v>
      </c>
      <c r="S379" s="336">
        <v>2878.3999999999996</v>
      </c>
      <c r="T379" s="323">
        <v>1908.3799999999997</v>
      </c>
      <c r="U379" s="323">
        <v>1677.8700000000001</v>
      </c>
      <c r="V379" s="323">
        <v>3369.8999999999996</v>
      </c>
      <c r="W379" s="337">
        <f t="shared" si="54"/>
        <v>9834.5499999999993</v>
      </c>
      <c r="X379" s="336">
        <v>2717.1000000000004</v>
      </c>
      <c r="Y379" s="323">
        <v>2631.19</v>
      </c>
      <c r="Z379" s="323">
        <v>3396.3600000000006</v>
      </c>
      <c r="AA379" s="323">
        <v>2871.4799999999996</v>
      </c>
      <c r="AB379" s="337">
        <f t="shared" si="55"/>
        <v>11616.130000000001</v>
      </c>
      <c r="AC379" s="336">
        <v>2080.5</v>
      </c>
      <c r="AD379" s="323">
        <v>2955.1399999999994</v>
      </c>
      <c r="AE379" s="323">
        <v>2121.7999999999997</v>
      </c>
      <c r="AF379" s="323">
        <v>3645.2500000000005</v>
      </c>
      <c r="AG379" s="337">
        <f t="shared" si="56"/>
        <v>10802.689999999999</v>
      </c>
      <c r="AH379" s="644">
        <v>1835.0500000000002</v>
      </c>
      <c r="AI379" s="323">
        <v>1377.52</v>
      </c>
      <c r="AJ379" s="323"/>
      <c r="AK379" s="323"/>
      <c r="AL379" s="337">
        <f t="shared" si="57"/>
        <v>3212.57</v>
      </c>
    </row>
    <row r="380" spans="1:38" ht="12.75" customHeight="1" x14ac:dyDescent="0.2">
      <c r="A380" s="95" t="s">
        <v>205</v>
      </c>
      <c r="B380" s="254" t="s">
        <v>249</v>
      </c>
      <c r="C380" s="254" t="s">
        <v>146</v>
      </c>
      <c r="D380" s="255"/>
      <c r="E380" s="255"/>
      <c r="F380" s="255"/>
      <c r="G380" s="255"/>
      <c r="H380" s="256">
        <f t="shared" si="63"/>
        <v>0</v>
      </c>
      <c r="I380" s="255"/>
      <c r="J380" s="255"/>
      <c r="K380" s="255"/>
      <c r="L380" s="255"/>
      <c r="M380" s="256">
        <f t="shared" si="64"/>
        <v>0</v>
      </c>
      <c r="N380" s="255"/>
      <c r="O380" s="255"/>
      <c r="P380" s="255"/>
      <c r="Q380" s="255">
        <v>13923.330000000002</v>
      </c>
      <c r="R380" s="329">
        <f t="shared" si="65"/>
        <v>13923.330000000002</v>
      </c>
      <c r="S380" s="336">
        <v>4516.26</v>
      </c>
      <c r="T380" s="323">
        <v>4670.0099999999984</v>
      </c>
      <c r="U380" s="323">
        <v>11018.070000000002</v>
      </c>
      <c r="V380" s="323">
        <v>12198.760000000002</v>
      </c>
      <c r="W380" s="337">
        <f t="shared" si="54"/>
        <v>32403.100000000002</v>
      </c>
      <c r="X380" s="336">
        <v>5059.03</v>
      </c>
      <c r="Y380" s="323">
        <v>5248.11</v>
      </c>
      <c r="Z380" s="323">
        <v>11540.699999999997</v>
      </c>
      <c r="AA380" s="323">
        <v>11335.659999999998</v>
      </c>
      <c r="AB380" s="337">
        <f t="shared" si="55"/>
        <v>33183.499999999993</v>
      </c>
      <c r="AC380" s="336">
        <v>4922.3799999999992</v>
      </c>
      <c r="AD380" s="323">
        <v>5558.32</v>
      </c>
      <c r="AE380" s="323">
        <v>11219.630000000005</v>
      </c>
      <c r="AF380" s="323">
        <v>12383.089999999998</v>
      </c>
      <c r="AG380" s="337">
        <f t="shared" si="56"/>
        <v>34083.42</v>
      </c>
      <c r="AH380" s="336">
        <v>3883.800000000002</v>
      </c>
      <c r="AI380" s="323">
        <v>4826.5200000000023</v>
      </c>
      <c r="AJ380" s="323"/>
      <c r="AK380" s="323"/>
      <c r="AL380" s="337">
        <f t="shared" si="57"/>
        <v>8710.3200000000033</v>
      </c>
    </row>
    <row r="381" spans="1:38" ht="12.75" customHeight="1" x14ac:dyDescent="0.2">
      <c r="A381" s="95" t="s">
        <v>205</v>
      </c>
      <c r="B381" s="254" t="s">
        <v>243</v>
      </c>
      <c r="C381" s="696" t="s">
        <v>124</v>
      </c>
      <c r="D381" s="697"/>
      <c r="E381" s="697"/>
      <c r="F381" s="697"/>
      <c r="G381" s="697"/>
      <c r="H381" s="698">
        <f t="shared" si="63"/>
        <v>0</v>
      </c>
      <c r="I381" s="697"/>
      <c r="J381" s="697"/>
      <c r="K381" s="697"/>
      <c r="L381" s="697"/>
      <c r="M381" s="698">
        <f t="shared" si="64"/>
        <v>0</v>
      </c>
      <c r="N381" s="697"/>
      <c r="O381" s="697"/>
      <c r="P381" s="697"/>
      <c r="Q381" s="697">
        <v>693.05000000000007</v>
      </c>
      <c r="R381" s="699">
        <f t="shared" si="65"/>
        <v>693.05000000000007</v>
      </c>
      <c r="S381" s="700">
        <v>739.73</v>
      </c>
      <c r="T381" s="697">
        <v>361.07000000000005</v>
      </c>
      <c r="U381" s="697">
        <v>881.21</v>
      </c>
      <c r="V381" s="697">
        <v>1462.4899999999998</v>
      </c>
      <c r="W381" s="337">
        <f t="shared" si="54"/>
        <v>3444.5</v>
      </c>
      <c r="X381" s="700">
        <v>749.34</v>
      </c>
      <c r="Y381" s="697">
        <v>910.06000000000017</v>
      </c>
      <c r="Z381" s="697">
        <v>1181.43</v>
      </c>
      <c r="AA381" s="697">
        <v>901</v>
      </c>
      <c r="AB381" s="337">
        <f t="shared" si="55"/>
        <v>3741.83</v>
      </c>
      <c r="AC381" s="700">
        <v>175.45000000000002</v>
      </c>
      <c r="AD381" s="697">
        <v>96.63</v>
      </c>
      <c r="AE381" s="697">
        <v>282.12000000000006</v>
      </c>
      <c r="AF381" s="697">
        <v>176.21</v>
      </c>
      <c r="AG381" s="337">
        <f t="shared" si="56"/>
        <v>730.41000000000008</v>
      </c>
      <c r="AH381" s="700">
        <v>121.86</v>
      </c>
      <c r="AI381" s="697">
        <v>576.77</v>
      </c>
      <c r="AJ381" s="697"/>
      <c r="AK381" s="697"/>
      <c r="AL381" s="337">
        <f t="shared" si="57"/>
        <v>698.63</v>
      </c>
    </row>
    <row r="382" spans="1:38" ht="12.75" customHeight="1" x14ac:dyDescent="0.2">
      <c r="A382" s="95" t="s">
        <v>205</v>
      </c>
      <c r="B382" s="254" t="s">
        <v>243</v>
      </c>
      <c r="C382" s="728" t="s">
        <v>125</v>
      </c>
      <c r="D382" s="729"/>
      <c r="E382" s="729"/>
      <c r="F382" s="729"/>
      <c r="G382" s="729"/>
      <c r="H382" s="730">
        <f t="shared" si="63"/>
        <v>0</v>
      </c>
      <c r="I382" s="729"/>
      <c r="J382" s="729"/>
      <c r="K382" s="729"/>
      <c r="L382" s="729"/>
      <c r="M382" s="730">
        <f t="shared" si="64"/>
        <v>0</v>
      </c>
      <c r="N382" s="729"/>
      <c r="O382" s="729"/>
      <c r="P382" s="729"/>
      <c r="Q382" s="729">
        <v>116.32000000000001</v>
      </c>
      <c r="R382" s="731">
        <f t="shared" si="65"/>
        <v>116.32000000000001</v>
      </c>
      <c r="S382" s="732">
        <v>43.269999999999996</v>
      </c>
      <c r="T382" s="729">
        <v>11.29</v>
      </c>
      <c r="U382" s="729">
        <v>49.42</v>
      </c>
      <c r="V382" s="729">
        <v>273.84000000000003</v>
      </c>
      <c r="W382" s="337">
        <f t="shared" si="54"/>
        <v>377.82000000000005</v>
      </c>
      <c r="X382" s="732">
        <v>263.44</v>
      </c>
      <c r="Y382" s="729">
        <v>670.75</v>
      </c>
      <c r="Z382" s="729">
        <v>196.06</v>
      </c>
      <c r="AA382" s="729">
        <v>249.76000000000002</v>
      </c>
      <c r="AB382" s="337">
        <f t="shared" si="55"/>
        <v>1380.01</v>
      </c>
      <c r="AC382" s="700">
        <v>31</v>
      </c>
      <c r="AD382" s="729">
        <v>87.4</v>
      </c>
      <c r="AE382" s="729">
        <v>27.310000000000002</v>
      </c>
      <c r="AF382" s="729">
        <v>273.55</v>
      </c>
      <c r="AG382" s="337">
        <f t="shared" si="56"/>
        <v>419.26</v>
      </c>
      <c r="AH382" s="700">
        <v>234.67999999999998</v>
      </c>
      <c r="AI382" s="697">
        <v>623.26000000000022</v>
      </c>
      <c r="AJ382" s="729"/>
      <c r="AK382" s="729"/>
      <c r="AL382" s="337">
        <f t="shared" si="57"/>
        <v>857.94000000000017</v>
      </c>
    </row>
    <row r="383" spans="1:38" ht="12.75" customHeight="1" x14ac:dyDescent="0.2">
      <c r="A383" s="95" t="s">
        <v>205</v>
      </c>
      <c r="B383" s="254" t="s">
        <v>243</v>
      </c>
      <c r="C383" s="254" t="s">
        <v>126</v>
      </c>
      <c r="D383" s="255"/>
      <c r="E383" s="255"/>
      <c r="F383" s="255"/>
      <c r="G383" s="255"/>
      <c r="H383" s="256">
        <f t="shared" si="63"/>
        <v>0</v>
      </c>
      <c r="I383" s="255"/>
      <c r="J383" s="255"/>
      <c r="K383" s="255"/>
      <c r="L383" s="255"/>
      <c r="M383" s="256">
        <f t="shared" si="64"/>
        <v>0</v>
      </c>
      <c r="N383" s="255"/>
      <c r="O383" s="255"/>
      <c r="P383" s="255"/>
      <c r="Q383" s="255">
        <v>3348.43</v>
      </c>
      <c r="R383" s="329">
        <f t="shared" si="65"/>
        <v>3348.43</v>
      </c>
      <c r="S383" s="336">
        <v>2129.4399999999996</v>
      </c>
      <c r="T383" s="323">
        <v>335.66</v>
      </c>
      <c r="U383" s="323">
        <v>1689.5400000000002</v>
      </c>
      <c r="V383" s="323">
        <v>2009.71</v>
      </c>
      <c r="W383" s="337">
        <f t="shared" si="54"/>
        <v>6164.3499999999995</v>
      </c>
      <c r="X383" s="336">
        <v>561.88</v>
      </c>
      <c r="Y383" s="323">
        <v>1381.6399999999999</v>
      </c>
      <c r="Z383" s="323">
        <v>1196.8300000000002</v>
      </c>
      <c r="AA383" s="323">
        <v>2507.5299999999997</v>
      </c>
      <c r="AB383" s="337">
        <f t="shared" si="55"/>
        <v>5647.88</v>
      </c>
      <c r="AC383" s="700">
        <v>1680.0200000000002</v>
      </c>
      <c r="AD383" s="323">
        <v>989.8</v>
      </c>
      <c r="AE383" s="323">
        <v>2270.2399999999998</v>
      </c>
      <c r="AF383" s="323">
        <v>2547.0200000000004</v>
      </c>
      <c r="AG383" s="337">
        <f t="shared" si="56"/>
        <v>7487.08</v>
      </c>
      <c r="AH383" s="700">
        <v>1832.7100000000003</v>
      </c>
      <c r="AI383" s="697">
        <v>3434.4399999999996</v>
      </c>
      <c r="AJ383" s="323"/>
      <c r="AK383" s="323"/>
      <c r="AL383" s="337">
        <f t="shared" si="57"/>
        <v>5267.15</v>
      </c>
    </row>
    <row r="384" spans="1:38" ht="12.75" customHeight="1" x14ac:dyDescent="0.2">
      <c r="A384" s="95" t="s">
        <v>205</v>
      </c>
      <c r="B384" s="254" t="s">
        <v>243</v>
      </c>
      <c r="C384" s="905" t="s">
        <v>160</v>
      </c>
      <c r="D384" s="901"/>
      <c r="E384" s="901"/>
      <c r="F384" s="901"/>
      <c r="G384" s="901"/>
      <c r="H384" s="902"/>
      <c r="I384" s="901"/>
      <c r="J384" s="901"/>
      <c r="K384" s="901"/>
      <c r="L384" s="901"/>
      <c r="M384" s="902"/>
      <c r="N384" s="901"/>
      <c r="O384" s="901"/>
      <c r="P384" s="901"/>
      <c r="Q384" s="901"/>
      <c r="R384" s="878"/>
      <c r="S384" s="903"/>
      <c r="T384" s="901"/>
      <c r="U384" s="901"/>
      <c r="V384" s="901"/>
      <c r="W384" s="904"/>
      <c r="X384" s="903"/>
      <c r="Y384" s="901"/>
      <c r="Z384" s="901"/>
      <c r="AA384" s="901"/>
      <c r="AB384" s="337">
        <f t="shared" ref="AB384" si="66">SUM(X384:AA384)</f>
        <v>0</v>
      </c>
      <c r="AC384" s="700">
        <v>702.40000000000009</v>
      </c>
      <c r="AD384" s="323">
        <v>527.73</v>
      </c>
      <c r="AE384" s="323">
        <v>969.23000000000013</v>
      </c>
      <c r="AF384" s="323">
        <v>781.31</v>
      </c>
      <c r="AG384" s="337">
        <f t="shared" ref="AG384" si="67">SUM(AC384:AF384)</f>
        <v>2980.67</v>
      </c>
      <c r="AH384" s="700">
        <v>532.20000000000005</v>
      </c>
      <c r="AI384" s="697">
        <v>643.36999999999989</v>
      </c>
      <c r="AJ384" s="323"/>
      <c r="AK384" s="323"/>
      <c r="AL384" s="337">
        <f t="shared" si="57"/>
        <v>1175.57</v>
      </c>
    </row>
    <row r="385" spans="1:38" ht="12.75" customHeight="1" x14ac:dyDescent="0.2">
      <c r="A385" s="95" t="s">
        <v>205</v>
      </c>
      <c r="B385" s="254" t="s">
        <v>243</v>
      </c>
      <c r="C385" s="254" t="s">
        <v>127</v>
      </c>
      <c r="D385" s="255"/>
      <c r="E385" s="255"/>
      <c r="F385" s="255"/>
      <c r="G385" s="255"/>
      <c r="H385" s="256">
        <f t="shared" si="63"/>
        <v>0</v>
      </c>
      <c r="I385" s="255"/>
      <c r="J385" s="255"/>
      <c r="K385" s="255"/>
      <c r="L385" s="255"/>
      <c r="M385" s="256">
        <f t="shared" si="64"/>
        <v>0</v>
      </c>
      <c r="N385" s="255"/>
      <c r="O385" s="255"/>
      <c r="P385" s="255"/>
      <c r="Q385" s="255">
        <v>76.960000000000008</v>
      </c>
      <c r="R385" s="329">
        <f t="shared" si="65"/>
        <v>76.960000000000008</v>
      </c>
      <c r="S385" s="336">
        <v>63.52</v>
      </c>
      <c r="T385" s="323">
        <v>305.98</v>
      </c>
      <c r="U385" s="323">
        <v>796.94999999999993</v>
      </c>
      <c r="V385" s="323">
        <v>705.02</v>
      </c>
      <c r="W385" s="337">
        <f t="shared" si="54"/>
        <v>1871.4699999999998</v>
      </c>
      <c r="X385" s="336">
        <v>163.93</v>
      </c>
      <c r="Y385" s="323">
        <v>96.75</v>
      </c>
      <c r="Z385" s="323">
        <v>586.31000000000006</v>
      </c>
      <c r="AA385" s="323">
        <v>890.14</v>
      </c>
      <c r="AB385" s="337">
        <f t="shared" si="55"/>
        <v>1737.13</v>
      </c>
      <c r="AC385" s="700">
        <v>549.57000000000005</v>
      </c>
      <c r="AD385" s="323">
        <v>461.14000000000004</v>
      </c>
      <c r="AE385" s="323">
        <v>1467.13</v>
      </c>
      <c r="AF385" s="323">
        <v>1488.37</v>
      </c>
      <c r="AG385" s="337">
        <f t="shared" si="56"/>
        <v>3966.21</v>
      </c>
      <c r="AH385" s="700">
        <v>676.89</v>
      </c>
      <c r="AI385" s="697">
        <v>896.12</v>
      </c>
      <c r="AJ385" s="323"/>
      <c r="AK385" s="323"/>
      <c r="AL385" s="337">
        <f t="shared" si="57"/>
        <v>1573.01</v>
      </c>
    </row>
    <row r="386" spans="1:38" ht="12.75" customHeight="1" x14ac:dyDescent="0.2">
      <c r="A386" s="95" t="s">
        <v>205</v>
      </c>
      <c r="B386" s="254" t="s">
        <v>243</v>
      </c>
      <c r="C386" s="1026" t="s">
        <v>150</v>
      </c>
      <c r="D386" s="1027"/>
      <c r="E386" s="1027"/>
      <c r="F386" s="1027"/>
      <c r="G386" s="1027"/>
      <c r="H386" s="1028"/>
      <c r="I386" s="1027"/>
      <c r="J386" s="1027"/>
      <c r="K386" s="1027"/>
      <c r="L386" s="1027"/>
      <c r="M386" s="1028"/>
      <c r="N386" s="1027"/>
      <c r="O386" s="1027"/>
      <c r="P386" s="1027"/>
      <c r="Q386" s="1027"/>
      <c r="R386" s="1029"/>
      <c r="S386" s="1030"/>
      <c r="T386" s="1027"/>
      <c r="U386" s="1027"/>
      <c r="V386" s="1027"/>
      <c r="W386" s="1031"/>
      <c r="X386" s="1030"/>
      <c r="Y386" s="1027"/>
      <c r="Z386" s="1027"/>
      <c r="AA386" s="1027"/>
      <c r="AB386" s="337">
        <f t="shared" si="55"/>
        <v>0</v>
      </c>
      <c r="AC386" s="1030"/>
      <c r="AD386" s="323">
        <v>18.59</v>
      </c>
      <c r="AE386" s="1027">
        <v>178.36</v>
      </c>
      <c r="AF386" s="1027">
        <v>282.45</v>
      </c>
      <c r="AG386" s="337">
        <f t="shared" si="56"/>
        <v>479.4</v>
      </c>
      <c r="AH386" s="700">
        <v>407.47</v>
      </c>
      <c r="AI386" s="697">
        <v>4211.8700000000008</v>
      </c>
      <c r="AJ386" s="1027"/>
      <c r="AK386" s="1027"/>
      <c r="AL386" s="337">
        <f t="shared" si="57"/>
        <v>4619.3400000000011</v>
      </c>
    </row>
    <row r="387" spans="1:38" ht="12.75" customHeight="1" x14ac:dyDescent="0.2">
      <c r="A387" s="95" t="s">
        <v>205</v>
      </c>
      <c r="B387" s="254" t="s">
        <v>243</v>
      </c>
      <c r="C387" s="254" t="s">
        <v>128</v>
      </c>
      <c r="D387" s="255"/>
      <c r="E387" s="255"/>
      <c r="F387" s="255"/>
      <c r="G387" s="255"/>
      <c r="H387" s="256">
        <f t="shared" si="63"/>
        <v>0</v>
      </c>
      <c r="I387" s="255"/>
      <c r="J387" s="255"/>
      <c r="K387" s="255"/>
      <c r="L387" s="255"/>
      <c r="M387" s="256">
        <f t="shared" si="64"/>
        <v>0</v>
      </c>
      <c r="N387" s="255"/>
      <c r="O387" s="255"/>
      <c r="P387" s="255"/>
      <c r="Q387" s="255">
        <v>242.69</v>
      </c>
      <c r="R387" s="329">
        <f t="shared" si="65"/>
        <v>242.69</v>
      </c>
      <c r="S387" s="336">
        <v>118.02</v>
      </c>
      <c r="T387" s="323"/>
      <c r="U387" s="323"/>
      <c r="V387" s="323"/>
      <c r="W387" s="337">
        <f t="shared" si="54"/>
        <v>118.02</v>
      </c>
      <c r="X387" s="336"/>
      <c r="Y387" s="323"/>
      <c r="Z387" s="323"/>
      <c r="AA387" s="323"/>
      <c r="AB387" s="337">
        <f t="shared" si="55"/>
        <v>0</v>
      </c>
      <c r="AC387" s="700"/>
      <c r="AD387" s="323"/>
      <c r="AE387" s="323"/>
      <c r="AF387" s="323"/>
      <c r="AG387" s="337">
        <f t="shared" si="56"/>
        <v>0</v>
      </c>
      <c r="AH387" s="700"/>
      <c r="AI387" s="697"/>
      <c r="AJ387" s="323"/>
      <c r="AK387" s="323"/>
      <c r="AL387" s="337">
        <f t="shared" si="57"/>
        <v>0</v>
      </c>
    </row>
    <row r="388" spans="1:38" ht="12.75" customHeight="1" x14ac:dyDescent="0.2">
      <c r="A388" s="95" t="s">
        <v>205</v>
      </c>
      <c r="B388" s="254" t="s">
        <v>243</v>
      </c>
      <c r="C388" s="254" t="s">
        <v>129</v>
      </c>
      <c r="D388" s="255"/>
      <c r="E388" s="255"/>
      <c r="F388" s="255"/>
      <c r="G388" s="255"/>
      <c r="H388" s="256">
        <f t="shared" si="63"/>
        <v>0</v>
      </c>
      <c r="I388" s="255"/>
      <c r="J388" s="255"/>
      <c r="K388" s="255"/>
      <c r="L388" s="255"/>
      <c r="M388" s="256">
        <f t="shared" si="64"/>
        <v>0</v>
      </c>
      <c r="N388" s="255"/>
      <c r="O388" s="255"/>
      <c r="P388" s="255"/>
      <c r="Q388" s="255">
        <v>967.84</v>
      </c>
      <c r="R388" s="329">
        <f t="shared" si="65"/>
        <v>967.84</v>
      </c>
      <c r="S388" s="336">
        <v>1205.6200000000001</v>
      </c>
      <c r="T388" s="323">
        <v>740.75</v>
      </c>
      <c r="U388" s="323">
        <v>916.83999999999992</v>
      </c>
      <c r="V388" s="323">
        <v>1806.4599999999998</v>
      </c>
      <c r="W388" s="337">
        <f t="shared" si="54"/>
        <v>4669.67</v>
      </c>
      <c r="X388" s="336">
        <v>752.59000000000015</v>
      </c>
      <c r="Y388" s="323">
        <v>813.90000000000009</v>
      </c>
      <c r="Z388" s="323">
        <v>154.54000000000002</v>
      </c>
      <c r="AA388" s="323">
        <v>856.97</v>
      </c>
      <c r="AB388" s="337">
        <f t="shared" si="55"/>
        <v>2578</v>
      </c>
      <c r="AC388" s="700">
        <v>52.46</v>
      </c>
      <c r="AD388" s="323">
        <v>77.240000000000009</v>
      </c>
      <c r="AE388" s="323">
        <v>20.98</v>
      </c>
      <c r="AF388" s="323"/>
      <c r="AG388" s="337">
        <f t="shared" si="56"/>
        <v>150.68</v>
      </c>
      <c r="AH388" s="700">
        <v>718.96000000000015</v>
      </c>
      <c r="AI388" s="697">
        <v>852.05</v>
      </c>
      <c r="AJ388" s="323"/>
      <c r="AK388" s="323"/>
      <c r="AL388" s="337">
        <f t="shared" si="57"/>
        <v>1571.0100000000002</v>
      </c>
    </row>
    <row r="389" spans="1:38" ht="12.75" customHeight="1" x14ac:dyDescent="0.2">
      <c r="A389" s="95" t="s">
        <v>205</v>
      </c>
      <c r="B389" s="254" t="s">
        <v>243</v>
      </c>
      <c r="C389" s="1663" t="s">
        <v>130</v>
      </c>
      <c r="D389" s="1664"/>
      <c r="E389" s="1664"/>
      <c r="F389" s="1664"/>
      <c r="G389" s="1664"/>
      <c r="H389" s="1665"/>
      <c r="I389" s="1664"/>
      <c r="J389" s="1664"/>
      <c r="K389" s="1664"/>
      <c r="L389" s="1664"/>
      <c r="M389" s="1665"/>
      <c r="N389" s="1664"/>
      <c r="O389" s="1664"/>
      <c r="P389" s="1664"/>
      <c r="Q389" s="1664"/>
      <c r="R389" s="1666"/>
      <c r="S389" s="1667"/>
      <c r="T389" s="1664"/>
      <c r="U389" s="1664"/>
      <c r="V389" s="1664"/>
      <c r="W389" s="1668"/>
      <c r="X389" s="1667"/>
      <c r="Y389" s="1664"/>
      <c r="Z389" s="1664"/>
      <c r="AA389" s="1664"/>
      <c r="AB389" s="1668"/>
      <c r="AC389" s="1667"/>
      <c r="AD389" s="1664"/>
      <c r="AE389" s="1664"/>
      <c r="AF389" s="1664"/>
      <c r="AG389" s="337">
        <f t="shared" si="56"/>
        <v>0</v>
      </c>
      <c r="AH389" s="1667"/>
      <c r="AI389" s="697">
        <v>13.99</v>
      </c>
      <c r="AJ389" s="1664"/>
      <c r="AK389" s="1664"/>
      <c r="AL389" s="337">
        <f t="shared" si="57"/>
        <v>13.99</v>
      </c>
    </row>
    <row r="390" spans="1:38" ht="12.75" customHeight="1" x14ac:dyDescent="0.2">
      <c r="A390" s="95" t="s">
        <v>205</v>
      </c>
      <c r="B390" s="254" t="s">
        <v>243</v>
      </c>
      <c r="C390" s="254" t="s">
        <v>131</v>
      </c>
      <c r="D390" s="255"/>
      <c r="E390" s="255"/>
      <c r="F390" s="255"/>
      <c r="G390" s="255"/>
      <c r="H390" s="256">
        <f t="shared" si="63"/>
        <v>0</v>
      </c>
      <c r="I390" s="255"/>
      <c r="J390" s="255"/>
      <c r="K390" s="255"/>
      <c r="L390" s="255"/>
      <c r="M390" s="256">
        <f t="shared" si="64"/>
        <v>0</v>
      </c>
      <c r="N390" s="255"/>
      <c r="O390" s="255"/>
      <c r="P390" s="255"/>
      <c r="Q390" s="255">
        <v>2683.6800000000003</v>
      </c>
      <c r="R390" s="329">
        <f t="shared" si="65"/>
        <v>2683.6800000000003</v>
      </c>
      <c r="S390" s="336">
        <v>1766.5499999999997</v>
      </c>
      <c r="T390" s="323">
        <v>1359.2299999999998</v>
      </c>
      <c r="U390" s="323">
        <v>1191.72</v>
      </c>
      <c r="V390" s="323">
        <v>1426.1599999999999</v>
      </c>
      <c r="W390" s="337">
        <f t="shared" si="54"/>
        <v>5743.66</v>
      </c>
      <c r="X390" s="336">
        <v>1382.12</v>
      </c>
      <c r="Y390" s="323">
        <v>1511.81</v>
      </c>
      <c r="Z390" s="323">
        <v>911.18999999999994</v>
      </c>
      <c r="AA390" s="323">
        <v>1207.52</v>
      </c>
      <c r="AB390" s="337">
        <f t="shared" si="55"/>
        <v>5012.6399999999994</v>
      </c>
      <c r="AC390" s="700">
        <v>994.33999999999992</v>
      </c>
      <c r="AD390" s="323">
        <v>1675.44</v>
      </c>
      <c r="AE390" s="323">
        <v>878.6400000000001</v>
      </c>
      <c r="AF390" s="323">
        <v>637.54999999999995</v>
      </c>
      <c r="AG390" s="337">
        <f t="shared" si="56"/>
        <v>4185.97</v>
      </c>
      <c r="AH390" s="700">
        <v>708.28</v>
      </c>
      <c r="AI390" s="697">
        <v>6178.31</v>
      </c>
      <c r="AJ390" s="323"/>
      <c r="AK390" s="323"/>
      <c r="AL390" s="337">
        <f t="shared" si="57"/>
        <v>6886.59</v>
      </c>
    </row>
    <row r="391" spans="1:38" ht="12.75" customHeight="1" x14ac:dyDescent="0.2">
      <c r="A391" s="95" t="s">
        <v>205</v>
      </c>
      <c r="B391" s="254" t="s">
        <v>243</v>
      </c>
      <c r="C391" s="254" t="s">
        <v>226</v>
      </c>
      <c r="D391" s="255"/>
      <c r="E391" s="255"/>
      <c r="F391" s="255"/>
      <c r="G391" s="255"/>
      <c r="H391" s="256"/>
      <c r="I391" s="255"/>
      <c r="J391" s="255"/>
      <c r="K391" s="255"/>
      <c r="L391" s="255"/>
      <c r="M391" s="256"/>
      <c r="N391" s="255"/>
      <c r="O391" s="255"/>
      <c r="P391" s="255"/>
      <c r="Q391" s="255"/>
      <c r="R391" s="329"/>
      <c r="S391" s="336"/>
      <c r="T391" s="323"/>
      <c r="U391" s="323"/>
      <c r="V391" s="323"/>
      <c r="W391" s="337">
        <f t="shared" si="54"/>
        <v>0</v>
      </c>
      <c r="X391" s="336"/>
      <c r="Y391" s="323">
        <v>563.28</v>
      </c>
      <c r="Z391" s="323">
        <v>345.24</v>
      </c>
      <c r="AA391" s="323">
        <v>386.91999999999996</v>
      </c>
      <c r="AB391" s="337">
        <f t="shared" si="55"/>
        <v>1295.44</v>
      </c>
      <c r="AC391" s="700">
        <v>462.86</v>
      </c>
      <c r="AD391" s="323">
        <v>432.33</v>
      </c>
      <c r="AE391" s="323">
        <v>431.77</v>
      </c>
      <c r="AF391" s="323">
        <v>520.93000000000006</v>
      </c>
      <c r="AG391" s="337">
        <f t="shared" si="56"/>
        <v>1847.89</v>
      </c>
      <c r="AH391" s="700">
        <v>98.29</v>
      </c>
      <c r="AI391" s="697">
        <v>10.63</v>
      </c>
      <c r="AJ391" s="323"/>
      <c r="AK391" s="323"/>
      <c r="AL391" s="337">
        <f t="shared" si="57"/>
        <v>108.92</v>
      </c>
    </row>
    <row r="392" spans="1:38" ht="12.75" customHeight="1" x14ac:dyDescent="0.2">
      <c r="A392" s="95" t="s">
        <v>205</v>
      </c>
      <c r="B392" s="254" t="s">
        <v>243</v>
      </c>
      <c r="C392" s="254" t="s">
        <v>132</v>
      </c>
      <c r="D392" s="255"/>
      <c r="E392" s="255"/>
      <c r="F392" s="255"/>
      <c r="G392" s="255"/>
      <c r="H392" s="256">
        <f>SUM(D392:G392)</f>
        <v>0</v>
      </c>
      <c r="I392" s="255"/>
      <c r="J392" s="255"/>
      <c r="K392" s="255"/>
      <c r="L392" s="255"/>
      <c r="M392" s="256">
        <f>SUM(I392:L392)</f>
        <v>0</v>
      </c>
      <c r="N392" s="255"/>
      <c r="O392" s="255"/>
      <c r="P392" s="255"/>
      <c r="Q392" s="255">
        <v>458.05</v>
      </c>
      <c r="R392" s="329">
        <f>SUM(N392:Q392)</f>
        <v>458.05</v>
      </c>
      <c r="S392" s="336">
        <v>86.66</v>
      </c>
      <c r="T392" s="323">
        <v>168.04</v>
      </c>
      <c r="U392" s="323">
        <v>290.38</v>
      </c>
      <c r="V392" s="323">
        <v>354.84999999999997</v>
      </c>
      <c r="W392" s="337">
        <f t="shared" si="54"/>
        <v>899.92999999999984</v>
      </c>
      <c r="X392" s="336">
        <v>216.69</v>
      </c>
      <c r="Y392" s="323">
        <v>176.33</v>
      </c>
      <c r="Z392" s="323">
        <v>111.19</v>
      </c>
      <c r="AA392" s="323">
        <v>251</v>
      </c>
      <c r="AB392" s="337">
        <f t="shared" si="55"/>
        <v>755.21</v>
      </c>
      <c r="AC392" s="700"/>
      <c r="AD392" s="323"/>
      <c r="AE392" s="323"/>
      <c r="AF392" s="323"/>
      <c r="AG392" s="337">
        <f t="shared" si="56"/>
        <v>0</v>
      </c>
      <c r="AH392" s="700"/>
      <c r="AI392" s="697">
        <v>101.9</v>
      </c>
      <c r="AJ392" s="323"/>
      <c r="AK392" s="323"/>
      <c r="AL392" s="337">
        <f t="shared" si="57"/>
        <v>101.9</v>
      </c>
    </row>
    <row r="393" spans="1:38" ht="12.75" customHeight="1" x14ac:dyDescent="0.2">
      <c r="A393" s="95" t="s">
        <v>205</v>
      </c>
      <c r="B393" s="254" t="s">
        <v>243</v>
      </c>
      <c r="C393" s="254" t="s">
        <v>133</v>
      </c>
      <c r="D393" s="255"/>
      <c r="E393" s="255"/>
      <c r="F393" s="255"/>
      <c r="G393" s="255"/>
      <c r="H393" s="256"/>
      <c r="I393" s="255"/>
      <c r="J393" s="255"/>
      <c r="K393" s="255"/>
      <c r="L393" s="255"/>
      <c r="M393" s="256"/>
      <c r="N393" s="255"/>
      <c r="O393" s="255"/>
      <c r="P393" s="255"/>
      <c r="Q393" s="255"/>
      <c r="R393" s="329"/>
      <c r="S393" s="336"/>
      <c r="T393" s="323"/>
      <c r="U393" s="323"/>
      <c r="V393" s="323"/>
      <c r="W393" s="337">
        <f t="shared" si="54"/>
        <v>0</v>
      </c>
      <c r="X393" s="336"/>
      <c r="Y393" s="323">
        <v>34.54</v>
      </c>
      <c r="Z393" s="323"/>
      <c r="AA393" s="323"/>
      <c r="AB393" s="337">
        <f t="shared" si="55"/>
        <v>34.54</v>
      </c>
      <c r="AC393" s="700"/>
      <c r="AD393" s="323"/>
      <c r="AE393" s="323"/>
      <c r="AF393" s="323"/>
      <c r="AG393" s="337">
        <f t="shared" si="56"/>
        <v>0</v>
      </c>
      <c r="AH393" s="700"/>
      <c r="AI393" s="697">
        <v>16.559999999999999</v>
      </c>
      <c r="AJ393" s="323"/>
      <c r="AK393" s="323"/>
      <c r="AL393" s="337">
        <f t="shared" si="57"/>
        <v>16.559999999999999</v>
      </c>
    </row>
    <row r="394" spans="1:38" ht="12.75" customHeight="1" x14ac:dyDescent="0.2">
      <c r="A394" s="95" t="s">
        <v>205</v>
      </c>
      <c r="B394" s="254" t="s">
        <v>243</v>
      </c>
      <c r="C394" s="254" t="s">
        <v>134</v>
      </c>
      <c r="D394" s="255"/>
      <c r="E394" s="255"/>
      <c r="F394" s="255"/>
      <c r="G394" s="255"/>
      <c r="H394" s="256">
        <f>SUM(D394:G394)</f>
        <v>0</v>
      </c>
      <c r="I394" s="255"/>
      <c r="J394" s="255"/>
      <c r="K394" s="255"/>
      <c r="L394" s="255"/>
      <c r="M394" s="256">
        <f>SUM(I394:L394)</f>
        <v>0</v>
      </c>
      <c r="N394" s="255"/>
      <c r="O394" s="255"/>
      <c r="P394" s="255"/>
      <c r="Q394" s="255"/>
      <c r="R394" s="329">
        <f>SUM(N394:Q394)</f>
        <v>0</v>
      </c>
      <c r="S394" s="336">
        <v>53.97</v>
      </c>
      <c r="T394" s="323">
        <v>283.89</v>
      </c>
      <c r="U394" s="323"/>
      <c r="V394" s="323">
        <v>179.88</v>
      </c>
      <c r="W394" s="337">
        <f t="shared" si="54"/>
        <v>517.74</v>
      </c>
      <c r="X394" s="336"/>
      <c r="Y394" s="323"/>
      <c r="Z394" s="323"/>
      <c r="AA394" s="323"/>
      <c r="AB394" s="337">
        <f t="shared" si="55"/>
        <v>0</v>
      </c>
      <c r="AC394" s="700"/>
      <c r="AD394" s="323"/>
      <c r="AE394" s="323"/>
      <c r="AF394" s="323"/>
      <c r="AG394" s="337">
        <f t="shared" si="56"/>
        <v>0</v>
      </c>
      <c r="AH394" s="700"/>
      <c r="AI394" s="697"/>
      <c r="AJ394" s="323"/>
      <c r="AK394" s="323"/>
      <c r="AL394" s="337">
        <f t="shared" si="57"/>
        <v>0</v>
      </c>
    </row>
    <row r="395" spans="1:38" ht="12.75" customHeight="1" x14ac:dyDescent="0.2">
      <c r="A395" s="95" t="s">
        <v>205</v>
      </c>
      <c r="B395" s="254" t="s">
        <v>243</v>
      </c>
      <c r="C395" s="254" t="s">
        <v>135</v>
      </c>
      <c r="D395" s="255"/>
      <c r="E395" s="255"/>
      <c r="F395" s="255"/>
      <c r="G395" s="255"/>
      <c r="H395" s="256">
        <f>SUM(D395:G395)</f>
        <v>0</v>
      </c>
      <c r="I395" s="255"/>
      <c r="J395" s="255"/>
      <c r="K395" s="255"/>
      <c r="L395" s="255"/>
      <c r="M395" s="256">
        <f>SUM(I395:L395)</f>
        <v>0</v>
      </c>
      <c r="N395" s="255"/>
      <c r="O395" s="255"/>
      <c r="P395" s="255"/>
      <c r="Q395" s="255">
        <v>9768.6700000000019</v>
      </c>
      <c r="R395" s="329">
        <f>SUM(N395:Q395)</f>
        <v>9768.6700000000019</v>
      </c>
      <c r="S395" s="336">
        <v>5303.9300000000012</v>
      </c>
      <c r="T395" s="323">
        <v>3960.3199999999997</v>
      </c>
      <c r="U395" s="323">
        <v>6506.8099999999995</v>
      </c>
      <c r="V395" s="323">
        <v>6819.77</v>
      </c>
      <c r="W395" s="337">
        <f t="shared" si="54"/>
        <v>22590.83</v>
      </c>
      <c r="X395" s="336">
        <v>2543.92</v>
      </c>
      <c r="Y395" s="323">
        <v>105.1</v>
      </c>
      <c r="Z395" s="323"/>
      <c r="AA395" s="323"/>
      <c r="AB395" s="337">
        <f t="shared" si="55"/>
        <v>2649.02</v>
      </c>
      <c r="AC395" s="700"/>
      <c r="AD395" s="323"/>
      <c r="AE395" s="323"/>
      <c r="AF395" s="323"/>
      <c r="AG395" s="337">
        <f t="shared" si="56"/>
        <v>0</v>
      </c>
      <c r="AH395" s="700"/>
      <c r="AI395" s="697">
        <v>66.92</v>
      </c>
      <c r="AJ395" s="323"/>
      <c r="AK395" s="323"/>
      <c r="AL395" s="337">
        <f t="shared" si="57"/>
        <v>66.92</v>
      </c>
    </row>
    <row r="396" spans="1:38" ht="12.75" customHeight="1" x14ac:dyDescent="0.2">
      <c r="A396" s="95" t="s">
        <v>205</v>
      </c>
      <c r="B396" s="254" t="s">
        <v>243</v>
      </c>
      <c r="C396" s="254" t="s">
        <v>155</v>
      </c>
      <c r="D396" s="255"/>
      <c r="E396" s="255"/>
      <c r="F396" s="255"/>
      <c r="G396" s="255"/>
      <c r="H396" s="256"/>
      <c r="I396" s="255"/>
      <c r="J396" s="255"/>
      <c r="K396" s="255"/>
      <c r="L396" s="255"/>
      <c r="M396" s="256"/>
      <c r="N396" s="255"/>
      <c r="O396" s="255"/>
      <c r="P396" s="255"/>
      <c r="Q396" s="255"/>
      <c r="R396" s="329"/>
      <c r="S396" s="336"/>
      <c r="T396" s="323"/>
      <c r="U396" s="323"/>
      <c r="V396" s="323"/>
      <c r="W396" s="337">
        <f t="shared" si="54"/>
        <v>0</v>
      </c>
      <c r="X396" s="336"/>
      <c r="Y396" s="323"/>
      <c r="Z396" s="323">
        <v>177.65000000000003</v>
      </c>
      <c r="AA396" s="323">
        <v>48.190000000000005</v>
      </c>
      <c r="AB396" s="337">
        <f t="shared" si="55"/>
        <v>225.84000000000003</v>
      </c>
      <c r="AC396" s="700">
        <v>21.84</v>
      </c>
      <c r="AD396" s="323"/>
      <c r="AE396" s="323">
        <v>66.78</v>
      </c>
      <c r="AF396" s="323">
        <v>190.48</v>
      </c>
      <c r="AG396" s="337">
        <f t="shared" si="56"/>
        <v>279.10000000000002</v>
      </c>
      <c r="AH396" s="700">
        <v>137.37</v>
      </c>
      <c r="AI396" s="697">
        <v>487.59</v>
      </c>
      <c r="AJ396" s="323"/>
      <c r="AK396" s="323"/>
      <c r="AL396" s="337">
        <f t="shared" si="57"/>
        <v>624.96</v>
      </c>
    </row>
    <row r="397" spans="1:38" ht="12.75" customHeight="1" x14ac:dyDescent="0.2">
      <c r="A397" s="95" t="s">
        <v>205</v>
      </c>
      <c r="B397" s="254" t="s">
        <v>243</v>
      </c>
      <c r="C397" s="322" t="s">
        <v>253</v>
      </c>
      <c r="D397" s="323"/>
      <c r="E397" s="323"/>
      <c r="F397" s="323"/>
      <c r="G397" s="323"/>
      <c r="H397" s="324"/>
      <c r="I397" s="323"/>
      <c r="J397" s="323"/>
      <c r="K397" s="323"/>
      <c r="L397" s="323"/>
      <c r="M397" s="324"/>
      <c r="N397" s="323"/>
      <c r="O397" s="323"/>
      <c r="P397" s="323"/>
      <c r="Q397" s="323"/>
      <c r="R397" s="329"/>
      <c r="S397" s="336"/>
      <c r="T397" s="323"/>
      <c r="U397" s="323"/>
      <c r="V397" s="323"/>
      <c r="W397" s="337">
        <f t="shared" si="54"/>
        <v>0</v>
      </c>
      <c r="X397" s="336"/>
      <c r="Y397" s="323"/>
      <c r="Z397" s="323">
        <v>106.08</v>
      </c>
      <c r="AA397" s="323">
        <v>409.15</v>
      </c>
      <c r="AB397" s="337">
        <f t="shared" si="55"/>
        <v>515.23</v>
      </c>
      <c r="AC397" s="700">
        <v>38.340000000000003</v>
      </c>
      <c r="AD397" s="323">
        <v>150.01</v>
      </c>
      <c r="AE397" s="323"/>
      <c r="AF397" s="323"/>
      <c r="AG397" s="337">
        <f t="shared" si="56"/>
        <v>188.35</v>
      </c>
      <c r="AH397" s="700"/>
      <c r="AI397" s="697"/>
      <c r="AJ397" s="323"/>
      <c r="AK397" s="323"/>
      <c r="AL397" s="337">
        <f t="shared" si="57"/>
        <v>0</v>
      </c>
    </row>
    <row r="398" spans="1:38" ht="12.75" customHeight="1" x14ac:dyDescent="0.2">
      <c r="A398" s="95" t="s">
        <v>205</v>
      </c>
      <c r="B398" s="260" t="s">
        <v>243</v>
      </c>
      <c r="C398" s="1669" t="s">
        <v>137</v>
      </c>
      <c r="D398" s="1670"/>
      <c r="E398" s="1670"/>
      <c r="F398" s="1670"/>
      <c r="G398" s="1670"/>
      <c r="H398" s="1671"/>
      <c r="I398" s="1670"/>
      <c r="J398" s="1670"/>
      <c r="K398" s="1670"/>
      <c r="L398" s="1670"/>
      <c r="M398" s="1671"/>
      <c r="N398" s="1670"/>
      <c r="O398" s="1670"/>
      <c r="P398" s="1670"/>
      <c r="Q398" s="1670"/>
      <c r="R398" s="1672"/>
      <c r="S398" s="1673"/>
      <c r="T398" s="1670"/>
      <c r="U398" s="1670"/>
      <c r="V398" s="1670"/>
      <c r="W398" s="1674"/>
      <c r="X398" s="1673"/>
      <c r="Y398" s="1670"/>
      <c r="Z398" s="1670"/>
      <c r="AA398" s="1670"/>
      <c r="AB398" s="337">
        <f t="shared" si="55"/>
        <v>0</v>
      </c>
      <c r="AC398" s="1673"/>
      <c r="AD398" s="1670"/>
      <c r="AE398" s="1670"/>
      <c r="AF398" s="1670"/>
      <c r="AG398" s="337">
        <f t="shared" si="56"/>
        <v>0</v>
      </c>
      <c r="AH398" s="1673"/>
      <c r="AI398" s="1670">
        <v>574.04999999999995</v>
      </c>
      <c r="AJ398" s="1670"/>
      <c r="AK398" s="1670"/>
      <c r="AL398" s="337">
        <f t="shared" si="57"/>
        <v>574.04999999999995</v>
      </c>
    </row>
    <row r="399" spans="1:38" ht="12.75" customHeight="1" x14ac:dyDescent="0.2">
      <c r="A399" s="95" t="s">
        <v>205</v>
      </c>
      <c r="B399" s="260" t="s">
        <v>243</v>
      </c>
      <c r="C399" s="260" t="s">
        <v>138</v>
      </c>
      <c r="D399" s="261"/>
      <c r="E399" s="261"/>
      <c r="F399" s="261"/>
      <c r="G399" s="261"/>
      <c r="H399" s="262">
        <f t="shared" ref="H399:H411" si="68">SUM(D399:G399)</f>
        <v>0</v>
      </c>
      <c r="I399" s="261"/>
      <c r="J399" s="261"/>
      <c r="K399" s="261"/>
      <c r="L399" s="261"/>
      <c r="M399" s="262">
        <f t="shared" ref="M399:M411" si="69">SUM(I399:L399)</f>
        <v>0</v>
      </c>
      <c r="N399" s="261"/>
      <c r="O399" s="261"/>
      <c r="P399" s="261"/>
      <c r="Q399" s="261">
        <v>9.98</v>
      </c>
      <c r="R399" s="329">
        <f t="shared" ref="R399:R411" si="70">SUM(N399:Q399)</f>
        <v>9.98</v>
      </c>
      <c r="S399" s="336"/>
      <c r="T399" s="323"/>
      <c r="U399" s="323">
        <v>262.95999999999998</v>
      </c>
      <c r="V399" s="323">
        <v>31.71</v>
      </c>
      <c r="W399" s="337">
        <f t="shared" si="54"/>
        <v>294.66999999999996</v>
      </c>
      <c r="X399" s="336">
        <v>66.3</v>
      </c>
      <c r="Y399" s="323">
        <v>63.15</v>
      </c>
      <c r="Z399" s="323">
        <v>233.16</v>
      </c>
      <c r="AA399" s="323"/>
      <c r="AB399" s="337">
        <f t="shared" si="55"/>
        <v>362.61</v>
      </c>
      <c r="AC399" s="700"/>
      <c r="AD399" s="323"/>
      <c r="AE399" s="323">
        <v>152.99</v>
      </c>
      <c r="AF399" s="323">
        <v>40.479999999999997</v>
      </c>
      <c r="AG399" s="337">
        <f t="shared" si="56"/>
        <v>193.47</v>
      </c>
      <c r="AH399" s="700">
        <v>21.21</v>
      </c>
      <c r="AI399" s="697"/>
      <c r="AJ399" s="323"/>
      <c r="AK399" s="323"/>
      <c r="AL399" s="337">
        <f t="shared" si="57"/>
        <v>21.21</v>
      </c>
    </row>
    <row r="400" spans="1:38" ht="12.75" customHeight="1" x14ac:dyDescent="0.2">
      <c r="A400" s="95" t="s">
        <v>205</v>
      </c>
      <c r="B400" s="260" t="s">
        <v>243</v>
      </c>
      <c r="C400" s="685" t="s">
        <v>139</v>
      </c>
      <c r="D400" s="686"/>
      <c r="E400" s="686"/>
      <c r="F400" s="686"/>
      <c r="G400" s="686"/>
      <c r="H400" s="687">
        <f t="shared" si="68"/>
        <v>0</v>
      </c>
      <c r="I400" s="686"/>
      <c r="J400" s="686"/>
      <c r="K400" s="686"/>
      <c r="L400" s="686"/>
      <c r="M400" s="687">
        <f t="shared" si="69"/>
        <v>0</v>
      </c>
      <c r="N400" s="686"/>
      <c r="O400" s="686"/>
      <c r="P400" s="686"/>
      <c r="Q400" s="686">
        <v>779.32</v>
      </c>
      <c r="R400" s="688">
        <f t="shared" si="70"/>
        <v>779.32</v>
      </c>
      <c r="S400" s="689">
        <v>601.57999999999993</v>
      </c>
      <c r="T400" s="686">
        <v>1128.23</v>
      </c>
      <c r="U400" s="686">
        <v>1097.7800000000002</v>
      </c>
      <c r="V400" s="686">
        <v>2106.69</v>
      </c>
      <c r="W400" s="337">
        <f t="shared" si="54"/>
        <v>4934.2800000000007</v>
      </c>
      <c r="X400" s="689">
        <v>313.8</v>
      </c>
      <c r="Y400" s="686">
        <v>398.78999999999996</v>
      </c>
      <c r="Z400" s="686">
        <v>1222.0900000000001</v>
      </c>
      <c r="AA400" s="686">
        <v>1352.9800000000002</v>
      </c>
      <c r="AB400" s="337">
        <f t="shared" si="55"/>
        <v>3287.6600000000003</v>
      </c>
      <c r="AC400" s="700">
        <v>168.93</v>
      </c>
      <c r="AD400" s="686">
        <v>1689.7399999999998</v>
      </c>
      <c r="AE400" s="686">
        <v>765.86999999999989</v>
      </c>
      <c r="AF400" s="686">
        <v>1094.23</v>
      </c>
      <c r="AG400" s="337">
        <f t="shared" si="56"/>
        <v>3718.77</v>
      </c>
      <c r="AH400" s="700">
        <v>576.63</v>
      </c>
      <c r="AI400" s="697">
        <v>244.51</v>
      </c>
      <c r="AJ400" s="686"/>
      <c r="AK400" s="686"/>
      <c r="AL400" s="337">
        <f t="shared" si="57"/>
        <v>821.14</v>
      </c>
    </row>
    <row r="401" spans="1:38" ht="12.75" customHeight="1" x14ac:dyDescent="0.2">
      <c r="A401" s="95" t="s">
        <v>205</v>
      </c>
      <c r="B401" s="260" t="s">
        <v>243</v>
      </c>
      <c r="C401" s="685" t="s">
        <v>156</v>
      </c>
      <c r="D401" s="686"/>
      <c r="E401" s="686"/>
      <c r="F401" s="686"/>
      <c r="G401" s="686"/>
      <c r="H401" s="687">
        <f t="shared" si="68"/>
        <v>0</v>
      </c>
      <c r="I401" s="686"/>
      <c r="J401" s="686"/>
      <c r="K401" s="686"/>
      <c r="L401" s="686"/>
      <c r="M401" s="687">
        <f t="shared" si="69"/>
        <v>0</v>
      </c>
      <c r="N401" s="686"/>
      <c r="O401" s="686"/>
      <c r="P401" s="686"/>
      <c r="Q401" s="686">
        <v>99.460000000000008</v>
      </c>
      <c r="R401" s="688">
        <f t="shared" si="70"/>
        <v>99.460000000000008</v>
      </c>
      <c r="S401" s="689"/>
      <c r="T401" s="686"/>
      <c r="U401" s="686"/>
      <c r="V401" s="686">
        <v>276.80999999999995</v>
      </c>
      <c r="W401" s="337">
        <f t="shared" si="54"/>
        <v>276.80999999999995</v>
      </c>
      <c r="X401" s="689"/>
      <c r="Y401" s="686">
        <v>61.72</v>
      </c>
      <c r="Z401" s="686">
        <v>17.41</v>
      </c>
      <c r="AA401" s="686">
        <v>388.43</v>
      </c>
      <c r="AB401" s="337">
        <f t="shared" si="55"/>
        <v>467.56</v>
      </c>
      <c r="AC401" s="700"/>
      <c r="AD401" s="686"/>
      <c r="AE401" s="686"/>
      <c r="AF401" s="686"/>
      <c r="AG401" s="337">
        <f t="shared" si="56"/>
        <v>0</v>
      </c>
      <c r="AH401" s="700"/>
      <c r="AI401" s="697"/>
      <c r="AJ401" s="686"/>
      <c r="AK401" s="686"/>
      <c r="AL401" s="337">
        <f t="shared" si="57"/>
        <v>0</v>
      </c>
    </row>
    <row r="402" spans="1:38" ht="12.75" customHeight="1" x14ac:dyDescent="0.2">
      <c r="A402" s="95" t="s">
        <v>205</v>
      </c>
      <c r="B402" s="260" t="s">
        <v>243</v>
      </c>
      <c r="C402" s="260" t="s">
        <v>148</v>
      </c>
      <c r="D402" s="261"/>
      <c r="E402" s="261"/>
      <c r="F402" s="261"/>
      <c r="G402" s="261"/>
      <c r="H402" s="262">
        <f t="shared" si="68"/>
        <v>0</v>
      </c>
      <c r="I402" s="261"/>
      <c r="J402" s="261"/>
      <c r="K402" s="261"/>
      <c r="L402" s="261"/>
      <c r="M402" s="262">
        <f t="shared" si="69"/>
        <v>0</v>
      </c>
      <c r="N402" s="261"/>
      <c r="O402" s="261"/>
      <c r="P402" s="261"/>
      <c r="Q402" s="261">
        <v>15.99</v>
      </c>
      <c r="R402" s="329">
        <f t="shared" si="70"/>
        <v>15.99</v>
      </c>
      <c r="S402" s="336"/>
      <c r="T402" s="323"/>
      <c r="U402" s="323"/>
      <c r="V402" s="323"/>
      <c r="W402" s="337">
        <f t="shared" ref="W402:W464" si="71">SUM(S402:V402)</f>
        <v>0</v>
      </c>
      <c r="X402" s="336"/>
      <c r="Y402" s="323"/>
      <c r="Z402" s="323"/>
      <c r="AA402" s="323"/>
      <c r="AB402" s="337">
        <f t="shared" si="55"/>
        <v>0</v>
      </c>
      <c r="AC402" s="700"/>
      <c r="AD402" s="323"/>
      <c r="AE402" s="323"/>
      <c r="AF402" s="323"/>
      <c r="AG402" s="337">
        <f t="shared" si="56"/>
        <v>0</v>
      </c>
      <c r="AH402" s="700"/>
      <c r="AI402" s="697"/>
      <c r="AJ402" s="323"/>
      <c r="AK402" s="323"/>
      <c r="AL402" s="337">
        <f t="shared" si="57"/>
        <v>0</v>
      </c>
    </row>
    <row r="403" spans="1:38" ht="12.75" customHeight="1" x14ac:dyDescent="0.2">
      <c r="A403" s="95" t="s">
        <v>205</v>
      </c>
      <c r="B403" s="260" t="s">
        <v>243</v>
      </c>
      <c r="C403" s="260" t="s">
        <v>153</v>
      </c>
      <c r="D403" s="261"/>
      <c r="E403" s="261"/>
      <c r="F403" s="261"/>
      <c r="G403" s="261"/>
      <c r="H403" s="262">
        <f t="shared" si="68"/>
        <v>0</v>
      </c>
      <c r="I403" s="261"/>
      <c r="J403" s="261"/>
      <c r="K403" s="261"/>
      <c r="L403" s="261"/>
      <c r="M403" s="262">
        <f t="shared" si="69"/>
        <v>0</v>
      </c>
      <c r="N403" s="261"/>
      <c r="O403" s="261"/>
      <c r="P403" s="261"/>
      <c r="Q403" s="261">
        <v>1788.15</v>
      </c>
      <c r="R403" s="329">
        <f t="shared" si="70"/>
        <v>1788.15</v>
      </c>
      <c r="S403" s="336">
        <v>1746.41</v>
      </c>
      <c r="T403" s="323">
        <v>743.23</v>
      </c>
      <c r="U403" s="323">
        <v>798.21</v>
      </c>
      <c r="V403" s="323">
        <v>1385.15</v>
      </c>
      <c r="W403" s="337">
        <f t="shared" si="71"/>
        <v>4673</v>
      </c>
      <c r="X403" s="336">
        <v>1026.04</v>
      </c>
      <c r="Y403" s="323">
        <v>2528.75</v>
      </c>
      <c r="Z403" s="323">
        <v>1226.6100000000001</v>
      </c>
      <c r="AA403" s="323">
        <v>1128.95</v>
      </c>
      <c r="AB403" s="337">
        <f t="shared" si="55"/>
        <v>5910.3499999999995</v>
      </c>
      <c r="AC403" s="700">
        <v>1275.07</v>
      </c>
      <c r="AD403" s="323">
        <v>1138.33</v>
      </c>
      <c r="AE403" s="323">
        <v>1045.75</v>
      </c>
      <c r="AF403" s="686">
        <v>1039.6200000000001</v>
      </c>
      <c r="AG403" s="337">
        <f t="shared" si="56"/>
        <v>4498.7699999999995</v>
      </c>
      <c r="AH403" s="700">
        <v>1128.6499999999999</v>
      </c>
      <c r="AI403" s="697">
        <v>15155.7</v>
      </c>
      <c r="AJ403" s="323"/>
      <c r="AK403" s="686"/>
      <c r="AL403" s="337">
        <f t="shared" si="57"/>
        <v>16284.35</v>
      </c>
    </row>
    <row r="404" spans="1:38" ht="12.75" customHeight="1" x14ac:dyDescent="0.2">
      <c r="A404" s="95" t="s">
        <v>205</v>
      </c>
      <c r="B404" s="260" t="s">
        <v>243</v>
      </c>
      <c r="C404" s="260" t="s">
        <v>141</v>
      </c>
      <c r="D404" s="261"/>
      <c r="E404" s="261"/>
      <c r="F404" s="261"/>
      <c r="G404" s="261"/>
      <c r="H404" s="262">
        <f t="shared" si="68"/>
        <v>0</v>
      </c>
      <c r="I404" s="261"/>
      <c r="J404" s="261"/>
      <c r="K404" s="261"/>
      <c r="L404" s="261"/>
      <c r="M404" s="262">
        <f t="shared" si="69"/>
        <v>0</v>
      </c>
      <c r="N404" s="261"/>
      <c r="O404" s="261"/>
      <c r="P404" s="261"/>
      <c r="Q404" s="261">
        <v>4210.07</v>
      </c>
      <c r="R404" s="329">
        <f t="shared" si="70"/>
        <v>4210.07</v>
      </c>
      <c r="S404" s="336">
        <v>3504.9699999999993</v>
      </c>
      <c r="T404" s="323">
        <v>2132.88</v>
      </c>
      <c r="U404" s="323">
        <v>6349.4299999999994</v>
      </c>
      <c r="V404" s="323">
        <v>7280.78</v>
      </c>
      <c r="W404" s="337">
        <f t="shared" si="71"/>
        <v>19268.059999999998</v>
      </c>
      <c r="X404" s="336">
        <v>5294.9100000000008</v>
      </c>
      <c r="Y404" s="323">
        <v>3211.4399999999996</v>
      </c>
      <c r="Z404" s="323">
        <v>6466.1</v>
      </c>
      <c r="AA404" s="323">
        <v>6617.24</v>
      </c>
      <c r="AB404" s="337">
        <f t="shared" si="55"/>
        <v>21589.690000000002</v>
      </c>
      <c r="AC404" s="700">
        <v>5161.45</v>
      </c>
      <c r="AD404" s="323">
        <v>3947.6700000000005</v>
      </c>
      <c r="AE404" s="323">
        <v>5891.97</v>
      </c>
      <c r="AF404" s="323">
        <v>9041.75</v>
      </c>
      <c r="AG404" s="337">
        <f t="shared" si="56"/>
        <v>24042.84</v>
      </c>
      <c r="AH404" s="700">
        <v>3733.72</v>
      </c>
      <c r="AI404" s="697">
        <v>11472.119999999999</v>
      </c>
      <c r="AJ404" s="323"/>
      <c r="AK404" s="323"/>
      <c r="AL404" s="337">
        <f t="shared" si="57"/>
        <v>15205.839999999998</v>
      </c>
    </row>
    <row r="405" spans="1:38" ht="12.75" customHeight="1" x14ac:dyDescent="0.2">
      <c r="A405" s="95" t="s">
        <v>205</v>
      </c>
      <c r="B405" s="260" t="s">
        <v>243</v>
      </c>
      <c r="C405" s="260" t="s">
        <v>142</v>
      </c>
      <c r="D405" s="261"/>
      <c r="E405" s="261"/>
      <c r="F405" s="261"/>
      <c r="G405" s="261"/>
      <c r="H405" s="262">
        <f t="shared" si="68"/>
        <v>0</v>
      </c>
      <c r="I405" s="261"/>
      <c r="J405" s="261"/>
      <c r="K405" s="261"/>
      <c r="L405" s="261"/>
      <c r="M405" s="262">
        <f t="shared" si="69"/>
        <v>0</v>
      </c>
      <c r="N405" s="261"/>
      <c r="O405" s="261"/>
      <c r="P405" s="261"/>
      <c r="Q405" s="261">
        <v>1677.1599999999999</v>
      </c>
      <c r="R405" s="329">
        <f t="shared" si="70"/>
        <v>1677.1599999999999</v>
      </c>
      <c r="S405" s="336">
        <v>1555.8799999999999</v>
      </c>
      <c r="T405" s="323">
        <v>1868.29</v>
      </c>
      <c r="U405" s="323">
        <v>2013.18</v>
      </c>
      <c r="V405" s="323">
        <v>2245.25</v>
      </c>
      <c r="W405" s="337">
        <f t="shared" si="71"/>
        <v>7682.6</v>
      </c>
      <c r="X405" s="336">
        <v>1451.3299999999997</v>
      </c>
      <c r="Y405" s="323">
        <v>2589.17</v>
      </c>
      <c r="Z405" s="323">
        <v>2289.9</v>
      </c>
      <c r="AA405" s="323">
        <v>2687.7300000000005</v>
      </c>
      <c r="AB405" s="337">
        <f t="shared" si="55"/>
        <v>9018.130000000001</v>
      </c>
      <c r="AC405" s="700">
        <v>1792.49</v>
      </c>
      <c r="AD405" s="323">
        <v>1069.29</v>
      </c>
      <c r="AE405" s="323">
        <v>2100.34</v>
      </c>
      <c r="AF405" s="323">
        <v>287.68</v>
      </c>
      <c r="AG405" s="337">
        <f t="shared" si="56"/>
        <v>5249.8</v>
      </c>
      <c r="AH405" s="700">
        <v>147.76000000000002</v>
      </c>
      <c r="AI405" s="697">
        <v>2588.3500000000004</v>
      </c>
      <c r="AJ405" s="323"/>
      <c r="AK405" s="323"/>
      <c r="AL405" s="337">
        <f t="shared" si="57"/>
        <v>2736.1100000000006</v>
      </c>
    </row>
    <row r="406" spans="1:38" ht="12.75" customHeight="1" x14ac:dyDescent="0.2">
      <c r="A406" s="95" t="s">
        <v>205</v>
      </c>
      <c r="B406" s="260" t="s">
        <v>243</v>
      </c>
      <c r="C406" s="260" t="s">
        <v>143</v>
      </c>
      <c r="D406" s="567"/>
      <c r="E406" s="567"/>
      <c r="F406" s="567"/>
      <c r="G406" s="567"/>
      <c r="H406" s="568">
        <f t="shared" si="68"/>
        <v>0</v>
      </c>
      <c r="I406" s="567"/>
      <c r="J406" s="567"/>
      <c r="K406" s="567"/>
      <c r="L406" s="567"/>
      <c r="M406" s="568">
        <f t="shared" si="69"/>
        <v>0</v>
      </c>
      <c r="N406" s="567"/>
      <c r="O406" s="567"/>
      <c r="P406" s="567"/>
      <c r="Q406" s="567">
        <v>5689.9</v>
      </c>
      <c r="R406" s="569">
        <f t="shared" si="70"/>
        <v>5689.9</v>
      </c>
      <c r="S406" s="570">
        <v>3167.53</v>
      </c>
      <c r="T406" s="567">
        <v>3136.1099999999997</v>
      </c>
      <c r="U406" s="567">
        <v>4097.3099999999995</v>
      </c>
      <c r="V406" s="567">
        <v>5579.4</v>
      </c>
      <c r="W406" s="337">
        <f t="shared" si="71"/>
        <v>15980.349999999999</v>
      </c>
      <c r="X406" s="570">
        <v>2090.8000000000002</v>
      </c>
      <c r="Y406" s="567">
        <v>3335.8999999999996</v>
      </c>
      <c r="Z406" s="567">
        <v>4928.9800000000005</v>
      </c>
      <c r="AA406" s="567">
        <v>6635.2300000000014</v>
      </c>
      <c r="AB406" s="337">
        <f t="shared" si="55"/>
        <v>16990.910000000003</v>
      </c>
      <c r="AC406" s="700">
        <v>2371.5</v>
      </c>
      <c r="AD406" s="567">
        <v>1805.9499999999998</v>
      </c>
      <c r="AE406" s="567">
        <v>3427.71</v>
      </c>
      <c r="AF406" s="323">
        <v>4807.6099999999997</v>
      </c>
      <c r="AG406" s="337">
        <f t="shared" si="56"/>
        <v>12412.77</v>
      </c>
      <c r="AH406" s="700">
        <v>1648.16</v>
      </c>
      <c r="AI406" s="697">
        <v>10504.18</v>
      </c>
      <c r="AJ406" s="567"/>
      <c r="AK406" s="323"/>
      <c r="AL406" s="337">
        <f t="shared" si="57"/>
        <v>12152.34</v>
      </c>
    </row>
    <row r="407" spans="1:38" ht="12.75" customHeight="1" x14ac:dyDescent="0.2">
      <c r="A407" s="95" t="s">
        <v>205</v>
      </c>
      <c r="B407" s="260" t="s">
        <v>243</v>
      </c>
      <c r="C407" s="260" t="s">
        <v>144</v>
      </c>
      <c r="D407" s="261"/>
      <c r="E407" s="261"/>
      <c r="F407" s="261"/>
      <c r="G407" s="261"/>
      <c r="H407" s="262">
        <f t="shared" si="68"/>
        <v>0</v>
      </c>
      <c r="I407" s="261"/>
      <c r="J407" s="261"/>
      <c r="K407" s="261"/>
      <c r="L407" s="261"/>
      <c r="M407" s="262">
        <f t="shared" si="69"/>
        <v>0</v>
      </c>
      <c r="N407" s="261"/>
      <c r="O407" s="261"/>
      <c r="P407" s="261"/>
      <c r="Q407" s="261">
        <v>1224.24</v>
      </c>
      <c r="R407" s="329">
        <f t="shared" si="70"/>
        <v>1224.24</v>
      </c>
      <c r="S407" s="336">
        <v>770.85</v>
      </c>
      <c r="T407" s="323">
        <v>518.26</v>
      </c>
      <c r="U407" s="323">
        <v>1255.5</v>
      </c>
      <c r="V407" s="323">
        <v>2032.7199999999998</v>
      </c>
      <c r="W407" s="337">
        <f t="shared" si="71"/>
        <v>4577.33</v>
      </c>
      <c r="X407" s="336">
        <v>606.41999999999996</v>
      </c>
      <c r="Y407" s="323">
        <v>625.69000000000005</v>
      </c>
      <c r="Z407" s="323">
        <v>1812.5300000000002</v>
      </c>
      <c r="AA407" s="323">
        <v>5310.4700000000012</v>
      </c>
      <c r="AB407" s="337">
        <f t="shared" si="55"/>
        <v>8355.11</v>
      </c>
      <c r="AC407" s="700">
        <v>3795.13</v>
      </c>
      <c r="AD407" s="323">
        <v>2258.7799999999997</v>
      </c>
      <c r="AE407" s="323">
        <v>6124</v>
      </c>
      <c r="AF407" s="323">
        <v>5997.77</v>
      </c>
      <c r="AG407" s="337">
        <f t="shared" si="56"/>
        <v>18175.68</v>
      </c>
      <c r="AH407" s="700">
        <v>4024.5</v>
      </c>
      <c r="AI407" s="697">
        <v>10684.219999999998</v>
      </c>
      <c r="AJ407" s="323"/>
      <c r="AK407" s="323"/>
      <c r="AL407" s="337">
        <f t="shared" si="57"/>
        <v>14708.719999999998</v>
      </c>
    </row>
    <row r="408" spans="1:38" ht="12.75" customHeight="1" x14ac:dyDescent="0.2">
      <c r="A408" s="95" t="s">
        <v>205</v>
      </c>
      <c r="B408" s="260" t="s">
        <v>243</v>
      </c>
      <c r="C408" s="260" t="s">
        <v>157</v>
      </c>
      <c r="D408" s="261"/>
      <c r="E408" s="261"/>
      <c r="F408" s="261"/>
      <c r="G408" s="261"/>
      <c r="H408" s="262">
        <f t="shared" si="68"/>
        <v>0</v>
      </c>
      <c r="I408" s="261"/>
      <c r="J408" s="261"/>
      <c r="K408" s="261"/>
      <c r="L408" s="261"/>
      <c r="M408" s="262">
        <f t="shared" si="69"/>
        <v>0</v>
      </c>
      <c r="N408" s="261"/>
      <c r="O408" s="261"/>
      <c r="P408" s="261"/>
      <c r="Q408" s="261">
        <v>3629.8500000000004</v>
      </c>
      <c r="R408" s="329">
        <f t="shared" si="70"/>
        <v>3629.8500000000004</v>
      </c>
      <c r="S408" s="336">
        <v>1941.8300000000002</v>
      </c>
      <c r="T408" s="323">
        <v>2561.8799999999997</v>
      </c>
      <c r="U408" s="323">
        <v>3299.2</v>
      </c>
      <c r="V408" s="323">
        <v>3257.79</v>
      </c>
      <c r="W408" s="337">
        <f t="shared" si="71"/>
        <v>11060.7</v>
      </c>
      <c r="X408" s="336">
        <v>1851.6100000000001</v>
      </c>
      <c r="Y408" s="323">
        <v>3772.49</v>
      </c>
      <c r="Z408" s="323">
        <v>4447.76</v>
      </c>
      <c r="AA408" s="323">
        <v>7519.08</v>
      </c>
      <c r="AB408" s="337">
        <f t="shared" si="55"/>
        <v>17590.940000000002</v>
      </c>
      <c r="AC408" s="700">
        <v>4358.9699999999993</v>
      </c>
      <c r="AD408" s="323">
        <v>3299</v>
      </c>
      <c r="AE408" s="323">
        <v>3393</v>
      </c>
      <c r="AF408" s="323">
        <v>3874.88</v>
      </c>
      <c r="AG408" s="337">
        <f t="shared" si="56"/>
        <v>14925.849999999999</v>
      </c>
      <c r="AH408" s="700">
        <v>1784.28</v>
      </c>
      <c r="AI408" s="697">
        <v>4720.75</v>
      </c>
      <c r="AJ408" s="323"/>
      <c r="AK408" s="323"/>
      <c r="AL408" s="337">
        <f t="shared" si="57"/>
        <v>6505.03</v>
      </c>
    </row>
    <row r="409" spans="1:38" ht="12.75" customHeight="1" x14ac:dyDescent="0.2">
      <c r="A409" s="95" t="s">
        <v>205</v>
      </c>
      <c r="B409" s="260" t="s">
        <v>243</v>
      </c>
      <c r="C409" s="260" t="s">
        <v>146</v>
      </c>
      <c r="D409" s="261"/>
      <c r="E409" s="261"/>
      <c r="F409" s="261"/>
      <c r="G409" s="261"/>
      <c r="H409" s="262">
        <f t="shared" si="68"/>
        <v>0</v>
      </c>
      <c r="I409" s="261"/>
      <c r="J409" s="261"/>
      <c r="K409" s="261"/>
      <c r="L409" s="261"/>
      <c r="M409" s="262">
        <f t="shared" si="69"/>
        <v>0</v>
      </c>
      <c r="N409" s="261"/>
      <c r="O409" s="261"/>
      <c r="P409" s="261"/>
      <c r="Q409" s="261">
        <v>1014.7900000000001</v>
      </c>
      <c r="R409" s="329">
        <f t="shared" si="70"/>
        <v>1014.7900000000001</v>
      </c>
      <c r="S409" s="336">
        <v>696.52</v>
      </c>
      <c r="T409" s="323">
        <v>822.73</v>
      </c>
      <c r="U409" s="323">
        <v>1953.8300000000002</v>
      </c>
      <c r="V409" s="323">
        <v>1564.88</v>
      </c>
      <c r="W409" s="337">
        <f t="shared" si="71"/>
        <v>5037.96</v>
      </c>
      <c r="X409" s="336">
        <v>841.68000000000006</v>
      </c>
      <c r="Y409" s="323">
        <v>922.01</v>
      </c>
      <c r="Z409" s="323">
        <v>1809.46</v>
      </c>
      <c r="AA409" s="323">
        <v>1660.56</v>
      </c>
      <c r="AB409" s="337">
        <f t="shared" si="55"/>
        <v>5233.71</v>
      </c>
      <c r="AC409" s="700">
        <v>743.63</v>
      </c>
      <c r="AD409" s="323">
        <v>975.67</v>
      </c>
      <c r="AE409" s="323">
        <v>1632.5300000000002</v>
      </c>
      <c r="AF409" s="323">
        <v>1829.8600000000001</v>
      </c>
      <c r="AG409" s="337">
        <f t="shared" si="56"/>
        <v>5181.6900000000005</v>
      </c>
      <c r="AH409" s="700">
        <v>634.41000000000008</v>
      </c>
      <c r="AI409" s="697">
        <v>1997.35</v>
      </c>
      <c r="AJ409" s="323"/>
      <c r="AK409" s="323"/>
      <c r="AL409" s="337">
        <f t="shared" si="57"/>
        <v>2631.76</v>
      </c>
    </row>
    <row r="410" spans="1:38" ht="12.75" customHeight="1" x14ac:dyDescent="0.2">
      <c r="A410" s="95" t="s">
        <v>205</v>
      </c>
      <c r="B410" s="194" t="s">
        <v>243</v>
      </c>
      <c r="C410" s="194" t="s">
        <v>147</v>
      </c>
      <c r="D410" s="195"/>
      <c r="E410" s="195"/>
      <c r="F410" s="195"/>
      <c r="G410" s="195"/>
      <c r="H410" s="196">
        <f t="shared" si="68"/>
        <v>0</v>
      </c>
      <c r="I410" s="195"/>
      <c r="J410" s="195"/>
      <c r="K410" s="195"/>
      <c r="L410" s="195"/>
      <c r="M410" s="121">
        <f t="shared" si="69"/>
        <v>0</v>
      </c>
      <c r="N410" s="195"/>
      <c r="O410" s="195"/>
      <c r="P410" s="195"/>
      <c r="Q410" s="195"/>
      <c r="R410" s="329">
        <f t="shared" si="70"/>
        <v>0</v>
      </c>
      <c r="S410" s="336">
        <v>367.88</v>
      </c>
      <c r="T410" s="323">
        <v>118.6</v>
      </c>
      <c r="U410" s="323">
        <v>504.56</v>
      </c>
      <c r="V410" s="323">
        <v>518.91000000000008</v>
      </c>
      <c r="W410" s="337">
        <f t="shared" si="71"/>
        <v>1509.95</v>
      </c>
      <c r="X410" s="336">
        <v>414.23</v>
      </c>
      <c r="Y410" s="323">
        <v>301.77999999999997</v>
      </c>
      <c r="Z410" s="323">
        <v>968.47</v>
      </c>
      <c r="AA410" s="323">
        <v>955.59</v>
      </c>
      <c r="AB410" s="337">
        <f t="shared" si="55"/>
        <v>2640.07</v>
      </c>
      <c r="AC410" s="700">
        <v>519.29999999999995</v>
      </c>
      <c r="AD410" s="323">
        <v>559.6400000000001</v>
      </c>
      <c r="AE410" s="323">
        <v>1582.75</v>
      </c>
      <c r="AF410" s="323">
        <v>1840.2800000000002</v>
      </c>
      <c r="AG410" s="337">
        <f t="shared" si="56"/>
        <v>4501.97</v>
      </c>
      <c r="AH410" s="700">
        <v>946.71</v>
      </c>
      <c r="AI410" s="697">
        <v>959.93999999999994</v>
      </c>
      <c r="AJ410" s="323"/>
      <c r="AK410" s="323"/>
      <c r="AL410" s="337">
        <f t="shared" si="57"/>
        <v>1906.65</v>
      </c>
    </row>
    <row r="411" spans="1:38" ht="12.75" customHeight="1" x14ac:dyDescent="0.2">
      <c r="A411" s="95" t="s">
        <v>205</v>
      </c>
      <c r="B411" s="194" t="s">
        <v>11</v>
      </c>
      <c r="C411" s="194" t="s">
        <v>159</v>
      </c>
      <c r="D411" s="195"/>
      <c r="E411" s="195"/>
      <c r="F411" s="195"/>
      <c r="G411" s="195"/>
      <c r="H411" s="196">
        <f t="shared" si="68"/>
        <v>0</v>
      </c>
      <c r="I411" s="195"/>
      <c r="J411" s="195"/>
      <c r="K411" s="195"/>
      <c r="L411" s="195"/>
      <c r="M411" s="121">
        <f t="shared" si="69"/>
        <v>0</v>
      </c>
      <c r="N411" s="195"/>
      <c r="O411" s="195"/>
      <c r="P411" s="195"/>
      <c r="Q411" s="195">
        <v>1763.66</v>
      </c>
      <c r="R411" s="329">
        <f t="shared" si="70"/>
        <v>1763.66</v>
      </c>
      <c r="S411" s="336">
        <v>667.87</v>
      </c>
      <c r="T411" s="323">
        <v>889.51</v>
      </c>
      <c r="U411" s="323">
        <v>341.41999999999996</v>
      </c>
      <c r="V411" s="323">
        <v>408.09000000000003</v>
      </c>
      <c r="W411" s="337">
        <f t="shared" si="71"/>
        <v>2306.8900000000003</v>
      </c>
      <c r="X411" s="336">
        <v>230.74</v>
      </c>
      <c r="Y411" s="323">
        <v>569.1400000000001</v>
      </c>
      <c r="Z411" s="323">
        <v>248.98999999999998</v>
      </c>
      <c r="AA411" s="323">
        <v>287.99</v>
      </c>
      <c r="AB411" s="337">
        <f t="shared" si="55"/>
        <v>1336.8600000000001</v>
      </c>
      <c r="AC411" s="336">
        <v>559.2700000000001</v>
      </c>
      <c r="AD411" s="323">
        <v>737.94</v>
      </c>
      <c r="AE411" s="323">
        <v>723.80000000000018</v>
      </c>
      <c r="AF411" s="323">
        <v>693.11999999999989</v>
      </c>
      <c r="AG411" s="337">
        <f>SUM(AC411:AF411)</f>
        <v>2714.13</v>
      </c>
      <c r="AH411" s="336">
        <v>1206.9000000000001</v>
      </c>
      <c r="AI411" s="323"/>
      <c r="AJ411" s="323"/>
      <c r="AK411" s="323"/>
      <c r="AL411" s="337">
        <f>SUM(AH411:AK411)</f>
        <v>1206.9000000000001</v>
      </c>
    </row>
    <row r="412" spans="1:38" ht="12.75" customHeight="1" x14ac:dyDescent="0.2">
      <c r="A412" s="95" t="s">
        <v>205</v>
      </c>
      <c r="B412" s="194" t="s">
        <v>11</v>
      </c>
      <c r="C412" s="194" t="s">
        <v>134</v>
      </c>
      <c r="D412" s="195"/>
      <c r="E412" s="195"/>
      <c r="F412" s="195"/>
      <c r="G412" s="195"/>
      <c r="H412" s="196">
        <f>SUM(D412:G412)</f>
        <v>0</v>
      </c>
      <c r="I412" s="195"/>
      <c r="J412" s="195"/>
      <c r="K412" s="195"/>
      <c r="L412" s="195"/>
      <c r="M412" s="121">
        <f>SUM(I412:L412)</f>
        <v>0</v>
      </c>
      <c r="N412" s="195"/>
      <c r="O412" s="195"/>
      <c r="P412" s="195"/>
      <c r="Q412" s="195">
        <v>245.51</v>
      </c>
      <c r="R412" s="329">
        <f>SUM(N412:Q412)</f>
        <v>245.51</v>
      </c>
      <c r="S412" s="336">
        <v>398.60999999999996</v>
      </c>
      <c r="T412" s="323"/>
      <c r="U412" s="323">
        <v>63.96</v>
      </c>
      <c r="V412" s="323">
        <v>196.88000000000002</v>
      </c>
      <c r="W412" s="337">
        <f t="shared" si="71"/>
        <v>659.44999999999993</v>
      </c>
      <c r="X412" s="336">
        <v>244.75</v>
      </c>
      <c r="Y412" s="323">
        <v>442.7</v>
      </c>
      <c r="Z412" s="323">
        <v>211.34</v>
      </c>
      <c r="AA412" s="323">
        <v>82.68</v>
      </c>
      <c r="AB412" s="337">
        <f t="shared" ref="AB412:AB474" si="72">SUM(X412:AA412)</f>
        <v>981.47</v>
      </c>
      <c r="AC412" s="336">
        <v>123.8</v>
      </c>
      <c r="AD412" s="323">
        <v>34.840000000000003</v>
      </c>
      <c r="AE412" s="323">
        <v>53.7</v>
      </c>
      <c r="AF412" s="323">
        <v>28.96</v>
      </c>
      <c r="AG412" s="337">
        <f t="shared" ref="AG412:AG474" si="73">SUM(AC412:AF412)</f>
        <v>241.29999999999998</v>
      </c>
      <c r="AH412" s="336">
        <v>23.97</v>
      </c>
      <c r="AI412" s="323"/>
      <c r="AJ412" s="323"/>
      <c r="AK412" s="323"/>
      <c r="AL412" s="337">
        <f t="shared" ref="AL412:AL475" si="74">SUM(AH412:AK412)</f>
        <v>23.97</v>
      </c>
    </row>
    <row r="413" spans="1:38" ht="12.75" customHeight="1" x14ac:dyDescent="0.2">
      <c r="A413" s="95" t="s">
        <v>205</v>
      </c>
      <c r="B413" s="194" t="s">
        <v>11</v>
      </c>
      <c r="C413" s="1313" t="s">
        <v>137</v>
      </c>
      <c r="D413" s="1314"/>
      <c r="E413" s="1314"/>
      <c r="F413" s="1314"/>
      <c r="G413" s="1314"/>
      <c r="H413" s="1315"/>
      <c r="I413" s="1314"/>
      <c r="J413" s="1314"/>
      <c r="K413" s="1314"/>
      <c r="L413" s="1314"/>
      <c r="M413" s="1315"/>
      <c r="N413" s="1314"/>
      <c r="O413" s="1314"/>
      <c r="P413" s="1314"/>
      <c r="Q413" s="1314"/>
      <c r="R413" s="1316"/>
      <c r="S413" s="1317"/>
      <c r="T413" s="1314"/>
      <c r="U413" s="1314"/>
      <c r="V413" s="1314"/>
      <c r="W413" s="1318"/>
      <c r="X413" s="1317"/>
      <c r="Y413" s="1314"/>
      <c r="Z413" s="1314"/>
      <c r="AA413" s="1314"/>
      <c r="AB413" s="337">
        <f t="shared" si="55"/>
        <v>0</v>
      </c>
      <c r="AC413" s="1317"/>
      <c r="AD413" s="1314"/>
      <c r="AE413" s="1314"/>
      <c r="AF413" s="323">
        <v>53.97</v>
      </c>
      <c r="AG413" s="337">
        <f t="shared" si="73"/>
        <v>53.97</v>
      </c>
      <c r="AH413" s="1317"/>
      <c r="AI413" s="1314"/>
      <c r="AJ413" s="1314"/>
      <c r="AK413" s="323"/>
      <c r="AL413" s="337">
        <f t="shared" si="74"/>
        <v>0</v>
      </c>
    </row>
    <row r="414" spans="1:38" ht="12.75" customHeight="1" x14ac:dyDescent="0.2">
      <c r="A414" s="95" t="s">
        <v>205</v>
      </c>
      <c r="B414" s="194" t="s">
        <v>11</v>
      </c>
      <c r="C414" s="194" t="s">
        <v>148</v>
      </c>
      <c r="D414" s="195"/>
      <c r="E414" s="195"/>
      <c r="F414" s="195"/>
      <c r="G414" s="195"/>
      <c r="H414" s="196">
        <f>SUM(D414:G414)</f>
        <v>0</v>
      </c>
      <c r="I414" s="195"/>
      <c r="J414" s="195"/>
      <c r="K414" s="195"/>
      <c r="L414" s="195"/>
      <c r="M414" s="121">
        <f>SUM(I414:L414)</f>
        <v>0</v>
      </c>
      <c r="N414" s="195"/>
      <c r="O414" s="195"/>
      <c r="P414" s="195"/>
      <c r="Q414" s="195">
        <v>8284.4500000000025</v>
      </c>
      <c r="R414" s="329">
        <f>SUM(N414:Q414)</f>
        <v>8284.4500000000025</v>
      </c>
      <c r="S414" s="336">
        <v>3553.5500000000006</v>
      </c>
      <c r="T414" s="323">
        <v>4087.9500000000007</v>
      </c>
      <c r="U414" s="323">
        <v>2550.0299999999997</v>
      </c>
      <c r="V414" s="323">
        <v>2318.3299999999995</v>
      </c>
      <c r="W414" s="337">
        <f t="shared" si="71"/>
        <v>12509.860000000002</v>
      </c>
      <c r="X414" s="336">
        <v>1828.85</v>
      </c>
      <c r="Y414" s="323">
        <v>1502.7600000000004</v>
      </c>
      <c r="Z414" s="323"/>
      <c r="AA414" s="323"/>
      <c r="AB414" s="337">
        <f t="shared" ref="AB414" si="75">SUM(X414:AA414)</f>
        <v>3331.6100000000006</v>
      </c>
      <c r="AC414" s="336"/>
      <c r="AD414" s="323"/>
      <c r="AE414" s="323"/>
      <c r="AF414" s="323"/>
      <c r="AG414" s="337">
        <f t="shared" si="73"/>
        <v>0</v>
      </c>
      <c r="AH414" s="336"/>
      <c r="AI414" s="323"/>
      <c r="AJ414" s="323"/>
      <c r="AK414" s="323"/>
      <c r="AL414" s="337">
        <f t="shared" si="74"/>
        <v>0</v>
      </c>
    </row>
    <row r="415" spans="1:38" ht="12.75" customHeight="1" x14ac:dyDescent="0.2">
      <c r="A415" s="95" t="s">
        <v>205</v>
      </c>
      <c r="B415" s="194" t="s">
        <v>11</v>
      </c>
      <c r="C415" s="194" t="s">
        <v>153</v>
      </c>
      <c r="D415" s="195"/>
      <c r="E415" s="195"/>
      <c r="F415" s="195"/>
      <c r="G415" s="195"/>
      <c r="H415" s="196">
        <f>SUM(D415:G415)</f>
        <v>0</v>
      </c>
      <c r="I415" s="195"/>
      <c r="J415" s="195"/>
      <c r="K415" s="195"/>
      <c r="L415" s="195"/>
      <c r="M415" s="121">
        <f>SUM(I415:L415)</f>
        <v>0</v>
      </c>
      <c r="N415" s="195"/>
      <c r="O415" s="195"/>
      <c r="P415" s="195"/>
      <c r="Q415" s="195">
        <v>9210.7999999999993</v>
      </c>
      <c r="R415" s="329">
        <f>SUM(N415:Q415)</f>
        <v>9210.7999999999993</v>
      </c>
      <c r="S415" s="336">
        <v>7069.3600000000006</v>
      </c>
      <c r="T415" s="323">
        <v>6948.6100000000006</v>
      </c>
      <c r="U415" s="323">
        <v>5312.66</v>
      </c>
      <c r="V415" s="323">
        <v>5973.33</v>
      </c>
      <c r="W415" s="337">
        <f t="shared" si="71"/>
        <v>25303.96</v>
      </c>
      <c r="X415" s="336">
        <v>4877.4900000000007</v>
      </c>
      <c r="Y415" s="323">
        <v>5976.13</v>
      </c>
      <c r="Z415" s="323">
        <v>3556.7400000000002</v>
      </c>
      <c r="AA415" s="323">
        <v>3694.9700000000003</v>
      </c>
      <c r="AB415" s="337">
        <f t="shared" si="72"/>
        <v>18105.330000000002</v>
      </c>
      <c r="AC415" s="336">
        <v>3128.54</v>
      </c>
      <c r="AD415" s="323">
        <v>3186.75</v>
      </c>
      <c r="AE415" s="323">
        <v>1728.1100000000006</v>
      </c>
      <c r="AF415" s="323">
        <v>1688.9799999999996</v>
      </c>
      <c r="AG415" s="337">
        <f t="shared" si="73"/>
        <v>9732.380000000001</v>
      </c>
      <c r="AH415" s="336">
        <v>8200.84</v>
      </c>
      <c r="AI415" s="323"/>
      <c r="AJ415" s="323"/>
      <c r="AK415" s="323"/>
      <c r="AL415" s="337">
        <f t="shared" si="74"/>
        <v>8200.84</v>
      </c>
    </row>
    <row r="416" spans="1:38" ht="12.75" customHeight="1" x14ac:dyDescent="0.2">
      <c r="A416" s="95" t="s">
        <v>205</v>
      </c>
      <c r="B416" s="194" t="s">
        <v>11</v>
      </c>
      <c r="C416" s="194" t="s">
        <v>143</v>
      </c>
      <c r="D416" s="195"/>
      <c r="E416" s="195"/>
      <c r="F416" s="195"/>
      <c r="G416" s="195"/>
      <c r="H416" s="196">
        <f>SUM(D416:G416)</f>
        <v>0</v>
      </c>
      <c r="I416" s="195"/>
      <c r="J416" s="195"/>
      <c r="K416" s="195"/>
      <c r="L416" s="195"/>
      <c r="M416" s="121">
        <f>SUM(I416:L416)</f>
        <v>0</v>
      </c>
      <c r="N416" s="195"/>
      <c r="O416" s="195"/>
      <c r="P416" s="195"/>
      <c r="Q416" s="195">
        <v>8607.9399999999969</v>
      </c>
      <c r="R416" s="329">
        <f>SUM(N416:Q416)</f>
        <v>8607.9399999999969</v>
      </c>
      <c r="S416" s="336">
        <v>3783.3099999999995</v>
      </c>
      <c r="T416" s="323">
        <v>4029.4200000000005</v>
      </c>
      <c r="U416" s="323">
        <v>6147.9000000000005</v>
      </c>
      <c r="V416" s="323">
        <v>5860.26</v>
      </c>
      <c r="W416" s="337">
        <f t="shared" si="71"/>
        <v>19820.89</v>
      </c>
      <c r="X416" s="336">
        <v>1522.73</v>
      </c>
      <c r="Y416" s="323">
        <v>1277.5500000000002</v>
      </c>
      <c r="Z416" s="323">
        <v>3483.5099999999998</v>
      </c>
      <c r="AA416" s="323">
        <v>4586.4600000000009</v>
      </c>
      <c r="AB416" s="337">
        <f t="shared" si="72"/>
        <v>10870.25</v>
      </c>
      <c r="AC416" s="336">
        <v>1368.5</v>
      </c>
      <c r="AD416" s="323">
        <v>1755.6799999999998</v>
      </c>
      <c r="AE416" s="323">
        <v>3434.4300000000003</v>
      </c>
      <c r="AF416" s="323">
        <v>3496.65</v>
      </c>
      <c r="AG416" s="337">
        <f t="shared" si="73"/>
        <v>10055.26</v>
      </c>
      <c r="AH416" s="336">
        <v>2863.95</v>
      </c>
      <c r="AI416" s="323"/>
      <c r="AJ416" s="323"/>
      <c r="AK416" s="323"/>
      <c r="AL416" s="337">
        <f t="shared" si="74"/>
        <v>2863.95</v>
      </c>
    </row>
    <row r="417" spans="1:38" ht="12.75" customHeight="1" x14ac:dyDescent="0.2">
      <c r="A417" s="95" t="s">
        <v>205</v>
      </c>
      <c r="B417" s="194" t="s">
        <v>11</v>
      </c>
      <c r="C417" s="194" t="s">
        <v>144</v>
      </c>
      <c r="D417" s="195"/>
      <c r="E417" s="195"/>
      <c r="F417" s="195"/>
      <c r="G417" s="195"/>
      <c r="H417" s="196"/>
      <c r="I417" s="195"/>
      <c r="J417" s="195"/>
      <c r="K417" s="195"/>
      <c r="L417" s="195"/>
      <c r="M417" s="121"/>
      <c r="N417" s="195"/>
      <c r="O417" s="195"/>
      <c r="P417" s="195"/>
      <c r="Q417" s="195"/>
      <c r="R417" s="329"/>
      <c r="S417" s="336"/>
      <c r="T417" s="323"/>
      <c r="U417" s="323"/>
      <c r="V417" s="323"/>
      <c r="W417" s="337">
        <f t="shared" si="71"/>
        <v>0</v>
      </c>
      <c r="X417" s="336"/>
      <c r="Y417" s="323">
        <v>302.18</v>
      </c>
      <c r="Z417" s="323">
        <v>116.31</v>
      </c>
      <c r="AA417" s="323"/>
      <c r="AB417" s="337">
        <f t="shared" si="72"/>
        <v>418.49</v>
      </c>
      <c r="AC417" s="336"/>
      <c r="AD417" s="323">
        <v>26.45</v>
      </c>
      <c r="AE417" s="323">
        <v>26.58</v>
      </c>
      <c r="AF417" s="323"/>
      <c r="AG417" s="337">
        <f t="shared" si="73"/>
        <v>53.03</v>
      </c>
      <c r="AH417" s="336"/>
      <c r="AI417" s="323"/>
      <c r="AJ417" s="323"/>
      <c r="AK417" s="323"/>
      <c r="AL417" s="337">
        <f t="shared" si="74"/>
        <v>0</v>
      </c>
    </row>
    <row r="418" spans="1:38" ht="12.75" customHeight="1" x14ac:dyDescent="0.2">
      <c r="A418" s="95" t="s">
        <v>205</v>
      </c>
      <c r="B418" s="194" t="s">
        <v>11</v>
      </c>
      <c r="C418" s="194" t="s">
        <v>157</v>
      </c>
      <c r="D418" s="195"/>
      <c r="E418" s="195"/>
      <c r="F418" s="195"/>
      <c r="G418" s="195"/>
      <c r="H418" s="196">
        <f t="shared" ref="H418:H443" si="76">SUM(D418:G418)</f>
        <v>0</v>
      </c>
      <c r="I418" s="195"/>
      <c r="J418" s="195"/>
      <c r="K418" s="195"/>
      <c r="L418" s="195"/>
      <c r="M418" s="121">
        <f t="shared" ref="M418:M443" si="77">SUM(I418:L418)</f>
        <v>0</v>
      </c>
      <c r="N418" s="195"/>
      <c r="O418" s="195"/>
      <c r="P418" s="195"/>
      <c r="Q418" s="195">
        <v>5459.21</v>
      </c>
      <c r="R418" s="329">
        <f t="shared" ref="R418:R449" si="78">SUM(N418:Q418)</f>
        <v>5459.21</v>
      </c>
      <c r="S418" s="336">
        <v>2981.03</v>
      </c>
      <c r="T418" s="323">
        <v>2644.59</v>
      </c>
      <c r="U418" s="323">
        <v>1124.1999999999998</v>
      </c>
      <c r="V418" s="323">
        <v>2101.61</v>
      </c>
      <c r="W418" s="337">
        <f t="shared" si="71"/>
        <v>8851.43</v>
      </c>
      <c r="X418" s="336">
        <v>1349.94</v>
      </c>
      <c r="Y418" s="323">
        <v>1772.1799999999998</v>
      </c>
      <c r="Z418" s="323">
        <v>1539.1200000000003</v>
      </c>
      <c r="AA418" s="323">
        <v>3431.8999999999996</v>
      </c>
      <c r="AB418" s="337">
        <f t="shared" si="72"/>
        <v>8093.1399999999994</v>
      </c>
      <c r="AC418" s="336">
        <v>6007.85</v>
      </c>
      <c r="AD418" s="323">
        <v>6867.47</v>
      </c>
      <c r="AE418" s="323">
        <v>5428.3000000000011</v>
      </c>
      <c r="AF418" s="323">
        <v>14633.220000000001</v>
      </c>
      <c r="AG418" s="337">
        <f t="shared" si="73"/>
        <v>32936.840000000004</v>
      </c>
      <c r="AH418" s="336">
        <v>10908.62</v>
      </c>
      <c r="AI418" s="323"/>
      <c r="AJ418" s="323"/>
      <c r="AK418" s="323"/>
      <c r="AL418" s="337">
        <f t="shared" si="74"/>
        <v>10908.62</v>
      </c>
    </row>
    <row r="419" spans="1:38" ht="12.75" customHeight="1" x14ac:dyDescent="0.2">
      <c r="A419" s="95" t="s">
        <v>205</v>
      </c>
      <c r="B419" s="96" t="s">
        <v>11</v>
      </c>
      <c r="C419" s="201" t="s">
        <v>146</v>
      </c>
      <c r="D419" s="202"/>
      <c r="E419" s="202"/>
      <c r="F419" s="202"/>
      <c r="G419" s="202"/>
      <c r="H419" s="203">
        <f t="shared" si="76"/>
        <v>0</v>
      </c>
      <c r="I419" s="202"/>
      <c r="J419" s="202"/>
      <c r="K419" s="202"/>
      <c r="L419" s="202"/>
      <c r="M419" s="121">
        <f t="shared" si="77"/>
        <v>0</v>
      </c>
      <c r="N419" s="202"/>
      <c r="O419" s="202"/>
      <c r="P419" s="202"/>
      <c r="Q419" s="202">
        <v>15.11</v>
      </c>
      <c r="R419" s="329">
        <f t="shared" si="78"/>
        <v>15.11</v>
      </c>
      <c r="S419" s="336"/>
      <c r="T419" s="323">
        <v>90.79</v>
      </c>
      <c r="U419" s="323">
        <v>1132.3600000000001</v>
      </c>
      <c r="V419" s="323">
        <v>1206.23</v>
      </c>
      <c r="W419" s="337">
        <f t="shared" si="71"/>
        <v>2429.38</v>
      </c>
      <c r="X419" s="336">
        <v>680.18000000000006</v>
      </c>
      <c r="Y419" s="323">
        <v>418.27</v>
      </c>
      <c r="Z419" s="323">
        <v>888.83999999999992</v>
      </c>
      <c r="AA419" s="323">
        <v>1376.1599999999999</v>
      </c>
      <c r="AB419" s="337">
        <f t="shared" si="72"/>
        <v>3363.45</v>
      </c>
      <c r="AC419" s="336">
        <v>362.40999999999997</v>
      </c>
      <c r="AD419" s="323">
        <v>1733.8600000000001</v>
      </c>
      <c r="AE419" s="323">
        <v>1318.83</v>
      </c>
      <c r="AF419" s="323">
        <v>1538.65</v>
      </c>
      <c r="AG419" s="337">
        <f t="shared" si="73"/>
        <v>4953.75</v>
      </c>
      <c r="AH419" s="336"/>
      <c r="AI419" s="323"/>
      <c r="AJ419" s="323"/>
      <c r="AK419" s="323"/>
      <c r="AL419" s="337">
        <f t="shared" si="74"/>
        <v>0</v>
      </c>
    </row>
    <row r="420" spans="1:38" ht="12.75" customHeight="1" x14ac:dyDescent="0.2">
      <c r="A420" s="95" t="s">
        <v>205</v>
      </c>
      <c r="B420" s="96" t="s">
        <v>11</v>
      </c>
      <c r="C420" s="201" t="s">
        <v>147</v>
      </c>
      <c r="D420" s="202"/>
      <c r="E420" s="202"/>
      <c r="F420" s="202"/>
      <c r="G420" s="202"/>
      <c r="H420" s="203">
        <f t="shared" si="76"/>
        <v>0</v>
      </c>
      <c r="I420" s="202"/>
      <c r="J420" s="202"/>
      <c r="K420" s="202"/>
      <c r="L420" s="202"/>
      <c r="M420" s="121">
        <f t="shared" si="77"/>
        <v>0</v>
      </c>
      <c r="N420" s="202"/>
      <c r="O420" s="202"/>
      <c r="P420" s="202"/>
      <c r="Q420" s="202">
        <v>10.38</v>
      </c>
      <c r="R420" s="329">
        <f t="shared" si="78"/>
        <v>10.38</v>
      </c>
      <c r="S420" s="336">
        <v>10.38</v>
      </c>
      <c r="T420" s="323"/>
      <c r="U420" s="323"/>
      <c r="V420" s="323"/>
      <c r="W420" s="337">
        <f t="shared" si="71"/>
        <v>10.38</v>
      </c>
      <c r="X420" s="336"/>
      <c r="Y420" s="323">
        <v>17.47</v>
      </c>
      <c r="Z420" s="323"/>
      <c r="AA420" s="323">
        <v>377.75</v>
      </c>
      <c r="AB420" s="337">
        <f t="shared" si="72"/>
        <v>395.22</v>
      </c>
      <c r="AC420" s="336">
        <v>333.28</v>
      </c>
      <c r="AD420" s="323">
        <v>212.65999999999997</v>
      </c>
      <c r="AE420" s="323">
        <v>49.55</v>
      </c>
      <c r="AF420" s="323"/>
      <c r="AG420" s="337">
        <f t="shared" si="73"/>
        <v>595.4899999999999</v>
      </c>
      <c r="AH420" s="336"/>
      <c r="AI420" s="323"/>
      <c r="AJ420" s="323"/>
      <c r="AK420" s="323"/>
      <c r="AL420" s="337">
        <f t="shared" si="74"/>
        <v>0</v>
      </c>
    </row>
    <row r="421" spans="1:38" ht="12.75" customHeight="1" x14ac:dyDescent="0.2">
      <c r="A421" s="95" t="s">
        <v>205</v>
      </c>
      <c r="B421" s="96" t="s">
        <v>33</v>
      </c>
      <c r="C421" s="201" t="s">
        <v>125</v>
      </c>
      <c r="D421" s="202"/>
      <c r="E421" s="202"/>
      <c r="F421" s="202"/>
      <c r="G421" s="202"/>
      <c r="H421" s="203">
        <f t="shared" si="76"/>
        <v>0</v>
      </c>
      <c r="I421" s="202"/>
      <c r="J421" s="202"/>
      <c r="K421" s="202"/>
      <c r="L421" s="202"/>
      <c r="M421" s="121">
        <f t="shared" si="77"/>
        <v>0</v>
      </c>
      <c r="N421" s="202"/>
      <c r="O421" s="202"/>
      <c r="P421" s="202"/>
      <c r="Q421" s="202">
        <v>419.22</v>
      </c>
      <c r="R421" s="329">
        <f t="shared" si="78"/>
        <v>419.22</v>
      </c>
      <c r="S421" s="336">
        <v>214.32</v>
      </c>
      <c r="T421" s="323">
        <v>100.43</v>
      </c>
      <c r="U421" s="323">
        <v>356.66999999999996</v>
      </c>
      <c r="V421" s="323">
        <v>351.63</v>
      </c>
      <c r="W421" s="337">
        <f t="shared" si="71"/>
        <v>1023.05</v>
      </c>
      <c r="X421" s="336">
        <v>128.41</v>
      </c>
      <c r="Y421" s="323">
        <v>119.02</v>
      </c>
      <c r="Z421" s="323">
        <v>587.17000000000007</v>
      </c>
      <c r="AA421" s="323">
        <v>335.4</v>
      </c>
      <c r="AB421" s="337">
        <f t="shared" si="72"/>
        <v>1170</v>
      </c>
      <c r="AC421" s="336">
        <v>166.08999999999997</v>
      </c>
      <c r="AD421" s="323">
        <v>193.75</v>
      </c>
      <c r="AE421" s="323">
        <v>265.52999999999997</v>
      </c>
      <c r="AF421" s="323">
        <v>458.12</v>
      </c>
      <c r="AG421" s="337">
        <f t="shared" si="73"/>
        <v>1083.4899999999998</v>
      </c>
      <c r="AH421" s="336">
        <v>360.27</v>
      </c>
      <c r="AI421" s="323">
        <v>209.09</v>
      </c>
      <c r="AJ421" s="323"/>
      <c r="AK421" s="323"/>
      <c r="AL421" s="337">
        <f t="shared" si="74"/>
        <v>569.36</v>
      </c>
    </row>
    <row r="422" spans="1:38" ht="12.75" customHeight="1" x14ac:dyDescent="0.2">
      <c r="A422" s="95" t="s">
        <v>205</v>
      </c>
      <c r="B422" s="96" t="s">
        <v>33</v>
      </c>
      <c r="C422" s="201" t="s">
        <v>162</v>
      </c>
      <c r="D422" s="202"/>
      <c r="E422" s="202"/>
      <c r="F422" s="202"/>
      <c r="G422" s="202"/>
      <c r="H422" s="203">
        <f t="shared" si="76"/>
        <v>0</v>
      </c>
      <c r="I422" s="202"/>
      <c r="J422" s="202"/>
      <c r="K422" s="202"/>
      <c r="L422" s="202"/>
      <c r="M422" s="121">
        <f t="shared" si="77"/>
        <v>0</v>
      </c>
      <c r="N422" s="202"/>
      <c r="O422" s="202"/>
      <c r="P422" s="202"/>
      <c r="Q422" s="202">
        <v>1293.4499999999998</v>
      </c>
      <c r="R422" s="329">
        <f t="shared" si="78"/>
        <v>1293.4499999999998</v>
      </c>
      <c r="S422" s="336">
        <v>728.8</v>
      </c>
      <c r="T422" s="323">
        <v>881.77</v>
      </c>
      <c r="U422" s="323">
        <v>1564.3799999999999</v>
      </c>
      <c r="V422" s="323">
        <v>1669.78</v>
      </c>
      <c r="W422" s="337">
        <f t="shared" si="71"/>
        <v>4844.7299999999996</v>
      </c>
      <c r="X422" s="336">
        <v>767.49</v>
      </c>
      <c r="Y422" s="323">
        <v>774.71</v>
      </c>
      <c r="Z422" s="323">
        <v>1412.01</v>
      </c>
      <c r="AA422" s="323">
        <v>1555.0700000000002</v>
      </c>
      <c r="AB422" s="337">
        <f t="shared" si="72"/>
        <v>4509.2800000000007</v>
      </c>
      <c r="AC422" s="336">
        <v>943.95</v>
      </c>
      <c r="AD422" s="323">
        <v>893.47</v>
      </c>
      <c r="AE422" s="323">
        <v>1762.84</v>
      </c>
      <c r="AF422" s="323">
        <v>2752.0699999999997</v>
      </c>
      <c r="AG422" s="337">
        <f t="shared" si="73"/>
        <v>6352.33</v>
      </c>
      <c r="AH422" s="336">
        <v>711.41000000000008</v>
      </c>
      <c r="AI422" s="323">
        <v>1488.4099999999999</v>
      </c>
      <c r="AJ422" s="323"/>
      <c r="AK422" s="323"/>
      <c r="AL422" s="337">
        <f t="shared" si="74"/>
        <v>2199.8199999999997</v>
      </c>
    </row>
    <row r="423" spans="1:38" ht="12.75" customHeight="1" x14ac:dyDescent="0.2">
      <c r="A423" s="95" t="s">
        <v>205</v>
      </c>
      <c r="B423" s="96" t="s">
        <v>33</v>
      </c>
      <c r="C423" s="201" t="s">
        <v>130</v>
      </c>
      <c r="D423" s="202"/>
      <c r="E423" s="202"/>
      <c r="F423" s="202"/>
      <c r="G423" s="202"/>
      <c r="H423" s="203">
        <f t="shared" si="76"/>
        <v>0</v>
      </c>
      <c r="I423" s="202"/>
      <c r="J423" s="202"/>
      <c r="K423" s="202"/>
      <c r="L423" s="202"/>
      <c r="M423" s="121">
        <f t="shared" si="77"/>
        <v>0</v>
      </c>
      <c r="N423" s="202"/>
      <c r="O423" s="202"/>
      <c r="P423" s="202"/>
      <c r="Q423" s="202">
        <v>1537.1100000000001</v>
      </c>
      <c r="R423" s="329">
        <f t="shared" si="78"/>
        <v>1537.1100000000001</v>
      </c>
      <c r="S423" s="336">
        <v>853.66</v>
      </c>
      <c r="T423" s="323">
        <v>728.06</v>
      </c>
      <c r="U423" s="323">
        <v>679.41</v>
      </c>
      <c r="V423" s="323">
        <v>1051.02</v>
      </c>
      <c r="W423" s="337">
        <f t="shared" si="71"/>
        <v>3312.1499999999996</v>
      </c>
      <c r="X423" s="336">
        <v>541.18000000000006</v>
      </c>
      <c r="Y423" s="323"/>
      <c r="Z423" s="323"/>
      <c r="AA423" s="323"/>
      <c r="AB423" s="337">
        <f t="shared" si="72"/>
        <v>541.18000000000006</v>
      </c>
      <c r="AC423" s="336"/>
      <c r="AD423" s="323"/>
      <c r="AE423" s="323"/>
      <c r="AF423" s="323"/>
      <c r="AG423" s="337">
        <f t="shared" si="73"/>
        <v>0</v>
      </c>
      <c r="AH423" s="336"/>
      <c r="AI423" s="323"/>
      <c r="AJ423" s="323"/>
      <c r="AK423" s="323"/>
      <c r="AL423" s="337">
        <f t="shared" si="74"/>
        <v>0</v>
      </c>
    </row>
    <row r="424" spans="1:38" ht="12.75" customHeight="1" x14ac:dyDescent="0.2">
      <c r="A424" s="95" t="s">
        <v>205</v>
      </c>
      <c r="B424" s="96" t="s">
        <v>33</v>
      </c>
      <c r="C424" s="201" t="s">
        <v>135</v>
      </c>
      <c r="D424" s="202"/>
      <c r="E424" s="202"/>
      <c r="F424" s="202"/>
      <c r="G424" s="202"/>
      <c r="H424" s="203">
        <f t="shared" si="76"/>
        <v>0</v>
      </c>
      <c r="I424" s="202"/>
      <c r="J424" s="202"/>
      <c r="K424" s="202"/>
      <c r="L424" s="202"/>
      <c r="M424" s="121">
        <f t="shared" si="77"/>
        <v>0</v>
      </c>
      <c r="N424" s="202"/>
      <c r="O424" s="202"/>
      <c r="P424" s="202"/>
      <c r="Q424" s="202">
        <v>397.70000000000005</v>
      </c>
      <c r="R424" s="329">
        <f t="shared" si="78"/>
        <v>397.70000000000005</v>
      </c>
      <c r="S424" s="336">
        <v>128.9</v>
      </c>
      <c r="T424" s="323">
        <v>194.58</v>
      </c>
      <c r="U424" s="323">
        <v>256.72000000000003</v>
      </c>
      <c r="V424" s="323">
        <v>453.36</v>
      </c>
      <c r="W424" s="337">
        <f t="shared" si="71"/>
        <v>1033.56</v>
      </c>
      <c r="X424" s="336"/>
      <c r="Y424" s="323"/>
      <c r="Z424" s="323"/>
      <c r="AA424" s="323"/>
      <c r="AB424" s="337">
        <f t="shared" si="72"/>
        <v>0</v>
      </c>
      <c r="AC424" s="336"/>
      <c r="AD424" s="323"/>
      <c r="AE424" s="323"/>
      <c r="AF424" s="323"/>
      <c r="AG424" s="337">
        <f t="shared" si="73"/>
        <v>0</v>
      </c>
      <c r="AH424" s="336"/>
      <c r="AI424" s="323"/>
      <c r="AJ424" s="323"/>
      <c r="AK424" s="323"/>
      <c r="AL424" s="337">
        <f t="shared" si="74"/>
        <v>0</v>
      </c>
    </row>
    <row r="425" spans="1:38" ht="12.75" customHeight="1" x14ac:dyDescent="0.2">
      <c r="A425" s="95" t="s">
        <v>205</v>
      </c>
      <c r="B425" s="96" t="s">
        <v>33</v>
      </c>
      <c r="C425" s="201" t="s">
        <v>139</v>
      </c>
      <c r="D425" s="202"/>
      <c r="E425" s="202"/>
      <c r="F425" s="202"/>
      <c r="G425" s="202"/>
      <c r="H425" s="203">
        <f t="shared" si="76"/>
        <v>0</v>
      </c>
      <c r="I425" s="202"/>
      <c r="J425" s="202"/>
      <c r="K425" s="202"/>
      <c r="L425" s="202"/>
      <c r="M425" s="121">
        <f t="shared" si="77"/>
        <v>0</v>
      </c>
      <c r="N425" s="202"/>
      <c r="O425" s="202"/>
      <c r="P425" s="202"/>
      <c r="Q425" s="202">
        <v>1159.01</v>
      </c>
      <c r="R425" s="329">
        <f t="shared" si="78"/>
        <v>1159.01</v>
      </c>
      <c r="S425" s="336">
        <v>656.09</v>
      </c>
      <c r="T425" s="323">
        <v>788.46</v>
      </c>
      <c r="U425" s="323">
        <v>1141.6399999999999</v>
      </c>
      <c r="V425" s="323">
        <v>1289.01</v>
      </c>
      <c r="W425" s="337">
        <f t="shared" si="71"/>
        <v>3875.2</v>
      </c>
      <c r="X425" s="336">
        <v>533.04</v>
      </c>
      <c r="Y425" s="323">
        <v>542.22</v>
      </c>
      <c r="Z425" s="323">
        <v>224.72</v>
      </c>
      <c r="AA425" s="323">
        <v>876.35</v>
      </c>
      <c r="AB425" s="337">
        <f t="shared" si="72"/>
        <v>2176.33</v>
      </c>
      <c r="AC425" s="336">
        <v>401.99</v>
      </c>
      <c r="AD425" s="323">
        <v>486.57000000000005</v>
      </c>
      <c r="AE425" s="323">
        <v>745.56</v>
      </c>
      <c r="AF425" s="323">
        <v>914.63</v>
      </c>
      <c r="AG425" s="337">
        <f t="shared" si="73"/>
        <v>2548.75</v>
      </c>
      <c r="AH425" s="336">
        <v>455.98</v>
      </c>
      <c r="AI425" s="323">
        <v>553.59</v>
      </c>
      <c r="AJ425" s="323"/>
      <c r="AK425" s="323"/>
      <c r="AL425" s="337">
        <f t="shared" si="74"/>
        <v>1009.57</v>
      </c>
    </row>
    <row r="426" spans="1:38" ht="12.75" customHeight="1" x14ac:dyDescent="0.2">
      <c r="A426" s="95" t="s">
        <v>205</v>
      </c>
      <c r="B426" s="96" t="s">
        <v>33</v>
      </c>
      <c r="C426" s="201" t="s">
        <v>156</v>
      </c>
      <c r="D426" s="202"/>
      <c r="E426" s="202"/>
      <c r="F426" s="202"/>
      <c r="G426" s="202"/>
      <c r="H426" s="203">
        <f t="shared" si="76"/>
        <v>0</v>
      </c>
      <c r="I426" s="202"/>
      <c r="J426" s="202"/>
      <c r="K426" s="202"/>
      <c r="L426" s="202"/>
      <c r="M426" s="121">
        <f t="shared" si="77"/>
        <v>0</v>
      </c>
      <c r="N426" s="202"/>
      <c r="O426" s="202"/>
      <c r="P426" s="202"/>
      <c r="Q426" s="202">
        <v>722.95</v>
      </c>
      <c r="R426" s="329">
        <f t="shared" si="78"/>
        <v>722.95</v>
      </c>
      <c r="S426" s="336"/>
      <c r="T426" s="323">
        <v>205.43</v>
      </c>
      <c r="U426" s="323">
        <v>145.94</v>
      </c>
      <c r="V426" s="323">
        <v>697.33999999999992</v>
      </c>
      <c r="W426" s="337">
        <f t="shared" si="71"/>
        <v>1048.71</v>
      </c>
      <c r="X426" s="336">
        <v>234.67</v>
      </c>
      <c r="Y426" s="323">
        <v>454.29</v>
      </c>
      <c r="Z426" s="323"/>
      <c r="AA426" s="323">
        <v>632.88</v>
      </c>
      <c r="AB426" s="337">
        <f t="shared" si="72"/>
        <v>1321.8400000000001</v>
      </c>
      <c r="AC426" s="336"/>
      <c r="AD426" s="323"/>
      <c r="AE426" s="323"/>
      <c r="AF426" s="323"/>
      <c r="AG426" s="337">
        <f t="shared" si="73"/>
        <v>0</v>
      </c>
      <c r="AH426" s="336"/>
      <c r="AI426" s="323"/>
      <c r="AJ426" s="323"/>
      <c r="AK426" s="323"/>
      <c r="AL426" s="337">
        <f t="shared" si="74"/>
        <v>0</v>
      </c>
    </row>
    <row r="427" spans="1:38" ht="12.75" customHeight="1" x14ac:dyDescent="0.2">
      <c r="A427" s="95" t="s">
        <v>205</v>
      </c>
      <c r="B427" s="96" t="s">
        <v>33</v>
      </c>
      <c r="C427" s="201" t="s">
        <v>142</v>
      </c>
      <c r="D427" s="202"/>
      <c r="E427" s="202"/>
      <c r="F427" s="202"/>
      <c r="G427" s="202"/>
      <c r="H427" s="203">
        <f t="shared" si="76"/>
        <v>0</v>
      </c>
      <c r="I427" s="202"/>
      <c r="J427" s="202"/>
      <c r="K427" s="202"/>
      <c r="L427" s="202"/>
      <c r="M427" s="121">
        <f t="shared" si="77"/>
        <v>0</v>
      </c>
      <c r="N427" s="202"/>
      <c r="O427" s="202"/>
      <c r="P427" s="202"/>
      <c r="Q427" s="202">
        <v>123.9</v>
      </c>
      <c r="R427" s="329">
        <f t="shared" si="78"/>
        <v>123.9</v>
      </c>
      <c r="S427" s="336"/>
      <c r="T427" s="323"/>
      <c r="U427" s="323"/>
      <c r="V427" s="323"/>
      <c r="W427" s="337">
        <f t="shared" si="71"/>
        <v>0</v>
      </c>
      <c r="X427" s="336"/>
      <c r="Y427" s="323"/>
      <c r="Z427" s="323"/>
      <c r="AA427" s="323"/>
      <c r="AB427" s="337">
        <f t="shared" si="72"/>
        <v>0</v>
      </c>
      <c r="AC427" s="336"/>
      <c r="AD427" s="323"/>
      <c r="AE427" s="323"/>
      <c r="AF427" s="323"/>
      <c r="AG427" s="337">
        <f t="shared" si="73"/>
        <v>0</v>
      </c>
      <c r="AH427" s="336"/>
      <c r="AI427" s="323"/>
      <c r="AJ427" s="323"/>
      <c r="AK427" s="323"/>
      <c r="AL427" s="337">
        <f t="shared" si="74"/>
        <v>0</v>
      </c>
    </row>
    <row r="428" spans="1:38" ht="12.75" customHeight="1" x14ac:dyDescent="0.2">
      <c r="A428" s="95" t="s">
        <v>205</v>
      </c>
      <c r="B428" s="96" t="s">
        <v>33</v>
      </c>
      <c r="C428" s="201" t="s">
        <v>145</v>
      </c>
      <c r="D428" s="202"/>
      <c r="E428" s="202"/>
      <c r="F428" s="202"/>
      <c r="G428" s="202"/>
      <c r="H428" s="203">
        <f t="shared" si="76"/>
        <v>0</v>
      </c>
      <c r="I428" s="202"/>
      <c r="J428" s="202"/>
      <c r="K428" s="202"/>
      <c r="L428" s="202"/>
      <c r="M428" s="121">
        <f t="shared" si="77"/>
        <v>0</v>
      </c>
      <c r="N428" s="202"/>
      <c r="O428" s="202"/>
      <c r="P428" s="202"/>
      <c r="Q428" s="202">
        <v>135.04</v>
      </c>
      <c r="R428" s="329">
        <f t="shared" si="78"/>
        <v>135.04</v>
      </c>
      <c r="S428" s="336">
        <v>211.83999999999997</v>
      </c>
      <c r="T428" s="323">
        <v>1566.4</v>
      </c>
      <c r="U428" s="323">
        <v>1890.42</v>
      </c>
      <c r="V428" s="323">
        <v>1328.6100000000001</v>
      </c>
      <c r="W428" s="337">
        <f t="shared" si="71"/>
        <v>4997.2700000000004</v>
      </c>
      <c r="X428" s="336">
        <v>1208.4100000000001</v>
      </c>
      <c r="Y428" s="323">
        <v>3025.2699999999995</v>
      </c>
      <c r="Z428" s="323">
        <v>354.97</v>
      </c>
      <c r="AA428" s="323">
        <v>1668.2199999999998</v>
      </c>
      <c r="AB428" s="337">
        <f t="shared" si="72"/>
        <v>6256.869999999999</v>
      </c>
      <c r="AC428" s="336"/>
      <c r="AD428" s="323"/>
      <c r="AE428" s="323"/>
      <c r="AF428" s="323">
        <v>921.37000000000012</v>
      </c>
      <c r="AG428" s="337">
        <f t="shared" si="73"/>
        <v>921.37000000000012</v>
      </c>
      <c r="AH428" s="336">
        <v>956.54</v>
      </c>
      <c r="AI428" s="323">
        <v>399.92</v>
      </c>
      <c r="AJ428" s="323"/>
      <c r="AK428" s="323"/>
      <c r="AL428" s="337">
        <f t="shared" si="74"/>
        <v>1356.46</v>
      </c>
    </row>
    <row r="429" spans="1:38" ht="12.75" customHeight="1" x14ac:dyDescent="0.2">
      <c r="A429" s="95" t="s">
        <v>205</v>
      </c>
      <c r="B429" s="96" t="s">
        <v>33</v>
      </c>
      <c r="C429" s="201" t="s">
        <v>146</v>
      </c>
      <c r="D429" s="202"/>
      <c r="E429" s="202"/>
      <c r="F429" s="202"/>
      <c r="G429" s="202"/>
      <c r="H429" s="203">
        <f t="shared" si="76"/>
        <v>0</v>
      </c>
      <c r="I429" s="202"/>
      <c r="J429" s="202"/>
      <c r="K429" s="202"/>
      <c r="L429" s="202"/>
      <c r="M429" s="121">
        <f t="shared" si="77"/>
        <v>0</v>
      </c>
      <c r="N429" s="202"/>
      <c r="O429" s="202"/>
      <c r="P429" s="202"/>
      <c r="Q429" s="202">
        <v>1241.8099999999997</v>
      </c>
      <c r="R429" s="329">
        <f t="shared" si="78"/>
        <v>1241.8099999999997</v>
      </c>
      <c r="S429" s="336">
        <v>4131.51</v>
      </c>
      <c r="T429" s="323">
        <v>561.24</v>
      </c>
      <c r="U429" s="323"/>
      <c r="V429" s="323"/>
      <c r="W429" s="337">
        <f t="shared" si="71"/>
        <v>4692.75</v>
      </c>
      <c r="X429" s="336"/>
      <c r="Y429" s="323"/>
      <c r="Z429" s="323"/>
      <c r="AA429" s="323"/>
      <c r="AB429" s="337">
        <f t="shared" si="72"/>
        <v>0</v>
      </c>
      <c r="AC429" s="336"/>
      <c r="AD429" s="323"/>
      <c r="AE429" s="323"/>
      <c r="AF429" s="323"/>
      <c r="AG429" s="337">
        <f t="shared" si="73"/>
        <v>0</v>
      </c>
      <c r="AH429" s="336"/>
      <c r="AI429" s="323"/>
      <c r="AJ429" s="323"/>
      <c r="AK429" s="323"/>
      <c r="AL429" s="337">
        <f t="shared" si="74"/>
        <v>0</v>
      </c>
    </row>
    <row r="430" spans="1:38" ht="12.75" customHeight="1" x14ac:dyDescent="0.2">
      <c r="A430" s="95" t="s">
        <v>205</v>
      </c>
      <c r="B430" s="96" t="s">
        <v>33</v>
      </c>
      <c r="C430" s="201" t="s">
        <v>163</v>
      </c>
      <c r="D430" s="202"/>
      <c r="E430" s="202"/>
      <c r="F430" s="202"/>
      <c r="G430" s="202"/>
      <c r="H430" s="203">
        <f t="shared" si="76"/>
        <v>0</v>
      </c>
      <c r="I430" s="202"/>
      <c r="J430" s="202"/>
      <c r="K430" s="202"/>
      <c r="L430" s="202"/>
      <c r="M430" s="121">
        <f t="shared" si="77"/>
        <v>0</v>
      </c>
      <c r="N430" s="202"/>
      <c r="O430" s="202"/>
      <c r="P430" s="202"/>
      <c r="Q430" s="202">
        <v>100.61</v>
      </c>
      <c r="R430" s="329">
        <f t="shared" si="78"/>
        <v>100.61</v>
      </c>
      <c r="S430" s="336"/>
      <c r="T430" s="323"/>
      <c r="U430" s="323"/>
      <c r="V430" s="323">
        <v>317.70000000000005</v>
      </c>
      <c r="W430" s="337">
        <f t="shared" si="71"/>
        <v>317.70000000000005</v>
      </c>
      <c r="X430" s="336"/>
      <c r="Y430" s="323"/>
      <c r="Z430" s="323"/>
      <c r="AA430" s="323"/>
      <c r="AB430" s="337">
        <f t="shared" si="72"/>
        <v>0</v>
      </c>
      <c r="AC430" s="336"/>
      <c r="AD430" s="323"/>
      <c r="AE430" s="323"/>
      <c r="AF430" s="323"/>
      <c r="AG430" s="337">
        <f t="shared" si="73"/>
        <v>0</v>
      </c>
      <c r="AH430" s="336"/>
      <c r="AI430" s="323"/>
      <c r="AJ430" s="323"/>
      <c r="AK430" s="323"/>
      <c r="AL430" s="337">
        <f t="shared" si="74"/>
        <v>0</v>
      </c>
    </row>
    <row r="431" spans="1:38" ht="12.75" customHeight="1" x14ac:dyDescent="0.2">
      <c r="A431" s="95" t="s">
        <v>205</v>
      </c>
      <c r="B431" s="96" t="s">
        <v>9</v>
      </c>
      <c r="C431" s="201" t="s">
        <v>158</v>
      </c>
      <c r="D431" s="202"/>
      <c r="E431" s="202"/>
      <c r="F431" s="202"/>
      <c r="G431" s="202"/>
      <c r="H431" s="203">
        <f t="shared" si="76"/>
        <v>0</v>
      </c>
      <c r="I431" s="202"/>
      <c r="J431" s="202"/>
      <c r="K431" s="202"/>
      <c r="L431" s="202"/>
      <c r="M431" s="121">
        <f t="shared" si="77"/>
        <v>0</v>
      </c>
      <c r="N431" s="202"/>
      <c r="O431" s="202"/>
      <c r="P431" s="202"/>
      <c r="Q431" s="202">
        <v>331.92</v>
      </c>
      <c r="R431" s="329">
        <f t="shared" si="78"/>
        <v>331.92</v>
      </c>
      <c r="S431" s="336">
        <v>92.48</v>
      </c>
      <c r="T431" s="323">
        <v>280.24</v>
      </c>
      <c r="U431" s="323"/>
      <c r="V431" s="323">
        <v>253.49</v>
      </c>
      <c r="W431" s="337">
        <f t="shared" si="71"/>
        <v>626.21</v>
      </c>
      <c r="X431" s="336"/>
      <c r="Y431" s="323"/>
      <c r="Z431" s="323"/>
      <c r="AA431" s="323"/>
      <c r="AB431" s="337">
        <f t="shared" si="72"/>
        <v>0</v>
      </c>
      <c r="AC431" s="336"/>
      <c r="AD431" s="323"/>
      <c r="AE431" s="323"/>
      <c r="AF431" s="323"/>
      <c r="AG431" s="337">
        <f t="shared" si="73"/>
        <v>0</v>
      </c>
      <c r="AH431" s="336"/>
      <c r="AI431" s="323"/>
      <c r="AJ431" s="323"/>
      <c r="AK431" s="323"/>
      <c r="AL431" s="337">
        <f t="shared" si="74"/>
        <v>0</v>
      </c>
    </row>
    <row r="432" spans="1:38" ht="12.75" customHeight="1" x14ac:dyDescent="0.2">
      <c r="A432" s="95" t="s">
        <v>205</v>
      </c>
      <c r="B432" s="96" t="s">
        <v>9</v>
      </c>
      <c r="C432" s="467" t="s">
        <v>125</v>
      </c>
      <c r="D432" s="468"/>
      <c r="E432" s="468"/>
      <c r="F432" s="468"/>
      <c r="G432" s="468"/>
      <c r="H432" s="469">
        <f t="shared" si="76"/>
        <v>0</v>
      </c>
      <c r="I432" s="468"/>
      <c r="J432" s="468"/>
      <c r="K432" s="468"/>
      <c r="L432" s="468"/>
      <c r="M432" s="469">
        <f t="shared" si="77"/>
        <v>0</v>
      </c>
      <c r="N432" s="468"/>
      <c r="O432" s="468"/>
      <c r="P432" s="468"/>
      <c r="Q432" s="468">
        <v>319.67999999999995</v>
      </c>
      <c r="R432" s="329">
        <f t="shared" si="78"/>
        <v>319.67999999999995</v>
      </c>
      <c r="S432" s="470">
        <v>106.3</v>
      </c>
      <c r="T432" s="468">
        <v>53.32</v>
      </c>
      <c r="U432" s="468">
        <v>106.15</v>
      </c>
      <c r="V432" s="468">
        <v>189.41</v>
      </c>
      <c r="W432" s="337">
        <f t="shared" si="71"/>
        <v>455.17999999999995</v>
      </c>
      <c r="X432" s="470">
        <v>99.25</v>
      </c>
      <c r="Y432" s="468">
        <v>92.17</v>
      </c>
      <c r="Z432" s="468">
        <v>64.900000000000006</v>
      </c>
      <c r="AA432" s="468"/>
      <c r="AB432" s="337">
        <f t="shared" si="72"/>
        <v>256.32000000000005</v>
      </c>
      <c r="AC432" s="470"/>
      <c r="AD432" s="468"/>
      <c r="AE432" s="468">
        <v>227.59</v>
      </c>
      <c r="AF432" s="468">
        <v>182.55</v>
      </c>
      <c r="AG432" s="337">
        <f t="shared" si="73"/>
        <v>410.14</v>
      </c>
      <c r="AH432" s="470"/>
      <c r="AI432" s="468"/>
      <c r="AJ432" s="468"/>
      <c r="AK432" s="468"/>
      <c r="AL432" s="337">
        <f t="shared" si="74"/>
        <v>0</v>
      </c>
    </row>
    <row r="433" spans="1:38" ht="12.75" customHeight="1" x14ac:dyDescent="0.2">
      <c r="A433" s="95" t="s">
        <v>205</v>
      </c>
      <c r="B433" s="96" t="s">
        <v>9</v>
      </c>
      <c r="C433" s="211" t="s">
        <v>161</v>
      </c>
      <c r="D433" s="212"/>
      <c r="E433" s="212"/>
      <c r="F433" s="212"/>
      <c r="G433" s="212"/>
      <c r="H433" s="213">
        <f t="shared" si="76"/>
        <v>0</v>
      </c>
      <c r="I433" s="212"/>
      <c r="J433" s="212"/>
      <c r="K433" s="212"/>
      <c r="L433" s="212"/>
      <c r="M433" s="213">
        <f t="shared" si="77"/>
        <v>0</v>
      </c>
      <c r="N433" s="212"/>
      <c r="O433" s="212"/>
      <c r="P433" s="212"/>
      <c r="Q433" s="212">
        <v>702.19200000000001</v>
      </c>
      <c r="R433" s="329">
        <f t="shared" si="78"/>
        <v>702.19200000000001</v>
      </c>
      <c r="S433" s="336">
        <v>441.58</v>
      </c>
      <c r="T433" s="323">
        <v>190.86</v>
      </c>
      <c r="U433" s="323">
        <v>368.94</v>
      </c>
      <c r="V433" s="323">
        <v>506.59000000000003</v>
      </c>
      <c r="W433" s="337">
        <f t="shared" si="71"/>
        <v>1507.9700000000003</v>
      </c>
      <c r="X433" s="336">
        <v>365.06</v>
      </c>
      <c r="Y433" s="323">
        <v>573.91999999999996</v>
      </c>
      <c r="Z433" s="323">
        <v>879.87</v>
      </c>
      <c r="AA433" s="323">
        <v>1110.68</v>
      </c>
      <c r="AB433" s="337">
        <f t="shared" si="72"/>
        <v>2929.5299999999997</v>
      </c>
      <c r="AC433" s="336">
        <v>733.47</v>
      </c>
      <c r="AD433" s="323">
        <v>538.41999999999996</v>
      </c>
      <c r="AE433" s="323">
        <v>1604.0500000000002</v>
      </c>
      <c r="AF433" s="323">
        <v>442.68</v>
      </c>
      <c r="AG433" s="337">
        <f t="shared" si="73"/>
        <v>3318.62</v>
      </c>
      <c r="AH433" s="470">
        <v>531.36</v>
      </c>
      <c r="AI433" s="323">
        <v>711.27</v>
      </c>
      <c r="AJ433" s="323"/>
      <c r="AK433" s="323"/>
      <c r="AL433" s="337">
        <f t="shared" si="74"/>
        <v>1242.6300000000001</v>
      </c>
    </row>
    <row r="434" spans="1:38" ht="12.75" customHeight="1" x14ac:dyDescent="0.2">
      <c r="A434" s="95" t="s">
        <v>205</v>
      </c>
      <c r="B434" s="96" t="s">
        <v>9</v>
      </c>
      <c r="C434" s="211" t="s">
        <v>162</v>
      </c>
      <c r="D434" s="212"/>
      <c r="E434" s="212"/>
      <c r="F434" s="212"/>
      <c r="G434" s="212"/>
      <c r="H434" s="213">
        <f t="shared" si="76"/>
        <v>0</v>
      </c>
      <c r="I434" s="212"/>
      <c r="J434" s="212"/>
      <c r="K434" s="212"/>
      <c r="L434" s="212"/>
      <c r="M434" s="213">
        <f t="shared" si="77"/>
        <v>0</v>
      </c>
      <c r="N434" s="212"/>
      <c r="O434" s="212"/>
      <c r="P434" s="212"/>
      <c r="Q434" s="212">
        <v>570.69000000000005</v>
      </c>
      <c r="R434" s="329">
        <f t="shared" si="78"/>
        <v>570.69000000000005</v>
      </c>
      <c r="S434" s="336">
        <v>557.57999999999993</v>
      </c>
      <c r="T434" s="323">
        <v>736.29</v>
      </c>
      <c r="U434" s="323">
        <v>767.74</v>
      </c>
      <c r="V434" s="323">
        <v>999.72</v>
      </c>
      <c r="W434" s="337">
        <f t="shared" si="71"/>
        <v>3061.33</v>
      </c>
      <c r="X434" s="336">
        <v>279.49</v>
      </c>
      <c r="Y434" s="323">
        <v>3127.48</v>
      </c>
      <c r="Z434" s="323">
        <v>2869.15</v>
      </c>
      <c r="AA434" s="323">
        <v>1012.67</v>
      </c>
      <c r="AB434" s="337">
        <f t="shared" si="72"/>
        <v>7288.7900000000009</v>
      </c>
      <c r="AC434" s="336">
        <v>754.41</v>
      </c>
      <c r="AD434" s="323">
        <v>862.92000000000007</v>
      </c>
      <c r="AE434" s="323">
        <v>965.81</v>
      </c>
      <c r="AF434" s="323">
        <v>1004.58</v>
      </c>
      <c r="AG434" s="337">
        <f t="shared" si="73"/>
        <v>3587.72</v>
      </c>
      <c r="AH434" s="336">
        <v>375.74</v>
      </c>
      <c r="AI434" s="323">
        <v>1161.5900000000001</v>
      </c>
      <c r="AJ434" s="323"/>
      <c r="AK434" s="323"/>
      <c r="AL434" s="337">
        <f t="shared" si="74"/>
        <v>1537.3300000000002</v>
      </c>
    </row>
    <row r="435" spans="1:38" ht="12.75" customHeight="1" x14ac:dyDescent="0.2">
      <c r="A435" s="95" t="s">
        <v>205</v>
      </c>
      <c r="B435" s="215" t="s">
        <v>9</v>
      </c>
      <c r="C435" s="215" t="s">
        <v>131</v>
      </c>
      <c r="D435" s="216"/>
      <c r="E435" s="216"/>
      <c r="F435" s="216"/>
      <c r="G435" s="216"/>
      <c r="H435" s="217">
        <f t="shared" si="76"/>
        <v>0</v>
      </c>
      <c r="I435" s="216"/>
      <c r="J435" s="216"/>
      <c r="K435" s="216"/>
      <c r="L435" s="216"/>
      <c r="M435" s="217">
        <f t="shared" si="77"/>
        <v>0</v>
      </c>
      <c r="N435" s="216"/>
      <c r="O435" s="216"/>
      <c r="P435" s="216"/>
      <c r="Q435" s="216">
        <v>3524.52</v>
      </c>
      <c r="R435" s="329">
        <f t="shared" si="78"/>
        <v>3524.52</v>
      </c>
      <c r="S435" s="336">
        <v>2000.0900000000001</v>
      </c>
      <c r="T435" s="323">
        <v>2102.86</v>
      </c>
      <c r="U435" s="323">
        <v>2555.62</v>
      </c>
      <c r="V435" s="323">
        <v>4198.96</v>
      </c>
      <c r="W435" s="337">
        <f t="shared" si="71"/>
        <v>10857.53</v>
      </c>
      <c r="X435" s="336">
        <v>2195.62</v>
      </c>
      <c r="Y435" s="323">
        <v>140.76</v>
      </c>
      <c r="Z435" s="323">
        <v>499.07</v>
      </c>
      <c r="AA435" s="323">
        <v>450.96</v>
      </c>
      <c r="AB435" s="337">
        <f t="shared" si="72"/>
        <v>3286.4100000000003</v>
      </c>
      <c r="AC435" s="336">
        <v>197.19</v>
      </c>
      <c r="AD435" s="323">
        <v>120.04</v>
      </c>
      <c r="AE435" s="323">
        <v>301.19</v>
      </c>
      <c r="AF435" s="323"/>
      <c r="AG435" s="337">
        <f t="shared" si="73"/>
        <v>618.42000000000007</v>
      </c>
      <c r="AH435" s="336">
        <v>105.91</v>
      </c>
      <c r="AI435" s="323">
        <v>415.58</v>
      </c>
      <c r="AJ435" s="323"/>
      <c r="AK435" s="323"/>
      <c r="AL435" s="337">
        <f t="shared" si="74"/>
        <v>521.49</v>
      </c>
    </row>
    <row r="436" spans="1:38" ht="12.75" customHeight="1" x14ac:dyDescent="0.2">
      <c r="A436" s="95" t="s">
        <v>205</v>
      </c>
      <c r="B436" s="215" t="s">
        <v>9</v>
      </c>
      <c r="C436" s="215" t="s">
        <v>134</v>
      </c>
      <c r="D436" s="216"/>
      <c r="E436" s="216"/>
      <c r="F436" s="216"/>
      <c r="G436" s="216"/>
      <c r="H436" s="217">
        <f t="shared" si="76"/>
        <v>0</v>
      </c>
      <c r="I436" s="216"/>
      <c r="J436" s="216"/>
      <c r="K436" s="216"/>
      <c r="L436" s="216"/>
      <c r="M436" s="217">
        <f t="shared" si="77"/>
        <v>0</v>
      </c>
      <c r="N436" s="216"/>
      <c r="O436" s="216"/>
      <c r="P436" s="216"/>
      <c r="Q436" s="216">
        <v>2116.75</v>
      </c>
      <c r="R436" s="329">
        <f t="shared" si="78"/>
        <v>2116.75</v>
      </c>
      <c r="S436" s="336">
        <v>1123.17</v>
      </c>
      <c r="T436" s="323">
        <v>1115.48</v>
      </c>
      <c r="U436" s="323">
        <v>1480.24</v>
      </c>
      <c r="V436" s="323">
        <v>1636.2799999999997</v>
      </c>
      <c r="W436" s="337">
        <f t="shared" si="71"/>
        <v>5355.17</v>
      </c>
      <c r="X436" s="336">
        <v>873.54</v>
      </c>
      <c r="Y436" s="323">
        <v>1318.06</v>
      </c>
      <c r="Z436" s="323">
        <v>1030.55</v>
      </c>
      <c r="AA436" s="323">
        <v>1648.16</v>
      </c>
      <c r="AB436" s="337">
        <f t="shared" si="72"/>
        <v>4870.3099999999995</v>
      </c>
      <c r="AC436" s="336">
        <v>1000.04</v>
      </c>
      <c r="AD436" s="323">
        <v>865.2</v>
      </c>
      <c r="AE436" s="323">
        <v>1600.02</v>
      </c>
      <c r="AF436" s="323">
        <v>969.40000000000009</v>
      </c>
      <c r="AG436" s="337">
        <f t="shared" si="73"/>
        <v>4434.66</v>
      </c>
      <c r="AH436" s="336">
        <v>857.52</v>
      </c>
      <c r="AI436" s="323">
        <v>970.58</v>
      </c>
      <c r="AJ436" s="323"/>
      <c r="AK436" s="323"/>
      <c r="AL436" s="337">
        <f t="shared" si="74"/>
        <v>1828.1</v>
      </c>
    </row>
    <row r="437" spans="1:38" ht="12.75" customHeight="1" x14ac:dyDescent="0.2">
      <c r="A437" s="95" t="s">
        <v>205</v>
      </c>
      <c r="B437" s="215" t="s">
        <v>9</v>
      </c>
      <c r="C437" s="215" t="s">
        <v>137</v>
      </c>
      <c r="D437" s="216"/>
      <c r="E437" s="216"/>
      <c r="F437" s="216"/>
      <c r="G437" s="216"/>
      <c r="H437" s="217">
        <f t="shared" si="76"/>
        <v>0</v>
      </c>
      <c r="I437" s="216"/>
      <c r="J437" s="216"/>
      <c r="K437" s="216"/>
      <c r="L437" s="216"/>
      <c r="M437" s="217">
        <f t="shared" si="77"/>
        <v>0</v>
      </c>
      <c r="N437" s="216"/>
      <c r="O437" s="216"/>
      <c r="P437" s="216"/>
      <c r="Q437" s="216">
        <v>324.36</v>
      </c>
      <c r="R437" s="329">
        <f t="shared" si="78"/>
        <v>324.36</v>
      </c>
      <c r="S437" s="336">
        <v>221.41</v>
      </c>
      <c r="T437" s="323">
        <v>282.87</v>
      </c>
      <c r="U437" s="323">
        <v>318.95999999999998</v>
      </c>
      <c r="V437" s="323">
        <v>397.73</v>
      </c>
      <c r="W437" s="337">
        <f t="shared" si="71"/>
        <v>1220.97</v>
      </c>
      <c r="X437" s="336">
        <v>214.28</v>
      </c>
      <c r="Y437" s="323">
        <v>148.07</v>
      </c>
      <c r="Z437" s="323">
        <v>279.22000000000003</v>
      </c>
      <c r="AA437" s="323">
        <v>322.61</v>
      </c>
      <c r="AB437" s="337">
        <f t="shared" si="72"/>
        <v>964.18000000000006</v>
      </c>
      <c r="AC437" s="336">
        <v>273.52</v>
      </c>
      <c r="AD437" s="323">
        <v>142.11000000000001</v>
      </c>
      <c r="AE437" s="323">
        <v>322.92</v>
      </c>
      <c r="AF437" s="323">
        <v>657.05</v>
      </c>
      <c r="AG437" s="337">
        <f t="shared" si="73"/>
        <v>1395.6</v>
      </c>
      <c r="AH437" s="336">
        <v>184.93</v>
      </c>
      <c r="AI437" s="323">
        <v>472.59000000000003</v>
      </c>
      <c r="AJ437" s="323"/>
      <c r="AK437" s="323"/>
      <c r="AL437" s="337">
        <f t="shared" si="74"/>
        <v>657.52</v>
      </c>
    </row>
    <row r="438" spans="1:38" ht="12.75" customHeight="1" x14ac:dyDescent="0.2">
      <c r="A438" s="95" t="s">
        <v>205</v>
      </c>
      <c r="B438" s="215" t="s">
        <v>9</v>
      </c>
      <c r="C438" s="215" t="s">
        <v>140</v>
      </c>
      <c r="D438" s="216"/>
      <c r="E438" s="216"/>
      <c r="F438" s="216"/>
      <c r="G438" s="216"/>
      <c r="H438" s="217">
        <f t="shared" si="76"/>
        <v>0</v>
      </c>
      <c r="I438" s="216"/>
      <c r="J438" s="216"/>
      <c r="K438" s="216"/>
      <c r="L438" s="216"/>
      <c r="M438" s="217">
        <f t="shared" si="77"/>
        <v>0</v>
      </c>
      <c r="N438" s="216"/>
      <c r="O438" s="216"/>
      <c r="P438" s="216"/>
      <c r="Q438" s="216">
        <v>3389.06</v>
      </c>
      <c r="R438" s="329">
        <f t="shared" si="78"/>
        <v>3389.06</v>
      </c>
      <c r="S438" s="336">
        <v>3926.8799999999997</v>
      </c>
      <c r="T438" s="323">
        <v>1442.56</v>
      </c>
      <c r="U438" s="323">
        <v>2895.29</v>
      </c>
      <c r="V438" s="323">
        <v>556.48</v>
      </c>
      <c r="W438" s="337">
        <f t="shared" si="71"/>
        <v>8821.2099999999991</v>
      </c>
      <c r="X438" s="336"/>
      <c r="Y438" s="323"/>
      <c r="Z438" s="323"/>
      <c r="AA438" s="323"/>
      <c r="AB438" s="337">
        <f t="shared" si="72"/>
        <v>0</v>
      </c>
      <c r="AC438" s="336"/>
      <c r="AD438" s="323"/>
      <c r="AE438" s="323"/>
      <c r="AF438" s="323"/>
      <c r="AG438" s="337">
        <f t="shared" si="73"/>
        <v>0</v>
      </c>
      <c r="AH438" s="336"/>
      <c r="AI438" s="323"/>
      <c r="AJ438" s="323"/>
      <c r="AK438" s="323"/>
      <c r="AL438" s="337">
        <f t="shared" si="74"/>
        <v>0</v>
      </c>
    </row>
    <row r="439" spans="1:38" ht="12.75" customHeight="1" x14ac:dyDescent="0.2">
      <c r="A439" s="95" t="s">
        <v>205</v>
      </c>
      <c r="B439" s="215" t="s">
        <v>9</v>
      </c>
      <c r="C439" s="215" t="s">
        <v>156</v>
      </c>
      <c r="D439" s="216"/>
      <c r="E439" s="216"/>
      <c r="F439" s="216"/>
      <c r="G439" s="216"/>
      <c r="H439" s="217">
        <f t="shared" si="76"/>
        <v>0</v>
      </c>
      <c r="I439" s="216"/>
      <c r="J439" s="216"/>
      <c r="K439" s="216"/>
      <c r="L439" s="216"/>
      <c r="M439" s="217">
        <f t="shared" si="77"/>
        <v>0</v>
      </c>
      <c r="N439" s="216"/>
      <c r="O439" s="216"/>
      <c r="P439" s="216"/>
      <c r="Q439" s="216">
        <v>1599.71</v>
      </c>
      <c r="R439" s="329">
        <f t="shared" si="78"/>
        <v>1599.71</v>
      </c>
      <c r="S439" s="336">
        <v>751.56</v>
      </c>
      <c r="T439" s="323">
        <v>1223</v>
      </c>
      <c r="U439" s="323">
        <v>1810.64</v>
      </c>
      <c r="V439" s="323">
        <v>1054.9399999999998</v>
      </c>
      <c r="W439" s="337">
        <f t="shared" si="71"/>
        <v>4840.1399999999994</v>
      </c>
      <c r="X439" s="336">
        <v>510.06000000000006</v>
      </c>
      <c r="Y439" s="323">
        <v>751.20999999999992</v>
      </c>
      <c r="Z439" s="323">
        <v>892.94</v>
      </c>
      <c r="AA439" s="323">
        <v>1231.1199999999999</v>
      </c>
      <c r="AB439" s="337">
        <f t="shared" si="72"/>
        <v>3385.33</v>
      </c>
      <c r="AC439" s="336">
        <v>509.71000000000004</v>
      </c>
      <c r="AD439" s="323"/>
      <c r="AE439" s="323"/>
      <c r="AF439" s="323"/>
      <c r="AG439" s="337">
        <f t="shared" si="73"/>
        <v>509.71000000000004</v>
      </c>
      <c r="AH439" s="336"/>
      <c r="AI439" s="323"/>
      <c r="AJ439" s="323"/>
      <c r="AK439" s="323"/>
      <c r="AL439" s="337">
        <f t="shared" si="74"/>
        <v>0</v>
      </c>
    </row>
    <row r="440" spans="1:38" ht="12.75" customHeight="1" x14ac:dyDescent="0.2">
      <c r="A440" s="95" t="s">
        <v>205</v>
      </c>
      <c r="B440" s="215" t="s">
        <v>9</v>
      </c>
      <c r="C440" s="215" t="s">
        <v>148</v>
      </c>
      <c r="D440" s="216"/>
      <c r="E440" s="216"/>
      <c r="F440" s="216"/>
      <c r="G440" s="216"/>
      <c r="H440" s="217">
        <f t="shared" si="76"/>
        <v>0</v>
      </c>
      <c r="I440" s="216"/>
      <c r="J440" s="216"/>
      <c r="K440" s="216"/>
      <c r="L440" s="216"/>
      <c r="M440" s="217">
        <f t="shared" si="77"/>
        <v>0</v>
      </c>
      <c r="N440" s="216"/>
      <c r="O440" s="216"/>
      <c r="P440" s="216"/>
      <c r="Q440" s="216">
        <v>1047.8400000000001</v>
      </c>
      <c r="R440" s="329">
        <f t="shared" si="78"/>
        <v>1047.8400000000001</v>
      </c>
      <c r="S440" s="336">
        <v>574.6</v>
      </c>
      <c r="T440" s="323">
        <v>386.12</v>
      </c>
      <c r="U440" s="323">
        <v>619.62</v>
      </c>
      <c r="V440" s="323">
        <v>696.06999999999994</v>
      </c>
      <c r="W440" s="337">
        <f t="shared" si="71"/>
        <v>2276.41</v>
      </c>
      <c r="X440" s="336">
        <v>61.73</v>
      </c>
      <c r="Y440" s="323">
        <v>1170.0900000000001</v>
      </c>
      <c r="Z440" s="323">
        <v>547.83000000000004</v>
      </c>
      <c r="AA440" s="323">
        <v>1346.8600000000001</v>
      </c>
      <c r="AB440" s="337">
        <f t="shared" si="72"/>
        <v>3126.51</v>
      </c>
      <c r="AC440" s="336">
        <v>632.56999999999994</v>
      </c>
      <c r="AD440" s="323">
        <v>403.85</v>
      </c>
      <c r="AE440" s="323">
        <v>1047.42</v>
      </c>
      <c r="AF440" s="323">
        <v>1011.23</v>
      </c>
      <c r="AG440" s="337">
        <f t="shared" si="73"/>
        <v>3095.07</v>
      </c>
      <c r="AH440" s="336">
        <v>675.38</v>
      </c>
      <c r="AI440" s="323">
        <v>571.16</v>
      </c>
      <c r="AJ440" s="323"/>
      <c r="AK440" s="323"/>
      <c r="AL440" s="337">
        <f t="shared" si="74"/>
        <v>1246.54</v>
      </c>
    </row>
    <row r="441" spans="1:38" ht="12.75" customHeight="1" x14ac:dyDescent="0.2">
      <c r="A441" s="95" t="s">
        <v>205</v>
      </c>
      <c r="B441" s="215" t="s">
        <v>9</v>
      </c>
      <c r="C441" s="215" t="s">
        <v>143</v>
      </c>
      <c r="D441" s="216"/>
      <c r="E441" s="216"/>
      <c r="F441" s="216"/>
      <c r="G441" s="216"/>
      <c r="H441" s="217">
        <f t="shared" si="76"/>
        <v>0</v>
      </c>
      <c r="I441" s="216"/>
      <c r="J441" s="216"/>
      <c r="K441" s="216"/>
      <c r="L441" s="216"/>
      <c r="M441" s="217">
        <f t="shared" si="77"/>
        <v>0</v>
      </c>
      <c r="N441" s="216"/>
      <c r="O441" s="216"/>
      <c r="P441" s="216"/>
      <c r="Q441" s="216">
        <v>2842.9600000000005</v>
      </c>
      <c r="R441" s="329">
        <f t="shared" si="78"/>
        <v>2842.9600000000005</v>
      </c>
      <c r="S441" s="336">
        <v>445.94</v>
      </c>
      <c r="T441" s="323">
        <v>1640.07</v>
      </c>
      <c r="U441" s="323">
        <v>2925.4500000000003</v>
      </c>
      <c r="V441" s="323">
        <v>3805.1800000000003</v>
      </c>
      <c r="W441" s="337">
        <f t="shared" si="71"/>
        <v>8816.64</v>
      </c>
      <c r="X441" s="336">
        <v>1089.6200000000001</v>
      </c>
      <c r="Y441" s="323">
        <v>1632.6399999999999</v>
      </c>
      <c r="Z441" s="323">
        <v>2510.81</v>
      </c>
      <c r="AA441" s="323">
        <v>3100.55</v>
      </c>
      <c r="AB441" s="337">
        <f t="shared" si="72"/>
        <v>8333.619999999999</v>
      </c>
      <c r="AC441" s="336">
        <v>979.15</v>
      </c>
      <c r="AD441" s="323">
        <v>1091.56</v>
      </c>
      <c r="AE441" s="323">
        <v>2393.0099999999998</v>
      </c>
      <c r="AF441" s="323">
        <v>2579.4</v>
      </c>
      <c r="AG441" s="337">
        <f t="shared" si="73"/>
        <v>7043.119999999999</v>
      </c>
      <c r="AH441" s="336">
        <v>456.93</v>
      </c>
      <c r="AI441" s="323">
        <v>1396.43</v>
      </c>
      <c r="AJ441" s="323"/>
      <c r="AK441" s="323"/>
      <c r="AL441" s="337">
        <f t="shared" si="74"/>
        <v>1853.3600000000001</v>
      </c>
    </row>
    <row r="442" spans="1:38" ht="12.75" customHeight="1" x14ac:dyDescent="0.2">
      <c r="A442" s="95" t="s">
        <v>205</v>
      </c>
      <c r="B442" s="215" t="s">
        <v>9</v>
      </c>
      <c r="C442" s="215" t="s">
        <v>144</v>
      </c>
      <c r="D442" s="216"/>
      <c r="E442" s="216"/>
      <c r="F442" s="216"/>
      <c r="G442" s="216"/>
      <c r="H442" s="217">
        <f t="shared" si="76"/>
        <v>0</v>
      </c>
      <c r="I442" s="216"/>
      <c r="J442" s="216"/>
      <c r="K442" s="216"/>
      <c r="L442" s="216"/>
      <c r="M442" s="217">
        <f t="shared" si="77"/>
        <v>0</v>
      </c>
      <c r="N442" s="216"/>
      <c r="O442" s="216"/>
      <c r="P442" s="216"/>
      <c r="Q442" s="216">
        <v>828</v>
      </c>
      <c r="R442" s="329">
        <f t="shared" si="78"/>
        <v>828</v>
      </c>
      <c r="S442" s="336"/>
      <c r="T442" s="323"/>
      <c r="U442" s="323">
        <v>324.60000000000002</v>
      </c>
      <c r="V442" s="323">
        <v>110.39</v>
      </c>
      <c r="W442" s="337">
        <f t="shared" si="71"/>
        <v>434.99</v>
      </c>
      <c r="X442" s="336"/>
      <c r="Y442" s="323"/>
      <c r="Z442" s="323"/>
      <c r="AA442" s="323">
        <v>1220.9000000000001</v>
      </c>
      <c r="AB442" s="337">
        <f t="shared" si="72"/>
        <v>1220.9000000000001</v>
      </c>
      <c r="AC442" s="336">
        <v>487.4</v>
      </c>
      <c r="AD442" s="323"/>
      <c r="AE442" s="323"/>
      <c r="AF442" s="323"/>
      <c r="AG442" s="337">
        <f t="shared" si="73"/>
        <v>487.4</v>
      </c>
      <c r="AH442" s="336"/>
      <c r="AI442" s="323"/>
      <c r="AJ442" s="323"/>
      <c r="AK442" s="323"/>
      <c r="AL442" s="337">
        <f t="shared" si="74"/>
        <v>0</v>
      </c>
    </row>
    <row r="443" spans="1:38" ht="12.75" customHeight="1" x14ac:dyDescent="0.2">
      <c r="A443" s="95" t="s">
        <v>205</v>
      </c>
      <c r="B443" s="215" t="s">
        <v>9</v>
      </c>
      <c r="C443" s="215" t="s">
        <v>147</v>
      </c>
      <c r="D443" s="216"/>
      <c r="E443" s="216"/>
      <c r="F443" s="216"/>
      <c r="G443" s="216"/>
      <c r="H443" s="217">
        <f t="shared" si="76"/>
        <v>0</v>
      </c>
      <c r="I443" s="216"/>
      <c r="J443" s="216"/>
      <c r="K443" s="216"/>
      <c r="L443" s="216"/>
      <c r="M443" s="217">
        <f t="shared" si="77"/>
        <v>0</v>
      </c>
      <c r="N443" s="216"/>
      <c r="O443" s="216"/>
      <c r="P443" s="216"/>
      <c r="Q443" s="216">
        <v>956.13</v>
      </c>
      <c r="R443" s="329">
        <f t="shared" si="78"/>
        <v>956.13</v>
      </c>
      <c r="S443" s="336">
        <v>565.56999999999994</v>
      </c>
      <c r="T443" s="323">
        <v>859.14</v>
      </c>
      <c r="U443" s="323">
        <v>1630.39</v>
      </c>
      <c r="V443" s="323">
        <v>1107.8499999999999</v>
      </c>
      <c r="W443" s="337">
        <f t="shared" si="71"/>
        <v>4162.9500000000007</v>
      </c>
      <c r="X443" s="336">
        <v>827.24</v>
      </c>
      <c r="Y443" s="323">
        <v>786.40000000000009</v>
      </c>
      <c r="Z443" s="323">
        <v>1086.47</v>
      </c>
      <c r="AA443" s="323">
        <v>1443.5600000000002</v>
      </c>
      <c r="AB443" s="337">
        <f t="shared" si="72"/>
        <v>4143.67</v>
      </c>
      <c r="AC443" s="336">
        <v>1011.8399999999999</v>
      </c>
      <c r="AD443" s="323">
        <v>1057.1500000000001</v>
      </c>
      <c r="AE443" s="323">
        <v>2034.12</v>
      </c>
      <c r="AF443" s="323">
        <v>1848.62</v>
      </c>
      <c r="AG443" s="337">
        <f t="shared" si="73"/>
        <v>5951.73</v>
      </c>
      <c r="AH443" s="336">
        <v>744.75</v>
      </c>
      <c r="AI443" s="323">
        <v>869.42</v>
      </c>
      <c r="AJ443" s="323"/>
      <c r="AK443" s="323"/>
      <c r="AL443" s="337">
        <f t="shared" si="74"/>
        <v>1614.17</v>
      </c>
    </row>
    <row r="444" spans="1:38" ht="12.75" customHeight="1" x14ac:dyDescent="0.2">
      <c r="A444" s="95" t="s">
        <v>205</v>
      </c>
      <c r="B444" s="215" t="s">
        <v>9</v>
      </c>
      <c r="C444" s="215" t="s">
        <v>163</v>
      </c>
      <c r="D444" s="216"/>
      <c r="E444" s="216"/>
      <c r="F444" s="216"/>
      <c r="G444" s="216"/>
      <c r="H444" s="217"/>
      <c r="I444" s="216"/>
      <c r="J444" s="216"/>
      <c r="K444" s="216"/>
      <c r="L444" s="216"/>
      <c r="M444" s="217"/>
      <c r="N444" s="216"/>
      <c r="O444" s="216"/>
      <c r="P444" s="216"/>
      <c r="Q444" s="216"/>
      <c r="R444" s="329">
        <f t="shared" si="78"/>
        <v>0</v>
      </c>
      <c r="S444" s="336"/>
      <c r="T444" s="323"/>
      <c r="U444" s="323"/>
      <c r="V444" s="323">
        <v>444.68000000000006</v>
      </c>
      <c r="W444" s="337">
        <f t="shared" si="71"/>
        <v>444.68000000000006</v>
      </c>
      <c r="X444" s="336">
        <v>131.18</v>
      </c>
      <c r="Y444" s="323">
        <v>234.17000000000002</v>
      </c>
      <c r="Z444" s="323">
        <v>192.05</v>
      </c>
      <c r="AA444" s="323">
        <v>849.00400000000002</v>
      </c>
      <c r="AB444" s="337">
        <f t="shared" si="72"/>
        <v>1406.404</v>
      </c>
      <c r="AC444" s="336">
        <v>792</v>
      </c>
      <c r="AD444" s="323">
        <v>680.61</v>
      </c>
      <c r="AE444" s="323">
        <v>919.53</v>
      </c>
      <c r="AF444" s="323">
        <v>792.63000000000011</v>
      </c>
      <c r="AG444" s="337">
        <f t="shared" si="73"/>
        <v>3184.7700000000004</v>
      </c>
      <c r="AH444" s="336">
        <v>704.71</v>
      </c>
      <c r="AI444" s="323">
        <v>457.54</v>
      </c>
      <c r="AJ444" s="323"/>
      <c r="AK444" s="323"/>
      <c r="AL444" s="337">
        <f t="shared" si="74"/>
        <v>1162.25</v>
      </c>
    </row>
    <row r="445" spans="1:38" ht="12.75" customHeight="1" x14ac:dyDescent="0.2">
      <c r="A445" s="95" t="s">
        <v>205</v>
      </c>
      <c r="B445" s="215" t="s">
        <v>101</v>
      </c>
      <c r="C445" s="215" t="s">
        <v>141</v>
      </c>
      <c r="D445" s="216"/>
      <c r="E445" s="216"/>
      <c r="F445" s="216"/>
      <c r="G445" s="216"/>
      <c r="H445" s="217">
        <f t="shared" ref="H445:H476" si="79">SUM(D445:G445)</f>
        <v>0</v>
      </c>
      <c r="I445" s="216"/>
      <c r="J445" s="216"/>
      <c r="K445" s="216"/>
      <c r="L445" s="216"/>
      <c r="M445" s="217">
        <f t="shared" ref="M445:M476" si="80">SUM(I445:L445)</f>
        <v>0</v>
      </c>
      <c r="N445" s="216"/>
      <c r="O445" s="216"/>
      <c r="P445" s="216"/>
      <c r="Q445" s="216">
        <v>3954.3099999999995</v>
      </c>
      <c r="R445" s="329">
        <f t="shared" si="78"/>
        <v>3954.3099999999995</v>
      </c>
      <c r="S445" s="336">
        <v>2169.1099999999997</v>
      </c>
      <c r="T445" s="323">
        <v>1035.53</v>
      </c>
      <c r="U445" s="323">
        <v>4072.4700000000003</v>
      </c>
      <c r="V445" s="323">
        <v>3857.25</v>
      </c>
      <c r="W445" s="337">
        <f t="shared" si="71"/>
        <v>11134.36</v>
      </c>
      <c r="X445" s="336">
        <v>2285.36</v>
      </c>
      <c r="Y445" s="323">
        <v>727.83</v>
      </c>
      <c r="Z445" s="323"/>
      <c r="AA445" s="323"/>
      <c r="AB445" s="337">
        <f t="shared" si="72"/>
        <v>3013.19</v>
      </c>
      <c r="AC445" s="336"/>
      <c r="AD445" s="323"/>
      <c r="AE445" s="323"/>
      <c r="AF445" s="323"/>
      <c r="AG445" s="337">
        <f t="shared" si="73"/>
        <v>0</v>
      </c>
      <c r="AH445" s="336"/>
      <c r="AI445" s="323"/>
      <c r="AJ445" s="323"/>
      <c r="AK445" s="323"/>
      <c r="AL445" s="337">
        <f t="shared" si="74"/>
        <v>0</v>
      </c>
    </row>
    <row r="446" spans="1:38" ht="12.75" customHeight="1" x14ac:dyDescent="0.2">
      <c r="A446" s="95" t="s">
        <v>205</v>
      </c>
      <c r="B446" s="215" t="s">
        <v>101</v>
      </c>
      <c r="C446" s="215" t="s">
        <v>145</v>
      </c>
      <c r="D446" s="216"/>
      <c r="E446" s="216"/>
      <c r="F446" s="216"/>
      <c r="G446" s="216"/>
      <c r="H446" s="217">
        <f t="shared" si="79"/>
        <v>0</v>
      </c>
      <c r="I446" s="216"/>
      <c r="J446" s="216"/>
      <c r="K446" s="216"/>
      <c r="L446" s="216"/>
      <c r="M446" s="217">
        <f t="shared" si="80"/>
        <v>0</v>
      </c>
      <c r="N446" s="216"/>
      <c r="O446" s="216"/>
      <c r="P446" s="216"/>
      <c r="Q446" s="216">
        <v>30531.240000000005</v>
      </c>
      <c r="R446" s="329">
        <f t="shared" si="78"/>
        <v>30531.240000000005</v>
      </c>
      <c r="S446" s="336">
        <v>19285.740000000002</v>
      </c>
      <c r="T446" s="323">
        <v>14067.939999999999</v>
      </c>
      <c r="U446" s="323">
        <v>27412.149999999998</v>
      </c>
      <c r="V446" s="323">
        <v>44902.799999999996</v>
      </c>
      <c r="W446" s="337">
        <f t="shared" si="71"/>
        <v>105668.63</v>
      </c>
      <c r="X446" s="336">
        <v>222.55999999999977</v>
      </c>
      <c r="Y446" s="323">
        <v>16293.78</v>
      </c>
      <c r="Z446" s="323"/>
      <c r="AA446" s="323"/>
      <c r="AB446" s="337">
        <f t="shared" si="72"/>
        <v>16516.34</v>
      </c>
      <c r="AC446" s="336"/>
      <c r="AD446" s="323"/>
      <c r="AE446" s="323"/>
      <c r="AF446" s="323"/>
      <c r="AG446" s="337">
        <f t="shared" si="73"/>
        <v>0</v>
      </c>
      <c r="AH446" s="336"/>
      <c r="AI446" s="323"/>
      <c r="AJ446" s="323"/>
      <c r="AK446" s="323"/>
      <c r="AL446" s="337">
        <f t="shared" si="74"/>
        <v>0</v>
      </c>
    </row>
    <row r="447" spans="1:38" ht="12.75" customHeight="1" x14ac:dyDescent="0.2">
      <c r="A447" s="95" t="s">
        <v>205</v>
      </c>
      <c r="B447" s="310" t="s">
        <v>10</v>
      </c>
      <c r="C447" s="310" t="s">
        <v>156</v>
      </c>
      <c r="D447" s="311"/>
      <c r="E447" s="311"/>
      <c r="F447" s="311"/>
      <c r="G447" s="311"/>
      <c r="H447" s="312">
        <f t="shared" si="79"/>
        <v>0</v>
      </c>
      <c r="I447" s="311"/>
      <c r="J447" s="311"/>
      <c r="K447" s="311"/>
      <c r="L447" s="311"/>
      <c r="M447" s="312">
        <f t="shared" si="80"/>
        <v>0</v>
      </c>
      <c r="N447" s="311"/>
      <c r="O447" s="311"/>
      <c r="P447" s="311"/>
      <c r="Q447" s="311">
        <v>16909.899999999998</v>
      </c>
      <c r="R447" s="329">
        <f t="shared" si="78"/>
        <v>16909.899999999998</v>
      </c>
      <c r="S447" s="336">
        <v>5906.33</v>
      </c>
      <c r="T447" s="323">
        <v>8790.67</v>
      </c>
      <c r="U447" s="323">
        <v>10374.949999999999</v>
      </c>
      <c r="V447" s="323">
        <v>13287.099999999999</v>
      </c>
      <c r="W447" s="337">
        <f t="shared" si="71"/>
        <v>38359.049999999996</v>
      </c>
      <c r="X447" s="336">
        <v>5451.1100000000006</v>
      </c>
      <c r="Y447" s="323">
        <v>8152.5</v>
      </c>
      <c r="Z447" s="323">
        <v>13098.350000000002</v>
      </c>
      <c r="AA447" s="323">
        <v>11464.02</v>
      </c>
      <c r="AB447" s="337">
        <f t="shared" si="72"/>
        <v>38165.980000000003</v>
      </c>
      <c r="AC447" s="336">
        <v>5157.29</v>
      </c>
      <c r="AD447" s="323"/>
      <c r="AE447" s="323"/>
      <c r="AF447" s="323"/>
      <c r="AG447" s="337">
        <f t="shared" si="73"/>
        <v>5157.29</v>
      </c>
      <c r="AH447" s="336"/>
      <c r="AI447" s="323"/>
      <c r="AJ447" s="323"/>
      <c r="AK447" s="323"/>
      <c r="AL447" s="337">
        <f t="shared" si="74"/>
        <v>0</v>
      </c>
    </row>
    <row r="448" spans="1:38" ht="12.75" customHeight="1" x14ac:dyDescent="0.2">
      <c r="A448" s="95" t="s">
        <v>205</v>
      </c>
      <c r="B448" s="310" t="s">
        <v>10</v>
      </c>
      <c r="C448" s="310" t="s">
        <v>145</v>
      </c>
      <c r="D448" s="311"/>
      <c r="E448" s="311"/>
      <c r="F448" s="311"/>
      <c r="G448" s="311"/>
      <c r="H448" s="312">
        <f t="shared" si="79"/>
        <v>0</v>
      </c>
      <c r="I448" s="311"/>
      <c r="J448" s="311"/>
      <c r="K448" s="311"/>
      <c r="L448" s="311"/>
      <c r="M448" s="312">
        <f t="shared" si="80"/>
        <v>0</v>
      </c>
      <c r="N448" s="311"/>
      <c r="O448" s="311"/>
      <c r="P448" s="311"/>
      <c r="Q448" s="311">
        <v>16335.67</v>
      </c>
      <c r="R448" s="329">
        <f t="shared" si="78"/>
        <v>16335.67</v>
      </c>
      <c r="S448" s="336">
        <v>10307.209999999999</v>
      </c>
      <c r="T448" s="323">
        <v>10889.6</v>
      </c>
      <c r="U448" s="323">
        <v>13297.609999999999</v>
      </c>
      <c r="V448" s="323">
        <v>16230.78</v>
      </c>
      <c r="W448" s="337">
        <f t="shared" si="71"/>
        <v>50725.2</v>
      </c>
      <c r="X448" s="336">
        <v>7523.6</v>
      </c>
      <c r="Y448" s="323">
        <v>9041.43</v>
      </c>
      <c r="Z448" s="323">
        <v>11197.18</v>
      </c>
      <c r="AA448" s="323">
        <v>13258.17</v>
      </c>
      <c r="AB448" s="337">
        <f t="shared" si="72"/>
        <v>41020.379999999997</v>
      </c>
      <c r="AC448" s="336">
        <v>7224.24</v>
      </c>
      <c r="AD448" s="323">
        <v>7242.51</v>
      </c>
      <c r="AE448" s="323">
        <v>16677.89</v>
      </c>
      <c r="AF448" s="323">
        <v>14457.99</v>
      </c>
      <c r="AG448" s="337">
        <f t="shared" si="73"/>
        <v>45602.63</v>
      </c>
      <c r="AH448" s="336">
        <v>8351.9000000000015</v>
      </c>
      <c r="AI448" s="323">
        <v>9110.7900000000009</v>
      </c>
      <c r="AJ448" s="323"/>
      <c r="AK448" s="323"/>
      <c r="AL448" s="337">
        <f t="shared" si="74"/>
        <v>17462.690000000002</v>
      </c>
    </row>
    <row r="449" spans="1:38" ht="12.75" customHeight="1" x14ac:dyDescent="0.2">
      <c r="A449" s="95" t="s">
        <v>205</v>
      </c>
      <c r="B449" s="310" t="s">
        <v>10</v>
      </c>
      <c r="C449" s="310" t="s">
        <v>147</v>
      </c>
      <c r="D449" s="311"/>
      <c r="E449" s="311"/>
      <c r="F449" s="311"/>
      <c r="G449" s="311"/>
      <c r="H449" s="312">
        <f t="shared" si="79"/>
        <v>0</v>
      </c>
      <c r="I449" s="311"/>
      <c r="J449" s="311"/>
      <c r="K449" s="311"/>
      <c r="L449" s="311"/>
      <c r="M449" s="312">
        <f t="shared" si="80"/>
        <v>0</v>
      </c>
      <c r="N449" s="311"/>
      <c r="O449" s="311"/>
      <c r="P449" s="311"/>
      <c r="Q449" s="311">
        <v>2088.79</v>
      </c>
      <c r="R449" s="329">
        <f t="shared" si="78"/>
        <v>2088.79</v>
      </c>
      <c r="S449" s="336">
        <v>2704.63</v>
      </c>
      <c r="T449" s="323">
        <v>2287.02</v>
      </c>
      <c r="U449" s="323">
        <v>5163.07</v>
      </c>
      <c r="V449" s="323">
        <v>6895.65</v>
      </c>
      <c r="W449" s="337">
        <f t="shared" si="71"/>
        <v>17050.37</v>
      </c>
      <c r="X449" s="336">
        <v>1559.82</v>
      </c>
      <c r="Y449" s="323">
        <v>2019.09</v>
      </c>
      <c r="Z449" s="323">
        <v>5166.74</v>
      </c>
      <c r="AA449" s="323">
        <v>15154.32</v>
      </c>
      <c r="AB449" s="337">
        <f t="shared" si="72"/>
        <v>23899.97</v>
      </c>
      <c r="AC449" s="336">
        <v>6461.2599999999993</v>
      </c>
      <c r="AD449" s="323">
        <v>4887.88</v>
      </c>
      <c r="AE449" s="323">
        <v>11955.35</v>
      </c>
      <c r="AF449" s="323">
        <v>12927.14</v>
      </c>
      <c r="AG449" s="337">
        <f t="shared" si="73"/>
        <v>36231.629999999997</v>
      </c>
      <c r="AH449" s="336">
        <v>5942.07</v>
      </c>
      <c r="AI449" s="323">
        <v>5664.4</v>
      </c>
      <c r="AJ449" s="323"/>
      <c r="AK449" s="323"/>
      <c r="AL449" s="337">
        <f t="shared" si="74"/>
        <v>11606.47</v>
      </c>
    </row>
    <row r="450" spans="1:38" ht="12.75" customHeight="1" x14ac:dyDescent="0.2">
      <c r="A450" s="95" t="s">
        <v>40</v>
      </c>
      <c r="B450" s="96" t="s">
        <v>59</v>
      </c>
      <c r="C450" s="96" t="s">
        <v>158</v>
      </c>
      <c r="D450" s="98"/>
      <c r="E450" s="98"/>
      <c r="F450" s="98"/>
      <c r="G450" s="98"/>
      <c r="H450" s="121">
        <f t="shared" si="79"/>
        <v>0</v>
      </c>
      <c r="I450" s="98"/>
      <c r="J450" s="98"/>
      <c r="K450" s="98"/>
      <c r="L450" s="98"/>
      <c r="M450" s="121">
        <f t="shared" si="80"/>
        <v>0</v>
      </c>
      <c r="N450" s="98"/>
      <c r="O450" s="98"/>
      <c r="P450" s="98">
        <v>1374.4100000000003</v>
      </c>
      <c r="Q450" s="98"/>
      <c r="R450" s="329">
        <f t="shared" ref="R450:R481" si="81">SUM(N450:Q450)</f>
        <v>1374.4100000000003</v>
      </c>
      <c r="S450" s="336"/>
      <c r="T450" s="323"/>
      <c r="U450" s="323"/>
      <c r="V450" s="323"/>
      <c r="W450" s="337">
        <f t="shared" si="71"/>
        <v>0</v>
      </c>
      <c r="X450" s="336"/>
      <c r="Y450" s="323"/>
      <c r="Z450" s="323"/>
      <c r="AA450" s="323"/>
      <c r="AB450" s="337">
        <f t="shared" si="72"/>
        <v>0</v>
      </c>
      <c r="AC450" s="336"/>
      <c r="AD450" s="323"/>
      <c r="AE450" s="323"/>
      <c r="AF450" s="323"/>
      <c r="AG450" s="337">
        <f t="shared" si="73"/>
        <v>0</v>
      </c>
      <c r="AH450" s="336"/>
      <c r="AI450" s="323"/>
      <c r="AJ450" s="323"/>
      <c r="AK450" s="323"/>
      <c r="AL450" s="337">
        <f t="shared" si="74"/>
        <v>0</v>
      </c>
    </row>
    <row r="451" spans="1:38" ht="12.75" customHeight="1" x14ac:dyDescent="0.2">
      <c r="A451" s="95" t="s">
        <v>40</v>
      </c>
      <c r="B451" s="96" t="s">
        <v>59</v>
      </c>
      <c r="C451" s="96" t="s">
        <v>134</v>
      </c>
      <c r="D451" s="98">
        <v>1189.6199999999999</v>
      </c>
      <c r="E451" s="98">
        <v>395.06000000000006</v>
      </c>
      <c r="F451" s="98">
        <v>595.26</v>
      </c>
      <c r="G451" s="98">
        <v>363.41999999999996</v>
      </c>
      <c r="H451" s="121">
        <f t="shared" si="79"/>
        <v>2543.3599999999997</v>
      </c>
      <c r="I451" s="98">
        <v>188.76</v>
      </c>
      <c r="J451" s="98">
        <v>519.45000000000005</v>
      </c>
      <c r="K451" s="98">
        <v>1693.1</v>
      </c>
      <c r="L451" s="98">
        <v>1655.4899999999998</v>
      </c>
      <c r="M451" s="121">
        <f t="shared" si="80"/>
        <v>4056.7999999999997</v>
      </c>
      <c r="N451" s="98">
        <v>1196.6600000000001</v>
      </c>
      <c r="O451" s="98">
        <v>1230.2699999999998</v>
      </c>
      <c r="P451" s="98"/>
      <c r="Q451" s="98"/>
      <c r="R451" s="329">
        <f t="shared" si="81"/>
        <v>2426.9299999999998</v>
      </c>
      <c r="S451" s="336"/>
      <c r="T451" s="323"/>
      <c r="U451" s="323"/>
      <c r="V451" s="323"/>
      <c r="W451" s="337">
        <f t="shared" si="71"/>
        <v>0</v>
      </c>
      <c r="X451" s="336"/>
      <c r="Y451" s="323"/>
      <c r="Z451" s="323"/>
      <c r="AA451" s="323"/>
      <c r="AB451" s="337">
        <f t="shared" si="72"/>
        <v>0</v>
      </c>
      <c r="AC451" s="336"/>
      <c r="AD451" s="323"/>
      <c r="AE451" s="323"/>
      <c r="AF451" s="323"/>
      <c r="AG451" s="337">
        <f t="shared" si="73"/>
        <v>0</v>
      </c>
      <c r="AH451" s="336"/>
      <c r="AI451" s="323"/>
      <c r="AJ451" s="323"/>
      <c r="AK451" s="323"/>
      <c r="AL451" s="337">
        <f t="shared" si="74"/>
        <v>0</v>
      </c>
    </row>
    <row r="452" spans="1:38" ht="12.75" customHeight="1" x14ac:dyDescent="0.2">
      <c r="A452" s="95" t="s">
        <v>40</v>
      </c>
      <c r="B452" s="96" t="s">
        <v>59</v>
      </c>
      <c r="C452" s="96" t="s">
        <v>142</v>
      </c>
      <c r="D452" s="98">
        <v>1191.93</v>
      </c>
      <c r="E452" s="98">
        <v>1677.22</v>
      </c>
      <c r="F452" s="98">
        <v>1175.1299999999999</v>
      </c>
      <c r="G452" s="98">
        <v>1287.32</v>
      </c>
      <c r="H452" s="121">
        <f t="shared" si="79"/>
        <v>5331.5999999999995</v>
      </c>
      <c r="I452" s="98">
        <v>295.15999999999997</v>
      </c>
      <c r="J452" s="98">
        <v>2493.8100000000004</v>
      </c>
      <c r="K452" s="98">
        <v>591.27</v>
      </c>
      <c r="L452" s="98">
        <v>808.81999999999994</v>
      </c>
      <c r="M452" s="121">
        <f t="shared" si="80"/>
        <v>4189.0600000000004</v>
      </c>
      <c r="N452" s="98">
        <v>604</v>
      </c>
      <c r="O452" s="98">
        <v>764.78999999999985</v>
      </c>
      <c r="P452" s="98"/>
      <c r="Q452" s="98"/>
      <c r="R452" s="329">
        <f t="shared" si="81"/>
        <v>1368.79</v>
      </c>
      <c r="S452" s="336"/>
      <c r="T452" s="323"/>
      <c r="U452" s="323"/>
      <c r="V452" s="323"/>
      <c r="W452" s="337">
        <f t="shared" si="71"/>
        <v>0</v>
      </c>
      <c r="X452" s="336"/>
      <c r="Y452" s="323"/>
      <c r="Z452" s="323"/>
      <c r="AA452" s="323"/>
      <c r="AB452" s="337">
        <f t="shared" si="72"/>
        <v>0</v>
      </c>
      <c r="AC452" s="336"/>
      <c r="AD452" s="323"/>
      <c r="AE452" s="323"/>
      <c r="AF452" s="323"/>
      <c r="AG452" s="337">
        <f t="shared" si="73"/>
        <v>0</v>
      </c>
      <c r="AH452" s="336"/>
      <c r="AI452" s="323"/>
      <c r="AJ452" s="323"/>
      <c r="AK452" s="323"/>
      <c r="AL452" s="337">
        <f t="shared" si="74"/>
        <v>0</v>
      </c>
    </row>
    <row r="453" spans="1:38" ht="12.75" customHeight="1" x14ac:dyDescent="0.2">
      <c r="A453" s="95" t="s">
        <v>40</v>
      </c>
      <c r="B453" s="96" t="s">
        <v>59</v>
      </c>
      <c r="C453" s="96" t="s">
        <v>144</v>
      </c>
      <c r="D453" s="98"/>
      <c r="E453" s="98"/>
      <c r="F453" s="98"/>
      <c r="G453" s="98"/>
      <c r="H453" s="121">
        <f t="shared" si="79"/>
        <v>0</v>
      </c>
      <c r="I453" s="98"/>
      <c r="J453" s="98"/>
      <c r="K453" s="98"/>
      <c r="L453" s="98"/>
      <c r="M453" s="121">
        <f t="shared" si="80"/>
        <v>0</v>
      </c>
      <c r="N453" s="98"/>
      <c r="O453" s="98"/>
      <c r="P453" s="98">
        <v>4337.0599999999977</v>
      </c>
      <c r="Q453" s="98"/>
      <c r="R453" s="329">
        <f t="shared" si="81"/>
        <v>4337.0599999999977</v>
      </c>
      <c r="S453" s="336"/>
      <c r="T453" s="323"/>
      <c r="U453" s="323"/>
      <c r="V453" s="323"/>
      <c r="W453" s="337">
        <f t="shared" si="71"/>
        <v>0</v>
      </c>
      <c r="X453" s="336"/>
      <c r="Y453" s="323"/>
      <c r="Z453" s="323"/>
      <c r="AA453" s="323"/>
      <c r="AB453" s="337">
        <f t="shared" si="72"/>
        <v>0</v>
      </c>
      <c r="AC453" s="336"/>
      <c r="AD453" s="323"/>
      <c r="AE453" s="323"/>
      <c r="AF453" s="323"/>
      <c r="AG453" s="337">
        <f t="shared" si="73"/>
        <v>0</v>
      </c>
      <c r="AH453" s="336"/>
      <c r="AI453" s="323"/>
      <c r="AJ453" s="323"/>
      <c r="AK453" s="323"/>
      <c r="AL453" s="337">
        <f t="shared" si="74"/>
        <v>0</v>
      </c>
    </row>
    <row r="454" spans="1:38" ht="12.75" customHeight="1" x14ac:dyDescent="0.2">
      <c r="A454" s="95" t="s">
        <v>40</v>
      </c>
      <c r="B454" s="96" t="s">
        <v>59</v>
      </c>
      <c r="C454" s="96" t="s">
        <v>147</v>
      </c>
      <c r="D454" s="98">
        <v>500.03</v>
      </c>
      <c r="E454" s="98">
        <v>805.06</v>
      </c>
      <c r="F454" s="98">
        <v>654.98</v>
      </c>
      <c r="G454" s="98">
        <v>654.29</v>
      </c>
      <c r="H454" s="121">
        <f t="shared" si="79"/>
        <v>2614.3599999999997</v>
      </c>
      <c r="I454" s="98">
        <v>453.92</v>
      </c>
      <c r="J454" s="98">
        <v>511.52</v>
      </c>
      <c r="K454" s="98">
        <v>992.79999999999984</v>
      </c>
      <c r="L454" s="98">
        <v>653.5</v>
      </c>
      <c r="M454" s="121">
        <f t="shared" si="80"/>
        <v>2611.7399999999998</v>
      </c>
      <c r="N454" s="98">
        <v>358.48</v>
      </c>
      <c r="O454" s="98">
        <v>277.26</v>
      </c>
      <c r="P454" s="98">
        <v>1670.6899999999998</v>
      </c>
      <c r="Q454" s="98"/>
      <c r="R454" s="329">
        <f t="shared" si="81"/>
        <v>2306.4299999999998</v>
      </c>
      <c r="S454" s="336"/>
      <c r="T454" s="323"/>
      <c r="U454" s="323"/>
      <c r="V454" s="323"/>
      <c r="W454" s="337">
        <f t="shared" si="71"/>
        <v>0</v>
      </c>
      <c r="X454" s="336"/>
      <c r="Y454" s="323"/>
      <c r="Z454" s="323"/>
      <c r="AA454" s="323"/>
      <c r="AB454" s="337">
        <f t="shared" si="72"/>
        <v>0</v>
      </c>
      <c r="AC454" s="336"/>
      <c r="AD454" s="323"/>
      <c r="AE454" s="323"/>
      <c r="AF454" s="323"/>
      <c r="AG454" s="337">
        <f t="shared" si="73"/>
        <v>0</v>
      </c>
      <c r="AH454" s="336"/>
      <c r="AI454" s="323"/>
      <c r="AJ454" s="323"/>
      <c r="AK454" s="323"/>
      <c r="AL454" s="337">
        <f t="shared" si="74"/>
        <v>0</v>
      </c>
    </row>
    <row r="455" spans="1:38" ht="12.75" customHeight="1" x14ac:dyDescent="0.2">
      <c r="A455" s="95" t="s">
        <v>40</v>
      </c>
      <c r="B455" s="96" t="s">
        <v>59</v>
      </c>
      <c r="C455" s="96" t="s">
        <v>154</v>
      </c>
      <c r="D455" s="98"/>
      <c r="E455" s="98"/>
      <c r="F455" s="98">
        <v>322.8</v>
      </c>
      <c r="G455" s="98">
        <v>250.97999999999996</v>
      </c>
      <c r="H455" s="121">
        <f t="shared" si="79"/>
        <v>573.78</v>
      </c>
      <c r="I455" s="98">
        <v>379.52</v>
      </c>
      <c r="J455" s="98">
        <v>114.87</v>
      </c>
      <c r="K455" s="98">
        <v>93.63</v>
      </c>
      <c r="L455" s="98">
        <v>72.39</v>
      </c>
      <c r="M455" s="121">
        <f t="shared" si="80"/>
        <v>660.41</v>
      </c>
      <c r="N455" s="98">
        <v>48.469999999999992</v>
      </c>
      <c r="O455" s="98">
        <v>127.44</v>
      </c>
      <c r="P455" s="98">
        <v>48.99</v>
      </c>
      <c r="Q455" s="98"/>
      <c r="R455" s="329">
        <f t="shared" si="81"/>
        <v>224.9</v>
      </c>
      <c r="S455" s="336"/>
      <c r="T455" s="323"/>
      <c r="U455" s="323"/>
      <c r="V455" s="323"/>
      <c r="W455" s="337">
        <f t="shared" si="71"/>
        <v>0</v>
      </c>
      <c r="X455" s="336"/>
      <c r="Y455" s="323"/>
      <c r="Z455" s="323"/>
      <c r="AA455" s="323"/>
      <c r="AB455" s="337">
        <f t="shared" si="72"/>
        <v>0</v>
      </c>
      <c r="AC455" s="336"/>
      <c r="AD455" s="323"/>
      <c r="AE455" s="323"/>
      <c r="AF455" s="323"/>
      <c r="AG455" s="337">
        <f t="shared" si="73"/>
        <v>0</v>
      </c>
      <c r="AH455" s="336"/>
      <c r="AI455" s="323"/>
      <c r="AJ455" s="323"/>
      <c r="AK455" s="323"/>
      <c r="AL455" s="337">
        <f t="shared" si="74"/>
        <v>0</v>
      </c>
    </row>
    <row r="456" spans="1:38" ht="12.75" customHeight="1" x14ac:dyDescent="0.2">
      <c r="A456" s="95" t="s">
        <v>40</v>
      </c>
      <c r="B456" s="96" t="s">
        <v>111</v>
      </c>
      <c r="C456" s="96" t="s">
        <v>157</v>
      </c>
      <c r="D456" s="98">
        <v>834.64</v>
      </c>
      <c r="E456" s="98">
        <v>638.04</v>
      </c>
      <c r="F456" s="98">
        <v>977.62</v>
      </c>
      <c r="G456" s="98"/>
      <c r="H456" s="121">
        <f t="shared" si="79"/>
        <v>2450.2999999999997</v>
      </c>
      <c r="I456" s="98"/>
      <c r="J456" s="98"/>
      <c r="K456" s="98"/>
      <c r="L456" s="98"/>
      <c r="M456" s="121">
        <f t="shared" si="80"/>
        <v>0</v>
      </c>
      <c r="N456" s="98"/>
      <c r="O456" s="98"/>
      <c r="P456" s="98"/>
      <c r="Q456" s="98"/>
      <c r="R456" s="329">
        <f t="shared" si="81"/>
        <v>0</v>
      </c>
      <c r="S456" s="336"/>
      <c r="T456" s="323"/>
      <c r="U456" s="323"/>
      <c r="V456" s="323"/>
      <c r="W456" s="337">
        <f t="shared" si="71"/>
        <v>0</v>
      </c>
      <c r="X456" s="336"/>
      <c r="Y456" s="323"/>
      <c r="Z456" s="323"/>
      <c r="AA456" s="323"/>
      <c r="AB456" s="337">
        <f t="shared" si="72"/>
        <v>0</v>
      </c>
      <c r="AC456" s="336"/>
      <c r="AD456" s="323"/>
      <c r="AE456" s="323"/>
      <c r="AF456" s="323"/>
      <c r="AG456" s="337">
        <f t="shared" si="73"/>
        <v>0</v>
      </c>
      <c r="AH456" s="336"/>
      <c r="AI456" s="323"/>
      <c r="AJ456" s="323"/>
      <c r="AK456" s="323"/>
      <c r="AL456" s="337">
        <f t="shared" si="74"/>
        <v>0</v>
      </c>
    </row>
    <row r="457" spans="1:38" ht="12.75" customHeight="1" x14ac:dyDescent="0.2">
      <c r="A457" s="95" t="s">
        <v>40</v>
      </c>
      <c r="B457" s="96" t="s">
        <v>243</v>
      </c>
      <c r="C457" s="96" t="s">
        <v>124</v>
      </c>
      <c r="D457" s="98"/>
      <c r="E457" s="98"/>
      <c r="F457" s="98"/>
      <c r="G457" s="98"/>
      <c r="H457" s="121">
        <f t="shared" si="79"/>
        <v>0</v>
      </c>
      <c r="I457" s="98"/>
      <c r="J457" s="98"/>
      <c r="K457" s="98"/>
      <c r="L457" s="98">
        <v>601.87</v>
      </c>
      <c r="M457" s="121">
        <f t="shared" si="80"/>
        <v>601.87</v>
      </c>
      <c r="N457" s="98">
        <v>316.65999999999997</v>
      </c>
      <c r="O457" s="98">
        <v>89.449999999999989</v>
      </c>
      <c r="P457" s="98">
        <v>244.58999999999997</v>
      </c>
      <c r="Q457" s="98"/>
      <c r="R457" s="329">
        <f t="shared" si="81"/>
        <v>650.69999999999993</v>
      </c>
      <c r="S457" s="336"/>
      <c r="T457" s="323"/>
      <c r="U457" s="323"/>
      <c r="V457" s="323"/>
      <c r="W457" s="337">
        <f t="shared" si="71"/>
        <v>0</v>
      </c>
      <c r="X457" s="336"/>
      <c r="Y457" s="323"/>
      <c r="Z457" s="323"/>
      <c r="AA457" s="323"/>
      <c r="AB457" s="337">
        <f t="shared" si="72"/>
        <v>0</v>
      </c>
      <c r="AC457" s="336"/>
      <c r="AD457" s="323"/>
      <c r="AE457" s="323"/>
      <c r="AF457" s="323"/>
      <c r="AG457" s="337">
        <f t="shared" si="73"/>
        <v>0</v>
      </c>
      <c r="AH457" s="336"/>
      <c r="AI457" s="323"/>
      <c r="AJ457" s="323"/>
      <c r="AK457" s="323"/>
      <c r="AL457" s="337">
        <f t="shared" si="74"/>
        <v>0</v>
      </c>
    </row>
    <row r="458" spans="1:38" ht="12.75" customHeight="1" x14ac:dyDescent="0.2">
      <c r="A458" s="95" t="s">
        <v>40</v>
      </c>
      <c r="B458" s="96" t="s">
        <v>243</v>
      </c>
      <c r="C458" s="96" t="s">
        <v>125</v>
      </c>
      <c r="D458" s="98">
        <v>1660.1399999999999</v>
      </c>
      <c r="E458" s="98">
        <v>1333.88</v>
      </c>
      <c r="F458" s="98">
        <v>1931.5</v>
      </c>
      <c r="G458" s="98">
        <v>1532.36</v>
      </c>
      <c r="H458" s="121">
        <f t="shared" si="79"/>
        <v>6457.88</v>
      </c>
      <c r="I458" s="98">
        <v>1471.63</v>
      </c>
      <c r="J458" s="98">
        <v>1637.3900000000003</v>
      </c>
      <c r="K458" s="98">
        <v>2491.06</v>
      </c>
      <c r="L458" s="98">
        <v>2481.2199999999998</v>
      </c>
      <c r="M458" s="121">
        <f t="shared" si="80"/>
        <v>8081.2999999999993</v>
      </c>
      <c r="N458" s="98">
        <v>2067.46</v>
      </c>
      <c r="O458" s="98">
        <v>1396.86</v>
      </c>
      <c r="P458" s="98">
        <v>2486</v>
      </c>
      <c r="Q458" s="98"/>
      <c r="R458" s="329">
        <f t="shared" si="81"/>
        <v>5950.32</v>
      </c>
      <c r="S458" s="336"/>
      <c r="T458" s="323"/>
      <c r="U458" s="323"/>
      <c r="V458" s="323"/>
      <c r="W458" s="337">
        <f t="shared" si="71"/>
        <v>0</v>
      </c>
      <c r="X458" s="336"/>
      <c r="Y458" s="323"/>
      <c r="Z458" s="323"/>
      <c r="AA458" s="323"/>
      <c r="AB458" s="337">
        <f t="shared" si="72"/>
        <v>0</v>
      </c>
      <c r="AC458" s="336"/>
      <c r="AD458" s="323"/>
      <c r="AE458" s="323"/>
      <c r="AF458" s="323"/>
      <c r="AG458" s="337">
        <f t="shared" si="73"/>
        <v>0</v>
      </c>
      <c r="AH458" s="336"/>
      <c r="AI458" s="323"/>
      <c r="AJ458" s="323"/>
      <c r="AK458" s="323"/>
      <c r="AL458" s="337">
        <f t="shared" si="74"/>
        <v>0</v>
      </c>
    </row>
    <row r="459" spans="1:38" ht="12.75" customHeight="1" x14ac:dyDescent="0.2">
      <c r="A459" s="95" t="s">
        <v>40</v>
      </c>
      <c r="B459" s="96" t="s">
        <v>243</v>
      </c>
      <c r="C459" s="96" t="s">
        <v>126</v>
      </c>
      <c r="D459" s="98">
        <v>12.19</v>
      </c>
      <c r="E459" s="98">
        <v>96.74</v>
      </c>
      <c r="F459" s="98">
        <v>695.61</v>
      </c>
      <c r="G459" s="98">
        <v>754.6099999999999</v>
      </c>
      <c r="H459" s="121">
        <f t="shared" si="79"/>
        <v>1559.1499999999999</v>
      </c>
      <c r="I459" s="98">
        <v>281.23</v>
      </c>
      <c r="J459" s="98">
        <v>229.40999999999997</v>
      </c>
      <c r="K459" s="98">
        <v>735.22</v>
      </c>
      <c r="L459" s="98">
        <v>865.38000000000011</v>
      </c>
      <c r="M459" s="121">
        <f t="shared" si="80"/>
        <v>2111.2400000000002</v>
      </c>
      <c r="N459" s="98">
        <v>419.74</v>
      </c>
      <c r="O459" s="98">
        <v>1078.73</v>
      </c>
      <c r="P459" s="98">
        <v>1247.1100000000001</v>
      </c>
      <c r="Q459" s="98"/>
      <c r="R459" s="329">
        <f t="shared" si="81"/>
        <v>2745.58</v>
      </c>
      <c r="S459" s="336"/>
      <c r="T459" s="323"/>
      <c r="U459" s="323"/>
      <c r="V459" s="323"/>
      <c r="W459" s="337">
        <f t="shared" si="71"/>
        <v>0</v>
      </c>
      <c r="X459" s="336"/>
      <c r="Y459" s="323"/>
      <c r="Z459" s="323"/>
      <c r="AA459" s="323"/>
      <c r="AB459" s="337">
        <f t="shared" si="72"/>
        <v>0</v>
      </c>
      <c r="AC459" s="336"/>
      <c r="AD459" s="323"/>
      <c r="AE459" s="323"/>
      <c r="AF459" s="323"/>
      <c r="AG459" s="337">
        <f t="shared" si="73"/>
        <v>0</v>
      </c>
      <c r="AH459" s="336"/>
      <c r="AI459" s="323"/>
      <c r="AJ459" s="323"/>
      <c r="AK459" s="323"/>
      <c r="AL459" s="337">
        <f t="shared" si="74"/>
        <v>0</v>
      </c>
    </row>
    <row r="460" spans="1:38" ht="12.75" customHeight="1" x14ac:dyDescent="0.2">
      <c r="A460" s="95" t="s">
        <v>40</v>
      </c>
      <c r="B460" s="96" t="s">
        <v>243</v>
      </c>
      <c r="C460" s="96" t="s">
        <v>127</v>
      </c>
      <c r="D460" s="98"/>
      <c r="E460" s="98">
        <v>3</v>
      </c>
      <c r="F460" s="98">
        <v>0.02</v>
      </c>
      <c r="G460" s="98"/>
      <c r="H460" s="121">
        <f t="shared" si="79"/>
        <v>3.02</v>
      </c>
      <c r="I460" s="98">
        <v>6.43</v>
      </c>
      <c r="J460" s="98">
        <v>306.69</v>
      </c>
      <c r="K460" s="98">
        <v>1391.7399999999998</v>
      </c>
      <c r="L460" s="98">
        <v>1914.18</v>
      </c>
      <c r="M460" s="121">
        <f t="shared" si="80"/>
        <v>3619.04</v>
      </c>
      <c r="N460" s="98">
        <v>1126.1299999999999</v>
      </c>
      <c r="O460" s="98">
        <v>883.11</v>
      </c>
      <c r="P460" s="98">
        <v>1918.2399999999998</v>
      </c>
      <c r="Q460" s="98"/>
      <c r="R460" s="329">
        <f t="shared" si="81"/>
        <v>3927.4799999999996</v>
      </c>
      <c r="S460" s="336"/>
      <c r="T460" s="323"/>
      <c r="U460" s="323"/>
      <c r="V460" s="323"/>
      <c r="W460" s="337">
        <f t="shared" si="71"/>
        <v>0</v>
      </c>
      <c r="X460" s="336"/>
      <c r="Y460" s="323"/>
      <c r="Z460" s="323"/>
      <c r="AA460" s="323"/>
      <c r="AB460" s="337">
        <f t="shared" si="72"/>
        <v>0</v>
      </c>
      <c r="AC460" s="336"/>
      <c r="AD460" s="323"/>
      <c r="AE460" s="323"/>
      <c r="AF460" s="323"/>
      <c r="AG460" s="337">
        <f t="shared" si="73"/>
        <v>0</v>
      </c>
      <c r="AH460" s="336"/>
      <c r="AI460" s="323"/>
      <c r="AJ460" s="323"/>
      <c r="AK460" s="323"/>
      <c r="AL460" s="337">
        <f t="shared" si="74"/>
        <v>0</v>
      </c>
    </row>
    <row r="461" spans="1:38" ht="12.75" customHeight="1" x14ac:dyDescent="0.2">
      <c r="A461" s="95" t="s">
        <v>40</v>
      </c>
      <c r="B461" s="96" t="s">
        <v>243</v>
      </c>
      <c r="C461" s="96" t="s">
        <v>128</v>
      </c>
      <c r="D461" s="98">
        <v>1691.31</v>
      </c>
      <c r="E461" s="98">
        <v>1188.4300000000003</v>
      </c>
      <c r="F461" s="98">
        <v>1336.6599999999999</v>
      </c>
      <c r="G461" s="98">
        <v>522.89999999999986</v>
      </c>
      <c r="H461" s="121">
        <f t="shared" si="79"/>
        <v>4739.2999999999993</v>
      </c>
      <c r="I461" s="98">
        <v>343.6</v>
      </c>
      <c r="J461" s="98">
        <v>76.66</v>
      </c>
      <c r="K461" s="98">
        <v>186.65000000000003</v>
      </c>
      <c r="L461" s="98">
        <v>73.289999999999992</v>
      </c>
      <c r="M461" s="121">
        <f t="shared" si="80"/>
        <v>680.2</v>
      </c>
      <c r="N461" s="98">
        <v>36.51</v>
      </c>
      <c r="O461" s="98">
        <v>3.6</v>
      </c>
      <c r="P461" s="98">
        <v>33.869999999999997</v>
      </c>
      <c r="Q461" s="98"/>
      <c r="R461" s="329">
        <f t="shared" si="81"/>
        <v>73.97999999999999</v>
      </c>
      <c r="S461" s="336"/>
      <c r="T461" s="323"/>
      <c r="U461" s="323"/>
      <c r="V461" s="323"/>
      <c r="W461" s="337">
        <f t="shared" si="71"/>
        <v>0</v>
      </c>
      <c r="X461" s="336"/>
      <c r="Y461" s="323"/>
      <c r="Z461" s="323"/>
      <c r="AA461" s="323"/>
      <c r="AB461" s="337">
        <f t="shared" si="72"/>
        <v>0</v>
      </c>
      <c r="AC461" s="336"/>
      <c r="AD461" s="323"/>
      <c r="AE461" s="323"/>
      <c r="AF461" s="323"/>
      <c r="AG461" s="337">
        <f t="shared" si="73"/>
        <v>0</v>
      </c>
      <c r="AH461" s="336"/>
      <c r="AI461" s="323"/>
      <c r="AJ461" s="323"/>
      <c r="AK461" s="323"/>
      <c r="AL461" s="337">
        <f t="shared" si="74"/>
        <v>0</v>
      </c>
    </row>
    <row r="462" spans="1:38" ht="12.75" customHeight="1" x14ac:dyDescent="0.2">
      <c r="A462" s="95" t="s">
        <v>40</v>
      </c>
      <c r="B462" s="96" t="s">
        <v>243</v>
      </c>
      <c r="C462" s="96" t="s">
        <v>129</v>
      </c>
      <c r="D462" s="98"/>
      <c r="E462" s="98"/>
      <c r="F462" s="98">
        <v>243.63</v>
      </c>
      <c r="G462" s="98"/>
      <c r="H462" s="121">
        <f t="shared" si="79"/>
        <v>243.63</v>
      </c>
      <c r="I462" s="98">
        <v>103.73</v>
      </c>
      <c r="J462" s="98">
        <v>76.41</v>
      </c>
      <c r="K462" s="98">
        <v>491.63</v>
      </c>
      <c r="L462" s="98">
        <v>109.11</v>
      </c>
      <c r="M462" s="121">
        <f t="shared" si="80"/>
        <v>780.88</v>
      </c>
      <c r="N462" s="98">
        <v>63.95</v>
      </c>
      <c r="O462" s="98">
        <v>3881.7799999999993</v>
      </c>
      <c r="P462" s="98">
        <v>3551.38</v>
      </c>
      <c r="Q462" s="98"/>
      <c r="R462" s="329">
        <f t="shared" si="81"/>
        <v>7497.1099999999988</v>
      </c>
      <c r="S462" s="336"/>
      <c r="T462" s="323"/>
      <c r="U462" s="323"/>
      <c r="V462" s="323"/>
      <c r="W462" s="337">
        <f t="shared" si="71"/>
        <v>0</v>
      </c>
      <c r="X462" s="336"/>
      <c r="Y462" s="323"/>
      <c r="Z462" s="323"/>
      <c r="AA462" s="323"/>
      <c r="AB462" s="337">
        <f t="shared" si="72"/>
        <v>0</v>
      </c>
      <c r="AC462" s="336"/>
      <c r="AD462" s="323"/>
      <c r="AE462" s="323"/>
      <c r="AF462" s="323"/>
      <c r="AG462" s="337">
        <f t="shared" si="73"/>
        <v>0</v>
      </c>
      <c r="AH462" s="336"/>
      <c r="AI462" s="323"/>
      <c r="AJ462" s="323"/>
      <c r="AK462" s="323"/>
      <c r="AL462" s="337">
        <f t="shared" si="74"/>
        <v>0</v>
      </c>
    </row>
    <row r="463" spans="1:38" ht="12.75" customHeight="1" x14ac:dyDescent="0.2">
      <c r="A463" s="95" t="s">
        <v>40</v>
      </c>
      <c r="B463" s="96" t="s">
        <v>243</v>
      </c>
      <c r="C463" s="96" t="s">
        <v>130</v>
      </c>
      <c r="D463" s="98">
        <v>97.080000000000013</v>
      </c>
      <c r="E463" s="98">
        <v>151.18</v>
      </c>
      <c r="F463" s="98">
        <v>254.87</v>
      </c>
      <c r="G463" s="98">
        <v>191.03000000000003</v>
      </c>
      <c r="H463" s="121">
        <f t="shared" si="79"/>
        <v>694.16000000000008</v>
      </c>
      <c r="I463" s="98">
        <v>93.320000000000007</v>
      </c>
      <c r="J463" s="98">
        <v>127.75999999999999</v>
      </c>
      <c r="K463" s="98">
        <v>111.41</v>
      </c>
      <c r="L463" s="98">
        <v>78.55</v>
      </c>
      <c r="M463" s="121">
        <f t="shared" si="80"/>
        <v>411.04</v>
      </c>
      <c r="N463" s="98">
        <v>18.77</v>
      </c>
      <c r="O463" s="98">
        <v>137.08000000000001</v>
      </c>
      <c r="P463" s="98">
        <v>120.42000000000002</v>
      </c>
      <c r="Q463" s="98"/>
      <c r="R463" s="329">
        <f t="shared" si="81"/>
        <v>276.27000000000004</v>
      </c>
      <c r="S463" s="336"/>
      <c r="T463" s="323"/>
      <c r="U463" s="323"/>
      <c r="V463" s="323"/>
      <c r="W463" s="337">
        <f t="shared" si="71"/>
        <v>0</v>
      </c>
      <c r="X463" s="336"/>
      <c r="Y463" s="323"/>
      <c r="Z463" s="323"/>
      <c r="AA463" s="323"/>
      <c r="AB463" s="337">
        <f t="shared" si="72"/>
        <v>0</v>
      </c>
      <c r="AC463" s="336"/>
      <c r="AD463" s="323"/>
      <c r="AE463" s="323"/>
      <c r="AF463" s="323"/>
      <c r="AG463" s="337">
        <f t="shared" si="73"/>
        <v>0</v>
      </c>
      <c r="AH463" s="336"/>
      <c r="AI463" s="323"/>
      <c r="AJ463" s="323"/>
      <c r="AK463" s="323"/>
      <c r="AL463" s="337">
        <f t="shared" si="74"/>
        <v>0</v>
      </c>
    </row>
    <row r="464" spans="1:38" ht="12.75" customHeight="1" x14ac:dyDescent="0.2">
      <c r="A464" s="95" t="s">
        <v>40</v>
      </c>
      <c r="B464" s="96" t="s">
        <v>243</v>
      </c>
      <c r="C464" s="96" t="s">
        <v>131</v>
      </c>
      <c r="D464" s="98">
        <v>911.5</v>
      </c>
      <c r="E464" s="98">
        <v>3579.7000000000003</v>
      </c>
      <c r="F464" s="98">
        <v>10401.340000000002</v>
      </c>
      <c r="G464" s="98">
        <v>13114.98</v>
      </c>
      <c r="H464" s="121">
        <f t="shared" si="79"/>
        <v>28007.520000000004</v>
      </c>
      <c r="I464" s="98">
        <v>7051.2199999999993</v>
      </c>
      <c r="J464" s="98">
        <v>7186.27</v>
      </c>
      <c r="K464" s="98">
        <v>10322.280000000001</v>
      </c>
      <c r="L464" s="98">
        <v>9894.2999999999993</v>
      </c>
      <c r="M464" s="121">
        <f t="shared" si="80"/>
        <v>34454.07</v>
      </c>
      <c r="N464" s="98">
        <v>8666.7799999999988</v>
      </c>
      <c r="O464" s="98">
        <v>8132.6200000000008</v>
      </c>
      <c r="P464" s="98">
        <v>6664.1500000000005</v>
      </c>
      <c r="Q464" s="98"/>
      <c r="R464" s="329">
        <f t="shared" si="81"/>
        <v>23463.550000000003</v>
      </c>
      <c r="S464" s="336"/>
      <c r="T464" s="323"/>
      <c r="U464" s="323"/>
      <c r="V464" s="323"/>
      <c r="W464" s="337">
        <f t="shared" si="71"/>
        <v>0</v>
      </c>
      <c r="X464" s="336"/>
      <c r="Y464" s="323"/>
      <c r="Z464" s="323"/>
      <c r="AA464" s="323"/>
      <c r="AB464" s="337">
        <f t="shared" si="72"/>
        <v>0</v>
      </c>
      <c r="AC464" s="336"/>
      <c r="AD464" s="323"/>
      <c r="AE464" s="323"/>
      <c r="AF464" s="323"/>
      <c r="AG464" s="337">
        <f t="shared" si="73"/>
        <v>0</v>
      </c>
      <c r="AH464" s="336"/>
      <c r="AI464" s="323"/>
      <c r="AJ464" s="323"/>
      <c r="AK464" s="323"/>
      <c r="AL464" s="337">
        <f t="shared" si="74"/>
        <v>0</v>
      </c>
    </row>
    <row r="465" spans="1:38" ht="12.75" customHeight="1" x14ac:dyDescent="0.2">
      <c r="A465" s="95" t="s">
        <v>40</v>
      </c>
      <c r="B465" s="96" t="s">
        <v>243</v>
      </c>
      <c r="C465" s="96" t="s">
        <v>132</v>
      </c>
      <c r="D465" s="98">
        <v>104.71000000000001</v>
      </c>
      <c r="E465" s="98">
        <v>265.95999999999998</v>
      </c>
      <c r="F465" s="98">
        <v>457.86</v>
      </c>
      <c r="G465" s="98">
        <v>458.18999999999994</v>
      </c>
      <c r="H465" s="121">
        <f t="shared" si="79"/>
        <v>1286.7199999999998</v>
      </c>
      <c r="I465" s="98">
        <v>108.83000000000001</v>
      </c>
      <c r="J465" s="98">
        <v>9.49</v>
      </c>
      <c r="K465" s="98">
        <v>254.82999999999998</v>
      </c>
      <c r="L465" s="98">
        <v>92.22</v>
      </c>
      <c r="M465" s="121">
        <f t="shared" si="80"/>
        <v>465.37</v>
      </c>
      <c r="N465" s="98"/>
      <c r="O465" s="98"/>
      <c r="P465" s="98">
        <v>269.49999999999994</v>
      </c>
      <c r="Q465" s="98"/>
      <c r="R465" s="329">
        <f t="shared" si="81"/>
        <v>269.49999999999994</v>
      </c>
      <c r="S465" s="336"/>
      <c r="T465" s="323"/>
      <c r="U465" s="323"/>
      <c r="V465" s="323"/>
      <c r="W465" s="337">
        <f t="shared" ref="W465:W528" si="82">SUM(S465:V465)</f>
        <v>0</v>
      </c>
      <c r="X465" s="336"/>
      <c r="Y465" s="323"/>
      <c r="Z465" s="323"/>
      <c r="AA465" s="323"/>
      <c r="AB465" s="337">
        <f t="shared" si="72"/>
        <v>0</v>
      </c>
      <c r="AC465" s="336"/>
      <c r="AD465" s="323"/>
      <c r="AE465" s="323"/>
      <c r="AF465" s="323"/>
      <c r="AG465" s="337">
        <f t="shared" si="73"/>
        <v>0</v>
      </c>
      <c r="AH465" s="336"/>
      <c r="AI465" s="323"/>
      <c r="AJ465" s="323"/>
      <c r="AK465" s="323"/>
      <c r="AL465" s="337">
        <f t="shared" si="74"/>
        <v>0</v>
      </c>
    </row>
    <row r="466" spans="1:38" ht="12.75" customHeight="1" x14ac:dyDescent="0.2">
      <c r="A466" s="95" t="s">
        <v>40</v>
      </c>
      <c r="B466" s="96" t="s">
        <v>243</v>
      </c>
      <c r="C466" s="96" t="s">
        <v>133</v>
      </c>
      <c r="D466" s="98">
        <v>149.9</v>
      </c>
      <c r="E466" s="98">
        <v>188.2</v>
      </c>
      <c r="F466" s="98">
        <v>198.56</v>
      </c>
      <c r="G466" s="98">
        <v>148.29</v>
      </c>
      <c r="H466" s="121">
        <f t="shared" si="79"/>
        <v>684.95</v>
      </c>
      <c r="I466" s="98">
        <v>53.53</v>
      </c>
      <c r="J466" s="98">
        <v>162.47</v>
      </c>
      <c r="K466" s="98">
        <v>468.96000000000004</v>
      </c>
      <c r="L466" s="98">
        <v>190.23999999999998</v>
      </c>
      <c r="M466" s="121">
        <f t="shared" si="80"/>
        <v>875.2</v>
      </c>
      <c r="N466" s="98">
        <v>181.1</v>
      </c>
      <c r="O466" s="98">
        <v>134.31</v>
      </c>
      <c r="P466" s="98">
        <v>252.04</v>
      </c>
      <c r="Q466" s="98"/>
      <c r="R466" s="329">
        <f t="shared" si="81"/>
        <v>567.44999999999993</v>
      </c>
      <c r="S466" s="336"/>
      <c r="T466" s="323"/>
      <c r="U466" s="323"/>
      <c r="V466" s="323"/>
      <c r="W466" s="337">
        <f t="shared" si="82"/>
        <v>0</v>
      </c>
      <c r="X466" s="336"/>
      <c r="Y466" s="323"/>
      <c r="Z466" s="323"/>
      <c r="AA466" s="323"/>
      <c r="AB466" s="337">
        <f t="shared" si="72"/>
        <v>0</v>
      </c>
      <c r="AC466" s="336"/>
      <c r="AD466" s="323"/>
      <c r="AE466" s="323"/>
      <c r="AF466" s="323"/>
      <c r="AG466" s="337">
        <f t="shared" si="73"/>
        <v>0</v>
      </c>
      <c r="AH466" s="336"/>
      <c r="AI466" s="323"/>
      <c r="AJ466" s="323"/>
      <c r="AK466" s="323"/>
      <c r="AL466" s="337">
        <f t="shared" si="74"/>
        <v>0</v>
      </c>
    </row>
    <row r="467" spans="1:38" ht="12.75" customHeight="1" x14ac:dyDescent="0.2">
      <c r="A467" s="95" t="s">
        <v>40</v>
      </c>
      <c r="B467" s="96" t="s">
        <v>243</v>
      </c>
      <c r="C467" s="96" t="s">
        <v>134</v>
      </c>
      <c r="D467" s="98">
        <v>14.53</v>
      </c>
      <c r="E467" s="98">
        <v>23.98</v>
      </c>
      <c r="F467" s="98">
        <v>9.77</v>
      </c>
      <c r="G467" s="98">
        <v>13.63</v>
      </c>
      <c r="H467" s="121">
        <f t="shared" si="79"/>
        <v>61.910000000000004</v>
      </c>
      <c r="I467" s="98">
        <v>55</v>
      </c>
      <c r="J467" s="98">
        <v>1.87</v>
      </c>
      <c r="K467" s="98">
        <v>175.98000000000002</v>
      </c>
      <c r="L467" s="98">
        <v>35.510000000000005</v>
      </c>
      <c r="M467" s="121">
        <f t="shared" si="80"/>
        <v>268.36</v>
      </c>
      <c r="N467" s="98">
        <v>105.30000000000001</v>
      </c>
      <c r="O467" s="98">
        <v>40.68</v>
      </c>
      <c r="P467" s="98">
        <v>30.64</v>
      </c>
      <c r="Q467" s="98"/>
      <c r="R467" s="329">
        <f t="shared" si="81"/>
        <v>176.62</v>
      </c>
      <c r="S467" s="336"/>
      <c r="T467" s="323"/>
      <c r="U467" s="323"/>
      <c r="V467" s="323"/>
      <c r="W467" s="337">
        <f t="shared" si="82"/>
        <v>0</v>
      </c>
      <c r="X467" s="336"/>
      <c r="Y467" s="323"/>
      <c r="Z467" s="323"/>
      <c r="AA467" s="323"/>
      <c r="AB467" s="337">
        <f t="shared" si="72"/>
        <v>0</v>
      </c>
      <c r="AC467" s="336"/>
      <c r="AD467" s="323"/>
      <c r="AE467" s="323"/>
      <c r="AF467" s="323"/>
      <c r="AG467" s="337">
        <f t="shared" si="73"/>
        <v>0</v>
      </c>
      <c r="AH467" s="336"/>
      <c r="AI467" s="323"/>
      <c r="AJ467" s="323"/>
      <c r="AK467" s="323"/>
      <c r="AL467" s="337">
        <f t="shared" si="74"/>
        <v>0</v>
      </c>
    </row>
    <row r="468" spans="1:38" ht="12.75" customHeight="1" x14ac:dyDescent="0.2">
      <c r="A468" s="95" t="s">
        <v>40</v>
      </c>
      <c r="B468" s="96" t="s">
        <v>243</v>
      </c>
      <c r="C468" s="96" t="s">
        <v>135</v>
      </c>
      <c r="D468" s="98"/>
      <c r="E468" s="98"/>
      <c r="F468" s="98"/>
      <c r="G468" s="98"/>
      <c r="H468" s="121">
        <f t="shared" si="79"/>
        <v>0</v>
      </c>
      <c r="I468" s="98"/>
      <c r="J468" s="98"/>
      <c r="K468" s="98"/>
      <c r="L468" s="98">
        <v>319.08</v>
      </c>
      <c r="M468" s="121">
        <f t="shared" si="80"/>
        <v>319.08</v>
      </c>
      <c r="N468" s="98">
        <v>47.46</v>
      </c>
      <c r="O468" s="98">
        <v>109.00999999999999</v>
      </c>
      <c r="P468" s="98">
        <v>172.38</v>
      </c>
      <c r="Q468" s="98"/>
      <c r="R468" s="329">
        <f t="shared" si="81"/>
        <v>328.85</v>
      </c>
      <c r="S468" s="336"/>
      <c r="T468" s="323"/>
      <c r="U468" s="323"/>
      <c r="V468" s="323"/>
      <c r="W468" s="337">
        <f t="shared" si="82"/>
        <v>0</v>
      </c>
      <c r="X468" s="336"/>
      <c r="Y468" s="323"/>
      <c r="Z468" s="323"/>
      <c r="AA468" s="323"/>
      <c r="AB468" s="337">
        <f t="shared" si="72"/>
        <v>0</v>
      </c>
      <c r="AC468" s="336"/>
      <c r="AD468" s="323"/>
      <c r="AE468" s="323"/>
      <c r="AF468" s="323"/>
      <c r="AG468" s="337">
        <f t="shared" si="73"/>
        <v>0</v>
      </c>
      <c r="AH468" s="336"/>
      <c r="AI468" s="323"/>
      <c r="AJ468" s="323"/>
      <c r="AK468" s="323"/>
      <c r="AL468" s="337">
        <f t="shared" si="74"/>
        <v>0</v>
      </c>
    </row>
    <row r="469" spans="1:38" ht="12.75" customHeight="1" x14ac:dyDescent="0.2">
      <c r="A469" s="95" t="s">
        <v>40</v>
      </c>
      <c r="B469" s="96" t="s">
        <v>243</v>
      </c>
      <c r="C469" s="96" t="s">
        <v>155</v>
      </c>
      <c r="D469" s="98"/>
      <c r="E469" s="98"/>
      <c r="F469" s="98"/>
      <c r="G469" s="98"/>
      <c r="H469" s="121">
        <f t="shared" si="79"/>
        <v>0</v>
      </c>
      <c r="I469" s="98"/>
      <c r="J469" s="98"/>
      <c r="K469" s="98"/>
      <c r="L469" s="98"/>
      <c r="M469" s="121">
        <f t="shared" si="80"/>
        <v>0</v>
      </c>
      <c r="N469" s="98">
        <v>428.46</v>
      </c>
      <c r="O469" s="98">
        <v>1046.06</v>
      </c>
      <c r="P469" s="98">
        <v>1421.12</v>
      </c>
      <c r="Q469" s="98"/>
      <c r="R469" s="329">
        <f t="shared" si="81"/>
        <v>2895.64</v>
      </c>
      <c r="S469" s="336"/>
      <c r="T469" s="323"/>
      <c r="U469" s="323"/>
      <c r="V469" s="323"/>
      <c r="W469" s="337">
        <f t="shared" si="82"/>
        <v>0</v>
      </c>
      <c r="X469" s="336"/>
      <c r="Y469" s="323"/>
      <c r="Z469" s="323"/>
      <c r="AA469" s="323"/>
      <c r="AB469" s="337">
        <f t="shared" si="72"/>
        <v>0</v>
      </c>
      <c r="AC469" s="336"/>
      <c r="AD469" s="323"/>
      <c r="AE469" s="323"/>
      <c r="AF469" s="323"/>
      <c r="AG469" s="337">
        <f t="shared" si="73"/>
        <v>0</v>
      </c>
      <c r="AH469" s="336"/>
      <c r="AI469" s="323"/>
      <c r="AJ469" s="323"/>
      <c r="AK469" s="323"/>
      <c r="AL469" s="337">
        <f t="shared" si="74"/>
        <v>0</v>
      </c>
    </row>
    <row r="470" spans="1:38" ht="12.75" customHeight="1" x14ac:dyDescent="0.2">
      <c r="A470" s="95" t="s">
        <v>40</v>
      </c>
      <c r="B470" s="96" t="s">
        <v>243</v>
      </c>
      <c r="C470" s="96" t="s">
        <v>136</v>
      </c>
      <c r="D470" s="98">
        <v>2406.37</v>
      </c>
      <c r="E470" s="98">
        <v>1823.8000000000002</v>
      </c>
      <c r="F470" s="98">
        <v>2789.9800000000005</v>
      </c>
      <c r="G470" s="98">
        <v>3026.15</v>
      </c>
      <c r="H470" s="121">
        <f t="shared" si="79"/>
        <v>10046.300000000001</v>
      </c>
      <c r="I470" s="98">
        <v>1677.1399999999999</v>
      </c>
      <c r="J470" s="98">
        <v>2916.92</v>
      </c>
      <c r="K470" s="98">
        <v>145.04000000000002</v>
      </c>
      <c r="L470" s="98"/>
      <c r="M470" s="121">
        <f t="shared" si="80"/>
        <v>4739.0999999999995</v>
      </c>
      <c r="N470" s="98"/>
      <c r="O470" s="98"/>
      <c r="P470" s="98"/>
      <c r="Q470" s="98"/>
      <c r="R470" s="329">
        <f t="shared" si="81"/>
        <v>0</v>
      </c>
      <c r="S470" s="336"/>
      <c r="T470" s="323"/>
      <c r="U470" s="323"/>
      <c r="V470" s="323"/>
      <c r="W470" s="337">
        <f t="shared" si="82"/>
        <v>0</v>
      </c>
      <c r="X470" s="336"/>
      <c r="Y470" s="323"/>
      <c r="Z470" s="323"/>
      <c r="AA470" s="323"/>
      <c r="AB470" s="337">
        <f t="shared" si="72"/>
        <v>0</v>
      </c>
      <c r="AC470" s="336"/>
      <c r="AD470" s="323"/>
      <c r="AE470" s="323"/>
      <c r="AF470" s="323"/>
      <c r="AG470" s="337">
        <f t="shared" si="73"/>
        <v>0</v>
      </c>
      <c r="AH470" s="336"/>
      <c r="AI470" s="323"/>
      <c r="AJ470" s="323"/>
      <c r="AK470" s="323"/>
      <c r="AL470" s="337">
        <f t="shared" si="74"/>
        <v>0</v>
      </c>
    </row>
    <row r="471" spans="1:38" ht="12.75" customHeight="1" x14ac:dyDescent="0.2">
      <c r="A471" s="95" t="s">
        <v>40</v>
      </c>
      <c r="B471" s="96" t="s">
        <v>243</v>
      </c>
      <c r="C471" s="96" t="s">
        <v>137</v>
      </c>
      <c r="D471" s="98">
        <v>237.63</v>
      </c>
      <c r="E471" s="98">
        <v>261.47000000000003</v>
      </c>
      <c r="F471" s="98">
        <v>492.45000000000005</v>
      </c>
      <c r="G471" s="98">
        <v>182.45</v>
      </c>
      <c r="H471" s="121">
        <f t="shared" si="79"/>
        <v>1174</v>
      </c>
      <c r="I471" s="98">
        <v>77.05</v>
      </c>
      <c r="J471" s="98">
        <v>244</v>
      </c>
      <c r="K471" s="98">
        <v>352.63</v>
      </c>
      <c r="L471" s="98">
        <v>135.47999999999999</v>
      </c>
      <c r="M471" s="121">
        <f t="shared" si="80"/>
        <v>809.16000000000008</v>
      </c>
      <c r="N471" s="98">
        <v>231.92</v>
      </c>
      <c r="O471" s="98">
        <v>308.2</v>
      </c>
      <c r="P471" s="98">
        <v>307.41999999999996</v>
      </c>
      <c r="Q471" s="98"/>
      <c r="R471" s="329">
        <f t="shared" si="81"/>
        <v>847.54</v>
      </c>
      <c r="S471" s="336"/>
      <c r="T471" s="323"/>
      <c r="U471" s="323"/>
      <c r="V471" s="323"/>
      <c r="W471" s="337">
        <f t="shared" si="82"/>
        <v>0</v>
      </c>
      <c r="X471" s="336"/>
      <c r="Y471" s="323"/>
      <c r="Z471" s="323"/>
      <c r="AA471" s="323"/>
      <c r="AB471" s="337">
        <f t="shared" si="72"/>
        <v>0</v>
      </c>
      <c r="AC471" s="336"/>
      <c r="AD471" s="323"/>
      <c r="AE471" s="323"/>
      <c r="AF471" s="323"/>
      <c r="AG471" s="337">
        <f t="shared" si="73"/>
        <v>0</v>
      </c>
      <c r="AH471" s="336"/>
      <c r="AI471" s="323"/>
      <c r="AJ471" s="323"/>
      <c r="AK471" s="323"/>
      <c r="AL471" s="337">
        <f t="shared" si="74"/>
        <v>0</v>
      </c>
    </row>
    <row r="472" spans="1:38" ht="12.75" customHeight="1" x14ac:dyDescent="0.2">
      <c r="A472" s="95" t="s">
        <v>40</v>
      </c>
      <c r="B472" s="96" t="s">
        <v>243</v>
      </c>
      <c r="C472" s="96" t="s">
        <v>138</v>
      </c>
      <c r="D472" s="98">
        <v>1011.1299999999999</v>
      </c>
      <c r="E472" s="98">
        <v>954.34999999999991</v>
      </c>
      <c r="F472" s="98">
        <v>1889.71</v>
      </c>
      <c r="G472" s="98">
        <v>1491.3600000000001</v>
      </c>
      <c r="H472" s="121">
        <f t="shared" si="79"/>
        <v>5346.5499999999993</v>
      </c>
      <c r="I472" s="98">
        <v>466</v>
      </c>
      <c r="J472" s="98">
        <v>875.31000000000006</v>
      </c>
      <c r="K472" s="98">
        <v>1864.8999999999999</v>
      </c>
      <c r="L472" s="98">
        <v>737.28</v>
      </c>
      <c r="M472" s="121">
        <f t="shared" si="80"/>
        <v>3943.49</v>
      </c>
      <c r="N472" s="98">
        <v>831.18000000000006</v>
      </c>
      <c r="O472" s="98">
        <v>506.29999999999995</v>
      </c>
      <c r="P472" s="98">
        <v>962.42000000000019</v>
      </c>
      <c r="Q472" s="98"/>
      <c r="R472" s="329">
        <f t="shared" si="81"/>
        <v>2299.9</v>
      </c>
      <c r="S472" s="336"/>
      <c r="T472" s="323"/>
      <c r="U472" s="323"/>
      <c r="V472" s="323"/>
      <c r="W472" s="337">
        <f t="shared" si="82"/>
        <v>0</v>
      </c>
      <c r="X472" s="336"/>
      <c r="Y472" s="323"/>
      <c r="Z472" s="323"/>
      <c r="AA472" s="323"/>
      <c r="AB472" s="337">
        <f t="shared" si="72"/>
        <v>0</v>
      </c>
      <c r="AC472" s="336"/>
      <c r="AD472" s="323"/>
      <c r="AE472" s="323"/>
      <c r="AF472" s="323"/>
      <c r="AG472" s="337">
        <f t="shared" si="73"/>
        <v>0</v>
      </c>
      <c r="AH472" s="336"/>
      <c r="AI472" s="323"/>
      <c r="AJ472" s="323"/>
      <c r="AK472" s="323"/>
      <c r="AL472" s="337">
        <f t="shared" si="74"/>
        <v>0</v>
      </c>
    </row>
    <row r="473" spans="1:38" ht="12.75" customHeight="1" x14ac:dyDescent="0.2">
      <c r="A473" s="95" t="s">
        <v>40</v>
      </c>
      <c r="B473" s="96" t="s">
        <v>243</v>
      </c>
      <c r="C473" s="96" t="s">
        <v>139</v>
      </c>
      <c r="D473" s="98">
        <v>183.42000000000002</v>
      </c>
      <c r="E473" s="98">
        <v>234.63</v>
      </c>
      <c r="F473" s="98">
        <v>177.74</v>
      </c>
      <c r="G473" s="98">
        <v>292.17999999999995</v>
      </c>
      <c r="H473" s="121">
        <f t="shared" si="79"/>
        <v>887.96999999999991</v>
      </c>
      <c r="I473" s="98">
        <v>94.740000000000009</v>
      </c>
      <c r="J473" s="98">
        <v>267.89999999999998</v>
      </c>
      <c r="K473" s="98">
        <v>87.85</v>
      </c>
      <c r="L473" s="98">
        <v>85.76</v>
      </c>
      <c r="M473" s="121">
        <f t="shared" si="80"/>
        <v>536.25</v>
      </c>
      <c r="N473" s="98">
        <v>76.509999999999991</v>
      </c>
      <c r="O473" s="98">
        <v>54.45</v>
      </c>
      <c r="P473" s="98">
        <v>4.5199999999999996</v>
      </c>
      <c r="Q473" s="98"/>
      <c r="R473" s="329">
        <f t="shared" si="81"/>
        <v>135.47999999999999</v>
      </c>
      <c r="S473" s="336"/>
      <c r="T473" s="323"/>
      <c r="U473" s="323"/>
      <c r="V473" s="323"/>
      <c r="W473" s="337">
        <f t="shared" si="82"/>
        <v>0</v>
      </c>
      <c r="X473" s="336"/>
      <c r="Y473" s="323"/>
      <c r="Z473" s="323"/>
      <c r="AA473" s="323"/>
      <c r="AB473" s="337">
        <f t="shared" si="72"/>
        <v>0</v>
      </c>
      <c r="AC473" s="336"/>
      <c r="AD473" s="323"/>
      <c r="AE473" s="323"/>
      <c r="AF473" s="323"/>
      <c r="AG473" s="337">
        <f t="shared" si="73"/>
        <v>0</v>
      </c>
      <c r="AH473" s="336"/>
      <c r="AI473" s="323"/>
      <c r="AJ473" s="323"/>
      <c r="AK473" s="323"/>
      <c r="AL473" s="337">
        <f t="shared" si="74"/>
        <v>0</v>
      </c>
    </row>
    <row r="474" spans="1:38" ht="12.75" customHeight="1" x14ac:dyDescent="0.2">
      <c r="A474" s="95" t="s">
        <v>40</v>
      </c>
      <c r="B474" s="96" t="s">
        <v>243</v>
      </c>
      <c r="C474" s="96" t="s">
        <v>140</v>
      </c>
      <c r="D474" s="98"/>
      <c r="E474" s="98"/>
      <c r="F474" s="98"/>
      <c r="G474" s="98">
        <v>472.14</v>
      </c>
      <c r="H474" s="121">
        <f t="shared" si="79"/>
        <v>472.14</v>
      </c>
      <c r="I474" s="98">
        <v>641.6400000000001</v>
      </c>
      <c r="J474" s="98">
        <v>729.06000000000006</v>
      </c>
      <c r="K474" s="98">
        <v>1055.06</v>
      </c>
      <c r="L474" s="98">
        <v>1132.6200000000001</v>
      </c>
      <c r="M474" s="121">
        <f t="shared" si="80"/>
        <v>3558.38</v>
      </c>
      <c r="N474" s="98">
        <v>1304.3600000000001</v>
      </c>
      <c r="O474" s="98">
        <v>649.93000000000006</v>
      </c>
      <c r="P474" s="98">
        <v>955.07000000000016</v>
      </c>
      <c r="Q474" s="98"/>
      <c r="R474" s="329">
        <f t="shared" si="81"/>
        <v>2909.3600000000006</v>
      </c>
      <c r="S474" s="336"/>
      <c r="T474" s="323"/>
      <c r="U474" s="323"/>
      <c r="V474" s="323"/>
      <c r="W474" s="337">
        <f t="shared" si="82"/>
        <v>0</v>
      </c>
      <c r="X474" s="336"/>
      <c r="Y474" s="323"/>
      <c r="Z474" s="323"/>
      <c r="AA474" s="323"/>
      <c r="AB474" s="337">
        <f t="shared" si="72"/>
        <v>0</v>
      </c>
      <c r="AC474" s="336"/>
      <c r="AD474" s="323"/>
      <c r="AE474" s="323"/>
      <c r="AF474" s="323"/>
      <c r="AG474" s="337">
        <f t="shared" si="73"/>
        <v>0</v>
      </c>
      <c r="AH474" s="336"/>
      <c r="AI474" s="323"/>
      <c r="AJ474" s="323"/>
      <c r="AK474" s="323"/>
      <c r="AL474" s="337">
        <f t="shared" si="74"/>
        <v>0</v>
      </c>
    </row>
    <row r="475" spans="1:38" ht="12.75" customHeight="1" x14ac:dyDescent="0.2">
      <c r="A475" s="95" t="s">
        <v>40</v>
      </c>
      <c r="B475" s="96" t="s">
        <v>243</v>
      </c>
      <c r="C475" s="96" t="s">
        <v>156</v>
      </c>
      <c r="D475" s="98"/>
      <c r="E475" s="98">
        <v>485.19000000000005</v>
      </c>
      <c r="F475" s="98">
        <v>191.06</v>
      </c>
      <c r="G475" s="98">
        <v>893.88</v>
      </c>
      <c r="H475" s="121">
        <f t="shared" si="79"/>
        <v>1570.13</v>
      </c>
      <c r="I475" s="98">
        <v>904.57999999999993</v>
      </c>
      <c r="J475" s="98">
        <v>1136.19</v>
      </c>
      <c r="K475" s="98">
        <v>935.05000000000007</v>
      </c>
      <c r="L475" s="98">
        <v>757.19</v>
      </c>
      <c r="M475" s="121">
        <f t="shared" si="80"/>
        <v>3733.01</v>
      </c>
      <c r="N475" s="98">
        <v>870.06</v>
      </c>
      <c r="O475" s="98">
        <v>1057.92</v>
      </c>
      <c r="P475" s="98">
        <v>1531.17</v>
      </c>
      <c r="Q475" s="98"/>
      <c r="R475" s="329">
        <f t="shared" si="81"/>
        <v>3459.15</v>
      </c>
      <c r="S475" s="336"/>
      <c r="T475" s="323"/>
      <c r="U475" s="323"/>
      <c r="V475" s="323"/>
      <c r="W475" s="337">
        <f t="shared" si="82"/>
        <v>0</v>
      </c>
      <c r="X475" s="336"/>
      <c r="Y475" s="323"/>
      <c r="Z475" s="323"/>
      <c r="AA475" s="323"/>
      <c r="AB475" s="337">
        <f t="shared" ref="AB475:AB541" si="83">SUM(X475:AA475)</f>
        <v>0</v>
      </c>
      <c r="AC475" s="336"/>
      <c r="AD475" s="323"/>
      <c r="AE475" s="323"/>
      <c r="AF475" s="323"/>
      <c r="AG475" s="337">
        <f t="shared" ref="AG475:AG543" si="84">SUM(AC475:AF475)</f>
        <v>0</v>
      </c>
      <c r="AH475" s="336"/>
      <c r="AI475" s="323"/>
      <c r="AJ475" s="323"/>
      <c r="AK475" s="323"/>
      <c r="AL475" s="337">
        <f t="shared" si="74"/>
        <v>0</v>
      </c>
    </row>
    <row r="476" spans="1:38" ht="12.75" customHeight="1" x14ac:dyDescent="0.2">
      <c r="A476" s="95" t="s">
        <v>40</v>
      </c>
      <c r="B476" s="96" t="s">
        <v>243</v>
      </c>
      <c r="C476" s="96" t="s">
        <v>148</v>
      </c>
      <c r="D476" s="98"/>
      <c r="E476" s="98"/>
      <c r="F476" s="98"/>
      <c r="G476" s="98"/>
      <c r="H476" s="121">
        <f t="shared" si="79"/>
        <v>0</v>
      </c>
      <c r="I476" s="98"/>
      <c r="J476" s="98">
        <v>109.47</v>
      </c>
      <c r="K476" s="98">
        <v>290.35000000000002</v>
      </c>
      <c r="L476" s="98">
        <v>0</v>
      </c>
      <c r="M476" s="121">
        <f t="shared" si="80"/>
        <v>399.82000000000005</v>
      </c>
      <c r="N476" s="98">
        <v>75.33</v>
      </c>
      <c r="O476" s="98"/>
      <c r="P476" s="98"/>
      <c r="Q476" s="98"/>
      <c r="R476" s="329">
        <f t="shared" si="81"/>
        <v>75.33</v>
      </c>
      <c r="S476" s="336"/>
      <c r="T476" s="323"/>
      <c r="U476" s="323"/>
      <c r="V476" s="323"/>
      <c r="W476" s="337">
        <f t="shared" si="82"/>
        <v>0</v>
      </c>
      <c r="X476" s="336"/>
      <c r="Y476" s="323"/>
      <c r="Z476" s="323"/>
      <c r="AA476" s="323"/>
      <c r="AB476" s="337">
        <f t="shared" si="83"/>
        <v>0</v>
      </c>
      <c r="AC476" s="336"/>
      <c r="AD476" s="323"/>
      <c r="AE476" s="323"/>
      <c r="AF476" s="323"/>
      <c r="AG476" s="337">
        <f t="shared" si="84"/>
        <v>0</v>
      </c>
      <c r="AH476" s="336"/>
      <c r="AI476" s="323"/>
      <c r="AJ476" s="323"/>
      <c r="AK476" s="323"/>
      <c r="AL476" s="337">
        <f t="shared" ref="AL476:AL544" si="85">SUM(AH476:AK476)</f>
        <v>0</v>
      </c>
    </row>
    <row r="477" spans="1:38" ht="12.75" customHeight="1" x14ac:dyDescent="0.2">
      <c r="A477" s="95" t="s">
        <v>40</v>
      </c>
      <c r="B477" s="96" t="s">
        <v>243</v>
      </c>
      <c r="C477" s="96" t="s">
        <v>153</v>
      </c>
      <c r="D477" s="98">
        <v>964.90000000000009</v>
      </c>
      <c r="E477" s="98">
        <v>941.44000000000017</v>
      </c>
      <c r="F477" s="98">
        <v>962.05</v>
      </c>
      <c r="G477" s="98">
        <v>883.05</v>
      </c>
      <c r="H477" s="121">
        <f t="shared" ref="H477:H508" si="86">SUM(D477:G477)</f>
        <v>3751.4400000000005</v>
      </c>
      <c r="I477" s="98">
        <v>601.6099999999999</v>
      </c>
      <c r="J477" s="98">
        <v>1538.6100000000001</v>
      </c>
      <c r="K477" s="98">
        <v>2399.1999999999998</v>
      </c>
      <c r="L477" s="98">
        <v>1813.9</v>
      </c>
      <c r="M477" s="121">
        <f t="shared" ref="M477:M508" si="87">SUM(I477:L477)</f>
        <v>6353.32</v>
      </c>
      <c r="N477" s="98">
        <v>986.87000000000012</v>
      </c>
      <c r="O477" s="98">
        <v>1542.05</v>
      </c>
      <c r="P477" s="98">
        <v>1088.5900000000001</v>
      </c>
      <c r="Q477" s="98"/>
      <c r="R477" s="329">
        <f t="shared" si="81"/>
        <v>3617.51</v>
      </c>
      <c r="S477" s="336"/>
      <c r="T477" s="323"/>
      <c r="U477" s="323"/>
      <c r="V477" s="323"/>
      <c r="W477" s="337">
        <f t="shared" si="82"/>
        <v>0</v>
      </c>
      <c r="X477" s="336"/>
      <c r="Y477" s="323"/>
      <c r="Z477" s="323"/>
      <c r="AA477" s="323"/>
      <c r="AB477" s="337">
        <f t="shared" si="83"/>
        <v>0</v>
      </c>
      <c r="AC477" s="336"/>
      <c r="AD477" s="323"/>
      <c r="AE477" s="323"/>
      <c r="AF477" s="323"/>
      <c r="AG477" s="337">
        <f t="shared" si="84"/>
        <v>0</v>
      </c>
      <c r="AH477" s="336"/>
      <c r="AI477" s="323"/>
      <c r="AJ477" s="323"/>
      <c r="AK477" s="323"/>
      <c r="AL477" s="337">
        <f t="shared" si="85"/>
        <v>0</v>
      </c>
    </row>
    <row r="478" spans="1:38" ht="12.75" customHeight="1" x14ac:dyDescent="0.2">
      <c r="A478" s="95" t="s">
        <v>40</v>
      </c>
      <c r="B478" s="96" t="s">
        <v>243</v>
      </c>
      <c r="C478" s="152" t="s">
        <v>141</v>
      </c>
      <c r="D478" s="153">
        <v>3707.7</v>
      </c>
      <c r="E478" s="153">
        <v>2276.1999999999998</v>
      </c>
      <c r="F478" s="153">
        <v>8616.43</v>
      </c>
      <c r="G478" s="153">
        <v>14173.469999999998</v>
      </c>
      <c r="H478" s="154">
        <f t="shared" si="86"/>
        <v>28773.799999999996</v>
      </c>
      <c r="I478" s="153">
        <v>10281.670000000002</v>
      </c>
      <c r="J478" s="153">
        <v>9195.9399999999987</v>
      </c>
      <c r="K478" s="153">
        <v>17703.890000000003</v>
      </c>
      <c r="L478" s="153">
        <v>18394.86</v>
      </c>
      <c r="M478" s="121">
        <f t="shared" si="87"/>
        <v>55576.36</v>
      </c>
      <c r="N478" s="153">
        <v>17642.120000000003</v>
      </c>
      <c r="O478" s="153">
        <v>10198.32</v>
      </c>
      <c r="P478" s="153">
        <v>14357.719999999998</v>
      </c>
      <c r="Q478" s="153"/>
      <c r="R478" s="329">
        <f t="shared" si="81"/>
        <v>42198.16</v>
      </c>
      <c r="S478" s="336"/>
      <c r="T478" s="323"/>
      <c r="U478" s="323"/>
      <c r="V478" s="323"/>
      <c r="W478" s="337">
        <f t="shared" si="82"/>
        <v>0</v>
      </c>
      <c r="X478" s="336"/>
      <c r="Y478" s="323"/>
      <c r="Z478" s="323"/>
      <c r="AA478" s="323"/>
      <c r="AB478" s="337">
        <f t="shared" si="83"/>
        <v>0</v>
      </c>
      <c r="AC478" s="336"/>
      <c r="AD478" s="323"/>
      <c r="AE478" s="323"/>
      <c r="AF478" s="323"/>
      <c r="AG478" s="337">
        <f t="shared" si="84"/>
        <v>0</v>
      </c>
      <c r="AH478" s="336"/>
      <c r="AI478" s="323"/>
      <c r="AJ478" s="323"/>
      <c r="AK478" s="323"/>
      <c r="AL478" s="337">
        <f t="shared" si="85"/>
        <v>0</v>
      </c>
    </row>
    <row r="479" spans="1:38" ht="12.75" customHeight="1" x14ac:dyDescent="0.2">
      <c r="A479" s="95" t="s">
        <v>40</v>
      </c>
      <c r="B479" s="96" t="s">
        <v>243</v>
      </c>
      <c r="C479" s="96" t="s">
        <v>142</v>
      </c>
      <c r="D479" s="98">
        <v>2688.9900000000002</v>
      </c>
      <c r="E479" s="98">
        <v>4743.3900000000003</v>
      </c>
      <c r="F479" s="98">
        <v>3716.0599999999995</v>
      </c>
      <c r="G479" s="98">
        <v>5053.8</v>
      </c>
      <c r="H479" s="121">
        <f t="shared" si="86"/>
        <v>16202.240000000002</v>
      </c>
      <c r="I479" s="98">
        <v>3394.4300000000003</v>
      </c>
      <c r="J479" s="98">
        <v>5312.23</v>
      </c>
      <c r="K479" s="98">
        <v>6500.329999999999</v>
      </c>
      <c r="L479" s="98">
        <v>8013.53</v>
      </c>
      <c r="M479" s="121">
        <f t="shared" si="87"/>
        <v>23220.519999999997</v>
      </c>
      <c r="N479" s="98">
        <v>4907.83</v>
      </c>
      <c r="O479" s="98">
        <v>5682.7100000000009</v>
      </c>
      <c r="P479" s="98">
        <v>5969.4500000000016</v>
      </c>
      <c r="Q479" s="98"/>
      <c r="R479" s="329">
        <f t="shared" si="81"/>
        <v>16559.990000000002</v>
      </c>
      <c r="S479" s="336"/>
      <c r="T479" s="323"/>
      <c r="U479" s="323"/>
      <c r="V479" s="323"/>
      <c r="W479" s="337">
        <f t="shared" si="82"/>
        <v>0</v>
      </c>
      <c r="X479" s="336"/>
      <c r="Y479" s="323"/>
      <c r="Z479" s="323"/>
      <c r="AA479" s="323"/>
      <c r="AB479" s="337">
        <f t="shared" si="83"/>
        <v>0</v>
      </c>
      <c r="AC479" s="336"/>
      <c r="AD479" s="323"/>
      <c r="AE479" s="323"/>
      <c r="AF479" s="323"/>
      <c r="AG479" s="337">
        <f t="shared" si="84"/>
        <v>0</v>
      </c>
      <c r="AH479" s="336"/>
      <c r="AI479" s="323"/>
      <c r="AJ479" s="323"/>
      <c r="AK479" s="323"/>
      <c r="AL479" s="337">
        <f t="shared" si="85"/>
        <v>0</v>
      </c>
    </row>
    <row r="480" spans="1:38" ht="12.75" customHeight="1" x14ac:dyDescent="0.2">
      <c r="A480" s="95" t="s">
        <v>40</v>
      </c>
      <c r="B480" s="96" t="s">
        <v>243</v>
      </c>
      <c r="C480" s="96" t="s">
        <v>143</v>
      </c>
      <c r="D480" s="98">
        <v>1379.91</v>
      </c>
      <c r="E480" s="98">
        <v>1465.6499999999999</v>
      </c>
      <c r="F480" s="98">
        <v>2004.0999999999995</v>
      </c>
      <c r="G480" s="98">
        <v>932.14999999999986</v>
      </c>
      <c r="H480" s="121">
        <f t="shared" si="86"/>
        <v>5781.8099999999995</v>
      </c>
      <c r="I480" s="98">
        <v>378.72</v>
      </c>
      <c r="J480" s="98">
        <v>1102.6399999999999</v>
      </c>
      <c r="K480" s="98">
        <v>3275.06</v>
      </c>
      <c r="L480" s="98">
        <v>1141.17</v>
      </c>
      <c r="M480" s="121">
        <f t="shared" si="87"/>
        <v>5897.59</v>
      </c>
      <c r="N480" s="98">
        <v>514.65</v>
      </c>
      <c r="O480" s="98">
        <v>1303.77</v>
      </c>
      <c r="P480" s="98">
        <v>1247.4499999999998</v>
      </c>
      <c r="Q480" s="98"/>
      <c r="R480" s="329">
        <f t="shared" si="81"/>
        <v>3065.87</v>
      </c>
      <c r="S480" s="336"/>
      <c r="T480" s="323"/>
      <c r="U480" s="323"/>
      <c r="V480" s="323"/>
      <c r="W480" s="337">
        <f t="shared" si="82"/>
        <v>0</v>
      </c>
      <c r="X480" s="336"/>
      <c r="Y480" s="323"/>
      <c r="Z480" s="323"/>
      <c r="AA480" s="323"/>
      <c r="AB480" s="337">
        <f t="shared" si="83"/>
        <v>0</v>
      </c>
      <c r="AC480" s="336"/>
      <c r="AD480" s="323"/>
      <c r="AE480" s="323"/>
      <c r="AF480" s="323"/>
      <c r="AG480" s="337">
        <f t="shared" si="84"/>
        <v>0</v>
      </c>
      <c r="AH480" s="336"/>
      <c r="AI480" s="323"/>
      <c r="AJ480" s="323"/>
      <c r="AK480" s="323"/>
      <c r="AL480" s="337">
        <f t="shared" si="85"/>
        <v>0</v>
      </c>
    </row>
    <row r="481" spans="1:38" ht="12.75" customHeight="1" x14ac:dyDescent="0.2">
      <c r="A481" s="95" t="s">
        <v>40</v>
      </c>
      <c r="B481" s="96" t="s">
        <v>243</v>
      </c>
      <c r="C481" s="96" t="s">
        <v>144</v>
      </c>
      <c r="D481" s="153">
        <v>895.3</v>
      </c>
      <c r="E481" s="153">
        <v>1523.81</v>
      </c>
      <c r="F481" s="153">
        <v>1232.1799999999998</v>
      </c>
      <c r="G481" s="153">
        <v>1029.0900000000001</v>
      </c>
      <c r="H481" s="154">
        <f t="shared" si="86"/>
        <v>4680.3799999999992</v>
      </c>
      <c r="I481" s="153">
        <v>716.74</v>
      </c>
      <c r="J481" s="153">
        <v>877.93999999999994</v>
      </c>
      <c r="K481" s="153">
        <v>2040.99</v>
      </c>
      <c r="L481" s="153">
        <v>1137.6099999999999</v>
      </c>
      <c r="M481" s="121">
        <f t="shared" si="87"/>
        <v>4773.28</v>
      </c>
      <c r="N481" s="153">
        <v>1775.13</v>
      </c>
      <c r="O481" s="153">
        <v>1152.23</v>
      </c>
      <c r="P481" s="153">
        <v>1831.0400000000002</v>
      </c>
      <c r="Q481" s="153"/>
      <c r="R481" s="329">
        <f t="shared" si="81"/>
        <v>4758.4000000000005</v>
      </c>
      <c r="S481" s="336"/>
      <c r="T481" s="323"/>
      <c r="U481" s="323"/>
      <c r="V481" s="323"/>
      <c r="W481" s="337">
        <f t="shared" si="82"/>
        <v>0</v>
      </c>
      <c r="X481" s="336"/>
      <c r="Y481" s="323"/>
      <c r="Z481" s="323"/>
      <c r="AA481" s="323"/>
      <c r="AB481" s="337">
        <f t="shared" si="83"/>
        <v>0</v>
      </c>
      <c r="AC481" s="336"/>
      <c r="AD481" s="323"/>
      <c r="AE481" s="323"/>
      <c r="AF481" s="323"/>
      <c r="AG481" s="337">
        <f t="shared" si="84"/>
        <v>0</v>
      </c>
      <c r="AH481" s="336"/>
      <c r="AI481" s="323"/>
      <c r="AJ481" s="323"/>
      <c r="AK481" s="323"/>
      <c r="AL481" s="337">
        <f t="shared" si="85"/>
        <v>0</v>
      </c>
    </row>
    <row r="482" spans="1:38" ht="12.75" customHeight="1" x14ac:dyDescent="0.2">
      <c r="A482" s="95" t="s">
        <v>40</v>
      </c>
      <c r="B482" s="96" t="s">
        <v>243</v>
      </c>
      <c r="C482" s="96" t="s">
        <v>157</v>
      </c>
      <c r="D482" s="98">
        <v>426.08</v>
      </c>
      <c r="E482" s="98">
        <v>433.66</v>
      </c>
      <c r="F482" s="98">
        <v>2973.92</v>
      </c>
      <c r="G482" s="98">
        <v>8269.68</v>
      </c>
      <c r="H482" s="121">
        <f t="shared" si="86"/>
        <v>12103.34</v>
      </c>
      <c r="I482" s="98">
        <v>2596.4899999999998</v>
      </c>
      <c r="J482" s="98">
        <v>7361.1799999999994</v>
      </c>
      <c r="K482" s="98">
        <v>7529.4600000000009</v>
      </c>
      <c r="L482" s="98">
        <v>8956.380000000001</v>
      </c>
      <c r="M482" s="121">
        <f t="shared" si="87"/>
        <v>26443.51</v>
      </c>
      <c r="N482" s="98">
        <v>4332.4399999999996</v>
      </c>
      <c r="O482" s="98">
        <v>3992.98</v>
      </c>
      <c r="P482" s="98">
        <v>9462.2200000000012</v>
      </c>
      <c r="Q482" s="98"/>
      <c r="R482" s="329">
        <f t="shared" ref="R482:R513" si="88">SUM(N482:Q482)</f>
        <v>17787.64</v>
      </c>
      <c r="S482" s="336"/>
      <c r="T482" s="323"/>
      <c r="U482" s="323"/>
      <c r="V482" s="323"/>
      <c r="W482" s="337">
        <f t="shared" si="82"/>
        <v>0</v>
      </c>
      <c r="X482" s="336"/>
      <c r="Y482" s="323"/>
      <c r="Z482" s="323"/>
      <c r="AA482" s="323"/>
      <c r="AB482" s="337">
        <f t="shared" si="83"/>
        <v>0</v>
      </c>
      <c r="AC482" s="336"/>
      <c r="AD482" s="323"/>
      <c r="AE482" s="323"/>
      <c r="AF482" s="323"/>
      <c r="AG482" s="337">
        <f t="shared" si="84"/>
        <v>0</v>
      </c>
      <c r="AH482" s="336"/>
      <c r="AI482" s="323"/>
      <c r="AJ482" s="323"/>
      <c r="AK482" s="323"/>
      <c r="AL482" s="337">
        <f t="shared" si="85"/>
        <v>0</v>
      </c>
    </row>
    <row r="483" spans="1:38" ht="12.75" customHeight="1" x14ac:dyDescent="0.2">
      <c r="A483" s="95" t="s">
        <v>40</v>
      </c>
      <c r="B483" s="96" t="s">
        <v>243</v>
      </c>
      <c r="C483" s="96" t="s">
        <v>146</v>
      </c>
      <c r="D483" s="98">
        <v>99.9</v>
      </c>
      <c r="E483" s="98">
        <v>577.27</v>
      </c>
      <c r="F483" s="98">
        <v>105.73</v>
      </c>
      <c r="G483" s="98">
        <v>33.629999999999995</v>
      </c>
      <c r="H483" s="121">
        <f t="shared" si="86"/>
        <v>816.53</v>
      </c>
      <c r="I483" s="98">
        <v>195.22</v>
      </c>
      <c r="J483" s="98">
        <v>103.06</v>
      </c>
      <c r="K483" s="98">
        <v>273.52999999999997</v>
      </c>
      <c r="L483" s="98">
        <v>431.33</v>
      </c>
      <c r="M483" s="121">
        <f t="shared" si="87"/>
        <v>1003.1399999999999</v>
      </c>
      <c r="N483" s="98">
        <v>188.15</v>
      </c>
      <c r="O483" s="98">
        <v>16.98</v>
      </c>
      <c r="P483" s="98">
        <v>358.24</v>
      </c>
      <c r="Q483" s="98"/>
      <c r="R483" s="329">
        <f t="shared" si="88"/>
        <v>563.37</v>
      </c>
      <c r="S483" s="336"/>
      <c r="T483" s="323"/>
      <c r="U483" s="323"/>
      <c r="V483" s="323"/>
      <c r="W483" s="337">
        <f t="shared" si="82"/>
        <v>0</v>
      </c>
      <c r="X483" s="336"/>
      <c r="Y483" s="323"/>
      <c r="Z483" s="323"/>
      <c r="AA483" s="323"/>
      <c r="AB483" s="337">
        <f t="shared" si="83"/>
        <v>0</v>
      </c>
      <c r="AC483" s="336"/>
      <c r="AD483" s="323"/>
      <c r="AE483" s="323"/>
      <c r="AF483" s="323"/>
      <c r="AG483" s="337">
        <f t="shared" si="84"/>
        <v>0</v>
      </c>
      <c r="AH483" s="336"/>
      <c r="AI483" s="323"/>
      <c r="AJ483" s="323"/>
      <c r="AK483" s="323"/>
      <c r="AL483" s="337">
        <f t="shared" si="85"/>
        <v>0</v>
      </c>
    </row>
    <row r="484" spans="1:38" ht="12.75" customHeight="1" x14ac:dyDescent="0.2">
      <c r="A484" s="95" t="s">
        <v>40</v>
      </c>
      <c r="B484" s="96" t="s">
        <v>243</v>
      </c>
      <c r="C484" s="96" t="s">
        <v>147</v>
      </c>
      <c r="D484" s="98">
        <v>714.64</v>
      </c>
      <c r="E484" s="98">
        <v>523.44999999999993</v>
      </c>
      <c r="F484" s="98">
        <v>1053.72</v>
      </c>
      <c r="G484" s="98">
        <v>736.8</v>
      </c>
      <c r="H484" s="121">
        <f t="shared" si="86"/>
        <v>3028.6099999999997</v>
      </c>
      <c r="I484" s="98">
        <v>484.40999999999997</v>
      </c>
      <c r="J484" s="98">
        <v>361.61</v>
      </c>
      <c r="K484" s="98">
        <v>1159.48</v>
      </c>
      <c r="L484" s="98">
        <v>1147.8100000000002</v>
      </c>
      <c r="M484" s="121">
        <f t="shared" si="87"/>
        <v>3153.3100000000004</v>
      </c>
      <c r="N484" s="98">
        <v>1056.5</v>
      </c>
      <c r="O484" s="98">
        <v>1041.6300000000001</v>
      </c>
      <c r="P484" s="98">
        <v>1543.19</v>
      </c>
      <c r="Q484" s="98"/>
      <c r="R484" s="329">
        <f t="shared" si="88"/>
        <v>3641.32</v>
      </c>
      <c r="S484" s="336"/>
      <c r="T484" s="323"/>
      <c r="U484" s="323"/>
      <c r="V484" s="323"/>
      <c r="W484" s="337">
        <f t="shared" si="82"/>
        <v>0</v>
      </c>
      <c r="X484" s="336"/>
      <c r="Y484" s="323"/>
      <c r="Z484" s="323"/>
      <c r="AA484" s="323"/>
      <c r="AB484" s="337">
        <f t="shared" si="83"/>
        <v>0</v>
      </c>
      <c r="AC484" s="336"/>
      <c r="AD484" s="323"/>
      <c r="AE484" s="323"/>
      <c r="AF484" s="323"/>
      <c r="AG484" s="337">
        <f t="shared" si="84"/>
        <v>0</v>
      </c>
      <c r="AH484" s="336"/>
      <c r="AI484" s="323"/>
      <c r="AJ484" s="323"/>
      <c r="AK484" s="323"/>
      <c r="AL484" s="337">
        <f t="shared" si="85"/>
        <v>0</v>
      </c>
    </row>
    <row r="485" spans="1:38" ht="12.75" customHeight="1" x14ac:dyDescent="0.2">
      <c r="A485" s="95" t="s">
        <v>40</v>
      </c>
      <c r="B485" s="96" t="s">
        <v>11</v>
      </c>
      <c r="C485" s="96" t="s">
        <v>158</v>
      </c>
      <c r="D485" s="98">
        <v>50.28</v>
      </c>
      <c r="E485" s="98">
        <v>93.3</v>
      </c>
      <c r="F485" s="98">
        <v>64</v>
      </c>
      <c r="G485" s="98">
        <v>60.85</v>
      </c>
      <c r="H485" s="121">
        <f t="shared" si="86"/>
        <v>268.43</v>
      </c>
      <c r="I485" s="98">
        <v>50.25</v>
      </c>
      <c r="J485" s="98">
        <v>8</v>
      </c>
      <c r="K485" s="98">
        <v>407.70000000000005</v>
      </c>
      <c r="L485" s="98">
        <v>1422.7</v>
      </c>
      <c r="M485" s="121">
        <f t="shared" si="87"/>
        <v>1888.65</v>
      </c>
      <c r="N485" s="98">
        <v>1232.43</v>
      </c>
      <c r="O485" s="98">
        <v>322.84000000000003</v>
      </c>
      <c r="P485" s="98"/>
      <c r="Q485" s="98"/>
      <c r="R485" s="329">
        <f t="shared" si="88"/>
        <v>1555.27</v>
      </c>
      <c r="S485" s="336"/>
      <c r="T485" s="323"/>
      <c r="U485" s="323"/>
      <c r="V485" s="323"/>
      <c r="W485" s="337">
        <f t="shared" si="82"/>
        <v>0</v>
      </c>
      <c r="X485" s="336"/>
      <c r="Y485" s="323"/>
      <c r="Z485" s="323"/>
      <c r="AA485" s="323"/>
      <c r="AB485" s="337">
        <f t="shared" si="83"/>
        <v>0</v>
      </c>
      <c r="AC485" s="336"/>
      <c r="AD485" s="323"/>
      <c r="AE485" s="323"/>
      <c r="AF485" s="323"/>
      <c r="AG485" s="337">
        <f t="shared" si="84"/>
        <v>0</v>
      </c>
      <c r="AH485" s="336"/>
      <c r="AI485" s="323"/>
      <c r="AJ485" s="323"/>
      <c r="AK485" s="323"/>
      <c r="AL485" s="337">
        <f t="shared" si="85"/>
        <v>0</v>
      </c>
    </row>
    <row r="486" spans="1:38" ht="12.75" customHeight="1" x14ac:dyDescent="0.2">
      <c r="A486" s="95" t="s">
        <v>40</v>
      </c>
      <c r="B486" s="96" t="s">
        <v>11</v>
      </c>
      <c r="C486" s="96" t="s">
        <v>159</v>
      </c>
      <c r="D486" s="98">
        <v>201.67999999999998</v>
      </c>
      <c r="E486" s="98">
        <v>199.94</v>
      </c>
      <c r="F486" s="98">
        <v>146.55000000000001</v>
      </c>
      <c r="G486" s="98">
        <v>270.60000000000002</v>
      </c>
      <c r="H486" s="121">
        <f t="shared" si="86"/>
        <v>818.7700000000001</v>
      </c>
      <c r="I486" s="98">
        <v>194.1</v>
      </c>
      <c r="J486" s="98">
        <v>52.48</v>
      </c>
      <c r="K486" s="98">
        <v>271.77</v>
      </c>
      <c r="L486" s="98">
        <v>116.16</v>
      </c>
      <c r="M486" s="121">
        <f t="shared" si="87"/>
        <v>634.50999999999988</v>
      </c>
      <c r="N486" s="98">
        <v>157.85000000000002</v>
      </c>
      <c r="O486" s="98">
        <v>-30.619999999999997</v>
      </c>
      <c r="P486" s="98"/>
      <c r="Q486" s="98"/>
      <c r="R486" s="329">
        <f t="shared" si="88"/>
        <v>127.23000000000002</v>
      </c>
      <c r="S486" s="336"/>
      <c r="T486" s="323"/>
      <c r="U486" s="323"/>
      <c r="V486" s="323"/>
      <c r="W486" s="337">
        <f t="shared" si="82"/>
        <v>0</v>
      </c>
      <c r="X486" s="336"/>
      <c r="Y486" s="323"/>
      <c r="Z486" s="323"/>
      <c r="AA486" s="323"/>
      <c r="AB486" s="337">
        <f t="shared" si="83"/>
        <v>0</v>
      </c>
      <c r="AC486" s="336"/>
      <c r="AD486" s="323"/>
      <c r="AE486" s="323"/>
      <c r="AF486" s="323"/>
      <c r="AG486" s="337">
        <f t="shared" si="84"/>
        <v>0</v>
      </c>
      <c r="AH486" s="336"/>
      <c r="AI486" s="323"/>
      <c r="AJ486" s="323"/>
      <c r="AK486" s="323"/>
      <c r="AL486" s="337">
        <f t="shared" si="85"/>
        <v>0</v>
      </c>
    </row>
    <row r="487" spans="1:38" ht="12.75" customHeight="1" x14ac:dyDescent="0.2">
      <c r="A487" s="95" t="s">
        <v>40</v>
      </c>
      <c r="B487" s="96" t="s">
        <v>11</v>
      </c>
      <c r="C487" s="96" t="s">
        <v>149</v>
      </c>
      <c r="D487" s="98">
        <v>1584.1500000000003</v>
      </c>
      <c r="E487" s="98"/>
      <c r="F487" s="98">
        <v>462</v>
      </c>
      <c r="G487" s="98">
        <v>46.73</v>
      </c>
      <c r="H487" s="121">
        <f t="shared" si="86"/>
        <v>2092.88</v>
      </c>
      <c r="I487" s="98">
        <v>253.88</v>
      </c>
      <c r="J487" s="98"/>
      <c r="K487" s="98"/>
      <c r="L487" s="98"/>
      <c r="M487" s="121">
        <f t="shared" si="87"/>
        <v>253.88</v>
      </c>
      <c r="N487" s="98"/>
      <c r="O487" s="98"/>
      <c r="P487" s="98"/>
      <c r="Q487" s="98"/>
      <c r="R487" s="329">
        <f t="shared" si="88"/>
        <v>0</v>
      </c>
      <c r="S487" s="336"/>
      <c r="T487" s="323"/>
      <c r="U487" s="323"/>
      <c r="V487" s="323"/>
      <c r="W487" s="337">
        <f t="shared" si="82"/>
        <v>0</v>
      </c>
      <c r="X487" s="336"/>
      <c r="Y487" s="323"/>
      <c r="Z487" s="323"/>
      <c r="AA487" s="323"/>
      <c r="AB487" s="337">
        <f t="shared" si="83"/>
        <v>0</v>
      </c>
      <c r="AC487" s="336"/>
      <c r="AD487" s="323"/>
      <c r="AE487" s="323"/>
      <c r="AF487" s="323"/>
      <c r="AG487" s="337">
        <f t="shared" si="84"/>
        <v>0</v>
      </c>
      <c r="AH487" s="336"/>
      <c r="AI487" s="323"/>
      <c r="AJ487" s="323"/>
      <c r="AK487" s="323"/>
      <c r="AL487" s="337">
        <f t="shared" si="85"/>
        <v>0</v>
      </c>
    </row>
    <row r="488" spans="1:38" ht="12.75" customHeight="1" x14ac:dyDescent="0.2">
      <c r="A488" s="95" t="s">
        <v>40</v>
      </c>
      <c r="B488" s="96" t="s">
        <v>11</v>
      </c>
      <c r="C488" s="96" t="s">
        <v>131</v>
      </c>
      <c r="D488" s="98">
        <v>1654.72</v>
      </c>
      <c r="E488" s="98">
        <v>469.78999999999996</v>
      </c>
      <c r="F488" s="98"/>
      <c r="G488" s="98"/>
      <c r="H488" s="121">
        <f t="shared" si="86"/>
        <v>2124.5100000000002</v>
      </c>
      <c r="I488" s="98"/>
      <c r="J488" s="98"/>
      <c r="K488" s="98"/>
      <c r="L488" s="98"/>
      <c r="M488" s="121">
        <f t="shared" si="87"/>
        <v>0</v>
      </c>
      <c r="N488" s="98"/>
      <c r="O488" s="98"/>
      <c r="P488" s="98"/>
      <c r="Q488" s="98"/>
      <c r="R488" s="329">
        <f t="shared" si="88"/>
        <v>0</v>
      </c>
      <c r="S488" s="336"/>
      <c r="T488" s="323"/>
      <c r="U488" s="323"/>
      <c r="V488" s="323"/>
      <c r="W488" s="337">
        <f t="shared" si="82"/>
        <v>0</v>
      </c>
      <c r="X488" s="336"/>
      <c r="Y488" s="323"/>
      <c r="Z488" s="323"/>
      <c r="AA488" s="323"/>
      <c r="AB488" s="337">
        <f t="shared" si="83"/>
        <v>0</v>
      </c>
      <c r="AC488" s="336"/>
      <c r="AD488" s="323"/>
      <c r="AE488" s="323"/>
      <c r="AF488" s="323"/>
      <c r="AG488" s="337">
        <f t="shared" si="84"/>
        <v>0</v>
      </c>
      <c r="AH488" s="336"/>
      <c r="AI488" s="323"/>
      <c r="AJ488" s="323"/>
      <c r="AK488" s="323"/>
      <c r="AL488" s="337">
        <f t="shared" si="85"/>
        <v>0</v>
      </c>
    </row>
    <row r="489" spans="1:38" ht="12.75" customHeight="1" x14ac:dyDescent="0.2">
      <c r="A489" s="95" t="s">
        <v>40</v>
      </c>
      <c r="B489" s="96" t="s">
        <v>11</v>
      </c>
      <c r="C489" s="96" t="s">
        <v>132</v>
      </c>
      <c r="D489" s="98">
        <v>69.7</v>
      </c>
      <c r="E489" s="98"/>
      <c r="F489" s="98"/>
      <c r="G489" s="98"/>
      <c r="H489" s="121">
        <f t="shared" si="86"/>
        <v>69.7</v>
      </c>
      <c r="I489" s="98"/>
      <c r="J489" s="98"/>
      <c r="K489" s="98"/>
      <c r="L489" s="98"/>
      <c r="M489" s="121">
        <f t="shared" si="87"/>
        <v>0</v>
      </c>
      <c r="N489" s="98"/>
      <c r="O489" s="98"/>
      <c r="P489" s="98"/>
      <c r="Q489" s="98"/>
      <c r="R489" s="329">
        <f t="shared" si="88"/>
        <v>0</v>
      </c>
      <c r="S489" s="336"/>
      <c r="T489" s="323"/>
      <c r="U489" s="323"/>
      <c r="V489" s="323"/>
      <c r="W489" s="337">
        <f t="shared" si="82"/>
        <v>0</v>
      </c>
      <c r="X489" s="336"/>
      <c r="Y489" s="323"/>
      <c r="Z489" s="323"/>
      <c r="AA489" s="323"/>
      <c r="AB489" s="337">
        <f t="shared" si="83"/>
        <v>0</v>
      </c>
      <c r="AC489" s="336"/>
      <c r="AD489" s="323"/>
      <c r="AE489" s="323"/>
      <c r="AF489" s="323"/>
      <c r="AG489" s="337">
        <f t="shared" si="84"/>
        <v>0</v>
      </c>
      <c r="AH489" s="336"/>
      <c r="AI489" s="323"/>
      <c r="AJ489" s="323"/>
      <c r="AK489" s="323"/>
      <c r="AL489" s="337">
        <f t="shared" si="85"/>
        <v>0</v>
      </c>
    </row>
    <row r="490" spans="1:38" ht="12.75" customHeight="1" x14ac:dyDescent="0.2">
      <c r="A490" s="95" t="s">
        <v>40</v>
      </c>
      <c r="B490" s="96" t="s">
        <v>11</v>
      </c>
      <c r="C490" s="96" t="s">
        <v>134</v>
      </c>
      <c r="D490" s="98">
        <v>66.849999999999994</v>
      </c>
      <c r="E490" s="98">
        <v>105.03</v>
      </c>
      <c r="F490" s="98">
        <v>117.96</v>
      </c>
      <c r="G490" s="98">
        <v>214.7</v>
      </c>
      <c r="H490" s="121">
        <f t="shared" si="86"/>
        <v>504.53999999999996</v>
      </c>
      <c r="I490" s="98">
        <v>347.06</v>
      </c>
      <c r="J490" s="98">
        <v>434.74</v>
      </c>
      <c r="K490" s="98">
        <v>303.71999999999997</v>
      </c>
      <c r="L490" s="98">
        <v>419.33000000000004</v>
      </c>
      <c r="M490" s="121">
        <f t="shared" si="87"/>
        <v>1504.85</v>
      </c>
      <c r="N490" s="98">
        <v>134.6</v>
      </c>
      <c r="O490" s="98">
        <v>261.45999999999998</v>
      </c>
      <c r="P490" s="98">
        <v>285.39</v>
      </c>
      <c r="Q490" s="98"/>
      <c r="R490" s="329">
        <f t="shared" si="88"/>
        <v>681.44999999999993</v>
      </c>
      <c r="S490" s="336"/>
      <c r="T490" s="323"/>
      <c r="U490" s="323"/>
      <c r="V490" s="323"/>
      <c r="W490" s="337">
        <f t="shared" si="82"/>
        <v>0</v>
      </c>
      <c r="X490" s="336"/>
      <c r="Y490" s="323"/>
      <c r="Z490" s="323"/>
      <c r="AA490" s="323"/>
      <c r="AB490" s="337">
        <f t="shared" si="83"/>
        <v>0</v>
      </c>
      <c r="AC490" s="336"/>
      <c r="AD490" s="323"/>
      <c r="AE490" s="323"/>
      <c r="AF490" s="323"/>
      <c r="AG490" s="337">
        <f t="shared" si="84"/>
        <v>0</v>
      </c>
      <c r="AH490" s="336"/>
      <c r="AI490" s="323"/>
      <c r="AJ490" s="323"/>
      <c r="AK490" s="323"/>
      <c r="AL490" s="337">
        <f t="shared" si="85"/>
        <v>0</v>
      </c>
    </row>
    <row r="491" spans="1:38" ht="12.75" customHeight="1" x14ac:dyDescent="0.2">
      <c r="A491" s="95" t="s">
        <v>40</v>
      </c>
      <c r="B491" s="96" t="s">
        <v>11</v>
      </c>
      <c r="C491" s="96" t="s">
        <v>136</v>
      </c>
      <c r="D491" s="98">
        <v>46.7</v>
      </c>
      <c r="E491" s="98">
        <v>66.09</v>
      </c>
      <c r="F491" s="98">
        <v>110.69</v>
      </c>
      <c r="G491" s="98">
        <v>18.38</v>
      </c>
      <c r="H491" s="121">
        <f t="shared" si="86"/>
        <v>241.86</v>
      </c>
      <c r="I491" s="98">
        <v>9.19</v>
      </c>
      <c r="J491" s="98">
        <v>43.87</v>
      </c>
      <c r="K491" s="98"/>
      <c r="L491" s="98"/>
      <c r="M491" s="121">
        <f t="shared" si="87"/>
        <v>53.059999999999995</v>
      </c>
      <c r="N491" s="98"/>
      <c r="O491" s="98"/>
      <c r="P491" s="98"/>
      <c r="Q491" s="98"/>
      <c r="R491" s="329">
        <f t="shared" si="88"/>
        <v>0</v>
      </c>
      <c r="S491" s="336"/>
      <c r="T491" s="323"/>
      <c r="U491" s="323"/>
      <c r="V491" s="323"/>
      <c r="W491" s="337">
        <f t="shared" si="82"/>
        <v>0</v>
      </c>
      <c r="X491" s="336"/>
      <c r="Y491" s="323"/>
      <c r="Z491" s="323"/>
      <c r="AA491" s="323"/>
      <c r="AB491" s="337">
        <f t="shared" si="83"/>
        <v>0</v>
      </c>
      <c r="AC491" s="336"/>
      <c r="AD491" s="323"/>
      <c r="AE491" s="323"/>
      <c r="AF491" s="323"/>
      <c r="AG491" s="337">
        <f t="shared" si="84"/>
        <v>0</v>
      </c>
      <c r="AH491" s="336"/>
      <c r="AI491" s="323"/>
      <c r="AJ491" s="323"/>
      <c r="AK491" s="323"/>
      <c r="AL491" s="337">
        <f t="shared" si="85"/>
        <v>0</v>
      </c>
    </row>
    <row r="492" spans="1:38" ht="12.75" customHeight="1" x14ac:dyDescent="0.2">
      <c r="A492" s="95" t="s">
        <v>40</v>
      </c>
      <c r="B492" s="96" t="s">
        <v>11</v>
      </c>
      <c r="C492" s="96" t="s">
        <v>148</v>
      </c>
      <c r="D492" s="98"/>
      <c r="E492" s="98"/>
      <c r="F492" s="98"/>
      <c r="G492" s="98"/>
      <c r="H492" s="121">
        <f t="shared" si="86"/>
        <v>0</v>
      </c>
      <c r="I492" s="98"/>
      <c r="J492" s="98">
        <v>194.60000000000002</v>
      </c>
      <c r="K492" s="98">
        <v>253.94999999999996</v>
      </c>
      <c r="L492" s="98">
        <v>206.2</v>
      </c>
      <c r="M492" s="121">
        <f t="shared" si="87"/>
        <v>654.75</v>
      </c>
      <c r="N492" s="98">
        <v>121.56</v>
      </c>
      <c r="O492" s="98">
        <v>28.889999999999997</v>
      </c>
      <c r="P492" s="98">
        <v>75.63</v>
      </c>
      <c r="Q492" s="98"/>
      <c r="R492" s="329">
        <f t="shared" si="88"/>
        <v>226.07999999999998</v>
      </c>
      <c r="S492" s="336"/>
      <c r="T492" s="323"/>
      <c r="U492" s="323"/>
      <c r="V492" s="323"/>
      <c r="W492" s="337">
        <f t="shared" si="82"/>
        <v>0</v>
      </c>
      <c r="X492" s="336"/>
      <c r="Y492" s="323"/>
      <c r="Z492" s="323"/>
      <c r="AA492" s="323"/>
      <c r="AB492" s="337">
        <f t="shared" si="83"/>
        <v>0</v>
      </c>
      <c r="AC492" s="336"/>
      <c r="AD492" s="323"/>
      <c r="AE492" s="323"/>
      <c r="AF492" s="323"/>
      <c r="AG492" s="337">
        <f t="shared" si="84"/>
        <v>0</v>
      </c>
      <c r="AH492" s="336"/>
      <c r="AI492" s="323"/>
      <c r="AJ492" s="323"/>
      <c r="AK492" s="323"/>
      <c r="AL492" s="337">
        <f t="shared" si="85"/>
        <v>0</v>
      </c>
    </row>
    <row r="493" spans="1:38" ht="12.75" customHeight="1" x14ac:dyDescent="0.2">
      <c r="A493" s="95" t="s">
        <v>40</v>
      </c>
      <c r="B493" s="96" t="s">
        <v>11</v>
      </c>
      <c r="C493" s="96" t="s">
        <v>153</v>
      </c>
      <c r="D493" s="98">
        <v>474.69</v>
      </c>
      <c r="E493" s="98">
        <v>545.65</v>
      </c>
      <c r="F493" s="98">
        <v>1066.67</v>
      </c>
      <c r="G493" s="98">
        <v>475.34000000000003</v>
      </c>
      <c r="H493" s="121">
        <f t="shared" si="86"/>
        <v>2562.3500000000004</v>
      </c>
      <c r="I493" s="98">
        <v>194.32</v>
      </c>
      <c r="J493" s="98">
        <v>38.83</v>
      </c>
      <c r="K493" s="98">
        <v>140.03</v>
      </c>
      <c r="L493" s="98">
        <v>113.29000000000002</v>
      </c>
      <c r="M493" s="121">
        <f t="shared" si="87"/>
        <v>486.46999999999997</v>
      </c>
      <c r="N493" s="98">
        <v>82.679999999999993</v>
      </c>
      <c r="O493" s="98">
        <v>47.09</v>
      </c>
      <c r="P493" s="98">
        <v>542.26</v>
      </c>
      <c r="Q493" s="98"/>
      <c r="R493" s="329">
        <f t="shared" si="88"/>
        <v>672.03</v>
      </c>
      <c r="S493" s="336"/>
      <c r="T493" s="323"/>
      <c r="U493" s="323"/>
      <c r="V493" s="323"/>
      <c r="W493" s="337">
        <f t="shared" si="82"/>
        <v>0</v>
      </c>
      <c r="X493" s="336"/>
      <c r="Y493" s="323"/>
      <c r="Z493" s="323"/>
      <c r="AA493" s="323"/>
      <c r="AB493" s="337">
        <f t="shared" si="83"/>
        <v>0</v>
      </c>
      <c r="AC493" s="336"/>
      <c r="AD493" s="323"/>
      <c r="AE493" s="323"/>
      <c r="AF493" s="323"/>
      <c r="AG493" s="337">
        <f t="shared" si="84"/>
        <v>0</v>
      </c>
      <c r="AH493" s="336"/>
      <c r="AI493" s="323"/>
      <c r="AJ493" s="323"/>
      <c r="AK493" s="323"/>
      <c r="AL493" s="337">
        <f t="shared" si="85"/>
        <v>0</v>
      </c>
    </row>
    <row r="494" spans="1:38" ht="12.75" customHeight="1" x14ac:dyDescent="0.2">
      <c r="A494" s="95" t="s">
        <v>40</v>
      </c>
      <c r="B494" s="96" t="s">
        <v>11</v>
      </c>
      <c r="C494" s="96" t="s">
        <v>143</v>
      </c>
      <c r="D494" s="98">
        <v>614.88</v>
      </c>
      <c r="E494" s="98">
        <v>653.47</v>
      </c>
      <c r="F494" s="98">
        <v>423.82</v>
      </c>
      <c r="G494" s="98">
        <v>1495.23</v>
      </c>
      <c r="H494" s="121">
        <f t="shared" si="86"/>
        <v>3187.3999999999996</v>
      </c>
      <c r="I494" s="98">
        <v>308.14999999999998</v>
      </c>
      <c r="J494" s="98">
        <v>1734.1100000000001</v>
      </c>
      <c r="K494" s="98">
        <v>1255.1500000000001</v>
      </c>
      <c r="L494" s="98">
        <v>1465.3400000000001</v>
      </c>
      <c r="M494" s="121">
        <f t="shared" si="87"/>
        <v>4762.75</v>
      </c>
      <c r="N494" s="98">
        <v>976.33</v>
      </c>
      <c r="O494" s="98">
        <v>122.47000000000001</v>
      </c>
      <c r="P494" s="98">
        <v>457.56000000000006</v>
      </c>
      <c r="Q494" s="98"/>
      <c r="R494" s="329">
        <f t="shared" si="88"/>
        <v>1556.3600000000001</v>
      </c>
      <c r="S494" s="336"/>
      <c r="T494" s="323"/>
      <c r="U494" s="323"/>
      <c r="V494" s="323"/>
      <c r="W494" s="337">
        <f t="shared" si="82"/>
        <v>0</v>
      </c>
      <c r="X494" s="336"/>
      <c r="Y494" s="323"/>
      <c r="Z494" s="323"/>
      <c r="AA494" s="323"/>
      <c r="AB494" s="337">
        <f t="shared" si="83"/>
        <v>0</v>
      </c>
      <c r="AC494" s="336"/>
      <c r="AD494" s="323"/>
      <c r="AE494" s="323"/>
      <c r="AF494" s="323"/>
      <c r="AG494" s="337">
        <f t="shared" si="84"/>
        <v>0</v>
      </c>
      <c r="AH494" s="336"/>
      <c r="AI494" s="323"/>
      <c r="AJ494" s="323"/>
      <c r="AK494" s="323"/>
      <c r="AL494" s="337">
        <f t="shared" si="85"/>
        <v>0</v>
      </c>
    </row>
    <row r="495" spans="1:38" ht="12.75" customHeight="1" x14ac:dyDescent="0.2">
      <c r="A495" s="95" t="s">
        <v>40</v>
      </c>
      <c r="B495" s="96" t="s">
        <v>11</v>
      </c>
      <c r="C495" s="96" t="s">
        <v>144</v>
      </c>
      <c r="D495" s="98"/>
      <c r="E495" s="98"/>
      <c r="F495" s="98"/>
      <c r="G495" s="98">
        <v>13.39</v>
      </c>
      <c r="H495" s="121">
        <f t="shared" si="86"/>
        <v>13.39</v>
      </c>
      <c r="I495" s="98"/>
      <c r="J495" s="98"/>
      <c r="K495" s="98"/>
      <c r="L495" s="98"/>
      <c r="M495" s="121">
        <f t="shared" si="87"/>
        <v>0</v>
      </c>
      <c r="N495" s="98"/>
      <c r="O495" s="98"/>
      <c r="P495" s="98"/>
      <c r="Q495" s="98"/>
      <c r="R495" s="329">
        <f t="shared" si="88"/>
        <v>0</v>
      </c>
      <c r="S495" s="336"/>
      <c r="T495" s="323"/>
      <c r="U495" s="323"/>
      <c r="V495" s="323"/>
      <c r="W495" s="337">
        <f t="shared" si="82"/>
        <v>0</v>
      </c>
      <c r="X495" s="336"/>
      <c r="Y495" s="323"/>
      <c r="Z495" s="323"/>
      <c r="AA495" s="323"/>
      <c r="AB495" s="337">
        <f t="shared" si="83"/>
        <v>0</v>
      </c>
      <c r="AC495" s="336"/>
      <c r="AD495" s="323"/>
      <c r="AE495" s="323"/>
      <c r="AF495" s="323"/>
      <c r="AG495" s="337">
        <f t="shared" si="84"/>
        <v>0</v>
      </c>
      <c r="AH495" s="336"/>
      <c r="AI495" s="323"/>
      <c r="AJ495" s="323"/>
      <c r="AK495" s="323"/>
      <c r="AL495" s="337">
        <f t="shared" si="85"/>
        <v>0</v>
      </c>
    </row>
    <row r="496" spans="1:38" ht="12.75" customHeight="1" x14ac:dyDescent="0.2">
      <c r="A496" s="95" t="s">
        <v>40</v>
      </c>
      <c r="B496" s="96" t="s">
        <v>11</v>
      </c>
      <c r="C496" s="96" t="s">
        <v>157</v>
      </c>
      <c r="D496" s="98"/>
      <c r="E496" s="98"/>
      <c r="F496" s="98"/>
      <c r="G496" s="98"/>
      <c r="H496" s="121">
        <f t="shared" si="86"/>
        <v>0</v>
      </c>
      <c r="I496" s="98"/>
      <c r="J496" s="98"/>
      <c r="K496" s="98">
        <v>67.89</v>
      </c>
      <c r="L496" s="98"/>
      <c r="M496" s="121">
        <f t="shared" si="87"/>
        <v>67.89</v>
      </c>
      <c r="N496" s="98"/>
      <c r="O496" s="98"/>
      <c r="P496" s="98"/>
      <c r="Q496" s="98"/>
      <c r="R496" s="329">
        <f t="shared" si="88"/>
        <v>0</v>
      </c>
      <c r="S496" s="336"/>
      <c r="T496" s="323"/>
      <c r="U496" s="323"/>
      <c r="V496" s="323"/>
      <c r="W496" s="337">
        <f t="shared" si="82"/>
        <v>0</v>
      </c>
      <c r="X496" s="336"/>
      <c r="Y496" s="323"/>
      <c r="Z496" s="323"/>
      <c r="AA496" s="323"/>
      <c r="AB496" s="337">
        <f t="shared" si="83"/>
        <v>0</v>
      </c>
      <c r="AC496" s="336"/>
      <c r="AD496" s="323"/>
      <c r="AE496" s="323"/>
      <c r="AF496" s="323"/>
      <c r="AG496" s="337">
        <f t="shared" si="84"/>
        <v>0</v>
      </c>
      <c r="AH496" s="336"/>
      <c r="AI496" s="323"/>
      <c r="AJ496" s="323"/>
      <c r="AK496" s="323"/>
      <c r="AL496" s="337">
        <f t="shared" si="85"/>
        <v>0</v>
      </c>
    </row>
    <row r="497" spans="1:38" ht="12.75" customHeight="1" x14ac:dyDescent="0.2">
      <c r="A497" s="95" t="s">
        <v>40</v>
      </c>
      <c r="B497" s="96" t="s">
        <v>11</v>
      </c>
      <c r="C497" s="96" t="s">
        <v>147</v>
      </c>
      <c r="D497" s="98">
        <v>4.5199999999999996</v>
      </c>
      <c r="E497" s="98"/>
      <c r="F497" s="98">
        <v>4.75</v>
      </c>
      <c r="G497" s="98"/>
      <c r="H497" s="121">
        <f t="shared" si="86"/>
        <v>9.27</v>
      </c>
      <c r="I497" s="98"/>
      <c r="J497" s="98"/>
      <c r="K497" s="98">
        <v>17.55</v>
      </c>
      <c r="L497" s="98">
        <v>15.49</v>
      </c>
      <c r="M497" s="121">
        <f t="shared" si="87"/>
        <v>33.04</v>
      </c>
      <c r="N497" s="98"/>
      <c r="O497" s="98"/>
      <c r="P497" s="98"/>
      <c r="Q497" s="98"/>
      <c r="R497" s="329">
        <f t="shared" si="88"/>
        <v>0</v>
      </c>
      <c r="S497" s="336"/>
      <c r="T497" s="323"/>
      <c r="U497" s="323"/>
      <c r="V497" s="323"/>
      <c r="W497" s="337">
        <f t="shared" si="82"/>
        <v>0</v>
      </c>
      <c r="X497" s="336"/>
      <c r="Y497" s="323"/>
      <c r="Z497" s="323"/>
      <c r="AA497" s="323"/>
      <c r="AB497" s="337">
        <f t="shared" si="83"/>
        <v>0</v>
      </c>
      <c r="AC497" s="336"/>
      <c r="AD497" s="323"/>
      <c r="AE497" s="323"/>
      <c r="AF497" s="323"/>
      <c r="AG497" s="337">
        <f t="shared" si="84"/>
        <v>0</v>
      </c>
      <c r="AH497" s="336"/>
      <c r="AI497" s="323"/>
      <c r="AJ497" s="323"/>
      <c r="AK497" s="323"/>
      <c r="AL497" s="337">
        <f t="shared" si="85"/>
        <v>0</v>
      </c>
    </row>
    <row r="498" spans="1:38" ht="12.75" customHeight="1" x14ac:dyDescent="0.2">
      <c r="A498" s="95" t="s">
        <v>40</v>
      </c>
      <c r="B498" s="96" t="s">
        <v>12</v>
      </c>
      <c r="C498" s="96" t="s">
        <v>125</v>
      </c>
      <c r="D498" s="98">
        <v>302.67</v>
      </c>
      <c r="E498" s="98">
        <v>250.09999999999997</v>
      </c>
      <c r="F498" s="98"/>
      <c r="G498" s="98"/>
      <c r="H498" s="121">
        <f t="shared" si="86"/>
        <v>552.77</v>
      </c>
      <c r="I498" s="98"/>
      <c r="J498" s="98"/>
      <c r="K498" s="98"/>
      <c r="L498" s="98"/>
      <c r="M498" s="121">
        <f t="shared" si="87"/>
        <v>0</v>
      </c>
      <c r="N498" s="98"/>
      <c r="O498" s="98"/>
      <c r="P498" s="98"/>
      <c r="Q498" s="98"/>
      <c r="R498" s="329">
        <f t="shared" si="88"/>
        <v>0</v>
      </c>
      <c r="S498" s="336"/>
      <c r="T498" s="323"/>
      <c r="U498" s="323"/>
      <c r="V498" s="323"/>
      <c r="W498" s="337">
        <f t="shared" si="82"/>
        <v>0</v>
      </c>
      <c r="X498" s="336"/>
      <c r="Y498" s="323"/>
      <c r="Z498" s="323"/>
      <c r="AA498" s="323"/>
      <c r="AB498" s="337">
        <f t="shared" si="83"/>
        <v>0</v>
      </c>
      <c r="AC498" s="336"/>
      <c r="AD498" s="323"/>
      <c r="AE498" s="323"/>
      <c r="AF498" s="323"/>
      <c r="AG498" s="337">
        <f t="shared" si="84"/>
        <v>0</v>
      </c>
      <c r="AH498" s="336"/>
      <c r="AI498" s="323"/>
      <c r="AJ498" s="323"/>
      <c r="AK498" s="323"/>
      <c r="AL498" s="337">
        <f t="shared" si="85"/>
        <v>0</v>
      </c>
    </row>
    <row r="499" spans="1:38" ht="12.75" customHeight="1" x14ac:dyDescent="0.2">
      <c r="A499" s="95" t="s">
        <v>40</v>
      </c>
      <c r="B499" s="96" t="s">
        <v>12</v>
      </c>
      <c r="C499" s="96" t="s">
        <v>126</v>
      </c>
      <c r="D499" s="98"/>
      <c r="E499" s="98">
        <v>2706.5199999999995</v>
      </c>
      <c r="F499" s="98"/>
      <c r="G499" s="98"/>
      <c r="H499" s="121">
        <f t="shared" si="86"/>
        <v>2706.5199999999995</v>
      </c>
      <c r="I499" s="98"/>
      <c r="J499" s="98">
        <v>286.06</v>
      </c>
      <c r="K499" s="98">
        <v>860.92499999999995</v>
      </c>
      <c r="L499" s="98">
        <v>430.33999999999992</v>
      </c>
      <c r="M499" s="121">
        <f t="shared" si="87"/>
        <v>1577.3249999999998</v>
      </c>
      <c r="N499" s="98">
        <v>782.93999999999983</v>
      </c>
      <c r="O499" s="98">
        <v>401.05999999999995</v>
      </c>
      <c r="P499" s="98">
        <v>495.84000000000003</v>
      </c>
      <c r="Q499" s="98"/>
      <c r="R499" s="329">
        <f t="shared" si="88"/>
        <v>1679.8399999999997</v>
      </c>
      <c r="S499" s="336"/>
      <c r="T499" s="323"/>
      <c r="U499" s="323"/>
      <c r="V499" s="323"/>
      <c r="W499" s="337">
        <f t="shared" si="82"/>
        <v>0</v>
      </c>
      <c r="X499" s="336"/>
      <c r="Y499" s="323"/>
      <c r="Z499" s="323"/>
      <c r="AA499" s="323"/>
      <c r="AB499" s="337">
        <f t="shared" si="83"/>
        <v>0</v>
      </c>
      <c r="AC499" s="336"/>
      <c r="AD499" s="323"/>
      <c r="AE499" s="323"/>
      <c r="AF499" s="323"/>
      <c r="AG499" s="337">
        <f t="shared" si="84"/>
        <v>0</v>
      </c>
      <c r="AH499" s="336"/>
      <c r="AI499" s="323"/>
      <c r="AJ499" s="323"/>
      <c r="AK499" s="323"/>
      <c r="AL499" s="337">
        <f t="shared" si="85"/>
        <v>0</v>
      </c>
    </row>
    <row r="500" spans="1:38" ht="12.75" customHeight="1" x14ac:dyDescent="0.2">
      <c r="A500" s="95" t="s">
        <v>40</v>
      </c>
      <c r="B500" s="96" t="s">
        <v>12</v>
      </c>
      <c r="C500" s="96" t="s">
        <v>160</v>
      </c>
      <c r="D500" s="98">
        <v>246.29</v>
      </c>
      <c r="E500" s="98">
        <v>116.55999999999999</v>
      </c>
      <c r="F500" s="98"/>
      <c r="G500" s="98"/>
      <c r="H500" s="121">
        <f t="shared" si="86"/>
        <v>362.84999999999997</v>
      </c>
      <c r="I500" s="98">
        <v>174.28</v>
      </c>
      <c r="J500" s="98"/>
      <c r="K500" s="98">
        <v>355.26075000000003</v>
      </c>
      <c r="L500" s="98">
        <v>419.41999999999996</v>
      </c>
      <c r="M500" s="121">
        <f t="shared" si="87"/>
        <v>948.96074999999996</v>
      </c>
      <c r="N500" s="98">
        <v>313.85000000000002</v>
      </c>
      <c r="O500" s="98">
        <v>183.84</v>
      </c>
      <c r="P500" s="98">
        <v>193.09000000000003</v>
      </c>
      <c r="Q500" s="98"/>
      <c r="R500" s="329">
        <f t="shared" si="88"/>
        <v>690.78000000000009</v>
      </c>
      <c r="S500" s="336"/>
      <c r="T500" s="323"/>
      <c r="U500" s="323"/>
      <c r="V500" s="323"/>
      <c r="W500" s="337">
        <f t="shared" si="82"/>
        <v>0</v>
      </c>
      <c r="X500" s="336"/>
      <c r="Y500" s="323"/>
      <c r="Z500" s="323"/>
      <c r="AA500" s="323"/>
      <c r="AB500" s="337">
        <f t="shared" si="83"/>
        <v>0</v>
      </c>
      <c r="AC500" s="336"/>
      <c r="AD500" s="323"/>
      <c r="AE500" s="323"/>
      <c r="AF500" s="323"/>
      <c r="AG500" s="337">
        <f t="shared" si="84"/>
        <v>0</v>
      </c>
      <c r="AH500" s="336"/>
      <c r="AI500" s="323"/>
      <c r="AJ500" s="323"/>
      <c r="AK500" s="323"/>
      <c r="AL500" s="337">
        <f t="shared" si="85"/>
        <v>0</v>
      </c>
    </row>
    <row r="501" spans="1:38" ht="12.75" customHeight="1" x14ac:dyDescent="0.2">
      <c r="A501" s="95" t="s">
        <v>40</v>
      </c>
      <c r="B501" s="96" t="s">
        <v>12</v>
      </c>
      <c r="C501" s="96" t="s">
        <v>128</v>
      </c>
      <c r="D501" s="98"/>
      <c r="E501" s="98"/>
      <c r="F501" s="98"/>
      <c r="G501" s="98"/>
      <c r="H501" s="121">
        <f t="shared" si="86"/>
        <v>0</v>
      </c>
      <c r="I501" s="98"/>
      <c r="J501" s="98">
        <v>964.93</v>
      </c>
      <c r="K501" s="98">
        <v>1199.95075</v>
      </c>
      <c r="L501" s="98"/>
      <c r="M501" s="121">
        <f t="shared" si="87"/>
        <v>2164.8807499999998</v>
      </c>
      <c r="N501" s="98"/>
      <c r="O501" s="98"/>
      <c r="P501" s="98"/>
      <c r="Q501" s="98"/>
      <c r="R501" s="329">
        <f t="shared" si="88"/>
        <v>0</v>
      </c>
      <c r="S501" s="336"/>
      <c r="T501" s="323"/>
      <c r="U501" s="323"/>
      <c r="V501" s="323"/>
      <c r="W501" s="337">
        <f t="shared" si="82"/>
        <v>0</v>
      </c>
      <c r="X501" s="336"/>
      <c r="Y501" s="323"/>
      <c r="Z501" s="323"/>
      <c r="AA501" s="323"/>
      <c r="AB501" s="337">
        <f t="shared" si="83"/>
        <v>0</v>
      </c>
      <c r="AC501" s="336"/>
      <c r="AD501" s="323"/>
      <c r="AE501" s="323"/>
      <c r="AF501" s="323"/>
      <c r="AG501" s="337">
        <f t="shared" si="84"/>
        <v>0</v>
      </c>
      <c r="AH501" s="336"/>
      <c r="AI501" s="323"/>
      <c r="AJ501" s="323"/>
      <c r="AK501" s="323"/>
      <c r="AL501" s="337">
        <f t="shared" si="85"/>
        <v>0</v>
      </c>
    </row>
    <row r="502" spans="1:38" ht="12.75" customHeight="1" x14ac:dyDescent="0.2">
      <c r="A502" s="95" t="s">
        <v>40</v>
      </c>
      <c r="B502" s="96" t="s">
        <v>12</v>
      </c>
      <c r="C502" s="96" t="s">
        <v>134</v>
      </c>
      <c r="D502" s="98"/>
      <c r="E502" s="98">
        <v>1438.58</v>
      </c>
      <c r="F502" s="98">
        <v>2522.5199999999995</v>
      </c>
      <c r="G502" s="98">
        <v>2599.64</v>
      </c>
      <c r="H502" s="121">
        <f t="shared" si="86"/>
        <v>6560.74</v>
      </c>
      <c r="I502" s="98">
        <v>2586.5399999999995</v>
      </c>
      <c r="J502" s="98">
        <v>3798.11</v>
      </c>
      <c r="K502" s="98"/>
      <c r="L502" s="98"/>
      <c r="M502" s="121">
        <f t="shared" si="87"/>
        <v>6384.65</v>
      </c>
      <c r="N502" s="98"/>
      <c r="O502" s="98"/>
      <c r="P502" s="98"/>
      <c r="Q502" s="98"/>
      <c r="R502" s="329">
        <f t="shared" si="88"/>
        <v>0</v>
      </c>
      <c r="S502" s="336"/>
      <c r="T502" s="323"/>
      <c r="U502" s="323"/>
      <c r="V502" s="323"/>
      <c r="W502" s="337">
        <f t="shared" si="82"/>
        <v>0</v>
      </c>
      <c r="X502" s="336"/>
      <c r="Y502" s="323"/>
      <c r="Z502" s="323"/>
      <c r="AA502" s="323"/>
      <c r="AB502" s="337">
        <f t="shared" si="83"/>
        <v>0</v>
      </c>
      <c r="AC502" s="336"/>
      <c r="AD502" s="323"/>
      <c r="AE502" s="323"/>
      <c r="AF502" s="323"/>
      <c r="AG502" s="337">
        <f t="shared" si="84"/>
        <v>0</v>
      </c>
      <c r="AH502" s="336"/>
      <c r="AI502" s="323"/>
      <c r="AJ502" s="323"/>
      <c r="AK502" s="323"/>
      <c r="AL502" s="337">
        <f t="shared" si="85"/>
        <v>0</v>
      </c>
    </row>
    <row r="503" spans="1:38" ht="12.75" customHeight="1" x14ac:dyDescent="0.2">
      <c r="A503" s="95" t="s">
        <v>40</v>
      </c>
      <c r="B503" s="96" t="s">
        <v>12</v>
      </c>
      <c r="C503" s="96" t="s">
        <v>135</v>
      </c>
      <c r="D503" s="98">
        <v>1613.89</v>
      </c>
      <c r="E503" s="98">
        <v>1349.41</v>
      </c>
      <c r="F503" s="98">
        <v>2191.91</v>
      </c>
      <c r="G503" s="98">
        <v>2488.96</v>
      </c>
      <c r="H503" s="121">
        <f t="shared" si="86"/>
        <v>7644.17</v>
      </c>
      <c r="I503" s="98">
        <v>1234.31</v>
      </c>
      <c r="J503" s="98">
        <v>1354.2800000000002</v>
      </c>
      <c r="K503" s="98">
        <v>1994.6062500000003</v>
      </c>
      <c r="L503" s="98">
        <v>2295.29</v>
      </c>
      <c r="M503" s="121">
        <f t="shared" si="87"/>
        <v>6878.4862500000008</v>
      </c>
      <c r="N503" s="98">
        <v>1200.6399999999999</v>
      </c>
      <c r="O503" s="98">
        <v>1459.24</v>
      </c>
      <c r="P503" s="98">
        <v>1244.33</v>
      </c>
      <c r="Q503" s="98"/>
      <c r="R503" s="329">
        <f t="shared" si="88"/>
        <v>3904.21</v>
      </c>
      <c r="S503" s="336"/>
      <c r="T503" s="323"/>
      <c r="U503" s="323"/>
      <c r="V503" s="323"/>
      <c r="W503" s="337">
        <f t="shared" si="82"/>
        <v>0</v>
      </c>
      <c r="X503" s="336"/>
      <c r="Y503" s="323"/>
      <c r="Z503" s="323"/>
      <c r="AA503" s="323"/>
      <c r="AB503" s="337">
        <f t="shared" si="83"/>
        <v>0</v>
      </c>
      <c r="AC503" s="336"/>
      <c r="AD503" s="323"/>
      <c r="AE503" s="323"/>
      <c r="AF503" s="323"/>
      <c r="AG503" s="337">
        <f t="shared" si="84"/>
        <v>0</v>
      </c>
      <c r="AH503" s="336"/>
      <c r="AI503" s="323"/>
      <c r="AJ503" s="323"/>
      <c r="AK503" s="323"/>
      <c r="AL503" s="337">
        <f t="shared" si="85"/>
        <v>0</v>
      </c>
    </row>
    <row r="504" spans="1:38" ht="12.75" customHeight="1" x14ac:dyDescent="0.2">
      <c r="A504" s="95" t="s">
        <v>40</v>
      </c>
      <c r="B504" s="96" t="s">
        <v>12</v>
      </c>
      <c r="C504" s="96" t="s">
        <v>137</v>
      </c>
      <c r="D504" s="98">
        <v>279.81</v>
      </c>
      <c r="E504" s="98">
        <v>569.51</v>
      </c>
      <c r="F504" s="98">
        <v>770.91000000000008</v>
      </c>
      <c r="G504" s="98">
        <v>689.09000000000015</v>
      </c>
      <c r="H504" s="121">
        <f t="shared" si="86"/>
        <v>2309.3200000000002</v>
      </c>
      <c r="I504" s="98">
        <v>643.37000000000012</v>
      </c>
      <c r="J504" s="98">
        <v>389.54999999999995</v>
      </c>
      <c r="K504" s="98">
        <v>774.00374999999997</v>
      </c>
      <c r="L504" s="98"/>
      <c r="M504" s="121">
        <f t="shared" si="87"/>
        <v>1806.9237499999999</v>
      </c>
      <c r="N504" s="98">
        <v>500.93999999999994</v>
      </c>
      <c r="O504" s="98">
        <v>317.92999999999995</v>
      </c>
      <c r="P504" s="98">
        <v>909.72999999999979</v>
      </c>
      <c r="Q504" s="98"/>
      <c r="R504" s="329">
        <f t="shared" si="88"/>
        <v>1728.5999999999997</v>
      </c>
      <c r="S504" s="336"/>
      <c r="T504" s="323"/>
      <c r="U504" s="323"/>
      <c r="V504" s="323"/>
      <c r="W504" s="337">
        <f t="shared" si="82"/>
        <v>0</v>
      </c>
      <c r="X504" s="336"/>
      <c r="Y504" s="323"/>
      <c r="Z504" s="323"/>
      <c r="AA504" s="323"/>
      <c r="AB504" s="337">
        <f t="shared" si="83"/>
        <v>0</v>
      </c>
      <c r="AC504" s="336"/>
      <c r="AD504" s="323"/>
      <c r="AE504" s="323"/>
      <c r="AF504" s="323"/>
      <c r="AG504" s="337">
        <f t="shared" si="84"/>
        <v>0</v>
      </c>
      <c r="AH504" s="336"/>
      <c r="AI504" s="323"/>
      <c r="AJ504" s="323"/>
      <c r="AK504" s="323"/>
      <c r="AL504" s="337">
        <f t="shared" si="85"/>
        <v>0</v>
      </c>
    </row>
    <row r="505" spans="1:38" ht="12.75" customHeight="1" x14ac:dyDescent="0.2">
      <c r="A505" s="95" t="s">
        <v>40</v>
      </c>
      <c r="B505" s="96" t="s">
        <v>12</v>
      </c>
      <c r="C505" s="96" t="s">
        <v>148</v>
      </c>
      <c r="D505" s="98"/>
      <c r="E505" s="98">
        <v>983.52</v>
      </c>
      <c r="F505" s="98"/>
      <c r="G505" s="98"/>
      <c r="H505" s="121">
        <f t="shared" si="86"/>
        <v>983.52</v>
      </c>
      <c r="I505" s="98">
        <v>1735.98</v>
      </c>
      <c r="J505" s="98">
        <v>1735.98</v>
      </c>
      <c r="K505" s="98">
        <v>1034.2600000000002</v>
      </c>
      <c r="L505" s="98">
        <v>945.58000000000015</v>
      </c>
      <c r="M505" s="121">
        <f t="shared" si="87"/>
        <v>5451.8</v>
      </c>
      <c r="N505" s="98">
        <v>264.19</v>
      </c>
      <c r="O505" s="98"/>
      <c r="P505" s="98"/>
      <c r="Q505" s="98"/>
      <c r="R505" s="329">
        <f t="shared" si="88"/>
        <v>264.19</v>
      </c>
      <c r="S505" s="336"/>
      <c r="T505" s="323"/>
      <c r="U505" s="323"/>
      <c r="V505" s="323"/>
      <c r="W505" s="337">
        <f t="shared" si="82"/>
        <v>0</v>
      </c>
      <c r="X505" s="336"/>
      <c r="Y505" s="323"/>
      <c r="Z505" s="323"/>
      <c r="AA505" s="323"/>
      <c r="AB505" s="337">
        <f t="shared" si="83"/>
        <v>0</v>
      </c>
      <c r="AC505" s="336"/>
      <c r="AD505" s="323"/>
      <c r="AE505" s="323"/>
      <c r="AF505" s="323"/>
      <c r="AG505" s="337">
        <f t="shared" si="84"/>
        <v>0</v>
      </c>
      <c r="AH505" s="336"/>
      <c r="AI505" s="323"/>
      <c r="AJ505" s="323"/>
      <c r="AK505" s="323"/>
      <c r="AL505" s="337">
        <f t="shared" si="85"/>
        <v>0</v>
      </c>
    </row>
    <row r="506" spans="1:38" ht="12.75" customHeight="1" x14ac:dyDescent="0.2">
      <c r="A506" s="95" t="s">
        <v>40</v>
      </c>
      <c r="B506" s="96" t="s">
        <v>12</v>
      </c>
      <c r="C506" s="96" t="s">
        <v>153</v>
      </c>
      <c r="D506" s="98">
        <v>531.53000000000009</v>
      </c>
      <c r="E506" s="98">
        <v>1960.0900000000001</v>
      </c>
      <c r="F506" s="98">
        <v>6887.85</v>
      </c>
      <c r="G506" s="98">
        <v>6114.6900000000005</v>
      </c>
      <c r="H506" s="121">
        <f t="shared" si="86"/>
        <v>15494.160000000002</v>
      </c>
      <c r="I506" s="98">
        <v>4150.6500000000005</v>
      </c>
      <c r="J506" s="98">
        <v>9315.6999999999989</v>
      </c>
      <c r="K506" s="98">
        <v>12735.469499999999</v>
      </c>
      <c r="L506" s="98">
        <v>4375.5200000000004</v>
      </c>
      <c r="M506" s="121">
        <f t="shared" si="87"/>
        <v>30577.339499999998</v>
      </c>
      <c r="N506" s="98">
        <v>4028.6</v>
      </c>
      <c r="O506" s="98">
        <v>2925.39</v>
      </c>
      <c r="P506" s="98">
        <v>3684.4599999999991</v>
      </c>
      <c r="Q506" s="98"/>
      <c r="R506" s="329">
        <f t="shared" si="88"/>
        <v>10638.449999999999</v>
      </c>
      <c r="S506" s="336"/>
      <c r="T506" s="323"/>
      <c r="U506" s="323"/>
      <c r="V506" s="323"/>
      <c r="W506" s="337">
        <f t="shared" si="82"/>
        <v>0</v>
      </c>
      <c r="X506" s="336"/>
      <c r="Y506" s="323"/>
      <c r="Z506" s="323"/>
      <c r="AA506" s="323"/>
      <c r="AB506" s="337">
        <f t="shared" si="83"/>
        <v>0</v>
      </c>
      <c r="AC506" s="336"/>
      <c r="AD506" s="323"/>
      <c r="AE506" s="323"/>
      <c r="AF506" s="323"/>
      <c r="AG506" s="337">
        <f t="shared" si="84"/>
        <v>0</v>
      </c>
      <c r="AH506" s="336"/>
      <c r="AI506" s="323"/>
      <c r="AJ506" s="323"/>
      <c r="AK506" s="323"/>
      <c r="AL506" s="337">
        <f t="shared" si="85"/>
        <v>0</v>
      </c>
    </row>
    <row r="507" spans="1:38" ht="12.75" customHeight="1" x14ac:dyDescent="0.2">
      <c r="A507" s="95" t="s">
        <v>40</v>
      </c>
      <c r="B507" s="96" t="s">
        <v>12</v>
      </c>
      <c r="C507" s="96" t="s">
        <v>157</v>
      </c>
      <c r="D507" s="98"/>
      <c r="E507" s="98">
        <v>5248.2000000000016</v>
      </c>
      <c r="F507" s="98">
        <v>18193.990000000005</v>
      </c>
      <c r="G507" s="98">
        <v>9280.9500000000007</v>
      </c>
      <c r="H507" s="121">
        <f t="shared" si="86"/>
        <v>32723.140000000007</v>
      </c>
      <c r="I507" s="98">
        <v>9896.75</v>
      </c>
      <c r="J507" s="98">
        <v>4418.96</v>
      </c>
      <c r="K507" s="98">
        <v>11868.672500000002</v>
      </c>
      <c r="L507" s="98">
        <v>10117.18</v>
      </c>
      <c r="M507" s="121">
        <f t="shared" si="87"/>
        <v>36301.5625</v>
      </c>
      <c r="N507" s="98">
        <v>11053.82</v>
      </c>
      <c r="O507" s="98">
        <v>11760.170000000002</v>
      </c>
      <c r="P507" s="98">
        <v>13100.95</v>
      </c>
      <c r="Q507" s="98"/>
      <c r="R507" s="329">
        <f t="shared" si="88"/>
        <v>35914.94</v>
      </c>
      <c r="S507" s="336"/>
      <c r="T507" s="323"/>
      <c r="U507" s="323"/>
      <c r="V507" s="323"/>
      <c r="W507" s="337">
        <f t="shared" si="82"/>
        <v>0</v>
      </c>
      <c r="X507" s="336"/>
      <c r="Y507" s="323"/>
      <c r="Z507" s="323"/>
      <c r="AA507" s="323"/>
      <c r="AB507" s="337">
        <f t="shared" si="83"/>
        <v>0</v>
      </c>
      <c r="AC507" s="336"/>
      <c r="AD507" s="323"/>
      <c r="AE507" s="323"/>
      <c r="AF507" s="323"/>
      <c r="AG507" s="337">
        <f t="shared" si="84"/>
        <v>0</v>
      </c>
      <c r="AH507" s="336"/>
      <c r="AI507" s="323"/>
      <c r="AJ507" s="323"/>
      <c r="AK507" s="323"/>
      <c r="AL507" s="337">
        <f t="shared" si="85"/>
        <v>0</v>
      </c>
    </row>
    <row r="508" spans="1:38" ht="12.75" customHeight="1" x14ac:dyDescent="0.2">
      <c r="A508" s="95" t="s">
        <v>40</v>
      </c>
      <c r="B508" s="96" t="s">
        <v>12</v>
      </c>
      <c r="C508" s="96" t="s">
        <v>146</v>
      </c>
      <c r="D508" s="98"/>
      <c r="E508" s="98"/>
      <c r="F508" s="98"/>
      <c r="G508" s="98"/>
      <c r="H508" s="121">
        <f t="shared" si="86"/>
        <v>0</v>
      </c>
      <c r="I508" s="98"/>
      <c r="J508" s="98"/>
      <c r="K508" s="98"/>
      <c r="L508" s="98">
        <v>5824.6900000000005</v>
      </c>
      <c r="M508" s="121">
        <f t="shared" si="87"/>
        <v>5824.6900000000005</v>
      </c>
      <c r="N508" s="98">
        <v>2557.6499999999996</v>
      </c>
      <c r="O508" s="98">
        <v>1159.75</v>
      </c>
      <c r="P508" s="98">
        <v>772.84999999999991</v>
      </c>
      <c r="Q508" s="98"/>
      <c r="R508" s="329">
        <f t="shared" si="88"/>
        <v>4490.25</v>
      </c>
      <c r="S508" s="336"/>
      <c r="T508" s="323"/>
      <c r="U508" s="323"/>
      <c r="V508" s="323"/>
      <c r="W508" s="337">
        <f t="shared" si="82"/>
        <v>0</v>
      </c>
      <c r="X508" s="336"/>
      <c r="Y508" s="323"/>
      <c r="Z508" s="323"/>
      <c r="AA508" s="323"/>
      <c r="AB508" s="337">
        <f t="shared" si="83"/>
        <v>0</v>
      </c>
      <c r="AC508" s="336"/>
      <c r="AD508" s="323"/>
      <c r="AE508" s="323"/>
      <c r="AF508" s="323"/>
      <c r="AG508" s="337">
        <f t="shared" si="84"/>
        <v>0</v>
      </c>
      <c r="AH508" s="336"/>
      <c r="AI508" s="323"/>
      <c r="AJ508" s="323"/>
      <c r="AK508" s="323"/>
      <c r="AL508" s="337">
        <f t="shared" si="85"/>
        <v>0</v>
      </c>
    </row>
    <row r="509" spans="1:38" ht="12.75" customHeight="1" x14ac:dyDescent="0.2">
      <c r="A509" s="95" t="s">
        <v>40</v>
      </c>
      <c r="B509" s="96" t="s">
        <v>13</v>
      </c>
      <c r="C509" s="96" t="s">
        <v>135</v>
      </c>
      <c r="D509" s="98"/>
      <c r="E509" s="98"/>
      <c r="F509" s="98">
        <v>17.04</v>
      </c>
      <c r="G509" s="98"/>
      <c r="H509" s="121">
        <f t="shared" ref="H509:H520" si="89">SUM(D509:G509)</f>
        <v>17.04</v>
      </c>
      <c r="I509" s="98"/>
      <c r="J509" s="98"/>
      <c r="K509" s="98"/>
      <c r="L509" s="98"/>
      <c r="M509" s="121">
        <f t="shared" ref="M509:M520" si="90">SUM(I509:L509)</f>
        <v>0</v>
      </c>
      <c r="N509" s="98"/>
      <c r="O509" s="98"/>
      <c r="P509" s="98"/>
      <c r="Q509" s="98"/>
      <c r="R509" s="329">
        <f t="shared" si="88"/>
        <v>0</v>
      </c>
      <c r="S509" s="336"/>
      <c r="T509" s="323"/>
      <c r="U509" s="323"/>
      <c r="V509" s="323"/>
      <c r="W509" s="337">
        <f t="shared" si="82"/>
        <v>0</v>
      </c>
      <c r="X509" s="336"/>
      <c r="Y509" s="323"/>
      <c r="Z509" s="323"/>
      <c r="AA509" s="323"/>
      <c r="AB509" s="337">
        <f t="shared" si="83"/>
        <v>0</v>
      </c>
      <c r="AC509" s="336"/>
      <c r="AD509" s="323"/>
      <c r="AE509" s="323"/>
      <c r="AF509" s="323"/>
      <c r="AG509" s="337">
        <f t="shared" si="84"/>
        <v>0</v>
      </c>
      <c r="AH509" s="336"/>
      <c r="AI509" s="323"/>
      <c r="AJ509" s="323"/>
      <c r="AK509" s="323"/>
      <c r="AL509" s="337">
        <f t="shared" si="85"/>
        <v>0</v>
      </c>
    </row>
    <row r="510" spans="1:38" ht="12.75" customHeight="1" x14ac:dyDescent="0.2">
      <c r="A510" s="95" t="s">
        <v>40</v>
      </c>
      <c r="B510" s="96" t="s">
        <v>13</v>
      </c>
      <c r="C510" s="96" t="s">
        <v>136</v>
      </c>
      <c r="D510" s="98"/>
      <c r="E510" s="98"/>
      <c r="F510" s="98">
        <v>280.93</v>
      </c>
      <c r="G510" s="98">
        <v>71.52</v>
      </c>
      <c r="H510" s="121">
        <f t="shared" si="89"/>
        <v>352.45</v>
      </c>
      <c r="I510" s="98">
        <v>1179.8399999999999</v>
      </c>
      <c r="J510" s="98"/>
      <c r="K510" s="98"/>
      <c r="L510" s="98"/>
      <c r="M510" s="121">
        <f t="shared" si="90"/>
        <v>1179.8399999999999</v>
      </c>
      <c r="N510" s="98"/>
      <c r="O510" s="98"/>
      <c r="P510" s="98"/>
      <c r="Q510" s="98"/>
      <c r="R510" s="329">
        <f t="shared" si="88"/>
        <v>0</v>
      </c>
      <c r="S510" s="336"/>
      <c r="T510" s="323"/>
      <c r="U510" s="323"/>
      <c r="V510" s="323"/>
      <c r="W510" s="337">
        <f t="shared" si="82"/>
        <v>0</v>
      </c>
      <c r="X510" s="336"/>
      <c r="Y510" s="323"/>
      <c r="Z510" s="323"/>
      <c r="AA510" s="323"/>
      <c r="AB510" s="337">
        <f t="shared" si="83"/>
        <v>0</v>
      </c>
      <c r="AC510" s="336"/>
      <c r="AD510" s="323"/>
      <c r="AE510" s="323"/>
      <c r="AF510" s="323"/>
      <c r="AG510" s="337">
        <f t="shared" si="84"/>
        <v>0</v>
      </c>
      <c r="AH510" s="336"/>
      <c r="AI510" s="323"/>
      <c r="AJ510" s="323"/>
      <c r="AK510" s="323"/>
      <c r="AL510" s="337">
        <f t="shared" si="85"/>
        <v>0</v>
      </c>
    </row>
    <row r="511" spans="1:38" ht="12.75" customHeight="1" x14ac:dyDescent="0.2">
      <c r="A511" s="95" t="s">
        <v>40</v>
      </c>
      <c r="B511" s="96" t="s">
        <v>13</v>
      </c>
      <c r="C511" s="96" t="s">
        <v>142</v>
      </c>
      <c r="D511" s="98"/>
      <c r="E511" s="98"/>
      <c r="F511" s="98"/>
      <c r="G511" s="98">
        <v>77.180000000000007</v>
      </c>
      <c r="H511" s="121">
        <f t="shared" si="89"/>
        <v>77.180000000000007</v>
      </c>
      <c r="I511" s="98">
        <v>485.58</v>
      </c>
      <c r="J511" s="98">
        <v>175.01</v>
      </c>
      <c r="K511" s="98">
        <v>620.14</v>
      </c>
      <c r="L511" s="98">
        <v>1006.8899999999999</v>
      </c>
      <c r="M511" s="121">
        <f t="shared" si="90"/>
        <v>2287.62</v>
      </c>
      <c r="N511" s="98">
        <v>137.19999999999999</v>
      </c>
      <c r="O511" s="98"/>
      <c r="P511" s="98"/>
      <c r="Q511" s="98"/>
      <c r="R511" s="329">
        <f t="shared" si="88"/>
        <v>137.19999999999999</v>
      </c>
      <c r="S511" s="336"/>
      <c r="T511" s="323"/>
      <c r="U511" s="323"/>
      <c r="V511" s="323"/>
      <c r="W511" s="337">
        <f t="shared" si="82"/>
        <v>0</v>
      </c>
      <c r="X511" s="336"/>
      <c r="Y511" s="323"/>
      <c r="Z511" s="323"/>
      <c r="AA511" s="323"/>
      <c r="AB511" s="337">
        <f t="shared" si="83"/>
        <v>0</v>
      </c>
      <c r="AC511" s="336"/>
      <c r="AD511" s="323"/>
      <c r="AE511" s="323"/>
      <c r="AF511" s="323"/>
      <c r="AG511" s="337">
        <f t="shared" si="84"/>
        <v>0</v>
      </c>
      <c r="AH511" s="336"/>
      <c r="AI511" s="323"/>
      <c r="AJ511" s="323"/>
      <c r="AK511" s="323"/>
      <c r="AL511" s="337">
        <f t="shared" si="85"/>
        <v>0</v>
      </c>
    </row>
    <row r="512" spans="1:38" ht="12.75" customHeight="1" x14ac:dyDescent="0.2">
      <c r="A512" s="95" t="s">
        <v>40</v>
      </c>
      <c r="B512" s="96" t="s">
        <v>13</v>
      </c>
      <c r="C512" s="96" t="s">
        <v>143</v>
      </c>
      <c r="D512" s="98"/>
      <c r="E512" s="98"/>
      <c r="F512" s="98">
        <v>7541.0299999999988</v>
      </c>
      <c r="G512" s="98">
        <v>38.380000000000003</v>
      </c>
      <c r="H512" s="121">
        <f t="shared" si="89"/>
        <v>7579.4099999999989</v>
      </c>
      <c r="I512" s="98"/>
      <c r="J512" s="98"/>
      <c r="K512" s="98">
        <v>89.79</v>
      </c>
      <c r="L512" s="98"/>
      <c r="M512" s="121">
        <f t="shared" si="90"/>
        <v>89.79</v>
      </c>
      <c r="N512" s="98"/>
      <c r="O512" s="98"/>
      <c r="P512" s="98"/>
      <c r="Q512" s="98"/>
      <c r="R512" s="329">
        <f t="shared" si="88"/>
        <v>0</v>
      </c>
      <c r="S512" s="336"/>
      <c r="T512" s="323"/>
      <c r="U512" s="323"/>
      <c r="V512" s="323"/>
      <c r="W512" s="337">
        <f t="shared" si="82"/>
        <v>0</v>
      </c>
      <c r="X512" s="336"/>
      <c r="Y512" s="323"/>
      <c r="Z512" s="323"/>
      <c r="AA512" s="323"/>
      <c r="AB512" s="337">
        <f t="shared" si="83"/>
        <v>0</v>
      </c>
      <c r="AC512" s="336"/>
      <c r="AD512" s="323"/>
      <c r="AE512" s="323"/>
      <c r="AF512" s="323"/>
      <c r="AG512" s="337">
        <f t="shared" si="84"/>
        <v>0</v>
      </c>
      <c r="AH512" s="336"/>
      <c r="AI512" s="323"/>
      <c r="AJ512" s="323"/>
      <c r="AK512" s="323"/>
      <c r="AL512" s="337">
        <f t="shared" si="85"/>
        <v>0</v>
      </c>
    </row>
    <row r="513" spans="1:38" ht="12.75" customHeight="1" x14ac:dyDescent="0.2">
      <c r="A513" s="95" t="s">
        <v>40</v>
      </c>
      <c r="B513" s="96" t="s">
        <v>13</v>
      </c>
      <c r="C513" s="96" t="s">
        <v>144</v>
      </c>
      <c r="D513" s="98"/>
      <c r="E513" s="98"/>
      <c r="F513" s="98">
        <v>16327.000000000002</v>
      </c>
      <c r="G513" s="98">
        <v>223.65</v>
      </c>
      <c r="H513" s="121">
        <f t="shared" si="89"/>
        <v>16550.650000000001</v>
      </c>
      <c r="I513" s="98">
        <v>856.42</v>
      </c>
      <c r="J513" s="98">
        <v>1559.38</v>
      </c>
      <c r="K513" s="98">
        <v>629.92999999999995</v>
      </c>
      <c r="L513" s="98">
        <v>781.44</v>
      </c>
      <c r="M513" s="121">
        <f t="shared" si="90"/>
        <v>3827.17</v>
      </c>
      <c r="N513" s="98">
        <v>808.21</v>
      </c>
      <c r="O513" s="98">
        <v>1193.79</v>
      </c>
      <c r="P513" s="98">
        <v>597.92999999999995</v>
      </c>
      <c r="Q513" s="98"/>
      <c r="R513" s="329">
        <f t="shared" si="88"/>
        <v>2599.9299999999998</v>
      </c>
      <c r="S513" s="336"/>
      <c r="T513" s="323"/>
      <c r="U513" s="323"/>
      <c r="V513" s="323"/>
      <c r="W513" s="337">
        <f t="shared" si="82"/>
        <v>0</v>
      </c>
      <c r="X513" s="336"/>
      <c r="Y513" s="323"/>
      <c r="Z513" s="323"/>
      <c r="AA513" s="323"/>
      <c r="AB513" s="337">
        <f t="shared" si="83"/>
        <v>0</v>
      </c>
      <c r="AC513" s="336"/>
      <c r="AD513" s="323"/>
      <c r="AE513" s="323"/>
      <c r="AF513" s="323"/>
      <c r="AG513" s="337">
        <f t="shared" si="84"/>
        <v>0</v>
      </c>
      <c r="AH513" s="336"/>
      <c r="AI513" s="323"/>
      <c r="AJ513" s="323"/>
      <c r="AK513" s="323"/>
      <c r="AL513" s="337">
        <f t="shared" si="85"/>
        <v>0</v>
      </c>
    </row>
    <row r="514" spans="1:38" ht="12.75" customHeight="1" x14ac:dyDescent="0.2">
      <c r="A514" s="95" t="s">
        <v>40</v>
      </c>
      <c r="B514" s="96" t="s">
        <v>13</v>
      </c>
      <c r="C514" s="96" t="s">
        <v>146</v>
      </c>
      <c r="D514" s="98">
        <v>442.47</v>
      </c>
      <c r="E514" s="98"/>
      <c r="F514" s="98">
        <v>925.78000000000009</v>
      </c>
      <c r="G514" s="98">
        <v>747.81999999999994</v>
      </c>
      <c r="H514" s="121">
        <f t="shared" si="89"/>
        <v>2116.0699999999997</v>
      </c>
      <c r="I514" s="98">
        <v>197.86</v>
      </c>
      <c r="J514" s="98">
        <v>151.81</v>
      </c>
      <c r="K514" s="98">
        <v>710.18</v>
      </c>
      <c r="L514" s="98">
        <v>545.79999999999995</v>
      </c>
      <c r="M514" s="121">
        <f t="shared" si="90"/>
        <v>1605.6499999999999</v>
      </c>
      <c r="N514" s="98"/>
      <c r="O514" s="98"/>
      <c r="P514" s="98"/>
      <c r="Q514" s="98"/>
      <c r="R514" s="329">
        <f t="shared" ref="R514:R520" si="91">SUM(N514:Q514)</f>
        <v>0</v>
      </c>
      <c r="S514" s="336"/>
      <c r="T514" s="323"/>
      <c r="U514" s="323"/>
      <c r="V514" s="323"/>
      <c r="W514" s="337">
        <f t="shared" si="82"/>
        <v>0</v>
      </c>
      <c r="X514" s="336"/>
      <c r="Y514" s="323"/>
      <c r="Z514" s="323"/>
      <c r="AA514" s="323"/>
      <c r="AB514" s="337">
        <f t="shared" si="83"/>
        <v>0</v>
      </c>
      <c r="AC514" s="336"/>
      <c r="AD514" s="323"/>
      <c r="AE514" s="323"/>
      <c r="AF514" s="323"/>
      <c r="AG514" s="337">
        <f t="shared" si="84"/>
        <v>0</v>
      </c>
      <c r="AH514" s="336"/>
      <c r="AI514" s="323"/>
      <c r="AJ514" s="323"/>
      <c r="AK514" s="323"/>
      <c r="AL514" s="337">
        <f t="shared" si="85"/>
        <v>0</v>
      </c>
    </row>
    <row r="515" spans="1:38" ht="12.75" customHeight="1" x14ac:dyDescent="0.2">
      <c r="A515" s="95" t="s">
        <v>40</v>
      </c>
      <c r="B515" s="96" t="s">
        <v>116</v>
      </c>
      <c r="C515" s="96" t="s">
        <v>146</v>
      </c>
      <c r="D515" s="98"/>
      <c r="E515" s="98"/>
      <c r="F515" s="98"/>
      <c r="G515" s="98"/>
      <c r="H515" s="121">
        <f t="shared" si="89"/>
        <v>0</v>
      </c>
      <c r="I515" s="98"/>
      <c r="J515" s="98">
        <v>283.45</v>
      </c>
      <c r="K515" s="98"/>
      <c r="L515" s="98">
        <v>167.1</v>
      </c>
      <c r="M515" s="121">
        <f t="shared" si="90"/>
        <v>450.54999999999995</v>
      </c>
      <c r="N515" s="98">
        <v>1117.48</v>
      </c>
      <c r="O515" s="98">
        <v>4054.4300000000003</v>
      </c>
      <c r="P515" s="98">
        <v>3557.49</v>
      </c>
      <c r="Q515" s="98"/>
      <c r="R515" s="329">
        <f t="shared" si="91"/>
        <v>8729.4</v>
      </c>
      <c r="S515" s="336"/>
      <c r="T515" s="323"/>
      <c r="U515" s="323"/>
      <c r="V515" s="323"/>
      <c r="W515" s="337">
        <f t="shared" si="82"/>
        <v>0</v>
      </c>
      <c r="X515" s="336"/>
      <c r="Y515" s="323"/>
      <c r="Z515" s="323"/>
      <c r="AA515" s="323"/>
      <c r="AB515" s="337">
        <f t="shared" si="83"/>
        <v>0</v>
      </c>
      <c r="AC515" s="336"/>
      <c r="AD515" s="323"/>
      <c r="AE515" s="323"/>
      <c r="AF515" s="323"/>
      <c r="AG515" s="337">
        <f t="shared" si="84"/>
        <v>0</v>
      </c>
      <c r="AH515" s="336"/>
      <c r="AI515" s="323"/>
      <c r="AJ515" s="323"/>
      <c r="AK515" s="323"/>
      <c r="AL515" s="337">
        <f t="shared" si="85"/>
        <v>0</v>
      </c>
    </row>
    <row r="516" spans="1:38" ht="12.75" customHeight="1" x14ac:dyDescent="0.2">
      <c r="A516" s="95" t="s">
        <v>40</v>
      </c>
      <c r="B516" s="96" t="s">
        <v>14</v>
      </c>
      <c r="C516" s="96" t="s">
        <v>128</v>
      </c>
      <c r="D516" s="98"/>
      <c r="E516" s="98"/>
      <c r="F516" s="98"/>
      <c r="G516" s="98"/>
      <c r="H516" s="121">
        <f t="shared" si="89"/>
        <v>0</v>
      </c>
      <c r="I516" s="98"/>
      <c r="J516" s="98"/>
      <c r="K516" s="98">
        <v>12</v>
      </c>
      <c r="L516" s="98">
        <v>367.55</v>
      </c>
      <c r="M516" s="121">
        <f t="shared" si="90"/>
        <v>379.55</v>
      </c>
      <c r="N516" s="98"/>
      <c r="O516" s="98"/>
      <c r="P516" s="98"/>
      <c r="Q516" s="98"/>
      <c r="R516" s="329">
        <f t="shared" si="91"/>
        <v>0</v>
      </c>
      <c r="S516" s="336"/>
      <c r="T516" s="323"/>
      <c r="U516" s="323"/>
      <c r="V516" s="323"/>
      <c r="W516" s="337">
        <f t="shared" si="82"/>
        <v>0</v>
      </c>
      <c r="X516" s="336"/>
      <c r="Y516" s="323"/>
      <c r="Z516" s="323"/>
      <c r="AA516" s="323"/>
      <c r="AB516" s="337">
        <f t="shared" si="83"/>
        <v>0</v>
      </c>
      <c r="AC516" s="336"/>
      <c r="AD516" s="323"/>
      <c r="AE516" s="323"/>
      <c r="AF516" s="323"/>
      <c r="AG516" s="337">
        <f t="shared" si="84"/>
        <v>0</v>
      </c>
      <c r="AH516" s="336"/>
      <c r="AI516" s="323"/>
      <c r="AJ516" s="323"/>
      <c r="AK516" s="323"/>
      <c r="AL516" s="337">
        <f t="shared" si="85"/>
        <v>0</v>
      </c>
    </row>
    <row r="517" spans="1:38" ht="12.75" customHeight="1" x14ac:dyDescent="0.2">
      <c r="A517" s="95" t="s">
        <v>40</v>
      </c>
      <c r="B517" s="96" t="s">
        <v>14</v>
      </c>
      <c r="C517" s="96" t="s">
        <v>141</v>
      </c>
      <c r="D517" s="98"/>
      <c r="E517" s="98"/>
      <c r="F517" s="98"/>
      <c r="G517" s="98"/>
      <c r="H517" s="121">
        <f t="shared" si="89"/>
        <v>0</v>
      </c>
      <c r="I517" s="98"/>
      <c r="J517" s="98"/>
      <c r="K517" s="98">
        <v>1087.6000000000001</v>
      </c>
      <c r="L517" s="98">
        <v>21764.53</v>
      </c>
      <c r="M517" s="121">
        <f t="shared" si="90"/>
        <v>22852.129999999997</v>
      </c>
      <c r="N517" s="98">
        <v>1359</v>
      </c>
      <c r="O517" s="98">
        <v>1046.58</v>
      </c>
      <c r="P517" s="98">
        <v>765.17000000000007</v>
      </c>
      <c r="Q517" s="98"/>
      <c r="R517" s="329">
        <f t="shared" si="91"/>
        <v>3170.75</v>
      </c>
      <c r="S517" s="336"/>
      <c r="T517" s="323"/>
      <c r="U517" s="323"/>
      <c r="V517" s="323"/>
      <c r="W517" s="337">
        <f t="shared" si="82"/>
        <v>0</v>
      </c>
      <c r="X517" s="336"/>
      <c r="Y517" s="323"/>
      <c r="Z517" s="323"/>
      <c r="AA517" s="323"/>
      <c r="AB517" s="337">
        <f t="shared" si="83"/>
        <v>0</v>
      </c>
      <c r="AC517" s="336"/>
      <c r="AD517" s="323"/>
      <c r="AE517" s="323"/>
      <c r="AF517" s="323"/>
      <c r="AG517" s="337">
        <f t="shared" si="84"/>
        <v>0</v>
      </c>
      <c r="AH517" s="336"/>
      <c r="AI517" s="323"/>
      <c r="AJ517" s="323"/>
      <c r="AK517" s="323"/>
      <c r="AL517" s="337">
        <f t="shared" si="85"/>
        <v>0</v>
      </c>
    </row>
    <row r="518" spans="1:38" ht="12.75" customHeight="1" x14ac:dyDescent="0.2">
      <c r="A518" s="95" t="s">
        <v>40</v>
      </c>
      <c r="B518" s="96" t="s">
        <v>14</v>
      </c>
      <c r="C518" s="96" t="s">
        <v>147</v>
      </c>
      <c r="D518" s="98">
        <v>3045.34</v>
      </c>
      <c r="E518" s="98">
        <v>1990.16</v>
      </c>
      <c r="F518" s="98">
        <v>3648.93</v>
      </c>
      <c r="G518" s="98">
        <v>4251.1000000000004</v>
      </c>
      <c r="H518" s="121">
        <f t="shared" si="89"/>
        <v>12935.53</v>
      </c>
      <c r="I518" s="98">
        <v>2193.64</v>
      </c>
      <c r="J518" s="98">
        <v>2111.84</v>
      </c>
      <c r="K518" s="98">
        <v>3705.61</v>
      </c>
      <c r="L518" s="98">
        <v>4125.2800000000007</v>
      </c>
      <c r="M518" s="121">
        <f t="shared" si="90"/>
        <v>12136.37</v>
      </c>
      <c r="N518" s="98">
        <v>2074.9299999999998</v>
      </c>
      <c r="O518" s="98">
        <v>4128.3599999999997</v>
      </c>
      <c r="P518" s="98">
        <v>597.95000000000016</v>
      </c>
      <c r="Q518" s="98"/>
      <c r="R518" s="329">
        <f t="shared" si="91"/>
        <v>6801.2399999999989</v>
      </c>
      <c r="S518" s="336"/>
      <c r="T518" s="323"/>
      <c r="U518" s="323"/>
      <c r="V518" s="323"/>
      <c r="W518" s="337">
        <f t="shared" si="82"/>
        <v>0</v>
      </c>
      <c r="X518" s="336"/>
      <c r="Y518" s="323"/>
      <c r="Z518" s="323"/>
      <c r="AA518" s="323"/>
      <c r="AB518" s="337">
        <f t="shared" si="83"/>
        <v>0</v>
      </c>
      <c r="AC518" s="336"/>
      <c r="AD518" s="323"/>
      <c r="AE518" s="323"/>
      <c r="AF518" s="323"/>
      <c r="AG518" s="337">
        <f t="shared" si="84"/>
        <v>0</v>
      </c>
      <c r="AH518" s="336"/>
      <c r="AI518" s="323"/>
      <c r="AJ518" s="323"/>
      <c r="AK518" s="323"/>
      <c r="AL518" s="337">
        <f t="shared" si="85"/>
        <v>0</v>
      </c>
    </row>
    <row r="519" spans="1:38" ht="12.75" customHeight="1" x14ac:dyDescent="0.2">
      <c r="A519" s="186" t="s">
        <v>204</v>
      </c>
      <c r="B519" s="96" t="s">
        <v>59</v>
      </c>
      <c r="C519" s="243" t="s">
        <v>158</v>
      </c>
      <c r="D519" s="244"/>
      <c r="E519" s="244"/>
      <c r="F519" s="244"/>
      <c r="G519" s="244"/>
      <c r="H519" s="245">
        <f t="shared" si="89"/>
        <v>0</v>
      </c>
      <c r="I519" s="244"/>
      <c r="J519" s="244"/>
      <c r="K519" s="244"/>
      <c r="L519" s="244"/>
      <c r="M519" s="245">
        <f t="shared" si="90"/>
        <v>0</v>
      </c>
      <c r="N519" s="244"/>
      <c r="O519" s="244"/>
      <c r="P519" s="244"/>
      <c r="Q519" s="244">
        <v>2576.3300000000004</v>
      </c>
      <c r="R519" s="329">
        <f t="shared" si="91"/>
        <v>2576.3300000000004</v>
      </c>
      <c r="S519" s="336">
        <v>1721.97</v>
      </c>
      <c r="T519" s="323">
        <v>1278.24</v>
      </c>
      <c r="U519" s="323">
        <v>1689.5000000000002</v>
      </c>
      <c r="V519" s="323">
        <v>1604.4699999999998</v>
      </c>
      <c r="W519" s="337">
        <f t="shared" si="82"/>
        <v>6294.18</v>
      </c>
      <c r="X519" s="336">
        <v>1639.1999999999998</v>
      </c>
      <c r="Y519" s="323">
        <v>1592.8899999999999</v>
      </c>
      <c r="Z519" s="323">
        <v>2337.6499999999996</v>
      </c>
      <c r="AA519" s="323">
        <v>2139.4899999999998</v>
      </c>
      <c r="AB519" s="337">
        <f t="shared" si="83"/>
        <v>7709.23</v>
      </c>
      <c r="AC519" s="336"/>
      <c r="AD519" s="323"/>
      <c r="AE519" s="323">
        <v>61.25</v>
      </c>
      <c r="AF519" s="323"/>
      <c r="AG519" s="337">
        <f t="shared" si="84"/>
        <v>61.25</v>
      </c>
      <c r="AH519" s="336"/>
      <c r="AI519" s="323"/>
      <c r="AJ519" s="323"/>
      <c r="AK519" s="323"/>
      <c r="AL519" s="337">
        <f t="shared" si="85"/>
        <v>0</v>
      </c>
    </row>
    <row r="520" spans="1:38" ht="12.75" customHeight="1" x14ac:dyDescent="0.2">
      <c r="A520" s="186" t="s">
        <v>204</v>
      </c>
      <c r="B520" s="96" t="s">
        <v>59</v>
      </c>
      <c r="C520" s="243" t="s">
        <v>159</v>
      </c>
      <c r="D520" s="244"/>
      <c r="E520" s="244"/>
      <c r="F520" s="244"/>
      <c r="G520" s="244"/>
      <c r="H520" s="245">
        <f t="shared" si="89"/>
        <v>0</v>
      </c>
      <c r="I520" s="244"/>
      <c r="J520" s="244"/>
      <c r="K520" s="244"/>
      <c r="L520" s="244"/>
      <c r="M520" s="245">
        <f t="shared" si="90"/>
        <v>0</v>
      </c>
      <c r="N520" s="244"/>
      <c r="O520" s="244"/>
      <c r="P520" s="244"/>
      <c r="Q520" s="244"/>
      <c r="R520" s="329">
        <f t="shared" si="91"/>
        <v>0</v>
      </c>
      <c r="S520" s="336">
        <v>435.13999999999993</v>
      </c>
      <c r="T520" s="323">
        <v>35.54</v>
      </c>
      <c r="U520" s="323">
        <v>26.529999999999998</v>
      </c>
      <c r="V520" s="323"/>
      <c r="W520" s="337">
        <f t="shared" si="82"/>
        <v>497.20999999999992</v>
      </c>
      <c r="X520" s="336"/>
      <c r="Y520" s="323"/>
      <c r="Z520" s="323"/>
      <c r="AA520" s="323"/>
      <c r="AB520" s="337">
        <f t="shared" si="83"/>
        <v>0</v>
      </c>
      <c r="AC520" s="336"/>
      <c r="AD520" s="323"/>
      <c r="AE520" s="323"/>
      <c r="AF520" s="323"/>
      <c r="AG520" s="337">
        <f t="shared" si="84"/>
        <v>0</v>
      </c>
      <c r="AH520" s="336"/>
      <c r="AI520" s="323"/>
      <c r="AJ520" s="323"/>
      <c r="AK520" s="323"/>
      <c r="AL520" s="337">
        <f t="shared" si="85"/>
        <v>0</v>
      </c>
    </row>
    <row r="521" spans="1:38" ht="12.75" customHeight="1" x14ac:dyDescent="0.2">
      <c r="A521" s="186" t="s">
        <v>204</v>
      </c>
      <c r="B521" s="96" t="s">
        <v>59</v>
      </c>
      <c r="C521" s="243" t="s">
        <v>153</v>
      </c>
      <c r="D521" s="593"/>
      <c r="E521" s="593"/>
      <c r="F521" s="593"/>
      <c r="G521" s="593"/>
      <c r="H521" s="594"/>
      <c r="I521" s="593"/>
      <c r="J521" s="593"/>
      <c r="K521" s="593"/>
      <c r="L521" s="593"/>
      <c r="M521" s="594"/>
      <c r="N521" s="593"/>
      <c r="O521" s="593"/>
      <c r="P521" s="593"/>
      <c r="Q521" s="593"/>
      <c r="R521" s="595"/>
      <c r="S521" s="596"/>
      <c r="T521" s="593"/>
      <c r="U521" s="593"/>
      <c r="V521" s="593"/>
      <c r="W521" s="337">
        <f t="shared" si="82"/>
        <v>0</v>
      </c>
      <c r="X521" s="596"/>
      <c r="Y521" s="593">
        <v>15497.169999999993</v>
      </c>
      <c r="Z521" s="593">
        <v>16491.80999999999</v>
      </c>
      <c r="AA521" s="593">
        <v>14531.069999999992</v>
      </c>
      <c r="AB521" s="337">
        <f t="shared" si="83"/>
        <v>46520.049999999974</v>
      </c>
      <c r="AC521" s="596">
        <v>17162.279999999995</v>
      </c>
      <c r="AD521" s="593">
        <v>13095.409999999998</v>
      </c>
      <c r="AE521" s="323">
        <v>12065.899999999998</v>
      </c>
      <c r="AF521" s="593">
        <v>13166.049999999996</v>
      </c>
      <c r="AG521" s="337">
        <f t="shared" si="84"/>
        <v>55489.639999999992</v>
      </c>
      <c r="AH521" s="596">
        <v>28343.5</v>
      </c>
      <c r="AI521" s="593"/>
      <c r="AJ521" s="323"/>
      <c r="AK521" s="593"/>
      <c r="AL521" s="337">
        <f t="shared" si="85"/>
        <v>28343.5</v>
      </c>
    </row>
    <row r="522" spans="1:38" ht="12.75" customHeight="1" x14ac:dyDescent="0.2">
      <c r="A522" s="186" t="s">
        <v>204</v>
      </c>
      <c r="B522" s="96" t="s">
        <v>59</v>
      </c>
      <c r="C522" s="243" t="s">
        <v>144</v>
      </c>
      <c r="D522" s="244"/>
      <c r="E522" s="244"/>
      <c r="F522" s="244"/>
      <c r="G522" s="244"/>
      <c r="H522" s="245">
        <f>SUM(D522:G522)</f>
        <v>0</v>
      </c>
      <c r="I522" s="244"/>
      <c r="J522" s="244"/>
      <c r="K522" s="244"/>
      <c r="L522" s="244"/>
      <c r="M522" s="245">
        <f>SUM(I522:L522)</f>
        <v>0</v>
      </c>
      <c r="N522" s="244"/>
      <c r="O522" s="244"/>
      <c r="P522" s="244"/>
      <c r="Q522" s="244">
        <v>8057.319999999997</v>
      </c>
      <c r="R522" s="329">
        <f>SUM(N522:Q522)</f>
        <v>8057.319999999997</v>
      </c>
      <c r="S522" s="336">
        <v>6184.6399999999994</v>
      </c>
      <c r="T522" s="323">
        <v>4473.91</v>
      </c>
      <c r="U522" s="323">
        <v>6070.4600000000009</v>
      </c>
      <c r="V522" s="323">
        <v>694.7</v>
      </c>
      <c r="W522" s="337">
        <f t="shared" si="82"/>
        <v>17423.710000000003</v>
      </c>
      <c r="X522" s="336">
        <v>2051.4899999999998</v>
      </c>
      <c r="Y522" s="323">
        <v>1782.79</v>
      </c>
      <c r="Z522" s="323">
        <v>2303.65</v>
      </c>
      <c r="AA522" s="323">
        <v>2007.04</v>
      </c>
      <c r="AB522" s="337">
        <f t="shared" si="83"/>
        <v>8144.97</v>
      </c>
      <c r="AC522" s="336">
        <v>4149.99</v>
      </c>
      <c r="AD522" s="323">
        <v>2126.21</v>
      </c>
      <c r="AE522" s="323">
        <v>3012.21</v>
      </c>
      <c r="AF522" s="323">
        <v>1634.8000000000002</v>
      </c>
      <c r="AG522" s="337">
        <f t="shared" si="84"/>
        <v>10923.21</v>
      </c>
      <c r="AH522" s="336">
        <v>1719.21</v>
      </c>
      <c r="AI522" s="323"/>
      <c r="AJ522" s="323"/>
      <c r="AK522" s="323"/>
      <c r="AL522" s="337">
        <f t="shared" si="85"/>
        <v>1719.21</v>
      </c>
    </row>
    <row r="523" spans="1:38" ht="12.75" customHeight="1" x14ac:dyDescent="0.2">
      <c r="A523" s="186" t="s">
        <v>204</v>
      </c>
      <c r="B523" s="96" t="s">
        <v>59</v>
      </c>
      <c r="C523" s="96" t="s">
        <v>157</v>
      </c>
      <c r="D523" s="593"/>
      <c r="E523" s="593"/>
      <c r="F523" s="593"/>
      <c r="G523" s="593"/>
      <c r="H523" s="594"/>
      <c r="I523" s="593"/>
      <c r="J523" s="593"/>
      <c r="K523" s="593"/>
      <c r="L523" s="593"/>
      <c r="M523" s="594"/>
      <c r="N523" s="593"/>
      <c r="O523" s="593"/>
      <c r="P523" s="593"/>
      <c r="Q523" s="593"/>
      <c r="R523" s="595"/>
      <c r="S523" s="596"/>
      <c r="T523" s="593"/>
      <c r="U523" s="593"/>
      <c r="V523" s="593"/>
      <c r="W523" s="337">
        <f t="shared" si="82"/>
        <v>0</v>
      </c>
      <c r="X523" s="596"/>
      <c r="Y523" s="593">
        <v>541.52</v>
      </c>
      <c r="Z523" s="593">
        <v>2575.85</v>
      </c>
      <c r="AA523" s="593">
        <v>1941.98</v>
      </c>
      <c r="AB523" s="337">
        <f t="shared" si="83"/>
        <v>5059.3500000000004</v>
      </c>
      <c r="AC523" s="596">
        <v>1319.7600000000002</v>
      </c>
      <c r="AD523" s="593">
        <v>1288.03</v>
      </c>
      <c r="AE523" s="323">
        <v>1034.3800000000001</v>
      </c>
      <c r="AF523" s="593">
        <v>248.17999999999998</v>
      </c>
      <c r="AG523" s="337">
        <f t="shared" si="84"/>
        <v>3890.35</v>
      </c>
      <c r="AH523" s="596">
        <v>120.72</v>
      </c>
      <c r="AI523" s="593"/>
      <c r="AJ523" s="323"/>
      <c r="AK523" s="593"/>
      <c r="AL523" s="337">
        <f t="shared" si="85"/>
        <v>120.72</v>
      </c>
    </row>
    <row r="524" spans="1:38" ht="12.75" customHeight="1" x14ac:dyDescent="0.2">
      <c r="A524" s="186" t="s">
        <v>204</v>
      </c>
      <c r="B524" s="96" t="s">
        <v>59</v>
      </c>
      <c r="C524" s="243" t="s">
        <v>147</v>
      </c>
      <c r="D524" s="244"/>
      <c r="E524" s="244"/>
      <c r="F524" s="244"/>
      <c r="G524" s="244"/>
      <c r="H524" s="245">
        <f t="shared" ref="H524:H530" si="92">SUM(D524:G524)</f>
        <v>0</v>
      </c>
      <c r="I524" s="244"/>
      <c r="J524" s="244"/>
      <c r="K524" s="244"/>
      <c r="L524" s="244"/>
      <c r="M524" s="245">
        <f t="shared" ref="M524:M530" si="93">SUM(I524:L524)</f>
        <v>0</v>
      </c>
      <c r="N524" s="244"/>
      <c r="O524" s="244"/>
      <c r="P524" s="244"/>
      <c r="Q524" s="244">
        <v>1294.18</v>
      </c>
      <c r="R524" s="329">
        <f t="shared" ref="R524:R530" si="94">SUM(N524:Q524)</f>
        <v>1294.18</v>
      </c>
      <c r="S524" s="336">
        <v>437.69</v>
      </c>
      <c r="T524" s="323">
        <v>1135.19</v>
      </c>
      <c r="U524" s="323">
        <v>110.12</v>
      </c>
      <c r="V524" s="323">
        <v>281.15999999999997</v>
      </c>
      <c r="W524" s="337">
        <f t="shared" si="82"/>
        <v>1964.1599999999999</v>
      </c>
      <c r="X524" s="336">
        <v>67.5</v>
      </c>
      <c r="Y524" s="323">
        <v>213.31</v>
      </c>
      <c r="Z524" s="323">
        <v>545.21</v>
      </c>
      <c r="AA524" s="323">
        <v>131.13</v>
      </c>
      <c r="AB524" s="337">
        <f t="shared" si="83"/>
        <v>957.15</v>
      </c>
      <c r="AC524" s="336">
        <v>309.45</v>
      </c>
      <c r="AD524" s="323">
        <v>119.6</v>
      </c>
      <c r="AE524" s="323">
        <v>81.09</v>
      </c>
      <c r="AF524" s="323">
        <v>175.17</v>
      </c>
      <c r="AG524" s="337">
        <f t="shared" si="84"/>
        <v>685.31</v>
      </c>
      <c r="AH524" s="336">
        <v>194.68</v>
      </c>
      <c r="AI524" s="323"/>
      <c r="AJ524" s="323"/>
      <c r="AK524" s="323"/>
      <c r="AL524" s="337">
        <f t="shared" si="85"/>
        <v>194.68</v>
      </c>
    </row>
    <row r="525" spans="1:38" ht="12.75" customHeight="1" x14ac:dyDescent="0.2">
      <c r="A525" s="186" t="s">
        <v>204</v>
      </c>
      <c r="B525" s="96" t="s">
        <v>59</v>
      </c>
      <c r="C525" s="243" t="s">
        <v>154</v>
      </c>
      <c r="D525" s="244"/>
      <c r="E525" s="244"/>
      <c r="F525" s="244"/>
      <c r="G525" s="244"/>
      <c r="H525" s="245">
        <f t="shared" si="92"/>
        <v>0</v>
      </c>
      <c r="I525" s="244"/>
      <c r="J525" s="244"/>
      <c r="K525" s="244"/>
      <c r="L525" s="244"/>
      <c r="M525" s="245">
        <f t="shared" si="93"/>
        <v>0</v>
      </c>
      <c r="N525" s="244"/>
      <c r="O525" s="244"/>
      <c r="P525" s="244"/>
      <c r="Q525" s="244"/>
      <c r="R525" s="329">
        <f t="shared" si="94"/>
        <v>0</v>
      </c>
      <c r="S525" s="336"/>
      <c r="T525" s="323"/>
      <c r="U525" s="323">
        <v>294.39999999999998</v>
      </c>
      <c r="V525" s="323">
        <v>115.65</v>
      </c>
      <c r="W525" s="337">
        <f t="shared" si="82"/>
        <v>410.04999999999995</v>
      </c>
      <c r="X525" s="336">
        <v>81.89</v>
      </c>
      <c r="Y525" s="323">
        <v>89.39</v>
      </c>
      <c r="Z525" s="323">
        <v>361.59</v>
      </c>
      <c r="AA525" s="323">
        <v>237.47</v>
      </c>
      <c r="AB525" s="337">
        <f t="shared" si="83"/>
        <v>770.34</v>
      </c>
      <c r="AC525" s="336">
        <v>39.6</v>
      </c>
      <c r="AD525" s="323">
        <v>90.77000000000001</v>
      </c>
      <c r="AE525" s="323">
        <v>97.6</v>
      </c>
      <c r="AF525" s="323">
        <v>321.36</v>
      </c>
      <c r="AG525" s="337">
        <f t="shared" si="84"/>
        <v>549.33000000000004</v>
      </c>
      <c r="AH525" s="336">
        <v>85.42</v>
      </c>
      <c r="AI525" s="323"/>
      <c r="AJ525" s="323"/>
      <c r="AK525" s="323"/>
      <c r="AL525" s="337">
        <f t="shared" si="85"/>
        <v>85.42</v>
      </c>
    </row>
    <row r="526" spans="1:38" ht="12.75" customHeight="1" x14ac:dyDescent="0.2">
      <c r="A526" s="186" t="s">
        <v>204</v>
      </c>
      <c r="B526" s="96" t="s">
        <v>243</v>
      </c>
      <c r="C526" s="243" t="s">
        <v>124</v>
      </c>
      <c r="D526" s="244"/>
      <c r="E526" s="244"/>
      <c r="F526" s="244"/>
      <c r="G526" s="244"/>
      <c r="H526" s="245">
        <f t="shared" si="92"/>
        <v>0</v>
      </c>
      <c r="I526" s="244"/>
      <c r="J526" s="244"/>
      <c r="K526" s="244"/>
      <c r="L526" s="244"/>
      <c r="M526" s="245">
        <f t="shared" si="93"/>
        <v>0</v>
      </c>
      <c r="N526" s="244"/>
      <c r="O526" s="244"/>
      <c r="P526" s="244"/>
      <c r="Q526" s="244">
        <v>173.72</v>
      </c>
      <c r="R526" s="329">
        <f t="shared" si="94"/>
        <v>173.72</v>
      </c>
      <c r="S526" s="336">
        <v>261.13</v>
      </c>
      <c r="T526" s="323">
        <v>57.47</v>
      </c>
      <c r="U526" s="323">
        <v>126.46</v>
      </c>
      <c r="V526" s="323">
        <v>107.7</v>
      </c>
      <c r="W526" s="337">
        <f t="shared" si="82"/>
        <v>552.76</v>
      </c>
      <c r="X526" s="336">
        <v>136.91</v>
      </c>
      <c r="Y526" s="323">
        <v>161.29</v>
      </c>
      <c r="Z526" s="323">
        <v>168.75</v>
      </c>
      <c r="AA526" s="323">
        <v>151.79</v>
      </c>
      <c r="AB526" s="337">
        <f t="shared" si="83"/>
        <v>618.74</v>
      </c>
      <c r="AC526" s="336">
        <v>109.11</v>
      </c>
      <c r="AD526" s="323">
        <v>263.68</v>
      </c>
      <c r="AE526" s="323">
        <v>155.1</v>
      </c>
      <c r="AF526" s="323">
        <v>80.2</v>
      </c>
      <c r="AG526" s="337">
        <f t="shared" si="84"/>
        <v>608.09</v>
      </c>
      <c r="AH526" s="336"/>
      <c r="AI526" s="323">
        <v>44.55</v>
      </c>
      <c r="AJ526" s="323"/>
      <c r="AK526" s="323"/>
      <c r="AL526" s="337">
        <f t="shared" si="85"/>
        <v>44.55</v>
      </c>
    </row>
    <row r="527" spans="1:38" ht="12.75" customHeight="1" x14ac:dyDescent="0.2">
      <c r="A527" s="186" t="s">
        <v>204</v>
      </c>
      <c r="B527" s="96" t="s">
        <v>243</v>
      </c>
      <c r="C527" s="243" t="s">
        <v>125</v>
      </c>
      <c r="D527" s="244"/>
      <c r="E527" s="244"/>
      <c r="F527" s="244"/>
      <c r="G527" s="244"/>
      <c r="H527" s="245">
        <f t="shared" si="92"/>
        <v>0</v>
      </c>
      <c r="I527" s="244"/>
      <c r="J527" s="244"/>
      <c r="K527" s="244"/>
      <c r="L527" s="244"/>
      <c r="M527" s="245">
        <f t="shared" si="93"/>
        <v>0</v>
      </c>
      <c r="N527" s="244"/>
      <c r="O527" s="244"/>
      <c r="P527" s="244"/>
      <c r="Q527" s="244">
        <v>2042</v>
      </c>
      <c r="R527" s="329">
        <f t="shared" si="94"/>
        <v>2042</v>
      </c>
      <c r="S527" s="336">
        <v>2461.5700000000002</v>
      </c>
      <c r="T527" s="323">
        <v>1505.6699999999998</v>
      </c>
      <c r="U527" s="323">
        <v>2422.69</v>
      </c>
      <c r="V527" s="323">
        <v>2752.8899999999994</v>
      </c>
      <c r="W527" s="337">
        <f t="shared" si="82"/>
        <v>9142.82</v>
      </c>
      <c r="X527" s="336">
        <v>1538.54</v>
      </c>
      <c r="Y527" s="323">
        <v>1249.31</v>
      </c>
      <c r="Z527" s="323">
        <v>2271.2700000000004</v>
      </c>
      <c r="AA527" s="323">
        <v>1977.26</v>
      </c>
      <c r="AB527" s="337">
        <f t="shared" si="83"/>
        <v>7036.380000000001</v>
      </c>
      <c r="AC527" s="336">
        <v>1309.6999999999998</v>
      </c>
      <c r="AD527" s="323">
        <v>458.06000000000006</v>
      </c>
      <c r="AE527" s="323">
        <v>1361.6100000000001</v>
      </c>
      <c r="AF527" s="323">
        <v>1331.8400000000001</v>
      </c>
      <c r="AG527" s="337">
        <f t="shared" si="84"/>
        <v>4461.21</v>
      </c>
      <c r="AH527" s="336">
        <v>1058.1099999999999</v>
      </c>
      <c r="AI527" s="323">
        <v>437.20000000000005</v>
      </c>
      <c r="AJ527" s="323"/>
      <c r="AK527" s="323"/>
      <c r="AL527" s="337">
        <f t="shared" si="85"/>
        <v>1495.31</v>
      </c>
    </row>
    <row r="528" spans="1:38" ht="12.75" customHeight="1" x14ac:dyDescent="0.2">
      <c r="A528" s="186" t="s">
        <v>204</v>
      </c>
      <c r="B528" s="96" t="s">
        <v>243</v>
      </c>
      <c r="C528" s="243" t="s">
        <v>126</v>
      </c>
      <c r="D528" s="244"/>
      <c r="E528" s="244"/>
      <c r="F528" s="244"/>
      <c r="G528" s="244"/>
      <c r="H528" s="245">
        <f t="shared" si="92"/>
        <v>0</v>
      </c>
      <c r="I528" s="244"/>
      <c r="J528" s="244"/>
      <c r="K528" s="244"/>
      <c r="L528" s="244"/>
      <c r="M528" s="245">
        <f t="shared" si="93"/>
        <v>0</v>
      </c>
      <c r="N528" s="244"/>
      <c r="O528" s="244"/>
      <c r="P528" s="244"/>
      <c r="Q528" s="244">
        <v>2446.7900000000004</v>
      </c>
      <c r="R528" s="329">
        <f t="shared" si="94"/>
        <v>2446.7900000000004</v>
      </c>
      <c r="S528" s="336">
        <v>1527.6100000000001</v>
      </c>
      <c r="T528" s="323">
        <v>1395.1799999999998</v>
      </c>
      <c r="U528" s="323">
        <v>1875.75</v>
      </c>
      <c r="V528" s="323">
        <v>2599.16</v>
      </c>
      <c r="W528" s="337">
        <f t="shared" si="82"/>
        <v>7397.7</v>
      </c>
      <c r="X528" s="336">
        <v>1908.11</v>
      </c>
      <c r="Y528" s="323">
        <v>2295.1</v>
      </c>
      <c r="Z528" s="323">
        <v>3152.5800000000004</v>
      </c>
      <c r="AA528" s="323">
        <v>3021</v>
      </c>
      <c r="AB528" s="337">
        <f t="shared" si="83"/>
        <v>10376.790000000001</v>
      </c>
      <c r="AC528" s="336">
        <v>2724.29</v>
      </c>
      <c r="AD528" s="323">
        <v>1666.44</v>
      </c>
      <c r="AE528" s="323">
        <v>3080.02</v>
      </c>
      <c r="AF528" s="323">
        <v>2663.9699999999993</v>
      </c>
      <c r="AG528" s="337">
        <f t="shared" si="84"/>
        <v>10134.719999999999</v>
      </c>
      <c r="AH528" s="336">
        <v>2691.9799999999996</v>
      </c>
      <c r="AI528" s="323">
        <v>1801.73</v>
      </c>
      <c r="AJ528" s="323"/>
      <c r="AK528" s="323"/>
      <c r="AL528" s="337">
        <f t="shared" si="85"/>
        <v>4493.7099999999991</v>
      </c>
    </row>
    <row r="529" spans="1:38" ht="12.75" customHeight="1" x14ac:dyDescent="0.2">
      <c r="A529" s="186" t="s">
        <v>204</v>
      </c>
      <c r="B529" s="96" t="s">
        <v>243</v>
      </c>
      <c r="C529" s="905" t="s">
        <v>160</v>
      </c>
      <c r="D529" s="901"/>
      <c r="E529" s="901"/>
      <c r="F529" s="901"/>
      <c r="G529" s="901"/>
      <c r="H529" s="902"/>
      <c r="I529" s="901"/>
      <c r="J529" s="901"/>
      <c r="K529" s="901"/>
      <c r="L529" s="901"/>
      <c r="M529" s="902"/>
      <c r="N529" s="901"/>
      <c r="O529" s="901"/>
      <c r="P529" s="901"/>
      <c r="Q529" s="901"/>
      <c r="R529" s="878"/>
      <c r="S529" s="903"/>
      <c r="T529" s="901"/>
      <c r="U529" s="901"/>
      <c r="V529" s="901"/>
      <c r="W529" s="904"/>
      <c r="X529" s="903"/>
      <c r="Y529" s="901"/>
      <c r="Z529" s="901"/>
      <c r="AA529" s="901"/>
      <c r="AB529" s="337">
        <f t="shared" si="83"/>
        <v>0</v>
      </c>
      <c r="AC529" s="903">
        <v>905.63</v>
      </c>
      <c r="AD529" s="901">
        <v>1199.47</v>
      </c>
      <c r="AE529" s="323">
        <v>1562.62</v>
      </c>
      <c r="AF529" s="323">
        <v>2266.37</v>
      </c>
      <c r="AG529" s="904">
        <f t="shared" si="84"/>
        <v>5934.09</v>
      </c>
      <c r="AH529" s="336">
        <v>1812.46</v>
      </c>
      <c r="AI529" s="323">
        <v>1217.7700000000002</v>
      </c>
      <c r="AJ529" s="323"/>
      <c r="AK529" s="323"/>
      <c r="AL529" s="904">
        <f t="shared" si="85"/>
        <v>3030.2300000000005</v>
      </c>
    </row>
    <row r="530" spans="1:38" ht="12.75" customHeight="1" x14ac:dyDescent="0.2">
      <c r="A530" s="186" t="s">
        <v>204</v>
      </c>
      <c r="B530" s="96" t="s">
        <v>243</v>
      </c>
      <c r="C530" s="322" t="s">
        <v>127</v>
      </c>
      <c r="D530" s="323"/>
      <c r="E530" s="323"/>
      <c r="F530" s="323"/>
      <c r="G530" s="323"/>
      <c r="H530" s="324">
        <f t="shared" si="92"/>
        <v>0</v>
      </c>
      <c r="I530" s="323"/>
      <c r="J530" s="323"/>
      <c r="K530" s="323"/>
      <c r="L530" s="323"/>
      <c r="M530" s="324">
        <f t="shared" si="93"/>
        <v>0</v>
      </c>
      <c r="N530" s="323"/>
      <c r="O530" s="323"/>
      <c r="P530" s="323"/>
      <c r="Q530" s="323">
        <v>3398.1000000000004</v>
      </c>
      <c r="R530" s="329">
        <f t="shared" si="94"/>
        <v>3398.1000000000004</v>
      </c>
      <c r="S530" s="336">
        <v>2123.89</v>
      </c>
      <c r="T530" s="323">
        <v>1614.64</v>
      </c>
      <c r="U530" s="323">
        <v>3571.3700000000003</v>
      </c>
      <c r="V530" s="323">
        <v>4233.1399999999994</v>
      </c>
      <c r="W530" s="337">
        <f t="shared" ref="W530:W610" si="95">SUM(S530:V530)</f>
        <v>11543.039999999999</v>
      </c>
      <c r="X530" s="336">
        <v>1733.0900000000001</v>
      </c>
      <c r="Y530" s="323">
        <v>1378.4299999999998</v>
      </c>
      <c r="Z530" s="323">
        <v>3592.45</v>
      </c>
      <c r="AA530" s="323">
        <v>3081.5600000000004</v>
      </c>
      <c r="AB530" s="337">
        <f t="shared" si="83"/>
        <v>9785.5299999999988</v>
      </c>
      <c r="AC530" s="336">
        <v>1995.4500000000003</v>
      </c>
      <c r="AD530" s="323">
        <v>717.75</v>
      </c>
      <c r="AE530" s="323">
        <v>2097.9199999999996</v>
      </c>
      <c r="AF530" s="323">
        <v>2738.95</v>
      </c>
      <c r="AG530" s="337">
        <f t="shared" si="84"/>
        <v>7550.07</v>
      </c>
      <c r="AH530" s="336">
        <v>1572.94</v>
      </c>
      <c r="AI530" s="323">
        <v>974.41000000000031</v>
      </c>
      <c r="AJ530" s="323"/>
      <c r="AK530" s="323"/>
      <c r="AL530" s="337">
        <f t="shared" si="85"/>
        <v>2547.3500000000004</v>
      </c>
    </row>
    <row r="531" spans="1:38" ht="12.75" customHeight="1" x14ac:dyDescent="0.2">
      <c r="A531" s="186" t="s">
        <v>204</v>
      </c>
      <c r="B531" s="96" t="s">
        <v>243</v>
      </c>
      <c r="C531" s="702" t="s">
        <v>150</v>
      </c>
      <c r="D531" s="703"/>
      <c r="E531" s="703"/>
      <c r="F531" s="703"/>
      <c r="G531" s="703"/>
      <c r="H531" s="704"/>
      <c r="I531" s="703"/>
      <c r="J531" s="703"/>
      <c r="K531" s="703"/>
      <c r="L531" s="703"/>
      <c r="M531" s="704"/>
      <c r="N531" s="703"/>
      <c r="O531" s="703"/>
      <c r="P531" s="703"/>
      <c r="Q531" s="703"/>
      <c r="R531" s="705"/>
      <c r="S531" s="706"/>
      <c r="T531" s="703"/>
      <c r="U531" s="703"/>
      <c r="V531" s="703"/>
      <c r="W531" s="337">
        <f t="shared" si="95"/>
        <v>0</v>
      </c>
      <c r="X531" s="706"/>
      <c r="Y531" s="703"/>
      <c r="Z531" s="703">
        <v>1009.07</v>
      </c>
      <c r="AA531" s="323">
        <v>822.85</v>
      </c>
      <c r="AB531" s="337">
        <f t="shared" si="83"/>
        <v>1831.92</v>
      </c>
      <c r="AC531" s="336">
        <v>404.07</v>
      </c>
      <c r="AD531" s="703">
        <v>443.25</v>
      </c>
      <c r="AE531" s="323">
        <v>1450.45</v>
      </c>
      <c r="AF531" s="323">
        <v>1690</v>
      </c>
      <c r="AG531" s="337">
        <f t="shared" si="84"/>
        <v>3987.77</v>
      </c>
      <c r="AH531" s="336">
        <v>1779.77</v>
      </c>
      <c r="AI531" s="323">
        <v>1056.73</v>
      </c>
      <c r="AJ531" s="323"/>
      <c r="AK531" s="323"/>
      <c r="AL531" s="337">
        <f t="shared" si="85"/>
        <v>2836.5</v>
      </c>
    </row>
    <row r="532" spans="1:38" ht="12.75" customHeight="1" x14ac:dyDescent="0.2">
      <c r="A532" s="186" t="s">
        <v>204</v>
      </c>
      <c r="B532" s="96" t="s">
        <v>243</v>
      </c>
      <c r="C532" s="243" t="s">
        <v>128</v>
      </c>
      <c r="D532" s="244"/>
      <c r="E532" s="244"/>
      <c r="F532" s="244"/>
      <c r="G532" s="244"/>
      <c r="H532" s="245">
        <f>SUM(D532:G532)</f>
        <v>0</v>
      </c>
      <c r="I532" s="244"/>
      <c r="J532" s="244"/>
      <c r="K532" s="244"/>
      <c r="L532" s="244"/>
      <c r="M532" s="245">
        <f>SUM(I532:L532)</f>
        <v>0</v>
      </c>
      <c r="N532" s="244"/>
      <c r="O532" s="244"/>
      <c r="P532" s="244"/>
      <c r="Q532" s="244">
        <v>71.789999999999992</v>
      </c>
      <c r="R532" s="329">
        <f>SUM(N532:Q532)</f>
        <v>71.789999999999992</v>
      </c>
      <c r="S532" s="336">
        <v>166.74</v>
      </c>
      <c r="T532" s="323">
        <v>66.95</v>
      </c>
      <c r="U532" s="323">
        <v>316.68999999999994</v>
      </c>
      <c r="V532" s="323">
        <v>349.33000000000004</v>
      </c>
      <c r="W532" s="337">
        <f t="shared" si="95"/>
        <v>899.70999999999992</v>
      </c>
      <c r="X532" s="336">
        <v>687.99</v>
      </c>
      <c r="Y532" s="323">
        <v>199.87</v>
      </c>
      <c r="Z532" s="323">
        <v>88.57</v>
      </c>
      <c r="AA532" s="323"/>
      <c r="AB532" s="337">
        <f t="shared" si="83"/>
        <v>976.43000000000006</v>
      </c>
      <c r="AC532" s="336"/>
      <c r="AD532" s="323"/>
      <c r="AE532" s="323"/>
      <c r="AF532" s="323"/>
      <c r="AG532" s="337">
        <f t="shared" si="84"/>
        <v>0</v>
      </c>
      <c r="AH532" s="336"/>
      <c r="AI532" s="323"/>
      <c r="AJ532" s="323"/>
      <c r="AK532" s="323"/>
      <c r="AL532" s="337">
        <f t="shared" si="85"/>
        <v>0</v>
      </c>
    </row>
    <row r="533" spans="1:38" ht="12.75" customHeight="1" x14ac:dyDescent="0.2">
      <c r="A533" s="186" t="s">
        <v>204</v>
      </c>
      <c r="B533" s="96" t="s">
        <v>243</v>
      </c>
      <c r="C533" s="243" t="s">
        <v>129</v>
      </c>
      <c r="D533" s="244"/>
      <c r="E533" s="244"/>
      <c r="F533" s="244"/>
      <c r="G533" s="244"/>
      <c r="H533" s="245">
        <f>SUM(D533:G533)</f>
        <v>0</v>
      </c>
      <c r="I533" s="244"/>
      <c r="J533" s="244"/>
      <c r="K533" s="244"/>
      <c r="L533" s="244"/>
      <c r="M533" s="245">
        <f>SUM(I533:L533)</f>
        <v>0</v>
      </c>
      <c r="N533" s="244"/>
      <c r="O533" s="244"/>
      <c r="P533" s="244"/>
      <c r="Q533" s="244">
        <v>2710.5299999999997</v>
      </c>
      <c r="R533" s="329">
        <f>SUM(N533:Q533)</f>
        <v>2710.5299999999997</v>
      </c>
      <c r="S533" s="336">
        <v>3557.2300000000005</v>
      </c>
      <c r="T533" s="323">
        <v>3107.9199999999996</v>
      </c>
      <c r="U533" s="323">
        <v>4380.6000000000004</v>
      </c>
      <c r="V533" s="323">
        <v>4503.59</v>
      </c>
      <c r="W533" s="337">
        <f t="shared" si="95"/>
        <v>15549.34</v>
      </c>
      <c r="X533" s="336">
        <v>2000.24</v>
      </c>
      <c r="Y533" s="323">
        <v>2097.87</v>
      </c>
      <c r="Z533" s="323">
        <v>3768.31</v>
      </c>
      <c r="AA533" s="323">
        <v>3508.7200000000003</v>
      </c>
      <c r="AB533" s="337">
        <f t="shared" si="83"/>
        <v>11375.14</v>
      </c>
      <c r="AC533" s="336">
        <v>3784.6099999999997</v>
      </c>
      <c r="AD533" s="323">
        <v>2128.14</v>
      </c>
      <c r="AE533" s="323">
        <v>1588.66</v>
      </c>
      <c r="AF533" s="323">
        <v>1631.65</v>
      </c>
      <c r="AG533" s="337">
        <f t="shared" si="84"/>
        <v>9133.06</v>
      </c>
      <c r="AH533" s="336">
        <v>1185.52</v>
      </c>
      <c r="AI533" s="323">
        <v>311.90999999999997</v>
      </c>
      <c r="AJ533" s="323"/>
      <c r="AK533" s="323"/>
      <c r="AL533" s="337">
        <f t="shared" si="85"/>
        <v>1497.4299999999998</v>
      </c>
    </row>
    <row r="534" spans="1:38" ht="12.75" customHeight="1" x14ac:dyDescent="0.2">
      <c r="A534" s="186" t="s">
        <v>204</v>
      </c>
      <c r="B534" s="96" t="s">
        <v>243</v>
      </c>
      <c r="C534" s="243" t="s">
        <v>130</v>
      </c>
      <c r="D534" s="244"/>
      <c r="E534" s="244"/>
      <c r="F534" s="244"/>
      <c r="G534" s="244"/>
      <c r="H534" s="245">
        <f>SUM(D534:G534)</f>
        <v>0</v>
      </c>
      <c r="I534" s="244"/>
      <c r="J534" s="244"/>
      <c r="K534" s="244"/>
      <c r="L534" s="244"/>
      <c r="M534" s="245">
        <f>SUM(I534:L534)</f>
        <v>0</v>
      </c>
      <c r="N534" s="244"/>
      <c r="O534" s="244"/>
      <c r="P534" s="244"/>
      <c r="Q534" s="244">
        <v>98.789999999999992</v>
      </c>
      <c r="R534" s="329">
        <f>SUM(N534:Q534)</f>
        <v>98.789999999999992</v>
      </c>
      <c r="S534" s="336">
        <v>93.830000000000013</v>
      </c>
      <c r="T534" s="323">
        <v>83.35</v>
      </c>
      <c r="U534" s="323"/>
      <c r="V534" s="323">
        <v>20.82</v>
      </c>
      <c r="W534" s="337">
        <f t="shared" si="95"/>
        <v>198</v>
      </c>
      <c r="X534" s="336">
        <v>1.87</v>
      </c>
      <c r="Y534" s="323">
        <v>116.67000000000002</v>
      </c>
      <c r="Z534" s="323"/>
      <c r="AA534" s="323">
        <v>2.6100000000000003</v>
      </c>
      <c r="AB534" s="337">
        <f t="shared" si="83"/>
        <v>121.15000000000002</v>
      </c>
      <c r="AC534" s="336">
        <v>3.71</v>
      </c>
      <c r="AD534" s="323"/>
      <c r="AE534" s="323">
        <v>5.51</v>
      </c>
      <c r="AF534" s="323"/>
      <c r="AG534" s="337">
        <f t="shared" si="84"/>
        <v>9.2199999999999989</v>
      </c>
      <c r="AH534" s="336">
        <v>1.87</v>
      </c>
      <c r="AI534" s="323">
        <v>13.72</v>
      </c>
      <c r="AJ534" s="323"/>
      <c r="AK534" s="323"/>
      <c r="AL534" s="337">
        <f t="shared" si="85"/>
        <v>15.59</v>
      </c>
    </row>
    <row r="535" spans="1:38" ht="12.75" customHeight="1" x14ac:dyDescent="0.2">
      <c r="A535" s="186" t="s">
        <v>204</v>
      </c>
      <c r="B535" s="96" t="s">
        <v>243</v>
      </c>
      <c r="C535" s="243" t="s">
        <v>131</v>
      </c>
      <c r="D535" s="244"/>
      <c r="E535" s="244"/>
      <c r="F535" s="244"/>
      <c r="G535" s="244"/>
      <c r="H535" s="245">
        <f>SUM(D535:G535)</f>
        <v>0</v>
      </c>
      <c r="I535" s="244"/>
      <c r="J535" s="244"/>
      <c r="K535" s="244"/>
      <c r="L535" s="244"/>
      <c r="M535" s="245">
        <f>SUM(I535:L535)</f>
        <v>0</v>
      </c>
      <c r="N535" s="244"/>
      <c r="O535" s="244"/>
      <c r="P535" s="244"/>
      <c r="Q535" s="244">
        <v>13153.42</v>
      </c>
      <c r="R535" s="329">
        <f>SUM(N535:Q535)</f>
        <v>13153.42</v>
      </c>
      <c r="S535" s="336">
        <v>8826.25</v>
      </c>
      <c r="T535" s="323">
        <v>10634.819999999998</v>
      </c>
      <c r="U535" s="323">
        <v>10131.000000000002</v>
      </c>
      <c r="V535" s="323">
        <v>14739.619999999999</v>
      </c>
      <c r="W535" s="337">
        <f t="shared" si="95"/>
        <v>44331.69</v>
      </c>
      <c r="X535" s="336">
        <v>10983.02</v>
      </c>
      <c r="Y535" s="323">
        <v>8741.7899999999991</v>
      </c>
      <c r="Z535" s="323">
        <v>10359.93</v>
      </c>
      <c r="AA535" s="323">
        <v>10982.81</v>
      </c>
      <c r="AB535" s="337">
        <f t="shared" si="83"/>
        <v>41067.549999999996</v>
      </c>
      <c r="AC535" s="336">
        <v>8501.99</v>
      </c>
      <c r="AD535" s="323">
        <v>6773.4</v>
      </c>
      <c r="AE535" s="323">
        <v>9511.16</v>
      </c>
      <c r="AF535" s="323">
        <v>13338.970000000001</v>
      </c>
      <c r="AG535" s="337">
        <f t="shared" si="84"/>
        <v>38125.520000000004</v>
      </c>
      <c r="AH535" s="336">
        <v>7479.23</v>
      </c>
      <c r="AI535" s="323">
        <v>7516.16</v>
      </c>
      <c r="AJ535" s="323"/>
      <c r="AK535" s="323"/>
      <c r="AL535" s="337">
        <f t="shared" si="85"/>
        <v>14995.39</v>
      </c>
    </row>
    <row r="536" spans="1:38" ht="12.75" customHeight="1" x14ac:dyDescent="0.2">
      <c r="A536" s="186" t="s">
        <v>204</v>
      </c>
      <c r="B536" s="96" t="s">
        <v>243</v>
      </c>
      <c r="C536" s="645" t="s">
        <v>226</v>
      </c>
      <c r="D536" s="646"/>
      <c r="E536" s="646"/>
      <c r="F536" s="646"/>
      <c r="G536" s="646"/>
      <c r="H536" s="647"/>
      <c r="I536" s="646"/>
      <c r="J536" s="646"/>
      <c r="K536" s="646"/>
      <c r="L536" s="646"/>
      <c r="M536" s="647"/>
      <c r="N536" s="646"/>
      <c r="O536" s="646"/>
      <c r="P536" s="646"/>
      <c r="Q536" s="646"/>
      <c r="R536" s="648"/>
      <c r="S536" s="649"/>
      <c r="T536" s="646"/>
      <c r="U536" s="646"/>
      <c r="V536" s="646"/>
      <c r="W536" s="337">
        <f t="shared" si="95"/>
        <v>0</v>
      </c>
      <c r="X536" s="649"/>
      <c r="Y536" s="646">
        <v>2030.37</v>
      </c>
      <c r="Z536" s="646">
        <v>1492.1399999999999</v>
      </c>
      <c r="AA536" s="323">
        <v>1295.43</v>
      </c>
      <c r="AB536" s="337">
        <f t="shared" si="83"/>
        <v>4817.9399999999996</v>
      </c>
      <c r="AC536" s="336">
        <v>1947.1000000000001</v>
      </c>
      <c r="AD536" s="646">
        <v>2031.2899999999997</v>
      </c>
      <c r="AE536" s="323">
        <v>2228.16</v>
      </c>
      <c r="AF536" s="323">
        <v>1620.4900000000002</v>
      </c>
      <c r="AG536" s="337">
        <f t="shared" si="84"/>
        <v>7827.0399999999991</v>
      </c>
      <c r="AH536" s="336">
        <v>1743.2</v>
      </c>
      <c r="AI536" s="323">
        <v>2427.58</v>
      </c>
      <c r="AJ536" s="323"/>
      <c r="AK536" s="323"/>
      <c r="AL536" s="337">
        <f t="shared" si="85"/>
        <v>4170.78</v>
      </c>
    </row>
    <row r="537" spans="1:38" ht="12.75" customHeight="1" x14ac:dyDescent="0.2">
      <c r="A537" s="186" t="s">
        <v>204</v>
      </c>
      <c r="B537" s="96" t="s">
        <v>243</v>
      </c>
      <c r="C537" s="243" t="s">
        <v>132</v>
      </c>
      <c r="D537" s="244"/>
      <c r="E537" s="244"/>
      <c r="F537" s="244"/>
      <c r="G537" s="244"/>
      <c r="H537" s="245">
        <f>SUM(D537:G537)</f>
        <v>0</v>
      </c>
      <c r="I537" s="244"/>
      <c r="J537" s="244"/>
      <c r="K537" s="244"/>
      <c r="L537" s="244"/>
      <c r="M537" s="245">
        <f>SUM(I537:L537)</f>
        <v>0</v>
      </c>
      <c r="N537" s="244"/>
      <c r="O537" s="244"/>
      <c r="P537" s="244"/>
      <c r="Q537" s="244"/>
      <c r="R537" s="329">
        <f>SUM(N537:Q537)</f>
        <v>0</v>
      </c>
      <c r="S537" s="336"/>
      <c r="T537" s="323">
        <v>114.81</v>
      </c>
      <c r="U537" s="323"/>
      <c r="V537" s="323"/>
      <c r="W537" s="337">
        <f t="shared" si="95"/>
        <v>114.81</v>
      </c>
      <c r="X537" s="336">
        <v>43.5</v>
      </c>
      <c r="Y537" s="323"/>
      <c r="Z537" s="323"/>
      <c r="AA537" s="323"/>
      <c r="AB537" s="337">
        <f t="shared" si="83"/>
        <v>43.5</v>
      </c>
      <c r="AC537" s="336"/>
      <c r="AD537" s="323"/>
      <c r="AE537" s="323">
        <v>224.6</v>
      </c>
      <c r="AF537" s="323"/>
      <c r="AG537" s="337">
        <f t="shared" si="84"/>
        <v>224.6</v>
      </c>
      <c r="AH537" s="336"/>
      <c r="AI537" s="323"/>
      <c r="AJ537" s="323"/>
      <c r="AK537" s="323"/>
      <c r="AL537" s="337">
        <f t="shared" si="85"/>
        <v>0</v>
      </c>
    </row>
    <row r="538" spans="1:38" ht="12.75" customHeight="1" x14ac:dyDescent="0.2">
      <c r="A538" s="186" t="s">
        <v>204</v>
      </c>
      <c r="B538" s="96" t="s">
        <v>243</v>
      </c>
      <c r="C538" s="243" t="s">
        <v>133</v>
      </c>
      <c r="D538" s="244"/>
      <c r="E538" s="244"/>
      <c r="F538" s="244"/>
      <c r="G538" s="244"/>
      <c r="H538" s="245">
        <f>SUM(D538:G538)</f>
        <v>0</v>
      </c>
      <c r="I538" s="244"/>
      <c r="J538" s="244"/>
      <c r="K538" s="244"/>
      <c r="L538" s="244"/>
      <c r="M538" s="245">
        <f>SUM(I538:L538)</f>
        <v>0</v>
      </c>
      <c r="N538" s="244"/>
      <c r="O538" s="244"/>
      <c r="P538" s="244"/>
      <c r="Q538" s="244">
        <v>274.81</v>
      </c>
      <c r="R538" s="329">
        <f>SUM(N538:Q538)</f>
        <v>274.81</v>
      </c>
      <c r="S538" s="336">
        <v>204.92</v>
      </c>
      <c r="T538" s="323">
        <v>10.01</v>
      </c>
      <c r="U538" s="323">
        <v>310.33000000000004</v>
      </c>
      <c r="V538" s="323">
        <v>128.09</v>
      </c>
      <c r="W538" s="337">
        <f t="shared" si="95"/>
        <v>653.35</v>
      </c>
      <c r="X538" s="336">
        <v>11.36</v>
      </c>
      <c r="Y538" s="323">
        <v>47.269999999999996</v>
      </c>
      <c r="Z538" s="323">
        <v>877.7700000000001</v>
      </c>
      <c r="AA538" s="323">
        <v>198.72</v>
      </c>
      <c r="AB538" s="337">
        <f t="shared" si="83"/>
        <v>1135.1200000000001</v>
      </c>
      <c r="AC538" s="336">
        <v>185.60000000000002</v>
      </c>
      <c r="AD538" s="323">
        <v>226.16</v>
      </c>
      <c r="AE538" s="323">
        <v>538.37</v>
      </c>
      <c r="AF538" s="323">
        <v>519.18999999999994</v>
      </c>
      <c r="AG538" s="337">
        <f t="shared" si="84"/>
        <v>1469.32</v>
      </c>
      <c r="AH538" s="336">
        <v>77.580000000000013</v>
      </c>
      <c r="AI538" s="323">
        <v>188.8</v>
      </c>
      <c r="AJ538" s="323"/>
      <c r="AK538" s="323"/>
      <c r="AL538" s="337">
        <f t="shared" si="85"/>
        <v>266.38</v>
      </c>
    </row>
    <row r="539" spans="1:38" ht="12.75" customHeight="1" x14ac:dyDescent="0.2">
      <c r="A539" s="186" t="s">
        <v>204</v>
      </c>
      <c r="B539" s="96" t="s">
        <v>243</v>
      </c>
      <c r="C539" s="243" t="s">
        <v>134</v>
      </c>
      <c r="D539" s="244"/>
      <c r="E539" s="244"/>
      <c r="F539" s="244"/>
      <c r="G539" s="244"/>
      <c r="H539" s="245">
        <f>SUM(D539:G539)</f>
        <v>0</v>
      </c>
      <c r="I539" s="244"/>
      <c r="J539" s="244"/>
      <c r="K539" s="244"/>
      <c r="L539" s="244"/>
      <c r="M539" s="245">
        <f>SUM(I539:L539)</f>
        <v>0</v>
      </c>
      <c r="N539" s="244"/>
      <c r="O539" s="244"/>
      <c r="P539" s="244"/>
      <c r="Q539" s="244">
        <v>86.52</v>
      </c>
      <c r="R539" s="329">
        <f>SUM(N539:Q539)</f>
        <v>86.52</v>
      </c>
      <c r="S539" s="336">
        <v>121.97999999999999</v>
      </c>
      <c r="T539" s="323">
        <v>101.19999999999999</v>
      </c>
      <c r="U539" s="323">
        <v>207.45999999999998</v>
      </c>
      <c r="V539" s="323">
        <v>103.42</v>
      </c>
      <c r="W539" s="337">
        <f t="shared" si="95"/>
        <v>534.05999999999995</v>
      </c>
      <c r="X539" s="336">
        <v>126.28000000000002</v>
      </c>
      <c r="Y539" s="323">
        <v>33.24</v>
      </c>
      <c r="Z539" s="323">
        <v>169.35</v>
      </c>
      <c r="AA539" s="323">
        <v>45.97</v>
      </c>
      <c r="AB539" s="337">
        <f t="shared" si="83"/>
        <v>374.84000000000003</v>
      </c>
      <c r="AC539" s="336">
        <v>0</v>
      </c>
      <c r="AD539" s="323"/>
      <c r="AE539" s="323">
        <v>0</v>
      </c>
      <c r="AF539" s="323"/>
      <c r="AG539" s="337">
        <f t="shared" si="84"/>
        <v>0</v>
      </c>
      <c r="AH539" s="336"/>
      <c r="AI539" s="323"/>
      <c r="AJ539" s="323"/>
      <c r="AK539" s="323"/>
      <c r="AL539" s="337">
        <f t="shared" si="85"/>
        <v>0</v>
      </c>
    </row>
    <row r="540" spans="1:38" ht="12.75" customHeight="1" x14ac:dyDescent="0.2">
      <c r="A540" s="186" t="s">
        <v>204</v>
      </c>
      <c r="B540" s="96" t="s">
        <v>243</v>
      </c>
      <c r="C540" s="243" t="s">
        <v>135</v>
      </c>
      <c r="D540" s="244"/>
      <c r="E540" s="244"/>
      <c r="F540" s="244"/>
      <c r="G540" s="244"/>
      <c r="H540" s="245">
        <f>SUM(D540:G540)</f>
        <v>0</v>
      </c>
      <c r="I540" s="244"/>
      <c r="J540" s="244"/>
      <c r="K540" s="244"/>
      <c r="L540" s="244"/>
      <c r="M540" s="245">
        <f>SUM(I540:L540)</f>
        <v>0</v>
      </c>
      <c r="N540" s="244"/>
      <c r="O540" s="244"/>
      <c r="P540" s="244"/>
      <c r="Q540" s="244">
        <v>410.4</v>
      </c>
      <c r="R540" s="329">
        <f>SUM(N540:Q540)</f>
        <v>410.4</v>
      </c>
      <c r="S540" s="336">
        <v>222.23000000000002</v>
      </c>
      <c r="T540" s="323">
        <v>282.69</v>
      </c>
      <c r="U540" s="323">
        <v>301.96000000000004</v>
      </c>
      <c r="V540" s="323">
        <v>343.96000000000004</v>
      </c>
      <c r="W540" s="337">
        <f t="shared" si="95"/>
        <v>1150.8400000000001</v>
      </c>
      <c r="X540" s="336">
        <v>73.23</v>
      </c>
      <c r="Y540" s="323">
        <v>5.62</v>
      </c>
      <c r="Z540" s="323">
        <v>260.38</v>
      </c>
      <c r="AA540" s="323">
        <v>256.8</v>
      </c>
      <c r="AB540" s="337">
        <f t="shared" si="83"/>
        <v>596.03</v>
      </c>
      <c r="AC540" s="336">
        <v>66.08</v>
      </c>
      <c r="AD540" s="323">
        <v>126.4</v>
      </c>
      <c r="AE540" s="323">
        <v>104.67</v>
      </c>
      <c r="AF540" s="323">
        <v>41.74</v>
      </c>
      <c r="AG540" s="337">
        <f t="shared" si="84"/>
        <v>338.89000000000004</v>
      </c>
      <c r="AH540" s="336">
        <v>44.25</v>
      </c>
      <c r="AI540" s="323">
        <v>12.94</v>
      </c>
      <c r="AJ540" s="323"/>
      <c r="AK540" s="323"/>
      <c r="AL540" s="337">
        <f t="shared" si="85"/>
        <v>57.19</v>
      </c>
    </row>
    <row r="541" spans="1:38" ht="12.75" customHeight="1" x14ac:dyDescent="0.2">
      <c r="A541" s="186" t="s">
        <v>204</v>
      </c>
      <c r="B541" s="96" t="s">
        <v>243</v>
      </c>
      <c r="C541" s="243" t="s">
        <v>155</v>
      </c>
      <c r="D541" s="244"/>
      <c r="E541" s="244"/>
      <c r="F541" s="244"/>
      <c r="G541" s="244"/>
      <c r="H541" s="245">
        <f>SUM(D541:G541)</f>
        <v>0</v>
      </c>
      <c r="I541" s="244"/>
      <c r="J541" s="244"/>
      <c r="K541" s="244"/>
      <c r="L541" s="244"/>
      <c r="M541" s="245">
        <f>SUM(I541:L541)</f>
        <v>0</v>
      </c>
      <c r="N541" s="244"/>
      <c r="O541" s="244"/>
      <c r="P541" s="244"/>
      <c r="Q541" s="244">
        <v>2798.24</v>
      </c>
      <c r="R541" s="329">
        <f>SUM(N541:Q541)</f>
        <v>2798.24</v>
      </c>
      <c r="S541" s="336">
        <v>1415.98</v>
      </c>
      <c r="T541" s="323">
        <v>582.68000000000006</v>
      </c>
      <c r="U541" s="323">
        <v>800.38000000000011</v>
      </c>
      <c r="V541" s="323">
        <v>1358.6399999999999</v>
      </c>
      <c r="W541" s="337">
        <f t="shared" si="95"/>
        <v>4157.68</v>
      </c>
      <c r="X541" s="336">
        <v>1037.0299999999997</v>
      </c>
      <c r="Y541" s="323">
        <v>884.37000000000012</v>
      </c>
      <c r="Z541" s="323">
        <v>1349.71</v>
      </c>
      <c r="AA541" s="323">
        <v>1640.5</v>
      </c>
      <c r="AB541" s="337">
        <f t="shared" si="83"/>
        <v>4911.6099999999997</v>
      </c>
      <c r="AC541" s="336">
        <v>1032.25</v>
      </c>
      <c r="AD541" s="323">
        <v>993.66</v>
      </c>
      <c r="AE541" s="323">
        <v>1874.12</v>
      </c>
      <c r="AF541" s="323">
        <v>1781.06</v>
      </c>
      <c r="AG541" s="337">
        <f t="shared" si="84"/>
        <v>5681.09</v>
      </c>
      <c r="AH541" s="336">
        <v>1271.5800000000002</v>
      </c>
      <c r="AI541" s="323">
        <v>706.95</v>
      </c>
      <c r="AJ541" s="323"/>
      <c r="AK541" s="323"/>
      <c r="AL541" s="337">
        <f t="shared" si="85"/>
        <v>1978.5300000000002</v>
      </c>
    </row>
    <row r="542" spans="1:38" ht="12.75" customHeight="1" x14ac:dyDescent="0.2">
      <c r="A542" s="186" t="s">
        <v>204</v>
      </c>
      <c r="B542" s="96" t="s">
        <v>243</v>
      </c>
      <c r="C542" s="746" t="s">
        <v>253</v>
      </c>
      <c r="D542" s="747"/>
      <c r="E542" s="747"/>
      <c r="F542" s="747"/>
      <c r="G542" s="747"/>
      <c r="H542" s="748"/>
      <c r="I542" s="747"/>
      <c r="J542" s="747"/>
      <c r="K542" s="747"/>
      <c r="L542" s="747"/>
      <c r="M542" s="748"/>
      <c r="N542" s="747"/>
      <c r="O542" s="747"/>
      <c r="P542" s="747"/>
      <c r="Q542" s="747"/>
      <c r="R542" s="749"/>
      <c r="S542" s="750"/>
      <c r="T542" s="747"/>
      <c r="U542" s="747"/>
      <c r="V542" s="747"/>
      <c r="W542" s="337">
        <f t="shared" si="95"/>
        <v>0</v>
      </c>
      <c r="X542" s="750"/>
      <c r="Y542" s="747"/>
      <c r="Z542" s="747">
        <v>275.88</v>
      </c>
      <c r="AA542" s="323">
        <v>191.76</v>
      </c>
      <c r="AB542" s="337">
        <f t="shared" ref="AB542:AB543" si="96">SUM(X542:AA542)</f>
        <v>467.64</v>
      </c>
      <c r="AC542" s="336">
        <v>153.13</v>
      </c>
      <c r="AD542" s="747">
        <v>216.6</v>
      </c>
      <c r="AE542" s="323"/>
      <c r="AF542" s="323"/>
      <c r="AG542" s="337">
        <f t="shared" ref="AG542:AG621" si="97">SUM(AC542:AF542)</f>
        <v>369.73</v>
      </c>
      <c r="AH542" s="336"/>
      <c r="AI542" s="323"/>
      <c r="AJ542" s="323"/>
      <c r="AK542" s="323"/>
      <c r="AL542" s="337">
        <f t="shared" si="85"/>
        <v>0</v>
      </c>
    </row>
    <row r="543" spans="1:38" ht="12.75" customHeight="1" x14ac:dyDescent="0.2">
      <c r="A543" s="186" t="s">
        <v>204</v>
      </c>
      <c r="B543" s="96" t="s">
        <v>243</v>
      </c>
      <c r="C543" s="1038" t="s">
        <v>254</v>
      </c>
      <c r="D543" s="1039"/>
      <c r="E543" s="1039"/>
      <c r="F543" s="1039"/>
      <c r="G543" s="1039"/>
      <c r="H543" s="1040"/>
      <c r="I543" s="1039"/>
      <c r="J543" s="1039"/>
      <c r="K543" s="1039"/>
      <c r="L543" s="1039"/>
      <c r="M543" s="1040"/>
      <c r="N543" s="1039"/>
      <c r="O543" s="1039"/>
      <c r="P543" s="1039"/>
      <c r="Q543" s="1039"/>
      <c r="R543" s="1041"/>
      <c r="S543" s="1042"/>
      <c r="T543" s="1039"/>
      <c r="U543" s="1039"/>
      <c r="V543" s="1039"/>
      <c r="W543" s="1043"/>
      <c r="X543" s="1042"/>
      <c r="Y543" s="1039"/>
      <c r="Z543" s="1039"/>
      <c r="AA543" s="1039"/>
      <c r="AB543" s="337">
        <f t="shared" si="96"/>
        <v>0</v>
      </c>
      <c r="AC543" s="1042"/>
      <c r="AD543" s="1039">
        <v>122.57</v>
      </c>
      <c r="AE543" s="323">
        <v>22.73</v>
      </c>
      <c r="AF543" s="323">
        <v>8.41</v>
      </c>
      <c r="AG543" s="337">
        <f t="shared" si="84"/>
        <v>153.70999999999998</v>
      </c>
      <c r="AH543" s="336">
        <v>61.64</v>
      </c>
      <c r="AI543" s="323">
        <v>54.3</v>
      </c>
      <c r="AJ543" s="323"/>
      <c r="AK543" s="323"/>
      <c r="AL543" s="337">
        <f t="shared" si="85"/>
        <v>115.94</v>
      </c>
    </row>
    <row r="544" spans="1:38" ht="12.75" customHeight="1" x14ac:dyDescent="0.2">
      <c r="A544" s="186" t="s">
        <v>204</v>
      </c>
      <c r="B544" s="96" t="s">
        <v>243</v>
      </c>
      <c r="C544" s="243" t="s">
        <v>137</v>
      </c>
      <c r="D544" s="244"/>
      <c r="E544" s="244"/>
      <c r="F544" s="244"/>
      <c r="G544" s="244"/>
      <c r="H544" s="245">
        <f t="shared" ref="H544:H567" si="98">SUM(D544:G544)</f>
        <v>0</v>
      </c>
      <c r="I544" s="244"/>
      <c r="J544" s="244"/>
      <c r="K544" s="244"/>
      <c r="L544" s="244"/>
      <c r="M544" s="245">
        <f t="shared" ref="M544:M567" si="99">SUM(I544:L544)</f>
        <v>0</v>
      </c>
      <c r="N544" s="244"/>
      <c r="O544" s="244"/>
      <c r="P544" s="244"/>
      <c r="Q544" s="244">
        <v>77.06</v>
      </c>
      <c r="R544" s="329">
        <f t="shared" ref="R544:R569" si="100">SUM(N544:Q544)</f>
        <v>77.06</v>
      </c>
      <c r="S544" s="336">
        <v>399.3</v>
      </c>
      <c r="T544" s="323">
        <v>155.28</v>
      </c>
      <c r="U544" s="323">
        <v>248.09</v>
      </c>
      <c r="V544" s="323">
        <v>266.52</v>
      </c>
      <c r="W544" s="337">
        <f t="shared" si="95"/>
        <v>1069.19</v>
      </c>
      <c r="X544" s="336">
        <v>-103.2</v>
      </c>
      <c r="Y544" s="323">
        <v>0</v>
      </c>
      <c r="Z544" s="323">
        <v>26.05</v>
      </c>
      <c r="AA544" s="323">
        <v>14.4</v>
      </c>
      <c r="AB544" s="337">
        <f t="shared" ref="AB544:AB623" si="101">SUM(X544:AA544)</f>
        <v>-62.750000000000007</v>
      </c>
      <c r="AC544" s="336"/>
      <c r="AD544" s="323"/>
      <c r="AE544" s="323">
        <v>42.49</v>
      </c>
      <c r="AF544" s="323"/>
      <c r="AG544" s="337">
        <f t="shared" si="97"/>
        <v>42.49</v>
      </c>
      <c r="AH544" s="336">
        <v>175.95</v>
      </c>
      <c r="AI544" s="323">
        <v>94.61</v>
      </c>
      <c r="AJ544" s="323"/>
      <c r="AK544" s="323"/>
      <c r="AL544" s="337">
        <f t="shared" si="85"/>
        <v>270.56</v>
      </c>
    </row>
    <row r="545" spans="1:38" ht="12.75" customHeight="1" x14ac:dyDescent="0.2">
      <c r="A545" s="186" t="s">
        <v>204</v>
      </c>
      <c r="B545" s="96" t="s">
        <v>243</v>
      </c>
      <c r="C545" s="243" t="s">
        <v>138</v>
      </c>
      <c r="D545" s="244"/>
      <c r="E545" s="244"/>
      <c r="F545" s="244"/>
      <c r="G545" s="244"/>
      <c r="H545" s="245">
        <f t="shared" si="98"/>
        <v>0</v>
      </c>
      <c r="I545" s="244"/>
      <c r="J545" s="244"/>
      <c r="K545" s="244"/>
      <c r="L545" s="244"/>
      <c r="M545" s="245">
        <f t="shared" si="99"/>
        <v>0</v>
      </c>
      <c r="N545" s="244"/>
      <c r="O545" s="244"/>
      <c r="P545" s="244"/>
      <c r="Q545" s="244">
        <v>459.98999999999995</v>
      </c>
      <c r="R545" s="329">
        <f t="shared" si="100"/>
        <v>459.98999999999995</v>
      </c>
      <c r="S545" s="336">
        <v>558.66000000000008</v>
      </c>
      <c r="T545" s="323">
        <v>677.33</v>
      </c>
      <c r="U545" s="323">
        <v>950.36</v>
      </c>
      <c r="V545" s="323">
        <v>614.54</v>
      </c>
      <c r="W545" s="337">
        <f t="shared" si="95"/>
        <v>2800.8900000000003</v>
      </c>
      <c r="X545" s="336">
        <v>595.67000000000007</v>
      </c>
      <c r="Y545" s="323">
        <v>289.05</v>
      </c>
      <c r="Z545" s="323">
        <v>945.4</v>
      </c>
      <c r="AA545" s="323">
        <v>288.19</v>
      </c>
      <c r="AB545" s="337">
        <f t="shared" si="101"/>
        <v>2118.31</v>
      </c>
      <c r="AC545" s="336">
        <v>408.65</v>
      </c>
      <c r="AD545" s="323">
        <v>188.02</v>
      </c>
      <c r="AE545" s="323">
        <v>1044.4699999999998</v>
      </c>
      <c r="AF545" s="323">
        <v>1245.1300000000001</v>
      </c>
      <c r="AG545" s="337">
        <f t="shared" si="97"/>
        <v>2886.27</v>
      </c>
      <c r="AH545" s="336">
        <v>387.80999999999995</v>
      </c>
      <c r="AI545" s="323">
        <v>276.89</v>
      </c>
      <c r="AJ545" s="323"/>
      <c r="AK545" s="323"/>
      <c r="AL545" s="337">
        <f t="shared" ref="AL545:AL624" si="102">SUM(AH545:AK545)</f>
        <v>664.69999999999993</v>
      </c>
    </row>
    <row r="546" spans="1:38" ht="12.75" customHeight="1" x14ac:dyDescent="0.2">
      <c r="A546" s="186" t="s">
        <v>204</v>
      </c>
      <c r="B546" s="96" t="s">
        <v>243</v>
      </c>
      <c r="C546" s="243" t="s">
        <v>139</v>
      </c>
      <c r="D546" s="244"/>
      <c r="E546" s="244"/>
      <c r="F546" s="244"/>
      <c r="G546" s="244"/>
      <c r="H546" s="245">
        <f t="shared" si="98"/>
        <v>0</v>
      </c>
      <c r="I546" s="244"/>
      <c r="J546" s="244"/>
      <c r="K546" s="244"/>
      <c r="L546" s="244"/>
      <c r="M546" s="245">
        <f t="shared" si="99"/>
        <v>0</v>
      </c>
      <c r="N546" s="244"/>
      <c r="O546" s="244"/>
      <c r="P546" s="244"/>
      <c r="Q546" s="244">
        <v>133.75</v>
      </c>
      <c r="R546" s="329">
        <f t="shared" si="100"/>
        <v>133.75</v>
      </c>
      <c r="S546" s="336">
        <v>96.009999999999991</v>
      </c>
      <c r="T546" s="323">
        <v>35.03</v>
      </c>
      <c r="U546" s="323">
        <v>19.32</v>
      </c>
      <c r="V546" s="323">
        <v>152.05000000000001</v>
      </c>
      <c r="W546" s="337">
        <f t="shared" si="95"/>
        <v>302.40999999999997</v>
      </c>
      <c r="X546" s="336">
        <v>3.61</v>
      </c>
      <c r="Y546" s="323">
        <v>57.49</v>
      </c>
      <c r="Z546" s="323">
        <v>20.619999999999997</v>
      </c>
      <c r="AA546" s="323">
        <v>28.800000000000004</v>
      </c>
      <c r="AB546" s="337">
        <f t="shared" si="101"/>
        <v>110.52000000000001</v>
      </c>
      <c r="AC546" s="336">
        <v>7.8699999999999992</v>
      </c>
      <c r="AD546" s="323">
        <v>72.3</v>
      </c>
      <c r="AE546" s="323">
        <v>20.88</v>
      </c>
      <c r="AF546" s="323">
        <v>0.01</v>
      </c>
      <c r="AG546" s="337">
        <f t="shared" si="97"/>
        <v>101.06</v>
      </c>
      <c r="AH546" s="336">
        <v>55.98</v>
      </c>
      <c r="AI546" s="323">
        <v>11.06</v>
      </c>
      <c r="AJ546" s="323"/>
      <c r="AK546" s="323"/>
      <c r="AL546" s="337">
        <f t="shared" si="102"/>
        <v>67.039999999999992</v>
      </c>
    </row>
    <row r="547" spans="1:38" ht="12.75" customHeight="1" x14ac:dyDescent="0.2">
      <c r="A547" s="186" t="s">
        <v>204</v>
      </c>
      <c r="B547" s="96" t="s">
        <v>243</v>
      </c>
      <c r="C547" s="243" t="s">
        <v>140</v>
      </c>
      <c r="D547" s="244"/>
      <c r="E547" s="244"/>
      <c r="F547" s="244"/>
      <c r="G547" s="244"/>
      <c r="H547" s="245">
        <f t="shared" si="98"/>
        <v>0</v>
      </c>
      <c r="I547" s="244"/>
      <c r="J547" s="244"/>
      <c r="K547" s="244"/>
      <c r="L547" s="244"/>
      <c r="M547" s="245">
        <f t="shared" si="99"/>
        <v>0</v>
      </c>
      <c r="N547" s="244"/>
      <c r="O547" s="244"/>
      <c r="P547" s="244"/>
      <c r="Q547" s="244">
        <v>680.62</v>
      </c>
      <c r="R547" s="329">
        <f t="shared" si="100"/>
        <v>680.62</v>
      </c>
      <c r="S547" s="336"/>
      <c r="T547" s="323"/>
      <c r="U547" s="323"/>
      <c r="V547" s="323"/>
      <c r="W547" s="337">
        <f t="shared" si="95"/>
        <v>0</v>
      </c>
      <c r="X547" s="336"/>
      <c r="Y547" s="323"/>
      <c r="Z547" s="323"/>
      <c r="AA547" s="323"/>
      <c r="AB547" s="337">
        <f t="shared" si="101"/>
        <v>0</v>
      </c>
      <c r="AC547" s="336"/>
      <c r="AD547" s="323"/>
      <c r="AE547" s="323"/>
      <c r="AF547" s="323"/>
      <c r="AG547" s="337">
        <f t="shared" si="97"/>
        <v>0</v>
      </c>
      <c r="AH547" s="336"/>
      <c r="AI547" s="323"/>
      <c r="AJ547" s="323"/>
      <c r="AK547" s="323"/>
      <c r="AL547" s="337">
        <f t="shared" si="102"/>
        <v>0</v>
      </c>
    </row>
    <row r="548" spans="1:38" ht="12.75" customHeight="1" x14ac:dyDescent="0.2">
      <c r="A548" s="186" t="s">
        <v>204</v>
      </c>
      <c r="B548" s="96" t="s">
        <v>243</v>
      </c>
      <c r="C548" s="243" t="s">
        <v>156</v>
      </c>
      <c r="D548" s="244"/>
      <c r="E548" s="244"/>
      <c r="F548" s="244"/>
      <c r="G548" s="244"/>
      <c r="H548" s="245">
        <f t="shared" si="98"/>
        <v>0</v>
      </c>
      <c r="I548" s="244"/>
      <c r="J548" s="244"/>
      <c r="K548" s="244"/>
      <c r="L548" s="244"/>
      <c r="M548" s="245">
        <f t="shared" si="99"/>
        <v>0</v>
      </c>
      <c r="N548" s="244"/>
      <c r="O548" s="244"/>
      <c r="P548" s="244"/>
      <c r="Q548" s="244">
        <v>1288.1400000000001</v>
      </c>
      <c r="R548" s="329">
        <f t="shared" si="100"/>
        <v>1288.1400000000001</v>
      </c>
      <c r="S548" s="336">
        <v>863.68999999999994</v>
      </c>
      <c r="T548" s="323">
        <v>1017.85</v>
      </c>
      <c r="U548" s="323">
        <v>850.54</v>
      </c>
      <c r="V548" s="323">
        <v>1083.8800000000001</v>
      </c>
      <c r="W548" s="337">
        <f t="shared" si="95"/>
        <v>3815.96</v>
      </c>
      <c r="X548" s="336">
        <v>572.01</v>
      </c>
      <c r="Y548" s="323">
        <v>227.54999999999995</v>
      </c>
      <c r="Z548" s="323">
        <v>609.25</v>
      </c>
      <c r="AA548" s="323">
        <v>1044.69</v>
      </c>
      <c r="AB548" s="337">
        <f t="shared" si="101"/>
        <v>2453.5</v>
      </c>
      <c r="AC548" s="336">
        <v>687.77</v>
      </c>
      <c r="AD548" s="323"/>
      <c r="AE548" s="323"/>
      <c r="AF548" s="323"/>
      <c r="AG548" s="337">
        <f t="shared" si="97"/>
        <v>687.77</v>
      </c>
      <c r="AH548" s="336"/>
      <c r="AI548" s="323"/>
      <c r="AJ548" s="323"/>
      <c r="AK548" s="323"/>
      <c r="AL548" s="337">
        <f t="shared" si="102"/>
        <v>0</v>
      </c>
    </row>
    <row r="549" spans="1:38" ht="12.75" customHeight="1" x14ac:dyDescent="0.2">
      <c r="A549" s="186" t="s">
        <v>204</v>
      </c>
      <c r="B549" s="96" t="s">
        <v>243</v>
      </c>
      <c r="C549" s="243" t="s">
        <v>153</v>
      </c>
      <c r="D549" s="244"/>
      <c r="E549" s="244"/>
      <c r="F549" s="244"/>
      <c r="G549" s="244"/>
      <c r="H549" s="245">
        <f t="shared" si="98"/>
        <v>0</v>
      </c>
      <c r="I549" s="244"/>
      <c r="J549" s="244"/>
      <c r="K549" s="244"/>
      <c r="L549" s="244"/>
      <c r="M549" s="245">
        <f t="shared" si="99"/>
        <v>0</v>
      </c>
      <c r="N549" s="244"/>
      <c r="O549" s="244"/>
      <c r="P549" s="244"/>
      <c r="Q549" s="244">
        <v>905.98</v>
      </c>
      <c r="R549" s="329">
        <f t="shared" si="100"/>
        <v>905.98</v>
      </c>
      <c r="S549" s="336">
        <v>1369.47</v>
      </c>
      <c r="T549" s="323">
        <v>1113.24</v>
      </c>
      <c r="U549" s="323">
        <v>1720.3899999999999</v>
      </c>
      <c r="V549" s="323">
        <v>3647.12</v>
      </c>
      <c r="W549" s="337">
        <f t="shared" si="95"/>
        <v>7850.22</v>
      </c>
      <c r="X549" s="336">
        <v>2493.2499999999995</v>
      </c>
      <c r="Y549" s="323">
        <v>647.62</v>
      </c>
      <c r="Z549" s="323">
        <v>1148.5</v>
      </c>
      <c r="AA549" s="323">
        <v>460.76</v>
      </c>
      <c r="AB549" s="337">
        <f t="shared" si="101"/>
        <v>4750.1299999999992</v>
      </c>
      <c r="AC549" s="336"/>
      <c r="AD549" s="323">
        <v>123.81</v>
      </c>
      <c r="AE549" s="323">
        <v>315.94</v>
      </c>
      <c r="AF549" s="323">
        <v>851.62</v>
      </c>
      <c r="AG549" s="337">
        <f t="shared" si="97"/>
        <v>1291.3699999999999</v>
      </c>
      <c r="AH549" s="336">
        <v>893.7399999999999</v>
      </c>
      <c r="AI549" s="323">
        <v>441.77</v>
      </c>
      <c r="AJ549" s="323"/>
      <c r="AK549" s="323"/>
      <c r="AL549" s="337">
        <f t="shared" si="102"/>
        <v>1335.5099999999998</v>
      </c>
    </row>
    <row r="550" spans="1:38" ht="12.75" customHeight="1" x14ac:dyDescent="0.2">
      <c r="A550" s="186" t="s">
        <v>204</v>
      </c>
      <c r="B550" s="96" t="s">
        <v>243</v>
      </c>
      <c r="C550" s="243" t="s">
        <v>141</v>
      </c>
      <c r="D550" s="244"/>
      <c r="E550" s="244"/>
      <c r="F550" s="244"/>
      <c r="G550" s="244"/>
      <c r="H550" s="245">
        <f t="shared" si="98"/>
        <v>0</v>
      </c>
      <c r="I550" s="244"/>
      <c r="J550" s="244"/>
      <c r="K550" s="244"/>
      <c r="L550" s="244"/>
      <c r="M550" s="245">
        <f t="shared" si="99"/>
        <v>0</v>
      </c>
      <c r="N550" s="244"/>
      <c r="O550" s="244"/>
      <c r="P550" s="244"/>
      <c r="Q550" s="244">
        <v>24122.639999999999</v>
      </c>
      <c r="R550" s="329">
        <f t="shared" si="100"/>
        <v>24122.639999999999</v>
      </c>
      <c r="S550" s="336">
        <v>23603.9</v>
      </c>
      <c r="T550" s="323">
        <v>14783.61</v>
      </c>
      <c r="U550" s="323">
        <v>26994.47</v>
      </c>
      <c r="V550" s="323">
        <v>30030.620000000003</v>
      </c>
      <c r="W550" s="337">
        <f t="shared" si="95"/>
        <v>95412.6</v>
      </c>
      <c r="X550" s="336">
        <v>26075.370000000003</v>
      </c>
      <c r="Y550" s="323">
        <v>20536.699999999997</v>
      </c>
      <c r="Z550" s="323">
        <v>29834.79</v>
      </c>
      <c r="AA550" s="323">
        <v>27202.239999999998</v>
      </c>
      <c r="AB550" s="337">
        <f t="shared" si="101"/>
        <v>103649.1</v>
      </c>
      <c r="AC550" s="336">
        <v>23530.66</v>
      </c>
      <c r="AD550" s="323">
        <v>13797.36</v>
      </c>
      <c r="AE550" s="323">
        <v>27084.720000000001</v>
      </c>
      <c r="AF550" s="323">
        <v>22636.1</v>
      </c>
      <c r="AG550" s="337">
        <f t="shared" si="97"/>
        <v>87048.84</v>
      </c>
      <c r="AH550" s="336">
        <v>15423.32</v>
      </c>
      <c r="AI550" s="323">
        <v>10696.670000000002</v>
      </c>
      <c r="AJ550" s="323"/>
      <c r="AK550" s="323"/>
      <c r="AL550" s="337">
        <f t="shared" si="102"/>
        <v>26119.99</v>
      </c>
    </row>
    <row r="551" spans="1:38" ht="12.75" customHeight="1" x14ac:dyDescent="0.2">
      <c r="A551" s="186" t="s">
        <v>204</v>
      </c>
      <c r="B551" s="96" t="s">
        <v>243</v>
      </c>
      <c r="C551" s="243" t="s">
        <v>142</v>
      </c>
      <c r="D551" s="244"/>
      <c r="E551" s="244"/>
      <c r="F551" s="244"/>
      <c r="G551" s="244"/>
      <c r="H551" s="245">
        <f t="shared" si="98"/>
        <v>0</v>
      </c>
      <c r="I551" s="244"/>
      <c r="J551" s="244"/>
      <c r="K551" s="244"/>
      <c r="L551" s="244"/>
      <c r="M551" s="245">
        <f t="shared" si="99"/>
        <v>0</v>
      </c>
      <c r="N551" s="244"/>
      <c r="O551" s="244"/>
      <c r="P551" s="244"/>
      <c r="Q551" s="244">
        <v>9578.99</v>
      </c>
      <c r="R551" s="329">
        <f t="shared" si="100"/>
        <v>9578.99</v>
      </c>
      <c r="S551" s="336">
        <v>6130.74</v>
      </c>
      <c r="T551" s="323">
        <v>7630.8</v>
      </c>
      <c r="U551" s="323">
        <v>7820.8700000000008</v>
      </c>
      <c r="V551" s="323">
        <v>13169.939999999999</v>
      </c>
      <c r="W551" s="337">
        <f t="shared" si="95"/>
        <v>34752.350000000006</v>
      </c>
      <c r="X551" s="336">
        <v>6350.8899999999994</v>
      </c>
      <c r="Y551" s="323">
        <v>7263.0299999999988</v>
      </c>
      <c r="Z551" s="323">
        <v>8475.9399999999987</v>
      </c>
      <c r="AA551" s="323">
        <v>9769.159999999998</v>
      </c>
      <c r="AB551" s="337">
        <f t="shared" si="101"/>
        <v>31859.019999999997</v>
      </c>
      <c r="AC551" s="336">
        <v>7077.6500000000015</v>
      </c>
      <c r="AD551" s="323">
        <v>10624.18</v>
      </c>
      <c r="AE551" s="323">
        <v>11504.580000000002</v>
      </c>
      <c r="AF551" s="323">
        <v>5106.18</v>
      </c>
      <c r="AG551" s="337">
        <f t="shared" si="97"/>
        <v>34312.590000000004</v>
      </c>
      <c r="AH551" s="336">
        <v>3201.2199999999993</v>
      </c>
      <c r="AI551" s="323">
        <v>2479.94</v>
      </c>
      <c r="AJ551" s="323"/>
      <c r="AK551" s="323"/>
      <c r="AL551" s="337">
        <f t="shared" si="102"/>
        <v>5681.16</v>
      </c>
    </row>
    <row r="552" spans="1:38" ht="12.75" customHeight="1" x14ac:dyDescent="0.2">
      <c r="A552" s="186" t="s">
        <v>204</v>
      </c>
      <c r="B552" s="319" t="s">
        <v>243</v>
      </c>
      <c r="C552" s="319" t="s">
        <v>143</v>
      </c>
      <c r="D552" s="320"/>
      <c r="E552" s="320"/>
      <c r="F552" s="320"/>
      <c r="G552" s="320"/>
      <c r="H552" s="321">
        <f t="shared" si="98"/>
        <v>0</v>
      </c>
      <c r="I552" s="320"/>
      <c r="J552" s="320"/>
      <c r="K552" s="320"/>
      <c r="L552" s="320"/>
      <c r="M552" s="321">
        <f t="shared" si="99"/>
        <v>0</v>
      </c>
      <c r="N552" s="320"/>
      <c r="O552" s="320"/>
      <c r="P552" s="320"/>
      <c r="Q552" s="320">
        <v>1784.6200000000001</v>
      </c>
      <c r="R552" s="329">
        <f t="shared" si="100"/>
        <v>1784.6200000000001</v>
      </c>
      <c r="S552" s="336">
        <v>775.41000000000008</v>
      </c>
      <c r="T552" s="323">
        <v>1125.9000000000001</v>
      </c>
      <c r="U552" s="323">
        <v>1791.8600000000001</v>
      </c>
      <c r="V552" s="323">
        <v>2966.76</v>
      </c>
      <c r="W552" s="337">
        <f t="shared" si="95"/>
        <v>6659.93</v>
      </c>
      <c r="X552" s="336">
        <v>2346.83</v>
      </c>
      <c r="Y552" s="323">
        <v>2314.0100000000002</v>
      </c>
      <c r="Z552" s="323">
        <v>3547.4500000000003</v>
      </c>
      <c r="AA552" s="323">
        <v>3260.94</v>
      </c>
      <c r="AB552" s="337">
        <f t="shared" si="101"/>
        <v>11469.230000000001</v>
      </c>
      <c r="AC552" s="336">
        <v>1861.24</v>
      </c>
      <c r="AD552" s="323">
        <v>2600.1500000000005</v>
      </c>
      <c r="AE552" s="323">
        <v>637.80000000000007</v>
      </c>
      <c r="AF552" s="323">
        <v>929.59</v>
      </c>
      <c r="AG552" s="337">
        <f t="shared" si="97"/>
        <v>6028.7800000000007</v>
      </c>
      <c r="AH552" s="336">
        <v>1159.0899999999999</v>
      </c>
      <c r="AI552" s="323">
        <v>1033.8899999999999</v>
      </c>
      <c r="AJ552" s="323"/>
      <c r="AK552" s="323"/>
      <c r="AL552" s="337">
        <f t="shared" si="102"/>
        <v>2192.9799999999996</v>
      </c>
    </row>
    <row r="553" spans="1:38" ht="12.75" customHeight="1" x14ac:dyDescent="0.2">
      <c r="A553" s="186" t="s">
        <v>204</v>
      </c>
      <c r="B553" s="319" t="s">
        <v>243</v>
      </c>
      <c r="C553" s="319" t="s">
        <v>144</v>
      </c>
      <c r="D553" s="323"/>
      <c r="E553" s="323"/>
      <c r="F553" s="323"/>
      <c r="G553" s="323"/>
      <c r="H553" s="324">
        <f t="shared" si="98"/>
        <v>0</v>
      </c>
      <c r="I553" s="323"/>
      <c r="J553" s="323"/>
      <c r="K553" s="323"/>
      <c r="L553" s="323"/>
      <c r="M553" s="324">
        <f t="shared" si="99"/>
        <v>0</v>
      </c>
      <c r="N553" s="323"/>
      <c r="O553" s="323"/>
      <c r="P553" s="323"/>
      <c r="Q553" s="323">
        <v>2098.4499999999998</v>
      </c>
      <c r="R553" s="329">
        <f t="shared" si="100"/>
        <v>2098.4499999999998</v>
      </c>
      <c r="S553" s="336">
        <v>1331.13</v>
      </c>
      <c r="T553" s="323">
        <v>1899.63</v>
      </c>
      <c r="U553" s="323">
        <v>2000.9199999999998</v>
      </c>
      <c r="V553" s="323">
        <v>2183.0100000000002</v>
      </c>
      <c r="W553" s="337">
        <f t="shared" si="95"/>
        <v>7414.6900000000005</v>
      </c>
      <c r="X553" s="336">
        <v>1572.06</v>
      </c>
      <c r="Y553" s="323">
        <v>1907.7600000000002</v>
      </c>
      <c r="Z553" s="323">
        <v>2471.84</v>
      </c>
      <c r="AA553" s="323">
        <v>1713.8700000000001</v>
      </c>
      <c r="AB553" s="337">
        <f t="shared" si="101"/>
        <v>7665.53</v>
      </c>
      <c r="AC553" s="336">
        <v>1878.5100000000002</v>
      </c>
      <c r="AD553" s="323">
        <v>2128.8000000000002</v>
      </c>
      <c r="AE553" s="323">
        <v>3498.62</v>
      </c>
      <c r="AF553" s="323">
        <v>4043.4399999999996</v>
      </c>
      <c r="AG553" s="337">
        <f t="shared" si="97"/>
        <v>11549.369999999999</v>
      </c>
      <c r="AH553" s="336">
        <v>2224.85</v>
      </c>
      <c r="AI553" s="323">
        <v>2444.71</v>
      </c>
      <c r="AJ553" s="323"/>
      <c r="AK553" s="323"/>
      <c r="AL553" s="337">
        <f t="shared" si="102"/>
        <v>4669.5599999999995</v>
      </c>
    </row>
    <row r="554" spans="1:38" ht="12.75" customHeight="1" x14ac:dyDescent="0.2">
      <c r="A554" s="186" t="s">
        <v>204</v>
      </c>
      <c r="B554" s="319" t="s">
        <v>243</v>
      </c>
      <c r="C554" s="319" t="s">
        <v>157</v>
      </c>
      <c r="D554" s="320"/>
      <c r="E554" s="320"/>
      <c r="F554" s="320"/>
      <c r="G554" s="320"/>
      <c r="H554" s="321">
        <f t="shared" si="98"/>
        <v>0</v>
      </c>
      <c r="I554" s="320"/>
      <c r="J554" s="320"/>
      <c r="K554" s="320"/>
      <c r="L554" s="320"/>
      <c r="M554" s="321">
        <f t="shared" si="99"/>
        <v>0</v>
      </c>
      <c r="N554" s="320"/>
      <c r="O554" s="320"/>
      <c r="P554" s="320"/>
      <c r="Q554" s="320">
        <v>13957.400000000001</v>
      </c>
      <c r="R554" s="329">
        <f t="shared" si="100"/>
        <v>13957.400000000001</v>
      </c>
      <c r="S554" s="336">
        <v>7474.3799999999992</v>
      </c>
      <c r="T554" s="323">
        <v>7819.21</v>
      </c>
      <c r="U554" s="323">
        <v>10971.540000000003</v>
      </c>
      <c r="V554" s="323">
        <v>11839.49</v>
      </c>
      <c r="W554" s="337">
        <f t="shared" si="95"/>
        <v>38104.620000000003</v>
      </c>
      <c r="X554" s="336">
        <v>5763.87</v>
      </c>
      <c r="Y554" s="323">
        <v>8520.6799999999985</v>
      </c>
      <c r="Z554" s="323">
        <v>13305.390000000001</v>
      </c>
      <c r="AA554" s="323">
        <v>14677.91</v>
      </c>
      <c r="AB554" s="337">
        <f t="shared" si="101"/>
        <v>42267.850000000006</v>
      </c>
      <c r="AC554" s="336">
        <v>9823.15</v>
      </c>
      <c r="AD554" s="323">
        <v>9776.5</v>
      </c>
      <c r="AE554" s="323">
        <v>13395.21</v>
      </c>
      <c r="AF554" s="323">
        <v>14187.35</v>
      </c>
      <c r="AG554" s="337">
        <f t="shared" si="97"/>
        <v>47182.21</v>
      </c>
      <c r="AH554" s="336">
        <v>9080.18</v>
      </c>
      <c r="AI554" s="323">
        <v>9067.99</v>
      </c>
      <c r="AJ554" s="323"/>
      <c r="AK554" s="323"/>
      <c r="AL554" s="337">
        <f t="shared" si="102"/>
        <v>18148.169999999998</v>
      </c>
    </row>
    <row r="555" spans="1:38" ht="12.75" customHeight="1" x14ac:dyDescent="0.2">
      <c r="A555" s="186" t="s">
        <v>204</v>
      </c>
      <c r="B555" s="319" t="s">
        <v>243</v>
      </c>
      <c r="C555" s="319" t="s">
        <v>146</v>
      </c>
      <c r="D555" s="320"/>
      <c r="E555" s="320"/>
      <c r="F555" s="320"/>
      <c r="G555" s="320"/>
      <c r="H555" s="321">
        <f t="shared" si="98"/>
        <v>0</v>
      </c>
      <c r="I555" s="320"/>
      <c r="J555" s="320"/>
      <c r="K555" s="320"/>
      <c r="L555" s="320"/>
      <c r="M555" s="321">
        <f t="shared" si="99"/>
        <v>0</v>
      </c>
      <c r="N555" s="320"/>
      <c r="O555" s="320"/>
      <c r="P555" s="320"/>
      <c r="Q555" s="320">
        <v>543.26</v>
      </c>
      <c r="R555" s="329">
        <f t="shared" si="100"/>
        <v>543.26</v>
      </c>
      <c r="S555" s="336">
        <v>240.42</v>
      </c>
      <c r="T555" s="323">
        <v>555.93000000000006</v>
      </c>
      <c r="U555" s="323">
        <v>311.02000000000004</v>
      </c>
      <c r="V555" s="323">
        <v>813.28</v>
      </c>
      <c r="W555" s="337">
        <f t="shared" si="95"/>
        <v>1920.65</v>
      </c>
      <c r="X555" s="336">
        <v>266.74</v>
      </c>
      <c r="Y555" s="323">
        <v>393.53999999999996</v>
      </c>
      <c r="Z555" s="323">
        <v>481.58000000000004</v>
      </c>
      <c r="AA555" s="323">
        <v>285.31</v>
      </c>
      <c r="AB555" s="337">
        <f t="shared" si="101"/>
        <v>1427.17</v>
      </c>
      <c r="AC555" s="336">
        <v>285.92</v>
      </c>
      <c r="AD555" s="323">
        <v>475.48</v>
      </c>
      <c r="AE555" s="323">
        <v>473.28000000000003</v>
      </c>
      <c r="AF555" s="323">
        <v>234.93</v>
      </c>
      <c r="AG555" s="337">
        <f t="shared" si="97"/>
        <v>1469.6100000000001</v>
      </c>
      <c r="AH555" s="336">
        <v>277.15000000000003</v>
      </c>
      <c r="AI555" s="323">
        <v>68.02</v>
      </c>
      <c r="AJ555" s="323"/>
      <c r="AK555" s="323"/>
      <c r="AL555" s="337">
        <f t="shared" si="102"/>
        <v>345.17</v>
      </c>
    </row>
    <row r="556" spans="1:38" ht="12.75" customHeight="1" x14ac:dyDescent="0.2">
      <c r="A556" s="186" t="s">
        <v>204</v>
      </c>
      <c r="B556" s="319" t="s">
        <v>243</v>
      </c>
      <c r="C556" s="434" t="s">
        <v>147</v>
      </c>
      <c r="D556" s="435"/>
      <c r="E556" s="435"/>
      <c r="F556" s="435"/>
      <c r="G556" s="435"/>
      <c r="H556" s="436">
        <f t="shared" si="98"/>
        <v>0</v>
      </c>
      <c r="I556" s="435"/>
      <c r="J556" s="435"/>
      <c r="K556" s="435"/>
      <c r="L556" s="435"/>
      <c r="M556" s="436">
        <f t="shared" si="99"/>
        <v>0</v>
      </c>
      <c r="N556" s="435"/>
      <c r="O556" s="435"/>
      <c r="P556" s="435"/>
      <c r="Q556" s="435">
        <v>729.02</v>
      </c>
      <c r="R556" s="437">
        <f t="shared" si="100"/>
        <v>729.02</v>
      </c>
      <c r="S556" s="438">
        <v>760.61000000000013</v>
      </c>
      <c r="T556" s="435">
        <v>1392.29</v>
      </c>
      <c r="U556" s="435">
        <v>4388.43</v>
      </c>
      <c r="V556" s="323">
        <v>3849.8999999999996</v>
      </c>
      <c r="W556" s="337">
        <f t="shared" si="95"/>
        <v>10391.23</v>
      </c>
      <c r="X556" s="336">
        <v>2231.5700000000002</v>
      </c>
      <c r="Y556" s="323">
        <v>2564.8500000000004</v>
      </c>
      <c r="Z556" s="323">
        <v>3691.1699999999996</v>
      </c>
      <c r="AA556" s="323">
        <v>3705.6400000000003</v>
      </c>
      <c r="AB556" s="337">
        <f t="shared" si="101"/>
        <v>12193.23</v>
      </c>
      <c r="AC556" s="336">
        <v>2667.37</v>
      </c>
      <c r="AD556" s="323">
        <v>2559.65</v>
      </c>
      <c r="AE556" s="323">
        <v>5213.6899999999996</v>
      </c>
      <c r="AF556" s="323">
        <v>3983.9499999999994</v>
      </c>
      <c r="AG556" s="337">
        <f t="shared" si="97"/>
        <v>14424.659999999998</v>
      </c>
      <c r="AH556" s="336">
        <v>2429.6</v>
      </c>
      <c r="AI556" s="323">
        <v>2103.4900000000007</v>
      </c>
      <c r="AJ556" s="323"/>
      <c r="AK556" s="323"/>
      <c r="AL556" s="337">
        <f t="shared" si="102"/>
        <v>4533.09</v>
      </c>
    </row>
    <row r="557" spans="1:38" ht="12.75" customHeight="1" x14ac:dyDescent="0.2">
      <c r="A557" s="186" t="s">
        <v>204</v>
      </c>
      <c r="B557" s="187" t="s">
        <v>12</v>
      </c>
      <c r="C557" s="187" t="s">
        <v>126</v>
      </c>
      <c r="D557" s="188"/>
      <c r="E557" s="188"/>
      <c r="F557" s="188"/>
      <c r="G557" s="188"/>
      <c r="H557" s="189">
        <f t="shared" si="98"/>
        <v>0</v>
      </c>
      <c r="I557" s="188"/>
      <c r="J557" s="188"/>
      <c r="K557" s="188"/>
      <c r="L557" s="188"/>
      <c r="M557" s="121">
        <f t="shared" si="99"/>
        <v>0</v>
      </c>
      <c r="N557" s="188"/>
      <c r="O557" s="188"/>
      <c r="P557" s="188"/>
      <c r="Q557" s="188">
        <v>1030.55</v>
      </c>
      <c r="R557" s="329">
        <f t="shared" si="100"/>
        <v>1030.55</v>
      </c>
      <c r="S557" s="336">
        <v>116.55999999999999</v>
      </c>
      <c r="T557" s="323">
        <v>378.48</v>
      </c>
      <c r="U557" s="323">
        <v>1092.24</v>
      </c>
      <c r="V557" s="323">
        <v>1250.7800000000004</v>
      </c>
      <c r="W557" s="337">
        <f t="shared" si="95"/>
        <v>2838.0600000000004</v>
      </c>
      <c r="X557" s="336">
        <v>709.45</v>
      </c>
      <c r="Y557" s="323">
        <v>1775.6599999999999</v>
      </c>
      <c r="Z557" s="323">
        <v>3955.43</v>
      </c>
      <c r="AA557" s="323">
        <v>1898.47</v>
      </c>
      <c r="AB557" s="337">
        <f t="shared" si="101"/>
        <v>8339.0099999999984</v>
      </c>
      <c r="AC557" s="336">
        <v>2495.02</v>
      </c>
      <c r="AD557" s="323">
        <v>3105.58</v>
      </c>
      <c r="AE557" s="323">
        <v>1227.7700000000002</v>
      </c>
      <c r="AF557" s="323">
        <v>204.76999999999998</v>
      </c>
      <c r="AG557" s="337">
        <f t="shared" si="97"/>
        <v>7033.1400000000012</v>
      </c>
      <c r="AH557" s="336"/>
      <c r="AI557" s="323"/>
      <c r="AJ557" s="323"/>
      <c r="AK557" s="323"/>
      <c r="AL557" s="337">
        <f t="shared" si="102"/>
        <v>0</v>
      </c>
    </row>
    <row r="558" spans="1:38" ht="12.75" customHeight="1" x14ac:dyDescent="0.2">
      <c r="A558" s="186" t="s">
        <v>204</v>
      </c>
      <c r="B558" s="187" t="s">
        <v>12</v>
      </c>
      <c r="C558" s="187" t="s">
        <v>160</v>
      </c>
      <c r="D558" s="188"/>
      <c r="E558" s="188"/>
      <c r="F558" s="188"/>
      <c r="G558" s="188"/>
      <c r="H558" s="189">
        <f t="shared" si="98"/>
        <v>0</v>
      </c>
      <c r="I558" s="188"/>
      <c r="J558" s="188"/>
      <c r="K558" s="188"/>
      <c r="L558" s="188"/>
      <c r="M558" s="121">
        <f t="shared" si="99"/>
        <v>0</v>
      </c>
      <c r="N558" s="188"/>
      <c r="O558" s="188"/>
      <c r="P558" s="188"/>
      <c r="Q558" s="188">
        <v>382.03999999999996</v>
      </c>
      <c r="R558" s="329">
        <f t="shared" si="100"/>
        <v>382.03999999999996</v>
      </c>
      <c r="S558" s="336">
        <v>94.399999999999991</v>
      </c>
      <c r="T558" s="323">
        <v>303.24</v>
      </c>
      <c r="U558" s="323">
        <v>123.71000000000001</v>
      </c>
      <c r="V558" s="323">
        <v>132.26000000000002</v>
      </c>
      <c r="W558" s="337">
        <f t="shared" si="95"/>
        <v>653.61</v>
      </c>
      <c r="X558" s="336">
        <v>233.12</v>
      </c>
      <c r="Y558" s="323">
        <v>139.11000000000001</v>
      </c>
      <c r="Z558" s="323">
        <v>230.49</v>
      </c>
      <c r="AA558" s="323">
        <v>119.2</v>
      </c>
      <c r="AB558" s="337">
        <f t="shared" si="101"/>
        <v>721.92000000000007</v>
      </c>
      <c r="AC558" s="336">
        <v>223.63999999999996</v>
      </c>
      <c r="AD558" s="323">
        <v>119.34000000000002</v>
      </c>
      <c r="AE558" s="323">
        <v>132.52000000000001</v>
      </c>
      <c r="AF558" s="323">
        <v>170.84</v>
      </c>
      <c r="AG558" s="337">
        <f t="shared" si="97"/>
        <v>646.34</v>
      </c>
      <c r="AH558" s="336">
        <v>307.43</v>
      </c>
      <c r="AI558" s="323"/>
      <c r="AJ558" s="323"/>
      <c r="AK558" s="323"/>
      <c r="AL558" s="337">
        <f t="shared" si="102"/>
        <v>307.43</v>
      </c>
    </row>
    <row r="559" spans="1:38" ht="12.75" customHeight="1" x14ac:dyDescent="0.2">
      <c r="A559" s="186" t="s">
        <v>204</v>
      </c>
      <c r="B559" s="187" t="s">
        <v>12</v>
      </c>
      <c r="C559" s="445" t="s">
        <v>162</v>
      </c>
      <c r="D559" s="446"/>
      <c r="E559" s="446"/>
      <c r="F559" s="446"/>
      <c r="G559" s="446"/>
      <c r="H559" s="447">
        <f t="shared" si="98"/>
        <v>0</v>
      </c>
      <c r="I559" s="446"/>
      <c r="J559" s="446"/>
      <c r="K559" s="446"/>
      <c r="L559" s="446"/>
      <c r="M559" s="447">
        <f t="shared" si="99"/>
        <v>0</v>
      </c>
      <c r="N559" s="446"/>
      <c r="O559" s="446"/>
      <c r="P559" s="446"/>
      <c r="Q559" s="446"/>
      <c r="R559" s="448">
        <f t="shared" si="100"/>
        <v>0</v>
      </c>
      <c r="S559" s="449"/>
      <c r="T559" s="446"/>
      <c r="U559" s="446">
        <v>4045.7400000000002</v>
      </c>
      <c r="V559" s="446">
        <v>4371.1500000000005</v>
      </c>
      <c r="W559" s="337">
        <f t="shared" si="95"/>
        <v>8416.8900000000012</v>
      </c>
      <c r="X559" s="449">
        <v>1796.9399999999998</v>
      </c>
      <c r="Y559" s="446">
        <v>2065.7200000000003</v>
      </c>
      <c r="Z559" s="446">
        <v>2853.7699999999995</v>
      </c>
      <c r="AA559" s="446">
        <v>3469.1800000000003</v>
      </c>
      <c r="AB559" s="337">
        <f t="shared" si="101"/>
        <v>10185.61</v>
      </c>
      <c r="AC559" s="449">
        <v>2409.64</v>
      </c>
      <c r="AD559" s="446">
        <v>2430.0299999999997</v>
      </c>
      <c r="AE559" s="446">
        <v>5558.2300000000014</v>
      </c>
      <c r="AF559" s="446">
        <v>4199.1100000000006</v>
      </c>
      <c r="AG559" s="337">
        <f t="shared" si="97"/>
        <v>14597.010000000002</v>
      </c>
      <c r="AH559" s="336">
        <v>3077.11</v>
      </c>
      <c r="AI559" s="446"/>
      <c r="AJ559" s="446"/>
      <c r="AK559" s="446"/>
      <c r="AL559" s="337">
        <f t="shared" si="102"/>
        <v>3077.11</v>
      </c>
    </row>
    <row r="560" spans="1:38" ht="12.75" customHeight="1" x14ac:dyDescent="0.2">
      <c r="A560" s="186" t="s">
        <v>204</v>
      </c>
      <c r="B560" s="187" t="s">
        <v>12</v>
      </c>
      <c r="C560" s="187" t="s">
        <v>134</v>
      </c>
      <c r="D560" s="188"/>
      <c r="E560" s="188"/>
      <c r="F560" s="188"/>
      <c r="G560" s="188"/>
      <c r="H560" s="189">
        <f t="shared" si="98"/>
        <v>0</v>
      </c>
      <c r="I560" s="188"/>
      <c r="J560" s="188"/>
      <c r="K560" s="188"/>
      <c r="L560" s="188"/>
      <c r="M560" s="121">
        <f t="shared" si="99"/>
        <v>0</v>
      </c>
      <c r="N560" s="188"/>
      <c r="O560" s="188"/>
      <c r="P560" s="188"/>
      <c r="Q560" s="188">
        <v>154.96999999999997</v>
      </c>
      <c r="R560" s="329">
        <f t="shared" si="100"/>
        <v>154.96999999999997</v>
      </c>
      <c r="S560" s="336"/>
      <c r="T560" s="323"/>
      <c r="U560" s="323"/>
      <c r="V560" s="323"/>
      <c r="W560" s="337">
        <f t="shared" si="95"/>
        <v>0</v>
      </c>
      <c r="X560" s="336"/>
      <c r="Y560" s="323"/>
      <c r="Z560" s="323"/>
      <c r="AA560" s="323"/>
      <c r="AB560" s="337">
        <f t="shared" si="101"/>
        <v>0</v>
      </c>
      <c r="AC560" s="336"/>
      <c r="AD560" s="323"/>
      <c r="AE560" s="323"/>
      <c r="AF560" s="323"/>
      <c r="AG560" s="337">
        <f t="shared" si="97"/>
        <v>0</v>
      </c>
      <c r="AH560" s="336"/>
      <c r="AI560" s="323"/>
      <c r="AJ560" s="323"/>
      <c r="AK560" s="323"/>
      <c r="AL560" s="337">
        <f t="shared" si="102"/>
        <v>0</v>
      </c>
    </row>
    <row r="561" spans="1:38" ht="12.75" customHeight="1" x14ac:dyDescent="0.2">
      <c r="A561" s="186" t="s">
        <v>204</v>
      </c>
      <c r="B561" s="187" t="s">
        <v>12</v>
      </c>
      <c r="C561" s="187" t="s">
        <v>135</v>
      </c>
      <c r="D561" s="188"/>
      <c r="E561" s="188"/>
      <c r="F561" s="188"/>
      <c r="G561" s="188"/>
      <c r="H561" s="189">
        <f t="shared" si="98"/>
        <v>0</v>
      </c>
      <c r="I561" s="188"/>
      <c r="J561" s="188"/>
      <c r="K561" s="188"/>
      <c r="L561" s="188"/>
      <c r="M561" s="121">
        <f t="shared" si="99"/>
        <v>0</v>
      </c>
      <c r="N561" s="188"/>
      <c r="O561" s="188"/>
      <c r="P561" s="188"/>
      <c r="Q561" s="188">
        <v>2370.29</v>
      </c>
      <c r="R561" s="329">
        <f t="shared" si="100"/>
        <v>2370.29</v>
      </c>
      <c r="S561" s="336">
        <v>1131.79</v>
      </c>
      <c r="T561" s="323">
        <v>1382.42</v>
      </c>
      <c r="U561" s="323">
        <v>2139.8799999999997</v>
      </c>
      <c r="V561" s="323">
        <v>2616.86</v>
      </c>
      <c r="W561" s="337">
        <f t="shared" si="95"/>
        <v>7270.9500000000007</v>
      </c>
      <c r="X561" s="336">
        <v>1096.3499999999999</v>
      </c>
      <c r="Y561" s="323">
        <v>63.51</v>
      </c>
      <c r="Z561" s="323"/>
      <c r="AA561" s="323"/>
      <c r="AB561" s="337">
        <f t="shared" si="101"/>
        <v>1159.8599999999999</v>
      </c>
      <c r="AC561" s="336"/>
      <c r="AD561" s="323"/>
      <c r="AE561" s="323"/>
      <c r="AF561" s="323"/>
      <c r="AG561" s="337">
        <f t="shared" si="97"/>
        <v>0</v>
      </c>
      <c r="AH561" s="336"/>
      <c r="AI561" s="323"/>
      <c r="AJ561" s="323"/>
      <c r="AK561" s="323"/>
      <c r="AL561" s="337">
        <f t="shared" si="102"/>
        <v>0</v>
      </c>
    </row>
    <row r="562" spans="1:38" ht="12.75" customHeight="1" x14ac:dyDescent="0.2">
      <c r="A562" s="186" t="s">
        <v>204</v>
      </c>
      <c r="B562" s="187" t="s">
        <v>12</v>
      </c>
      <c r="C562" s="187" t="s">
        <v>137</v>
      </c>
      <c r="D562" s="188"/>
      <c r="E562" s="188"/>
      <c r="F562" s="188"/>
      <c r="G562" s="188"/>
      <c r="H562" s="189">
        <f t="shared" si="98"/>
        <v>0</v>
      </c>
      <c r="I562" s="188"/>
      <c r="J562" s="188"/>
      <c r="K562" s="188"/>
      <c r="L562" s="188"/>
      <c r="M562" s="121">
        <f t="shared" si="99"/>
        <v>0</v>
      </c>
      <c r="N562" s="188"/>
      <c r="O562" s="188"/>
      <c r="P562" s="188"/>
      <c r="Q562" s="188">
        <v>536.07999999999993</v>
      </c>
      <c r="R562" s="329">
        <f t="shared" si="100"/>
        <v>536.07999999999993</v>
      </c>
      <c r="S562" s="336">
        <v>415.19000000000005</v>
      </c>
      <c r="T562" s="323">
        <v>623.04999999999995</v>
      </c>
      <c r="U562" s="323">
        <v>917.54999999999973</v>
      </c>
      <c r="V562" s="323">
        <v>378.87</v>
      </c>
      <c r="W562" s="337">
        <f t="shared" si="95"/>
        <v>2334.66</v>
      </c>
      <c r="X562" s="336"/>
      <c r="Y562" s="323"/>
      <c r="Z562" s="323"/>
      <c r="AA562" s="323"/>
      <c r="AB562" s="337">
        <f t="shared" si="101"/>
        <v>0</v>
      </c>
      <c r="AC562" s="336"/>
      <c r="AD562" s="323"/>
      <c r="AE562" s="323"/>
      <c r="AF562" s="323"/>
      <c r="AG562" s="337">
        <f t="shared" si="97"/>
        <v>0</v>
      </c>
      <c r="AH562" s="336"/>
      <c r="AI562" s="323"/>
      <c r="AJ562" s="323"/>
      <c r="AK562" s="323"/>
      <c r="AL562" s="337">
        <f t="shared" si="102"/>
        <v>0</v>
      </c>
    </row>
    <row r="563" spans="1:38" ht="12.75" customHeight="1" x14ac:dyDescent="0.2">
      <c r="A563" s="186" t="s">
        <v>204</v>
      </c>
      <c r="B563" s="187" t="s">
        <v>12</v>
      </c>
      <c r="C563" s="187" t="s">
        <v>153</v>
      </c>
      <c r="D563" s="188"/>
      <c r="E563" s="188"/>
      <c r="F563" s="188"/>
      <c r="G563" s="188"/>
      <c r="H563" s="189">
        <f t="shared" si="98"/>
        <v>0</v>
      </c>
      <c r="I563" s="188"/>
      <c r="J563" s="188"/>
      <c r="K563" s="188"/>
      <c r="L563" s="188"/>
      <c r="M563" s="121">
        <f t="shared" si="99"/>
        <v>0</v>
      </c>
      <c r="N563" s="188"/>
      <c r="O563" s="188"/>
      <c r="P563" s="188"/>
      <c r="Q563" s="188">
        <v>2890.89</v>
      </c>
      <c r="R563" s="329">
        <f t="shared" si="100"/>
        <v>2890.89</v>
      </c>
      <c r="S563" s="336">
        <v>3590.74</v>
      </c>
      <c r="T563" s="323">
        <v>2415.88</v>
      </c>
      <c r="U563" s="323">
        <v>4187.8099999999995</v>
      </c>
      <c r="V563" s="323">
        <v>3909.5699999999997</v>
      </c>
      <c r="W563" s="337">
        <f t="shared" si="95"/>
        <v>14104</v>
      </c>
      <c r="X563" s="336">
        <v>1964.42</v>
      </c>
      <c r="Y563" s="323"/>
      <c r="Z563" s="323">
        <v>628.18999999999994</v>
      </c>
      <c r="AA563" s="323">
        <v>656.74</v>
      </c>
      <c r="AB563" s="337">
        <f t="shared" si="101"/>
        <v>3249.3500000000004</v>
      </c>
      <c r="AC563" s="336">
        <v>353.14000000000004</v>
      </c>
      <c r="AD563" s="323"/>
      <c r="AE563" s="323"/>
      <c r="AF563" s="323"/>
      <c r="AG563" s="337">
        <f t="shared" si="97"/>
        <v>353.14000000000004</v>
      </c>
      <c r="AH563" s="336">
        <v>204.97</v>
      </c>
      <c r="AI563" s="323"/>
      <c r="AJ563" s="323"/>
      <c r="AK563" s="323"/>
      <c r="AL563" s="337">
        <f t="shared" si="102"/>
        <v>204.97</v>
      </c>
    </row>
    <row r="564" spans="1:38" ht="12.75" customHeight="1" x14ac:dyDescent="0.2">
      <c r="A564" s="186" t="s">
        <v>204</v>
      </c>
      <c r="B564" s="187" t="s">
        <v>12</v>
      </c>
      <c r="C564" s="187" t="s">
        <v>157</v>
      </c>
      <c r="D564" s="188"/>
      <c r="E564" s="188"/>
      <c r="F564" s="188"/>
      <c r="G564" s="188"/>
      <c r="H564" s="189">
        <f t="shared" si="98"/>
        <v>0</v>
      </c>
      <c r="I564" s="188"/>
      <c r="J564" s="188"/>
      <c r="K564" s="188"/>
      <c r="L564" s="188"/>
      <c r="M564" s="121">
        <f t="shared" si="99"/>
        <v>0</v>
      </c>
      <c r="N564" s="188"/>
      <c r="O564" s="188"/>
      <c r="P564" s="188"/>
      <c r="Q564" s="188">
        <v>18475.969999999998</v>
      </c>
      <c r="R564" s="329">
        <f t="shared" si="100"/>
        <v>18475.969999999998</v>
      </c>
      <c r="S564" s="336">
        <v>5883.7800000000007</v>
      </c>
      <c r="T564" s="323">
        <v>7488.47</v>
      </c>
      <c r="U564" s="323">
        <v>11781.999999999998</v>
      </c>
      <c r="V564" s="323">
        <v>11211.120000000003</v>
      </c>
      <c r="W564" s="337">
        <f t="shared" si="95"/>
        <v>36365.370000000003</v>
      </c>
      <c r="X564" s="336">
        <v>5867.9800000000005</v>
      </c>
      <c r="Y564" s="323">
        <v>15067.660000000002</v>
      </c>
      <c r="Z564" s="323">
        <v>1127.6099999999999</v>
      </c>
      <c r="AA564" s="323">
        <v>1122.22</v>
      </c>
      <c r="AB564" s="337">
        <f t="shared" si="101"/>
        <v>23185.470000000005</v>
      </c>
      <c r="AC564" s="336">
        <v>1242.21</v>
      </c>
      <c r="AD564" s="323">
        <v>606.99</v>
      </c>
      <c r="AE564" s="323">
        <v>1393.2500000000002</v>
      </c>
      <c r="AF564" s="323">
        <v>460.22999999999996</v>
      </c>
      <c r="AG564" s="337">
        <f t="shared" si="97"/>
        <v>3702.6800000000003</v>
      </c>
      <c r="AH564" s="336">
        <v>117.55000000000001</v>
      </c>
      <c r="AI564" s="323"/>
      <c r="AJ564" s="323"/>
      <c r="AK564" s="323"/>
      <c r="AL564" s="337">
        <f t="shared" si="102"/>
        <v>117.55000000000001</v>
      </c>
    </row>
    <row r="565" spans="1:38" ht="12.75" customHeight="1" x14ac:dyDescent="0.2">
      <c r="A565" s="186" t="s">
        <v>204</v>
      </c>
      <c r="B565" s="187" t="s">
        <v>12</v>
      </c>
      <c r="C565" s="187" t="s">
        <v>146</v>
      </c>
      <c r="D565" s="188"/>
      <c r="E565" s="188"/>
      <c r="F565" s="188"/>
      <c r="G565" s="188"/>
      <c r="H565" s="189">
        <f t="shared" si="98"/>
        <v>0</v>
      </c>
      <c r="I565" s="188"/>
      <c r="J565" s="188"/>
      <c r="K565" s="188"/>
      <c r="L565" s="188"/>
      <c r="M565" s="121">
        <f t="shared" si="99"/>
        <v>0</v>
      </c>
      <c r="N565" s="188"/>
      <c r="O565" s="188"/>
      <c r="P565" s="188"/>
      <c r="Q565" s="188">
        <v>1758.19</v>
      </c>
      <c r="R565" s="329">
        <f t="shared" si="100"/>
        <v>1758.19</v>
      </c>
      <c r="S565" s="336">
        <v>745.30000000000007</v>
      </c>
      <c r="T565" s="323">
        <v>964.67</v>
      </c>
      <c r="U565" s="323">
        <v>1385.3899999999999</v>
      </c>
      <c r="V565" s="323">
        <v>1749.0499999999997</v>
      </c>
      <c r="W565" s="337">
        <f t="shared" si="95"/>
        <v>4844.41</v>
      </c>
      <c r="X565" s="336">
        <v>649.05999999999995</v>
      </c>
      <c r="Y565" s="323">
        <v>2986.94</v>
      </c>
      <c r="Z565" s="323">
        <v>1085.43</v>
      </c>
      <c r="AA565" s="323">
        <v>1294.3399999999999</v>
      </c>
      <c r="AB565" s="337">
        <f t="shared" si="101"/>
        <v>6015.77</v>
      </c>
      <c r="AC565" s="336">
        <v>810.86</v>
      </c>
      <c r="AD565" s="323">
        <v>137.85</v>
      </c>
      <c r="AE565" s="323">
        <v>950.2</v>
      </c>
      <c r="AF565" s="323">
        <v>804.54</v>
      </c>
      <c r="AG565" s="337">
        <f t="shared" si="97"/>
        <v>2703.45</v>
      </c>
      <c r="AH565" s="336">
        <v>162</v>
      </c>
      <c r="AI565" s="323"/>
      <c r="AJ565" s="323"/>
      <c r="AK565" s="323"/>
      <c r="AL565" s="337">
        <f t="shared" si="102"/>
        <v>162</v>
      </c>
    </row>
    <row r="566" spans="1:38" ht="12.75" customHeight="1" x14ac:dyDescent="0.2">
      <c r="A566" s="186" t="s">
        <v>204</v>
      </c>
      <c r="B566" s="187" t="s">
        <v>116</v>
      </c>
      <c r="C566" s="187" t="s">
        <v>146</v>
      </c>
      <c r="D566" s="188"/>
      <c r="E566" s="188"/>
      <c r="F566" s="188"/>
      <c r="G566" s="188"/>
      <c r="H566" s="189">
        <f t="shared" si="98"/>
        <v>0</v>
      </c>
      <c r="I566" s="188"/>
      <c r="J566" s="188"/>
      <c r="K566" s="188"/>
      <c r="L566" s="188"/>
      <c r="M566" s="121">
        <f t="shared" si="99"/>
        <v>0</v>
      </c>
      <c r="N566" s="188"/>
      <c r="O566" s="188"/>
      <c r="P566" s="188"/>
      <c r="Q566" s="188">
        <v>5695</v>
      </c>
      <c r="R566" s="329">
        <f t="shared" si="100"/>
        <v>5695</v>
      </c>
      <c r="S566" s="336"/>
      <c r="T566" s="323">
        <v>5548</v>
      </c>
      <c r="U566" s="323"/>
      <c r="V566" s="323">
        <v>10604</v>
      </c>
      <c r="W566" s="337">
        <f t="shared" si="95"/>
        <v>16152</v>
      </c>
      <c r="X566" s="336">
        <v>6160</v>
      </c>
      <c r="Y566" s="323">
        <v>7555</v>
      </c>
      <c r="Z566" s="323">
        <v>9487</v>
      </c>
      <c r="AA566" s="323">
        <v>10072</v>
      </c>
      <c r="AB566" s="337">
        <f t="shared" si="101"/>
        <v>33274</v>
      </c>
      <c r="AC566" s="336">
        <v>6731</v>
      </c>
      <c r="AD566" s="323">
        <v>12264</v>
      </c>
      <c r="AE566" s="323">
        <v>9637.84</v>
      </c>
      <c r="AF566" s="323">
        <v>11187.34</v>
      </c>
      <c r="AG566" s="337">
        <f t="shared" si="97"/>
        <v>39820.18</v>
      </c>
      <c r="AH566" s="336">
        <v>6158.4000000000005</v>
      </c>
      <c r="AI566" s="323">
        <v>4858.88</v>
      </c>
      <c r="AJ566" s="323"/>
      <c r="AK566" s="323"/>
      <c r="AL566" s="337">
        <f t="shared" si="102"/>
        <v>11017.28</v>
      </c>
    </row>
    <row r="567" spans="1:38" ht="12.75" customHeight="1" x14ac:dyDescent="0.2">
      <c r="A567" s="186" t="s">
        <v>204</v>
      </c>
      <c r="B567" s="96" t="s">
        <v>14</v>
      </c>
      <c r="C567" s="205" t="s">
        <v>141</v>
      </c>
      <c r="D567" s="206"/>
      <c r="E567" s="206"/>
      <c r="F567" s="206"/>
      <c r="G567" s="206"/>
      <c r="H567" s="207">
        <f t="shared" si="98"/>
        <v>0</v>
      </c>
      <c r="I567" s="206"/>
      <c r="J567" s="206"/>
      <c r="K567" s="206"/>
      <c r="L567" s="206"/>
      <c r="M567" s="121">
        <f t="shared" si="99"/>
        <v>0</v>
      </c>
      <c r="N567" s="206"/>
      <c r="O567" s="206"/>
      <c r="P567" s="206"/>
      <c r="Q567" s="206">
        <v>1216.1100000000001</v>
      </c>
      <c r="R567" s="329">
        <f t="shared" si="100"/>
        <v>1216.1100000000001</v>
      </c>
      <c r="S567" s="336">
        <v>1601.5400000000002</v>
      </c>
      <c r="T567" s="323">
        <v>1391.8</v>
      </c>
      <c r="U567" s="323">
        <v>1902.8599999999997</v>
      </c>
      <c r="V567" s="323">
        <v>1066.0700000000002</v>
      </c>
      <c r="W567" s="337">
        <f t="shared" si="95"/>
        <v>5962.27</v>
      </c>
      <c r="X567" s="336">
        <v>957.4</v>
      </c>
      <c r="Y567" s="323">
        <v>474.60999999999996</v>
      </c>
      <c r="Z567" s="323">
        <v>564.34999999999991</v>
      </c>
      <c r="AA567" s="323">
        <v>737.59999999999991</v>
      </c>
      <c r="AB567" s="337">
        <f t="shared" si="101"/>
        <v>2733.96</v>
      </c>
      <c r="AC567" s="336"/>
      <c r="AD567" s="323"/>
      <c r="AE567" s="323"/>
      <c r="AF567" s="323"/>
      <c r="AG567" s="337">
        <f t="shared" si="97"/>
        <v>0</v>
      </c>
      <c r="AH567" s="336"/>
      <c r="AI567" s="323"/>
      <c r="AJ567" s="323"/>
      <c r="AK567" s="323"/>
      <c r="AL567" s="337">
        <f t="shared" si="102"/>
        <v>0</v>
      </c>
    </row>
    <row r="568" spans="1:38" ht="12.75" customHeight="1" x14ac:dyDescent="0.2">
      <c r="A568" s="186" t="s">
        <v>204</v>
      </c>
      <c r="B568" s="96" t="s">
        <v>14</v>
      </c>
      <c r="C568" s="205" t="s">
        <v>143</v>
      </c>
      <c r="D568" s="495"/>
      <c r="E568" s="495"/>
      <c r="F568" s="495"/>
      <c r="G568" s="495"/>
      <c r="H568" s="496"/>
      <c r="I568" s="495"/>
      <c r="J568" s="495"/>
      <c r="K568" s="495"/>
      <c r="L568" s="495"/>
      <c r="M568" s="496"/>
      <c r="N568" s="495"/>
      <c r="O568" s="495"/>
      <c r="P568" s="495"/>
      <c r="Q568" s="495"/>
      <c r="R568" s="329">
        <f t="shared" si="100"/>
        <v>0</v>
      </c>
      <c r="S568" s="497"/>
      <c r="T568" s="495"/>
      <c r="U568" s="495"/>
      <c r="V568" s="495">
        <v>167.48000000000002</v>
      </c>
      <c r="W568" s="337">
        <f t="shared" si="95"/>
        <v>167.48000000000002</v>
      </c>
      <c r="X568" s="497"/>
      <c r="Y568" s="495"/>
      <c r="Z568" s="495"/>
      <c r="AA568" s="495"/>
      <c r="AB568" s="337">
        <f t="shared" si="101"/>
        <v>0</v>
      </c>
      <c r="AC568" s="497"/>
      <c r="AD568" s="495"/>
      <c r="AE568" s="495"/>
      <c r="AF568" s="495"/>
      <c r="AG568" s="337">
        <f t="shared" si="97"/>
        <v>0</v>
      </c>
      <c r="AH568" s="497"/>
      <c r="AI568" s="495"/>
      <c r="AJ568" s="495"/>
      <c r="AK568" s="495"/>
      <c r="AL568" s="337">
        <f t="shared" si="102"/>
        <v>0</v>
      </c>
    </row>
    <row r="569" spans="1:38" ht="12.75" customHeight="1" x14ac:dyDescent="0.2">
      <c r="A569" s="186" t="s">
        <v>204</v>
      </c>
      <c r="B569" s="96" t="s">
        <v>14</v>
      </c>
      <c r="C569" s="205" t="s">
        <v>147</v>
      </c>
      <c r="D569" s="206"/>
      <c r="E569" s="206"/>
      <c r="F569" s="206"/>
      <c r="G569" s="206"/>
      <c r="H569" s="207">
        <f>SUM(D569:G569)</f>
        <v>0</v>
      </c>
      <c r="I569" s="206"/>
      <c r="J569" s="206"/>
      <c r="K569" s="206"/>
      <c r="L569" s="206"/>
      <c r="M569" s="121">
        <f>SUM(I569:L569)</f>
        <v>0</v>
      </c>
      <c r="N569" s="206"/>
      <c r="O569" s="206"/>
      <c r="P569" s="206"/>
      <c r="Q569" s="206">
        <v>4010.7</v>
      </c>
      <c r="R569" s="329">
        <f t="shared" si="100"/>
        <v>4010.7</v>
      </c>
      <c r="S569" s="336">
        <v>2236.25</v>
      </c>
      <c r="T569" s="323">
        <v>2479.39</v>
      </c>
      <c r="U569" s="323">
        <v>2494.6699999999996</v>
      </c>
      <c r="V569" s="323">
        <v>3969.6699999999996</v>
      </c>
      <c r="W569" s="337">
        <f t="shared" si="95"/>
        <v>11179.98</v>
      </c>
      <c r="X569" s="336">
        <v>1356.02</v>
      </c>
      <c r="Y569" s="323">
        <v>2440.2299999999996</v>
      </c>
      <c r="Z569" s="323">
        <v>3530.7799999999984</v>
      </c>
      <c r="AA569" s="323">
        <v>4471.9799999999996</v>
      </c>
      <c r="AB569" s="337">
        <f t="shared" si="101"/>
        <v>11799.009999999998</v>
      </c>
      <c r="AC569" s="336">
        <v>2235.2499999999995</v>
      </c>
      <c r="AD569" s="323">
        <v>2337.6200000000003</v>
      </c>
      <c r="AE569" s="323">
        <v>5292.2300000000005</v>
      </c>
      <c r="AF569" s="323">
        <v>5107.29</v>
      </c>
      <c r="AG569" s="337">
        <f t="shared" si="97"/>
        <v>14972.39</v>
      </c>
      <c r="AH569" s="336">
        <v>1956.79</v>
      </c>
      <c r="AI569" s="323">
        <v>2710.48</v>
      </c>
      <c r="AJ569" s="323"/>
      <c r="AK569" s="323"/>
      <c r="AL569" s="337">
        <f t="shared" si="102"/>
        <v>4667.2700000000004</v>
      </c>
    </row>
    <row r="570" spans="1:38" ht="12.75" customHeight="1" x14ac:dyDescent="0.2">
      <c r="A570" s="186" t="s">
        <v>204</v>
      </c>
      <c r="B570" s="607" t="s">
        <v>245</v>
      </c>
      <c r="C570" s="607" t="s">
        <v>134</v>
      </c>
      <c r="D570" s="608"/>
      <c r="E570" s="608"/>
      <c r="F570" s="608"/>
      <c r="G570" s="608"/>
      <c r="H570" s="609"/>
      <c r="I570" s="608"/>
      <c r="J570" s="608"/>
      <c r="K570" s="608"/>
      <c r="L570" s="608"/>
      <c r="M570" s="609"/>
      <c r="N570" s="608"/>
      <c r="O570" s="608"/>
      <c r="P570" s="608"/>
      <c r="Q570" s="608"/>
      <c r="R570" s="610"/>
      <c r="S570" s="611"/>
      <c r="T570" s="608"/>
      <c r="U570" s="608"/>
      <c r="V570" s="608"/>
      <c r="W570" s="337">
        <f t="shared" si="95"/>
        <v>0</v>
      </c>
      <c r="X570" s="611"/>
      <c r="Y570" s="608">
        <v>279.55</v>
      </c>
      <c r="Z570" s="608">
        <v>113.18</v>
      </c>
      <c r="AA570" s="608">
        <v>273.74</v>
      </c>
      <c r="AB570" s="337">
        <f t="shared" si="101"/>
        <v>666.47</v>
      </c>
      <c r="AC570" s="611"/>
      <c r="AD570" s="608"/>
      <c r="AE570" s="608"/>
      <c r="AF570" s="608"/>
      <c r="AG570" s="337">
        <f t="shared" si="97"/>
        <v>0</v>
      </c>
      <c r="AH570" s="611"/>
      <c r="AI570" s="608"/>
      <c r="AJ570" s="608"/>
      <c r="AK570" s="608"/>
      <c r="AL570" s="337">
        <f t="shared" si="102"/>
        <v>0</v>
      </c>
    </row>
    <row r="571" spans="1:38" ht="12.75" customHeight="1" x14ac:dyDescent="0.2">
      <c r="A571" s="95" t="s">
        <v>67</v>
      </c>
      <c r="B571" s="96" t="s">
        <v>68</v>
      </c>
      <c r="C571" s="96" t="s">
        <v>141</v>
      </c>
      <c r="D571" s="98"/>
      <c r="E571" s="98"/>
      <c r="F571" s="98"/>
      <c r="G571" s="98"/>
      <c r="H571" s="121">
        <f t="shared" ref="H571:H618" si="103">SUM(D571:G571)</f>
        <v>0</v>
      </c>
      <c r="I571" s="98"/>
      <c r="J571" s="98"/>
      <c r="K571" s="98"/>
      <c r="L571" s="98"/>
      <c r="M571" s="121">
        <f t="shared" ref="M571:M618" si="104">SUM(I571:L571)</f>
        <v>0</v>
      </c>
      <c r="N571" s="98">
        <v>7402.0599999999995</v>
      </c>
      <c r="O571" s="98">
        <v>8526.0299999999988</v>
      </c>
      <c r="P571" s="98">
        <v>8906.81</v>
      </c>
      <c r="Q571" s="98">
        <v>10228.59</v>
      </c>
      <c r="R571" s="329">
        <f t="shared" ref="R571:R618" si="105">SUM(N571:Q571)</f>
        <v>35063.49</v>
      </c>
      <c r="S571" s="336">
        <v>11542.99</v>
      </c>
      <c r="T571" s="323">
        <v>11693.009999999998</v>
      </c>
      <c r="U571" s="323">
        <v>11205.740000000002</v>
      </c>
      <c r="V571" s="323">
        <v>9313.49</v>
      </c>
      <c r="W571" s="337">
        <f t="shared" si="95"/>
        <v>43755.23</v>
      </c>
      <c r="X571" s="336">
        <v>10748.59</v>
      </c>
      <c r="Y571" s="323">
        <v>8522.27</v>
      </c>
      <c r="Z571" s="323">
        <v>8787.3499999999985</v>
      </c>
      <c r="AA571" s="323"/>
      <c r="AB571" s="337">
        <f t="shared" si="101"/>
        <v>28058.21</v>
      </c>
      <c r="AC571" s="336"/>
      <c r="AD571" s="323"/>
      <c r="AE571" s="323"/>
      <c r="AF571" s="323"/>
      <c r="AG571" s="337">
        <f t="shared" si="97"/>
        <v>0</v>
      </c>
      <c r="AH571" s="336"/>
      <c r="AI571" s="323"/>
      <c r="AJ571" s="323"/>
      <c r="AK571" s="323"/>
      <c r="AL571" s="337">
        <f t="shared" si="102"/>
        <v>0</v>
      </c>
    </row>
    <row r="572" spans="1:38" ht="12.75" customHeight="1" x14ac:dyDescent="0.2">
      <c r="A572" s="95" t="s">
        <v>67</v>
      </c>
      <c r="B572" s="96" t="s">
        <v>78</v>
      </c>
      <c r="C572" s="96" t="s">
        <v>126</v>
      </c>
      <c r="D572" s="98"/>
      <c r="E572" s="98"/>
      <c r="F572" s="98"/>
      <c r="G572" s="98"/>
      <c r="H572" s="121">
        <f t="shared" si="103"/>
        <v>0</v>
      </c>
      <c r="I572" s="98"/>
      <c r="J572" s="98"/>
      <c r="K572" s="98"/>
      <c r="L572" s="98"/>
      <c r="M572" s="121">
        <f t="shared" si="104"/>
        <v>0</v>
      </c>
      <c r="N572" s="98">
        <v>631.6</v>
      </c>
      <c r="O572" s="98">
        <v>532.78</v>
      </c>
      <c r="P572" s="98">
        <v>1096.5999999999999</v>
      </c>
      <c r="Q572" s="98">
        <v>871.76</v>
      </c>
      <c r="R572" s="329">
        <f t="shared" si="105"/>
        <v>3132.74</v>
      </c>
      <c r="S572" s="336">
        <v>415.49</v>
      </c>
      <c r="T572" s="323"/>
      <c r="U572" s="323">
        <v>44.489999999999995</v>
      </c>
      <c r="V572" s="323">
        <v>193.91</v>
      </c>
      <c r="W572" s="337">
        <f t="shared" si="95"/>
        <v>653.89</v>
      </c>
      <c r="X572" s="336">
        <v>500.13</v>
      </c>
      <c r="Y572" s="323">
        <v>399.94</v>
      </c>
      <c r="Z572" s="323">
        <v>155.5</v>
      </c>
      <c r="AA572" s="323"/>
      <c r="AB572" s="337">
        <f t="shared" si="101"/>
        <v>1055.57</v>
      </c>
      <c r="AC572" s="336"/>
      <c r="AD572" s="323"/>
      <c r="AE572" s="323"/>
      <c r="AF572" s="323"/>
      <c r="AG572" s="337">
        <f t="shared" si="97"/>
        <v>0</v>
      </c>
      <c r="AH572" s="336"/>
      <c r="AI572" s="323"/>
      <c r="AJ572" s="323"/>
      <c r="AK572" s="323"/>
      <c r="AL572" s="337">
        <f t="shared" si="102"/>
        <v>0</v>
      </c>
    </row>
    <row r="573" spans="1:38" ht="12.75" customHeight="1" x14ac:dyDescent="0.2">
      <c r="A573" s="95" t="s">
        <v>67</v>
      </c>
      <c r="B573" s="96" t="s">
        <v>78</v>
      </c>
      <c r="C573" s="460" t="s">
        <v>162</v>
      </c>
      <c r="D573" s="461"/>
      <c r="E573" s="461"/>
      <c r="F573" s="461"/>
      <c r="G573" s="461"/>
      <c r="H573" s="462">
        <f t="shared" si="103"/>
        <v>0</v>
      </c>
      <c r="I573" s="461"/>
      <c r="J573" s="461"/>
      <c r="K573" s="461"/>
      <c r="L573" s="461"/>
      <c r="M573" s="462">
        <f t="shared" si="104"/>
        <v>0</v>
      </c>
      <c r="N573" s="461"/>
      <c r="O573" s="461"/>
      <c r="P573" s="461"/>
      <c r="Q573" s="461"/>
      <c r="R573" s="463">
        <f t="shared" si="105"/>
        <v>0</v>
      </c>
      <c r="S573" s="464"/>
      <c r="T573" s="461"/>
      <c r="U573" s="461">
        <v>67.2</v>
      </c>
      <c r="V573" s="461">
        <v>312.77999999999997</v>
      </c>
      <c r="W573" s="337">
        <f t="shared" si="95"/>
        <v>379.97999999999996</v>
      </c>
      <c r="X573" s="464">
        <v>273.82</v>
      </c>
      <c r="Y573" s="461">
        <v>404.56</v>
      </c>
      <c r="Z573" s="461">
        <v>474.49000000000007</v>
      </c>
      <c r="AA573" s="461"/>
      <c r="AB573" s="337">
        <f t="shared" si="101"/>
        <v>1152.8700000000001</v>
      </c>
      <c r="AC573" s="464"/>
      <c r="AD573" s="461"/>
      <c r="AE573" s="461"/>
      <c r="AF573" s="461"/>
      <c r="AG573" s="337">
        <f t="shared" si="97"/>
        <v>0</v>
      </c>
      <c r="AH573" s="464"/>
      <c r="AI573" s="461"/>
      <c r="AJ573" s="461"/>
      <c r="AK573" s="461"/>
      <c r="AL573" s="337">
        <f t="shared" si="102"/>
        <v>0</v>
      </c>
    </row>
    <row r="574" spans="1:38" ht="12.75" customHeight="1" x14ac:dyDescent="0.2">
      <c r="A574" s="95" t="s">
        <v>67</v>
      </c>
      <c r="B574" s="96" t="s">
        <v>78</v>
      </c>
      <c r="C574" s="96" t="s">
        <v>153</v>
      </c>
      <c r="D574" s="98"/>
      <c r="E574" s="98"/>
      <c r="F574" s="98"/>
      <c r="G574" s="98"/>
      <c r="H574" s="121">
        <f t="shared" si="103"/>
        <v>0</v>
      </c>
      <c r="I574" s="98"/>
      <c r="J574" s="98"/>
      <c r="K574" s="98"/>
      <c r="L574" s="98">
        <v>579.26</v>
      </c>
      <c r="M574" s="121">
        <f t="shared" si="104"/>
        <v>579.26</v>
      </c>
      <c r="N574" s="98">
        <v>556.36</v>
      </c>
      <c r="O574" s="98">
        <v>327.62</v>
      </c>
      <c r="P574" s="98">
        <v>558.27</v>
      </c>
      <c r="Q574" s="98">
        <v>534.31999999999994</v>
      </c>
      <c r="R574" s="329">
        <f t="shared" si="105"/>
        <v>1976.57</v>
      </c>
      <c r="S574" s="336">
        <v>877.63</v>
      </c>
      <c r="T574" s="323">
        <v>1232.4099999999999</v>
      </c>
      <c r="U574" s="323">
        <v>569.81999999999994</v>
      </c>
      <c r="V574" s="323">
        <v>915.95</v>
      </c>
      <c r="W574" s="337">
        <f t="shared" si="95"/>
        <v>3595.8099999999995</v>
      </c>
      <c r="X574" s="336">
        <v>747.18999999999994</v>
      </c>
      <c r="Y574" s="323">
        <v>955.57</v>
      </c>
      <c r="Z574" s="323">
        <v>1020.75</v>
      </c>
      <c r="AA574" s="323">
        <v>131.82</v>
      </c>
      <c r="AB574" s="337">
        <f t="shared" si="101"/>
        <v>2855.3300000000004</v>
      </c>
      <c r="AC574" s="336"/>
      <c r="AD574" s="323"/>
      <c r="AE574" s="323"/>
      <c r="AF574" s="323"/>
      <c r="AG574" s="337">
        <f t="shared" si="97"/>
        <v>0</v>
      </c>
      <c r="AH574" s="336"/>
      <c r="AI574" s="323"/>
      <c r="AJ574" s="323"/>
      <c r="AK574" s="323"/>
      <c r="AL574" s="337">
        <f t="shared" si="102"/>
        <v>0</v>
      </c>
    </row>
    <row r="575" spans="1:38" ht="12.75" customHeight="1" x14ac:dyDescent="0.2">
      <c r="A575" s="95" t="s">
        <v>67</v>
      </c>
      <c r="B575" s="96" t="s">
        <v>78</v>
      </c>
      <c r="C575" s="843" t="s">
        <v>142</v>
      </c>
      <c r="D575" s="844"/>
      <c r="E575" s="844"/>
      <c r="F575" s="844"/>
      <c r="G575" s="844"/>
      <c r="H575" s="845"/>
      <c r="I575" s="844"/>
      <c r="J575" s="844"/>
      <c r="K575" s="844"/>
      <c r="L575" s="844"/>
      <c r="M575" s="845"/>
      <c r="N575" s="844"/>
      <c r="O575" s="844"/>
      <c r="P575" s="844"/>
      <c r="Q575" s="844"/>
      <c r="R575" s="846"/>
      <c r="S575" s="847"/>
      <c r="T575" s="844"/>
      <c r="U575" s="844"/>
      <c r="V575" s="844"/>
      <c r="W575" s="337">
        <f t="shared" si="95"/>
        <v>0</v>
      </c>
      <c r="X575" s="847"/>
      <c r="Y575" s="844"/>
      <c r="Z575" s="844"/>
      <c r="AA575" s="844">
        <v>905.49</v>
      </c>
      <c r="AB575" s="337">
        <f t="shared" si="101"/>
        <v>905.49</v>
      </c>
      <c r="AC575" s="847"/>
      <c r="AD575" s="844"/>
      <c r="AE575" s="844"/>
      <c r="AF575" s="844"/>
      <c r="AG575" s="337">
        <f t="shared" si="97"/>
        <v>0</v>
      </c>
      <c r="AH575" s="847"/>
      <c r="AI575" s="844"/>
      <c r="AJ575" s="844"/>
      <c r="AK575" s="844"/>
      <c r="AL575" s="337">
        <f t="shared" si="102"/>
        <v>0</v>
      </c>
    </row>
    <row r="576" spans="1:38" ht="12.75" customHeight="1" x14ac:dyDescent="0.2">
      <c r="A576" s="95" t="s">
        <v>67</v>
      </c>
      <c r="B576" s="96" t="s">
        <v>78</v>
      </c>
      <c r="C576" s="96" t="s">
        <v>143</v>
      </c>
      <c r="D576" s="323"/>
      <c r="E576" s="323"/>
      <c r="F576" s="323"/>
      <c r="G576" s="323"/>
      <c r="H576" s="324">
        <f t="shared" si="103"/>
        <v>0</v>
      </c>
      <c r="I576" s="323"/>
      <c r="J576" s="323"/>
      <c r="K576" s="323"/>
      <c r="L576" s="323"/>
      <c r="M576" s="324">
        <f t="shared" si="104"/>
        <v>0</v>
      </c>
      <c r="N576" s="323"/>
      <c r="O576" s="323"/>
      <c r="P576" s="323"/>
      <c r="Q576" s="323"/>
      <c r="R576" s="329">
        <f t="shared" si="105"/>
        <v>0</v>
      </c>
      <c r="S576" s="336"/>
      <c r="T576" s="323">
        <v>70.349999999999994</v>
      </c>
      <c r="U576" s="323"/>
      <c r="V576" s="323"/>
      <c r="W576" s="337">
        <f t="shared" si="95"/>
        <v>70.349999999999994</v>
      </c>
      <c r="X576" s="336"/>
      <c r="Y576" s="323">
        <v>103.03999999999999</v>
      </c>
      <c r="Z576" s="323">
        <v>414.09</v>
      </c>
      <c r="AA576" s="323">
        <v>79.009999999999991</v>
      </c>
      <c r="AB576" s="337">
        <f t="shared" si="101"/>
        <v>596.14</v>
      </c>
      <c r="AC576" s="336"/>
      <c r="AD576" s="323"/>
      <c r="AE576" s="323"/>
      <c r="AF576" s="323"/>
      <c r="AG576" s="337">
        <f t="shared" si="97"/>
        <v>0</v>
      </c>
      <c r="AH576" s="336"/>
      <c r="AI576" s="323"/>
      <c r="AJ576" s="323"/>
      <c r="AK576" s="323"/>
      <c r="AL576" s="337">
        <f t="shared" si="102"/>
        <v>0</v>
      </c>
    </row>
    <row r="577" spans="1:38" ht="12.75" customHeight="1" x14ac:dyDescent="0.2">
      <c r="A577" s="95" t="s">
        <v>67</v>
      </c>
      <c r="B577" s="96" t="s">
        <v>78</v>
      </c>
      <c r="C577" s="96" t="s">
        <v>144</v>
      </c>
      <c r="D577" s="323"/>
      <c r="E577" s="323"/>
      <c r="F577" s="323"/>
      <c r="G577" s="323"/>
      <c r="H577" s="324">
        <f t="shared" si="103"/>
        <v>0</v>
      </c>
      <c r="I577" s="323"/>
      <c r="J577" s="323"/>
      <c r="K577" s="323"/>
      <c r="L577" s="323"/>
      <c r="M577" s="324">
        <f t="shared" si="104"/>
        <v>0</v>
      </c>
      <c r="N577" s="323"/>
      <c r="O577" s="323"/>
      <c r="P577" s="323"/>
      <c r="Q577" s="323"/>
      <c r="R577" s="329">
        <f t="shared" si="105"/>
        <v>0</v>
      </c>
      <c r="S577" s="336">
        <v>127.35</v>
      </c>
      <c r="T577" s="323">
        <v>2693.45</v>
      </c>
      <c r="U577" s="323">
        <v>413.31</v>
      </c>
      <c r="V577" s="323">
        <v>335.61</v>
      </c>
      <c r="W577" s="337">
        <f t="shared" si="95"/>
        <v>3569.72</v>
      </c>
      <c r="X577" s="336">
        <v>752.67000000000007</v>
      </c>
      <c r="Y577" s="323">
        <v>1122.8900000000001</v>
      </c>
      <c r="Z577" s="323">
        <v>300.23</v>
      </c>
      <c r="AA577" s="323">
        <v>1150.24</v>
      </c>
      <c r="AB577" s="337">
        <f t="shared" si="101"/>
        <v>3326.0299999999997</v>
      </c>
      <c r="AC577" s="336"/>
      <c r="AD577" s="323"/>
      <c r="AE577" s="323"/>
      <c r="AF577" s="323"/>
      <c r="AG577" s="337">
        <f t="shared" si="97"/>
        <v>0</v>
      </c>
      <c r="AH577" s="336"/>
      <c r="AI577" s="323"/>
      <c r="AJ577" s="323"/>
      <c r="AK577" s="323"/>
      <c r="AL577" s="337">
        <f t="shared" si="102"/>
        <v>0</v>
      </c>
    </row>
    <row r="578" spans="1:38" ht="12.75" customHeight="1" x14ac:dyDescent="0.2">
      <c r="A578" s="95" t="s">
        <v>67</v>
      </c>
      <c r="B578" s="96" t="s">
        <v>78</v>
      </c>
      <c r="C578" s="187" t="s">
        <v>157</v>
      </c>
      <c r="D578" s="323"/>
      <c r="E578" s="323"/>
      <c r="F578" s="323"/>
      <c r="G578" s="323"/>
      <c r="H578" s="324">
        <f t="shared" si="103"/>
        <v>0</v>
      </c>
      <c r="I578" s="323"/>
      <c r="J578" s="323"/>
      <c r="K578" s="323"/>
      <c r="L578" s="323"/>
      <c r="M578" s="324">
        <f t="shared" si="104"/>
        <v>0</v>
      </c>
      <c r="N578" s="323"/>
      <c r="O578" s="323"/>
      <c r="P578" s="323"/>
      <c r="Q578" s="323"/>
      <c r="R578" s="329">
        <f t="shared" si="105"/>
        <v>0</v>
      </c>
      <c r="S578" s="336"/>
      <c r="T578" s="323">
        <v>599.21</v>
      </c>
      <c r="U578" s="323">
        <v>1432.23</v>
      </c>
      <c r="V578" s="323">
        <v>874.35</v>
      </c>
      <c r="W578" s="337">
        <f t="shared" si="95"/>
        <v>2905.79</v>
      </c>
      <c r="X578" s="336"/>
      <c r="Y578" s="323">
        <v>166.72</v>
      </c>
      <c r="Z578" s="323">
        <v>38.880000000000003</v>
      </c>
      <c r="AA578" s="323"/>
      <c r="AB578" s="337">
        <f t="shared" si="101"/>
        <v>205.6</v>
      </c>
      <c r="AC578" s="336"/>
      <c r="AD578" s="323"/>
      <c r="AE578" s="323"/>
      <c r="AF578" s="323"/>
      <c r="AG578" s="337">
        <f t="shared" si="97"/>
        <v>0</v>
      </c>
      <c r="AH578" s="336"/>
      <c r="AI578" s="323"/>
      <c r="AJ578" s="323"/>
      <c r="AK578" s="323"/>
      <c r="AL578" s="337">
        <f t="shared" si="102"/>
        <v>0</v>
      </c>
    </row>
    <row r="579" spans="1:38" ht="12.75" customHeight="1" x14ac:dyDescent="0.2">
      <c r="A579" s="95" t="s">
        <v>67</v>
      </c>
      <c r="B579" s="96" t="s">
        <v>78</v>
      </c>
      <c r="C579" s="187" t="s">
        <v>146</v>
      </c>
      <c r="D579" s="323"/>
      <c r="E579" s="323"/>
      <c r="F579" s="323"/>
      <c r="G579" s="323"/>
      <c r="H579" s="324">
        <f t="shared" si="103"/>
        <v>0</v>
      </c>
      <c r="I579" s="323"/>
      <c r="J579" s="323"/>
      <c r="K579" s="323"/>
      <c r="L579" s="323"/>
      <c r="M579" s="324">
        <f t="shared" si="104"/>
        <v>0</v>
      </c>
      <c r="N579" s="323"/>
      <c r="O579" s="323"/>
      <c r="P579" s="323"/>
      <c r="Q579" s="323"/>
      <c r="R579" s="329">
        <f t="shared" si="105"/>
        <v>0</v>
      </c>
      <c r="S579" s="336"/>
      <c r="T579" s="323">
        <v>966.36999999999989</v>
      </c>
      <c r="U579" s="323">
        <v>1007.98</v>
      </c>
      <c r="V579" s="323">
        <v>1633.04</v>
      </c>
      <c r="W579" s="337">
        <f t="shared" si="95"/>
        <v>3607.39</v>
      </c>
      <c r="X579" s="336">
        <v>1620.72</v>
      </c>
      <c r="Y579" s="323">
        <v>2728.0499999999997</v>
      </c>
      <c r="Z579" s="323">
        <v>939.79</v>
      </c>
      <c r="AA579" s="323">
        <v>399.85</v>
      </c>
      <c r="AB579" s="337">
        <f t="shared" si="101"/>
        <v>5688.41</v>
      </c>
      <c r="AC579" s="336"/>
      <c r="AD579" s="323"/>
      <c r="AE579" s="323"/>
      <c r="AF579" s="323"/>
      <c r="AG579" s="337">
        <f t="shared" si="97"/>
        <v>0</v>
      </c>
      <c r="AH579" s="336"/>
      <c r="AI579" s="323"/>
      <c r="AJ579" s="323"/>
      <c r="AK579" s="323"/>
      <c r="AL579" s="337">
        <f t="shared" si="102"/>
        <v>0</v>
      </c>
    </row>
    <row r="580" spans="1:38" ht="12.75" customHeight="1" x14ac:dyDescent="0.2">
      <c r="A580" s="95" t="s">
        <v>67</v>
      </c>
      <c r="B580" s="96" t="s">
        <v>78</v>
      </c>
      <c r="C580" s="460" t="s">
        <v>163</v>
      </c>
      <c r="D580" s="461"/>
      <c r="E580" s="461"/>
      <c r="F580" s="461"/>
      <c r="G580" s="461"/>
      <c r="H580" s="462">
        <f t="shared" si="103"/>
        <v>0</v>
      </c>
      <c r="I580" s="461"/>
      <c r="J580" s="461"/>
      <c r="K580" s="461"/>
      <c r="L580" s="461"/>
      <c r="M580" s="462">
        <f t="shared" si="104"/>
        <v>0</v>
      </c>
      <c r="N580" s="461"/>
      <c r="O580" s="461"/>
      <c r="P580" s="461"/>
      <c r="Q580" s="461"/>
      <c r="R580" s="463">
        <f t="shared" si="105"/>
        <v>0</v>
      </c>
      <c r="S580" s="464"/>
      <c r="T580" s="461"/>
      <c r="U580" s="461">
        <v>443.1</v>
      </c>
      <c r="V580" s="461">
        <v>2104.67</v>
      </c>
      <c r="W580" s="337">
        <f t="shared" si="95"/>
        <v>2547.77</v>
      </c>
      <c r="X580" s="464">
        <v>1180.72</v>
      </c>
      <c r="Y580" s="461">
        <v>786.94</v>
      </c>
      <c r="Z580" s="461">
        <v>816.16000000000008</v>
      </c>
      <c r="AA580" s="461"/>
      <c r="AB580" s="337">
        <f t="shared" si="101"/>
        <v>2783.82</v>
      </c>
      <c r="AC580" s="464"/>
      <c r="AD580" s="461"/>
      <c r="AE580" s="461"/>
      <c r="AF580" s="461"/>
      <c r="AG580" s="337">
        <f t="shared" si="97"/>
        <v>0</v>
      </c>
      <c r="AH580" s="464"/>
      <c r="AI580" s="461"/>
      <c r="AJ580" s="461"/>
      <c r="AK580" s="461"/>
      <c r="AL580" s="337">
        <f t="shared" si="102"/>
        <v>0</v>
      </c>
    </row>
    <row r="581" spans="1:38" ht="12.75" customHeight="1" x14ac:dyDescent="0.2">
      <c r="A581" s="900" t="s">
        <v>268</v>
      </c>
      <c r="B581" s="96" t="s">
        <v>68</v>
      </c>
      <c r="C581" s="96" t="s">
        <v>141</v>
      </c>
      <c r="D581" s="901"/>
      <c r="E581" s="901"/>
      <c r="F581" s="901"/>
      <c r="G581" s="901"/>
      <c r="H581" s="902"/>
      <c r="I581" s="901"/>
      <c r="J581" s="901"/>
      <c r="K581" s="901"/>
      <c r="L581" s="901"/>
      <c r="M581" s="902"/>
      <c r="N581" s="901"/>
      <c r="O581" s="901"/>
      <c r="P581" s="901"/>
      <c r="Q581" s="901"/>
      <c r="R581" s="878"/>
      <c r="S581" s="903"/>
      <c r="T581" s="901"/>
      <c r="U581" s="901"/>
      <c r="V581" s="901"/>
      <c r="W581" s="904"/>
      <c r="X581" s="903"/>
      <c r="Y581" s="901"/>
      <c r="Z581" s="901"/>
      <c r="AA581" s="901"/>
      <c r="AB581" s="337">
        <f t="shared" ref="AB581:AB595" si="106">SUM(X581:AA581)</f>
        <v>0</v>
      </c>
      <c r="AC581" s="464">
        <v>9658.7900000000009</v>
      </c>
      <c r="AD581" s="461">
        <v>4770.05</v>
      </c>
      <c r="AE581" s="461">
        <v>3322.1400000000003</v>
      </c>
      <c r="AF581" s="461">
        <v>3780.9500000000003</v>
      </c>
      <c r="AG581" s="337">
        <f t="shared" ref="AG581:AG595" si="107">SUM(AC581:AF581)</f>
        <v>21531.93</v>
      </c>
      <c r="AH581" s="464">
        <v>2443.81</v>
      </c>
      <c r="AI581" s="461">
        <v>2207.2700000000004</v>
      </c>
      <c r="AJ581" s="461"/>
      <c r="AK581" s="461"/>
      <c r="AL581" s="337">
        <f t="shared" si="102"/>
        <v>4651.08</v>
      </c>
    </row>
    <row r="582" spans="1:38" ht="12.75" customHeight="1" x14ac:dyDescent="0.2">
      <c r="A582" s="900" t="s">
        <v>268</v>
      </c>
      <c r="B582" s="96" t="s">
        <v>78</v>
      </c>
      <c r="C582" s="905" t="s">
        <v>126</v>
      </c>
      <c r="D582" s="901"/>
      <c r="E582" s="901"/>
      <c r="F582" s="901"/>
      <c r="G582" s="901"/>
      <c r="H582" s="902"/>
      <c r="I582" s="901"/>
      <c r="J582" s="901"/>
      <c r="K582" s="901"/>
      <c r="L582" s="901"/>
      <c r="M582" s="902"/>
      <c r="N582" s="901"/>
      <c r="O582" s="901"/>
      <c r="P582" s="901"/>
      <c r="Q582" s="901"/>
      <c r="R582" s="878"/>
      <c r="S582" s="903"/>
      <c r="T582" s="901"/>
      <c r="U582" s="901"/>
      <c r="V582" s="901"/>
      <c r="W582" s="904"/>
      <c r="X582" s="903"/>
      <c r="Y582" s="901"/>
      <c r="Z582" s="901"/>
      <c r="AA582" s="901"/>
      <c r="AB582" s="337">
        <f t="shared" si="106"/>
        <v>0</v>
      </c>
      <c r="AC582" s="464">
        <v>271.83000000000004</v>
      </c>
      <c r="AD582" s="461">
        <v>718.7</v>
      </c>
      <c r="AE582" s="461">
        <v>836.81</v>
      </c>
      <c r="AF582" s="461">
        <v>1135.8</v>
      </c>
      <c r="AG582" s="337">
        <f t="shared" si="107"/>
        <v>2963.1400000000003</v>
      </c>
      <c r="AH582" s="464">
        <v>1386.95</v>
      </c>
      <c r="AI582" s="461">
        <v>1862.1299999999999</v>
      </c>
      <c r="AJ582" s="461"/>
      <c r="AK582" s="461"/>
      <c r="AL582" s="337">
        <f t="shared" si="102"/>
        <v>3249.08</v>
      </c>
    </row>
    <row r="583" spans="1:38" ht="12.75" customHeight="1" x14ac:dyDescent="0.2">
      <c r="A583" s="900" t="s">
        <v>268</v>
      </c>
      <c r="B583" s="96" t="s">
        <v>78</v>
      </c>
      <c r="C583" s="950" t="s">
        <v>149</v>
      </c>
      <c r="D583" s="951"/>
      <c r="E583" s="951"/>
      <c r="F583" s="951"/>
      <c r="G583" s="951"/>
      <c r="H583" s="952"/>
      <c r="I583" s="951"/>
      <c r="J583" s="951"/>
      <c r="K583" s="951"/>
      <c r="L583" s="951"/>
      <c r="M583" s="952"/>
      <c r="N583" s="951"/>
      <c r="O583" s="951"/>
      <c r="P583" s="951"/>
      <c r="Q583" s="951"/>
      <c r="R583" s="953"/>
      <c r="S583" s="954"/>
      <c r="T583" s="951"/>
      <c r="U583" s="951"/>
      <c r="V583" s="951"/>
      <c r="W583" s="955"/>
      <c r="X583" s="954"/>
      <c r="Y583" s="951"/>
      <c r="Z583" s="951"/>
      <c r="AA583" s="951"/>
      <c r="AB583" s="337">
        <f t="shared" si="106"/>
        <v>0</v>
      </c>
      <c r="AC583" s="336"/>
      <c r="AD583" s="323">
        <v>165.08999999999997</v>
      </c>
      <c r="AE583" s="323">
        <v>1645.6299999999999</v>
      </c>
      <c r="AF583" s="323">
        <v>2038.51</v>
      </c>
      <c r="AG583" s="337">
        <f t="shared" si="107"/>
        <v>3849.2299999999996</v>
      </c>
      <c r="AH583" s="464">
        <v>1046.4199999999998</v>
      </c>
      <c r="AI583" s="323">
        <v>240.12</v>
      </c>
      <c r="AJ583" s="323"/>
      <c r="AK583" s="323"/>
      <c r="AL583" s="337">
        <f t="shared" si="102"/>
        <v>1286.54</v>
      </c>
    </row>
    <row r="584" spans="1:38" ht="12.75" customHeight="1" x14ac:dyDescent="0.2">
      <c r="A584" s="900" t="s">
        <v>268</v>
      </c>
      <c r="B584" s="96" t="s">
        <v>78</v>
      </c>
      <c r="C584" s="1196" t="s">
        <v>129</v>
      </c>
      <c r="D584" s="1197"/>
      <c r="E584" s="1197"/>
      <c r="F584" s="1197"/>
      <c r="G584" s="1197"/>
      <c r="H584" s="1198"/>
      <c r="I584" s="1197"/>
      <c r="J584" s="1197"/>
      <c r="K584" s="1197"/>
      <c r="L584" s="1197"/>
      <c r="M584" s="1198"/>
      <c r="N584" s="1197"/>
      <c r="O584" s="1197"/>
      <c r="P584" s="1197"/>
      <c r="Q584" s="1197"/>
      <c r="R584" s="1199"/>
      <c r="S584" s="1200"/>
      <c r="T584" s="1197"/>
      <c r="U584" s="1197"/>
      <c r="V584" s="1197"/>
      <c r="W584" s="1201"/>
      <c r="X584" s="1200"/>
      <c r="Y584" s="1197"/>
      <c r="Z584" s="1197"/>
      <c r="AA584" s="1197"/>
      <c r="AB584" s="337">
        <f t="shared" si="106"/>
        <v>0</v>
      </c>
      <c r="AC584" s="1200"/>
      <c r="AD584" s="1197"/>
      <c r="AE584" s="1197">
        <v>1375.28</v>
      </c>
      <c r="AF584" s="1197">
        <v>203.82</v>
      </c>
      <c r="AG584" s="337">
        <f t="shared" si="107"/>
        <v>1579.1</v>
      </c>
      <c r="AH584" s="464">
        <v>483.21</v>
      </c>
      <c r="AI584" s="1197">
        <v>438.86</v>
      </c>
      <c r="AJ584" s="1197"/>
      <c r="AK584" s="1197"/>
      <c r="AL584" s="337">
        <f t="shared" si="102"/>
        <v>922.06999999999994</v>
      </c>
    </row>
    <row r="585" spans="1:38" ht="12.75" customHeight="1" x14ac:dyDescent="0.2">
      <c r="A585" s="900" t="s">
        <v>268</v>
      </c>
      <c r="B585" s="96" t="s">
        <v>78</v>
      </c>
      <c r="C585" s="905" t="s">
        <v>162</v>
      </c>
      <c r="D585" s="901"/>
      <c r="E585" s="901"/>
      <c r="F585" s="901"/>
      <c r="G585" s="901"/>
      <c r="H585" s="902"/>
      <c r="I585" s="901"/>
      <c r="J585" s="901"/>
      <c r="K585" s="901"/>
      <c r="L585" s="901"/>
      <c r="M585" s="902"/>
      <c r="N585" s="901"/>
      <c r="O585" s="901"/>
      <c r="P585" s="901"/>
      <c r="Q585" s="901"/>
      <c r="R585" s="878"/>
      <c r="S585" s="903"/>
      <c r="T585" s="901"/>
      <c r="U585" s="901"/>
      <c r="V585" s="901"/>
      <c r="W585" s="904"/>
      <c r="X585" s="903"/>
      <c r="Y585" s="901"/>
      <c r="Z585" s="901"/>
      <c r="AA585" s="901"/>
      <c r="AB585" s="337">
        <f t="shared" si="106"/>
        <v>0</v>
      </c>
      <c r="AC585" s="464">
        <v>201.26</v>
      </c>
      <c r="AD585" s="461">
        <v>398.27000000000004</v>
      </c>
      <c r="AE585" s="461">
        <v>37.4</v>
      </c>
      <c r="AF585" s="461">
        <v>123.54</v>
      </c>
      <c r="AG585" s="337">
        <f t="shared" si="107"/>
        <v>760.46999999999991</v>
      </c>
      <c r="AH585" s="464">
        <v>79.59</v>
      </c>
      <c r="AI585" s="461"/>
      <c r="AJ585" s="461"/>
      <c r="AK585" s="461"/>
      <c r="AL585" s="337">
        <f t="shared" si="102"/>
        <v>79.59</v>
      </c>
    </row>
    <row r="586" spans="1:38" ht="12.75" customHeight="1" x14ac:dyDescent="0.2">
      <c r="A586" s="900" t="s">
        <v>268</v>
      </c>
      <c r="B586" s="96" t="s">
        <v>78</v>
      </c>
      <c r="C586" s="1196" t="s">
        <v>137</v>
      </c>
      <c r="D586" s="1197"/>
      <c r="E586" s="1197"/>
      <c r="F586" s="1197"/>
      <c r="G586" s="1197"/>
      <c r="H586" s="1198"/>
      <c r="I586" s="1197"/>
      <c r="J586" s="1197"/>
      <c r="K586" s="1197"/>
      <c r="L586" s="1197"/>
      <c r="M586" s="1198"/>
      <c r="N586" s="1197"/>
      <c r="O586" s="1197"/>
      <c r="P586" s="1197"/>
      <c r="Q586" s="1197"/>
      <c r="R586" s="1199"/>
      <c r="S586" s="1200"/>
      <c r="T586" s="1197"/>
      <c r="U586" s="1197"/>
      <c r="V586" s="1197"/>
      <c r="W586" s="1201"/>
      <c r="X586" s="1200"/>
      <c r="Y586" s="1197"/>
      <c r="Z586" s="1197"/>
      <c r="AA586" s="1197"/>
      <c r="AB586" s="337">
        <f t="shared" si="106"/>
        <v>0</v>
      </c>
      <c r="AC586" s="1200"/>
      <c r="AD586" s="1197"/>
      <c r="AE586" s="1197">
        <v>833.31999999999994</v>
      </c>
      <c r="AF586" s="1197">
        <v>654.17000000000007</v>
      </c>
      <c r="AG586" s="337">
        <f t="shared" si="107"/>
        <v>1487.49</v>
      </c>
      <c r="AH586" s="464">
        <v>629.38</v>
      </c>
      <c r="AI586" s="1197"/>
      <c r="AJ586" s="1197"/>
      <c r="AK586" s="1197"/>
      <c r="AL586" s="337">
        <f t="shared" si="102"/>
        <v>629.38</v>
      </c>
    </row>
    <row r="587" spans="1:38" ht="12.75" customHeight="1" x14ac:dyDescent="0.2">
      <c r="A587" s="900" t="s">
        <v>268</v>
      </c>
      <c r="B587" s="96" t="s">
        <v>78</v>
      </c>
      <c r="C587" s="905" t="s">
        <v>153</v>
      </c>
      <c r="D587" s="901"/>
      <c r="E587" s="901"/>
      <c r="F587" s="901"/>
      <c r="G587" s="901"/>
      <c r="H587" s="902"/>
      <c r="I587" s="901"/>
      <c r="J587" s="901"/>
      <c r="K587" s="901"/>
      <c r="L587" s="901"/>
      <c r="M587" s="902"/>
      <c r="N587" s="901"/>
      <c r="O587" s="901"/>
      <c r="P587" s="901"/>
      <c r="Q587" s="901"/>
      <c r="R587" s="878"/>
      <c r="S587" s="903"/>
      <c r="T587" s="901"/>
      <c r="U587" s="901"/>
      <c r="V587" s="901"/>
      <c r="W587" s="904"/>
      <c r="X587" s="903"/>
      <c r="Y587" s="901"/>
      <c r="Z587" s="901"/>
      <c r="AA587" s="901"/>
      <c r="AB587" s="337">
        <f t="shared" si="106"/>
        <v>0</v>
      </c>
      <c r="AC587" s="464">
        <v>853.93999999999994</v>
      </c>
      <c r="AD587" s="461">
        <v>612.30999999999995</v>
      </c>
      <c r="AE587" s="461">
        <v>57.14</v>
      </c>
      <c r="AF587" s="461">
        <v>79.069999999999993</v>
      </c>
      <c r="AG587" s="337">
        <f t="shared" si="107"/>
        <v>1602.46</v>
      </c>
      <c r="AH587" s="464"/>
      <c r="AI587" s="461"/>
      <c r="AJ587" s="461"/>
      <c r="AK587" s="461"/>
      <c r="AL587" s="337">
        <f t="shared" si="102"/>
        <v>0</v>
      </c>
    </row>
    <row r="588" spans="1:38" ht="12.75" customHeight="1" x14ac:dyDescent="0.2">
      <c r="A588" s="900" t="s">
        <v>268</v>
      </c>
      <c r="B588" s="96" t="s">
        <v>78</v>
      </c>
      <c r="C588" s="905" t="s">
        <v>142</v>
      </c>
      <c r="D588" s="901"/>
      <c r="E588" s="901"/>
      <c r="F588" s="901"/>
      <c r="G588" s="901"/>
      <c r="H588" s="902"/>
      <c r="I588" s="901"/>
      <c r="J588" s="901"/>
      <c r="K588" s="901"/>
      <c r="L588" s="901"/>
      <c r="M588" s="902"/>
      <c r="N588" s="901"/>
      <c r="O588" s="901"/>
      <c r="P588" s="901"/>
      <c r="Q588" s="901"/>
      <c r="R588" s="878"/>
      <c r="S588" s="903"/>
      <c r="T588" s="901"/>
      <c r="U588" s="901"/>
      <c r="V588" s="901"/>
      <c r="W588" s="904"/>
      <c r="X588" s="903"/>
      <c r="Y588" s="901"/>
      <c r="Z588" s="901"/>
      <c r="AA588" s="901"/>
      <c r="AB588" s="337">
        <f t="shared" si="106"/>
        <v>0</v>
      </c>
      <c r="AC588" s="464">
        <v>1418.47</v>
      </c>
      <c r="AD588" s="461"/>
      <c r="AE588" s="461"/>
      <c r="AF588" s="461"/>
      <c r="AG588" s="337">
        <f t="shared" si="107"/>
        <v>1418.47</v>
      </c>
      <c r="AH588" s="464"/>
      <c r="AI588" s="461"/>
      <c r="AJ588" s="461"/>
      <c r="AK588" s="461"/>
      <c r="AL588" s="337">
        <f t="shared" si="102"/>
        <v>0</v>
      </c>
    </row>
    <row r="589" spans="1:38" ht="12.75" customHeight="1" x14ac:dyDescent="0.2">
      <c r="A589" s="900" t="s">
        <v>268</v>
      </c>
      <c r="B589" s="96" t="s">
        <v>78</v>
      </c>
      <c r="C589" s="905" t="s">
        <v>143</v>
      </c>
      <c r="D589" s="901"/>
      <c r="E589" s="901"/>
      <c r="F589" s="901"/>
      <c r="G589" s="901"/>
      <c r="H589" s="902"/>
      <c r="I589" s="901"/>
      <c r="J589" s="901"/>
      <c r="K589" s="901"/>
      <c r="L589" s="901"/>
      <c r="M589" s="902"/>
      <c r="N589" s="901"/>
      <c r="O589" s="901"/>
      <c r="P589" s="901"/>
      <c r="Q589" s="901"/>
      <c r="R589" s="878"/>
      <c r="S589" s="903"/>
      <c r="T589" s="901"/>
      <c r="U589" s="901"/>
      <c r="V589" s="901"/>
      <c r="W589" s="904"/>
      <c r="X589" s="903"/>
      <c r="Y589" s="901"/>
      <c r="Z589" s="901"/>
      <c r="AA589" s="901"/>
      <c r="AB589" s="337">
        <f t="shared" si="106"/>
        <v>0</v>
      </c>
      <c r="AC589" s="464">
        <v>50.75</v>
      </c>
      <c r="AD589" s="461"/>
      <c r="AE589" s="461"/>
      <c r="AF589" s="461">
        <v>106.22</v>
      </c>
      <c r="AG589" s="337">
        <f t="shared" si="107"/>
        <v>156.97</v>
      </c>
      <c r="AH589" s="464"/>
      <c r="AI589" s="461">
        <v>33</v>
      </c>
      <c r="AJ589" s="461"/>
      <c r="AK589" s="461"/>
      <c r="AL589" s="337">
        <f t="shared" si="102"/>
        <v>33</v>
      </c>
    </row>
    <row r="590" spans="1:38" ht="12.75" customHeight="1" x14ac:dyDescent="0.2">
      <c r="A590" s="900" t="s">
        <v>268</v>
      </c>
      <c r="B590" s="96" t="s">
        <v>78</v>
      </c>
      <c r="C590" s="905" t="s">
        <v>144</v>
      </c>
      <c r="D590" s="901"/>
      <c r="E590" s="901"/>
      <c r="F590" s="901"/>
      <c r="G590" s="901"/>
      <c r="H590" s="902"/>
      <c r="I590" s="901"/>
      <c r="J590" s="901"/>
      <c r="K590" s="901"/>
      <c r="L590" s="901"/>
      <c r="M590" s="902"/>
      <c r="N590" s="901"/>
      <c r="O590" s="901"/>
      <c r="P590" s="901"/>
      <c r="Q590" s="901"/>
      <c r="R590" s="878"/>
      <c r="S590" s="903"/>
      <c r="T590" s="901"/>
      <c r="U590" s="901"/>
      <c r="V590" s="901"/>
      <c r="W590" s="904"/>
      <c r="X590" s="903"/>
      <c r="Y590" s="901"/>
      <c r="Z590" s="901"/>
      <c r="AA590" s="901"/>
      <c r="AB590" s="337">
        <f t="shared" si="106"/>
        <v>0</v>
      </c>
      <c r="AC590" s="464">
        <v>863.59999999999991</v>
      </c>
      <c r="AD590" s="461">
        <v>417.88</v>
      </c>
      <c r="AE590" s="461"/>
      <c r="AF590" s="461"/>
      <c r="AG590" s="337">
        <f t="shared" si="107"/>
        <v>1281.48</v>
      </c>
      <c r="AH590" s="464"/>
      <c r="AI590" s="461"/>
      <c r="AJ590" s="461"/>
      <c r="AK590" s="461"/>
      <c r="AL590" s="337">
        <f t="shared" si="102"/>
        <v>0</v>
      </c>
    </row>
    <row r="591" spans="1:38" ht="12.75" customHeight="1" x14ac:dyDescent="0.2">
      <c r="A591" s="900" t="s">
        <v>268</v>
      </c>
      <c r="B591" s="96" t="s">
        <v>78</v>
      </c>
      <c r="C591" s="905" t="s">
        <v>170</v>
      </c>
      <c r="D591" s="901"/>
      <c r="E591" s="901"/>
      <c r="F591" s="901"/>
      <c r="G591" s="901"/>
      <c r="H591" s="902"/>
      <c r="I591" s="901"/>
      <c r="J591" s="901"/>
      <c r="K591" s="901"/>
      <c r="L591" s="901"/>
      <c r="M591" s="902"/>
      <c r="N591" s="901"/>
      <c r="O591" s="901"/>
      <c r="P591" s="901"/>
      <c r="Q591" s="901"/>
      <c r="R591" s="878"/>
      <c r="S591" s="903"/>
      <c r="T591" s="901"/>
      <c r="U591" s="901"/>
      <c r="V591" s="901"/>
      <c r="W591" s="904"/>
      <c r="X591" s="903"/>
      <c r="Y591" s="901"/>
      <c r="Z591" s="901"/>
      <c r="AA591" s="901"/>
      <c r="AB591" s="337">
        <f t="shared" si="106"/>
        <v>0</v>
      </c>
      <c r="AC591" s="464">
        <v>314.27</v>
      </c>
      <c r="AD591" s="461">
        <v>185.8</v>
      </c>
      <c r="AE591" s="461">
        <v>1216.95</v>
      </c>
      <c r="AF591" s="461">
        <v>1011.44</v>
      </c>
      <c r="AG591" s="337">
        <f t="shared" si="107"/>
        <v>2728.46</v>
      </c>
      <c r="AH591" s="464">
        <v>178.8</v>
      </c>
      <c r="AI591" s="461">
        <v>47.92</v>
      </c>
      <c r="AJ591" s="461"/>
      <c r="AK591" s="461"/>
      <c r="AL591" s="337">
        <f t="shared" si="102"/>
        <v>226.72000000000003</v>
      </c>
    </row>
    <row r="592" spans="1:38" ht="12.75" customHeight="1" x14ac:dyDescent="0.2">
      <c r="A592" s="900" t="s">
        <v>268</v>
      </c>
      <c r="B592" s="96" t="s">
        <v>78</v>
      </c>
      <c r="C592" s="905" t="s">
        <v>146</v>
      </c>
      <c r="D592" s="901"/>
      <c r="E592" s="901"/>
      <c r="F592" s="901"/>
      <c r="G592" s="901"/>
      <c r="H592" s="902"/>
      <c r="I592" s="901"/>
      <c r="J592" s="901"/>
      <c r="K592" s="901"/>
      <c r="L592" s="901"/>
      <c r="M592" s="902"/>
      <c r="N592" s="901"/>
      <c r="O592" s="901"/>
      <c r="P592" s="901"/>
      <c r="Q592" s="901"/>
      <c r="R592" s="878"/>
      <c r="S592" s="903"/>
      <c r="T592" s="901"/>
      <c r="U592" s="901"/>
      <c r="V592" s="901"/>
      <c r="W592" s="904"/>
      <c r="X592" s="903"/>
      <c r="Y592" s="901"/>
      <c r="Z592" s="901"/>
      <c r="AA592" s="901"/>
      <c r="AB592" s="337">
        <f t="shared" si="106"/>
        <v>0</v>
      </c>
      <c r="AC592" s="464">
        <v>1989.06</v>
      </c>
      <c r="AD592" s="461">
        <v>2340.9699999999998</v>
      </c>
      <c r="AE592" s="461">
        <v>1143.1500000000001</v>
      </c>
      <c r="AF592" s="461">
        <v>1131.51</v>
      </c>
      <c r="AG592" s="337">
        <f t="shared" si="107"/>
        <v>6604.6900000000005</v>
      </c>
      <c r="AH592" s="464">
        <v>1014.3699999999999</v>
      </c>
      <c r="AI592" s="461">
        <v>1920.55</v>
      </c>
      <c r="AJ592" s="461"/>
      <c r="AK592" s="461"/>
      <c r="AL592" s="337">
        <f t="shared" si="102"/>
        <v>2934.92</v>
      </c>
    </row>
    <row r="593" spans="1:38" ht="12.75" customHeight="1" x14ac:dyDescent="0.2">
      <c r="A593" s="900" t="s">
        <v>268</v>
      </c>
      <c r="B593" s="96" t="s">
        <v>78</v>
      </c>
      <c r="C593" s="905" t="s">
        <v>163</v>
      </c>
      <c r="D593" s="901"/>
      <c r="E593" s="901"/>
      <c r="F593" s="901"/>
      <c r="G593" s="901"/>
      <c r="H593" s="902"/>
      <c r="I593" s="901"/>
      <c r="J593" s="901"/>
      <c r="K593" s="901"/>
      <c r="L593" s="901"/>
      <c r="M593" s="902"/>
      <c r="N593" s="901"/>
      <c r="O593" s="901"/>
      <c r="P593" s="901"/>
      <c r="Q593" s="901"/>
      <c r="R593" s="878"/>
      <c r="S593" s="903"/>
      <c r="T593" s="901"/>
      <c r="U593" s="901"/>
      <c r="V593" s="901"/>
      <c r="W593" s="904"/>
      <c r="X593" s="903"/>
      <c r="Y593" s="901"/>
      <c r="Z593" s="901"/>
      <c r="AA593" s="901"/>
      <c r="AB593" s="337">
        <f t="shared" si="106"/>
        <v>0</v>
      </c>
      <c r="AC593" s="464">
        <v>1708.15</v>
      </c>
      <c r="AD593" s="461">
        <v>1527.57</v>
      </c>
      <c r="AE593" s="461">
        <v>2510.62</v>
      </c>
      <c r="AF593" s="461">
        <v>5248.54</v>
      </c>
      <c r="AG593" s="337">
        <f t="shared" si="107"/>
        <v>10994.880000000001</v>
      </c>
      <c r="AH593" s="464">
        <v>3733.98</v>
      </c>
      <c r="AI593" s="461">
        <v>2012.7999999999997</v>
      </c>
      <c r="AJ593" s="461"/>
      <c r="AK593" s="461"/>
      <c r="AL593" s="337">
        <f t="shared" si="102"/>
        <v>5746.78</v>
      </c>
    </row>
    <row r="594" spans="1:38" ht="12.75" customHeight="1" x14ac:dyDescent="0.2">
      <c r="A594" s="900" t="s">
        <v>268</v>
      </c>
      <c r="B594" s="96" t="s">
        <v>78</v>
      </c>
      <c r="C594" s="1380" t="s">
        <v>186</v>
      </c>
      <c r="D594" s="1381"/>
      <c r="E594" s="1381"/>
      <c r="F594" s="1381"/>
      <c r="G594" s="1381"/>
      <c r="H594" s="1382"/>
      <c r="I594" s="1381"/>
      <c r="J594" s="1381"/>
      <c r="K594" s="1381"/>
      <c r="L594" s="1381"/>
      <c r="M594" s="1382"/>
      <c r="N594" s="1381"/>
      <c r="O594" s="1381"/>
      <c r="P594" s="1381"/>
      <c r="Q594" s="1381"/>
      <c r="R594" s="1383"/>
      <c r="S594" s="1384"/>
      <c r="T594" s="1381"/>
      <c r="U594" s="1381"/>
      <c r="V594" s="1381"/>
      <c r="W594" s="1385"/>
      <c r="X594" s="1384"/>
      <c r="Y594" s="1381"/>
      <c r="Z594" s="1381"/>
      <c r="AA594" s="1381"/>
      <c r="AB594" s="337">
        <f t="shared" si="106"/>
        <v>0</v>
      </c>
      <c r="AC594" s="1384"/>
      <c r="AD594" s="1381"/>
      <c r="AE594" s="1381"/>
      <c r="AF594" s="1381">
        <v>236.55999999999997</v>
      </c>
      <c r="AG594" s="337">
        <f t="shared" si="107"/>
        <v>236.55999999999997</v>
      </c>
      <c r="AH594" s="464">
        <v>70.289999999999992</v>
      </c>
      <c r="AI594" s="1381">
        <v>62.839999999999996</v>
      </c>
      <c r="AJ594" s="1381"/>
      <c r="AK594" s="1381"/>
      <c r="AL594" s="337">
        <f t="shared" si="102"/>
        <v>133.13</v>
      </c>
    </row>
    <row r="595" spans="1:38" ht="12.75" customHeight="1" x14ac:dyDescent="0.2">
      <c r="A595" s="900" t="s">
        <v>268</v>
      </c>
      <c r="B595" s="96" t="s">
        <v>78</v>
      </c>
      <c r="C595" s="950" t="s">
        <v>154</v>
      </c>
      <c r="D595" s="951"/>
      <c r="E595" s="951"/>
      <c r="F595" s="951"/>
      <c r="G595" s="951"/>
      <c r="H595" s="952"/>
      <c r="I595" s="951"/>
      <c r="J595" s="951"/>
      <c r="K595" s="951"/>
      <c r="L595" s="951"/>
      <c r="M595" s="952"/>
      <c r="N595" s="951"/>
      <c r="O595" s="951"/>
      <c r="P595" s="951"/>
      <c r="Q595" s="951"/>
      <c r="R595" s="953"/>
      <c r="S595" s="954"/>
      <c r="T595" s="951"/>
      <c r="U595" s="951"/>
      <c r="V595" s="951"/>
      <c r="W595" s="955"/>
      <c r="X595" s="954"/>
      <c r="Y595" s="951"/>
      <c r="Z595" s="951"/>
      <c r="AA595" s="951"/>
      <c r="AB595" s="337">
        <f t="shared" si="106"/>
        <v>0</v>
      </c>
      <c r="AC595" s="954"/>
      <c r="AD595" s="951">
        <v>57.42</v>
      </c>
      <c r="AE595" s="951">
        <v>489.74</v>
      </c>
      <c r="AF595" s="951">
        <v>1405.6299999999999</v>
      </c>
      <c r="AG595" s="337">
        <f t="shared" si="107"/>
        <v>1952.79</v>
      </c>
      <c r="AH595" s="464">
        <v>819.76</v>
      </c>
      <c r="AI595" s="951"/>
      <c r="AJ595" s="951"/>
      <c r="AK595" s="951"/>
      <c r="AL595" s="337">
        <f t="shared" si="102"/>
        <v>819.76</v>
      </c>
    </row>
    <row r="596" spans="1:38" ht="12.75" customHeight="1" x14ac:dyDescent="0.2">
      <c r="A596" s="95" t="s">
        <v>16</v>
      </c>
      <c r="B596" s="96" t="s">
        <v>243</v>
      </c>
      <c r="C596" s="96" t="s">
        <v>124</v>
      </c>
      <c r="D596" s="98"/>
      <c r="E596" s="98"/>
      <c r="F596" s="98"/>
      <c r="G596" s="98"/>
      <c r="H596" s="121">
        <f t="shared" si="103"/>
        <v>0</v>
      </c>
      <c r="I596" s="98"/>
      <c r="J596" s="98"/>
      <c r="K596" s="98"/>
      <c r="L596" s="98">
        <v>2121.16</v>
      </c>
      <c r="M596" s="121">
        <f t="shared" si="104"/>
        <v>2121.16</v>
      </c>
      <c r="N596" s="98"/>
      <c r="O596" s="98"/>
      <c r="P596" s="98"/>
      <c r="Q596" s="98"/>
      <c r="R596" s="329">
        <f t="shared" si="105"/>
        <v>0</v>
      </c>
      <c r="S596" s="336"/>
      <c r="T596" s="323"/>
      <c r="U596" s="323"/>
      <c r="V596" s="323"/>
      <c r="W596" s="337">
        <f t="shared" si="95"/>
        <v>0</v>
      </c>
      <c r="X596" s="336"/>
      <c r="Y596" s="323"/>
      <c r="Z596" s="323"/>
      <c r="AA596" s="323"/>
      <c r="AB596" s="337">
        <f t="shared" ref="AB596" si="108">SUM(X596:AA596)</f>
        <v>0</v>
      </c>
      <c r="AC596" s="464"/>
      <c r="AD596" s="461"/>
      <c r="AE596" s="461"/>
      <c r="AF596" s="461"/>
      <c r="AG596" s="337">
        <f t="shared" ref="AG596" si="109">SUM(AC596:AF596)</f>
        <v>0</v>
      </c>
      <c r="AH596" s="464"/>
      <c r="AI596" s="461"/>
      <c r="AJ596" s="461"/>
      <c r="AK596" s="461"/>
      <c r="AL596" s="337">
        <f t="shared" si="102"/>
        <v>0</v>
      </c>
    </row>
    <row r="597" spans="1:38" ht="12.75" customHeight="1" x14ac:dyDescent="0.2">
      <c r="A597" s="95" t="s">
        <v>16</v>
      </c>
      <c r="B597" s="96" t="s">
        <v>243</v>
      </c>
      <c r="C597" s="96" t="s">
        <v>125</v>
      </c>
      <c r="D597" s="98">
        <v>2538.6999999999998</v>
      </c>
      <c r="E597" s="98">
        <v>1729.83</v>
      </c>
      <c r="F597" s="98">
        <v>3447.0900000000006</v>
      </c>
      <c r="G597" s="98">
        <v>3895.24</v>
      </c>
      <c r="H597" s="121">
        <f t="shared" si="103"/>
        <v>11610.86</v>
      </c>
      <c r="I597" s="98">
        <v>2860.61</v>
      </c>
      <c r="J597" s="98">
        <v>2173.9399999999996</v>
      </c>
      <c r="K597" s="98">
        <v>4956.8900000000003</v>
      </c>
      <c r="L597" s="98">
        <v>5650.4599999999991</v>
      </c>
      <c r="M597" s="121">
        <f t="shared" si="104"/>
        <v>15641.899999999998</v>
      </c>
      <c r="N597" s="98"/>
      <c r="O597" s="98"/>
      <c r="P597" s="98"/>
      <c r="Q597" s="98"/>
      <c r="R597" s="329">
        <f t="shared" si="105"/>
        <v>0</v>
      </c>
      <c r="S597" s="336"/>
      <c r="T597" s="323"/>
      <c r="U597" s="323"/>
      <c r="V597" s="323"/>
      <c r="W597" s="337">
        <f t="shared" si="95"/>
        <v>0</v>
      </c>
      <c r="X597" s="336"/>
      <c r="Y597" s="323"/>
      <c r="Z597" s="323"/>
      <c r="AA597" s="323"/>
      <c r="AB597" s="337">
        <f t="shared" si="101"/>
        <v>0</v>
      </c>
      <c r="AC597" s="336"/>
      <c r="AD597" s="323"/>
      <c r="AE597" s="323"/>
      <c r="AF597" s="323"/>
      <c r="AG597" s="337">
        <f t="shared" si="97"/>
        <v>0</v>
      </c>
      <c r="AH597" s="336"/>
      <c r="AI597" s="323"/>
      <c r="AJ597" s="323"/>
      <c r="AK597" s="323"/>
      <c r="AL597" s="337">
        <f t="shared" si="102"/>
        <v>0</v>
      </c>
    </row>
    <row r="598" spans="1:38" ht="12.75" customHeight="1" x14ac:dyDescent="0.2">
      <c r="A598" s="95" t="s">
        <v>16</v>
      </c>
      <c r="B598" s="96" t="s">
        <v>243</v>
      </c>
      <c r="C598" s="96" t="s">
        <v>126</v>
      </c>
      <c r="D598" s="98">
        <v>10895.29</v>
      </c>
      <c r="E598" s="98">
        <v>7386.0699999999988</v>
      </c>
      <c r="F598" s="98">
        <v>14398.399999999996</v>
      </c>
      <c r="G598" s="98">
        <v>14060.21</v>
      </c>
      <c r="H598" s="121">
        <f t="shared" si="103"/>
        <v>46739.969999999994</v>
      </c>
      <c r="I598" s="98">
        <v>11706.21</v>
      </c>
      <c r="J598" s="98">
        <v>10054.459999999999</v>
      </c>
      <c r="K598" s="98">
        <v>16349.869999999995</v>
      </c>
      <c r="L598" s="98">
        <v>16070.380000000001</v>
      </c>
      <c r="M598" s="121">
        <f t="shared" si="104"/>
        <v>54180.92</v>
      </c>
      <c r="N598" s="98"/>
      <c r="O598" s="98"/>
      <c r="P598" s="98"/>
      <c r="Q598" s="98"/>
      <c r="R598" s="329">
        <f t="shared" si="105"/>
        <v>0</v>
      </c>
      <c r="S598" s="336"/>
      <c r="T598" s="323"/>
      <c r="U598" s="323"/>
      <c r="V598" s="323"/>
      <c r="W598" s="337">
        <f t="shared" si="95"/>
        <v>0</v>
      </c>
      <c r="X598" s="336"/>
      <c r="Y598" s="323"/>
      <c r="Z598" s="323"/>
      <c r="AA598" s="323"/>
      <c r="AB598" s="337">
        <f t="shared" si="101"/>
        <v>0</v>
      </c>
      <c r="AC598" s="336"/>
      <c r="AD598" s="323"/>
      <c r="AE598" s="323"/>
      <c r="AF598" s="323"/>
      <c r="AG598" s="337">
        <f t="shared" si="97"/>
        <v>0</v>
      </c>
      <c r="AH598" s="336"/>
      <c r="AI598" s="323"/>
      <c r="AJ598" s="323"/>
      <c r="AK598" s="323"/>
      <c r="AL598" s="337">
        <f t="shared" si="102"/>
        <v>0</v>
      </c>
    </row>
    <row r="599" spans="1:38" ht="12.75" customHeight="1" x14ac:dyDescent="0.2">
      <c r="A599" s="95" t="s">
        <v>16</v>
      </c>
      <c r="B599" s="96" t="s">
        <v>243</v>
      </c>
      <c r="C599" s="96" t="s">
        <v>127</v>
      </c>
      <c r="D599" s="98">
        <v>2237.42</v>
      </c>
      <c r="E599" s="98">
        <v>1045.54</v>
      </c>
      <c r="F599" s="98">
        <v>1577.46</v>
      </c>
      <c r="G599" s="98">
        <v>1257.9200000000003</v>
      </c>
      <c r="H599" s="121">
        <f t="shared" si="103"/>
        <v>6118.34</v>
      </c>
      <c r="I599" s="98">
        <v>1192.57</v>
      </c>
      <c r="J599" s="98">
        <v>1876.35</v>
      </c>
      <c r="K599" s="98">
        <v>4529.93</v>
      </c>
      <c r="L599" s="98">
        <v>3458.7000000000007</v>
      </c>
      <c r="M599" s="121">
        <f t="shared" si="104"/>
        <v>11057.550000000001</v>
      </c>
      <c r="N599" s="98"/>
      <c r="O599" s="98"/>
      <c r="P599" s="98"/>
      <c r="Q599" s="98"/>
      <c r="R599" s="329">
        <f t="shared" si="105"/>
        <v>0</v>
      </c>
      <c r="S599" s="336"/>
      <c r="T599" s="323"/>
      <c r="U599" s="323"/>
      <c r="V599" s="323"/>
      <c r="W599" s="337">
        <f t="shared" si="95"/>
        <v>0</v>
      </c>
      <c r="X599" s="336"/>
      <c r="Y599" s="323"/>
      <c r="Z599" s="323"/>
      <c r="AA599" s="323"/>
      <c r="AB599" s="337">
        <f t="shared" si="101"/>
        <v>0</v>
      </c>
      <c r="AC599" s="336"/>
      <c r="AD599" s="323"/>
      <c r="AE599" s="323"/>
      <c r="AF599" s="323"/>
      <c r="AG599" s="337">
        <f t="shared" si="97"/>
        <v>0</v>
      </c>
      <c r="AH599" s="336"/>
      <c r="AI599" s="323"/>
      <c r="AJ599" s="323"/>
      <c r="AK599" s="323"/>
      <c r="AL599" s="337">
        <f t="shared" si="102"/>
        <v>0</v>
      </c>
    </row>
    <row r="600" spans="1:38" ht="12.75" customHeight="1" x14ac:dyDescent="0.2">
      <c r="A600" s="95" t="s">
        <v>16</v>
      </c>
      <c r="B600" s="96" t="s">
        <v>243</v>
      </c>
      <c r="C600" s="96" t="s">
        <v>128</v>
      </c>
      <c r="D600" s="98">
        <v>206.69</v>
      </c>
      <c r="E600" s="98">
        <v>297.60000000000002</v>
      </c>
      <c r="F600" s="98">
        <v>1027.8</v>
      </c>
      <c r="G600" s="98">
        <v>10.72</v>
      </c>
      <c r="H600" s="121">
        <f t="shared" si="103"/>
        <v>1542.81</v>
      </c>
      <c r="I600" s="98">
        <v>5.6</v>
      </c>
      <c r="J600" s="98"/>
      <c r="K600" s="98">
        <v>331.22999999999996</v>
      </c>
      <c r="L600" s="98">
        <v>29.67</v>
      </c>
      <c r="M600" s="121">
        <f t="shared" si="104"/>
        <v>366.5</v>
      </c>
      <c r="N600" s="98"/>
      <c r="O600" s="98"/>
      <c r="P600" s="98"/>
      <c r="Q600" s="98"/>
      <c r="R600" s="329">
        <f t="shared" si="105"/>
        <v>0</v>
      </c>
      <c r="S600" s="336"/>
      <c r="T600" s="323"/>
      <c r="U600" s="323"/>
      <c r="V600" s="323"/>
      <c r="W600" s="337">
        <f t="shared" si="95"/>
        <v>0</v>
      </c>
      <c r="X600" s="336"/>
      <c r="Y600" s="323"/>
      <c r="Z600" s="323"/>
      <c r="AA600" s="323"/>
      <c r="AB600" s="337">
        <f t="shared" si="101"/>
        <v>0</v>
      </c>
      <c r="AC600" s="336"/>
      <c r="AD600" s="323"/>
      <c r="AE600" s="323"/>
      <c r="AF600" s="323"/>
      <c r="AG600" s="337">
        <f t="shared" si="97"/>
        <v>0</v>
      </c>
      <c r="AH600" s="336"/>
      <c r="AI600" s="323"/>
      <c r="AJ600" s="323"/>
      <c r="AK600" s="323"/>
      <c r="AL600" s="337">
        <f t="shared" si="102"/>
        <v>0</v>
      </c>
    </row>
    <row r="601" spans="1:38" ht="12.75" customHeight="1" x14ac:dyDescent="0.2">
      <c r="A601" s="95" t="s">
        <v>16</v>
      </c>
      <c r="B601" s="96" t="s">
        <v>243</v>
      </c>
      <c r="C601" s="96" t="s">
        <v>129</v>
      </c>
      <c r="D601" s="98"/>
      <c r="E601" s="98"/>
      <c r="F601" s="98"/>
      <c r="G601" s="98"/>
      <c r="H601" s="121">
        <f t="shared" si="103"/>
        <v>0</v>
      </c>
      <c r="I601" s="98">
        <v>8.14</v>
      </c>
      <c r="J601" s="98">
        <v>12.21</v>
      </c>
      <c r="K601" s="98">
        <v>38.020000000000003</v>
      </c>
      <c r="L601" s="98">
        <v>0</v>
      </c>
      <c r="M601" s="121">
        <f t="shared" si="104"/>
        <v>58.370000000000005</v>
      </c>
      <c r="N601" s="98"/>
      <c r="O601" s="98"/>
      <c r="P601" s="98"/>
      <c r="Q601" s="98"/>
      <c r="R601" s="329">
        <f t="shared" si="105"/>
        <v>0</v>
      </c>
      <c r="S601" s="336"/>
      <c r="T601" s="323"/>
      <c r="U601" s="323"/>
      <c r="V601" s="323"/>
      <c r="W601" s="337">
        <f t="shared" si="95"/>
        <v>0</v>
      </c>
      <c r="X601" s="336"/>
      <c r="Y601" s="323"/>
      <c r="Z601" s="323"/>
      <c r="AA601" s="323"/>
      <c r="AB601" s="337">
        <f t="shared" si="101"/>
        <v>0</v>
      </c>
      <c r="AC601" s="336"/>
      <c r="AD601" s="323"/>
      <c r="AE601" s="323"/>
      <c r="AF601" s="323"/>
      <c r="AG601" s="337">
        <f t="shared" si="97"/>
        <v>0</v>
      </c>
      <c r="AH601" s="336"/>
      <c r="AI601" s="323"/>
      <c r="AJ601" s="323"/>
      <c r="AK601" s="323"/>
      <c r="AL601" s="337">
        <f t="shared" si="102"/>
        <v>0</v>
      </c>
    </row>
    <row r="602" spans="1:38" ht="12.75" customHeight="1" x14ac:dyDescent="0.2">
      <c r="A602" s="95" t="s">
        <v>16</v>
      </c>
      <c r="B602" s="96" t="s">
        <v>243</v>
      </c>
      <c r="C602" s="96" t="s">
        <v>130</v>
      </c>
      <c r="D602" s="98">
        <v>141.86000000000001</v>
      </c>
      <c r="E602" s="98"/>
      <c r="F602" s="98">
        <v>97.35</v>
      </c>
      <c r="G602" s="98"/>
      <c r="H602" s="121">
        <f t="shared" si="103"/>
        <v>239.21</v>
      </c>
      <c r="I602" s="98">
        <v>10.26</v>
      </c>
      <c r="J602" s="98">
        <v>2751.79</v>
      </c>
      <c r="K602" s="98">
        <v>87.45</v>
      </c>
      <c r="L602" s="98">
        <v>54</v>
      </c>
      <c r="M602" s="121">
        <f t="shared" si="104"/>
        <v>2903.5</v>
      </c>
      <c r="N602" s="98"/>
      <c r="O602" s="98"/>
      <c r="P602" s="98"/>
      <c r="Q602" s="98"/>
      <c r="R602" s="329">
        <f t="shared" si="105"/>
        <v>0</v>
      </c>
      <c r="S602" s="336"/>
      <c r="T602" s="323"/>
      <c r="U602" s="323"/>
      <c r="V602" s="323"/>
      <c r="W602" s="337">
        <f t="shared" si="95"/>
        <v>0</v>
      </c>
      <c r="X602" s="336"/>
      <c r="Y602" s="323"/>
      <c r="Z602" s="323"/>
      <c r="AA602" s="323"/>
      <c r="AB602" s="337">
        <f t="shared" si="101"/>
        <v>0</v>
      </c>
      <c r="AC602" s="336"/>
      <c r="AD602" s="323"/>
      <c r="AE602" s="323"/>
      <c r="AF602" s="323"/>
      <c r="AG602" s="337">
        <f t="shared" si="97"/>
        <v>0</v>
      </c>
      <c r="AH602" s="336"/>
      <c r="AI602" s="323"/>
      <c r="AJ602" s="323"/>
      <c r="AK602" s="323"/>
      <c r="AL602" s="337">
        <f t="shared" si="102"/>
        <v>0</v>
      </c>
    </row>
    <row r="603" spans="1:38" ht="12.75" customHeight="1" x14ac:dyDescent="0.2">
      <c r="A603" s="95" t="s">
        <v>16</v>
      </c>
      <c r="B603" s="96" t="s">
        <v>243</v>
      </c>
      <c r="C603" s="96" t="s">
        <v>131</v>
      </c>
      <c r="D603" s="98">
        <v>7069.83</v>
      </c>
      <c r="E603" s="98">
        <v>17118.740000000002</v>
      </c>
      <c r="F603" s="98">
        <v>26890.549999999996</v>
      </c>
      <c r="G603" s="98">
        <v>27025.32</v>
      </c>
      <c r="H603" s="121">
        <f t="shared" si="103"/>
        <v>78104.44</v>
      </c>
      <c r="I603" s="98">
        <v>18431</v>
      </c>
      <c r="J603" s="98">
        <v>18066.649999999998</v>
      </c>
      <c r="K603" s="98">
        <v>27127.24</v>
      </c>
      <c r="L603" s="98">
        <v>24677.59</v>
      </c>
      <c r="M603" s="121">
        <f t="shared" si="104"/>
        <v>88302.48</v>
      </c>
      <c r="N603" s="98"/>
      <c r="O603" s="98"/>
      <c r="P603" s="98"/>
      <c r="Q603" s="98"/>
      <c r="R603" s="329">
        <f t="shared" si="105"/>
        <v>0</v>
      </c>
      <c r="S603" s="336"/>
      <c r="T603" s="323"/>
      <c r="U603" s="323"/>
      <c r="V603" s="323"/>
      <c r="W603" s="337">
        <f t="shared" si="95"/>
        <v>0</v>
      </c>
      <c r="X603" s="336"/>
      <c r="Y603" s="323"/>
      <c r="Z603" s="323"/>
      <c r="AA603" s="323"/>
      <c r="AB603" s="337">
        <f t="shared" si="101"/>
        <v>0</v>
      </c>
      <c r="AC603" s="336"/>
      <c r="AD603" s="323"/>
      <c r="AE603" s="323"/>
      <c r="AF603" s="323"/>
      <c r="AG603" s="337">
        <f t="shared" si="97"/>
        <v>0</v>
      </c>
      <c r="AH603" s="336"/>
      <c r="AI603" s="323"/>
      <c r="AJ603" s="323"/>
      <c r="AK603" s="323"/>
      <c r="AL603" s="337">
        <f t="shared" si="102"/>
        <v>0</v>
      </c>
    </row>
    <row r="604" spans="1:38" ht="12.75" customHeight="1" x14ac:dyDescent="0.2">
      <c r="A604" s="95" t="s">
        <v>16</v>
      </c>
      <c r="B604" s="96" t="s">
        <v>243</v>
      </c>
      <c r="C604" s="96" t="s">
        <v>132</v>
      </c>
      <c r="D604" s="98">
        <v>899.13</v>
      </c>
      <c r="E604" s="98">
        <v>2580.5999999999995</v>
      </c>
      <c r="F604" s="98">
        <v>5760.88</v>
      </c>
      <c r="G604" s="98">
        <v>5781.4299999999985</v>
      </c>
      <c r="H604" s="121">
        <f t="shared" si="103"/>
        <v>15022.039999999999</v>
      </c>
      <c r="I604" s="98">
        <v>117.76</v>
      </c>
      <c r="J604" s="98">
        <v>40.08</v>
      </c>
      <c r="K604" s="98">
        <v>57.120000000000005</v>
      </c>
      <c r="L604" s="98"/>
      <c r="M604" s="121">
        <f t="shared" si="104"/>
        <v>214.96</v>
      </c>
      <c r="N604" s="98"/>
      <c r="O604" s="98"/>
      <c r="P604" s="98"/>
      <c r="Q604" s="98"/>
      <c r="R604" s="329">
        <f t="shared" si="105"/>
        <v>0</v>
      </c>
      <c r="S604" s="336"/>
      <c r="T604" s="323"/>
      <c r="U604" s="323"/>
      <c r="V604" s="323"/>
      <c r="W604" s="337">
        <f t="shared" si="95"/>
        <v>0</v>
      </c>
      <c r="X604" s="336"/>
      <c r="Y604" s="323"/>
      <c r="Z604" s="323"/>
      <c r="AA604" s="323"/>
      <c r="AB604" s="337">
        <f t="shared" si="101"/>
        <v>0</v>
      </c>
      <c r="AC604" s="336"/>
      <c r="AD604" s="323"/>
      <c r="AE604" s="323"/>
      <c r="AF604" s="323"/>
      <c r="AG604" s="337">
        <f t="shared" si="97"/>
        <v>0</v>
      </c>
      <c r="AH604" s="336"/>
      <c r="AI604" s="323"/>
      <c r="AJ604" s="323"/>
      <c r="AK604" s="323"/>
      <c r="AL604" s="337">
        <f t="shared" si="102"/>
        <v>0</v>
      </c>
    </row>
    <row r="605" spans="1:38" ht="12.75" customHeight="1" x14ac:dyDescent="0.2">
      <c r="A605" s="95" t="s">
        <v>16</v>
      </c>
      <c r="B605" s="96" t="s">
        <v>243</v>
      </c>
      <c r="C605" s="96" t="s">
        <v>133</v>
      </c>
      <c r="D605" s="98">
        <v>22.81</v>
      </c>
      <c r="E605" s="98">
        <v>30.02</v>
      </c>
      <c r="F605" s="98">
        <v>38.590000000000003</v>
      </c>
      <c r="G605" s="98">
        <v>84.35</v>
      </c>
      <c r="H605" s="121">
        <f t="shared" si="103"/>
        <v>175.76999999999998</v>
      </c>
      <c r="I605" s="98">
        <v>116.03</v>
      </c>
      <c r="J605" s="98">
        <v>101.27</v>
      </c>
      <c r="K605" s="98">
        <v>79.12</v>
      </c>
      <c r="L605" s="98">
        <v>139.04</v>
      </c>
      <c r="M605" s="121">
        <f t="shared" si="104"/>
        <v>435.46000000000004</v>
      </c>
      <c r="N605" s="98"/>
      <c r="O605" s="98"/>
      <c r="P605" s="98"/>
      <c r="Q605" s="98"/>
      <c r="R605" s="329">
        <f t="shared" si="105"/>
        <v>0</v>
      </c>
      <c r="S605" s="336"/>
      <c r="T605" s="323"/>
      <c r="U605" s="323"/>
      <c r="V605" s="323"/>
      <c r="W605" s="337">
        <f t="shared" si="95"/>
        <v>0</v>
      </c>
      <c r="X605" s="336"/>
      <c r="Y605" s="323"/>
      <c r="Z605" s="323"/>
      <c r="AA605" s="323"/>
      <c r="AB605" s="337">
        <f t="shared" si="101"/>
        <v>0</v>
      </c>
      <c r="AC605" s="336"/>
      <c r="AD605" s="323"/>
      <c r="AE605" s="323"/>
      <c r="AF605" s="323"/>
      <c r="AG605" s="337">
        <f t="shared" si="97"/>
        <v>0</v>
      </c>
      <c r="AH605" s="336"/>
      <c r="AI605" s="323"/>
      <c r="AJ605" s="323"/>
      <c r="AK605" s="323"/>
      <c r="AL605" s="337">
        <f t="shared" si="102"/>
        <v>0</v>
      </c>
    </row>
    <row r="606" spans="1:38" ht="12.75" customHeight="1" x14ac:dyDescent="0.2">
      <c r="A606" s="95" t="s">
        <v>16</v>
      </c>
      <c r="B606" s="96" t="s">
        <v>243</v>
      </c>
      <c r="C606" s="96" t="s">
        <v>134</v>
      </c>
      <c r="D606" s="98">
        <v>1165.77</v>
      </c>
      <c r="E606" s="98">
        <v>617.24</v>
      </c>
      <c r="F606" s="98">
        <v>1228.7599999999998</v>
      </c>
      <c r="G606" s="98">
        <v>1286.0500000000002</v>
      </c>
      <c r="H606" s="121">
        <f t="shared" si="103"/>
        <v>4297.82</v>
      </c>
      <c r="I606" s="98">
        <v>856.21</v>
      </c>
      <c r="J606" s="98">
        <v>235.33000000000004</v>
      </c>
      <c r="K606" s="98">
        <v>1070.8600000000001</v>
      </c>
      <c r="L606" s="98">
        <v>942.32999999999993</v>
      </c>
      <c r="M606" s="121">
        <f t="shared" si="104"/>
        <v>3104.73</v>
      </c>
      <c r="N606" s="98"/>
      <c r="O606" s="98"/>
      <c r="P606" s="98"/>
      <c r="Q606" s="98"/>
      <c r="R606" s="329">
        <f t="shared" si="105"/>
        <v>0</v>
      </c>
      <c r="S606" s="336"/>
      <c r="T606" s="323"/>
      <c r="U606" s="323"/>
      <c r="V606" s="323"/>
      <c r="W606" s="337">
        <f t="shared" si="95"/>
        <v>0</v>
      </c>
      <c r="X606" s="336"/>
      <c r="Y606" s="323"/>
      <c r="Z606" s="323"/>
      <c r="AA606" s="323"/>
      <c r="AB606" s="337">
        <f t="shared" si="101"/>
        <v>0</v>
      </c>
      <c r="AC606" s="336"/>
      <c r="AD606" s="323"/>
      <c r="AE606" s="323"/>
      <c r="AF606" s="323"/>
      <c r="AG606" s="337">
        <f t="shared" si="97"/>
        <v>0</v>
      </c>
      <c r="AH606" s="336"/>
      <c r="AI606" s="323"/>
      <c r="AJ606" s="323"/>
      <c r="AK606" s="323"/>
      <c r="AL606" s="337">
        <f t="shared" si="102"/>
        <v>0</v>
      </c>
    </row>
    <row r="607" spans="1:38" ht="12.75" customHeight="1" x14ac:dyDescent="0.2">
      <c r="A607" s="95" t="s">
        <v>16</v>
      </c>
      <c r="B607" s="96" t="s">
        <v>243</v>
      </c>
      <c r="C607" s="96" t="s">
        <v>135</v>
      </c>
      <c r="D607" s="98"/>
      <c r="E607" s="98"/>
      <c r="F607" s="98"/>
      <c r="G607" s="98"/>
      <c r="H607" s="121">
        <f t="shared" si="103"/>
        <v>0</v>
      </c>
      <c r="I607" s="98"/>
      <c r="J607" s="98"/>
      <c r="K607" s="98"/>
      <c r="L607" s="98">
        <v>21337.37</v>
      </c>
      <c r="M607" s="121">
        <f t="shared" si="104"/>
        <v>21337.37</v>
      </c>
      <c r="N607" s="98"/>
      <c r="O607" s="98"/>
      <c r="P607" s="98"/>
      <c r="Q607" s="98"/>
      <c r="R607" s="329">
        <f t="shared" si="105"/>
        <v>0</v>
      </c>
      <c r="S607" s="336"/>
      <c r="T607" s="323"/>
      <c r="U607" s="323"/>
      <c r="V607" s="323"/>
      <c r="W607" s="337">
        <f t="shared" si="95"/>
        <v>0</v>
      </c>
      <c r="X607" s="336"/>
      <c r="Y607" s="323"/>
      <c r="Z607" s="323"/>
      <c r="AA607" s="323"/>
      <c r="AB607" s="337">
        <f t="shared" si="101"/>
        <v>0</v>
      </c>
      <c r="AC607" s="336"/>
      <c r="AD607" s="323"/>
      <c r="AE607" s="323"/>
      <c r="AF607" s="323"/>
      <c r="AG607" s="337">
        <f t="shared" si="97"/>
        <v>0</v>
      </c>
      <c r="AH607" s="336"/>
      <c r="AI607" s="323"/>
      <c r="AJ607" s="323"/>
      <c r="AK607" s="323"/>
      <c r="AL607" s="337">
        <f t="shared" si="102"/>
        <v>0</v>
      </c>
    </row>
    <row r="608" spans="1:38" ht="12.75" customHeight="1" x14ac:dyDescent="0.2">
      <c r="A608" s="95" t="s">
        <v>16</v>
      </c>
      <c r="B608" s="96" t="s">
        <v>243</v>
      </c>
      <c r="C608" s="96" t="s">
        <v>136</v>
      </c>
      <c r="D608" s="98">
        <v>15970.050000000001</v>
      </c>
      <c r="E608" s="98">
        <v>24408.399999999998</v>
      </c>
      <c r="F608" s="98">
        <v>20754.160000000003</v>
      </c>
      <c r="G608" s="98">
        <v>18328.099999999999</v>
      </c>
      <c r="H608" s="121">
        <f t="shared" si="103"/>
        <v>79460.709999999992</v>
      </c>
      <c r="I608" s="98">
        <v>22372.22</v>
      </c>
      <c r="J608" s="98">
        <v>26953.08</v>
      </c>
      <c r="K608" s="98">
        <v>992.7399999999999</v>
      </c>
      <c r="L608" s="98"/>
      <c r="M608" s="121">
        <f t="shared" si="104"/>
        <v>50318.04</v>
      </c>
      <c r="N608" s="98"/>
      <c r="O608" s="98"/>
      <c r="P608" s="98"/>
      <c r="Q608" s="98"/>
      <c r="R608" s="329">
        <f t="shared" si="105"/>
        <v>0</v>
      </c>
      <c r="S608" s="336"/>
      <c r="T608" s="323"/>
      <c r="U608" s="323"/>
      <c r="V608" s="323"/>
      <c r="W608" s="337">
        <f t="shared" si="95"/>
        <v>0</v>
      </c>
      <c r="X608" s="336"/>
      <c r="Y608" s="323"/>
      <c r="Z608" s="323"/>
      <c r="AA608" s="323"/>
      <c r="AB608" s="337">
        <f t="shared" si="101"/>
        <v>0</v>
      </c>
      <c r="AC608" s="336"/>
      <c r="AD608" s="323"/>
      <c r="AE608" s="323"/>
      <c r="AF608" s="323"/>
      <c r="AG608" s="337">
        <f t="shared" si="97"/>
        <v>0</v>
      </c>
      <c r="AH608" s="336"/>
      <c r="AI608" s="323"/>
      <c r="AJ608" s="323"/>
      <c r="AK608" s="323"/>
      <c r="AL608" s="337">
        <f t="shared" si="102"/>
        <v>0</v>
      </c>
    </row>
    <row r="609" spans="1:38" ht="12.75" customHeight="1" x14ac:dyDescent="0.2">
      <c r="A609" s="95" t="s">
        <v>16</v>
      </c>
      <c r="B609" s="96" t="s">
        <v>243</v>
      </c>
      <c r="C609" s="96" t="s">
        <v>137</v>
      </c>
      <c r="D609" s="98">
        <v>775.2</v>
      </c>
      <c r="E609" s="98">
        <v>631.24</v>
      </c>
      <c r="F609" s="98">
        <v>1331.28</v>
      </c>
      <c r="G609" s="98">
        <v>1300.7</v>
      </c>
      <c r="H609" s="121">
        <f t="shared" si="103"/>
        <v>4038.42</v>
      </c>
      <c r="I609" s="98">
        <v>823.69</v>
      </c>
      <c r="J609" s="98">
        <v>638.66</v>
      </c>
      <c r="K609" s="98">
        <v>1529.5800000000002</v>
      </c>
      <c r="L609" s="98">
        <v>1635.91</v>
      </c>
      <c r="M609" s="121">
        <f t="shared" si="104"/>
        <v>4627.84</v>
      </c>
      <c r="N609" s="98"/>
      <c r="O609" s="98"/>
      <c r="P609" s="98"/>
      <c r="Q609" s="98"/>
      <c r="R609" s="329">
        <f t="shared" si="105"/>
        <v>0</v>
      </c>
      <c r="S609" s="336"/>
      <c r="T609" s="323"/>
      <c r="U609" s="323"/>
      <c r="V609" s="323"/>
      <c r="W609" s="337">
        <f t="shared" si="95"/>
        <v>0</v>
      </c>
      <c r="X609" s="336"/>
      <c r="Y609" s="323"/>
      <c r="Z609" s="323"/>
      <c r="AA609" s="323"/>
      <c r="AB609" s="337">
        <f t="shared" si="101"/>
        <v>0</v>
      </c>
      <c r="AC609" s="336"/>
      <c r="AD609" s="323"/>
      <c r="AE609" s="323"/>
      <c r="AF609" s="323"/>
      <c r="AG609" s="337">
        <f t="shared" si="97"/>
        <v>0</v>
      </c>
      <c r="AH609" s="336"/>
      <c r="AI609" s="323"/>
      <c r="AJ609" s="323"/>
      <c r="AK609" s="323"/>
      <c r="AL609" s="337">
        <f t="shared" si="102"/>
        <v>0</v>
      </c>
    </row>
    <row r="610" spans="1:38" ht="12.75" customHeight="1" x14ac:dyDescent="0.2">
      <c r="A610" s="95" t="s">
        <v>16</v>
      </c>
      <c r="B610" s="96" t="s">
        <v>243</v>
      </c>
      <c r="C610" s="96" t="s">
        <v>138</v>
      </c>
      <c r="D610" s="98">
        <v>969.78</v>
      </c>
      <c r="E610" s="98">
        <v>403.67</v>
      </c>
      <c r="F610" s="98">
        <v>575.67000000000007</v>
      </c>
      <c r="G610" s="98">
        <v>812.03</v>
      </c>
      <c r="H610" s="121">
        <f t="shared" si="103"/>
        <v>2761.15</v>
      </c>
      <c r="I610" s="98">
        <v>458.6</v>
      </c>
      <c r="J610" s="98">
        <v>124.63</v>
      </c>
      <c r="K610" s="98">
        <v>549.88000000000011</v>
      </c>
      <c r="L610" s="98">
        <v>432.74</v>
      </c>
      <c r="M610" s="121">
        <f t="shared" si="104"/>
        <v>1565.8500000000001</v>
      </c>
      <c r="N610" s="98"/>
      <c r="O610" s="98"/>
      <c r="P610" s="98"/>
      <c r="Q610" s="98"/>
      <c r="R610" s="329">
        <f t="shared" si="105"/>
        <v>0</v>
      </c>
      <c r="S610" s="336"/>
      <c r="T610" s="323"/>
      <c r="U610" s="323"/>
      <c r="V610" s="323"/>
      <c r="W610" s="337">
        <f t="shared" si="95"/>
        <v>0</v>
      </c>
      <c r="X610" s="336"/>
      <c r="Y610" s="323"/>
      <c r="Z610" s="323"/>
      <c r="AA610" s="323"/>
      <c r="AB610" s="337">
        <f t="shared" si="101"/>
        <v>0</v>
      </c>
      <c r="AC610" s="336"/>
      <c r="AD610" s="323"/>
      <c r="AE610" s="323"/>
      <c r="AF610" s="323"/>
      <c r="AG610" s="337">
        <f t="shared" si="97"/>
        <v>0</v>
      </c>
      <c r="AH610" s="336"/>
      <c r="AI610" s="323"/>
      <c r="AJ610" s="323"/>
      <c r="AK610" s="323"/>
      <c r="AL610" s="337">
        <f t="shared" si="102"/>
        <v>0</v>
      </c>
    </row>
    <row r="611" spans="1:38" ht="12.75" customHeight="1" x14ac:dyDescent="0.2">
      <c r="A611" s="95" t="s">
        <v>16</v>
      </c>
      <c r="B611" s="96" t="s">
        <v>243</v>
      </c>
      <c r="C611" s="96" t="s">
        <v>139</v>
      </c>
      <c r="D611" s="98">
        <v>1806.49</v>
      </c>
      <c r="E611" s="98">
        <v>2683.24</v>
      </c>
      <c r="F611" s="98">
        <v>2897.8100000000004</v>
      </c>
      <c r="G611" s="98">
        <v>3525.9399999999996</v>
      </c>
      <c r="H611" s="121">
        <f t="shared" si="103"/>
        <v>10913.48</v>
      </c>
      <c r="I611" s="98">
        <v>2224.3300000000004</v>
      </c>
      <c r="J611" s="98">
        <v>2614.2100000000005</v>
      </c>
      <c r="K611" s="98">
        <v>3297.53</v>
      </c>
      <c r="L611" s="98">
        <v>2598.2399999999998</v>
      </c>
      <c r="M611" s="121">
        <f t="shared" si="104"/>
        <v>10734.310000000001</v>
      </c>
      <c r="N611" s="98"/>
      <c r="O611" s="98"/>
      <c r="P611" s="98"/>
      <c r="Q611" s="98"/>
      <c r="R611" s="329">
        <f t="shared" si="105"/>
        <v>0</v>
      </c>
      <c r="S611" s="336"/>
      <c r="T611" s="323"/>
      <c r="U611" s="323"/>
      <c r="V611" s="323"/>
      <c r="W611" s="337">
        <f t="shared" ref="W611:W675" si="110">SUM(S611:V611)</f>
        <v>0</v>
      </c>
      <c r="X611" s="336"/>
      <c r="Y611" s="323"/>
      <c r="Z611" s="323"/>
      <c r="AA611" s="323"/>
      <c r="AB611" s="337">
        <f t="shared" si="101"/>
        <v>0</v>
      </c>
      <c r="AC611" s="336"/>
      <c r="AD611" s="323"/>
      <c r="AE611" s="323"/>
      <c r="AF611" s="323"/>
      <c r="AG611" s="337">
        <f t="shared" si="97"/>
        <v>0</v>
      </c>
      <c r="AH611" s="336"/>
      <c r="AI611" s="323"/>
      <c r="AJ611" s="323"/>
      <c r="AK611" s="323"/>
      <c r="AL611" s="337">
        <f t="shared" si="102"/>
        <v>0</v>
      </c>
    </row>
    <row r="612" spans="1:38" ht="12.75" customHeight="1" x14ac:dyDescent="0.2">
      <c r="A612" s="95" t="s">
        <v>16</v>
      </c>
      <c r="B612" s="96" t="s">
        <v>243</v>
      </c>
      <c r="C612" s="96" t="s">
        <v>140</v>
      </c>
      <c r="D612" s="98"/>
      <c r="E612" s="98"/>
      <c r="F612" s="98"/>
      <c r="G612" s="98">
        <v>5206.0299999999988</v>
      </c>
      <c r="H612" s="121">
        <f t="shared" si="103"/>
        <v>5206.0299999999988</v>
      </c>
      <c r="I612" s="98">
        <v>4735.3</v>
      </c>
      <c r="J612" s="98">
        <v>3920.48</v>
      </c>
      <c r="K612" s="98">
        <v>9004.760000000002</v>
      </c>
      <c r="L612" s="98">
        <v>9763.39</v>
      </c>
      <c r="M612" s="121">
        <f t="shared" si="104"/>
        <v>27423.93</v>
      </c>
      <c r="N612" s="98"/>
      <c r="O612" s="98"/>
      <c r="P612" s="98"/>
      <c r="Q612" s="98"/>
      <c r="R612" s="329">
        <f t="shared" si="105"/>
        <v>0</v>
      </c>
      <c r="S612" s="336"/>
      <c r="T612" s="323"/>
      <c r="U612" s="323"/>
      <c r="V612" s="323"/>
      <c r="W612" s="337">
        <f t="shared" si="110"/>
        <v>0</v>
      </c>
      <c r="X612" s="336"/>
      <c r="Y612" s="323"/>
      <c r="Z612" s="323"/>
      <c r="AA612" s="323"/>
      <c r="AB612" s="337">
        <f t="shared" si="101"/>
        <v>0</v>
      </c>
      <c r="AC612" s="336"/>
      <c r="AD612" s="323"/>
      <c r="AE612" s="323"/>
      <c r="AF612" s="323"/>
      <c r="AG612" s="337">
        <f t="shared" si="97"/>
        <v>0</v>
      </c>
      <c r="AH612" s="336"/>
      <c r="AI612" s="323"/>
      <c r="AJ612" s="323"/>
      <c r="AK612" s="323"/>
      <c r="AL612" s="337">
        <f t="shared" si="102"/>
        <v>0</v>
      </c>
    </row>
    <row r="613" spans="1:38" ht="12.75" customHeight="1" x14ac:dyDescent="0.2">
      <c r="A613" s="95" t="s">
        <v>16</v>
      </c>
      <c r="B613" s="96" t="s">
        <v>243</v>
      </c>
      <c r="C613" s="96" t="s">
        <v>156</v>
      </c>
      <c r="D613" s="98">
        <v>553.49</v>
      </c>
      <c r="E613" s="98">
        <v>924.83</v>
      </c>
      <c r="F613" s="98">
        <v>1057.53</v>
      </c>
      <c r="G613" s="98">
        <v>1046.28</v>
      </c>
      <c r="H613" s="121">
        <f t="shared" si="103"/>
        <v>3582.13</v>
      </c>
      <c r="I613" s="98">
        <v>549.77</v>
      </c>
      <c r="J613" s="98">
        <v>258.91000000000003</v>
      </c>
      <c r="K613" s="98">
        <v>523.25</v>
      </c>
      <c r="L613" s="98">
        <v>1693.37</v>
      </c>
      <c r="M613" s="121">
        <f t="shared" si="104"/>
        <v>3025.3</v>
      </c>
      <c r="N613" s="98"/>
      <c r="O613" s="98"/>
      <c r="P613" s="98"/>
      <c r="Q613" s="98"/>
      <c r="R613" s="329">
        <f t="shared" si="105"/>
        <v>0</v>
      </c>
      <c r="S613" s="336"/>
      <c r="T613" s="323"/>
      <c r="U613" s="323"/>
      <c r="V613" s="323"/>
      <c r="W613" s="337">
        <f t="shared" si="110"/>
        <v>0</v>
      </c>
      <c r="X613" s="336"/>
      <c r="Y613" s="323"/>
      <c r="Z613" s="323"/>
      <c r="AA613" s="323"/>
      <c r="AB613" s="337">
        <f t="shared" si="101"/>
        <v>0</v>
      </c>
      <c r="AC613" s="336"/>
      <c r="AD613" s="323"/>
      <c r="AE613" s="323"/>
      <c r="AF613" s="323"/>
      <c r="AG613" s="337">
        <f t="shared" si="97"/>
        <v>0</v>
      </c>
      <c r="AH613" s="336"/>
      <c r="AI613" s="323"/>
      <c r="AJ613" s="323"/>
      <c r="AK613" s="323"/>
      <c r="AL613" s="337">
        <f t="shared" si="102"/>
        <v>0</v>
      </c>
    </row>
    <row r="614" spans="1:38" ht="12.75" customHeight="1" x14ac:dyDescent="0.2">
      <c r="A614" s="95" t="s">
        <v>16</v>
      </c>
      <c r="B614" s="96" t="s">
        <v>243</v>
      </c>
      <c r="C614" s="96" t="s">
        <v>148</v>
      </c>
      <c r="D614" s="98"/>
      <c r="E614" s="98"/>
      <c r="F614" s="98"/>
      <c r="G614" s="98"/>
      <c r="H614" s="121">
        <f t="shared" si="103"/>
        <v>0</v>
      </c>
      <c r="I614" s="98"/>
      <c r="J614" s="98">
        <v>14.2</v>
      </c>
      <c r="K614" s="98">
        <v>117.65</v>
      </c>
      <c r="L614" s="98">
        <v>19.149999999999999</v>
      </c>
      <c r="M614" s="121">
        <f t="shared" si="104"/>
        <v>151</v>
      </c>
      <c r="N614" s="98"/>
      <c r="O614" s="98"/>
      <c r="P614" s="98"/>
      <c r="Q614" s="98"/>
      <c r="R614" s="329">
        <f t="shared" si="105"/>
        <v>0</v>
      </c>
      <c r="S614" s="336"/>
      <c r="T614" s="323"/>
      <c r="U614" s="323"/>
      <c r="V614" s="323"/>
      <c r="W614" s="337">
        <f t="shared" si="110"/>
        <v>0</v>
      </c>
      <c r="X614" s="336"/>
      <c r="Y614" s="323"/>
      <c r="Z614" s="323"/>
      <c r="AA614" s="323"/>
      <c r="AB614" s="337">
        <f t="shared" si="101"/>
        <v>0</v>
      </c>
      <c r="AC614" s="336"/>
      <c r="AD614" s="323"/>
      <c r="AE614" s="323"/>
      <c r="AF614" s="323"/>
      <c r="AG614" s="337">
        <f t="shared" si="97"/>
        <v>0</v>
      </c>
      <c r="AH614" s="336"/>
      <c r="AI614" s="323"/>
      <c r="AJ614" s="323"/>
      <c r="AK614" s="323"/>
      <c r="AL614" s="337">
        <f t="shared" si="102"/>
        <v>0</v>
      </c>
    </row>
    <row r="615" spans="1:38" ht="12.75" customHeight="1" x14ac:dyDescent="0.2">
      <c r="A615" s="95" t="s">
        <v>16</v>
      </c>
      <c r="B615" s="96" t="s">
        <v>243</v>
      </c>
      <c r="C615" s="96" t="s">
        <v>153</v>
      </c>
      <c r="D615" s="98">
        <v>17914.16</v>
      </c>
      <c r="E615" s="98">
        <v>11560.22</v>
      </c>
      <c r="F615" s="98">
        <v>25562.659999999996</v>
      </c>
      <c r="G615" s="98">
        <v>23135.100000000002</v>
      </c>
      <c r="H615" s="121">
        <f t="shared" si="103"/>
        <v>78172.14</v>
      </c>
      <c r="I615" s="98">
        <v>24263.149999999998</v>
      </c>
      <c r="J615" s="98">
        <v>22043.96</v>
      </c>
      <c r="K615" s="98">
        <v>27979.300000000003</v>
      </c>
      <c r="L615" s="98">
        <v>60872.679999999993</v>
      </c>
      <c r="M615" s="121">
        <f t="shared" si="104"/>
        <v>135159.09</v>
      </c>
      <c r="N615" s="98"/>
      <c r="O615" s="98"/>
      <c r="P615" s="98"/>
      <c r="Q615" s="98"/>
      <c r="R615" s="329">
        <f t="shared" si="105"/>
        <v>0</v>
      </c>
      <c r="S615" s="336"/>
      <c r="T615" s="323"/>
      <c r="U615" s="323"/>
      <c r="V615" s="323"/>
      <c r="W615" s="337">
        <f t="shared" si="110"/>
        <v>0</v>
      </c>
      <c r="X615" s="336"/>
      <c r="Y615" s="323"/>
      <c r="Z615" s="323"/>
      <c r="AA615" s="323"/>
      <c r="AB615" s="337">
        <f t="shared" si="101"/>
        <v>0</v>
      </c>
      <c r="AC615" s="336"/>
      <c r="AD615" s="323"/>
      <c r="AE615" s="323"/>
      <c r="AF615" s="323"/>
      <c r="AG615" s="337">
        <f t="shared" si="97"/>
        <v>0</v>
      </c>
      <c r="AH615" s="336"/>
      <c r="AI615" s="323"/>
      <c r="AJ615" s="323"/>
      <c r="AK615" s="323"/>
      <c r="AL615" s="337">
        <f t="shared" si="102"/>
        <v>0</v>
      </c>
    </row>
    <row r="616" spans="1:38" ht="12.75" customHeight="1" x14ac:dyDescent="0.2">
      <c r="A616" s="95" t="s">
        <v>16</v>
      </c>
      <c r="B616" s="96" t="s">
        <v>243</v>
      </c>
      <c r="C616" s="96" t="s">
        <v>141</v>
      </c>
      <c r="D616" s="98">
        <v>43752</v>
      </c>
      <c r="E616" s="98">
        <v>24782.240000000002</v>
      </c>
      <c r="F616" s="98">
        <v>62537.049999999988</v>
      </c>
      <c r="G616" s="98">
        <v>65362.239999999998</v>
      </c>
      <c r="H616" s="121">
        <f t="shared" si="103"/>
        <v>196433.53</v>
      </c>
      <c r="I616" s="98">
        <v>53266.36</v>
      </c>
      <c r="J616" s="98">
        <v>45210.320000000007</v>
      </c>
      <c r="K616" s="98">
        <v>84841.689999999988</v>
      </c>
      <c r="L616" s="98">
        <v>79267.08</v>
      </c>
      <c r="M616" s="121">
        <f t="shared" si="104"/>
        <v>262585.45</v>
      </c>
      <c r="N616" s="98"/>
      <c r="O616" s="98"/>
      <c r="P616" s="98"/>
      <c r="Q616" s="98"/>
      <c r="R616" s="329">
        <f t="shared" si="105"/>
        <v>0</v>
      </c>
      <c r="S616" s="336"/>
      <c r="T616" s="323"/>
      <c r="U616" s="323"/>
      <c r="V616" s="323"/>
      <c r="W616" s="337">
        <f t="shared" si="110"/>
        <v>0</v>
      </c>
      <c r="X616" s="336"/>
      <c r="Y616" s="323"/>
      <c r="Z616" s="323"/>
      <c r="AA616" s="323"/>
      <c r="AB616" s="337">
        <f t="shared" si="101"/>
        <v>0</v>
      </c>
      <c r="AC616" s="336"/>
      <c r="AD616" s="323"/>
      <c r="AE616" s="323"/>
      <c r="AF616" s="323"/>
      <c r="AG616" s="337">
        <f t="shared" si="97"/>
        <v>0</v>
      </c>
      <c r="AH616" s="336"/>
      <c r="AI616" s="323"/>
      <c r="AJ616" s="323"/>
      <c r="AK616" s="323"/>
      <c r="AL616" s="337">
        <f t="shared" si="102"/>
        <v>0</v>
      </c>
    </row>
    <row r="617" spans="1:38" ht="12.75" customHeight="1" x14ac:dyDescent="0.2">
      <c r="A617" s="95" t="s">
        <v>16</v>
      </c>
      <c r="B617" s="96" t="s">
        <v>243</v>
      </c>
      <c r="C617" s="96" t="s">
        <v>142</v>
      </c>
      <c r="D617" s="98">
        <v>55870.310000000005</v>
      </c>
      <c r="E617" s="98">
        <v>75384.56</v>
      </c>
      <c r="F617" s="98">
        <v>85147.64</v>
      </c>
      <c r="G617" s="98">
        <v>89764.47</v>
      </c>
      <c r="H617" s="121">
        <f t="shared" si="103"/>
        <v>306166.98</v>
      </c>
      <c r="I617" s="98">
        <v>54606.62</v>
      </c>
      <c r="J617" s="98">
        <v>68622.98</v>
      </c>
      <c r="K617" s="98">
        <v>77294.72000000003</v>
      </c>
      <c r="L617" s="98">
        <v>88834.13</v>
      </c>
      <c r="M617" s="121">
        <f t="shared" si="104"/>
        <v>289358.45000000007</v>
      </c>
      <c r="N617" s="98"/>
      <c r="O617" s="98"/>
      <c r="P617" s="98"/>
      <c r="Q617" s="98"/>
      <c r="R617" s="329">
        <f t="shared" si="105"/>
        <v>0</v>
      </c>
      <c r="S617" s="336"/>
      <c r="T617" s="323"/>
      <c r="U617" s="323"/>
      <c r="V617" s="323"/>
      <c r="W617" s="337">
        <f t="shared" si="110"/>
        <v>0</v>
      </c>
      <c r="X617" s="336"/>
      <c r="Y617" s="323"/>
      <c r="Z617" s="323"/>
      <c r="AA617" s="323"/>
      <c r="AB617" s="337">
        <f t="shared" si="101"/>
        <v>0</v>
      </c>
      <c r="AC617" s="336"/>
      <c r="AD617" s="323"/>
      <c r="AE617" s="323"/>
      <c r="AF617" s="323"/>
      <c r="AG617" s="337">
        <f t="shared" si="97"/>
        <v>0</v>
      </c>
      <c r="AH617" s="336"/>
      <c r="AI617" s="323"/>
      <c r="AJ617" s="323"/>
      <c r="AK617" s="323"/>
      <c r="AL617" s="337">
        <f t="shared" si="102"/>
        <v>0</v>
      </c>
    </row>
    <row r="618" spans="1:38" ht="12.75" customHeight="1" x14ac:dyDescent="0.2">
      <c r="A618" s="95" t="s">
        <v>16</v>
      </c>
      <c r="B618" s="96" t="s">
        <v>243</v>
      </c>
      <c r="C618" s="96" t="s">
        <v>143</v>
      </c>
      <c r="D618" s="98">
        <v>21571.550000000003</v>
      </c>
      <c r="E618" s="98">
        <v>36707.139999999992</v>
      </c>
      <c r="F618" s="98">
        <v>29554.229999999996</v>
      </c>
      <c r="G618" s="98">
        <v>37428.439999999995</v>
      </c>
      <c r="H618" s="121">
        <f t="shared" si="103"/>
        <v>125261.35999999999</v>
      </c>
      <c r="I618" s="98">
        <v>25017.89</v>
      </c>
      <c r="J618" s="98">
        <v>33719.49</v>
      </c>
      <c r="K618" s="98">
        <v>30319.119999999999</v>
      </c>
      <c r="L618" s="98">
        <v>36001.279999999999</v>
      </c>
      <c r="M618" s="121">
        <f t="shared" si="104"/>
        <v>125057.78</v>
      </c>
      <c r="N618" s="98"/>
      <c r="O618" s="98"/>
      <c r="P618" s="98"/>
      <c r="Q618" s="98"/>
      <c r="R618" s="329">
        <f t="shared" si="105"/>
        <v>0</v>
      </c>
      <c r="S618" s="336"/>
      <c r="T618" s="323"/>
      <c r="U618" s="323"/>
      <c r="V618" s="323"/>
      <c r="W618" s="337">
        <f t="shared" si="110"/>
        <v>0</v>
      </c>
      <c r="X618" s="336"/>
      <c r="Y618" s="323"/>
      <c r="Z618" s="323"/>
      <c r="AA618" s="323"/>
      <c r="AB618" s="337">
        <f t="shared" si="101"/>
        <v>0</v>
      </c>
      <c r="AC618" s="336"/>
      <c r="AD618" s="323"/>
      <c r="AE618" s="323"/>
      <c r="AF618" s="323"/>
      <c r="AG618" s="337">
        <f t="shared" si="97"/>
        <v>0</v>
      </c>
      <c r="AH618" s="336"/>
      <c r="AI618" s="323"/>
      <c r="AJ618" s="323"/>
      <c r="AK618" s="323"/>
      <c r="AL618" s="337">
        <f t="shared" si="102"/>
        <v>0</v>
      </c>
    </row>
    <row r="619" spans="1:38" ht="12.75" customHeight="1" x14ac:dyDescent="0.2">
      <c r="A619" s="95" t="s">
        <v>16</v>
      </c>
      <c r="B619" s="96" t="s">
        <v>243</v>
      </c>
      <c r="C619" s="96" t="s">
        <v>144</v>
      </c>
      <c r="D619" s="98">
        <v>27311.209999999995</v>
      </c>
      <c r="E619" s="98">
        <v>30500.89</v>
      </c>
      <c r="F619" s="98">
        <v>46350.530000000006</v>
      </c>
      <c r="G619" s="98">
        <v>34113.159999999996</v>
      </c>
      <c r="H619" s="121">
        <f t="shared" ref="H619:H650" si="111">SUM(D619:G619)</f>
        <v>138275.79</v>
      </c>
      <c r="I619" s="98">
        <v>21963.550000000003</v>
      </c>
      <c r="J619" s="98">
        <v>24930.5</v>
      </c>
      <c r="K619" s="98">
        <v>37146.280000000006</v>
      </c>
      <c r="L619" s="98">
        <v>40590.679999999993</v>
      </c>
      <c r="M619" s="121">
        <f t="shared" ref="M619:M650" si="112">SUM(I619:L619)</f>
        <v>124631.01000000001</v>
      </c>
      <c r="N619" s="98"/>
      <c r="O619" s="98"/>
      <c r="P619" s="98"/>
      <c r="Q619" s="98"/>
      <c r="R619" s="329">
        <f t="shared" ref="R619:R650" si="113">SUM(N619:Q619)</f>
        <v>0</v>
      </c>
      <c r="S619" s="336"/>
      <c r="T619" s="323"/>
      <c r="U619" s="323"/>
      <c r="V619" s="323"/>
      <c r="W619" s="337">
        <f t="shared" si="110"/>
        <v>0</v>
      </c>
      <c r="X619" s="336"/>
      <c r="Y619" s="323"/>
      <c r="Z619" s="323"/>
      <c r="AA619" s="323"/>
      <c r="AB619" s="337">
        <f t="shared" si="101"/>
        <v>0</v>
      </c>
      <c r="AC619" s="336"/>
      <c r="AD619" s="323"/>
      <c r="AE619" s="323"/>
      <c r="AF619" s="323"/>
      <c r="AG619" s="337">
        <f t="shared" si="97"/>
        <v>0</v>
      </c>
      <c r="AH619" s="336"/>
      <c r="AI619" s="323"/>
      <c r="AJ619" s="323"/>
      <c r="AK619" s="323"/>
      <c r="AL619" s="337">
        <f t="shared" si="102"/>
        <v>0</v>
      </c>
    </row>
    <row r="620" spans="1:38" ht="12.75" customHeight="1" x14ac:dyDescent="0.2">
      <c r="A620" s="95" t="s">
        <v>16</v>
      </c>
      <c r="B620" s="96" t="s">
        <v>243</v>
      </c>
      <c r="C620" s="96" t="s">
        <v>170</v>
      </c>
      <c r="D620" s="98">
        <v>11095.46</v>
      </c>
      <c r="E620" s="98">
        <v>20536.77</v>
      </c>
      <c r="F620" s="98">
        <v>20312.900000000001</v>
      </c>
      <c r="G620" s="98">
        <v>23891.03</v>
      </c>
      <c r="H620" s="121">
        <f t="shared" si="111"/>
        <v>75836.160000000003</v>
      </c>
      <c r="I620" s="98">
        <v>20671.120000000003</v>
      </c>
      <c r="J620" s="98">
        <v>24292.18</v>
      </c>
      <c r="K620" s="98">
        <v>27014.750000000004</v>
      </c>
      <c r="L620" s="98">
        <v>24746.18</v>
      </c>
      <c r="M620" s="121">
        <f t="shared" si="112"/>
        <v>96724.23000000001</v>
      </c>
      <c r="N620" s="98"/>
      <c r="O620" s="98"/>
      <c r="P620" s="98"/>
      <c r="Q620" s="98"/>
      <c r="R620" s="329">
        <f t="shared" si="113"/>
        <v>0</v>
      </c>
      <c r="S620" s="336"/>
      <c r="T620" s="323"/>
      <c r="U620" s="323"/>
      <c r="V620" s="323"/>
      <c r="W620" s="337">
        <f t="shared" si="110"/>
        <v>0</v>
      </c>
      <c r="X620" s="336"/>
      <c r="Y620" s="323"/>
      <c r="Z620" s="323"/>
      <c r="AA620" s="323"/>
      <c r="AB620" s="337">
        <f t="shared" si="101"/>
        <v>0</v>
      </c>
      <c r="AC620" s="336"/>
      <c r="AD620" s="323"/>
      <c r="AE620" s="323"/>
      <c r="AF620" s="323"/>
      <c r="AG620" s="337">
        <f t="shared" si="97"/>
        <v>0</v>
      </c>
      <c r="AH620" s="336"/>
      <c r="AI620" s="323"/>
      <c r="AJ620" s="323"/>
      <c r="AK620" s="323"/>
      <c r="AL620" s="337">
        <f t="shared" si="102"/>
        <v>0</v>
      </c>
    </row>
    <row r="621" spans="1:38" ht="12.75" customHeight="1" x14ac:dyDescent="0.2">
      <c r="A621" s="95" t="s">
        <v>16</v>
      </c>
      <c r="B621" s="96" t="s">
        <v>243</v>
      </c>
      <c r="C621" s="96" t="s">
        <v>146</v>
      </c>
      <c r="D621" s="98">
        <v>5024.8900000000003</v>
      </c>
      <c r="E621" s="98">
        <v>13268.660000000003</v>
      </c>
      <c r="F621" s="98">
        <v>7637.1600000000008</v>
      </c>
      <c r="G621" s="98">
        <v>7454.8700000000017</v>
      </c>
      <c r="H621" s="121">
        <f t="shared" si="111"/>
        <v>33385.58</v>
      </c>
      <c r="I621" s="98">
        <v>5065.92</v>
      </c>
      <c r="J621" s="98">
        <v>12295.910000000002</v>
      </c>
      <c r="K621" s="98">
        <v>6093.4</v>
      </c>
      <c r="L621" s="98">
        <v>6757.4400000000005</v>
      </c>
      <c r="M621" s="121">
        <f t="shared" si="112"/>
        <v>30212.670000000006</v>
      </c>
      <c r="N621" s="98"/>
      <c r="O621" s="98"/>
      <c r="P621" s="98"/>
      <c r="Q621" s="98"/>
      <c r="R621" s="329">
        <f t="shared" si="113"/>
        <v>0</v>
      </c>
      <c r="S621" s="336"/>
      <c r="T621" s="323"/>
      <c r="U621" s="323"/>
      <c r="V621" s="323"/>
      <c r="W621" s="337">
        <f t="shared" si="110"/>
        <v>0</v>
      </c>
      <c r="X621" s="336"/>
      <c r="Y621" s="323"/>
      <c r="Z621" s="323"/>
      <c r="AA621" s="323"/>
      <c r="AB621" s="337">
        <f t="shared" si="101"/>
        <v>0</v>
      </c>
      <c r="AC621" s="336"/>
      <c r="AD621" s="323"/>
      <c r="AE621" s="323"/>
      <c r="AF621" s="323"/>
      <c r="AG621" s="337">
        <f t="shared" si="97"/>
        <v>0</v>
      </c>
      <c r="AH621" s="336"/>
      <c r="AI621" s="323"/>
      <c r="AJ621" s="323"/>
      <c r="AK621" s="323"/>
      <c r="AL621" s="337">
        <f t="shared" si="102"/>
        <v>0</v>
      </c>
    </row>
    <row r="622" spans="1:38" ht="12.75" customHeight="1" x14ac:dyDescent="0.2">
      <c r="A622" s="95" t="s">
        <v>16</v>
      </c>
      <c r="B622" s="96" t="s">
        <v>243</v>
      </c>
      <c r="C622" s="96" t="s">
        <v>147</v>
      </c>
      <c r="D622" s="98">
        <v>9599.61</v>
      </c>
      <c r="E622" s="98">
        <v>4556.0500000000011</v>
      </c>
      <c r="F622" s="98">
        <v>13193.28</v>
      </c>
      <c r="G622" s="98">
        <v>14561.24</v>
      </c>
      <c r="H622" s="121">
        <f t="shared" si="111"/>
        <v>41910.18</v>
      </c>
      <c r="I622" s="98">
        <v>8103.03</v>
      </c>
      <c r="J622" s="98">
        <v>5365.16</v>
      </c>
      <c r="K622" s="98">
        <v>10798.58</v>
      </c>
      <c r="L622" s="98">
        <v>11349.580000000002</v>
      </c>
      <c r="M622" s="121">
        <f t="shared" si="112"/>
        <v>35616.35</v>
      </c>
      <c r="N622" s="98"/>
      <c r="O622" s="98"/>
      <c r="P622" s="98"/>
      <c r="Q622" s="98"/>
      <c r="R622" s="329">
        <f t="shared" si="113"/>
        <v>0</v>
      </c>
      <c r="S622" s="336"/>
      <c r="T622" s="323"/>
      <c r="U622" s="323"/>
      <c r="V622" s="323"/>
      <c r="W622" s="337">
        <f t="shared" si="110"/>
        <v>0</v>
      </c>
      <c r="X622" s="336"/>
      <c r="Y622" s="323"/>
      <c r="Z622" s="323"/>
      <c r="AA622" s="323"/>
      <c r="AB622" s="337">
        <f t="shared" si="101"/>
        <v>0</v>
      </c>
      <c r="AC622" s="336"/>
      <c r="AD622" s="323"/>
      <c r="AE622" s="323"/>
      <c r="AF622" s="323"/>
      <c r="AG622" s="337">
        <f t="shared" ref="AG622:AG687" si="114">SUM(AC622:AF622)</f>
        <v>0</v>
      </c>
      <c r="AH622" s="336"/>
      <c r="AI622" s="323"/>
      <c r="AJ622" s="323"/>
      <c r="AK622" s="323"/>
      <c r="AL622" s="337">
        <f t="shared" si="102"/>
        <v>0</v>
      </c>
    </row>
    <row r="623" spans="1:38" ht="12.75" customHeight="1" x14ac:dyDescent="0.2">
      <c r="A623" s="95" t="s">
        <v>16</v>
      </c>
      <c r="B623" s="96" t="s">
        <v>11</v>
      </c>
      <c r="C623" s="96" t="s">
        <v>158</v>
      </c>
      <c r="D623" s="98">
        <v>1812.9000000000003</v>
      </c>
      <c r="E623" s="98">
        <v>1047.31</v>
      </c>
      <c r="F623" s="98">
        <v>614.75</v>
      </c>
      <c r="G623" s="98">
        <v>188.54</v>
      </c>
      <c r="H623" s="121">
        <f t="shared" si="111"/>
        <v>3663.5</v>
      </c>
      <c r="I623" s="98">
        <v>285.68</v>
      </c>
      <c r="J623" s="98">
        <v>571.83000000000004</v>
      </c>
      <c r="K623" s="98">
        <v>340.25</v>
      </c>
      <c r="L623" s="98">
        <v>119.33000000000001</v>
      </c>
      <c r="M623" s="121">
        <f t="shared" si="112"/>
        <v>1317.09</v>
      </c>
      <c r="N623" s="98"/>
      <c r="O623" s="98"/>
      <c r="P623" s="98"/>
      <c r="Q623" s="98"/>
      <c r="R623" s="329">
        <f t="shared" si="113"/>
        <v>0</v>
      </c>
      <c r="S623" s="336"/>
      <c r="T623" s="323"/>
      <c r="U623" s="323"/>
      <c r="V623" s="323"/>
      <c r="W623" s="337">
        <f t="shared" si="110"/>
        <v>0</v>
      </c>
      <c r="X623" s="336"/>
      <c r="Y623" s="323"/>
      <c r="Z623" s="323"/>
      <c r="AA623" s="323"/>
      <c r="AB623" s="337">
        <f t="shared" si="101"/>
        <v>0</v>
      </c>
      <c r="AC623" s="336"/>
      <c r="AD623" s="323"/>
      <c r="AE623" s="323"/>
      <c r="AF623" s="323"/>
      <c r="AG623" s="337">
        <f t="shared" si="114"/>
        <v>0</v>
      </c>
      <c r="AH623" s="336"/>
      <c r="AI623" s="323"/>
      <c r="AJ623" s="323"/>
      <c r="AK623" s="323"/>
      <c r="AL623" s="337">
        <f t="shared" si="102"/>
        <v>0</v>
      </c>
    </row>
    <row r="624" spans="1:38" ht="12.75" customHeight="1" x14ac:dyDescent="0.2">
      <c r="A624" s="95" t="s">
        <v>16</v>
      </c>
      <c r="B624" s="96" t="s">
        <v>11</v>
      </c>
      <c r="C624" s="96" t="s">
        <v>161</v>
      </c>
      <c r="D624" s="98">
        <v>397.92</v>
      </c>
      <c r="E624" s="98">
        <v>279.35000000000002</v>
      </c>
      <c r="F624" s="98">
        <v>427.51</v>
      </c>
      <c r="G624" s="98">
        <v>473.02</v>
      </c>
      <c r="H624" s="121">
        <f t="shared" si="111"/>
        <v>1577.8</v>
      </c>
      <c r="I624" s="98">
        <v>928.31</v>
      </c>
      <c r="J624" s="98">
        <v>166.85000000000002</v>
      </c>
      <c r="K624" s="98"/>
      <c r="L624" s="98"/>
      <c r="M624" s="121">
        <f t="shared" si="112"/>
        <v>1095.1599999999999</v>
      </c>
      <c r="N624" s="98"/>
      <c r="O624" s="98"/>
      <c r="P624" s="98"/>
      <c r="Q624" s="98"/>
      <c r="R624" s="329">
        <f t="shared" si="113"/>
        <v>0</v>
      </c>
      <c r="S624" s="336"/>
      <c r="T624" s="323"/>
      <c r="U624" s="323"/>
      <c r="V624" s="323"/>
      <c r="W624" s="337">
        <f t="shared" si="110"/>
        <v>0</v>
      </c>
      <c r="X624" s="336"/>
      <c r="Y624" s="323"/>
      <c r="Z624" s="323"/>
      <c r="AA624" s="323"/>
      <c r="AB624" s="337">
        <f t="shared" ref="AB624:AB691" si="115">SUM(X624:AA624)</f>
        <v>0</v>
      </c>
      <c r="AC624" s="336"/>
      <c r="AD624" s="323"/>
      <c r="AE624" s="323"/>
      <c r="AF624" s="323"/>
      <c r="AG624" s="337">
        <f t="shared" si="114"/>
        <v>0</v>
      </c>
      <c r="AH624" s="336"/>
      <c r="AI624" s="323"/>
      <c r="AJ624" s="323"/>
      <c r="AK624" s="323"/>
      <c r="AL624" s="337">
        <f t="shared" si="102"/>
        <v>0</v>
      </c>
    </row>
    <row r="625" spans="1:38" ht="12.75" customHeight="1" x14ac:dyDescent="0.2">
      <c r="A625" s="95" t="s">
        <v>16</v>
      </c>
      <c r="B625" s="96" t="s">
        <v>11</v>
      </c>
      <c r="C625" s="96" t="s">
        <v>159</v>
      </c>
      <c r="D625" s="98">
        <v>3014.3600000000006</v>
      </c>
      <c r="E625" s="98">
        <v>4008.3900000000003</v>
      </c>
      <c r="F625" s="98">
        <v>4923.82</v>
      </c>
      <c r="G625" s="98">
        <v>4788.67</v>
      </c>
      <c r="H625" s="121">
        <f t="shared" si="111"/>
        <v>16735.239999999998</v>
      </c>
      <c r="I625" s="98">
        <v>4029.54</v>
      </c>
      <c r="J625" s="98">
        <v>3418.9899999999989</v>
      </c>
      <c r="K625" s="98">
        <v>5331.71</v>
      </c>
      <c r="L625" s="98">
        <v>5003.91</v>
      </c>
      <c r="M625" s="121">
        <f t="shared" si="112"/>
        <v>17784.149999999998</v>
      </c>
      <c r="N625" s="98"/>
      <c r="O625" s="98"/>
      <c r="P625" s="98"/>
      <c r="Q625" s="98"/>
      <c r="R625" s="329">
        <f t="shared" si="113"/>
        <v>0</v>
      </c>
      <c r="S625" s="336"/>
      <c r="T625" s="323"/>
      <c r="U625" s="323"/>
      <c r="V625" s="323"/>
      <c r="W625" s="337">
        <f t="shared" si="110"/>
        <v>0</v>
      </c>
      <c r="X625" s="336"/>
      <c r="Y625" s="323"/>
      <c r="Z625" s="323"/>
      <c r="AA625" s="323"/>
      <c r="AB625" s="337">
        <f t="shared" si="115"/>
        <v>0</v>
      </c>
      <c r="AC625" s="336"/>
      <c r="AD625" s="323"/>
      <c r="AE625" s="323"/>
      <c r="AF625" s="323"/>
      <c r="AG625" s="337">
        <f t="shared" si="114"/>
        <v>0</v>
      </c>
      <c r="AH625" s="336"/>
      <c r="AI625" s="323"/>
      <c r="AJ625" s="323"/>
      <c r="AK625" s="323"/>
      <c r="AL625" s="337">
        <f t="shared" ref="AL625:AL690" si="116">SUM(AH625:AK625)</f>
        <v>0</v>
      </c>
    </row>
    <row r="626" spans="1:38" ht="12.75" customHeight="1" x14ac:dyDescent="0.2">
      <c r="A626" s="95" t="s">
        <v>16</v>
      </c>
      <c r="B626" s="96" t="s">
        <v>11</v>
      </c>
      <c r="C626" s="96" t="s">
        <v>149</v>
      </c>
      <c r="D626" s="98">
        <v>78.42</v>
      </c>
      <c r="E626" s="98"/>
      <c r="F626" s="98"/>
      <c r="G626" s="98">
        <v>55.76</v>
      </c>
      <c r="H626" s="121">
        <f t="shared" si="111"/>
        <v>134.18</v>
      </c>
      <c r="I626" s="98">
        <v>349.46</v>
      </c>
      <c r="J626" s="98"/>
      <c r="K626" s="98"/>
      <c r="L626" s="98"/>
      <c r="M626" s="121">
        <f t="shared" si="112"/>
        <v>349.46</v>
      </c>
      <c r="N626" s="98"/>
      <c r="O626" s="98"/>
      <c r="P626" s="98"/>
      <c r="Q626" s="98"/>
      <c r="R626" s="329">
        <f t="shared" si="113"/>
        <v>0</v>
      </c>
      <c r="S626" s="336"/>
      <c r="T626" s="323"/>
      <c r="U626" s="323"/>
      <c r="V626" s="323"/>
      <c r="W626" s="337">
        <f t="shared" si="110"/>
        <v>0</v>
      </c>
      <c r="X626" s="336"/>
      <c r="Y626" s="323"/>
      <c r="Z626" s="323"/>
      <c r="AA626" s="323"/>
      <c r="AB626" s="337">
        <f t="shared" si="115"/>
        <v>0</v>
      </c>
      <c r="AC626" s="336"/>
      <c r="AD626" s="323"/>
      <c r="AE626" s="323"/>
      <c r="AF626" s="323"/>
      <c r="AG626" s="337">
        <f t="shared" si="114"/>
        <v>0</v>
      </c>
      <c r="AH626" s="336"/>
      <c r="AI626" s="323"/>
      <c r="AJ626" s="323"/>
      <c r="AK626" s="323"/>
      <c r="AL626" s="337">
        <f t="shared" si="116"/>
        <v>0</v>
      </c>
    </row>
    <row r="627" spans="1:38" ht="12.75" customHeight="1" x14ac:dyDescent="0.2">
      <c r="A627" s="95" t="s">
        <v>16</v>
      </c>
      <c r="B627" s="96" t="s">
        <v>11</v>
      </c>
      <c r="C627" s="96" t="s">
        <v>131</v>
      </c>
      <c r="D627" s="98">
        <v>27327.640000000007</v>
      </c>
      <c r="E627" s="98">
        <v>8888.2800000000007</v>
      </c>
      <c r="F627" s="98"/>
      <c r="G627" s="98"/>
      <c r="H627" s="121">
        <f t="shared" si="111"/>
        <v>36215.920000000006</v>
      </c>
      <c r="I627" s="98"/>
      <c r="J627" s="98"/>
      <c r="K627" s="98"/>
      <c r="L627" s="98"/>
      <c r="M627" s="121">
        <f t="shared" si="112"/>
        <v>0</v>
      </c>
      <c r="N627" s="98"/>
      <c r="O627" s="98"/>
      <c r="P627" s="98"/>
      <c r="Q627" s="98"/>
      <c r="R627" s="329">
        <f t="shared" si="113"/>
        <v>0</v>
      </c>
      <c r="S627" s="336"/>
      <c r="T627" s="323"/>
      <c r="U627" s="323"/>
      <c r="V627" s="323"/>
      <c r="W627" s="337">
        <f t="shared" si="110"/>
        <v>0</v>
      </c>
      <c r="X627" s="336"/>
      <c r="Y627" s="323"/>
      <c r="Z627" s="323"/>
      <c r="AA627" s="323"/>
      <c r="AB627" s="337">
        <f t="shared" si="115"/>
        <v>0</v>
      </c>
      <c r="AC627" s="336"/>
      <c r="AD627" s="323"/>
      <c r="AE627" s="323"/>
      <c r="AF627" s="323"/>
      <c r="AG627" s="337">
        <f t="shared" si="114"/>
        <v>0</v>
      </c>
      <c r="AH627" s="336"/>
      <c r="AI627" s="323"/>
      <c r="AJ627" s="323"/>
      <c r="AK627" s="323"/>
      <c r="AL627" s="337">
        <f t="shared" si="116"/>
        <v>0</v>
      </c>
    </row>
    <row r="628" spans="1:38" ht="12.75" customHeight="1" x14ac:dyDescent="0.2">
      <c r="A628" s="95" t="s">
        <v>16</v>
      </c>
      <c r="B628" s="96" t="s">
        <v>11</v>
      </c>
      <c r="C628" s="96" t="s">
        <v>132</v>
      </c>
      <c r="D628" s="98">
        <v>246.60999999999996</v>
      </c>
      <c r="E628" s="98">
        <v>199.4</v>
      </c>
      <c r="F628" s="98"/>
      <c r="G628" s="98"/>
      <c r="H628" s="121">
        <f t="shared" si="111"/>
        <v>446.01</v>
      </c>
      <c r="I628" s="98"/>
      <c r="J628" s="98"/>
      <c r="K628" s="98"/>
      <c r="L628" s="98"/>
      <c r="M628" s="121">
        <f t="shared" si="112"/>
        <v>0</v>
      </c>
      <c r="N628" s="98"/>
      <c r="O628" s="98"/>
      <c r="P628" s="98"/>
      <c r="Q628" s="98"/>
      <c r="R628" s="329">
        <f t="shared" si="113"/>
        <v>0</v>
      </c>
      <c r="S628" s="336"/>
      <c r="T628" s="323"/>
      <c r="U628" s="323"/>
      <c r="V628" s="323"/>
      <c r="W628" s="337">
        <f t="shared" si="110"/>
        <v>0</v>
      </c>
      <c r="X628" s="336"/>
      <c r="Y628" s="323"/>
      <c r="Z628" s="323"/>
      <c r="AA628" s="323"/>
      <c r="AB628" s="337">
        <f t="shared" si="115"/>
        <v>0</v>
      </c>
      <c r="AC628" s="336"/>
      <c r="AD628" s="323"/>
      <c r="AE628" s="323"/>
      <c r="AF628" s="323"/>
      <c r="AG628" s="337">
        <f t="shared" si="114"/>
        <v>0</v>
      </c>
      <c r="AH628" s="336"/>
      <c r="AI628" s="323"/>
      <c r="AJ628" s="323"/>
      <c r="AK628" s="323"/>
      <c r="AL628" s="337">
        <f t="shared" si="116"/>
        <v>0</v>
      </c>
    </row>
    <row r="629" spans="1:38" ht="12.75" customHeight="1" x14ac:dyDescent="0.2">
      <c r="A629" s="95" t="s">
        <v>16</v>
      </c>
      <c r="B629" s="96" t="s">
        <v>11</v>
      </c>
      <c r="C629" s="96" t="s">
        <v>134</v>
      </c>
      <c r="D629" s="98">
        <v>5190.8899999999994</v>
      </c>
      <c r="E629" s="98">
        <v>3030.8199999999997</v>
      </c>
      <c r="F629" s="98">
        <v>6813.71</v>
      </c>
      <c r="G629" s="98">
        <v>7836.2999999999993</v>
      </c>
      <c r="H629" s="121">
        <f t="shared" si="111"/>
        <v>22871.719999999998</v>
      </c>
      <c r="I629" s="98">
        <v>5459.71</v>
      </c>
      <c r="J629" s="98">
        <v>3155.51</v>
      </c>
      <c r="K629" s="98">
        <v>7097.01</v>
      </c>
      <c r="L629" s="98">
        <v>6795.57</v>
      </c>
      <c r="M629" s="121">
        <f t="shared" si="112"/>
        <v>22507.800000000003</v>
      </c>
      <c r="N629" s="98"/>
      <c r="O629" s="98"/>
      <c r="P629" s="98"/>
      <c r="Q629" s="98"/>
      <c r="R629" s="329">
        <f t="shared" si="113"/>
        <v>0</v>
      </c>
      <c r="S629" s="336"/>
      <c r="T629" s="323"/>
      <c r="U629" s="323"/>
      <c r="V629" s="323"/>
      <c r="W629" s="337">
        <f t="shared" si="110"/>
        <v>0</v>
      </c>
      <c r="X629" s="336"/>
      <c r="Y629" s="323"/>
      <c r="Z629" s="323"/>
      <c r="AA629" s="323"/>
      <c r="AB629" s="337">
        <f t="shared" si="115"/>
        <v>0</v>
      </c>
      <c r="AC629" s="336"/>
      <c r="AD629" s="323"/>
      <c r="AE629" s="323"/>
      <c r="AF629" s="323"/>
      <c r="AG629" s="337">
        <f t="shared" si="114"/>
        <v>0</v>
      </c>
      <c r="AH629" s="336"/>
      <c r="AI629" s="323"/>
      <c r="AJ629" s="323"/>
      <c r="AK629" s="323"/>
      <c r="AL629" s="337">
        <f t="shared" si="116"/>
        <v>0</v>
      </c>
    </row>
    <row r="630" spans="1:38" ht="12.75" customHeight="1" x14ac:dyDescent="0.2">
      <c r="A630" s="95" t="s">
        <v>16</v>
      </c>
      <c r="B630" s="96" t="s">
        <v>11</v>
      </c>
      <c r="C630" s="96" t="s">
        <v>135</v>
      </c>
      <c r="D630" s="98"/>
      <c r="E630" s="98"/>
      <c r="F630" s="98"/>
      <c r="G630" s="98">
        <v>4190.3099999999995</v>
      </c>
      <c r="H630" s="121">
        <f t="shared" si="111"/>
        <v>4190.3099999999995</v>
      </c>
      <c r="I630" s="98">
        <v>2407.71</v>
      </c>
      <c r="J630" s="98"/>
      <c r="K630" s="98"/>
      <c r="L630" s="98"/>
      <c r="M630" s="121">
        <f t="shared" si="112"/>
        <v>2407.71</v>
      </c>
      <c r="N630" s="98"/>
      <c r="O630" s="98"/>
      <c r="P630" s="98"/>
      <c r="Q630" s="98"/>
      <c r="R630" s="329">
        <f t="shared" si="113"/>
        <v>0</v>
      </c>
      <c r="S630" s="336"/>
      <c r="T630" s="323"/>
      <c r="U630" s="323"/>
      <c r="V630" s="323"/>
      <c r="W630" s="337">
        <f t="shared" si="110"/>
        <v>0</v>
      </c>
      <c r="X630" s="336"/>
      <c r="Y630" s="323"/>
      <c r="Z630" s="323"/>
      <c r="AA630" s="323"/>
      <c r="AB630" s="337">
        <f t="shared" si="115"/>
        <v>0</v>
      </c>
      <c r="AC630" s="336"/>
      <c r="AD630" s="323"/>
      <c r="AE630" s="323"/>
      <c r="AF630" s="323"/>
      <c r="AG630" s="337">
        <f t="shared" si="114"/>
        <v>0</v>
      </c>
      <c r="AH630" s="336"/>
      <c r="AI630" s="323"/>
      <c r="AJ630" s="323"/>
      <c r="AK630" s="323"/>
      <c r="AL630" s="337">
        <f t="shared" si="116"/>
        <v>0</v>
      </c>
    </row>
    <row r="631" spans="1:38" ht="12.75" customHeight="1" x14ac:dyDescent="0.2">
      <c r="A631" s="95" t="s">
        <v>16</v>
      </c>
      <c r="B631" s="96" t="s">
        <v>11</v>
      </c>
      <c r="C631" s="96" t="s">
        <v>136</v>
      </c>
      <c r="D631" s="98">
        <v>1740.3600000000001</v>
      </c>
      <c r="E631" s="98">
        <v>1472.3899999999999</v>
      </c>
      <c r="F631" s="98">
        <v>2310.64</v>
      </c>
      <c r="G631" s="98">
        <v>2024.41</v>
      </c>
      <c r="H631" s="121">
        <f t="shared" si="111"/>
        <v>7547.7999999999993</v>
      </c>
      <c r="I631" s="98">
        <v>2517.14</v>
      </c>
      <c r="J631" s="98">
        <v>880.58</v>
      </c>
      <c r="K631" s="98">
        <v>84.62</v>
      </c>
      <c r="L631" s="98"/>
      <c r="M631" s="121">
        <f t="shared" si="112"/>
        <v>3482.3399999999997</v>
      </c>
      <c r="N631" s="98"/>
      <c r="O631" s="98"/>
      <c r="P631" s="98"/>
      <c r="Q631" s="98"/>
      <c r="R631" s="329">
        <f t="shared" si="113"/>
        <v>0</v>
      </c>
      <c r="S631" s="336"/>
      <c r="T631" s="323"/>
      <c r="U631" s="323"/>
      <c r="V631" s="323"/>
      <c r="W631" s="337">
        <f t="shared" si="110"/>
        <v>0</v>
      </c>
      <c r="X631" s="336"/>
      <c r="Y631" s="323"/>
      <c r="Z631" s="323"/>
      <c r="AA631" s="323"/>
      <c r="AB631" s="337">
        <f t="shared" si="115"/>
        <v>0</v>
      </c>
      <c r="AC631" s="336"/>
      <c r="AD631" s="323"/>
      <c r="AE631" s="323"/>
      <c r="AF631" s="323"/>
      <c r="AG631" s="337">
        <f t="shared" si="114"/>
        <v>0</v>
      </c>
      <c r="AH631" s="336"/>
      <c r="AI631" s="323"/>
      <c r="AJ631" s="323"/>
      <c r="AK631" s="323"/>
      <c r="AL631" s="337">
        <f t="shared" si="116"/>
        <v>0</v>
      </c>
    </row>
    <row r="632" spans="1:38" ht="12.75" customHeight="1" x14ac:dyDescent="0.2">
      <c r="A632" s="95" t="s">
        <v>16</v>
      </c>
      <c r="B632" s="96" t="s">
        <v>11</v>
      </c>
      <c r="C632" s="96" t="s">
        <v>148</v>
      </c>
      <c r="D632" s="98">
        <v>3959.3599999999997</v>
      </c>
      <c r="E632" s="98">
        <v>2978.43</v>
      </c>
      <c r="F632" s="98">
        <v>6563.92</v>
      </c>
      <c r="G632" s="98">
        <v>5683.24</v>
      </c>
      <c r="H632" s="121">
        <f t="shared" si="111"/>
        <v>19184.949999999997</v>
      </c>
      <c r="I632" s="98">
        <v>3681.31</v>
      </c>
      <c r="J632" s="98">
        <v>4233.7899999999991</v>
      </c>
      <c r="K632" s="98">
        <v>11271.019999999999</v>
      </c>
      <c r="L632" s="98">
        <v>9656.489999999998</v>
      </c>
      <c r="M632" s="121">
        <f t="shared" si="112"/>
        <v>28842.609999999993</v>
      </c>
      <c r="N632" s="98"/>
      <c r="O632" s="98"/>
      <c r="P632" s="98"/>
      <c r="Q632" s="98"/>
      <c r="R632" s="329">
        <f t="shared" si="113"/>
        <v>0</v>
      </c>
      <c r="S632" s="336"/>
      <c r="T632" s="323"/>
      <c r="U632" s="323"/>
      <c r="V632" s="323"/>
      <c r="W632" s="337">
        <f t="shared" si="110"/>
        <v>0</v>
      </c>
      <c r="X632" s="336"/>
      <c r="Y632" s="323"/>
      <c r="Z632" s="323"/>
      <c r="AA632" s="323"/>
      <c r="AB632" s="337">
        <f t="shared" si="115"/>
        <v>0</v>
      </c>
      <c r="AC632" s="336"/>
      <c r="AD632" s="323"/>
      <c r="AE632" s="323"/>
      <c r="AF632" s="323"/>
      <c r="AG632" s="337">
        <f t="shared" si="114"/>
        <v>0</v>
      </c>
      <c r="AH632" s="336"/>
      <c r="AI632" s="323"/>
      <c r="AJ632" s="323"/>
      <c r="AK632" s="323"/>
      <c r="AL632" s="337">
        <f t="shared" si="116"/>
        <v>0</v>
      </c>
    </row>
    <row r="633" spans="1:38" ht="12.75" customHeight="1" x14ac:dyDescent="0.2">
      <c r="A633" s="95" t="s">
        <v>16</v>
      </c>
      <c r="B633" s="96" t="s">
        <v>11</v>
      </c>
      <c r="C633" s="96" t="s">
        <v>153</v>
      </c>
      <c r="D633" s="98">
        <v>84687.170000000042</v>
      </c>
      <c r="E633" s="98">
        <v>117816.56999999999</v>
      </c>
      <c r="F633" s="98">
        <v>88847.43</v>
      </c>
      <c r="G633" s="98">
        <v>85515.58</v>
      </c>
      <c r="H633" s="121">
        <f t="shared" si="111"/>
        <v>376866.75000000006</v>
      </c>
      <c r="I633" s="98">
        <v>82163.94</v>
      </c>
      <c r="J633" s="98">
        <v>135559.38</v>
      </c>
      <c r="K633" s="98">
        <v>76742.310000000027</v>
      </c>
      <c r="L633" s="98">
        <v>33068.309999999983</v>
      </c>
      <c r="M633" s="121">
        <f t="shared" si="112"/>
        <v>327533.94</v>
      </c>
      <c r="N633" s="98"/>
      <c r="O633" s="98"/>
      <c r="P633" s="98"/>
      <c r="Q633" s="98"/>
      <c r="R633" s="329">
        <f t="shared" si="113"/>
        <v>0</v>
      </c>
      <c r="S633" s="336"/>
      <c r="T633" s="323"/>
      <c r="U633" s="323"/>
      <c r="V633" s="323"/>
      <c r="W633" s="337">
        <f t="shared" si="110"/>
        <v>0</v>
      </c>
      <c r="X633" s="336"/>
      <c r="Y633" s="323"/>
      <c r="Z633" s="323"/>
      <c r="AA633" s="323"/>
      <c r="AB633" s="337">
        <f t="shared" si="115"/>
        <v>0</v>
      </c>
      <c r="AC633" s="336"/>
      <c r="AD633" s="323"/>
      <c r="AE633" s="323"/>
      <c r="AF633" s="323"/>
      <c r="AG633" s="337">
        <f t="shared" si="114"/>
        <v>0</v>
      </c>
      <c r="AH633" s="336"/>
      <c r="AI633" s="323"/>
      <c r="AJ633" s="323"/>
      <c r="AK633" s="323"/>
      <c r="AL633" s="337">
        <f t="shared" si="116"/>
        <v>0</v>
      </c>
    </row>
    <row r="634" spans="1:38" ht="12.75" customHeight="1" x14ac:dyDescent="0.2">
      <c r="A634" s="95" t="s">
        <v>16</v>
      </c>
      <c r="B634" s="96" t="s">
        <v>11</v>
      </c>
      <c r="C634" s="96" t="s">
        <v>141</v>
      </c>
      <c r="D634" s="98">
        <v>2183.5299999999997</v>
      </c>
      <c r="E634" s="98">
        <v>1574.2</v>
      </c>
      <c r="F634" s="98">
        <v>1655.03</v>
      </c>
      <c r="G634" s="98">
        <v>1192.52</v>
      </c>
      <c r="H634" s="121">
        <f t="shared" si="111"/>
        <v>6605.2799999999988</v>
      </c>
      <c r="I634" s="98">
        <v>682.97</v>
      </c>
      <c r="J634" s="98">
        <v>132.72</v>
      </c>
      <c r="K634" s="98"/>
      <c r="L634" s="98"/>
      <c r="M634" s="121">
        <f t="shared" si="112"/>
        <v>815.69</v>
      </c>
      <c r="N634" s="98"/>
      <c r="O634" s="98"/>
      <c r="P634" s="98"/>
      <c r="Q634" s="98"/>
      <c r="R634" s="329">
        <f t="shared" si="113"/>
        <v>0</v>
      </c>
      <c r="S634" s="336"/>
      <c r="T634" s="323"/>
      <c r="U634" s="323"/>
      <c r="V634" s="323"/>
      <c r="W634" s="337">
        <f t="shared" si="110"/>
        <v>0</v>
      </c>
      <c r="X634" s="336"/>
      <c r="Y634" s="323"/>
      <c r="Z634" s="323"/>
      <c r="AA634" s="323"/>
      <c r="AB634" s="337">
        <f t="shared" si="115"/>
        <v>0</v>
      </c>
      <c r="AC634" s="336"/>
      <c r="AD634" s="323"/>
      <c r="AE634" s="323"/>
      <c r="AF634" s="323"/>
      <c r="AG634" s="337">
        <f t="shared" si="114"/>
        <v>0</v>
      </c>
      <c r="AH634" s="336"/>
      <c r="AI634" s="323"/>
      <c r="AJ634" s="323"/>
      <c r="AK634" s="323"/>
      <c r="AL634" s="337">
        <f t="shared" si="116"/>
        <v>0</v>
      </c>
    </row>
    <row r="635" spans="1:38" ht="12.75" customHeight="1" x14ac:dyDescent="0.2">
      <c r="A635" s="95" t="s">
        <v>16</v>
      </c>
      <c r="B635" s="96" t="s">
        <v>11</v>
      </c>
      <c r="C635" s="96" t="s">
        <v>142</v>
      </c>
      <c r="D635" s="98"/>
      <c r="E635" s="98">
        <v>647.69000000000005</v>
      </c>
      <c r="F635" s="98"/>
      <c r="G635" s="98"/>
      <c r="H635" s="121">
        <f t="shared" si="111"/>
        <v>647.69000000000005</v>
      </c>
      <c r="I635" s="98"/>
      <c r="J635" s="98"/>
      <c r="K635" s="98"/>
      <c r="L635" s="98"/>
      <c r="M635" s="121">
        <f t="shared" si="112"/>
        <v>0</v>
      </c>
      <c r="N635" s="98"/>
      <c r="O635" s="98"/>
      <c r="P635" s="98"/>
      <c r="Q635" s="98"/>
      <c r="R635" s="329">
        <f t="shared" si="113"/>
        <v>0</v>
      </c>
      <c r="S635" s="336"/>
      <c r="T635" s="323"/>
      <c r="U635" s="323"/>
      <c r="V635" s="323"/>
      <c r="W635" s="337">
        <f t="shared" si="110"/>
        <v>0</v>
      </c>
      <c r="X635" s="336"/>
      <c r="Y635" s="323"/>
      <c r="Z635" s="323"/>
      <c r="AA635" s="323"/>
      <c r="AB635" s="337">
        <f t="shared" si="115"/>
        <v>0</v>
      </c>
      <c r="AC635" s="336"/>
      <c r="AD635" s="323"/>
      <c r="AE635" s="323"/>
      <c r="AF635" s="323"/>
      <c r="AG635" s="337">
        <f t="shared" si="114"/>
        <v>0</v>
      </c>
      <c r="AH635" s="336"/>
      <c r="AI635" s="323"/>
      <c r="AJ635" s="323"/>
      <c r="AK635" s="323"/>
      <c r="AL635" s="337">
        <f t="shared" si="116"/>
        <v>0</v>
      </c>
    </row>
    <row r="636" spans="1:38" ht="12.75" customHeight="1" x14ac:dyDescent="0.2">
      <c r="A636" s="95" t="s">
        <v>16</v>
      </c>
      <c r="B636" s="96" t="s">
        <v>11</v>
      </c>
      <c r="C636" s="96" t="s">
        <v>143</v>
      </c>
      <c r="D636" s="98">
        <v>37111.83</v>
      </c>
      <c r="E636" s="98">
        <v>47561.67</v>
      </c>
      <c r="F636" s="98">
        <v>71700.27</v>
      </c>
      <c r="G636" s="98">
        <v>66830.790000000008</v>
      </c>
      <c r="H636" s="121">
        <f t="shared" si="111"/>
        <v>223204.56000000003</v>
      </c>
      <c r="I636" s="98">
        <v>39211.49</v>
      </c>
      <c r="J636" s="98">
        <v>44273.810000000019</v>
      </c>
      <c r="K636" s="98">
        <v>49729.820000000007</v>
      </c>
      <c r="L636" s="98">
        <v>49309.459999999992</v>
      </c>
      <c r="M636" s="121">
        <f t="shared" si="112"/>
        <v>182524.58000000002</v>
      </c>
      <c r="N636" s="98"/>
      <c r="O636" s="98"/>
      <c r="P636" s="98"/>
      <c r="Q636" s="98"/>
      <c r="R636" s="329">
        <f t="shared" si="113"/>
        <v>0</v>
      </c>
      <c r="S636" s="336"/>
      <c r="T636" s="323"/>
      <c r="U636" s="323"/>
      <c r="V636" s="323"/>
      <c r="W636" s="337">
        <f t="shared" si="110"/>
        <v>0</v>
      </c>
      <c r="X636" s="336"/>
      <c r="Y636" s="323"/>
      <c r="Z636" s="323"/>
      <c r="AA636" s="323"/>
      <c r="AB636" s="337">
        <f t="shared" si="115"/>
        <v>0</v>
      </c>
      <c r="AC636" s="336"/>
      <c r="AD636" s="323"/>
      <c r="AE636" s="323"/>
      <c r="AF636" s="323"/>
      <c r="AG636" s="337">
        <f t="shared" si="114"/>
        <v>0</v>
      </c>
      <c r="AH636" s="336"/>
      <c r="AI636" s="323"/>
      <c r="AJ636" s="323"/>
      <c r="AK636" s="323"/>
      <c r="AL636" s="337">
        <f t="shared" si="116"/>
        <v>0</v>
      </c>
    </row>
    <row r="637" spans="1:38" ht="12.75" customHeight="1" x14ac:dyDescent="0.2">
      <c r="A637" s="95" t="s">
        <v>16</v>
      </c>
      <c r="B637" s="96" t="s">
        <v>11</v>
      </c>
      <c r="C637" s="96" t="s">
        <v>144</v>
      </c>
      <c r="D637" s="98">
        <v>6162.8799999999992</v>
      </c>
      <c r="E637" s="98">
        <v>6811.54</v>
      </c>
      <c r="F637" s="98">
        <v>8690.07</v>
      </c>
      <c r="G637" s="98">
        <v>9240.67</v>
      </c>
      <c r="H637" s="121">
        <f t="shared" si="111"/>
        <v>30905.159999999996</v>
      </c>
      <c r="I637" s="98">
        <v>7511.62</v>
      </c>
      <c r="J637" s="98">
        <v>7256.2599999999984</v>
      </c>
      <c r="K637" s="98">
        <v>8206.74</v>
      </c>
      <c r="L637" s="98">
        <v>8800.7099999999991</v>
      </c>
      <c r="M637" s="121">
        <f t="shared" si="112"/>
        <v>31775.329999999994</v>
      </c>
      <c r="N637" s="98"/>
      <c r="O637" s="98"/>
      <c r="P637" s="98"/>
      <c r="Q637" s="98"/>
      <c r="R637" s="329">
        <f t="shared" si="113"/>
        <v>0</v>
      </c>
      <c r="S637" s="336"/>
      <c r="T637" s="323"/>
      <c r="U637" s="323"/>
      <c r="V637" s="323"/>
      <c r="W637" s="337">
        <f t="shared" si="110"/>
        <v>0</v>
      </c>
      <c r="X637" s="336"/>
      <c r="Y637" s="323"/>
      <c r="Z637" s="323"/>
      <c r="AA637" s="323"/>
      <c r="AB637" s="337">
        <f t="shared" si="115"/>
        <v>0</v>
      </c>
      <c r="AC637" s="336"/>
      <c r="AD637" s="323"/>
      <c r="AE637" s="323"/>
      <c r="AF637" s="323"/>
      <c r="AG637" s="337">
        <f t="shared" si="114"/>
        <v>0</v>
      </c>
      <c r="AH637" s="336"/>
      <c r="AI637" s="323"/>
      <c r="AJ637" s="323"/>
      <c r="AK637" s="323"/>
      <c r="AL637" s="337">
        <f t="shared" si="116"/>
        <v>0</v>
      </c>
    </row>
    <row r="638" spans="1:38" ht="12.75" customHeight="1" x14ac:dyDescent="0.2">
      <c r="A638" s="95" t="s">
        <v>16</v>
      </c>
      <c r="B638" s="96" t="s">
        <v>11</v>
      </c>
      <c r="C638" s="96" t="s">
        <v>170</v>
      </c>
      <c r="D638" s="98">
        <v>1428.96</v>
      </c>
      <c r="E638" s="98">
        <v>3515.3999999999996</v>
      </c>
      <c r="F638" s="98">
        <v>5027.79</v>
      </c>
      <c r="G638" s="98">
        <v>7538.68</v>
      </c>
      <c r="H638" s="121">
        <f t="shared" si="111"/>
        <v>17510.830000000002</v>
      </c>
      <c r="I638" s="98">
        <v>6474.9</v>
      </c>
      <c r="J638" s="98">
        <v>4162.12</v>
      </c>
      <c r="K638" s="98">
        <v>7976.71</v>
      </c>
      <c r="L638" s="98">
        <v>14925.1</v>
      </c>
      <c r="M638" s="121">
        <f t="shared" si="112"/>
        <v>33538.83</v>
      </c>
      <c r="N638" s="98"/>
      <c r="O638" s="98"/>
      <c r="P638" s="98"/>
      <c r="Q638" s="98"/>
      <c r="R638" s="329">
        <f t="shared" si="113"/>
        <v>0</v>
      </c>
      <c r="S638" s="336"/>
      <c r="T638" s="323"/>
      <c r="U638" s="323"/>
      <c r="V638" s="323"/>
      <c r="W638" s="337">
        <f t="shared" si="110"/>
        <v>0</v>
      </c>
      <c r="X638" s="336"/>
      <c r="Y638" s="323"/>
      <c r="Z638" s="323"/>
      <c r="AA638" s="323"/>
      <c r="AB638" s="337">
        <f t="shared" si="115"/>
        <v>0</v>
      </c>
      <c r="AC638" s="336"/>
      <c r="AD638" s="323"/>
      <c r="AE638" s="323"/>
      <c r="AF638" s="323"/>
      <c r="AG638" s="337">
        <f t="shared" si="114"/>
        <v>0</v>
      </c>
      <c r="AH638" s="336"/>
      <c r="AI638" s="323"/>
      <c r="AJ638" s="323"/>
      <c r="AK638" s="323"/>
      <c r="AL638" s="337">
        <f t="shared" si="116"/>
        <v>0</v>
      </c>
    </row>
    <row r="639" spans="1:38" ht="12.75" customHeight="1" x14ac:dyDescent="0.2">
      <c r="A639" s="95" t="s">
        <v>16</v>
      </c>
      <c r="B639" s="96" t="s">
        <v>11</v>
      </c>
      <c r="C639" s="96" t="s">
        <v>146</v>
      </c>
      <c r="D639" s="98">
        <v>8931.119999999999</v>
      </c>
      <c r="E639" s="98">
        <v>11843.449999999999</v>
      </c>
      <c r="F639" s="98">
        <v>9023.09</v>
      </c>
      <c r="G639" s="98">
        <v>9709.2099999999991</v>
      </c>
      <c r="H639" s="121">
        <f t="shared" si="111"/>
        <v>39506.869999999995</v>
      </c>
      <c r="I639" s="98">
        <v>8110.5499999999993</v>
      </c>
      <c r="J639" s="98">
        <v>13446.890000000001</v>
      </c>
      <c r="K639" s="98">
        <v>6049.5300000000007</v>
      </c>
      <c r="L639" s="98">
        <v>8009</v>
      </c>
      <c r="M639" s="121">
        <f t="shared" si="112"/>
        <v>35615.97</v>
      </c>
      <c r="N639" s="98"/>
      <c r="O639" s="98"/>
      <c r="P639" s="98"/>
      <c r="Q639" s="98"/>
      <c r="R639" s="329">
        <f t="shared" si="113"/>
        <v>0</v>
      </c>
      <c r="S639" s="336"/>
      <c r="T639" s="323"/>
      <c r="U639" s="323"/>
      <c r="V639" s="323"/>
      <c r="W639" s="337">
        <f t="shared" si="110"/>
        <v>0</v>
      </c>
      <c r="X639" s="336"/>
      <c r="Y639" s="323"/>
      <c r="Z639" s="323"/>
      <c r="AA639" s="323"/>
      <c r="AB639" s="337">
        <f t="shared" si="115"/>
        <v>0</v>
      </c>
      <c r="AC639" s="336"/>
      <c r="AD639" s="323"/>
      <c r="AE639" s="323"/>
      <c r="AF639" s="323"/>
      <c r="AG639" s="337">
        <f t="shared" si="114"/>
        <v>0</v>
      </c>
      <c r="AH639" s="336"/>
      <c r="AI639" s="323"/>
      <c r="AJ639" s="323"/>
      <c r="AK639" s="323"/>
      <c r="AL639" s="337">
        <f t="shared" si="116"/>
        <v>0</v>
      </c>
    </row>
    <row r="640" spans="1:38" ht="12.75" customHeight="1" x14ac:dyDescent="0.2">
      <c r="A640" s="95" t="s">
        <v>16</v>
      </c>
      <c r="B640" s="96" t="s">
        <v>11</v>
      </c>
      <c r="C640" s="96" t="s">
        <v>147</v>
      </c>
      <c r="D640" s="98">
        <v>3454.1799999999994</v>
      </c>
      <c r="E640" s="98">
        <v>1256.28</v>
      </c>
      <c r="F640" s="98">
        <v>4586.1000000000004</v>
      </c>
      <c r="G640" s="98">
        <v>5061.75</v>
      </c>
      <c r="H640" s="121">
        <f t="shared" si="111"/>
        <v>14358.31</v>
      </c>
      <c r="I640" s="98">
        <v>3770.5800000000004</v>
      </c>
      <c r="J640" s="98">
        <v>2371.2199999999998</v>
      </c>
      <c r="K640" s="98">
        <v>6785.9599999999991</v>
      </c>
      <c r="L640" s="98">
        <v>6878.2100000000009</v>
      </c>
      <c r="M640" s="121">
        <f t="shared" si="112"/>
        <v>19805.97</v>
      </c>
      <c r="N640" s="98"/>
      <c r="O640" s="98"/>
      <c r="P640" s="98"/>
      <c r="Q640" s="98"/>
      <c r="R640" s="329">
        <f t="shared" si="113"/>
        <v>0</v>
      </c>
      <c r="S640" s="336"/>
      <c r="T640" s="323"/>
      <c r="U640" s="323"/>
      <c r="V640" s="323"/>
      <c r="W640" s="337">
        <f t="shared" si="110"/>
        <v>0</v>
      </c>
      <c r="X640" s="336"/>
      <c r="Y640" s="323"/>
      <c r="Z640" s="323"/>
      <c r="AA640" s="323"/>
      <c r="AB640" s="337">
        <f t="shared" si="115"/>
        <v>0</v>
      </c>
      <c r="AC640" s="336"/>
      <c r="AD640" s="323"/>
      <c r="AE640" s="323"/>
      <c r="AF640" s="323"/>
      <c r="AG640" s="337">
        <f t="shared" si="114"/>
        <v>0</v>
      </c>
      <c r="AH640" s="336"/>
      <c r="AI640" s="323"/>
      <c r="AJ640" s="323"/>
      <c r="AK640" s="323"/>
      <c r="AL640" s="337">
        <f t="shared" si="116"/>
        <v>0</v>
      </c>
    </row>
    <row r="641" spans="1:38" ht="12.75" customHeight="1" x14ac:dyDescent="0.2">
      <c r="A641" s="95" t="s">
        <v>16</v>
      </c>
      <c r="B641" s="96" t="s">
        <v>171</v>
      </c>
      <c r="C641" s="96" t="s">
        <v>142</v>
      </c>
      <c r="D641" s="98">
        <v>13702.240000000002</v>
      </c>
      <c r="E641" s="98">
        <v>15335.38</v>
      </c>
      <c r="F641" s="98">
        <v>3282.88</v>
      </c>
      <c r="G641" s="98">
        <v>8498.57</v>
      </c>
      <c r="H641" s="121">
        <f t="shared" si="111"/>
        <v>40819.070000000007</v>
      </c>
      <c r="I641" s="98">
        <v>4497.7999999999993</v>
      </c>
      <c r="J641" s="98">
        <v>4696.3799999999992</v>
      </c>
      <c r="K641" s="98">
        <v>289.3</v>
      </c>
      <c r="L641" s="98">
        <v>6586.74</v>
      </c>
      <c r="M641" s="121">
        <f t="shared" si="112"/>
        <v>16070.219999999998</v>
      </c>
      <c r="N641" s="98"/>
      <c r="O641" s="98"/>
      <c r="P641" s="98"/>
      <c r="Q641" s="98"/>
      <c r="R641" s="329">
        <f t="shared" si="113"/>
        <v>0</v>
      </c>
      <c r="S641" s="336"/>
      <c r="T641" s="323"/>
      <c r="U641" s="323"/>
      <c r="V641" s="323"/>
      <c r="W641" s="337">
        <f t="shared" si="110"/>
        <v>0</v>
      </c>
      <c r="X641" s="336"/>
      <c r="Y641" s="323"/>
      <c r="Z641" s="323"/>
      <c r="AA641" s="323"/>
      <c r="AB641" s="337">
        <f t="shared" si="115"/>
        <v>0</v>
      </c>
      <c r="AC641" s="336"/>
      <c r="AD641" s="323"/>
      <c r="AE641" s="323"/>
      <c r="AF641" s="323"/>
      <c r="AG641" s="337">
        <f t="shared" si="114"/>
        <v>0</v>
      </c>
      <c r="AH641" s="336"/>
      <c r="AI641" s="323"/>
      <c r="AJ641" s="323"/>
      <c r="AK641" s="323"/>
      <c r="AL641" s="337">
        <f t="shared" si="116"/>
        <v>0</v>
      </c>
    </row>
    <row r="642" spans="1:38" ht="12.75" customHeight="1" x14ac:dyDescent="0.2">
      <c r="A642" s="95" t="s">
        <v>16</v>
      </c>
      <c r="B642" s="96" t="s">
        <v>107</v>
      </c>
      <c r="C642" s="96" t="s">
        <v>131</v>
      </c>
      <c r="D642" s="98">
        <v>4199.54</v>
      </c>
      <c r="E642" s="98">
        <v>818.15000000000009</v>
      </c>
      <c r="F642" s="98">
        <v>-13.489999999999995</v>
      </c>
      <c r="G642" s="98"/>
      <c r="H642" s="121">
        <f t="shared" si="111"/>
        <v>5004.2000000000007</v>
      </c>
      <c r="I642" s="98"/>
      <c r="J642" s="98"/>
      <c r="K642" s="98"/>
      <c r="L642" s="98"/>
      <c r="M642" s="121">
        <f t="shared" si="112"/>
        <v>0</v>
      </c>
      <c r="N642" s="98"/>
      <c r="O642" s="98"/>
      <c r="P642" s="98"/>
      <c r="Q642" s="98"/>
      <c r="R642" s="329">
        <f t="shared" si="113"/>
        <v>0</v>
      </c>
      <c r="S642" s="336"/>
      <c r="T642" s="323"/>
      <c r="U642" s="323"/>
      <c r="V642" s="323"/>
      <c r="W642" s="337">
        <f t="shared" si="110"/>
        <v>0</v>
      </c>
      <c r="X642" s="336"/>
      <c r="Y642" s="323"/>
      <c r="Z642" s="323"/>
      <c r="AA642" s="323"/>
      <c r="AB642" s="337">
        <f t="shared" si="115"/>
        <v>0</v>
      </c>
      <c r="AC642" s="336"/>
      <c r="AD642" s="323"/>
      <c r="AE642" s="323"/>
      <c r="AF642" s="323"/>
      <c r="AG642" s="337">
        <f t="shared" si="114"/>
        <v>0</v>
      </c>
      <c r="AH642" s="336"/>
      <c r="AI642" s="323"/>
      <c r="AJ642" s="323"/>
      <c r="AK642" s="323"/>
      <c r="AL642" s="337">
        <f t="shared" si="116"/>
        <v>0</v>
      </c>
    </row>
    <row r="643" spans="1:38" ht="12.75" customHeight="1" x14ac:dyDescent="0.2">
      <c r="A643" s="95" t="s">
        <v>16</v>
      </c>
      <c r="B643" s="96" t="s">
        <v>246</v>
      </c>
      <c r="C643" s="96" t="s">
        <v>126</v>
      </c>
      <c r="D643" s="98"/>
      <c r="E643" s="98"/>
      <c r="F643" s="98"/>
      <c r="G643" s="98"/>
      <c r="H643" s="121">
        <f t="shared" si="111"/>
        <v>0</v>
      </c>
      <c r="I643" s="98"/>
      <c r="J643" s="98"/>
      <c r="K643" s="98"/>
      <c r="L643" s="98">
        <v>1626.2800000000002</v>
      </c>
      <c r="M643" s="121">
        <f t="shared" si="112"/>
        <v>1626.2800000000002</v>
      </c>
      <c r="N643" s="98"/>
      <c r="O643" s="98"/>
      <c r="P643" s="98"/>
      <c r="Q643" s="98"/>
      <c r="R643" s="329">
        <f t="shared" si="113"/>
        <v>0</v>
      </c>
      <c r="S643" s="336"/>
      <c r="T643" s="323"/>
      <c r="U643" s="323"/>
      <c r="V643" s="323"/>
      <c r="W643" s="337">
        <f t="shared" si="110"/>
        <v>0</v>
      </c>
      <c r="X643" s="336"/>
      <c r="Y643" s="323"/>
      <c r="Z643" s="323"/>
      <c r="AA643" s="323"/>
      <c r="AB643" s="337">
        <f t="shared" si="115"/>
        <v>0</v>
      </c>
      <c r="AC643" s="336"/>
      <c r="AD643" s="323"/>
      <c r="AE643" s="323"/>
      <c r="AF643" s="323"/>
      <c r="AG643" s="337">
        <f t="shared" si="114"/>
        <v>0</v>
      </c>
      <c r="AH643" s="336"/>
      <c r="AI643" s="323"/>
      <c r="AJ643" s="323"/>
      <c r="AK643" s="323"/>
      <c r="AL643" s="337">
        <f t="shared" si="116"/>
        <v>0</v>
      </c>
    </row>
    <row r="644" spans="1:38" ht="12.75" customHeight="1" x14ac:dyDescent="0.2">
      <c r="A644" s="95" t="s">
        <v>16</v>
      </c>
      <c r="B644" s="96" t="s">
        <v>246</v>
      </c>
      <c r="C644" s="96" t="s">
        <v>159</v>
      </c>
      <c r="D644" s="98">
        <v>1247.3000000000002</v>
      </c>
      <c r="E644" s="98"/>
      <c r="F644" s="98">
        <v>145.44999999999999</v>
      </c>
      <c r="G644" s="98">
        <v>581.41</v>
      </c>
      <c r="H644" s="121">
        <f t="shared" si="111"/>
        <v>1974.1600000000003</v>
      </c>
      <c r="I644" s="98">
        <v>985.23</v>
      </c>
      <c r="J644" s="98">
        <v>656.81999999999994</v>
      </c>
      <c r="K644" s="98">
        <v>1156.1999999999998</v>
      </c>
      <c r="L644" s="98">
        <v>1305.83</v>
      </c>
      <c r="M644" s="121">
        <f t="shared" si="112"/>
        <v>4104.08</v>
      </c>
      <c r="N644" s="98"/>
      <c r="O644" s="98"/>
      <c r="P644" s="98"/>
      <c r="Q644" s="98"/>
      <c r="R644" s="329">
        <f t="shared" si="113"/>
        <v>0</v>
      </c>
      <c r="S644" s="336"/>
      <c r="T644" s="323"/>
      <c r="U644" s="323"/>
      <c r="V644" s="323"/>
      <c r="W644" s="337">
        <f t="shared" si="110"/>
        <v>0</v>
      </c>
      <c r="X644" s="336"/>
      <c r="Y644" s="323"/>
      <c r="Z644" s="323"/>
      <c r="AA644" s="323"/>
      <c r="AB644" s="337">
        <f t="shared" si="115"/>
        <v>0</v>
      </c>
      <c r="AC644" s="336"/>
      <c r="AD644" s="323"/>
      <c r="AE644" s="323"/>
      <c r="AF644" s="323"/>
      <c r="AG644" s="337">
        <f t="shared" si="114"/>
        <v>0</v>
      </c>
      <c r="AH644" s="336"/>
      <c r="AI644" s="323"/>
      <c r="AJ644" s="323"/>
      <c r="AK644" s="323"/>
      <c r="AL644" s="337">
        <f t="shared" si="116"/>
        <v>0</v>
      </c>
    </row>
    <row r="645" spans="1:38" ht="12.75" customHeight="1" x14ac:dyDescent="0.2">
      <c r="A645" s="95" t="s">
        <v>16</v>
      </c>
      <c r="B645" s="96" t="s">
        <v>246</v>
      </c>
      <c r="C645" s="96" t="s">
        <v>172</v>
      </c>
      <c r="D645" s="98">
        <v>578.34999999999991</v>
      </c>
      <c r="E645" s="98">
        <v>1065.74</v>
      </c>
      <c r="F645" s="98">
        <v>485.65</v>
      </c>
      <c r="G645" s="98">
        <v>182.63</v>
      </c>
      <c r="H645" s="121">
        <f t="shared" si="111"/>
        <v>2312.37</v>
      </c>
      <c r="I645" s="98">
        <v>874.01</v>
      </c>
      <c r="J645" s="98">
        <v>1225.07</v>
      </c>
      <c r="K645" s="98">
        <v>312.79000000000002</v>
      </c>
      <c r="L645" s="98">
        <v>756.93000000000006</v>
      </c>
      <c r="M645" s="121">
        <f t="shared" si="112"/>
        <v>3168.8</v>
      </c>
      <c r="N645" s="98"/>
      <c r="O645" s="98"/>
      <c r="P645" s="98"/>
      <c r="Q645" s="98"/>
      <c r="R645" s="329">
        <f t="shared" si="113"/>
        <v>0</v>
      </c>
      <c r="S645" s="336"/>
      <c r="T645" s="323"/>
      <c r="U645" s="323"/>
      <c r="V645" s="323"/>
      <c r="W645" s="337">
        <f t="shared" si="110"/>
        <v>0</v>
      </c>
      <c r="X645" s="336"/>
      <c r="Y645" s="323"/>
      <c r="Z645" s="323"/>
      <c r="AA645" s="323"/>
      <c r="AB645" s="337">
        <f t="shared" si="115"/>
        <v>0</v>
      </c>
      <c r="AC645" s="336"/>
      <c r="AD645" s="323"/>
      <c r="AE645" s="323"/>
      <c r="AF645" s="323"/>
      <c r="AG645" s="337">
        <f t="shared" si="114"/>
        <v>0</v>
      </c>
      <c r="AH645" s="336"/>
      <c r="AI645" s="323"/>
      <c r="AJ645" s="323"/>
      <c r="AK645" s="323"/>
      <c r="AL645" s="337">
        <f t="shared" si="116"/>
        <v>0</v>
      </c>
    </row>
    <row r="646" spans="1:38" ht="12.75" customHeight="1" x14ac:dyDescent="0.2">
      <c r="A646" s="95" t="s">
        <v>16</v>
      </c>
      <c r="B646" s="96" t="s">
        <v>246</v>
      </c>
      <c r="C646" s="96" t="s">
        <v>137</v>
      </c>
      <c r="D646" s="98">
        <v>84.98</v>
      </c>
      <c r="E646" s="98">
        <v>72.98</v>
      </c>
      <c r="F646" s="98">
        <v>109.47</v>
      </c>
      <c r="G646" s="98">
        <v>72.98</v>
      </c>
      <c r="H646" s="121">
        <f t="shared" si="111"/>
        <v>340.41</v>
      </c>
      <c r="I646" s="98">
        <v>72.98</v>
      </c>
      <c r="J646" s="98">
        <v>72.98</v>
      </c>
      <c r="K646" s="98">
        <v>72.989999999999995</v>
      </c>
      <c r="L646" s="98">
        <v>145.96</v>
      </c>
      <c r="M646" s="121">
        <f t="shared" si="112"/>
        <v>364.90999999999997</v>
      </c>
      <c r="N646" s="98"/>
      <c r="O646" s="98"/>
      <c r="P646" s="98"/>
      <c r="Q646" s="98"/>
      <c r="R646" s="329">
        <f t="shared" si="113"/>
        <v>0</v>
      </c>
      <c r="S646" s="336"/>
      <c r="T646" s="323"/>
      <c r="U646" s="323"/>
      <c r="V646" s="323"/>
      <c r="W646" s="337">
        <f t="shared" si="110"/>
        <v>0</v>
      </c>
      <c r="X646" s="336"/>
      <c r="Y646" s="323"/>
      <c r="Z646" s="323"/>
      <c r="AA646" s="323"/>
      <c r="AB646" s="337">
        <f t="shared" si="115"/>
        <v>0</v>
      </c>
      <c r="AC646" s="336"/>
      <c r="AD646" s="323"/>
      <c r="AE646" s="323"/>
      <c r="AF646" s="323"/>
      <c r="AG646" s="337">
        <f t="shared" si="114"/>
        <v>0</v>
      </c>
      <c r="AH646" s="336"/>
      <c r="AI646" s="323"/>
      <c r="AJ646" s="323"/>
      <c r="AK646" s="323"/>
      <c r="AL646" s="337">
        <f t="shared" si="116"/>
        <v>0</v>
      </c>
    </row>
    <row r="647" spans="1:38" ht="12.75" customHeight="1" x14ac:dyDescent="0.2">
      <c r="A647" s="95" t="s">
        <v>16</v>
      </c>
      <c r="B647" s="96" t="s">
        <v>246</v>
      </c>
      <c r="C647" s="96" t="s">
        <v>140</v>
      </c>
      <c r="D647" s="98"/>
      <c r="E647" s="98"/>
      <c r="F647" s="98">
        <v>229.78</v>
      </c>
      <c r="G647" s="98">
        <v>854.49</v>
      </c>
      <c r="H647" s="121">
        <f t="shared" si="111"/>
        <v>1084.27</v>
      </c>
      <c r="I647" s="98">
        <v>1695.71</v>
      </c>
      <c r="J647" s="98">
        <v>906.56999999999994</v>
      </c>
      <c r="K647" s="98">
        <v>1335.23</v>
      </c>
      <c r="L647" s="98">
        <v>1338.68</v>
      </c>
      <c r="M647" s="121">
        <f t="shared" si="112"/>
        <v>5276.19</v>
      </c>
      <c r="N647" s="98"/>
      <c r="O647" s="98"/>
      <c r="P647" s="98"/>
      <c r="Q647" s="98"/>
      <c r="R647" s="329">
        <f t="shared" si="113"/>
        <v>0</v>
      </c>
      <c r="S647" s="336"/>
      <c r="T647" s="323"/>
      <c r="U647" s="323"/>
      <c r="V647" s="323"/>
      <c r="W647" s="337">
        <f t="shared" si="110"/>
        <v>0</v>
      </c>
      <c r="X647" s="336"/>
      <c r="Y647" s="323"/>
      <c r="Z647" s="323"/>
      <c r="AA647" s="323"/>
      <c r="AB647" s="337">
        <f t="shared" si="115"/>
        <v>0</v>
      </c>
      <c r="AC647" s="336"/>
      <c r="AD647" s="323"/>
      <c r="AE647" s="323"/>
      <c r="AF647" s="323"/>
      <c r="AG647" s="337">
        <f t="shared" si="114"/>
        <v>0</v>
      </c>
      <c r="AH647" s="336"/>
      <c r="AI647" s="323"/>
      <c r="AJ647" s="323"/>
      <c r="AK647" s="323"/>
      <c r="AL647" s="337">
        <f t="shared" si="116"/>
        <v>0</v>
      </c>
    </row>
    <row r="648" spans="1:38" ht="12.75" customHeight="1" x14ac:dyDescent="0.2">
      <c r="A648" s="95" t="s">
        <v>16</v>
      </c>
      <c r="B648" s="96" t="s">
        <v>246</v>
      </c>
      <c r="C648" s="96" t="s">
        <v>143</v>
      </c>
      <c r="D648" s="98">
        <v>82.350000000000009</v>
      </c>
      <c r="E648" s="98">
        <v>434.61</v>
      </c>
      <c r="F648" s="98"/>
      <c r="G648" s="98">
        <v>65.08</v>
      </c>
      <c r="H648" s="121">
        <f t="shared" si="111"/>
        <v>582.04000000000008</v>
      </c>
      <c r="I648" s="98">
        <v>271</v>
      </c>
      <c r="J648" s="98"/>
      <c r="K648" s="98">
        <v>57.68</v>
      </c>
      <c r="L648" s="98">
        <v>103.96</v>
      </c>
      <c r="M648" s="121">
        <f t="shared" si="112"/>
        <v>432.64</v>
      </c>
      <c r="N648" s="98"/>
      <c r="O648" s="98"/>
      <c r="P648" s="98"/>
      <c r="Q648" s="98"/>
      <c r="R648" s="329">
        <f t="shared" si="113"/>
        <v>0</v>
      </c>
      <c r="S648" s="336"/>
      <c r="T648" s="323"/>
      <c r="U648" s="323"/>
      <c r="V648" s="323"/>
      <c r="W648" s="337">
        <f t="shared" si="110"/>
        <v>0</v>
      </c>
      <c r="X648" s="336"/>
      <c r="Y648" s="323"/>
      <c r="Z648" s="323"/>
      <c r="AA648" s="323"/>
      <c r="AB648" s="337">
        <f t="shared" si="115"/>
        <v>0</v>
      </c>
      <c r="AC648" s="336"/>
      <c r="AD648" s="323"/>
      <c r="AE648" s="323"/>
      <c r="AF648" s="323"/>
      <c r="AG648" s="337">
        <f t="shared" si="114"/>
        <v>0</v>
      </c>
      <c r="AH648" s="336"/>
      <c r="AI648" s="323"/>
      <c r="AJ648" s="323"/>
      <c r="AK648" s="323"/>
      <c r="AL648" s="337">
        <f t="shared" si="116"/>
        <v>0</v>
      </c>
    </row>
    <row r="649" spans="1:38" ht="12.75" customHeight="1" x14ac:dyDescent="0.2">
      <c r="A649" s="95" t="s">
        <v>16</v>
      </c>
      <c r="B649" s="96" t="s">
        <v>173</v>
      </c>
      <c r="C649" s="96" t="s">
        <v>159</v>
      </c>
      <c r="D649" s="98">
        <v>1052.7700000000002</v>
      </c>
      <c r="E649" s="98">
        <v>283.67</v>
      </c>
      <c r="F649" s="98">
        <v>1499.5500000000002</v>
      </c>
      <c r="G649" s="98">
        <v>527.86</v>
      </c>
      <c r="H649" s="121">
        <f t="shared" si="111"/>
        <v>3363.8500000000008</v>
      </c>
      <c r="I649" s="98">
        <v>94.93</v>
      </c>
      <c r="J649" s="98"/>
      <c r="K649" s="98"/>
      <c r="L649" s="98"/>
      <c r="M649" s="121">
        <f t="shared" si="112"/>
        <v>94.93</v>
      </c>
      <c r="N649" s="98"/>
      <c r="O649" s="98"/>
      <c r="P649" s="98"/>
      <c r="Q649" s="98"/>
      <c r="R649" s="329">
        <f t="shared" si="113"/>
        <v>0</v>
      </c>
      <c r="S649" s="336"/>
      <c r="T649" s="323"/>
      <c r="U649" s="323"/>
      <c r="V649" s="323"/>
      <c r="W649" s="337">
        <f t="shared" si="110"/>
        <v>0</v>
      </c>
      <c r="X649" s="336"/>
      <c r="Y649" s="323"/>
      <c r="Z649" s="323"/>
      <c r="AA649" s="323"/>
      <c r="AB649" s="337">
        <f t="shared" si="115"/>
        <v>0</v>
      </c>
      <c r="AC649" s="336"/>
      <c r="AD649" s="323"/>
      <c r="AE649" s="323"/>
      <c r="AF649" s="323"/>
      <c r="AG649" s="337">
        <f t="shared" si="114"/>
        <v>0</v>
      </c>
      <c r="AH649" s="336"/>
      <c r="AI649" s="323"/>
      <c r="AJ649" s="323"/>
      <c r="AK649" s="323"/>
      <c r="AL649" s="337">
        <f t="shared" si="116"/>
        <v>0</v>
      </c>
    </row>
    <row r="650" spans="1:38" ht="12.75" customHeight="1" x14ac:dyDescent="0.2">
      <c r="A650" s="95" t="s">
        <v>16</v>
      </c>
      <c r="B650" s="96" t="s">
        <v>173</v>
      </c>
      <c r="C650" s="96" t="s">
        <v>136</v>
      </c>
      <c r="D650" s="98">
        <v>1102.5600000000002</v>
      </c>
      <c r="E650" s="98">
        <v>1379.78</v>
      </c>
      <c r="F650" s="98">
        <v>636.26</v>
      </c>
      <c r="G650" s="98">
        <v>1868.71</v>
      </c>
      <c r="H650" s="121">
        <f t="shared" si="111"/>
        <v>4987.3100000000004</v>
      </c>
      <c r="I650" s="98">
        <v>633.35</v>
      </c>
      <c r="J650" s="98">
        <v>508.88</v>
      </c>
      <c r="K650" s="98"/>
      <c r="L650" s="98"/>
      <c r="M650" s="121">
        <f t="shared" si="112"/>
        <v>1142.23</v>
      </c>
      <c r="N650" s="98"/>
      <c r="O650" s="98"/>
      <c r="P650" s="98"/>
      <c r="Q650" s="98"/>
      <c r="R650" s="329">
        <f t="shared" si="113"/>
        <v>0</v>
      </c>
      <c r="S650" s="336"/>
      <c r="T650" s="323"/>
      <c r="U650" s="323"/>
      <c r="V650" s="323"/>
      <c r="W650" s="337">
        <f t="shared" si="110"/>
        <v>0</v>
      </c>
      <c r="X650" s="336"/>
      <c r="Y650" s="323"/>
      <c r="Z650" s="323"/>
      <c r="AA650" s="323"/>
      <c r="AB650" s="337">
        <f t="shared" si="115"/>
        <v>0</v>
      </c>
      <c r="AC650" s="336"/>
      <c r="AD650" s="323"/>
      <c r="AE650" s="323"/>
      <c r="AF650" s="323"/>
      <c r="AG650" s="337">
        <f t="shared" si="114"/>
        <v>0</v>
      </c>
      <c r="AH650" s="336"/>
      <c r="AI650" s="323"/>
      <c r="AJ650" s="323"/>
      <c r="AK650" s="323"/>
      <c r="AL650" s="337">
        <f t="shared" si="116"/>
        <v>0</v>
      </c>
    </row>
    <row r="651" spans="1:38" ht="12.75" customHeight="1" x14ac:dyDescent="0.2">
      <c r="A651" s="95" t="s">
        <v>16</v>
      </c>
      <c r="B651" s="96" t="s">
        <v>173</v>
      </c>
      <c r="C651" s="96" t="s">
        <v>137</v>
      </c>
      <c r="D651" s="98">
        <v>2376.7600000000002</v>
      </c>
      <c r="E651" s="98">
        <v>1549.01</v>
      </c>
      <c r="F651" s="98">
        <v>2974.2799999999997</v>
      </c>
      <c r="G651" s="98">
        <v>3232.51</v>
      </c>
      <c r="H651" s="121">
        <f t="shared" ref="H651:H672" si="117">SUM(D651:G651)</f>
        <v>10132.560000000001</v>
      </c>
      <c r="I651" s="98">
        <v>2146.38</v>
      </c>
      <c r="J651" s="98">
        <v>1791.74</v>
      </c>
      <c r="K651" s="98">
        <v>4919.72</v>
      </c>
      <c r="L651" s="98">
        <v>3843.7</v>
      </c>
      <c r="M651" s="121">
        <f t="shared" ref="M651:M672" si="118">SUM(I651:L651)</f>
        <v>12701.54</v>
      </c>
      <c r="N651" s="98"/>
      <c r="O651" s="98"/>
      <c r="P651" s="98"/>
      <c r="Q651" s="98"/>
      <c r="R651" s="329">
        <f t="shared" ref="R651:R672" si="119">SUM(N651:Q651)</f>
        <v>0</v>
      </c>
      <c r="S651" s="336"/>
      <c r="T651" s="323"/>
      <c r="U651" s="323"/>
      <c r="V651" s="323"/>
      <c r="W651" s="337">
        <f t="shared" si="110"/>
        <v>0</v>
      </c>
      <c r="X651" s="336"/>
      <c r="Y651" s="323"/>
      <c r="Z651" s="323"/>
      <c r="AA651" s="323"/>
      <c r="AB651" s="337">
        <f t="shared" si="115"/>
        <v>0</v>
      </c>
      <c r="AC651" s="336"/>
      <c r="AD651" s="323"/>
      <c r="AE651" s="323"/>
      <c r="AF651" s="323"/>
      <c r="AG651" s="337">
        <f t="shared" si="114"/>
        <v>0</v>
      </c>
      <c r="AH651" s="336"/>
      <c r="AI651" s="323"/>
      <c r="AJ651" s="323"/>
      <c r="AK651" s="323"/>
      <c r="AL651" s="337">
        <f t="shared" si="116"/>
        <v>0</v>
      </c>
    </row>
    <row r="652" spans="1:38" ht="12.75" customHeight="1" x14ac:dyDescent="0.2">
      <c r="A652" s="95" t="s">
        <v>16</v>
      </c>
      <c r="B652" s="96" t="s">
        <v>32</v>
      </c>
      <c r="C652" s="96" t="s">
        <v>124</v>
      </c>
      <c r="D652" s="98"/>
      <c r="E652" s="98"/>
      <c r="F652" s="98"/>
      <c r="G652" s="98"/>
      <c r="H652" s="121">
        <f t="shared" si="117"/>
        <v>0</v>
      </c>
      <c r="I652" s="98"/>
      <c r="J652" s="98"/>
      <c r="K652" s="98"/>
      <c r="L652" s="98">
        <v>759.78000000000009</v>
      </c>
      <c r="M652" s="121">
        <f t="shared" si="118"/>
        <v>759.78000000000009</v>
      </c>
      <c r="N652" s="98"/>
      <c r="O652" s="98"/>
      <c r="P652" s="98"/>
      <c r="Q652" s="98"/>
      <c r="R652" s="329">
        <f t="shared" si="119"/>
        <v>0</v>
      </c>
      <c r="S652" s="336"/>
      <c r="T652" s="323"/>
      <c r="U652" s="323"/>
      <c r="V652" s="323"/>
      <c r="W652" s="337">
        <f t="shared" si="110"/>
        <v>0</v>
      </c>
      <c r="X652" s="336"/>
      <c r="Y652" s="323"/>
      <c r="Z652" s="323"/>
      <c r="AA652" s="323"/>
      <c r="AB652" s="337">
        <f t="shared" si="115"/>
        <v>0</v>
      </c>
      <c r="AC652" s="336"/>
      <c r="AD652" s="323"/>
      <c r="AE652" s="323"/>
      <c r="AF652" s="323"/>
      <c r="AG652" s="337">
        <f t="shared" si="114"/>
        <v>0</v>
      </c>
      <c r="AH652" s="336"/>
      <c r="AI652" s="323"/>
      <c r="AJ652" s="323"/>
      <c r="AK652" s="323"/>
      <c r="AL652" s="337">
        <f t="shared" si="116"/>
        <v>0</v>
      </c>
    </row>
    <row r="653" spans="1:38" ht="12.75" customHeight="1" x14ac:dyDescent="0.2">
      <c r="A653" s="95" t="s">
        <v>16</v>
      </c>
      <c r="B653" s="96" t="s">
        <v>32</v>
      </c>
      <c r="C653" s="96" t="s">
        <v>128</v>
      </c>
      <c r="D653" s="98">
        <v>324.01000000000005</v>
      </c>
      <c r="E653" s="98"/>
      <c r="F653" s="98"/>
      <c r="G653" s="98"/>
      <c r="H653" s="121">
        <f t="shared" si="117"/>
        <v>324.01000000000005</v>
      </c>
      <c r="I653" s="98"/>
      <c r="J653" s="98"/>
      <c r="K653" s="98"/>
      <c r="L653" s="98"/>
      <c r="M653" s="121">
        <f t="shared" si="118"/>
        <v>0</v>
      </c>
      <c r="N653" s="98"/>
      <c r="O653" s="98"/>
      <c r="P653" s="98"/>
      <c r="Q653" s="98"/>
      <c r="R653" s="329">
        <f t="shared" si="119"/>
        <v>0</v>
      </c>
      <c r="S653" s="336"/>
      <c r="T653" s="323"/>
      <c r="U653" s="323"/>
      <c r="V653" s="323"/>
      <c r="W653" s="337">
        <f t="shared" si="110"/>
        <v>0</v>
      </c>
      <c r="X653" s="336"/>
      <c r="Y653" s="323"/>
      <c r="Z653" s="323"/>
      <c r="AA653" s="323"/>
      <c r="AB653" s="337">
        <f t="shared" si="115"/>
        <v>0</v>
      </c>
      <c r="AC653" s="336"/>
      <c r="AD653" s="323"/>
      <c r="AE653" s="323"/>
      <c r="AF653" s="323"/>
      <c r="AG653" s="337">
        <f t="shared" si="114"/>
        <v>0</v>
      </c>
      <c r="AH653" s="336"/>
      <c r="AI653" s="323"/>
      <c r="AJ653" s="323"/>
      <c r="AK653" s="323"/>
      <c r="AL653" s="337">
        <f t="shared" si="116"/>
        <v>0</v>
      </c>
    </row>
    <row r="654" spans="1:38" ht="12.75" customHeight="1" x14ac:dyDescent="0.2">
      <c r="A654" s="95" t="s">
        <v>16</v>
      </c>
      <c r="B654" s="96" t="s">
        <v>32</v>
      </c>
      <c r="C654" s="96" t="s">
        <v>174</v>
      </c>
      <c r="D654" s="98">
        <v>1238.8599999999999</v>
      </c>
      <c r="E654" s="98">
        <v>1066.1999999999998</v>
      </c>
      <c r="F654" s="98">
        <v>975.35</v>
      </c>
      <c r="G654" s="98">
        <v>324.95999999999998</v>
      </c>
      <c r="H654" s="121">
        <f t="shared" si="117"/>
        <v>3605.3699999999994</v>
      </c>
      <c r="I654" s="98">
        <v>156.42000000000002</v>
      </c>
      <c r="J654" s="98">
        <v>413.52</v>
      </c>
      <c r="K654" s="98"/>
      <c r="L654" s="98"/>
      <c r="M654" s="121">
        <f t="shared" si="118"/>
        <v>569.94000000000005</v>
      </c>
      <c r="N654" s="98"/>
      <c r="O654" s="98"/>
      <c r="P654" s="98"/>
      <c r="Q654" s="98"/>
      <c r="R654" s="329">
        <f t="shared" si="119"/>
        <v>0</v>
      </c>
      <c r="S654" s="336"/>
      <c r="T654" s="323"/>
      <c r="U654" s="323"/>
      <c r="V654" s="323"/>
      <c r="W654" s="337">
        <f t="shared" si="110"/>
        <v>0</v>
      </c>
      <c r="X654" s="336"/>
      <c r="Y654" s="323"/>
      <c r="Z654" s="323"/>
      <c r="AA654" s="323"/>
      <c r="AB654" s="337">
        <f t="shared" si="115"/>
        <v>0</v>
      </c>
      <c r="AC654" s="336"/>
      <c r="AD654" s="323"/>
      <c r="AE654" s="323"/>
      <c r="AF654" s="323"/>
      <c r="AG654" s="337">
        <f t="shared" si="114"/>
        <v>0</v>
      </c>
      <c r="AH654" s="336"/>
      <c r="AI654" s="323"/>
      <c r="AJ654" s="323"/>
      <c r="AK654" s="323"/>
      <c r="AL654" s="337">
        <f t="shared" si="116"/>
        <v>0</v>
      </c>
    </row>
    <row r="655" spans="1:38" ht="12.75" customHeight="1" x14ac:dyDescent="0.2">
      <c r="A655" s="95" t="s">
        <v>16</v>
      </c>
      <c r="B655" s="96" t="s">
        <v>32</v>
      </c>
      <c r="C655" s="96" t="s">
        <v>141</v>
      </c>
      <c r="D655" s="98">
        <v>7535.5900000000011</v>
      </c>
      <c r="E655" s="98">
        <v>7213</v>
      </c>
      <c r="F655" s="98">
        <v>8180.25</v>
      </c>
      <c r="G655" s="98">
        <v>6759.95</v>
      </c>
      <c r="H655" s="121">
        <f t="shared" si="117"/>
        <v>29688.79</v>
      </c>
      <c r="I655" s="98">
        <v>8181.55</v>
      </c>
      <c r="J655" s="98">
        <v>10260.189999999999</v>
      </c>
      <c r="K655" s="98">
        <v>4005.1400000000003</v>
      </c>
      <c r="L655" s="98">
        <v>3057.2799999999997</v>
      </c>
      <c r="M655" s="121">
        <f t="shared" si="118"/>
        <v>25504.159999999996</v>
      </c>
      <c r="N655" s="98"/>
      <c r="O655" s="98"/>
      <c r="P655" s="98"/>
      <c r="Q655" s="98"/>
      <c r="R655" s="329">
        <f t="shared" si="119"/>
        <v>0</v>
      </c>
      <c r="S655" s="336"/>
      <c r="T655" s="323"/>
      <c r="U655" s="323"/>
      <c r="V655" s="323"/>
      <c r="W655" s="337">
        <f t="shared" si="110"/>
        <v>0</v>
      </c>
      <c r="X655" s="336"/>
      <c r="Y655" s="323"/>
      <c r="Z655" s="323"/>
      <c r="AA655" s="323"/>
      <c r="AB655" s="337">
        <f t="shared" si="115"/>
        <v>0</v>
      </c>
      <c r="AC655" s="336"/>
      <c r="AD655" s="323"/>
      <c r="AE655" s="323"/>
      <c r="AF655" s="323"/>
      <c r="AG655" s="337">
        <f t="shared" si="114"/>
        <v>0</v>
      </c>
      <c r="AH655" s="336"/>
      <c r="AI655" s="323"/>
      <c r="AJ655" s="323"/>
      <c r="AK655" s="323"/>
      <c r="AL655" s="337">
        <f t="shared" si="116"/>
        <v>0</v>
      </c>
    </row>
    <row r="656" spans="1:38" ht="12.75" customHeight="1" x14ac:dyDescent="0.2">
      <c r="A656" s="95" t="s">
        <v>16</v>
      </c>
      <c r="B656" s="96" t="s">
        <v>32</v>
      </c>
      <c r="C656" s="96" t="s">
        <v>143</v>
      </c>
      <c r="D656" s="98">
        <v>7921.8399999999983</v>
      </c>
      <c r="E656" s="98">
        <v>14425.29</v>
      </c>
      <c r="F656" s="98">
        <v>6130.0499999999993</v>
      </c>
      <c r="G656" s="98">
        <v>5540.26</v>
      </c>
      <c r="H656" s="121">
        <f t="shared" si="117"/>
        <v>34017.439999999995</v>
      </c>
      <c r="I656" s="98">
        <v>5693.84</v>
      </c>
      <c r="J656" s="98">
        <v>3903.35</v>
      </c>
      <c r="K656" s="98">
        <v>2984.5</v>
      </c>
      <c r="L656" s="98">
        <v>4061.59</v>
      </c>
      <c r="M656" s="121">
        <f t="shared" si="118"/>
        <v>16643.28</v>
      </c>
      <c r="N656" s="98"/>
      <c r="O656" s="98"/>
      <c r="P656" s="98"/>
      <c r="Q656" s="98"/>
      <c r="R656" s="329">
        <f t="shared" si="119"/>
        <v>0</v>
      </c>
      <c r="S656" s="336"/>
      <c r="T656" s="323"/>
      <c r="U656" s="323"/>
      <c r="V656" s="323"/>
      <c r="W656" s="337">
        <f t="shared" si="110"/>
        <v>0</v>
      </c>
      <c r="X656" s="336"/>
      <c r="Y656" s="323"/>
      <c r="Z656" s="323"/>
      <c r="AA656" s="323"/>
      <c r="AB656" s="337">
        <f t="shared" si="115"/>
        <v>0</v>
      </c>
      <c r="AC656" s="336"/>
      <c r="AD656" s="323"/>
      <c r="AE656" s="323"/>
      <c r="AF656" s="323"/>
      <c r="AG656" s="337">
        <f t="shared" si="114"/>
        <v>0</v>
      </c>
      <c r="AH656" s="336"/>
      <c r="AI656" s="323"/>
      <c r="AJ656" s="323"/>
      <c r="AK656" s="323"/>
      <c r="AL656" s="337">
        <f t="shared" si="116"/>
        <v>0</v>
      </c>
    </row>
    <row r="657" spans="1:38" ht="12.75" customHeight="1" x14ac:dyDescent="0.2">
      <c r="A657" s="95" t="s">
        <v>16</v>
      </c>
      <c r="B657" s="96" t="s">
        <v>32</v>
      </c>
      <c r="C657" s="96" t="s">
        <v>144</v>
      </c>
      <c r="D657" s="98">
        <v>13431.27</v>
      </c>
      <c r="E657" s="98">
        <v>12124.57</v>
      </c>
      <c r="F657" s="98">
        <v>16567.14</v>
      </c>
      <c r="G657" s="98">
        <v>23434.19</v>
      </c>
      <c r="H657" s="121">
        <f t="shared" si="117"/>
        <v>65557.17</v>
      </c>
      <c r="I657" s="98">
        <v>11710.059999999998</v>
      </c>
      <c r="J657" s="98">
        <v>16133.330000000002</v>
      </c>
      <c r="K657" s="98">
        <v>15416.649999999998</v>
      </c>
      <c r="L657" s="98">
        <v>7244.2899999999991</v>
      </c>
      <c r="M657" s="121">
        <f t="shared" si="118"/>
        <v>50504.329999999994</v>
      </c>
      <c r="N657" s="98"/>
      <c r="O657" s="98"/>
      <c r="P657" s="98"/>
      <c r="Q657" s="98"/>
      <c r="R657" s="329">
        <f t="shared" si="119"/>
        <v>0</v>
      </c>
      <c r="S657" s="336"/>
      <c r="T657" s="323"/>
      <c r="U657" s="323"/>
      <c r="V657" s="323"/>
      <c r="W657" s="337">
        <f t="shared" si="110"/>
        <v>0</v>
      </c>
      <c r="X657" s="336"/>
      <c r="Y657" s="323"/>
      <c r="Z657" s="323"/>
      <c r="AA657" s="323"/>
      <c r="AB657" s="337">
        <f t="shared" si="115"/>
        <v>0</v>
      </c>
      <c r="AC657" s="336"/>
      <c r="AD657" s="323"/>
      <c r="AE657" s="323"/>
      <c r="AF657" s="323"/>
      <c r="AG657" s="337">
        <f t="shared" si="114"/>
        <v>0</v>
      </c>
      <c r="AH657" s="336"/>
      <c r="AI657" s="323"/>
      <c r="AJ657" s="323"/>
      <c r="AK657" s="323"/>
      <c r="AL657" s="337">
        <f t="shared" si="116"/>
        <v>0</v>
      </c>
    </row>
    <row r="658" spans="1:38" ht="12.75" customHeight="1" x14ac:dyDescent="0.2">
      <c r="A658" s="95" t="s">
        <v>16</v>
      </c>
      <c r="B658" s="96" t="s">
        <v>32</v>
      </c>
      <c r="C658" s="96" t="s">
        <v>170</v>
      </c>
      <c r="D658" s="98">
        <v>2789.64</v>
      </c>
      <c r="E658" s="98">
        <v>4920.9600000000009</v>
      </c>
      <c r="F658" s="98">
        <v>5097.9499999999989</v>
      </c>
      <c r="G658" s="98">
        <v>3943.7499999999995</v>
      </c>
      <c r="H658" s="121">
        <f t="shared" si="117"/>
        <v>16752.3</v>
      </c>
      <c r="I658" s="98">
        <v>1876.64</v>
      </c>
      <c r="J658" s="98">
        <v>1411.92</v>
      </c>
      <c r="K658" s="98">
        <v>2409.31</v>
      </c>
      <c r="L658" s="98">
        <v>1882.77</v>
      </c>
      <c r="M658" s="121">
        <f t="shared" si="118"/>
        <v>7580.6400000000012</v>
      </c>
      <c r="N658" s="98"/>
      <c r="O658" s="98"/>
      <c r="P658" s="98"/>
      <c r="Q658" s="98"/>
      <c r="R658" s="329">
        <f t="shared" si="119"/>
        <v>0</v>
      </c>
      <c r="S658" s="336"/>
      <c r="T658" s="323"/>
      <c r="U658" s="323"/>
      <c r="V658" s="323"/>
      <c r="W658" s="337">
        <f t="shared" si="110"/>
        <v>0</v>
      </c>
      <c r="X658" s="336"/>
      <c r="Y658" s="323"/>
      <c r="Z658" s="323"/>
      <c r="AA658" s="323"/>
      <c r="AB658" s="337">
        <f t="shared" si="115"/>
        <v>0</v>
      </c>
      <c r="AC658" s="336"/>
      <c r="AD658" s="323"/>
      <c r="AE658" s="323"/>
      <c r="AF658" s="323"/>
      <c r="AG658" s="337">
        <f t="shared" si="114"/>
        <v>0</v>
      </c>
      <c r="AH658" s="336"/>
      <c r="AI658" s="323"/>
      <c r="AJ658" s="323"/>
      <c r="AK658" s="323"/>
      <c r="AL658" s="337">
        <f t="shared" si="116"/>
        <v>0</v>
      </c>
    </row>
    <row r="659" spans="1:38" ht="12.75" customHeight="1" x14ac:dyDescent="0.2">
      <c r="A659" s="95" t="s">
        <v>16</v>
      </c>
      <c r="B659" s="96" t="s">
        <v>32</v>
      </c>
      <c r="C659" s="96" t="s">
        <v>146</v>
      </c>
      <c r="D659" s="98">
        <v>1175.3100000000004</v>
      </c>
      <c r="E659" s="98">
        <v>1134.23</v>
      </c>
      <c r="F659" s="98">
        <v>2399.5500000000002</v>
      </c>
      <c r="G659" s="98">
        <v>2311.42</v>
      </c>
      <c r="H659" s="121">
        <f t="shared" si="117"/>
        <v>7020.51</v>
      </c>
      <c r="I659" s="98">
        <v>583.32000000000016</v>
      </c>
      <c r="J659" s="98">
        <v>769.73</v>
      </c>
      <c r="K659" s="98">
        <v>1770.3300000000002</v>
      </c>
      <c r="L659" s="98">
        <v>2215.7799999999997</v>
      </c>
      <c r="M659" s="121">
        <f t="shared" si="118"/>
        <v>5339.16</v>
      </c>
      <c r="N659" s="98"/>
      <c r="O659" s="98"/>
      <c r="P659" s="98"/>
      <c r="Q659" s="98"/>
      <c r="R659" s="329">
        <f t="shared" si="119"/>
        <v>0</v>
      </c>
      <c r="S659" s="336"/>
      <c r="T659" s="323"/>
      <c r="U659" s="323"/>
      <c r="V659" s="323"/>
      <c r="W659" s="337">
        <f t="shared" si="110"/>
        <v>0</v>
      </c>
      <c r="X659" s="336"/>
      <c r="Y659" s="323"/>
      <c r="Z659" s="323"/>
      <c r="AA659" s="323"/>
      <c r="AB659" s="337">
        <f t="shared" si="115"/>
        <v>0</v>
      </c>
      <c r="AC659" s="336"/>
      <c r="AD659" s="323"/>
      <c r="AE659" s="323"/>
      <c r="AF659" s="323"/>
      <c r="AG659" s="337">
        <f t="shared" si="114"/>
        <v>0</v>
      </c>
      <c r="AH659" s="336"/>
      <c r="AI659" s="323"/>
      <c r="AJ659" s="323"/>
      <c r="AK659" s="323"/>
      <c r="AL659" s="337">
        <f t="shared" si="116"/>
        <v>0</v>
      </c>
    </row>
    <row r="660" spans="1:38" ht="12.75" customHeight="1" x14ac:dyDescent="0.2">
      <c r="A660" s="95" t="s">
        <v>16</v>
      </c>
      <c r="B660" s="96" t="s">
        <v>97</v>
      </c>
      <c r="C660" s="96" t="s">
        <v>139</v>
      </c>
      <c r="D660" s="98">
        <v>491.13</v>
      </c>
      <c r="E660" s="98">
        <v>140.94999999999999</v>
      </c>
      <c r="F660" s="98">
        <v>744.78</v>
      </c>
      <c r="G660" s="98">
        <v>543.19000000000005</v>
      </c>
      <c r="H660" s="121">
        <f t="shared" si="117"/>
        <v>1920.05</v>
      </c>
      <c r="I660" s="98">
        <v>527.4</v>
      </c>
      <c r="J660" s="98">
        <v>225.95</v>
      </c>
      <c r="K660" s="98">
        <v>550.16</v>
      </c>
      <c r="L660" s="98">
        <v>625.34</v>
      </c>
      <c r="M660" s="121">
        <f t="shared" si="118"/>
        <v>1928.85</v>
      </c>
      <c r="N660" s="98"/>
      <c r="O660" s="98"/>
      <c r="P660" s="98"/>
      <c r="Q660" s="98"/>
      <c r="R660" s="329">
        <f t="shared" si="119"/>
        <v>0</v>
      </c>
      <c r="S660" s="336"/>
      <c r="T660" s="323"/>
      <c r="U660" s="323"/>
      <c r="V660" s="323"/>
      <c r="W660" s="337">
        <f t="shared" si="110"/>
        <v>0</v>
      </c>
      <c r="X660" s="336"/>
      <c r="Y660" s="323"/>
      <c r="Z660" s="323"/>
      <c r="AA660" s="323"/>
      <c r="AB660" s="337">
        <f t="shared" si="115"/>
        <v>0</v>
      </c>
      <c r="AC660" s="336"/>
      <c r="AD660" s="323"/>
      <c r="AE660" s="323"/>
      <c r="AF660" s="323"/>
      <c r="AG660" s="337">
        <f t="shared" si="114"/>
        <v>0</v>
      </c>
      <c r="AH660" s="336"/>
      <c r="AI660" s="323"/>
      <c r="AJ660" s="323"/>
      <c r="AK660" s="323"/>
      <c r="AL660" s="337">
        <f t="shared" si="116"/>
        <v>0</v>
      </c>
    </row>
    <row r="661" spans="1:38" ht="12.75" customHeight="1" x14ac:dyDescent="0.2">
      <c r="A661" s="95" t="s">
        <v>16</v>
      </c>
      <c r="B661" s="96" t="s">
        <v>17</v>
      </c>
      <c r="C661" s="96" t="s">
        <v>125</v>
      </c>
      <c r="D661" s="98">
        <v>2964.17</v>
      </c>
      <c r="E661" s="98">
        <v>2080.65</v>
      </c>
      <c r="F661" s="98">
        <v>4434.38</v>
      </c>
      <c r="G661" s="98">
        <v>4493.38</v>
      </c>
      <c r="H661" s="121">
        <f t="shared" si="117"/>
        <v>13972.580000000002</v>
      </c>
      <c r="I661" s="98">
        <v>4117.2</v>
      </c>
      <c r="J661" s="98">
        <v>1923.27</v>
      </c>
      <c r="K661" s="98">
        <v>4870.5</v>
      </c>
      <c r="L661" s="98">
        <v>4703.83</v>
      </c>
      <c r="M661" s="121">
        <f t="shared" si="118"/>
        <v>15614.8</v>
      </c>
      <c r="N661" s="98"/>
      <c r="O661" s="98"/>
      <c r="P661" s="98"/>
      <c r="Q661" s="98"/>
      <c r="R661" s="329">
        <f t="shared" si="119"/>
        <v>0</v>
      </c>
      <c r="S661" s="336"/>
      <c r="T661" s="323"/>
      <c r="U661" s="323"/>
      <c r="V661" s="323"/>
      <c r="W661" s="337">
        <f t="shared" si="110"/>
        <v>0</v>
      </c>
      <c r="X661" s="336"/>
      <c r="Y661" s="323"/>
      <c r="Z661" s="323"/>
      <c r="AA661" s="323"/>
      <c r="AB661" s="337">
        <f t="shared" si="115"/>
        <v>0</v>
      </c>
      <c r="AC661" s="336"/>
      <c r="AD661" s="323"/>
      <c r="AE661" s="323"/>
      <c r="AF661" s="323"/>
      <c r="AG661" s="337">
        <f t="shared" si="114"/>
        <v>0</v>
      </c>
      <c r="AH661" s="336"/>
      <c r="AI661" s="323"/>
      <c r="AJ661" s="323"/>
      <c r="AK661" s="323"/>
      <c r="AL661" s="337">
        <f t="shared" si="116"/>
        <v>0</v>
      </c>
    </row>
    <row r="662" spans="1:38" ht="12.75" customHeight="1" x14ac:dyDescent="0.2">
      <c r="A662" s="95" t="s">
        <v>16</v>
      </c>
      <c r="B662" s="96" t="s">
        <v>17</v>
      </c>
      <c r="C662" s="96" t="s">
        <v>126</v>
      </c>
      <c r="D662" s="98"/>
      <c r="E662" s="98"/>
      <c r="F662" s="98"/>
      <c r="G662" s="98">
        <v>282</v>
      </c>
      <c r="H662" s="121">
        <f t="shared" si="117"/>
        <v>282</v>
      </c>
      <c r="I662" s="98"/>
      <c r="J662" s="98"/>
      <c r="K662" s="98"/>
      <c r="L662" s="98"/>
      <c r="M662" s="121">
        <f t="shared" si="118"/>
        <v>0</v>
      </c>
      <c r="N662" s="98"/>
      <c r="O662" s="98"/>
      <c r="P662" s="98"/>
      <c r="Q662" s="98"/>
      <c r="R662" s="329">
        <f t="shared" si="119"/>
        <v>0</v>
      </c>
      <c r="S662" s="336"/>
      <c r="T662" s="323"/>
      <c r="U662" s="323"/>
      <c r="V662" s="323"/>
      <c r="W662" s="337">
        <f t="shared" si="110"/>
        <v>0</v>
      </c>
      <c r="X662" s="336"/>
      <c r="Y662" s="323"/>
      <c r="Z662" s="323"/>
      <c r="AA662" s="323"/>
      <c r="AB662" s="337">
        <f t="shared" si="115"/>
        <v>0</v>
      </c>
      <c r="AC662" s="336"/>
      <c r="AD662" s="323"/>
      <c r="AE662" s="323"/>
      <c r="AF662" s="323"/>
      <c r="AG662" s="337">
        <f t="shared" si="114"/>
        <v>0</v>
      </c>
      <c r="AH662" s="336"/>
      <c r="AI662" s="323"/>
      <c r="AJ662" s="323"/>
      <c r="AK662" s="323"/>
      <c r="AL662" s="337">
        <f t="shared" si="116"/>
        <v>0</v>
      </c>
    </row>
    <row r="663" spans="1:38" ht="12.75" customHeight="1" x14ac:dyDescent="0.2">
      <c r="A663" s="95" t="s">
        <v>16</v>
      </c>
      <c r="B663" s="96" t="s">
        <v>17</v>
      </c>
      <c r="C663" s="96" t="s">
        <v>136</v>
      </c>
      <c r="D663" s="98">
        <v>1311.37</v>
      </c>
      <c r="E663" s="98">
        <v>1625.7800000000002</v>
      </c>
      <c r="F663" s="98">
        <v>296.48</v>
      </c>
      <c r="G663" s="98">
        <v>794.98</v>
      </c>
      <c r="H663" s="121">
        <f t="shared" si="117"/>
        <v>4028.61</v>
      </c>
      <c r="I663" s="98"/>
      <c r="J663" s="98"/>
      <c r="K663" s="98"/>
      <c r="L663" s="98"/>
      <c r="M663" s="121">
        <f t="shared" si="118"/>
        <v>0</v>
      </c>
      <c r="N663" s="98"/>
      <c r="O663" s="98"/>
      <c r="P663" s="98"/>
      <c r="Q663" s="98"/>
      <c r="R663" s="329">
        <f t="shared" si="119"/>
        <v>0</v>
      </c>
      <c r="S663" s="336"/>
      <c r="T663" s="323"/>
      <c r="U663" s="323"/>
      <c r="V663" s="323"/>
      <c r="W663" s="337">
        <f t="shared" si="110"/>
        <v>0</v>
      </c>
      <c r="X663" s="336"/>
      <c r="Y663" s="323"/>
      <c r="Z663" s="323"/>
      <c r="AA663" s="323"/>
      <c r="AB663" s="337">
        <f t="shared" si="115"/>
        <v>0</v>
      </c>
      <c r="AC663" s="336"/>
      <c r="AD663" s="323"/>
      <c r="AE663" s="323"/>
      <c r="AF663" s="323"/>
      <c r="AG663" s="337">
        <f t="shared" si="114"/>
        <v>0</v>
      </c>
      <c r="AH663" s="336"/>
      <c r="AI663" s="323"/>
      <c r="AJ663" s="323"/>
      <c r="AK663" s="323"/>
      <c r="AL663" s="337">
        <f t="shared" si="116"/>
        <v>0</v>
      </c>
    </row>
    <row r="664" spans="1:38" ht="12.75" customHeight="1" x14ac:dyDescent="0.2">
      <c r="A664" s="95" t="s">
        <v>16</v>
      </c>
      <c r="B664" s="96" t="s">
        <v>17</v>
      </c>
      <c r="C664" s="96" t="s">
        <v>140</v>
      </c>
      <c r="D664" s="98"/>
      <c r="E664" s="98"/>
      <c r="F664" s="98"/>
      <c r="G664" s="98"/>
      <c r="H664" s="121">
        <f t="shared" si="117"/>
        <v>0</v>
      </c>
      <c r="I664" s="98">
        <v>392.3</v>
      </c>
      <c r="J664" s="98">
        <v>247.73</v>
      </c>
      <c r="K664" s="98">
        <v>328.36</v>
      </c>
      <c r="L664" s="98"/>
      <c r="M664" s="121">
        <f t="shared" si="118"/>
        <v>968.39</v>
      </c>
      <c r="N664" s="98"/>
      <c r="O664" s="98"/>
      <c r="P664" s="98"/>
      <c r="Q664" s="98"/>
      <c r="R664" s="329">
        <f t="shared" si="119"/>
        <v>0</v>
      </c>
      <c r="S664" s="336"/>
      <c r="T664" s="323"/>
      <c r="U664" s="323"/>
      <c r="V664" s="323"/>
      <c r="W664" s="337">
        <f t="shared" si="110"/>
        <v>0</v>
      </c>
      <c r="X664" s="336"/>
      <c r="Y664" s="323"/>
      <c r="Z664" s="323"/>
      <c r="AA664" s="323"/>
      <c r="AB664" s="337">
        <f t="shared" si="115"/>
        <v>0</v>
      </c>
      <c r="AC664" s="336"/>
      <c r="AD664" s="323"/>
      <c r="AE664" s="323"/>
      <c r="AF664" s="323"/>
      <c r="AG664" s="337">
        <f t="shared" si="114"/>
        <v>0</v>
      </c>
      <c r="AH664" s="336"/>
      <c r="AI664" s="323"/>
      <c r="AJ664" s="323"/>
      <c r="AK664" s="323"/>
      <c r="AL664" s="337">
        <f t="shared" si="116"/>
        <v>0</v>
      </c>
    </row>
    <row r="665" spans="1:38" ht="12.75" customHeight="1" x14ac:dyDescent="0.2">
      <c r="A665" s="95" t="s">
        <v>16</v>
      </c>
      <c r="B665" s="96" t="s">
        <v>17</v>
      </c>
      <c r="C665" s="96" t="s">
        <v>144</v>
      </c>
      <c r="D665" s="98">
        <v>7106.97</v>
      </c>
      <c r="E665" s="98">
        <v>4706.24</v>
      </c>
      <c r="F665" s="98">
        <v>9094.2199999999993</v>
      </c>
      <c r="G665" s="98">
        <v>11312.78</v>
      </c>
      <c r="H665" s="121">
        <f t="shared" si="117"/>
        <v>32220.21</v>
      </c>
      <c r="I665" s="98">
        <v>5667.26</v>
      </c>
      <c r="J665" s="98">
        <v>3443.06</v>
      </c>
      <c r="K665" s="98">
        <v>9071.630000000001</v>
      </c>
      <c r="L665" s="98">
        <v>9692.58</v>
      </c>
      <c r="M665" s="121">
        <f t="shared" si="118"/>
        <v>27874.53</v>
      </c>
      <c r="N665" s="98"/>
      <c r="O665" s="98"/>
      <c r="P665" s="98"/>
      <c r="Q665" s="98"/>
      <c r="R665" s="329">
        <f t="shared" si="119"/>
        <v>0</v>
      </c>
      <c r="S665" s="336"/>
      <c r="T665" s="323"/>
      <c r="U665" s="323"/>
      <c r="V665" s="323"/>
      <c r="W665" s="337">
        <f t="shared" si="110"/>
        <v>0</v>
      </c>
      <c r="X665" s="336"/>
      <c r="Y665" s="323"/>
      <c r="Z665" s="323"/>
      <c r="AA665" s="323"/>
      <c r="AB665" s="337">
        <f t="shared" si="115"/>
        <v>0</v>
      </c>
      <c r="AC665" s="336"/>
      <c r="AD665" s="323"/>
      <c r="AE665" s="323"/>
      <c r="AF665" s="323"/>
      <c r="AG665" s="337">
        <f t="shared" si="114"/>
        <v>0</v>
      </c>
      <c r="AH665" s="336"/>
      <c r="AI665" s="323"/>
      <c r="AJ665" s="323"/>
      <c r="AK665" s="323"/>
      <c r="AL665" s="337">
        <f t="shared" si="116"/>
        <v>0</v>
      </c>
    </row>
    <row r="666" spans="1:38" ht="12.75" customHeight="1" x14ac:dyDescent="0.2">
      <c r="A666" s="95" t="s">
        <v>16</v>
      </c>
      <c r="B666" s="96" t="s">
        <v>17</v>
      </c>
      <c r="C666" s="96" t="s">
        <v>163</v>
      </c>
      <c r="D666" s="98">
        <v>1206.28</v>
      </c>
      <c r="E666" s="98"/>
      <c r="F666" s="98">
        <v>1141.72</v>
      </c>
      <c r="G666" s="98">
        <v>295.01</v>
      </c>
      <c r="H666" s="121">
        <f t="shared" si="117"/>
        <v>2643.01</v>
      </c>
      <c r="I666" s="98">
        <v>1292.33</v>
      </c>
      <c r="J666" s="98">
        <v>1711.63</v>
      </c>
      <c r="K666" s="98">
        <v>1749.03</v>
      </c>
      <c r="L666" s="98">
        <v>1455.79</v>
      </c>
      <c r="M666" s="121">
        <f t="shared" si="118"/>
        <v>6208.78</v>
      </c>
      <c r="N666" s="98"/>
      <c r="O666" s="98"/>
      <c r="P666" s="98"/>
      <c r="Q666" s="98"/>
      <c r="R666" s="329">
        <f t="shared" si="119"/>
        <v>0</v>
      </c>
      <c r="S666" s="336"/>
      <c r="T666" s="323"/>
      <c r="U666" s="323"/>
      <c r="V666" s="323"/>
      <c r="W666" s="337">
        <f t="shared" si="110"/>
        <v>0</v>
      </c>
      <c r="X666" s="336"/>
      <c r="Y666" s="323"/>
      <c r="Z666" s="323"/>
      <c r="AA666" s="323"/>
      <c r="AB666" s="337">
        <f t="shared" si="115"/>
        <v>0</v>
      </c>
      <c r="AC666" s="336"/>
      <c r="AD666" s="323"/>
      <c r="AE666" s="323"/>
      <c r="AF666" s="323"/>
      <c r="AG666" s="337">
        <f t="shared" si="114"/>
        <v>0</v>
      </c>
      <c r="AH666" s="336"/>
      <c r="AI666" s="323"/>
      <c r="AJ666" s="323"/>
      <c r="AK666" s="323"/>
      <c r="AL666" s="337">
        <f t="shared" si="116"/>
        <v>0</v>
      </c>
    </row>
    <row r="667" spans="1:38" ht="12.75" customHeight="1" x14ac:dyDescent="0.2">
      <c r="A667" s="95" t="s">
        <v>93</v>
      </c>
      <c r="B667" s="96" t="s">
        <v>218</v>
      </c>
      <c r="C667" s="96" t="s">
        <v>142</v>
      </c>
      <c r="D667" s="98"/>
      <c r="E667" s="98"/>
      <c r="F667" s="98"/>
      <c r="G667" s="98"/>
      <c r="H667" s="121">
        <f t="shared" si="117"/>
        <v>0</v>
      </c>
      <c r="I667" s="98"/>
      <c r="J667" s="98"/>
      <c r="K667" s="98"/>
      <c r="L667" s="98"/>
      <c r="M667" s="121">
        <f t="shared" si="118"/>
        <v>0</v>
      </c>
      <c r="N667" s="98"/>
      <c r="O667" s="98"/>
      <c r="P667" s="98"/>
      <c r="Q667" s="98"/>
      <c r="R667" s="329">
        <f t="shared" si="119"/>
        <v>0</v>
      </c>
      <c r="S667" s="336"/>
      <c r="T667" s="323"/>
      <c r="U667" s="323">
        <v>19.100000000000001</v>
      </c>
      <c r="V667" s="323"/>
      <c r="W667" s="337">
        <f t="shared" si="110"/>
        <v>19.100000000000001</v>
      </c>
      <c r="X667" s="336"/>
      <c r="Y667" s="323"/>
      <c r="Z667" s="323"/>
      <c r="AA667" s="323"/>
      <c r="AB667" s="337">
        <f t="shared" si="115"/>
        <v>0</v>
      </c>
      <c r="AC667" s="336"/>
      <c r="AD667" s="323"/>
      <c r="AE667" s="323"/>
      <c r="AF667" s="323"/>
      <c r="AG667" s="337">
        <f t="shared" si="114"/>
        <v>0</v>
      </c>
      <c r="AH667" s="336"/>
      <c r="AI667" s="323"/>
      <c r="AJ667" s="323"/>
      <c r="AK667" s="323"/>
      <c r="AL667" s="337">
        <f t="shared" si="116"/>
        <v>0</v>
      </c>
    </row>
    <row r="668" spans="1:38" ht="12.75" customHeight="1" x14ac:dyDescent="0.2">
      <c r="A668" s="95" t="s">
        <v>93</v>
      </c>
      <c r="B668" s="96" t="s">
        <v>243</v>
      </c>
      <c r="C668" s="96" t="s">
        <v>124</v>
      </c>
      <c r="D668" s="98"/>
      <c r="E668" s="98"/>
      <c r="F668" s="98"/>
      <c r="G668" s="98"/>
      <c r="H668" s="121">
        <f t="shared" si="117"/>
        <v>0</v>
      </c>
      <c r="I668" s="98"/>
      <c r="J668" s="98"/>
      <c r="K668" s="98"/>
      <c r="L668" s="98"/>
      <c r="M668" s="121">
        <f t="shared" si="118"/>
        <v>0</v>
      </c>
      <c r="N668" s="98">
        <v>2034.41</v>
      </c>
      <c r="O668" s="98">
        <v>1593.12</v>
      </c>
      <c r="P668" s="98">
        <v>2861.3900000000008</v>
      </c>
      <c r="Q668" s="98">
        <v>2183.1200000000003</v>
      </c>
      <c r="R668" s="329">
        <f t="shared" si="119"/>
        <v>8672.0400000000009</v>
      </c>
      <c r="S668" s="336">
        <v>2486.84</v>
      </c>
      <c r="T668" s="323">
        <v>832.43000000000006</v>
      </c>
      <c r="U668" s="323">
        <v>2971.33</v>
      </c>
      <c r="V668" s="323">
        <v>2518.5999999999995</v>
      </c>
      <c r="W668" s="337">
        <f t="shared" si="110"/>
        <v>8809.2000000000007</v>
      </c>
      <c r="X668" s="336">
        <v>2605.6899999999996</v>
      </c>
      <c r="Y668" s="323">
        <v>1417.77</v>
      </c>
      <c r="Z668" s="323">
        <v>2559.8500000000004</v>
      </c>
      <c r="AA668" s="323">
        <v>2339.0700000000002</v>
      </c>
      <c r="AB668" s="337">
        <f t="shared" si="115"/>
        <v>8922.3799999999992</v>
      </c>
      <c r="AC668" s="336">
        <v>2941.9199999999996</v>
      </c>
      <c r="AD668" s="323">
        <v>1547.5900000000001</v>
      </c>
      <c r="AE668" s="323">
        <v>2789.6699999999996</v>
      </c>
      <c r="AF668" s="323">
        <v>1943.98</v>
      </c>
      <c r="AG668" s="337">
        <f t="shared" si="114"/>
        <v>9223.16</v>
      </c>
      <c r="AH668" s="336"/>
      <c r="AI668" s="323"/>
      <c r="AJ668" s="323"/>
      <c r="AK668" s="323"/>
      <c r="AL668" s="337">
        <f t="shared" si="116"/>
        <v>0</v>
      </c>
    </row>
    <row r="669" spans="1:38" ht="12.75" customHeight="1" x14ac:dyDescent="0.2">
      <c r="A669" s="95" t="s">
        <v>93</v>
      </c>
      <c r="B669" s="96" t="s">
        <v>243</v>
      </c>
      <c r="C669" s="96" t="s">
        <v>125</v>
      </c>
      <c r="D669" s="98"/>
      <c r="E669" s="98"/>
      <c r="F669" s="98"/>
      <c r="G669" s="98"/>
      <c r="H669" s="121">
        <f t="shared" si="117"/>
        <v>0</v>
      </c>
      <c r="I669" s="98"/>
      <c r="J669" s="98"/>
      <c r="K669" s="98"/>
      <c r="L669" s="98"/>
      <c r="M669" s="121">
        <f t="shared" si="118"/>
        <v>0</v>
      </c>
      <c r="N669" s="98">
        <v>4446.0800000000008</v>
      </c>
      <c r="O669" s="98">
        <v>2839.4700000000003</v>
      </c>
      <c r="P669" s="98">
        <v>5227.6499999999996</v>
      </c>
      <c r="Q669" s="98">
        <v>1540.93</v>
      </c>
      <c r="R669" s="329">
        <f t="shared" si="119"/>
        <v>14054.130000000001</v>
      </c>
      <c r="S669" s="336">
        <v>4818.2</v>
      </c>
      <c r="T669" s="323">
        <v>3037.25</v>
      </c>
      <c r="U669" s="323">
        <v>5168.22</v>
      </c>
      <c r="V669" s="323">
        <v>7032.2500000000009</v>
      </c>
      <c r="W669" s="337">
        <f t="shared" si="110"/>
        <v>20055.920000000002</v>
      </c>
      <c r="X669" s="336">
        <v>4732.0599999999995</v>
      </c>
      <c r="Y669" s="323">
        <v>2347.94</v>
      </c>
      <c r="Z669" s="323">
        <v>5244.7900000000009</v>
      </c>
      <c r="AA669" s="323">
        <v>5283.27</v>
      </c>
      <c r="AB669" s="337">
        <f t="shared" si="115"/>
        <v>17608.060000000001</v>
      </c>
      <c r="AC669" s="336">
        <v>5288.82</v>
      </c>
      <c r="AD669" s="323">
        <v>2299.4500000000003</v>
      </c>
      <c r="AE669" s="323">
        <v>5200.9499999999989</v>
      </c>
      <c r="AF669" s="323">
        <v>5702.630000000001</v>
      </c>
      <c r="AG669" s="337">
        <f t="shared" si="114"/>
        <v>18491.849999999999</v>
      </c>
      <c r="AH669" s="336"/>
      <c r="AI669" s="323"/>
      <c r="AJ669" s="323"/>
      <c r="AK669" s="323"/>
      <c r="AL669" s="337">
        <f t="shared" si="116"/>
        <v>0</v>
      </c>
    </row>
    <row r="670" spans="1:38" ht="12.75" customHeight="1" x14ac:dyDescent="0.2">
      <c r="A670" s="95" t="s">
        <v>93</v>
      </c>
      <c r="B670" s="96" t="s">
        <v>243</v>
      </c>
      <c r="C670" s="96" t="s">
        <v>126</v>
      </c>
      <c r="D670" s="98"/>
      <c r="E670" s="98"/>
      <c r="F670" s="98"/>
      <c r="G670" s="98"/>
      <c r="H670" s="121">
        <f t="shared" si="117"/>
        <v>0</v>
      </c>
      <c r="I670" s="98"/>
      <c r="J670" s="98"/>
      <c r="K670" s="98"/>
      <c r="L670" s="98"/>
      <c r="M670" s="121">
        <f t="shared" si="118"/>
        <v>0</v>
      </c>
      <c r="N670" s="98">
        <v>15171.560000000001</v>
      </c>
      <c r="O670" s="98">
        <v>17619.340000000004</v>
      </c>
      <c r="P670" s="98">
        <v>5811.89</v>
      </c>
      <c r="Q670" s="98">
        <v>7969.8899999999994</v>
      </c>
      <c r="R670" s="329">
        <f t="shared" si="119"/>
        <v>46572.680000000008</v>
      </c>
      <c r="S670" s="336">
        <v>8047.2699999999986</v>
      </c>
      <c r="T670" s="323">
        <v>8816.9999999999945</v>
      </c>
      <c r="U670" s="323">
        <v>7584.5999999999985</v>
      </c>
      <c r="V670" s="323">
        <v>8554.27</v>
      </c>
      <c r="W670" s="337">
        <f t="shared" si="110"/>
        <v>33003.139999999992</v>
      </c>
      <c r="X670" s="336">
        <v>6539.1799999999994</v>
      </c>
      <c r="Y670" s="323">
        <v>8711.2200000000012</v>
      </c>
      <c r="Z670" s="323">
        <v>7287.29</v>
      </c>
      <c r="AA670" s="323">
        <v>6735.7999999999993</v>
      </c>
      <c r="AB670" s="337">
        <f t="shared" si="115"/>
        <v>29273.49</v>
      </c>
      <c r="AC670" s="336">
        <v>6296.46</v>
      </c>
      <c r="AD670" s="323">
        <v>9713.1699999999983</v>
      </c>
      <c r="AE670" s="323">
        <v>6659.19</v>
      </c>
      <c r="AF670" s="323">
        <v>6418.8300000000008</v>
      </c>
      <c r="AG670" s="337">
        <f t="shared" si="114"/>
        <v>29087.649999999998</v>
      </c>
      <c r="AH670" s="336"/>
      <c r="AI670" s="323"/>
      <c r="AJ670" s="323"/>
      <c r="AK670" s="323"/>
      <c r="AL670" s="337">
        <f t="shared" si="116"/>
        <v>0</v>
      </c>
    </row>
    <row r="671" spans="1:38" ht="12.75" customHeight="1" x14ac:dyDescent="0.2">
      <c r="A671" s="95" t="s">
        <v>93</v>
      </c>
      <c r="B671" s="96" t="s">
        <v>243</v>
      </c>
      <c r="C671" s="905" t="s">
        <v>160</v>
      </c>
      <c r="D671" s="901"/>
      <c r="E671" s="901"/>
      <c r="F671" s="901"/>
      <c r="G671" s="901"/>
      <c r="H671" s="902"/>
      <c r="I671" s="901"/>
      <c r="J671" s="901"/>
      <c r="K671" s="901"/>
      <c r="L671" s="901"/>
      <c r="M671" s="902"/>
      <c r="N671" s="901"/>
      <c r="O671" s="901"/>
      <c r="P671" s="901"/>
      <c r="Q671" s="901"/>
      <c r="R671" s="878"/>
      <c r="S671" s="903"/>
      <c r="T671" s="901"/>
      <c r="U671" s="901"/>
      <c r="V671" s="901"/>
      <c r="W671" s="904"/>
      <c r="X671" s="903"/>
      <c r="Y671" s="901"/>
      <c r="Z671" s="901"/>
      <c r="AA671" s="901"/>
      <c r="AB671" s="337">
        <f t="shared" ref="AB671" si="120">SUM(X671:AA671)</f>
        <v>0</v>
      </c>
      <c r="AC671" s="336">
        <v>6916.6399999999994</v>
      </c>
      <c r="AD671" s="323">
        <v>4554.8899999999994</v>
      </c>
      <c r="AE671" s="323">
        <v>6883.6100000000006</v>
      </c>
      <c r="AF671" s="323">
        <v>9230.19</v>
      </c>
      <c r="AG671" s="337">
        <f t="shared" ref="AG671" si="121">SUM(AC671:AF671)</f>
        <v>27585.33</v>
      </c>
      <c r="AH671" s="336"/>
      <c r="AI671" s="323"/>
      <c r="AJ671" s="323"/>
      <c r="AK671" s="323"/>
      <c r="AL671" s="337">
        <f t="shared" si="116"/>
        <v>0</v>
      </c>
    </row>
    <row r="672" spans="1:38" ht="12.75" customHeight="1" x14ac:dyDescent="0.2">
      <c r="A672" s="95" t="s">
        <v>93</v>
      </c>
      <c r="B672" s="96" t="s">
        <v>243</v>
      </c>
      <c r="C672" s="96" t="s">
        <v>127</v>
      </c>
      <c r="D672" s="175"/>
      <c r="E672" s="175"/>
      <c r="F672" s="175"/>
      <c r="G672" s="175"/>
      <c r="H672" s="176">
        <f t="shared" si="117"/>
        <v>0</v>
      </c>
      <c r="I672" s="175"/>
      <c r="J672" s="175"/>
      <c r="K672" s="175"/>
      <c r="L672" s="175"/>
      <c r="M672" s="121">
        <f t="shared" si="118"/>
        <v>0</v>
      </c>
      <c r="N672" s="175">
        <v>2322.91</v>
      </c>
      <c r="O672" s="175">
        <v>1669.6700000000005</v>
      </c>
      <c r="P672" s="175">
        <v>3603.9299999999994</v>
      </c>
      <c r="Q672" s="175">
        <v>4250.21</v>
      </c>
      <c r="R672" s="329">
        <f t="shared" si="119"/>
        <v>11846.720000000001</v>
      </c>
      <c r="S672" s="336">
        <v>2632.2599999999993</v>
      </c>
      <c r="T672" s="323">
        <v>2100.0600000000004</v>
      </c>
      <c r="U672" s="323">
        <v>5386.68</v>
      </c>
      <c r="V672" s="323">
        <v>8065.340000000002</v>
      </c>
      <c r="W672" s="337">
        <f t="shared" si="110"/>
        <v>18184.340000000004</v>
      </c>
      <c r="X672" s="336">
        <v>2850.6000000000004</v>
      </c>
      <c r="Y672" s="323">
        <v>2044.0600000000002</v>
      </c>
      <c r="Z672" s="323">
        <v>6611.0300000000007</v>
      </c>
      <c r="AA672" s="323">
        <v>5267.1900000000023</v>
      </c>
      <c r="AB672" s="337">
        <f t="shared" si="115"/>
        <v>16772.880000000005</v>
      </c>
      <c r="AC672" s="336">
        <v>4070.2300000000005</v>
      </c>
      <c r="AD672" s="323">
        <v>2368.83</v>
      </c>
      <c r="AE672" s="323">
        <v>6100.16</v>
      </c>
      <c r="AF672" s="323">
        <v>7237.869999999999</v>
      </c>
      <c r="AG672" s="337">
        <f t="shared" si="114"/>
        <v>19777.09</v>
      </c>
      <c r="AH672" s="336"/>
      <c r="AI672" s="323"/>
      <c r="AJ672" s="323"/>
      <c r="AK672" s="323"/>
      <c r="AL672" s="337">
        <f t="shared" si="116"/>
        <v>0</v>
      </c>
    </row>
    <row r="673" spans="1:38" ht="12.75" customHeight="1" x14ac:dyDescent="0.2">
      <c r="A673" s="95" t="s">
        <v>93</v>
      </c>
      <c r="B673" s="96" t="s">
        <v>243</v>
      </c>
      <c r="C673" s="615" t="s">
        <v>150</v>
      </c>
      <c r="D673" s="616"/>
      <c r="E673" s="616"/>
      <c r="F673" s="616"/>
      <c r="G673" s="616"/>
      <c r="H673" s="617"/>
      <c r="I673" s="616"/>
      <c r="J673" s="616"/>
      <c r="K673" s="616"/>
      <c r="L673" s="616"/>
      <c r="M673" s="617"/>
      <c r="N673" s="616"/>
      <c r="O673" s="616"/>
      <c r="P673" s="616"/>
      <c r="Q673" s="616"/>
      <c r="R673" s="618"/>
      <c r="S673" s="619"/>
      <c r="T673" s="616"/>
      <c r="U673" s="616"/>
      <c r="V673" s="616"/>
      <c r="W673" s="337">
        <f t="shared" si="110"/>
        <v>0</v>
      </c>
      <c r="X673" s="619"/>
      <c r="Y673" s="323">
        <v>57.7</v>
      </c>
      <c r="Z673" s="616">
        <v>725.3900000000001</v>
      </c>
      <c r="AA673" s="616">
        <v>604.82000000000005</v>
      </c>
      <c r="AB673" s="337">
        <f t="shared" si="115"/>
        <v>1387.9100000000003</v>
      </c>
      <c r="AC673" s="336">
        <v>378.20000000000005</v>
      </c>
      <c r="AD673" s="323">
        <v>2650.2199999999993</v>
      </c>
      <c r="AE673" s="323">
        <v>6134.52</v>
      </c>
      <c r="AF673" s="323">
        <v>8982.23</v>
      </c>
      <c r="AG673" s="337">
        <f t="shared" si="114"/>
        <v>18145.169999999998</v>
      </c>
      <c r="AH673" s="336"/>
      <c r="AI673" s="323"/>
      <c r="AJ673" s="323"/>
      <c r="AK673" s="323"/>
      <c r="AL673" s="337">
        <f t="shared" si="116"/>
        <v>0</v>
      </c>
    </row>
    <row r="674" spans="1:38" ht="12.75" customHeight="1" x14ac:dyDescent="0.2">
      <c r="A674" s="95" t="s">
        <v>93</v>
      </c>
      <c r="B674" s="96" t="s">
        <v>243</v>
      </c>
      <c r="C674" s="96" t="s">
        <v>128</v>
      </c>
      <c r="D674" s="98"/>
      <c r="E674" s="98"/>
      <c r="F674" s="98"/>
      <c r="G674" s="98"/>
      <c r="H674" s="121">
        <f t="shared" ref="H674:H684" si="122">SUM(D674:G674)</f>
        <v>0</v>
      </c>
      <c r="I674" s="98"/>
      <c r="J674" s="98"/>
      <c r="K674" s="98"/>
      <c r="L674" s="98"/>
      <c r="M674" s="121">
        <f t="shared" ref="M674:M684" si="123">SUM(I674:L674)</f>
        <v>0</v>
      </c>
      <c r="N674" s="98"/>
      <c r="O674" s="98"/>
      <c r="P674" s="98">
        <v>209.29</v>
      </c>
      <c r="Q674" s="98">
        <v>573.18999999999994</v>
      </c>
      <c r="R674" s="329">
        <f t="shared" ref="R674:R684" si="124">SUM(N674:Q674)</f>
        <v>782.4799999999999</v>
      </c>
      <c r="S674" s="336">
        <v>963.3</v>
      </c>
      <c r="T674" s="323">
        <v>284.77999999999997</v>
      </c>
      <c r="U674" s="323">
        <v>1148.3</v>
      </c>
      <c r="V674" s="323">
        <v>523.08999999999992</v>
      </c>
      <c r="W674" s="337">
        <f t="shared" si="110"/>
        <v>2919.4700000000003</v>
      </c>
      <c r="X674" s="336">
        <v>26.35</v>
      </c>
      <c r="Y674" s="323">
        <v>54.11</v>
      </c>
      <c r="Z674" s="323">
        <v>71.760000000000005</v>
      </c>
      <c r="AA674" s="323"/>
      <c r="AB674" s="337">
        <f t="shared" si="115"/>
        <v>152.22000000000003</v>
      </c>
      <c r="AC674" s="336"/>
      <c r="AD674" s="323"/>
      <c r="AE674" s="323"/>
      <c r="AF674" s="323"/>
      <c r="AG674" s="337">
        <f t="shared" si="114"/>
        <v>0</v>
      </c>
      <c r="AH674" s="336"/>
      <c r="AI674" s="323"/>
      <c r="AJ674" s="323"/>
      <c r="AK674" s="323"/>
      <c r="AL674" s="337">
        <f t="shared" si="116"/>
        <v>0</v>
      </c>
    </row>
    <row r="675" spans="1:38" ht="12.75" customHeight="1" x14ac:dyDescent="0.2">
      <c r="A675" s="95" t="s">
        <v>93</v>
      </c>
      <c r="B675" s="96" t="s">
        <v>243</v>
      </c>
      <c r="C675" s="96" t="s">
        <v>129</v>
      </c>
      <c r="D675" s="98"/>
      <c r="E675" s="98"/>
      <c r="F675" s="98"/>
      <c r="G675" s="98"/>
      <c r="H675" s="121">
        <f t="shared" si="122"/>
        <v>0</v>
      </c>
      <c r="I675" s="98"/>
      <c r="J675" s="98"/>
      <c r="K675" s="98"/>
      <c r="L675" s="98"/>
      <c r="M675" s="121">
        <f t="shared" si="123"/>
        <v>0</v>
      </c>
      <c r="N675" s="98">
        <v>111.27</v>
      </c>
      <c r="O675" s="98">
        <v>2542.0699999999997</v>
      </c>
      <c r="P675" s="98">
        <v>6284.47</v>
      </c>
      <c r="Q675" s="98">
        <v>2350.3000000000002</v>
      </c>
      <c r="R675" s="329">
        <f t="shared" si="124"/>
        <v>11288.11</v>
      </c>
      <c r="S675" s="336">
        <v>6609</v>
      </c>
      <c r="T675" s="323">
        <v>4300.4000000000005</v>
      </c>
      <c r="U675" s="323">
        <v>5931.8099999999995</v>
      </c>
      <c r="V675" s="323">
        <v>9059.8499999999985</v>
      </c>
      <c r="W675" s="337">
        <f t="shared" si="110"/>
        <v>25901.059999999998</v>
      </c>
      <c r="X675" s="336">
        <v>9033.7899999999991</v>
      </c>
      <c r="Y675" s="323">
        <v>6899.38</v>
      </c>
      <c r="Z675" s="323">
        <v>4732.04</v>
      </c>
      <c r="AA675" s="323">
        <v>5270.880000000001</v>
      </c>
      <c r="AB675" s="337">
        <f t="shared" si="115"/>
        <v>25936.09</v>
      </c>
      <c r="AC675" s="336">
        <v>6170.1399999999994</v>
      </c>
      <c r="AD675" s="323">
        <v>4104.5199999999995</v>
      </c>
      <c r="AE675" s="323">
        <v>1699.6</v>
      </c>
      <c r="AF675" s="323">
        <v>1636.15</v>
      </c>
      <c r="AG675" s="337">
        <f t="shared" si="114"/>
        <v>13610.41</v>
      </c>
      <c r="AH675" s="336"/>
      <c r="AI675" s="323"/>
      <c r="AJ675" s="323"/>
      <c r="AK675" s="323"/>
      <c r="AL675" s="337">
        <f t="shared" si="116"/>
        <v>0</v>
      </c>
    </row>
    <row r="676" spans="1:38" ht="12.75" customHeight="1" x14ac:dyDescent="0.2">
      <c r="A676" s="95" t="s">
        <v>93</v>
      </c>
      <c r="B676" s="96" t="s">
        <v>243</v>
      </c>
      <c r="C676" s="96" t="s">
        <v>130</v>
      </c>
      <c r="D676" s="98"/>
      <c r="E676" s="98"/>
      <c r="F676" s="98"/>
      <c r="G676" s="98"/>
      <c r="H676" s="121">
        <f t="shared" si="122"/>
        <v>0</v>
      </c>
      <c r="I676" s="98"/>
      <c r="J676" s="98"/>
      <c r="K676" s="98"/>
      <c r="L676" s="98"/>
      <c r="M676" s="121">
        <f t="shared" si="123"/>
        <v>0</v>
      </c>
      <c r="N676" s="98">
        <v>38.92</v>
      </c>
      <c r="O676" s="98"/>
      <c r="P676" s="98">
        <v>68.09</v>
      </c>
      <c r="Q676" s="98">
        <v>18.84</v>
      </c>
      <c r="R676" s="329">
        <f t="shared" si="124"/>
        <v>125.85000000000001</v>
      </c>
      <c r="S676" s="336">
        <v>63.91</v>
      </c>
      <c r="T676" s="323"/>
      <c r="U676" s="323">
        <v>2.94</v>
      </c>
      <c r="V676" s="323">
        <v>24.08</v>
      </c>
      <c r="W676" s="337">
        <f t="shared" ref="W676:W740" si="125">SUM(S676:V676)</f>
        <v>90.929999999999993</v>
      </c>
      <c r="X676" s="336">
        <v>11.98</v>
      </c>
      <c r="Y676" s="403">
        <v>28.93</v>
      </c>
      <c r="Z676" s="323">
        <v>15.99</v>
      </c>
      <c r="AA676" s="323">
        <v>5.28</v>
      </c>
      <c r="AB676" s="337">
        <f t="shared" si="115"/>
        <v>62.18</v>
      </c>
      <c r="AC676" s="336"/>
      <c r="AD676" s="323">
        <v>13.29</v>
      </c>
      <c r="AE676" s="323">
        <v>0</v>
      </c>
      <c r="AF676" s="323">
        <v>181.84000000000003</v>
      </c>
      <c r="AG676" s="337">
        <f t="shared" si="114"/>
        <v>195.13000000000002</v>
      </c>
      <c r="AH676" s="336"/>
      <c r="AI676" s="323"/>
      <c r="AJ676" s="323"/>
      <c r="AK676" s="323"/>
      <c r="AL676" s="337">
        <f t="shared" si="116"/>
        <v>0</v>
      </c>
    </row>
    <row r="677" spans="1:38" ht="12.75" customHeight="1" x14ac:dyDescent="0.2">
      <c r="A677" s="95" t="s">
        <v>93</v>
      </c>
      <c r="B677" s="96" t="s">
        <v>243</v>
      </c>
      <c r="C677" s="402" t="s">
        <v>131</v>
      </c>
      <c r="D677" s="403"/>
      <c r="E677" s="403"/>
      <c r="F677" s="403"/>
      <c r="G677" s="403"/>
      <c r="H677" s="404">
        <f t="shared" si="122"/>
        <v>0</v>
      </c>
      <c r="I677" s="403"/>
      <c r="J677" s="403"/>
      <c r="K677" s="403"/>
      <c r="L677" s="403"/>
      <c r="M677" s="404">
        <f t="shared" si="123"/>
        <v>0</v>
      </c>
      <c r="N677" s="403">
        <v>17401.630000000005</v>
      </c>
      <c r="O677" s="403">
        <v>17141.299999999996</v>
      </c>
      <c r="P677" s="403">
        <v>19154.62</v>
      </c>
      <c r="Q677" s="403">
        <v>23499.83</v>
      </c>
      <c r="R677" s="405">
        <f t="shared" si="124"/>
        <v>77197.38</v>
      </c>
      <c r="S677" s="406">
        <v>21241.98</v>
      </c>
      <c r="T677" s="403">
        <v>17043.27</v>
      </c>
      <c r="U677" s="403">
        <v>21447.720000000005</v>
      </c>
      <c r="V677" s="403">
        <v>28125.32</v>
      </c>
      <c r="W677" s="337">
        <f t="shared" si="125"/>
        <v>87858.290000000008</v>
      </c>
      <c r="X677" s="406">
        <v>22228.19</v>
      </c>
      <c r="Y677" s="323">
        <v>16348.84</v>
      </c>
      <c r="Z677" s="403">
        <v>16888.599999999999</v>
      </c>
      <c r="AA677" s="403">
        <v>17218.400000000001</v>
      </c>
      <c r="AB677" s="337">
        <f t="shared" si="115"/>
        <v>72684.03</v>
      </c>
      <c r="AC677" s="336">
        <v>16254.999999999996</v>
      </c>
      <c r="AD677" s="403">
        <v>14730.15</v>
      </c>
      <c r="AE677" s="323">
        <v>18468.28</v>
      </c>
      <c r="AF677" s="323">
        <v>21052.95</v>
      </c>
      <c r="AG677" s="337">
        <f t="shared" si="114"/>
        <v>70506.37999999999</v>
      </c>
      <c r="AH677" s="336"/>
      <c r="AI677" s="403"/>
      <c r="AJ677" s="323"/>
      <c r="AK677" s="323"/>
      <c r="AL677" s="337">
        <f t="shared" si="116"/>
        <v>0</v>
      </c>
    </row>
    <row r="678" spans="1:38" ht="12.75" customHeight="1" x14ac:dyDescent="0.2">
      <c r="A678" s="95" t="s">
        <v>93</v>
      </c>
      <c r="B678" s="96" t="s">
        <v>243</v>
      </c>
      <c r="C678" s="174" t="s">
        <v>226</v>
      </c>
      <c r="D678" s="175"/>
      <c r="E678" s="175"/>
      <c r="F678" s="175"/>
      <c r="G678" s="175"/>
      <c r="H678" s="176">
        <f t="shared" si="122"/>
        <v>0</v>
      </c>
      <c r="I678" s="175"/>
      <c r="J678" s="175"/>
      <c r="K678" s="175"/>
      <c r="L678" s="175"/>
      <c r="M678" s="121">
        <f t="shared" si="123"/>
        <v>0</v>
      </c>
      <c r="N678" s="175"/>
      <c r="O678" s="175"/>
      <c r="P678" s="175"/>
      <c r="Q678" s="175"/>
      <c r="R678" s="329">
        <f t="shared" si="124"/>
        <v>0</v>
      </c>
      <c r="S678" s="336"/>
      <c r="T678" s="323"/>
      <c r="U678" s="323">
        <v>951.17000000000007</v>
      </c>
      <c r="V678" s="323">
        <v>337.41999999999996</v>
      </c>
      <c r="W678" s="337">
        <f t="shared" si="125"/>
        <v>1288.5900000000001</v>
      </c>
      <c r="X678" s="336">
        <v>314.85000000000002</v>
      </c>
      <c r="Y678" s="323">
        <v>225.13</v>
      </c>
      <c r="Z678" s="323">
        <v>66.03</v>
      </c>
      <c r="AA678" s="323">
        <v>194.53</v>
      </c>
      <c r="AB678" s="337">
        <f t="shared" si="115"/>
        <v>800.54</v>
      </c>
      <c r="AC678" s="336">
        <v>294.29999999999995</v>
      </c>
      <c r="AD678" s="323">
        <v>421.77</v>
      </c>
      <c r="AE678" s="323">
        <v>964.23</v>
      </c>
      <c r="AF678" s="323">
        <v>365.21000000000004</v>
      </c>
      <c r="AG678" s="337">
        <f t="shared" si="114"/>
        <v>2045.51</v>
      </c>
      <c r="AH678" s="336"/>
      <c r="AI678" s="323"/>
      <c r="AJ678" s="323"/>
      <c r="AK678" s="323"/>
      <c r="AL678" s="337">
        <f t="shared" si="116"/>
        <v>0</v>
      </c>
    </row>
    <row r="679" spans="1:38" ht="12.75" customHeight="1" x14ac:dyDescent="0.2">
      <c r="A679" s="95" t="s">
        <v>93</v>
      </c>
      <c r="B679" s="96" t="s">
        <v>243</v>
      </c>
      <c r="C679" s="96" t="s">
        <v>132</v>
      </c>
      <c r="D679" s="98"/>
      <c r="E679" s="98"/>
      <c r="F679" s="98"/>
      <c r="G679" s="98"/>
      <c r="H679" s="121">
        <f t="shared" si="122"/>
        <v>0</v>
      </c>
      <c r="I679" s="98"/>
      <c r="J679" s="98"/>
      <c r="K679" s="98"/>
      <c r="L679" s="98"/>
      <c r="M679" s="121">
        <f t="shared" si="123"/>
        <v>0</v>
      </c>
      <c r="N679" s="98"/>
      <c r="O679" s="98"/>
      <c r="P679" s="98">
        <v>19.14</v>
      </c>
      <c r="Q679" s="98"/>
      <c r="R679" s="329">
        <f t="shared" si="124"/>
        <v>19.14</v>
      </c>
      <c r="S679" s="336"/>
      <c r="T679" s="323"/>
      <c r="U679" s="323"/>
      <c r="V679" s="323">
        <v>40.799999999999997</v>
      </c>
      <c r="W679" s="337">
        <f t="shared" si="125"/>
        <v>40.799999999999997</v>
      </c>
      <c r="X679" s="336"/>
      <c r="Y679" s="323"/>
      <c r="Z679" s="323"/>
      <c r="AA679" s="323"/>
      <c r="AB679" s="337">
        <f t="shared" si="115"/>
        <v>0</v>
      </c>
      <c r="AC679" s="336"/>
      <c r="AD679" s="323"/>
      <c r="AE679" s="323"/>
      <c r="AF679" s="323"/>
      <c r="AG679" s="337">
        <f t="shared" si="114"/>
        <v>0</v>
      </c>
      <c r="AH679" s="336"/>
      <c r="AI679" s="323"/>
      <c r="AJ679" s="323"/>
      <c r="AK679" s="323"/>
      <c r="AL679" s="337">
        <f t="shared" si="116"/>
        <v>0</v>
      </c>
    </row>
    <row r="680" spans="1:38" ht="12.75" customHeight="1" x14ac:dyDescent="0.2">
      <c r="A680" s="95" t="s">
        <v>93</v>
      </c>
      <c r="B680" s="96" t="s">
        <v>243</v>
      </c>
      <c r="C680" s="96" t="s">
        <v>133</v>
      </c>
      <c r="D680" s="98"/>
      <c r="E680" s="98"/>
      <c r="F680" s="98"/>
      <c r="G680" s="98"/>
      <c r="H680" s="121">
        <f t="shared" si="122"/>
        <v>0</v>
      </c>
      <c r="I680" s="98"/>
      <c r="J680" s="98"/>
      <c r="K680" s="98"/>
      <c r="L680" s="98"/>
      <c r="M680" s="121">
        <f t="shared" si="123"/>
        <v>0</v>
      </c>
      <c r="N680" s="98">
        <v>61.33</v>
      </c>
      <c r="O680" s="98">
        <v>42.28</v>
      </c>
      <c r="P680" s="98">
        <v>97.42</v>
      </c>
      <c r="Q680" s="98">
        <v>4.08</v>
      </c>
      <c r="R680" s="329">
        <f t="shared" si="124"/>
        <v>205.11</v>
      </c>
      <c r="S680" s="336">
        <v>52.319999999999993</v>
      </c>
      <c r="T680" s="323">
        <v>5.96</v>
      </c>
      <c r="U680" s="323">
        <v>57.47</v>
      </c>
      <c r="V680" s="323">
        <v>54.080000000000013</v>
      </c>
      <c r="W680" s="337">
        <f t="shared" si="125"/>
        <v>169.83</v>
      </c>
      <c r="X680" s="336">
        <v>70.02000000000001</v>
      </c>
      <c r="Y680" s="323">
        <v>33.36</v>
      </c>
      <c r="Z680" s="323">
        <v>115.94000000000001</v>
      </c>
      <c r="AA680" s="323">
        <v>21.66</v>
      </c>
      <c r="AB680" s="337">
        <f t="shared" si="115"/>
        <v>240.98000000000002</v>
      </c>
      <c r="AC680" s="336">
        <v>46.96</v>
      </c>
      <c r="AD680" s="323">
        <v>-3.8099999999999992</v>
      </c>
      <c r="AE680" s="323">
        <v>18.740000000000002</v>
      </c>
      <c r="AF680" s="323">
        <v>91.09</v>
      </c>
      <c r="AG680" s="337">
        <f t="shared" si="114"/>
        <v>152.98000000000002</v>
      </c>
      <c r="AH680" s="336"/>
      <c r="AI680" s="323"/>
      <c r="AJ680" s="323"/>
      <c r="AK680" s="323"/>
      <c r="AL680" s="337">
        <f t="shared" si="116"/>
        <v>0</v>
      </c>
    </row>
    <row r="681" spans="1:38" ht="12.75" customHeight="1" x14ac:dyDescent="0.2">
      <c r="A681" s="95" t="s">
        <v>93</v>
      </c>
      <c r="B681" s="96" t="s">
        <v>243</v>
      </c>
      <c r="C681" s="96" t="s">
        <v>134</v>
      </c>
      <c r="D681" s="98"/>
      <c r="E681" s="98"/>
      <c r="F681" s="98"/>
      <c r="G681" s="98"/>
      <c r="H681" s="121">
        <f t="shared" si="122"/>
        <v>0</v>
      </c>
      <c r="I681" s="98"/>
      <c r="J681" s="98"/>
      <c r="K681" s="98"/>
      <c r="L681" s="98"/>
      <c r="M681" s="121">
        <f t="shared" si="123"/>
        <v>0</v>
      </c>
      <c r="N681" s="98">
        <v>778.76</v>
      </c>
      <c r="O681" s="98">
        <v>272.13000000000005</v>
      </c>
      <c r="P681" s="98">
        <v>871.37</v>
      </c>
      <c r="Q681" s="98">
        <v>234.64000000000004</v>
      </c>
      <c r="R681" s="329">
        <f t="shared" si="124"/>
        <v>2156.9</v>
      </c>
      <c r="S681" s="336">
        <v>830.28</v>
      </c>
      <c r="T681" s="323">
        <v>726.73</v>
      </c>
      <c r="U681" s="323">
        <v>1213.48</v>
      </c>
      <c r="V681" s="323">
        <v>619.33999999999992</v>
      </c>
      <c r="W681" s="337">
        <f t="shared" si="125"/>
        <v>3389.83</v>
      </c>
      <c r="X681" s="336">
        <v>271</v>
      </c>
      <c r="Y681" s="323">
        <v>86.05</v>
      </c>
      <c r="Z681" s="323">
        <v>199.37</v>
      </c>
      <c r="AA681" s="323">
        <v>40.65</v>
      </c>
      <c r="AB681" s="337">
        <f t="shared" si="115"/>
        <v>597.07000000000005</v>
      </c>
      <c r="AC681" s="336"/>
      <c r="AD681" s="323"/>
      <c r="AE681" s="323"/>
      <c r="AF681" s="323"/>
      <c r="AG681" s="337">
        <f t="shared" si="114"/>
        <v>0</v>
      </c>
      <c r="AH681" s="336"/>
      <c r="AI681" s="323"/>
      <c r="AJ681" s="323"/>
      <c r="AK681" s="323"/>
      <c r="AL681" s="337">
        <f t="shared" si="116"/>
        <v>0</v>
      </c>
    </row>
    <row r="682" spans="1:38" ht="12.75" customHeight="1" x14ac:dyDescent="0.2">
      <c r="A682" s="95" t="s">
        <v>93</v>
      </c>
      <c r="B682" s="96" t="s">
        <v>243</v>
      </c>
      <c r="C682" s="96" t="s">
        <v>135</v>
      </c>
      <c r="D682" s="98"/>
      <c r="E682" s="98"/>
      <c r="F682" s="98"/>
      <c r="G682" s="98"/>
      <c r="H682" s="121">
        <f t="shared" si="122"/>
        <v>0</v>
      </c>
      <c r="I682" s="98"/>
      <c r="J682" s="98"/>
      <c r="K682" s="98"/>
      <c r="L682" s="98"/>
      <c r="M682" s="121">
        <f t="shared" si="123"/>
        <v>0</v>
      </c>
      <c r="N682" s="98">
        <v>14072.039999999999</v>
      </c>
      <c r="O682" s="98">
        <v>10118.59</v>
      </c>
      <c r="P682" s="98">
        <v>27723.750000000004</v>
      </c>
      <c r="Q682" s="98">
        <v>30256.98</v>
      </c>
      <c r="R682" s="329">
        <f t="shared" si="124"/>
        <v>82171.360000000001</v>
      </c>
      <c r="S682" s="336">
        <v>20617.439999999999</v>
      </c>
      <c r="T682" s="323">
        <v>9562.25</v>
      </c>
      <c r="U682" s="323">
        <v>28133.350000000002</v>
      </c>
      <c r="V682" s="323">
        <v>33309.61</v>
      </c>
      <c r="W682" s="337">
        <f t="shared" si="125"/>
        <v>91622.65</v>
      </c>
      <c r="X682" s="336">
        <v>17581.489999999998</v>
      </c>
      <c r="Y682" s="323">
        <v>488.14</v>
      </c>
      <c r="Z682" s="323">
        <v>560.85</v>
      </c>
      <c r="AA682" s="323">
        <v>467.81</v>
      </c>
      <c r="AB682" s="337">
        <f t="shared" si="115"/>
        <v>19098.289999999997</v>
      </c>
      <c r="AC682" s="336">
        <v>358.29</v>
      </c>
      <c r="AD682" s="323">
        <v>180.93</v>
      </c>
      <c r="AE682" s="323">
        <v>632.27</v>
      </c>
      <c r="AF682" s="323">
        <v>526.91999999999996</v>
      </c>
      <c r="AG682" s="337">
        <f t="shared" si="114"/>
        <v>1698.4099999999999</v>
      </c>
      <c r="AH682" s="336"/>
      <c r="AI682" s="323"/>
      <c r="AJ682" s="323"/>
      <c r="AK682" s="323"/>
      <c r="AL682" s="337">
        <f t="shared" si="116"/>
        <v>0</v>
      </c>
    </row>
    <row r="683" spans="1:38" ht="12.75" customHeight="1" x14ac:dyDescent="0.2">
      <c r="A683" s="95" t="s">
        <v>93</v>
      </c>
      <c r="B683" s="96" t="s">
        <v>243</v>
      </c>
      <c r="C683" s="96" t="s">
        <v>155</v>
      </c>
      <c r="D683" s="98"/>
      <c r="E683" s="98"/>
      <c r="F683" s="98"/>
      <c r="G683" s="98"/>
      <c r="H683" s="121">
        <f t="shared" si="122"/>
        <v>0</v>
      </c>
      <c r="I683" s="98"/>
      <c r="J683" s="98"/>
      <c r="K683" s="98"/>
      <c r="L683" s="98"/>
      <c r="M683" s="121">
        <f t="shared" si="123"/>
        <v>0</v>
      </c>
      <c r="N683" s="98">
        <v>1370.39</v>
      </c>
      <c r="O683" s="98">
        <v>3657.5199999999995</v>
      </c>
      <c r="P683" s="98">
        <v>9038.6999999999989</v>
      </c>
      <c r="Q683" s="98">
        <v>2774.1</v>
      </c>
      <c r="R683" s="329">
        <f t="shared" si="124"/>
        <v>16840.71</v>
      </c>
      <c r="S683" s="336">
        <v>4070.1099999999997</v>
      </c>
      <c r="T683" s="323">
        <v>2083.4</v>
      </c>
      <c r="U683" s="323">
        <v>3182.6</v>
      </c>
      <c r="V683" s="323">
        <v>4525.4800000000005</v>
      </c>
      <c r="W683" s="337">
        <f t="shared" si="125"/>
        <v>13861.59</v>
      </c>
      <c r="X683" s="336">
        <v>3572.1000000000004</v>
      </c>
      <c r="Y683" s="323">
        <v>4683.6699999999992</v>
      </c>
      <c r="Z683" s="323">
        <v>3263.8300000000004</v>
      </c>
      <c r="AA683" s="323">
        <v>4341.43</v>
      </c>
      <c r="AB683" s="337">
        <f t="shared" si="115"/>
        <v>15861.03</v>
      </c>
      <c r="AC683" s="336">
        <v>3323.7200000000003</v>
      </c>
      <c r="AD683" s="323">
        <v>5152.7099999999991</v>
      </c>
      <c r="AE683" s="323">
        <v>8071.1599999999989</v>
      </c>
      <c r="AF683" s="323">
        <v>6039.5599999999995</v>
      </c>
      <c r="AG683" s="337">
        <f t="shared" si="114"/>
        <v>22587.15</v>
      </c>
      <c r="AH683" s="336"/>
      <c r="AI683" s="323"/>
      <c r="AJ683" s="323"/>
      <c r="AK683" s="323"/>
      <c r="AL683" s="337">
        <f t="shared" si="116"/>
        <v>0</v>
      </c>
    </row>
    <row r="684" spans="1:38" ht="12.75" customHeight="1" x14ac:dyDescent="0.2">
      <c r="A684" s="95" t="s">
        <v>93</v>
      </c>
      <c r="B684" s="96" t="s">
        <v>243</v>
      </c>
      <c r="C684" s="402" t="s">
        <v>227</v>
      </c>
      <c r="D684" s="403"/>
      <c r="E684" s="403"/>
      <c r="F684" s="403"/>
      <c r="G684" s="403"/>
      <c r="H684" s="404">
        <f t="shared" si="122"/>
        <v>0</v>
      </c>
      <c r="I684" s="403"/>
      <c r="J684" s="403"/>
      <c r="K684" s="403"/>
      <c r="L684" s="403"/>
      <c r="M684" s="404">
        <f t="shared" si="123"/>
        <v>0</v>
      </c>
      <c r="N684" s="403"/>
      <c r="O684" s="403"/>
      <c r="P684" s="403"/>
      <c r="Q684" s="403"/>
      <c r="R684" s="405">
        <f t="shared" si="124"/>
        <v>0</v>
      </c>
      <c r="S684" s="406"/>
      <c r="T684" s="403"/>
      <c r="U684" s="403">
        <v>586.90000000000009</v>
      </c>
      <c r="V684" s="403"/>
      <c r="W684" s="337">
        <f t="shared" si="125"/>
        <v>586.90000000000009</v>
      </c>
      <c r="X684" s="406"/>
      <c r="Y684" s="403"/>
      <c r="Z684" s="403"/>
      <c r="AA684" s="403"/>
      <c r="AB684" s="337">
        <f t="shared" si="115"/>
        <v>0</v>
      </c>
      <c r="AC684" s="336"/>
      <c r="AD684" s="403"/>
      <c r="AE684" s="323"/>
      <c r="AF684" s="323"/>
      <c r="AG684" s="337">
        <f t="shared" si="114"/>
        <v>0</v>
      </c>
      <c r="AH684" s="336"/>
      <c r="AI684" s="403"/>
      <c r="AJ684" s="323"/>
      <c r="AK684" s="323"/>
      <c r="AL684" s="337">
        <f t="shared" si="116"/>
        <v>0</v>
      </c>
    </row>
    <row r="685" spans="1:38" ht="12.75" customHeight="1" x14ac:dyDescent="0.2">
      <c r="A685" s="95" t="s">
        <v>93</v>
      </c>
      <c r="B685" s="96" t="s">
        <v>243</v>
      </c>
      <c r="C685" s="741" t="s">
        <v>253</v>
      </c>
      <c r="D685" s="742"/>
      <c r="E685" s="742"/>
      <c r="F685" s="742"/>
      <c r="G685" s="742"/>
      <c r="H685" s="743"/>
      <c r="I685" s="742"/>
      <c r="J685" s="742"/>
      <c r="K685" s="742"/>
      <c r="L685" s="742"/>
      <c r="M685" s="743"/>
      <c r="N685" s="742"/>
      <c r="O685" s="742"/>
      <c r="P685" s="742"/>
      <c r="Q685" s="742"/>
      <c r="R685" s="744"/>
      <c r="S685" s="745"/>
      <c r="T685" s="742"/>
      <c r="U685" s="742"/>
      <c r="V685" s="742"/>
      <c r="W685" s="337">
        <f t="shared" si="125"/>
        <v>0</v>
      </c>
      <c r="X685" s="745"/>
      <c r="Y685" s="742"/>
      <c r="Z685" s="742">
        <v>1814.3900000000003</v>
      </c>
      <c r="AA685" s="742">
        <v>981.81999999999994</v>
      </c>
      <c r="AB685" s="337">
        <f t="shared" si="115"/>
        <v>2796.21</v>
      </c>
      <c r="AC685" s="336">
        <v>2045.48</v>
      </c>
      <c r="AD685" s="742">
        <v>581.51</v>
      </c>
      <c r="AE685" s="323">
        <v>41.97</v>
      </c>
      <c r="AF685" s="323"/>
      <c r="AG685" s="337">
        <f t="shared" si="114"/>
        <v>2668.9599999999996</v>
      </c>
      <c r="AH685" s="336"/>
      <c r="AI685" s="742"/>
      <c r="AJ685" s="323"/>
      <c r="AK685" s="323"/>
      <c r="AL685" s="337">
        <f t="shared" si="116"/>
        <v>0</v>
      </c>
    </row>
    <row r="686" spans="1:38" ht="12.75" customHeight="1" x14ac:dyDescent="0.2">
      <c r="A686" s="95" t="s">
        <v>93</v>
      </c>
      <c r="B686" s="96" t="s">
        <v>243</v>
      </c>
      <c r="C686" s="741" t="s">
        <v>254</v>
      </c>
      <c r="D686" s="742"/>
      <c r="E686" s="742"/>
      <c r="F686" s="742"/>
      <c r="G686" s="742"/>
      <c r="H686" s="743"/>
      <c r="I686" s="742"/>
      <c r="J686" s="742"/>
      <c r="K686" s="742"/>
      <c r="L686" s="742"/>
      <c r="M686" s="743"/>
      <c r="N686" s="742"/>
      <c r="O686" s="742"/>
      <c r="P686" s="742"/>
      <c r="Q686" s="742"/>
      <c r="R686" s="744"/>
      <c r="S686" s="745"/>
      <c r="T686" s="742"/>
      <c r="U686" s="742"/>
      <c r="V686" s="742"/>
      <c r="W686" s="337">
        <f t="shared" si="125"/>
        <v>0</v>
      </c>
      <c r="X686" s="745"/>
      <c r="Y686" s="742"/>
      <c r="Z686" s="742">
        <v>67.319999999999993</v>
      </c>
      <c r="AA686" s="742"/>
      <c r="AB686" s="337">
        <f t="shared" si="115"/>
        <v>67.319999999999993</v>
      </c>
      <c r="AC686" s="336"/>
      <c r="AD686" s="742"/>
      <c r="AE686" s="323">
        <v>125.86</v>
      </c>
      <c r="AF686" s="323"/>
      <c r="AG686" s="337">
        <f t="shared" si="114"/>
        <v>125.86</v>
      </c>
      <c r="AH686" s="336"/>
      <c r="AI686" s="742"/>
      <c r="AJ686" s="323"/>
      <c r="AK686" s="323"/>
      <c r="AL686" s="337">
        <f t="shared" si="116"/>
        <v>0</v>
      </c>
    </row>
    <row r="687" spans="1:38" ht="12.75" customHeight="1" x14ac:dyDescent="0.2">
      <c r="A687" s="95" t="s">
        <v>93</v>
      </c>
      <c r="B687" s="96" t="s">
        <v>243</v>
      </c>
      <c r="C687" s="96" t="s">
        <v>137</v>
      </c>
      <c r="D687" s="98"/>
      <c r="E687" s="98"/>
      <c r="F687" s="98"/>
      <c r="G687" s="98"/>
      <c r="H687" s="121">
        <f t="shared" ref="H687:H702" si="126">SUM(D687:G687)</f>
        <v>0</v>
      </c>
      <c r="I687" s="98"/>
      <c r="J687" s="98"/>
      <c r="K687" s="98"/>
      <c r="L687" s="98"/>
      <c r="M687" s="121">
        <f t="shared" ref="M687:M702" si="127">SUM(I687:L687)</f>
        <v>0</v>
      </c>
      <c r="N687" s="98">
        <v>1159.52</v>
      </c>
      <c r="O687" s="98">
        <v>762.47999999999979</v>
      </c>
      <c r="P687" s="98">
        <v>1595.9500000000003</v>
      </c>
      <c r="Q687" s="98">
        <v>614.32999999999993</v>
      </c>
      <c r="R687" s="329">
        <f t="shared" ref="R687:R702" si="128">SUM(N687:Q687)</f>
        <v>4132.28</v>
      </c>
      <c r="S687" s="336">
        <v>1002.6099999999999</v>
      </c>
      <c r="T687" s="323">
        <v>807.68</v>
      </c>
      <c r="U687" s="323">
        <v>1673.98</v>
      </c>
      <c r="V687" s="323">
        <v>2200.4399999999996</v>
      </c>
      <c r="W687" s="337">
        <f t="shared" si="125"/>
        <v>5684.7099999999991</v>
      </c>
      <c r="X687" s="336">
        <v>1353.72</v>
      </c>
      <c r="Y687" s="403">
        <v>1007.6699999999997</v>
      </c>
      <c r="Z687" s="403">
        <v>2740.55</v>
      </c>
      <c r="AA687" s="323">
        <v>1817.58</v>
      </c>
      <c r="AB687" s="337">
        <f t="shared" si="115"/>
        <v>6919.52</v>
      </c>
      <c r="AC687" s="336">
        <v>1631.4499999999998</v>
      </c>
      <c r="AD687" s="323">
        <v>1129.43</v>
      </c>
      <c r="AE687" s="323">
        <v>2588.9299999999998</v>
      </c>
      <c r="AF687" s="323">
        <v>2301</v>
      </c>
      <c r="AG687" s="337">
        <f t="shared" si="114"/>
        <v>7650.8099999999995</v>
      </c>
      <c r="AH687" s="336"/>
      <c r="AI687" s="323"/>
      <c r="AJ687" s="323"/>
      <c r="AK687" s="323"/>
      <c r="AL687" s="337">
        <f t="shared" si="116"/>
        <v>0</v>
      </c>
    </row>
    <row r="688" spans="1:38" ht="12.75" customHeight="1" x14ac:dyDescent="0.2">
      <c r="A688" s="95" t="s">
        <v>93</v>
      </c>
      <c r="B688" s="96" t="s">
        <v>243</v>
      </c>
      <c r="C688" s="96" t="s">
        <v>138</v>
      </c>
      <c r="D688" s="98"/>
      <c r="E688" s="98"/>
      <c r="F688" s="98"/>
      <c r="G688" s="98"/>
      <c r="H688" s="121">
        <f t="shared" si="126"/>
        <v>0</v>
      </c>
      <c r="I688" s="98"/>
      <c r="J688" s="98"/>
      <c r="K688" s="98"/>
      <c r="L688" s="98"/>
      <c r="M688" s="121">
        <f t="shared" si="127"/>
        <v>0</v>
      </c>
      <c r="N688" s="98">
        <v>172.01999999999998</v>
      </c>
      <c r="O688" s="98">
        <v>214.66999999999996</v>
      </c>
      <c r="P688" s="98">
        <v>738.40000000000009</v>
      </c>
      <c r="Q688" s="98">
        <v>165.73999999999998</v>
      </c>
      <c r="R688" s="329">
        <f t="shared" si="128"/>
        <v>1290.8300000000002</v>
      </c>
      <c r="S688" s="336">
        <v>686.2</v>
      </c>
      <c r="T688" s="323">
        <v>105.00999999999999</v>
      </c>
      <c r="U688" s="323">
        <v>763.81999999999994</v>
      </c>
      <c r="V688" s="323">
        <v>380.11</v>
      </c>
      <c r="W688" s="337">
        <f t="shared" si="125"/>
        <v>1935.1399999999999</v>
      </c>
      <c r="X688" s="336">
        <v>65.160000000000011</v>
      </c>
      <c r="Y688" s="323">
        <v>350.41999999999996</v>
      </c>
      <c r="Z688" s="323">
        <v>490.16</v>
      </c>
      <c r="AA688" s="323">
        <v>595.1400000000001</v>
      </c>
      <c r="AB688" s="337">
        <f t="shared" si="115"/>
        <v>1500.88</v>
      </c>
      <c r="AC688" s="336">
        <v>194.44000000000003</v>
      </c>
      <c r="AD688" s="323">
        <v>243.30000000000004</v>
      </c>
      <c r="AE688" s="323">
        <v>296.37000000000006</v>
      </c>
      <c r="AF688" s="323">
        <v>281.23</v>
      </c>
      <c r="AG688" s="337">
        <f t="shared" ref="AG688:AG757" si="129">SUM(AC688:AF688)</f>
        <v>1015.3400000000001</v>
      </c>
      <c r="AH688" s="336"/>
      <c r="AI688" s="323"/>
      <c r="AJ688" s="323"/>
      <c r="AK688" s="323"/>
      <c r="AL688" s="337">
        <f t="shared" si="116"/>
        <v>0</v>
      </c>
    </row>
    <row r="689" spans="1:38" ht="12.75" customHeight="1" x14ac:dyDescent="0.2">
      <c r="A689" s="95" t="s">
        <v>93</v>
      </c>
      <c r="B689" s="96" t="s">
        <v>243</v>
      </c>
      <c r="C689" s="96" t="s">
        <v>139</v>
      </c>
      <c r="D689" s="98"/>
      <c r="E689" s="98"/>
      <c r="F689" s="98"/>
      <c r="G689" s="98"/>
      <c r="H689" s="121">
        <f t="shared" si="126"/>
        <v>0</v>
      </c>
      <c r="I689" s="98"/>
      <c r="J689" s="98"/>
      <c r="K689" s="98"/>
      <c r="L689" s="98"/>
      <c r="M689" s="121">
        <f t="shared" si="127"/>
        <v>0</v>
      </c>
      <c r="N689" s="98">
        <v>1472.35</v>
      </c>
      <c r="O689" s="98">
        <v>2391.6</v>
      </c>
      <c r="P689" s="98">
        <v>2166.3199999999997</v>
      </c>
      <c r="Q689" s="98">
        <v>876</v>
      </c>
      <c r="R689" s="329">
        <f t="shared" si="128"/>
        <v>6906.2699999999995</v>
      </c>
      <c r="S689" s="336">
        <v>1813.0500000000002</v>
      </c>
      <c r="T689" s="323">
        <v>1477.5900000000001</v>
      </c>
      <c r="U689" s="323">
        <v>2177.56</v>
      </c>
      <c r="V689" s="323">
        <v>1994.7400000000002</v>
      </c>
      <c r="W689" s="337">
        <f t="shared" si="125"/>
        <v>7462.9400000000005</v>
      </c>
      <c r="X689" s="336">
        <v>1237.56</v>
      </c>
      <c r="Y689" s="323">
        <v>981.8900000000001</v>
      </c>
      <c r="Z689" s="323">
        <v>1851.4099999999999</v>
      </c>
      <c r="AA689" s="323">
        <v>1713.4400000000003</v>
      </c>
      <c r="AB689" s="337">
        <f t="shared" si="115"/>
        <v>5784.3</v>
      </c>
      <c r="AC689" s="336">
        <v>1524.06</v>
      </c>
      <c r="AD689" s="323">
        <v>3071.06</v>
      </c>
      <c r="AE689" s="323">
        <v>2292.81</v>
      </c>
      <c r="AF689" s="323">
        <v>2719.08</v>
      </c>
      <c r="AG689" s="337">
        <f t="shared" si="129"/>
        <v>9607.01</v>
      </c>
      <c r="AH689" s="336"/>
      <c r="AI689" s="323"/>
      <c r="AJ689" s="323"/>
      <c r="AK689" s="323"/>
      <c r="AL689" s="337">
        <f t="shared" si="116"/>
        <v>0</v>
      </c>
    </row>
    <row r="690" spans="1:38" ht="12.75" customHeight="1" x14ac:dyDescent="0.2">
      <c r="A690" s="95" t="s">
        <v>93</v>
      </c>
      <c r="B690" s="96" t="s">
        <v>243</v>
      </c>
      <c r="C690" s="96" t="s">
        <v>140</v>
      </c>
      <c r="D690" s="98"/>
      <c r="E690" s="98"/>
      <c r="F690" s="98"/>
      <c r="G690" s="98"/>
      <c r="H690" s="121">
        <f t="shared" si="126"/>
        <v>0</v>
      </c>
      <c r="I690" s="98"/>
      <c r="J690" s="98"/>
      <c r="K690" s="98"/>
      <c r="L690" s="98"/>
      <c r="M690" s="121">
        <f t="shared" si="127"/>
        <v>0</v>
      </c>
      <c r="N690" s="98">
        <v>7269.5500000000011</v>
      </c>
      <c r="O690" s="98">
        <v>5401.16</v>
      </c>
      <c r="P690" s="98">
        <v>8597.51</v>
      </c>
      <c r="Q690" s="98">
        <v>3472.3900000000003</v>
      </c>
      <c r="R690" s="329">
        <f t="shared" si="128"/>
        <v>24740.61</v>
      </c>
      <c r="S690" s="336"/>
      <c r="T690" s="323"/>
      <c r="U690" s="323"/>
      <c r="V690" s="323"/>
      <c r="W690" s="337">
        <f t="shared" si="125"/>
        <v>0</v>
      </c>
      <c r="X690" s="336"/>
      <c r="Y690" s="323"/>
      <c r="Z690" s="323"/>
      <c r="AA690" s="323"/>
      <c r="AB690" s="337">
        <f t="shared" si="115"/>
        <v>0</v>
      </c>
      <c r="AC690" s="336"/>
      <c r="AD690" s="323"/>
      <c r="AE690" s="323"/>
      <c r="AF690" s="323"/>
      <c r="AG690" s="337">
        <f t="shared" si="129"/>
        <v>0</v>
      </c>
      <c r="AH690" s="336"/>
      <c r="AI690" s="323"/>
      <c r="AJ690" s="323"/>
      <c r="AK690" s="323"/>
      <c r="AL690" s="337">
        <f t="shared" si="116"/>
        <v>0</v>
      </c>
    </row>
    <row r="691" spans="1:38" ht="12.75" customHeight="1" x14ac:dyDescent="0.2">
      <c r="A691" s="95" t="s">
        <v>93</v>
      </c>
      <c r="B691" s="96" t="s">
        <v>243</v>
      </c>
      <c r="C691" s="96" t="s">
        <v>156</v>
      </c>
      <c r="D691" s="98"/>
      <c r="E691" s="98"/>
      <c r="F691" s="98"/>
      <c r="G691" s="98"/>
      <c r="H691" s="121">
        <f t="shared" si="126"/>
        <v>0</v>
      </c>
      <c r="I691" s="98"/>
      <c r="J691" s="98"/>
      <c r="K691" s="98"/>
      <c r="L691" s="98"/>
      <c r="M691" s="121">
        <f t="shared" si="127"/>
        <v>0</v>
      </c>
      <c r="N691" s="98">
        <v>700.87</v>
      </c>
      <c r="O691" s="98">
        <v>460.09000000000009</v>
      </c>
      <c r="P691" s="98">
        <v>1302.31</v>
      </c>
      <c r="Q691" s="98">
        <v>324.64999999999998</v>
      </c>
      <c r="R691" s="329">
        <f t="shared" si="128"/>
        <v>2787.92</v>
      </c>
      <c r="S691" s="336">
        <v>567.38</v>
      </c>
      <c r="T691" s="323">
        <v>593.1</v>
      </c>
      <c r="U691" s="323">
        <v>1288.7799999999997</v>
      </c>
      <c r="V691" s="323">
        <v>1626.15</v>
      </c>
      <c r="W691" s="337">
        <f t="shared" si="125"/>
        <v>4075.41</v>
      </c>
      <c r="X691" s="336">
        <v>987.84</v>
      </c>
      <c r="Y691" s="323">
        <v>584.38</v>
      </c>
      <c r="Z691" s="323">
        <v>1537.78</v>
      </c>
      <c r="AA691" s="323">
        <v>1046.49</v>
      </c>
      <c r="AB691" s="337">
        <f t="shared" si="115"/>
        <v>4156.49</v>
      </c>
      <c r="AC691" s="336">
        <v>878.39</v>
      </c>
      <c r="AD691" s="323">
        <v>26.88</v>
      </c>
      <c r="AE691" s="323"/>
      <c r="AF691" s="323"/>
      <c r="AG691" s="337">
        <f t="shared" si="129"/>
        <v>905.27</v>
      </c>
      <c r="AH691" s="336"/>
      <c r="AI691" s="323"/>
      <c r="AJ691" s="323"/>
      <c r="AK691" s="323"/>
      <c r="AL691" s="337">
        <f t="shared" ref="AL691:AL760" si="130">SUM(AH691:AK691)</f>
        <v>0</v>
      </c>
    </row>
    <row r="692" spans="1:38" ht="12.75" customHeight="1" x14ac:dyDescent="0.2">
      <c r="A692" s="95" t="s">
        <v>93</v>
      </c>
      <c r="B692" s="96" t="s">
        <v>243</v>
      </c>
      <c r="C692" s="96" t="s">
        <v>148</v>
      </c>
      <c r="D692" s="98"/>
      <c r="E692" s="98"/>
      <c r="F692" s="98"/>
      <c r="G692" s="98"/>
      <c r="H692" s="121">
        <f t="shared" si="126"/>
        <v>0</v>
      </c>
      <c r="I692" s="98"/>
      <c r="J692" s="98"/>
      <c r="K692" s="98"/>
      <c r="L692" s="98"/>
      <c r="M692" s="121">
        <f t="shared" si="127"/>
        <v>0</v>
      </c>
      <c r="N692" s="98">
        <v>29.11</v>
      </c>
      <c r="O692" s="98">
        <v>5.99</v>
      </c>
      <c r="P692" s="98">
        <v>14.27</v>
      </c>
      <c r="Q692" s="98"/>
      <c r="R692" s="329">
        <f t="shared" si="128"/>
        <v>49.370000000000005</v>
      </c>
      <c r="S692" s="336">
        <v>49.58</v>
      </c>
      <c r="T692" s="323"/>
      <c r="U692" s="323"/>
      <c r="V692" s="323">
        <v>11.78</v>
      </c>
      <c r="W692" s="337">
        <f t="shared" si="125"/>
        <v>61.36</v>
      </c>
      <c r="X692" s="336">
        <v>35.42</v>
      </c>
      <c r="Y692" s="323"/>
      <c r="Z692" s="323"/>
      <c r="AA692" s="323"/>
      <c r="AB692" s="337">
        <f t="shared" ref="AB692:AB762" si="131">SUM(X692:AA692)</f>
        <v>35.42</v>
      </c>
      <c r="AC692" s="336"/>
      <c r="AD692" s="323"/>
      <c r="AE692" s="323"/>
      <c r="AF692" s="323"/>
      <c r="AG692" s="337">
        <f t="shared" si="129"/>
        <v>0</v>
      </c>
      <c r="AH692" s="336"/>
      <c r="AI692" s="323"/>
      <c r="AJ692" s="323"/>
      <c r="AK692" s="323"/>
      <c r="AL692" s="337">
        <f t="shared" si="130"/>
        <v>0</v>
      </c>
    </row>
    <row r="693" spans="1:38" ht="12.75" customHeight="1" x14ac:dyDescent="0.2">
      <c r="A693" s="95" t="s">
        <v>93</v>
      </c>
      <c r="B693" s="96" t="s">
        <v>243</v>
      </c>
      <c r="C693" s="96" t="s">
        <v>153</v>
      </c>
      <c r="D693" s="98"/>
      <c r="E693" s="98"/>
      <c r="F693" s="98"/>
      <c r="G693" s="98"/>
      <c r="H693" s="121">
        <f t="shared" si="126"/>
        <v>0</v>
      </c>
      <c r="I693" s="98"/>
      <c r="J693" s="98"/>
      <c r="K693" s="98"/>
      <c r="L693" s="98"/>
      <c r="M693" s="121">
        <f t="shared" si="127"/>
        <v>0</v>
      </c>
      <c r="N693" s="98">
        <v>53048.97</v>
      </c>
      <c r="O693" s="98">
        <v>57190.069999999992</v>
      </c>
      <c r="P693" s="98">
        <v>54833.39</v>
      </c>
      <c r="Q693" s="98">
        <v>53121.25</v>
      </c>
      <c r="R693" s="329">
        <f t="shared" si="128"/>
        <v>218193.68</v>
      </c>
      <c r="S693" s="336">
        <v>61713.380000000005</v>
      </c>
      <c r="T693" s="323">
        <v>53486.610000000015</v>
      </c>
      <c r="U693" s="323">
        <v>73243.350000000006</v>
      </c>
      <c r="V693" s="323">
        <v>75601.81</v>
      </c>
      <c r="W693" s="337">
        <f t="shared" si="125"/>
        <v>264045.15000000002</v>
      </c>
      <c r="X693" s="336">
        <v>62782.23</v>
      </c>
      <c r="Y693" s="323">
        <v>69234.31</v>
      </c>
      <c r="Z693" s="323">
        <v>67838.539999999994</v>
      </c>
      <c r="AA693" s="323">
        <v>58567.72</v>
      </c>
      <c r="AB693" s="337">
        <f t="shared" si="131"/>
        <v>258422.80000000002</v>
      </c>
      <c r="AC693" s="336">
        <v>73334.200000000012</v>
      </c>
      <c r="AD693" s="323">
        <v>88032.199999999983</v>
      </c>
      <c r="AE693" s="323">
        <v>80237.52</v>
      </c>
      <c r="AF693" s="323">
        <v>78186.189999999973</v>
      </c>
      <c r="AG693" s="337">
        <f t="shared" si="129"/>
        <v>319790.11</v>
      </c>
      <c r="AH693" s="336"/>
      <c r="AI693" s="323"/>
      <c r="AJ693" s="323"/>
      <c r="AK693" s="323"/>
      <c r="AL693" s="337">
        <f t="shared" si="130"/>
        <v>0</v>
      </c>
    </row>
    <row r="694" spans="1:38" ht="12.75" customHeight="1" x14ac:dyDescent="0.2">
      <c r="A694" s="95" t="s">
        <v>93</v>
      </c>
      <c r="B694" s="96" t="s">
        <v>243</v>
      </c>
      <c r="C694" s="96" t="s">
        <v>141</v>
      </c>
      <c r="D694" s="98"/>
      <c r="E694" s="98"/>
      <c r="F694" s="98"/>
      <c r="G694" s="98"/>
      <c r="H694" s="121">
        <f t="shared" si="126"/>
        <v>0</v>
      </c>
      <c r="I694" s="98"/>
      <c r="J694" s="98"/>
      <c r="K694" s="98"/>
      <c r="L694" s="98"/>
      <c r="M694" s="121">
        <f t="shared" si="127"/>
        <v>0</v>
      </c>
      <c r="N694" s="98">
        <v>68241.09</v>
      </c>
      <c r="O694" s="98">
        <v>41318.759999999995</v>
      </c>
      <c r="P694" s="98">
        <v>88557.580000000016</v>
      </c>
      <c r="Q694" s="98">
        <v>74804.780000000013</v>
      </c>
      <c r="R694" s="329">
        <f t="shared" si="128"/>
        <v>272922.21000000002</v>
      </c>
      <c r="S694" s="336">
        <v>75983.38</v>
      </c>
      <c r="T694" s="323">
        <v>51194.94</v>
      </c>
      <c r="U694" s="323">
        <v>82985.37</v>
      </c>
      <c r="V694" s="323">
        <v>98944.920000000013</v>
      </c>
      <c r="W694" s="337">
        <f t="shared" si="125"/>
        <v>309108.61</v>
      </c>
      <c r="X694" s="336">
        <v>76847.76999999999</v>
      </c>
      <c r="Y694" s="323">
        <v>50244.929999999993</v>
      </c>
      <c r="Z694" s="323">
        <v>93998.859999999986</v>
      </c>
      <c r="AA694" s="323">
        <v>87328.72</v>
      </c>
      <c r="AB694" s="337">
        <f t="shared" si="131"/>
        <v>308420.27999999997</v>
      </c>
      <c r="AC694" s="336">
        <v>75319.740000000005</v>
      </c>
      <c r="AD694" s="323">
        <v>55185.959999999992</v>
      </c>
      <c r="AE694" s="323">
        <v>102023.85999999997</v>
      </c>
      <c r="AF694" s="323">
        <v>108543.67999999999</v>
      </c>
      <c r="AG694" s="337">
        <f t="shared" si="129"/>
        <v>341073.24</v>
      </c>
      <c r="AH694" s="336"/>
      <c r="AI694" s="323"/>
      <c r="AJ694" s="323"/>
      <c r="AK694" s="323"/>
      <c r="AL694" s="337">
        <f t="shared" si="130"/>
        <v>0</v>
      </c>
    </row>
    <row r="695" spans="1:38" ht="12.75" customHeight="1" x14ac:dyDescent="0.2">
      <c r="A695" s="95" t="s">
        <v>93</v>
      </c>
      <c r="B695" s="96" t="s">
        <v>243</v>
      </c>
      <c r="C695" s="96" t="s">
        <v>142</v>
      </c>
      <c r="D695" s="98"/>
      <c r="E695" s="98"/>
      <c r="F695" s="98"/>
      <c r="G695" s="98"/>
      <c r="H695" s="121">
        <f t="shared" si="126"/>
        <v>0</v>
      </c>
      <c r="I695" s="98"/>
      <c r="J695" s="98"/>
      <c r="K695" s="98"/>
      <c r="L695" s="98"/>
      <c r="M695" s="121">
        <f t="shared" si="127"/>
        <v>0</v>
      </c>
      <c r="N695" s="98">
        <v>61917.770000000004</v>
      </c>
      <c r="O695" s="98">
        <v>71565.41</v>
      </c>
      <c r="P695" s="98">
        <v>92884.489999999991</v>
      </c>
      <c r="Q695" s="98">
        <v>101122.80000000002</v>
      </c>
      <c r="R695" s="329">
        <f t="shared" si="128"/>
        <v>327490.46999999997</v>
      </c>
      <c r="S695" s="336">
        <v>65723.17</v>
      </c>
      <c r="T695" s="323">
        <v>80318.3</v>
      </c>
      <c r="U695" s="323">
        <v>83497.329999999987</v>
      </c>
      <c r="V695" s="323">
        <v>119289.37</v>
      </c>
      <c r="W695" s="337">
        <f t="shared" si="125"/>
        <v>348828.17</v>
      </c>
      <c r="X695" s="336">
        <v>64514.789999999994</v>
      </c>
      <c r="Y695" s="323">
        <v>78430.889999999985</v>
      </c>
      <c r="Z695" s="323">
        <v>99423.99</v>
      </c>
      <c r="AA695" s="323">
        <v>100025.57999999999</v>
      </c>
      <c r="AB695" s="337">
        <f t="shared" si="131"/>
        <v>342395.25</v>
      </c>
      <c r="AC695" s="336">
        <v>69150.609999999986</v>
      </c>
      <c r="AD695" s="323">
        <v>92898.03</v>
      </c>
      <c r="AE695" s="323">
        <v>111899.70000000001</v>
      </c>
      <c r="AF695" s="323">
        <v>26538.6</v>
      </c>
      <c r="AG695" s="337">
        <f t="shared" si="129"/>
        <v>300486.93999999994</v>
      </c>
      <c r="AH695" s="336"/>
      <c r="AI695" s="323"/>
      <c r="AJ695" s="323"/>
      <c r="AK695" s="323"/>
      <c r="AL695" s="337">
        <f t="shared" si="130"/>
        <v>0</v>
      </c>
    </row>
    <row r="696" spans="1:38" ht="12.75" customHeight="1" x14ac:dyDescent="0.2">
      <c r="A696" s="95" t="s">
        <v>93</v>
      </c>
      <c r="B696" s="96" t="s">
        <v>243</v>
      </c>
      <c r="C696" s="96" t="s">
        <v>143</v>
      </c>
      <c r="D696" s="98"/>
      <c r="E696" s="98"/>
      <c r="F696" s="98"/>
      <c r="G696" s="98"/>
      <c r="H696" s="121">
        <f t="shared" si="126"/>
        <v>0</v>
      </c>
      <c r="I696" s="98"/>
      <c r="J696" s="98"/>
      <c r="K696" s="98"/>
      <c r="L696" s="98"/>
      <c r="M696" s="121">
        <f t="shared" si="127"/>
        <v>0</v>
      </c>
      <c r="N696" s="98">
        <v>27027.9</v>
      </c>
      <c r="O696" s="98">
        <v>39660.619999999995</v>
      </c>
      <c r="P696" s="98">
        <v>38675.15</v>
      </c>
      <c r="Q696" s="98">
        <v>42014.880000000005</v>
      </c>
      <c r="R696" s="329">
        <f t="shared" si="128"/>
        <v>147378.54999999999</v>
      </c>
      <c r="S696" s="336">
        <v>35387.99</v>
      </c>
      <c r="T696" s="323">
        <v>62721.320000000014</v>
      </c>
      <c r="U696" s="323">
        <v>54975.209999999992</v>
      </c>
      <c r="V696" s="323">
        <v>65228.319999999992</v>
      </c>
      <c r="W696" s="337">
        <f t="shared" si="125"/>
        <v>218312.84000000003</v>
      </c>
      <c r="X696" s="336">
        <v>41661.039999999994</v>
      </c>
      <c r="Y696" s="323">
        <v>69575.990000000005</v>
      </c>
      <c r="Z696" s="323">
        <v>48840.06</v>
      </c>
      <c r="AA696" s="323">
        <v>47195.81</v>
      </c>
      <c r="AB696" s="337">
        <f t="shared" si="131"/>
        <v>207272.9</v>
      </c>
      <c r="AC696" s="336">
        <v>39606.759999999995</v>
      </c>
      <c r="AD696" s="323">
        <v>51855.590000000011</v>
      </c>
      <c r="AE696" s="323">
        <v>28410.310000000005</v>
      </c>
      <c r="AF696" s="323">
        <v>35063.33</v>
      </c>
      <c r="AG696" s="337">
        <f t="shared" si="129"/>
        <v>154935.99</v>
      </c>
      <c r="AH696" s="336"/>
      <c r="AI696" s="323"/>
      <c r="AJ696" s="323"/>
      <c r="AK696" s="323"/>
      <c r="AL696" s="337">
        <f t="shared" si="130"/>
        <v>0</v>
      </c>
    </row>
    <row r="697" spans="1:38" ht="12.75" customHeight="1" x14ac:dyDescent="0.2">
      <c r="A697" s="95" t="s">
        <v>93</v>
      </c>
      <c r="B697" s="96" t="s">
        <v>243</v>
      </c>
      <c r="C697" s="96" t="s">
        <v>144</v>
      </c>
      <c r="D697" s="98"/>
      <c r="E697" s="98"/>
      <c r="F697" s="98"/>
      <c r="G697" s="98"/>
      <c r="H697" s="121">
        <f t="shared" si="126"/>
        <v>0</v>
      </c>
      <c r="I697" s="98"/>
      <c r="J697" s="98"/>
      <c r="K697" s="98"/>
      <c r="L697" s="98"/>
      <c r="M697" s="121">
        <f t="shared" si="127"/>
        <v>0</v>
      </c>
      <c r="N697" s="98">
        <v>27260.570000000003</v>
      </c>
      <c r="O697" s="98">
        <v>29880.719999999998</v>
      </c>
      <c r="P697" s="98">
        <v>50741.69</v>
      </c>
      <c r="Q697" s="98">
        <v>45853.53</v>
      </c>
      <c r="R697" s="329">
        <f t="shared" si="128"/>
        <v>153736.51</v>
      </c>
      <c r="S697" s="336">
        <v>31664.690000000002</v>
      </c>
      <c r="T697" s="323">
        <v>28455.5</v>
      </c>
      <c r="U697" s="323">
        <v>49423.989999999991</v>
      </c>
      <c r="V697" s="323">
        <v>47292.100000000006</v>
      </c>
      <c r="W697" s="337">
        <f t="shared" si="125"/>
        <v>156836.28</v>
      </c>
      <c r="X697" s="336">
        <v>28192.350000000002</v>
      </c>
      <c r="Y697" s="323">
        <v>27433.72</v>
      </c>
      <c r="Z697" s="323">
        <v>51981.93</v>
      </c>
      <c r="AA697" s="323">
        <v>43586.04</v>
      </c>
      <c r="AB697" s="337">
        <f t="shared" si="131"/>
        <v>151194.04</v>
      </c>
      <c r="AC697" s="336">
        <v>32584.989999999994</v>
      </c>
      <c r="AD697" s="323">
        <v>28897.190000000006</v>
      </c>
      <c r="AE697" s="323">
        <v>49224.7</v>
      </c>
      <c r="AF697" s="323">
        <v>56564.819999999992</v>
      </c>
      <c r="AG697" s="337">
        <f t="shared" si="129"/>
        <v>167271.70000000001</v>
      </c>
      <c r="AH697" s="336"/>
      <c r="AI697" s="323"/>
      <c r="AJ697" s="323"/>
      <c r="AK697" s="323"/>
      <c r="AL697" s="337">
        <f t="shared" si="130"/>
        <v>0</v>
      </c>
    </row>
    <row r="698" spans="1:38" ht="12.75" customHeight="1" x14ac:dyDescent="0.2">
      <c r="A698" s="95" t="s">
        <v>93</v>
      </c>
      <c r="B698" s="96" t="s">
        <v>243</v>
      </c>
      <c r="C698" s="96" t="s">
        <v>170</v>
      </c>
      <c r="D698" s="98"/>
      <c r="E698" s="98"/>
      <c r="F698" s="98"/>
      <c r="G698" s="98"/>
      <c r="H698" s="121">
        <f t="shared" si="126"/>
        <v>0</v>
      </c>
      <c r="I698" s="98"/>
      <c r="J698" s="98"/>
      <c r="K698" s="98"/>
      <c r="L698" s="98"/>
      <c r="M698" s="121">
        <f t="shared" si="127"/>
        <v>0</v>
      </c>
      <c r="N698" s="98">
        <v>25498.329999999998</v>
      </c>
      <c r="O698" s="98">
        <v>21055.130000000005</v>
      </c>
      <c r="P698" s="98">
        <v>28106.340000000004</v>
      </c>
      <c r="Q698" s="98">
        <v>26906.870000000003</v>
      </c>
      <c r="R698" s="329">
        <f t="shared" si="128"/>
        <v>101566.67000000001</v>
      </c>
      <c r="S698" s="336">
        <v>18635.61</v>
      </c>
      <c r="T698" s="323">
        <v>21600.990000000005</v>
      </c>
      <c r="U698" s="323">
        <v>30658.79</v>
      </c>
      <c r="V698" s="323">
        <v>34905.359999999993</v>
      </c>
      <c r="W698" s="337">
        <f t="shared" si="125"/>
        <v>105800.75</v>
      </c>
      <c r="X698" s="336">
        <v>22414.010000000002</v>
      </c>
      <c r="Y698" s="323">
        <v>35244.179999999993</v>
      </c>
      <c r="Z698" s="323">
        <v>47844.32</v>
      </c>
      <c r="AA698" s="323">
        <v>38826.649999999994</v>
      </c>
      <c r="AB698" s="337">
        <f t="shared" si="131"/>
        <v>144329.15999999997</v>
      </c>
      <c r="AC698" s="336">
        <v>35378.14</v>
      </c>
      <c r="AD698" s="323">
        <v>31895.97</v>
      </c>
      <c r="AE698" s="323">
        <v>48132.619999999988</v>
      </c>
      <c r="AF698" s="323">
        <v>47487.569999999992</v>
      </c>
      <c r="AG698" s="337">
        <f t="shared" si="129"/>
        <v>162894.29999999999</v>
      </c>
      <c r="AH698" s="336"/>
      <c r="AI698" s="323"/>
      <c r="AJ698" s="323"/>
      <c r="AK698" s="323"/>
      <c r="AL698" s="337">
        <f t="shared" si="130"/>
        <v>0</v>
      </c>
    </row>
    <row r="699" spans="1:38" ht="12.75" customHeight="1" x14ac:dyDescent="0.2">
      <c r="A699" s="95" t="s">
        <v>93</v>
      </c>
      <c r="B699" s="96" t="s">
        <v>243</v>
      </c>
      <c r="C699" s="96" t="s">
        <v>146</v>
      </c>
      <c r="D699" s="98"/>
      <c r="E699" s="98"/>
      <c r="F699" s="98"/>
      <c r="G699" s="98"/>
      <c r="H699" s="121">
        <f t="shared" si="126"/>
        <v>0</v>
      </c>
      <c r="I699" s="98"/>
      <c r="J699" s="98"/>
      <c r="K699" s="98"/>
      <c r="L699" s="98"/>
      <c r="M699" s="121">
        <f t="shared" si="127"/>
        <v>0</v>
      </c>
      <c r="N699" s="98">
        <v>5046.07</v>
      </c>
      <c r="O699" s="98">
        <v>10059.86</v>
      </c>
      <c r="P699" s="98">
        <v>10359.370000000001</v>
      </c>
      <c r="Q699" s="98">
        <v>10657.09</v>
      </c>
      <c r="R699" s="329">
        <f t="shared" si="128"/>
        <v>36122.39</v>
      </c>
      <c r="S699" s="336">
        <v>5600.41</v>
      </c>
      <c r="T699" s="323">
        <v>11982.259999999998</v>
      </c>
      <c r="U699" s="323">
        <v>11035.159999999998</v>
      </c>
      <c r="V699" s="323">
        <v>13716.480000000001</v>
      </c>
      <c r="W699" s="337">
        <f t="shared" si="125"/>
        <v>42334.31</v>
      </c>
      <c r="X699" s="336">
        <v>6963.6900000000005</v>
      </c>
      <c r="Y699" s="323">
        <v>12284.380000000001</v>
      </c>
      <c r="Z699" s="323">
        <v>14642.100000000002</v>
      </c>
      <c r="AA699" s="323">
        <v>13367.9</v>
      </c>
      <c r="AB699" s="337">
        <f t="shared" si="131"/>
        <v>47258.07</v>
      </c>
      <c r="AC699" s="336">
        <v>7443.1600000000017</v>
      </c>
      <c r="AD699" s="323">
        <v>15304.73</v>
      </c>
      <c r="AE699" s="323">
        <v>13532.5</v>
      </c>
      <c r="AF699" s="323">
        <v>15311.480000000001</v>
      </c>
      <c r="AG699" s="337">
        <f t="shared" si="129"/>
        <v>51591.87</v>
      </c>
      <c r="AH699" s="336"/>
      <c r="AI699" s="323"/>
      <c r="AJ699" s="323"/>
      <c r="AK699" s="323"/>
      <c r="AL699" s="337">
        <f t="shared" si="130"/>
        <v>0</v>
      </c>
    </row>
    <row r="700" spans="1:38" ht="12.75" customHeight="1" x14ac:dyDescent="0.2">
      <c r="A700" s="95" t="s">
        <v>93</v>
      </c>
      <c r="B700" s="415" t="s">
        <v>243</v>
      </c>
      <c r="C700" s="415" t="s">
        <v>147</v>
      </c>
      <c r="D700" s="416"/>
      <c r="E700" s="416"/>
      <c r="F700" s="416"/>
      <c r="G700" s="416"/>
      <c r="H700" s="417">
        <f t="shared" si="126"/>
        <v>0</v>
      </c>
      <c r="I700" s="416"/>
      <c r="J700" s="416"/>
      <c r="K700" s="416"/>
      <c r="L700" s="416"/>
      <c r="M700" s="417">
        <f t="shared" si="127"/>
        <v>0</v>
      </c>
      <c r="N700" s="416">
        <v>7443.5100000000011</v>
      </c>
      <c r="O700" s="416">
        <v>5094.7800000000007</v>
      </c>
      <c r="P700" s="416">
        <v>11333.28</v>
      </c>
      <c r="Q700" s="416">
        <v>7306.67</v>
      </c>
      <c r="R700" s="418">
        <f t="shared" si="128"/>
        <v>31178.239999999998</v>
      </c>
      <c r="S700" s="419">
        <v>11704.98</v>
      </c>
      <c r="T700" s="416">
        <v>6892.119999999999</v>
      </c>
      <c r="U700" s="416">
        <v>13585.640000000001</v>
      </c>
      <c r="V700" s="416">
        <v>17063.63</v>
      </c>
      <c r="W700" s="337">
        <f t="shared" si="125"/>
        <v>49246.369999999995</v>
      </c>
      <c r="X700" s="419">
        <v>9206.4500000000007</v>
      </c>
      <c r="Y700" s="416">
        <v>5912.62</v>
      </c>
      <c r="Z700" s="416">
        <v>14377.8</v>
      </c>
      <c r="AA700" s="416">
        <v>14798.980000000003</v>
      </c>
      <c r="AB700" s="337">
        <f t="shared" si="131"/>
        <v>44295.850000000006</v>
      </c>
      <c r="AC700" s="336">
        <v>10505.48</v>
      </c>
      <c r="AD700" s="323">
        <v>4706.5699999999988</v>
      </c>
      <c r="AE700" s="323">
        <v>12171.94</v>
      </c>
      <c r="AF700" s="323">
        <v>12171.580000000002</v>
      </c>
      <c r="AG700" s="337">
        <f t="shared" si="129"/>
        <v>39555.57</v>
      </c>
      <c r="AH700" s="336"/>
      <c r="AI700" s="323"/>
      <c r="AJ700" s="323"/>
      <c r="AK700" s="323"/>
      <c r="AL700" s="337">
        <f t="shared" si="130"/>
        <v>0</v>
      </c>
    </row>
    <row r="701" spans="1:38" ht="12.75" customHeight="1" x14ac:dyDescent="0.2">
      <c r="A701" s="95" t="s">
        <v>93</v>
      </c>
      <c r="B701" s="96" t="s">
        <v>11</v>
      </c>
      <c r="C701" s="96" t="s">
        <v>158</v>
      </c>
      <c r="D701" s="98"/>
      <c r="E701" s="98"/>
      <c r="F701" s="98"/>
      <c r="G701" s="98"/>
      <c r="H701" s="121">
        <f t="shared" si="126"/>
        <v>0</v>
      </c>
      <c r="I701" s="98"/>
      <c r="J701" s="98"/>
      <c r="K701" s="98"/>
      <c r="L701" s="98"/>
      <c r="M701" s="121">
        <f t="shared" si="127"/>
        <v>0</v>
      </c>
      <c r="N701" s="98">
        <v>271.62</v>
      </c>
      <c r="O701" s="98">
        <v>279.79000000000002</v>
      </c>
      <c r="P701" s="98">
        <v>95.12</v>
      </c>
      <c r="Q701" s="98"/>
      <c r="R701" s="329">
        <f t="shared" si="128"/>
        <v>646.53000000000009</v>
      </c>
      <c r="S701" s="336"/>
      <c r="T701" s="323"/>
      <c r="U701" s="323"/>
      <c r="V701" s="323"/>
      <c r="W701" s="337">
        <f t="shared" si="125"/>
        <v>0</v>
      </c>
      <c r="X701" s="336"/>
      <c r="Y701" s="323"/>
      <c r="Z701" s="323"/>
      <c r="AA701" s="323"/>
      <c r="AB701" s="337">
        <f t="shared" si="131"/>
        <v>0</v>
      </c>
      <c r="AC701" s="336"/>
      <c r="AD701" s="323"/>
      <c r="AE701" s="323"/>
      <c r="AF701" s="323"/>
      <c r="AG701" s="337">
        <f t="shared" si="129"/>
        <v>0</v>
      </c>
      <c r="AH701" s="336"/>
      <c r="AI701" s="323"/>
      <c r="AJ701" s="323"/>
      <c r="AK701" s="323"/>
      <c r="AL701" s="337">
        <f t="shared" si="130"/>
        <v>0</v>
      </c>
    </row>
    <row r="702" spans="1:38" ht="12.75" customHeight="1" x14ac:dyDescent="0.2">
      <c r="A702" s="95" t="s">
        <v>93</v>
      </c>
      <c r="B702" s="96" t="s">
        <v>11</v>
      </c>
      <c r="C702" s="322" t="s">
        <v>126</v>
      </c>
      <c r="D702" s="323"/>
      <c r="E702" s="323"/>
      <c r="F702" s="323"/>
      <c r="G702" s="323"/>
      <c r="H702" s="324">
        <f t="shared" si="126"/>
        <v>0</v>
      </c>
      <c r="I702" s="323"/>
      <c r="J702" s="323"/>
      <c r="K702" s="323"/>
      <c r="L702" s="323"/>
      <c r="M702" s="324">
        <f t="shared" si="127"/>
        <v>0</v>
      </c>
      <c r="N702" s="323"/>
      <c r="O702" s="323"/>
      <c r="P702" s="323"/>
      <c r="Q702" s="323"/>
      <c r="R702" s="329">
        <f t="shared" si="128"/>
        <v>0</v>
      </c>
      <c r="S702" s="336"/>
      <c r="T702" s="323">
        <v>356.45000000000005</v>
      </c>
      <c r="U702" s="323">
        <v>588.90000000000009</v>
      </c>
      <c r="V702" s="323">
        <v>407.32000000000005</v>
      </c>
      <c r="W702" s="337">
        <f t="shared" si="125"/>
        <v>1352.67</v>
      </c>
      <c r="X702" s="336"/>
      <c r="Y702" s="323"/>
      <c r="Z702" s="323"/>
      <c r="AA702" s="323"/>
      <c r="AB702" s="337">
        <f t="shared" si="131"/>
        <v>0</v>
      </c>
      <c r="AC702" s="336"/>
      <c r="AD702" s="323"/>
      <c r="AE702" s="323"/>
      <c r="AF702" s="323"/>
      <c r="AG702" s="337">
        <f t="shared" si="129"/>
        <v>0</v>
      </c>
      <c r="AH702" s="336"/>
      <c r="AI702" s="323"/>
      <c r="AJ702" s="323"/>
      <c r="AK702" s="323"/>
      <c r="AL702" s="337">
        <f t="shared" si="130"/>
        <v>0</v>
      </c>
    </row>
    <row r="703" spans="1:38" ht="12.75" customHeight="1" x14ac:dyDescent="0.2">
      <c r="A703" s="95" t="s">
        <v>93</v>
      </c>
      <c r="B703" s="96" t="s">
        <v>11</v>
      </c>
      <c r="C703" s="671" t="s">
        <v>252</v>
      </c>
      <c r="D703" s="672"/>
      <c r="E703" s="672"/>
      <c r="F703" s="672"/>
      <c r="G703" s="672"/>
      <c r="H703" s="673"/>
      <c r="I703" s="672"/>
      <c r="J703" s="672"/>
      <c r="K703" s="672"/>
      <c r="L703" s="672"/>
      <c r="M703" s="673"/>
      <c r="N703" s="672"/>
      <c r="O703" s="672"/>
      <c r="P703" s="672"/>
      <c r="Q703" s="672"/>
      <c r="R703" s="674"/>
      <c r="S703" s="675"/>
      <c r="T703" s="672"/>
      <c r="U703" s="672"/>
      <c r="V703" s="672"/>
      <c r="W703" s="337">
        <f t="shared" si="125"/>
        <v>0</v>
      </c>
      <c r="X703" s="675"/>
      <c r="Y703" s="672"/>
      <c r="Z703" s="672">
        <v>194.18</v>
      </c>
      <c r="AA703" s="672"/>
      <c r="AB703" s="337">
        <f t="shared" si="131"/>
        <v>194.18</v>
      </c>
      <c r="AC703" s="675"/>
      <c r="AD703" s="672"/>
      <c r="AE703" s="672"/>
      <c r="AF703" s="672"/>
      <c r="AG703" s="337">
        <f t="shared" si="129"/>
        <v>0</v>
      </c>
      <c r="AH703" s="675"/>
      <c r="AI703" s="672"/>
      <c r="AJ703" s="672"/>
      <c r="AK703" s="672"/>
      <c r="AL703" s="337">
        <f t="shared" si="130"/>
        <v>0</v>
      </c>
    </row>
    <row r="704" spans="1:38" ht="12.75" customHeight="1" x14ac:dyDescent="0.2">
      <c r="A704" s="95" t="s">
        <v>93</v>
      </c>
      <c r="B704" s="96" t="s">
        <v>11</v>
      </c>
      <c r="C704" s="96" t="s">
        <v>159</v>
      </c>
      <c r="D704" s="98"/>
      <c r="E704" s="98"/>
      <c r="F704" s="98"/>
      <c r="G704" s="98"/>
      <c r="H704" s="121">
        <f>SUM(D704:G704)</f>
        <v>0</v>
      </c>
      <c r="I704" s="98"/>
      <c r="J704" s="98"/>
      <c r="K704" s="98"/>
      <c r="L704" s="98"/>
      <c r="M704" s="121">
        <f>SUM(I704:L704)</f>
        <v>0</v>
      </c>
      <c r="N704" s="98">
        <v>4877.2800000000007</v>
      </c>
      <c r="O704" s="98">
        <v>5088.170000000001</v>
      </c>
      <c r="P704" s="98">
        <v>5654.3600000000006</v>
      </c>
      <c r="Q704" s="98">
        <v>5656.8799999999992</v>
      </c>
      <c r="R704" s="329">
        <f>SUM(N704:Q704)</f>
        <v>21276.690000000002</v>
      </c>
      <c r="S704" s="336">
        <v>4971.97</v>
      </c>
      <c r="T704" s="323">
        <v>5441.8799999999992</v>
      </c>
      <c r="U704" s="323">
        <v>6326.6799999999994</v>
      </c>
      <c r="V704" s="323">
        <v>4110.2299999999996</v>
      </c>
      <c r="W704" s="337">
        <f t="shared" si="125"/>
        <v>20850.759999999998</v>
      </c>
      <c r="X704" s="336">
        <v>2577.9400000000005</v>
      </c>
      <c r="Y704" s="323">
        <v>2951.0599999999995</v>
      </c>
      <c r="Z704" s="323">
        <v>4478.32</v>
      </c>
      <c r="AA704" s="323">
        <v>5097.7300000000005</v>
      </c>
      <c r="AB704" s="337">
        <f t="shared" si="131"/>
        <v>15105.05</v>
      </c>
      <c r="AC704" s="336">
        <v>4448.08</v>
      </c>
      <c r="AD704" s="323">
        <v>2839.1700000000005</v>
      </c>
      <c r="AE704" s="323">
        <v>3274.29</v>
      </c>
      <c r="AF704" s="323">
        <v>2905.1800000000003</v>
      </c>
      <c r="AG704" s="337">
        <f t="shared" si="129"/>
        <v>13466.720000000001</v>
      </c>
      <c r="AH704" s="336"/>
      <c r="AI704" s="323"/>
      <c r="AJ704" s="323"/>
      <c r="AK704" s="323"/>
      <c r="AL704" s="337">
        <f t="shared" si="130"/>
        <v>0</v>
      </c>
    </row>
    <row r="705" spans="1:38" ht="12.75" customHeight="1" x14ac:dyDescent="0.2">
      <c r="A705" s="95" t="s">
        <v>93</v>
      </c>
      <c r="B705" s="96" t="s">
        <v>11</v>
      </c>
      <c r="C705" s="96" t="s">
        <v>134</v>
      </c>
      <c r="D705" s="98"/>
      <c r="E705" s="98"/>
      <c r="F705" s="98"/>
      <c r="G705" s="98"/>
      <c r="H705" s="121">
        <f t="shared" ref="H705:H732" si="132">SUM(D705:G705)</f>
        <v>0</v>
      </c>
      <c r="I705" s="98"/>
      <c r="J705" s="98"/>
      <c r="K705" s="98"/>
      <c r="L705" s="98"/>
      <c r="M705" s="121">
        <f t="shared" ref="M705:M732" si="133">SUM(I705:L705)</f>
        <v>0</v>
      </c>
      <c r="N705" s="98">
        <v>5443.74</v>
      </c>
      <c r="O705" s="98">
        <v>3285.6599999999994</v>
      </c>
      <c r="P705" s="98">
        <v>7039.87</v>
      </c>
      <c r="Q705" s="98">
        <v>5666.0499999999993</v>
      </c>
      <c r="R705" s="329">
        <f t="shared" ref="R705:R748" si="134">SUM(N705:Q705)</f>
        <v>21435.32</v>
      </c>
      <c r="S705" s="336">
        <v>4421.04</v>
      </c>
      <c r="T705" s="323">
        <v>3131.9099999999994</v>
      </c>
      <c r="U705" s="323">
        <v>5419.77</v>
      </c>
      <c r="V705" s="323">
        <v>5928.3899999999994</v>
      </c>
      <c r="W705" s="337">
        <f t="shared" si="125"/>
        <v>18901.11</v>
      </c>
      <c r="X705" s="336">
        <v>3570.46</v>
      </c>
      <c r="Y705" s="323">
        <v>1144.96</v>
      </c>
      <c r="Z705" s="323">
        <v>2871.54</v>
      </c>
      <c r="AA705" s="323">
        <v>1717.9800000000002</v>
      </c>
      <c r="AB705" s="337">
        <f t="shared" si="131"/>
        <v>9304.94</v>
      </c>
      <c r="AC705" s="675">
        <v>1239.69</v>
      </c>
      <c r="AD705" s="323">
        <v>515.91999999999996</v>
      </c>
      <c r="AE705" s="323">
        <v>780.24000000000012</v>
      </c>
      <c r="AF705" s="323">
        <v>430.28999999999996</v>
      </c>
      <c r="AG705" s="337">
        <f t="shared" si="129"/>
        <v>2966.1400000000003</v>
      </c>
      <c r="AH705" s="675"/>
      <c r="AI705" s="323"/>
      <c r="AJ705" s="323"/>
      <c r="AK705" s="323"/>
      <c r="AL705" s="337">
        <f t="shared" si="130"/>
        <v>0</v>
      </c>
    </row>
    <row r="706" spans="1:38" ht="12.75" customHeight="1" x14ac:dyDescent="0.2">
      <c r="A706" s="95" t="s">
        <v>93</v>
      </c>
      <c r="B706" s="96" t="s">
        <v>11</v>
      </c>
      <c r="C706" s="1174" t="s">
        <v>137</v>
      </c>
      <c r="D706" s="1175"/>
      <c r="E706" s="1175"/>
      <c r="F706" s="1175"/>
      <c r="G706" s="1175"/>
      <c r="H706" s="1176"/>
      <c r="I706" s="1175"/>
      <c r="J706" s="1175"/>
      <c r="K706" s="1175"/>
      <c r="L706" s="1175"/>
      <c r="M706" s="1176"/>
      <c r="N706" s="1175"/>
      <c r="O706" s="1175"/>
      <c r="P706" s="1175"/>
      <c r="Q706" s="1175"/>
      <c r="R706" s="1177"/>
      <c r="S706" s="1178"/>
      <c r="T706" s="1175"/>
      <c r="U706" s="1175"/>
      <c r="V706" s="1175"/>
      <c r="W706" s="1179"/>
      <c r="X706" s="1178"/>
      <c r="Y706" s="1175"/>
      <c r="Z706" s="1175"/>
      <c r="AA706" s="1175"/>
      <c r="AB706" s="337">
        <f t="shared" si="131"/>
        <v>0</v>
      </c>
      <c r="AC706" s="1178"/>
      <c r="AD706" s="1175"/>
      <c r="AE706" s="1175">
        <v>287.72999999999996</v>
      </c>
      <c r="AF706" s="323">
        <v>192.93</v>
      </c>
      <c r="AG706" s="337">
        <f t="shared" si="129"/>
        <v>480.65999999999997</v>
      </c>
      <c r="AH706" s="1178"/>
      <c r="AI706" s="1175"/>
      <c r="AJ706" s="1175"/>
      <c r="AK706" s="323"/>
      <c r="AL706" s="337">
        <f t="shared" si="130"/>
        <v>0</v>
      </c>
    </row>
    <row r="707" spans="1:38" ht="12.75" customHeight="1" x14ac:dyDescent="0.2">
      <c r="A707" s="95" t="s">
        <v>93</v>
      </c>
      <c r="B707" s="96" t="s">
        <v>11</v>
      </c>
      <c r="C707" s="96" t="s">
        <v>148</v>
      </c>
      <c r="D707" s="98"/>
      <c r="E707" s="98"/>
      <c r="F707" s="98"/>
      <c r="G707" s="98"/>
      <c r="H707" s="121">
        <f t="shared" si="132"/>
        <v>0</v>
      </c>
      <c r="I707" s="98"/>
      <c r="J707" s="98"/>
      <c r="K707" s="98"/>
      <c r="L707" s="98"/>
      <c r="M707" s="121">
        <f t="shared" si="133"/>
        <v>0</v>
      </c>
      <c r="N707" s="98">
        <v>4682.33</v>
      </c>
      <c r="O707" s="98">
        <v>4059.3900000000008</v>
      </c>
      <c r="P707" s="98">
        <v>10670.789999999999</v>
      </c>
      <c r="Q707" s="98">
        <v>8362.6299999999974</v>
      </c>
      <c r="R707" s="329">
        <f t="shared" si="134"/>
        <v>27775.14</v>
      </c>
      <c r="S707" s="336">
        <v>5738.9900000000007</v>
      </c>
      <c r="T707" s="323">
        <v>4676.8499999999995</v>
      </c>
      <c r="U707" s="323">
        <v>8928.3600000000024</v>
      </c>
      <c r="V707" s="323">
        <v>7638.2000000000007</v>
      </c>
      <c r="W707" s="337">
        <f t="shared" si="125"/>
        <v>26982.400000000005</v>
      </c>
      <c r="X707" s="336">
        <v>4391.25</v>
      </c>
      <c r="Y707" s="323">
        <v>2036.93</v>
      </c>
      <c r="Z707" s="323"/>
      <c r="AA707" s="323"/>
      <c r="AB707" s="337">
        <f t="shared" si="131"/>
        <v>6428.18</v>
      </c>
      <c r="AC707" s="336"/>
      <c r="AD707" s="323"/>
      <c r="AE707" s="323"/>
      <c r="AF707" s="323"/>
      <c r="AG707" s="337">
        <f t="shared" si="129"/>
        <v>0</v>
      </c>
      <c r="AH707" s="336"/>
      <c r="AI707" s="323"/>
      <c r="AJ707" s="323"/>
      <c r="AK707" s="323"/>
      <c r="AL707" s="337">
        <f t="shared" si="130"/>
        <v>0</v>
      </c>
    </row>
    <row r="708" spans="1:38" ht="12.75" customHeight="1" x14ac:dyDescent="0.2">
      <c r="A708" s="95" t="s">
        <v>93</v>
      </c>
      <c r="B708" s="96" t="s">
        <v>11</v>
      </c>
      <c r="C708" s="96" t="s">
        <v>153</v>
      </c>
      <c r="D708" s="98"/>
      <c r="E708" s="98"/>
      <c r="F708" s="98"/>
      <c r="G708" s="98"/>
      <c r="H708" s="121">
        <f t="shared" si="132"/>
        <v>0</v>
      </c>
      <c r="I708" s="98"/>
      <c r="J708" s="98"/>
      <c r="K708" s="98"/>
      <c r="L708" s="98"/>
      <c r="M708" s="121">
        <f t="shared" si="133"/>
        <v>0</v>
      </c>
      <c r="N708" s="98">
        <v>44211.539999999986</v>
      </c>
      <c r="O708" s="98">
        <v>40704.279999999984</v>
      </c>
      <c r="P708" s="98">
        <v>28323.089999999982</v>
      </c>
      <c r="Q708" s="98">
        <v>22278.809999999998</v>
      </c>
      <c r="R708" s="329">
        <f t="shared" si="134"/>
        <v>135517.71999999997</v>
      </c>
      <c r="S708" s="336">
        <v>23911.3</v>
      </c>
      <c r="T708" s="323">
        <v>21617.550000000003</v>
      </c>
      <c r="U708" s="323">
        <v>46099.34</v>
      </c>
      <c r="V708" s="323">
        <v>42858.34</v>
      </c>
      <c r="W708" s="337">
        <f t="shared" si="125"/>
        <v>134486.53</v>
      </c>
      <c r="X708" s="336">
        <v>41084.71</v>
      </c>
      <c r="Y708" s="323">
        <v>66455.829999999987</v>
      </c>
      <c r="Z708" s="323">
        <v>49244.999999999985</v>
      </c>
      <c r="AA708" s="323">
        <v>51950.440000000017</v>
      </c>
      <c r="AB708" s="337">
        <f t="shared" si="131"/>
        <v>208735.97999999998</v>
      </c>
      <c r="AC708" s="336">
        <v>69912.359999999971</v>
      </c>
      <c r="AD708" s="323">
        <v>76562.92</v>
      </c>
      <c r="AE708" s="323">
        <v>60999.229999999967</v>
      </c>
      <c r="AF708" s="323">
        <v>32180.490000000009</v>
      </c>
      <c r="AG708" s="337">
        <f t="shared" si="129"/>
        <v>239654.99999999997</v>
      </c>
      <c r="AH708" s="336"/>
      <c r="AI708" s="323"/>
      <c r="AJ708" s="323"/>
      <c r="AK708" s="323"/>
      <c r="AL708" s="337">
        <f t="shared" si="130"/>
        <v>0</v>
      </c>
    </row>
    <row r="709" spans="1:38" ht="12.75" customHeight="1" x14ac:dyDescent="0.2">
      <c r="A709" s="95" t="s">
        <v>93</v>
      </c>
      <c r="B709" s="96" t="s">
        <v>11</v>
      </c>
      <c r="C709" s="322" t="s">
        <v>142</v>
      </c>
      <c r="D709" s="323"/>
      <c r="E709" s="323"/>
      <c r="F709" s="323"/>
      <c r="G709" s="323"/>
      <c r="H709" s="324">
        <f t="shared" si="132"/>
        <v>0</v>
      </c>
      <c r="I709" s="323"/>
      <c r="J709" s="323"/>
      <c r="K709" s="323"/>
      <c r="L709" s="323"/>
      <c r="M709" s="324">
        <f t="shared" si="133"/>
        <v>0</v>
      </c>
      <c r="N709" s="323"/>
      <c r="O709" s="323"/>
      <c r="P709" s="323"/>
      <c r="Q709" s="323"/>
      <c r="R709" s="329">
        <f t="shared" si="134"/>
        <v>0</v>
      </c>
      <c r="S709" s="336"/>
      <c r="T709" s="323">
        <v>9.91</v>
      </c>
      <c r="U709" s="323"/>
      <c r="V709" s="323"/>
      <c r="W709" s="337">
        <f t="shared" si="125"/>
        <v>9.91</v>
      </c>
      <c r="X709" s="336"/>
      <c r="Y709" s="323"/>
      <c r="Z709" s="323">
        <v>312.29999999999995</v>
      </c>
      <c r="AA709" s="323">
        <v>293.2</v>
      </c>
      <c r="AB709" s="337">
        <f t="shared" si="131"/>
        <v>605.5</v>
      </c>
      <c r="AC709" s="336">
        <v>628.14</v>
      </c>
      <c r="AD709" s="323">
        <v>3820.69</v>
      </c>
      <c r="AE709" s="323">
        <v>524.08000000000004</v>
      </c>
      <c r="AF709" s="323">
        <v>343.94</v>
      </c>
      <c r="AG709" s="337">
        <f t="shared" si="129"/>
        <v>5316.8499999999995</v>
      </c>
      <c r="AH709" s="336"/>
      <c r="AI709" s="323"/>
      <c r="AJ709" s="323"/>
      <c r="AK709" s="323"/>
      <c r="AL709" s="337">
        <f t="shared" si="130"/>
        <v>0</v>
      </c>
    </row>
    <row r="710" spans="1:38" ht="12.75" customHeight="1" x14ac:dyDescent="0.2">
      <c r="A710" s="95" t="s">
        <v>93</v>
      </c>
      <c r="B710" s="96" t="s">
        <v>11</v>
      </c>
      <c r="C710" s="96" t="s">
        <v>143</v>
      </c>
      <c r="D710" s="98"/>
      <c r="E710" s="98"/>
      <c r="F710" s="98"/>
      <c r="G710" s="98"/>
      <c r="H710" s="121">
        <f t="shared" si="132"/>
        <v>0</v>
      </c>
      <c r="I710" s="98"/>
      <c r="J710" s="98"/>
      <c r="K710" s="98"/>
      <c r="L710" s="98"/>
      <c r="M710" s="121">
        <f t="shared" si="133"/>
        <v>0</v>
      </c>
      <c r="N710" s="98">
        <v>30813.909999999996</v>
      </c>
      <c r="O710" s="98">
        <v>39821.350000000006</v>
      </c>
      <c r="P710" s="98">
        <v>37528.67</v>
      </c>
      <c r="Q710" s="98">
        <v>38548.630000000005</v>
      </c>
      <c r="R710" s="329">
        <f t="shared" si="134"/>
        <v>146712.56</v>
      </c>
      <c r="S710" s="336">
        <v>23504.749999999985</v>
      </c>
      <c r="T710" s="323">
        <v>30824.839999999997</v>
      </c>
      <c r="U710" s="323">
        <v>23449.050000000003</v>
      </c>
      <c r="V710" s="323">
        <v>21241.219999999998</v>
      </c>
      <c r="W710" s="337">
        <f t="shared" si="125"/>
        <v>99019.859999999986</v>
      </c>
      <c r="X710" s="336">
        <v>16143.920000000002</v>
      </c>
      <c r="Y710" s="323">
        <v>24757.72</v>
      </c>
      <c r="Z710" s="323">
        <v>18111.09</v>
      </c>
      <c r="AA710" s="323">
        <v>24595.259999999995</v>
      </c>
      <c r="AB710" s="337">
        <f t="shared" si="131"/>
        <v>83607.989999999991</v>
      </c>
      <c r="AC710" s="336">
        <v>12587.52</v>
      </c>
      <c r="AD710" s="323">
        <v>10414.82</v>
      </c>
      <c r="AE710" s="323">
        <v>11153.96</v>
      </c>
      <c r="AF710" s="323">
        <v>7806.3000000000011</v>
      </c>
      <c r="AG710" s="337">
        <f t="shared" si="129"/>
        <v>41962.600000000006</v>
      </c>
      <c r="AH710" s="336"/>
      <c r="AI710" s="323"/>
      <c r="AJ710" s="323"/>
      <c r="AK710" s="323"/>
      <c r="AL710" s="337">
        <f t="shared" si="130"/>
        <v>0</v>
      </c>
    </row>
    <row r="711" spans="1:38" ht="12.75" customHeight="1" x14ac:dyDescent="0.2">
      <c r="A711" s="95" t="s">
        <v>93</v>
      </c>
      <c r="B711" s="96" t="s">
        <v>11</v>
      </c>
      <c r="C711" s="96" t="s">
        <v>144</v>
      </c>
      <c r="D711" s="98"/>
      <c r="E711" s="98"/>
      <c r="F711" s="98"/>
      <c r="G711" s="98"/>
      <c r="H711" s="121">
        <f t="shared" si="132"/>
        <v>0</v>
      </c>
      <c r="I711" s="98"/>
      <c r="J711" s="98"/>
      <c r="K711" s="98"/>
      <c r="L711" s="98"/>
      <c r="M711" s="121">
        <f t="shared" si="133"/>
        <v>0</v>
      </c>
      <c r="N711" s="98">
        <v>6557.2100000000009</v>
      </c>
      <c r="O711" s="98">
        <v>6306.3599999999988</v>
      </c>
      <c r="P711" s="98">
        <v>6778.75</v>
      </c>
      <c r="Q711" s="98">
        <v>7303.0999999999995</v>
      </c>
      <c r="R711" s="329">
        <f t="shared" si="134"/>
        <v>26945.42</v>
      </c>
      <c r="S711" s="336">
        <v>4296.4400000000005</v>
      </c>
      <c r="T711" s="323">
        <v>1629.55</v>
      </c>
      <c r="U711" s="323">
        <v>639.49</v>
      </c>
      <c r="V711" s="323">
        <v>283.93</v>
      </c>
      <c r="W711" s="337">
        <f t="shared" si="125"/>
        <v>6849.4100000000008</v>
      </c>
      <c r="X711" s="336"/>
      <c r="Y711" s="323">
        <v>2197.9299999999998</v>
      </c>
      <c r="Z711" s="323">
        <v>4447.09</v>
      </c>
      <c r="AA711" s="323">
        <v>5627.15</v>
      </c>
      <c r="AB711" s="337">
        <f t="shared" si="131"/>
        <v>12272.17</v>
      </c>
      <c r="AC711" s="336">
        <v>4427.7</v>
      </c>
      <c r="AD711" s="323">
        <v>2112.2999999999997</v>
      </c>
      <c r="AE711" s="323">
        <v>5264.6699999999992</v>
      </c>
      <c r="AF711" s="323">
        <v>6261.02</v>
      </c>
      <c r="AG711" s="337">
        <f t="shared" si="129"/>
        <v>18065.689999999999</v>
      </c>
      <c r="AH711" s="336"/>
      <c r="AI711" s="323"/>
      <c r="AJ711" s="323"/>
      <c r="AK711" s="323"/>
      <c r="AL711" s="337">
        <f t="shared" si="130"/>
        <v>0</v>
      </c>
    </row>
    <row r="712" spans="1:38" ht="12.75" customHeight="1" x14ac:dyDescent="0.2">
      <c r="A712" s="95" t="s">
        <v>93</v>
      </c>
      <c r="B712" s="96" t="s">
        <v>11</v>
      </c>
      <c r="C712" s="96" t="s">
        <v>170</v>
      </c>
      <c r="D712" s="98"/>
      <c r="E712" s="98"/>
      <c r="F712" s="98"/>
      <c r="G712" s="98"/>
      <c r="H712" s="121">
        <f t="shared" si="132"/>
        <v>0</v>
      </c>
      <c r="I712" s="98"/>
      <c r="J712" s="98"/>
      <c r="K712" s="98"/>
      <c r="L712" s="98"/>
      <c r="M712" s="121">
        <f t="shared" si="133"/>
        <v>0</v>
      </c>
      <c r="N712" s="98">
        <v>7749.3099999999995</v>
      </c>
      <c r="O712" s="98">
        <v>11437.220000000001</v>
      </c>
      <c r="P712" s="98">
        <v>11824.09</v>
      </c>
      <c r="Q712" s="98">
        <v>11199.16</v>
      </c>
      <c r="R712" s="329">
        <f t="shared" si="134"/>
        <v>42209.78</v>
      </c>
      <c r="S712" s="336">
        <v>8239.39</v>
      </c>
      <c r="T712" s="323">
        <v>11535.7</v>
      </c>
      <c r="U712" s="323">
        <v>13052.85</v>
      </c>
      <c r="V712" s="323">
        <v>15805.949999999997</v>
      </c>
      <c r="W712" s="337">
        <f t="shared" si="125"/>
        <v>48633.89</v>
      </c>
      <c r="X712" s="336">
        <v>11162.36</v>
      </c>
      <c r="Y712" s="323">
        <v>17424.21</v>
      </c>
      <c r="Z712" s="323">
        <v>24161.409999999996</v>
      </c>
      <c r="AA712" s="323">
        <v>26443.890000000003</v>
      </c>
      <c r="AB712" s="337">
        <f t="shared" si="131"/>
        <v>79191.87</v>
      </c>
      <c r="AC712" s="336">
        <v>25354.409999999996</v>
      </c>
      <c r="AD712" s="323">
        <v>33745.97</v>
      </c>
      <c r="AE712" s="323">
        <v>33537.949999999997</v>
      </c>
      <c r="AF712" s="323">
        <v>27737.79</v>
      </c>
      <c r="AG712" s="337">
        <f t="shared" si="129"/>
        <v>120376.12</v>
      </c>
      <c r="AH712" s="336"/>
      <c r="AI712" s="323"/>
      <c r="AJ712" s="323"/>
      <c r="AK712" s="323"/>
      <c r="AL712" s="337">
        <f t="shared" si="130"/>
        <v>0</v>
      </c>
    </row>
    <row r="713" spans="1:38" ht="12.75" customHeight="1" x14ac:dyDescent="0.2">
      <c r="A713" s="95" t="s">
        <v>93</v>
      </c>
      <c r="B713" s="96" t="s">
        <v>11</v>
      </c>
      <c r="C713" s="96" t="s">
        <v>146</v>
      </c>
      <c r="D713" s="98"/>
      <c r="E713" s="98"/>
      <c r="F713" s="98"/>
      <c r="G713" s="98"/>
      <c r="H713" s="121">
        <f t="shared" si="132"/>
        <v>0</v>
      </c>
      <c r="I713" s="98"/>
      <c r="J713" s="98"/>
      <c r="K713" s="98"/>
      <c r="L713" s="98"/>
      <c r="M713" s="121">
        <f t="shared" si="133"/>
        <v>0</v>
      </c>
      <c r="N713" s="98">
        <v>7295.67</v>
      </c>
      <c r="O713" s="98">
        <v>10309.449999999999</v>
      </c>
      <c r="P713" s="98">
        <v>7196.18</v>
      </c>
      <c r="Q713" s="98">
        <v>6975.7100000000009</v>
      </c>
      <c r="R713" s="329">
        <f t="shared" si="134"/>
        <v>31777.010000000002</v>
      </c>
      <c r="S713" s="336">
        <v>9599.39</v>
      </c>
      <c r="T713" s="323">
        <v>9369.6499999999978</v>
      </c>
      <c r="U713" s="323">
        <v>5763.54</v>
      </c>
      <c r="V713" s="323">
        <v>7669.6900000000005</v>
      </c>
      <c r="W713" s="337">
        <f t="shared" si="125"/>
        <v>32402.269999999997</v>
      </c>
      <c r="X713" s="336">
        <v>6251.3099999999995</v>
      </c>
      <c r="Y713" s="323">
        <v>4992.8099999999995</v>
      </c>
      <c r="Z713" s="323">
        <v>5215.0200000000004</v>
      </c>
      <c r="AA713" s="323">
        <v>6018.4599999999991</v>
      </c>
      <c r="AB713" s="337">
        <f t="shared" si="131"/>
        <v>22477.599999999999</v>
      </c>
      <c r="AC713" s="336">
        <v>7441.9000000000015</v>
      </c>
      <c r="AD713" s="323">
        <v>9964.2999999999956</v>
      </c>
      <c r="AE713" s="323">
        <v>4986.1899999999996</v>
      </c>
      <c r="AF713" s="323">
        <v>6139.6099999999988</v>
      </c>
      <c r="AG713" s="337">
        <f t="shared" si="129"/>
        <v>28531.999999999993</v>
      </c>
      <c r="AH713" s="336"/>
      <c r="AI713" s="323"/>
      <c r="AJ713" s="323"/>
      <c r="AK713" s="323"/>
      <c r="AL713" s="337">
        <f t="shared" si="130"/>
        <v>0</v>
      </c>
    </row>
    <row r="714" spans="1:38" ht="12.75" customHeight="1" x14ac:dyDescent="0.2">
      <c r="A714" s="95" t="s">
        <v>93</v>
      </c>
      <c r="B714" s="96" t="s">
        <v>11</v>
      </c>
      <c r="C714" s="96" t="s">
        <v>147</v>
      </c>
      <c r="D714" s="98"/>
      <c r="E714" s="98"/>
      <c r="F714" s="98"/>
      <c r="G714" s="98"/>
      <c r="H714" s="121">
        <f t="shared" si="132"/>
        <v>0</v>
      </c>
      <c r="I714" s="98"/>
      <c r="J714" s="98"/>
      <c r="K714" s="98"/>
      <c r="L714" s="98"/>
      <c r="M714" s="121">
        <f t="shared" si="133"/>
        <v>0</v>
      </c>
      <c r="N714" s="98">
        <v>3221.9600000000005</v>
      </c>
      <c r="O714" s="98">
        <v>1001.6099999999999</v>
      </c>
      <c r="P714" s="98">
        <v>3570.8900000000003</v>
      </c>
      <c r="Q714" s="98">
        <v>3398.15</v>
      </c>
      <c r="R714" s="329">
        <f t="shared" si="134"/>
        <v>11192.61</v>
      </c>
      <c r="S714" s="336">
        <v>1730.63</v>
      </c>
      <c r="T714" s="323">
        <v>1110.19</v>
      </c>
      <c r="U714" s="323">
        <v>2094.8199999999997</v>
      </c>
      <c r="V714" s="323">
        <v>2847.96</v>
      </c>
      <c r="W714" s="337">
        <f t="shared" si="125"/>
        <v>7783.5999999999995</v>
      </c>
      <c r="X714" s="336">
        <v>735.55</v>
      </c>
      <c r="Y714" s="323">
        <v>1014.98</v>
      </c>
      <c r="Z714" s="323">
        <v>4411.6399999999994</v>
      </c>
      <c r="AA714" s="323">
        <v>4360.3799999999992</v>
      </c>
      <c r="AB714" s="337">
        <f t="shared" si="131"/>
        <v>10522.55</v>
      </c>
      <c r="AC714" s="336">
        <v>2918.4700000000007</v>
      </c>
      <c r="AD714" s="323">
        <v>1255.01</v>
      </c>
      <c r="AE714" s="323">
        <v>2820.8999999999996</v>
      </c>
      <c r="AF714" s="323">
        <v>3006.3500000000004</v>
      </c>
      <c r="AG714" s="337">
        <f t="shared" si="129"/>
        <v>10000.73</v>
      </c>
      <c r="AH714" s="336"/>
      <c r="AI714" s="323"/>
      <c r="AJ714" s="323"/>
      <c r="AK714" s="323"/>
      <c r="AL714" s="337">
        <f t="shared" si="130"/>
        <v>0</v>
      </c>
    </row>
    <row r="715" spans="1:38" ht="12.75" customHeight="1" x14ac:dyDescent="0.2">
      <c r="A715" s="95" t="s">
        <v>93</v>
      </c>
      <c r="B715" s="905" t="s">
        <v>270</v>
      </c>
      <c r="C715" s="96" t="s">
        <v>147</v>
      </c>
      <c r="D715" s="901"/>
      <c r="E715" s="901"/>
      <c r="F715" s="901"/>
      <c r="G715" s="901"/>
      <c r="H715" s="902"/>
      <c r="I715" s="901"/>
      <c r="J715" s="901"/>
      <c r="K715" s="901"/>
      <c r="L715" s="901"/>
      <c r="M715" s="902"/>
      <c r="N715" s="901"/>
      <c r="O715" s="901"/>
      <c r="P715" s="901"/>
      <c r="Q715" s="901"/>
      <c r="R715" s="878"/>
      <c r="S715" s="903"/>
      <c r="T715" s="901"/>
      <c r="U715" s="901"/>
      <c r="V715" s="901"/>
      <c r="W715" s="904"/>
      <c r="X715" s="903"/>
      <c r="Y715" s="901"/>
      <c r="Z715" s="901"/>
      <c r="AA715" s="901"/>
      <c r="AB715" s="337">
        <f t="shared" ref="AB715" si="135">SUM(X715:AA715)</f>
        <v>0</v>
      </c>
      <c r="AC715" s="336">
        <v>115.36</v>
      </c>
      <c r="AD715" s="323"/>
      <c r="AE715" s="323"/>
      <c r="AF715" s="323"/>
      <c r="AG715" s="337">
        <f t="shared" ref="AG715" si="136">SUM(AC715:AF715)</f>
        <v>115.36</v>
      </c>
      <c r="AH715" s="336"/>
      <c r="AI715" s="323"/>
      <c r="AJ715" s="323"/>
      <c r="AK715" s="323"/>
      <c r="AL715" s="337">
        <f t="shared" si="130"/>
        <v>0</v>
      </c>
    </row>
    <row r="716" spans="1:38" ht="12.75" customHeight="1" x14ac:dyDescent="0.2">
      <c r="A716" s="95" t="s">
        <v>93</v>
      </c>
      <c r="B716" s="96" t="s">
        <v>32</v>
      </c>
      <c r="C716" s="96" t="s">
        <v>124</v>
      </c>
      <c r="D716" s="98"/>
      <c r="E716" s="98"/>
      <c r="F716" s="98"/>
      <c r="G716" s="98"/>
      <c r="H716" s="121">
        <f t="shared" si="132"/>
        <v>0</v>
      </c>
      <c r="I716" s="98"/>
      <c r="J716" s="98"/>
      <c r="K716" s="98"/>
      <c r="L716" s="98"/>
      <c r="M716" s="121">
        <f t="shared" si="133"/>
        <v>0</v>
      </c>
      <c r="N716" s="98">
        <v>665.37</v>
      </c>
      <c r="O716" s="98">
        <v>786.12999999999988</v>
      </c>
      <c r="P716" s="98">
        <v>1049.1600000000001</v>
      </c>
      <c r="Q716" s="98">
        <v>114.42</v>
      </c>
      <c r="R716" s="329">
        <f t="shared" si="134"/>
        <v>2615.08</v>
      </c>
      <c r="S716" s="336">
        <v>46.95</v>
      </c>
      <c r="T716" s="323">
        <v>88.350000000000009</v>
      </c>
      <c r="U716" s="323"/>
      <c r="V716" s="323"/>
      <c r="W716" s="337">
        <f t="shared" si="125"/>
        <v>135.30000000000001</v>
      </c>
      <c r="X716" s="336"/>
      <c r="Y716" s="323">
        <v>202.64</v>
      </c>
      <c r="Z716" s="323">
        <v>406.08000000000004</v>
      </c>
      <c r="AA716" s="323">
        <v>835.02999999999986</v>
      </c>
      <c r="AB716" s="337">
        <f t="shared" si="131"/>
        <v>1443.75</v>
      </c>
      <c r="AC716" s="336">
        <v>843.83</v>
      </c>
      <c r="AD716" s="323">
        <v>503.87</v>
      </c>
      <c r="AE716" s="323">
        <v>458.10000000000008</v>
      </c>
      <c r="AF716" s="323">
        <v>737.03</v>
      </c>
      <c r="AG716" s="337">
        <f t="shared" si="129"/>
        <v>2542.83</v>
      </c>
      <c r="AH716" s="336"/>
      <c r="AI716" s="323"/>
      <c r="AJ716" s="323"/>
      <c r="AK716" s="323"/>
      <c r="AL716" s="337">
        <f t="shared" si="130"/>
        <v>0</v>
      </c>
    </row>
    <row r="717" spans="1:38" ht="12.75" customHeight="1" x14ac:dyDescent="0.2">
      <c r="A717" s="95" t="s">
        <v>93</v>
      </c>
      <c r="B717" s="96" t="s">
        <v>32</v>
      </c>
      <c r="C717" s="96" t="s">
        <v>126</v>
      </c>
      <c r="D717" s="323"/>
      <c r="E717" s="323"/>
      <c r="F717" s="323"/>
      <c r="G717" s="323"/>
      <c r="H717" s="324">
        <f t="shared" si="132"/>
        <v>0</v>
      </c>
      <c r="I717" s="323"/>
      <c r="J717" s="323"/>
      <c r="K717" s="323"/>
      <c r="L717" s="323"/>
      <c r="M717" s="324">
        <f t="shared" si="133"/>
        <v>0</v>
      </c>
      <c r="N717" s="323"/>
      <c r="O717" s="323"/>
      <c r="P717" s="323"/>
      <c r="Q717" s="323"/>
      <c r="R717" s="329">
        <f t="shared" si="134"/>
        <v>0</v>
      </c>
      <c r="S717" s="336">
        <v>2719.4700000000003</v>
      </c>
      <c r="T717" s="323"/>
      <c r="U717" s="323">
        <v>6679.9499999999989</v>
      </c>
      <c r="V717" s="323">
        <v>7301.3099999999995</v>
      </c>
      <c r="W717" s="337">
        <f t="shared" si="125"/>
        <v>16700.729999999996</v>
      </c>
      <c r="X717" s="336">
        <v>3590.0799999999995</v>
      </c>
      <c r="Y717" s="323">
        <v>1782.61</v>
      </c>
      <c r="Z717" s="323">
        <v>5260.5</v>
      </c>
      <c r="AA717" s="323">
        <v>4382.62</v>
      </c>
      <c r="AB717" s="337">
        <f t="shared" si="131"/>
        <v>15015.809999999998</v>
      </c>
      <c r="AC717" s="336">
        <v>3160.29</v>
      </c>
      <c r="AD717" s="323">
        <v>1348.14</v>
      </c>
      <c r="AE717" s="323">
        <v>3646.06</v>
      </c>
      <c r="AF717" s="323">
        <v>4730.619999999999</v>
      </c>
      <c r="AG717" s="337">
        <f t="shared" si="129"/>
        <v>12885.109999999999</v>
      </c>
      <c r="AH717" s="336"/>
      <c r="AI717" s="323"/>
      <c r="AJ717" s="323"/>
      <c r="AK717" s="323"/>
      <c r="AL717" s="337">
        <f t="shared" si="130"/>
        <v>0</v>
      </c>
    </row>
    <row r="718" spans="1:38" ht="12.75" customHeight="1" x14ac:dyDescent="0.2">
      <c r="A718" s="95" t="s">
        <v>93</v>
      </c>
      <c r="B718" s="96" t="s">
        <v>32</v>
      </c>
      <c r="C718" s="96" t="s">
        <v>141</v>
      </c>
      <c r="D718" s="98"/>
      <c r="E718" s="98"/>
      <c r="F718" s="98"/>
      <c r="G718" s="98"/>
      <c r="H718" s="121">
        <f t="shared" si="132"/>
        <v>0</v>
      </c>
      <c r="I718" s="98"/>
      <c r="J718" s="98"/>
      <c r="K718" s="98"/>
      <c r="L718" s="98"/>
      <c r="M718" s="121">
        <f t="shared" si="133"/>
        <v>0</v>
      </c>
      <c r="N718" s="98">
        <v>6621.01</v>
      </c>
      <c r="O718" s="98">
        <v>3763.6100000000006</v>
      </c>
      <c r="P718" s="98">
        <v>3803.99</v>
      </c>
      <c r="Q718" s="98">
        <v>3542.42</v>
      </c>
      <c r="R718" s="329">
        <f t="shared" si="134"/>
        <v>17731.03</v>
      </c>
      <c r="S718" s="336">
        <v>3740.6000000000004</v>
      </c>
      <c r="T718" s="323">
        <v>3780.1099999999997</v>
      </c>
      <c r="U718" s="323">
        <v>2378.21</v>
      </c>
      <c r="V718" s="323">
        <v>2509.21</v>
      </c>
      <c r="W718" s="337">
        <f t="shared" si="125"/>
        <v>12408.130000000001</v>
      </c>
      <c r="X718" s="336">
        <v>2599.17</v>
      </c>
      <c r="Y718" s="323">
        <v>2334.9300000000003</v>
      </c>
      <c r="Z718" s="323">
        <v>2285.1099999999997</v>
      </c>
      <c r="AA718" s="323">
        <v>2190.5299999999997</v>
      </c>
      <c r="AB718" s="337">
        <f t="shared" si="131"/>
        <v>9409.74</v>
      </c>
      <c r="AC718" s="336">
        <v>2882.3100000000004</v>
      </c>
      <c r="AD718" s="323">
        <v>2412.83</v>
      </c>
      <c r="AE718" s="323"/>
      <c r="AF718" s="323">
        <v>83.36</v>
      </c>
      <c r="AG718" s="337">
        <f t="shared" si="129"/>
        <v>5378.5</v>
      </c>
      <c r="AH718" s="336"/>
      <c r="AI718" s="323"/>
      <c r="AJ718" s="323"/>
      <c r="AK718" s="323"/>
      <c r="AL718" s="337">
        <f t="shared" si="130"/>
        <v>0</v>
      </c>
    </row>
    <row r="719" spans="1:38" ht="12.75" customHeight="1" x14ac:dyDescent="0.2">
      <c r="A719" s="95" t="s">
        <v>93</v>
      </c>
      <c r="B719" s="96" t="s">
        <v>32</v>
      </c>
      <c r="C719" s="96" t="s">
        <v>143</v>
      </c>
      <c r="D719" s="98"/>
      <c r="E719" s="98"/>
      <c r="F719" s="98"/>
      <c r="G719" s="98"/>
      <c r="H719" s="121">
        <f t="shared" si="132"/>
        <v>0</v>
      </c>
      <c r="I719" s="98"/>
      <c r="J719" s="98"/>
      <c r="K719" s="98"/>
      <c r="L719" s="98"/>
      <c r="M719" s="121">
        <f t="shared" si="133"/>
        <v>0</v>
      </c>
      <c r="N719" s="98">
        <v>7674.57</v>
      </c>
      <c r="O719" s="98">
        <v>7933.7799999999988</v>
      </c>
      <c r="P719" s="98">
        <v>5886.5899999999992</v>
      </c>
      <c r="Q719" s="98">
        <v>7061.9699999999984</v>
      </c>
      <c r="R719" s="329">
        <f t="shared" si="134"/>
        <v>28556.909999999996</v>
      </c>
      <c r="S719" s="336">
        <v>5592.26</v>
      </c>
      <c r="T719" s="323">
        <v>5893.58</v>
      </c>
      <c r="U719" s="323">
        <v>7634.06</v>
      </c>
      <c r="V719" s="323">
        <v>6121.59</v>
      </c>
      <c r="W719" s="337">
        <f t="shared" si="125"/>
        <v>25241.49</v>
      </c>
      <c r="X719" s="336">
        <v>4866.26</v>
      </c>
      <c r="Y719" s="323">
        <v>4866.28</v>
      </c>
      <c r="Z719" s="323">
        <v>7713.9000000000005</v>
      </c>
      <c r="AA719" s="323">
        <v>8878.73</v>
      </c>
      <c r="AB719" s="337">
        <f t="shared" si="131"/>
        <v>26325.170000000002</v>
      </c>
      <c r="AC719" s="336">
        <v>5987.1900000000005</v>
      </c>
      <c r="AD719" s="323">
        <v>5547.7000000000007</v>
      </c>
      <c r="AE719" s="323">
        <v>3053.71</v>
      </c>
      <c r="AF719" s="323">
        <v>6040.3</v>
      </c>
      <c r="AG719" s="337">
        <f t="shared" si="129"/>
        <v>20628.900000000001</v>
      </c>
      <c r="AH719" s="336"/>
      <c r="AI719" s="323"/>
      <c r="AJ719" s="323"/>
      <c r="AK719" s="323"/>
      <c r="AL719" s="337">
        <f t="shared" si="130"/>
        <v>0</v>
      </c>
    </row>
    <row r="720" spans="1:38" ht="12.75" customHeight="1" x14ac:dyDescent="0.2">
      <c r="A720" s="95" t="s">
        <v>93</v>
      </c>
      <c r="B720" s="96" t="s">
        <v>32</v>
      </c>
      <c r="C720" s="96" t="s">
        <v>144</v>
      </c>
      <c r="D720" s="98"/>
      <c r="E720" s="98"/>
      <c r="F720" s="98"/>
      <c r="G720" s="98"/>
      <c r="H720" s="121">
        <f t="shared" si="132"/>
        <v>0</v>
      </c>
      <c r="I720" s="98"/>
      <c r="J720" s="98"/>
      <c r="K720" s="98"/>
      <c r="L720" s="98"/>
      <c r="M720" s="121">
        <f t="shared" si="133"/>
        <v>0</v>
      </c>
      <c r="N720" s="98">
        <v>6168.380000000001</v>
      </c>
      <c r="O720" s="98">
        <v>8402.9100000000017</v>
      </c>
      <c r="P720" s="98">
        <v>5957.7</v>
      </c>
      <c r="Q720" s="98">
        <v>8233.24</v>
      </c>
      <c r="R720" s="329">
        <f t="shared" si="134"/>
        <v>28762.230000000003</v>
      </c>
      <c r="S720" s="336">
        <v>5494.84</v>
      </c>
      <c r="T720" s="323">
        <v>3689.5400000000004</v>
      </c>
      <c r="U720" s="323">
        <v>7162.01</v>
      </c>
      <c r="V720" s="323">
        <v>6360.13</v>
      </c>
      <c r="W720" s="337">
        <f t="shared" si="125"/>
        <v>22706.52</v>
      </c>
      <c r="X720" s="336">
        <v>5391.83</v>
      </c>
      <c r="Y720" s="323">
        <v>4031.25</v>
      </c>
      <c r="Z720" s="323">
        <v>4919.42</v>
      </c>
      <c r="AA720" s="323">
        <v>4310.7699999999995</v>
      </c>
      <c r="AB720" s="337">
        <f t="shared" si="131"/>
        <v>18653.27</v>
      </c>
      <c r="AC720" s="336">
        <v>4121.32</v>
      </c>
      <c r="AD720" s="323">
        <v>6687.7300000000005</v>
      </c>
      <c r="AE720" s="323">
        <v>4912.6399999999994</v>
      </c>
      <c r="AF720" s="323">
        <v>3550.2699999999995</v>
      </c>
      <c r="AG720" s="337">
        <f t="shared" si="129"/>
        <v>19271.96</v>
      </c>
      <c r="AH720" s="336"/>
      <c r="AI720" s="323"/>
      <c r="AJ720" s="323"/>
      <c r="AK720" s="323"/>
      <c r="AL720" s="337">
        <f t="shared" si="130"/>
        <v>0</v>
      </c>
    </row>
    <row r="721" spans="1:38" ht="12.75" customHeight="1" x14ac:dyDescent="0.2">
      <c r="A721" s="95" t="s">
        <v>93</v>
      </c>
      <c r="B721" s="96" t="s">
        <v>32</v>
      </c>
      <c r="C721" s="96" t="s">
        <v>170</v>
      </c>
      <c r="D721" s="98"/>
      <c r="E721" s="98"/>
      <c r="F721" s="98"/>
      <c r="G721" s="98"/>
      <c r="H721" s="121">
        <f t="shared" si="132"/>
        <v>0</v>
      </c>
      <c r="I721" s="98"/>
      <c r="J721" s="98"/>
      <c r="K721" s="98"/>
      <c r="L721" s="98"/>
      <c r="M721" s="121">
        <f t="shared" si="133"/>
        <v>0</v>
      </c>
      <c r="N721" s="98">
        <v>1431.52</v>
      </c>
      <c r="O721" s="98">
        <v>3616.2300000000005</v>
      </c>
      <c r="P721" s="98">
        <v>4441.58</v>
      </c>
      <c r="Q721" s="98">
        <v>2912.55</v>
      </c>
      <c r="R721" s="329">
        <f t="shared" si="134"/>
        <v>12401.880000000001</v>
      </c>
      <c r="S721" s="336">
        <v>1814.24</v>
      </c>
      <c r="T721" s="323">
        <v>1175.9100000000001</v>
      </c>
      <c r="U721" s="323">
        <v>3523.0800000000008</v>
      </c>
      <c r="V721" s="323">
        <v>4263.63</v>
      </c>
      <c r="W721" s="337">
        <f t="shared" si="125"/>
        <v>10776.86</v>
      </c>
      <c r="X721" s="336">
        <v>2391.0500000000002</v>
      </c>
      <c r="Y721" s="323">
        <v>1119.3200000000002</v>
      </c>
      <c r="Z721" s="323">
        <v>3793.7700000000004</v>
      </c>
      <c r="AA721" s="323">
        <v>3218.46</v>
      </c>
      <c r="AB721" s="337">
        <f t="shared" si="131"/>
        <v>10522.600000000002</v>
      </c>
      <c r="AC721" s="336">
        <v>2255.7200000000003</v>
      </c>
      <c r="AD721" s="323">
        <v>754.56</v>
      </c>
      <c r="AE721" s="323">
        <v>2764.16</v>
      </c>
      <c r="AF721" s="323">
        <v>3154.6099999999997</v>
      </c>
      <c r="AG721" s="337">
        <f t="shared" si="129"/>
        <v>8929.0499999999993</v>
      </c>
      <c r="AH721" s="336"/>
      <c r="AI721" s="323"/>
      <c r="AJ721" s="323"/>
      <c r="AK721" s="323"/>
      <c r="AL721" s="337">
        <f t="shared" si="130"/>
        <v>0</v>
      </c>
    </row>
    <row r="722" spans="1:38" ht="12.75" customHeight="1" x14ac:dyDescent="0.2">
      <c r="A722" s="95" t="s">
        <v>93</v>
      </c>
      <c r="B722" s="96" t="s">
        <v>32</v>
      </c>
      <c r="C722" s="96" t="s">
        <v>146</v>
      </c>
      <c r="D722" s="98"/>
      <c r="E722" s="98"/>
      <c r="F722" s="98"/>
      <c r="G722" s="98"/>
      <c r="H722" s="121">
        <f t="shared" si="132"/>
        <v>0</v>
      </c>
      <c r="I722" s="98"/>
      <c r="J722" s="98"/>
      <c r="K722" s="98"/>
      <c r="L722" s="98"/>
      <c r="M722" s="121">
        <f t="shared" si="133"/>
        <v>0</v>
      </c>
      <c r="N722" s="98">
        <v>863.65</v>
      </c>
      <c r="O722" s="98">
        <v>1125.03</v>
      </c>
      <c r="P722" s="98">
        <v>1503.85</v>
      </c>
      <c r="Q722" s="98">
        <v>1697.49</v>
      </c>
      <c r="R722" s="329">
        <f t="shared" si="134"/>
        <v>5190.0199999999995</v>
      </c>
      <c r="S722" s="336">
        <v>500.6</v>
      </c>
      <c r="T722" s="323">
        <v>1599.9500000000003</v>
      </c>
      <c r="U722" s="323">
        <v>1464.08</v>
      </c>
      <c r="V722" s="323">
        <v>1865.6999999999998</v>
      </c>
      <c r="W722" s="337">
        <f t="shared" si="125"/>
        <v>5430.33</v>
      </c>
      <c r="X722" s="336">
        <v>667.18</v>
      </c>
      <c r="Y722" s="323">
        <v>788.58999999999992</v>
      </c>
      <c r="Z722" s="323">
        <v>1580.9299999999998</v>
      </c>
      <c r="AA722" s="323">
        <v>1529.8400000000001</v>
      </c>
      <c r="AB722" s="337">
        <f t="shared" si="131"/>
        <v>4566.54</v>
      </c>
      <c r="AC722" s="336">
        <v>712.3</v>
      </c>
      <c r="AD722" s="323">
        <v>836.44</v>
      </c>
      <c r="AE722" s="323">
        <v>1098.21</v>
      </c>
      <c r="AF722" s="323">
        <v>1539.1100000000001</v>
      </c>
      <c r="AG722" s="337">
        <f t="shared" si="129"/>
        <v>4186.0599999999995</v>
      </c>
      <c r="AH722" s="336"/>
      <c r="AI722" s="323"/>
      <c r="AJ722" s="323"/>
      <c r="AK722" s="323"/>
      <c r="AL722" s="337">
        <f t="shared" si="130"/>
        <v>0</v>
      </c>
    </row>
    <row r="723" spans="1:38" ht="12.75" customHeight="1" x14ac:dyDescent="0.2">
      <c r="A723" s="95" t="s">
        <v>93</v>
      </c>
      <c r="B723" s="96" t="s">
        <v>97</v>
      </c>
      <c r="C723" s="96" t="s">
        <v>139</v>
      </c>
      <c r="D723" s="98"/>
      <c r="E723" s="98"/>
      <c r="F723" s="98"/>
      <c r="G723" s="98"/>
      <c r="H723" s="121">
        <f t="shared" si="132"/>
        <v>0</v>
      </c>
      <c r="I723" s="98"/>
      <c r="J723" s="98"/>
      <c r="K723" s="98"/>
      <c r="L723" s="98"/>
      <c r="M723" s="121">
        <f t="shared" si="133"/>
        <v>0</v>
      </c>
      <c r="N723" s="98">
        <v>502.11</v>
      </c>
      <c r="O723" s="98">
        <v>91.52</v>
      </c>
      <c r="P723" s="98">
        <v>133.34</v>
      </c>
      <c r="Q723" s="98">
        <v>344.24</v>
      </c>
      <c r="R723" s="329">
        <f t="shared" si="134"/>
        <v>1071.21</v>
      </c>
      <c r="S723" s="336">
        <v>182.74</v>
      </c>
      <c r="T723" s="323">
        <v>144.01</v>
      </c>
      <c r="U723" s="323">
        <v>551.93000000000006</v>
      </c>
      <c r="V723" s="323">
        <v>6657.27</v>
      </c>
      <c r="W723" s="337">
        <f t="shared" si="125"/>
        <v>7535.9500000000007</v>
      </c>
      <c r="X723" s="336">
        <v>270.01</v>
      </c>
      <c r="Y723" s="323">
        <v>335.83</v>
      </c>
      <c r="Z723" s="323">
        <v>3757.61</v>
      </c>
      <c r="AA723" s="323">
        <v>799.53</v>
      </c>
      <c r="AB723" s="337">
        <f t="shared" si="131"/>
        <v>5162.9799999999996</v>
      </c>
      <c r="AC723" s="336">
        <v>483.65000000000003</v>
      </c>
      <c r="AD723" s="323">
        <v>204.65</v>
      </c>
      <c r="AE723" s="323">
        <v>574.39</v>
      </c>
      <c r="AF723" s="323">
        <v>532.5</v>
      </c>
      <c r="AG723" s="337">
        <f t="shared" si="129"/>
        <v>1795.19</v>
      </c>
      <c r="AH723" s="336"/>
      <c r="AI723" s="323"/>
      <c r="AJ723" s="323"/>
      <c r="AK723" s="323"/>
      <c r="AL723" s="337">
        <f t="shared" si="130"/>
        <v>0</v>
      </c>
    </row>
    <row r="724" spans="1:38" ht="12.75" customHeight="1" x14ac:dyDescent="0.2">
      <c r="A724" s="95" t="s">
        <v>15</v>
      </c>
      <c r="B724" s="96" t="s">
        <v>241</v>
      </c>
      <c r="C724" s="96" t="s">
        <v>146</v>
      </c>
      <c r="D724" s="98"/>
      <c r="E724" s="98"/>
      <c r="F724" s="98">
        <v>1214.6600000000001</v>
      </c>
      <c r="G724" s="98">
        <v>702.31</v>
      </c>
      <c r="H724" s="121">
        <f t="shared" si="132"/>
        <v>1916.97</v>
      </c>
      <c r="I724" s="98">
        <v>534.52</v>
      </c>
      <c r="J724" s="98"/>
      <c r="K724" s="98"/>
      <c r="L724" s="98"/>
      <c r="M724" s="121">
        <f t="shared" si="133"/>
        <v>534.52</v>
      </c>
      <c r="N724" s="98"/>
      <c r="O724" s="98"/>
      <c r="P724" s="98"/>
      <c r="Q724" s="98"/>
      <c r="R724" s="329">
        <f t="shared" si="134"/>
        <v>0</v>
      </c>
      <c r="S724" s="336"/>
      <c r="T724" s="323"/>
      <c r="U724" s="323"/>
      <c r="V724" s="323"/>
      <c r="W724" s="337">
        <f t="shared" si="125"/>
        <v>0</v>
      </c>
      <c r="X724" s="336"/>
      <c r="Y724" s="323"/>
      <c r="Z724" s="323"/>
      <c r="AA724" s="323"/>
      <c r="AB724" s="337">
        <f t="shared" si="131"/>
        <v>0</v>
      </c>
      <c r="AC724" s="336"/>
      <c r="AD724" s="323"/>
      <c r="AE724" s="323"/>
      <c r="AF724" s="323"/>
      <c r="AG724" s="337">
        <f t="shared" si="129"/>
        <v>0</v>
      </c>
      <c r="AH724" s="336"/>
      <c r="AI724" s="323"/>
      <c r="AJ724" s="323"/>
      <c r="AK724" s="323"/>
      <c r="AL724" s="337">
        <f t="shared" si="130"/>
        <v>0</v>
      </c>
    </row>
    <row r="725" spans="1:38" ht="12.75" customHeight="1" x14ac:dyDescent="0.2">
      <c r="A725" s="95" t="s">
        <v>15</v>
      </c>
      <c r="B725" s="96" t="s">
        <v>11</v>
      </c>
      <c r="C725" s="96" t="s">
        <v>158</v>
      </c>
      <c r="D725" s="98">
        <v>22.38</v>
      </c>
      <c r="E725" s="98"/>
      <c r="F725" s="98"/>
      <c r="G725" s="98"/>
      <c r="H725" s="121">
        <f t="shared" si="132"/>
        <v>22.38</v>
      </c>
      <c r="I725" s="98"/>
      <c r="J725" s="98"/>
      <c r="K725" s="98"/>
      <c r="L725" s="98"/>
      <c r="M725" s="121">
        <f t="shared" si="133"/>
        <v>0</v>
      </c>
      <c r="N725" s="98"/>
      <c r="O725" s="98"/>
      <c r="P725" s="98"/>
      <c r="Q725" s="98"/>
      <c r="R725" s="329">
        <f t="shared" si="134"/>
        <v>0</v>
      </c>
      <c r="S725" s="336"/>
      <c r="T725" s="323"/>
      <c r="U725" s="323"/>
      <c r="V725" s="323"/>
      <c r="W725" s="337">
        <f t="shared" si="125"/>
        <v>0</v>
      </c>
      <c r="X725" s="336"/>
      <c r="Y725" s="323"/>
      <c r="Z725" s="323"/>
      <c r="AA725" s="323"/>
      <c r="AB725" s="337">
        <f t="shared" si="131"/>
        <v>0</v>
      </c>
      <c r="AC725" s="336"/>
      <c r="AD725" s="323"/>
      <c r="AE725" s="323"/>
      <c r="AF725" s="323"/>
      <c r="AG725" s="337">
        <f t="shared" si="129"/>
        <v>0</v>
      </c>
      <c r="AH725" s="336"/>
      <c r="AI725" s="323"/>
      <c r="AJ725" s="323"/>
      <c r="AK725" s="323"/>
      <c r="AL725" s="337">
        <f t="shared" si="130"/>
        <v>0</v>
      </c>
    </row>
    <row r="726" spans="1:38" ht="12.75" customHeight="1" x14ac:dyDescent="0.2">
      <c r="A726" s="95" t="s">
        <v>15</v>
      </c>
      <c r="B726" s="96" t="s">
        <v>11</v>
      </c>
      <c r="C726" s="96" t="s">
        <v>131</v>
      </c>
      <c r="D726" s="98">
        <v>1253.31</v>
      </c>
      <c r="E726" s="98">
        <v>392.46</v>
      </c>
      <c r="F726" s="98"/>
      <c r="G726" s="98"/>
      <c r="H726" s="121">
        <f t="shared" si="132"/>
        <v>1645.77</v>
      </c>
      <c r="I726" s="98"/>
      <c r="J726" s="98"/>
      <c r="K726" s="98"/>
      <c r="L726" s="98"/>
      <c r="M726" s="121">
        <f t="shared" si="133"/>
        <v>0</v>
      </c>
      <c r="N726" s="98"/>
      <c r="O726" s="98"/>
      <c r="P726" s="98"/>
      <c r="Q726" s="98"/>
      <c r="R726" s="329">
        <f t="shared" si="134"/>
        <v>0</v>
      </c>
      <c r="S726" s="336"/>
      <c r="T726" s="323"/>
      <c r="U726" s="323"/>
      <c r="V726" s="323"/>
      <c r="W726" s="337">
        <f t="shared" si="125"/>
        <v>0</v>
      </c>
      <c r="X726" s="336"/>
      <c r="Y726" s="323"/>
      <c r="Z726" s="323"/>
      <c r="AA726" s="323"/>
      <c r="AB726" s="337">
        <f t="shared" si="131"/>
        <v>0</v>
      </c>
      <c r="AC726" s="336"/>
      <c r="AD726" s="323"/>
      <c r="AE726" s="323"/>
      <c r="AF726" s="323"/>
      <c r="AG726" s="337">
        <f t="shared" si="129"/>
        <v>0</v>
      </c>
      <c r="AH726" s="336"/>
      <c r="AI726" s="323"/>
      <c r="AJ726" s="323"/>
      <c r="AK726" s="323"/>
      <c r="AL726" s="337">
        <f t="shared" si="130"/>
        <v>0</v>
      </c>
    </row>
    <row r="727" spans="1:38" ht="12.75" customHeight="1" x14ac:dyDescent="0.2">
      <c r="A727" s="95" t="s">
        <v>15</v>
      </c>
      <c r="B727" s="96" t="s">
        <v>11</v>
      </c>
      <c r="C727" s="96" t="s">
        <v>134</v>
      </c>
      <c r="D727" s="98">
        <v>141.49</v>
      </c>
      <c r="E727" s="98">
        <v>59.21</v>
      </c>
      <c r="F727" s="98">
        <v>102.82</v>
      </c>
      <c r="G727" s="98">
        <v>194.35000000000002</v>
      </c>
      <c r="H727" s="121">
        <f t="shared" si="132"/>
        <v>497.87</v>
      </c>
      <c r="I727" s="98">
        <v>142.59</v>
      </c>
      <c r="J727" s="98"/>
      <c r="K727" s="98"/>
      <c r="L727" s="98"/>
      <c r="M727" s="121">
        <f t="shared" si="133"/>
        <v>142.59</v>
      </c>
      <c r="N727" s="98"/>
      <c r="O727" s="98"/>
      <c r="P727" s="98"/>
      <c r="Q727" s="98"/>
      <c r="R727" s="329">
        <f t="shared" si="134"/>
        <v>0</v>
      </c>
      <c r="S727" s="336"/>
      <c r="T727" s="323"/>
      <c r="U727" s="323"/>
      <c r="V727" s="323"/>
      <c r="W727" s="337">
        <f t="shared" si="125"/>
        <v>0</v>
      </c>
      <c r="X727" s="336"/>
      <c r="Y727" s="323"/>
      <c r="Z727" s="323"/>
      <c r="AA727" s="323"/>
      <c r="AB727" s="337">
        <f t="shared" si="131"/>
        <v>0</v>
      </c>
      <c r="AC727" s="336"/>
      <c r="AD727" s="323"/>
      <c r="AE727" s="323"/>
      <c r="AF727" s="323"/>
      <c r="AG727" s="337">
        <f t="shared" si="129"/>
        <v>0</v>
      </c>
      <c r="AH727" s="336"/>
      <c r="AI727" s="323"/>
      <c r="AJ727" s="323"/>
      <c r="AK727" s="323"/>
      <c r="AL727" s="337">
        <f t="shared" si="130"/>
        <v>0</v>
      </c>
    </row>
    <row r="728" spans="1:38" ht="12.75" customHeight="1" x14ac:dyDescent="0.2">
      <c r="A728" s="95" t="s">
        <v>15</v>
      </c>
      <c r="B728" s="96" t="s">
        <v>11</v>
      </c>
      <c r="C728" s="96" t="s">
        <v>136</v>
      </c>
      <c r="D728" s="98">
        <v>141.71</v>
      </c>
      <c r="E728" s="98">
        <v>110.69999999999999</v>
      </c>
      <c r="F728" s="98">
        <v>115.5</v>
      </c>
      <c r="G728" s="98">
        <v>108.36</v>
      </c>
      <c r="H728" s="121">
        <f t="shared" si="132"/>
        <v>476.27</v>
      </c>
      <c r="I728" s="98">
        <v>94.19</v>
      </c>
      <c r="J728" s="98"/>
      <c r="K728" s="98"/>
      <c r="L728" s="98"/>
      <c r="M728" s="121">
        <f t="shared" si="133"/>
        <v>94.19</v>
      </c>
      <c r="N728" s="98"/>
      <c r="O728" s="98"/>
      <c r="P728" s="98"/>
      <c r="Q728" s="98"/>
      <c r="R728" s="329">
        <f t="shared" si="134"/>
        <v>0</v>
      </c>
      <c r="S728" s="336"/>
      <c r="T728" s="323"/>
      <c r="U728" s="323"/>
      <c r="V728" s="323"/>
      <c r="W728" s="337">
        <f t="shared" si="125"/>
        <v>0</v>
      </c>
      <c r="X728" s="336"/>
      <c r="Y728" s="323"/>
      <c r="Z728" s="323"/>
      <c r="AA728" s="323"/>
      <c r="AB728" s="337">
        <f t="shared" si="131"/>
        <v>0</v>
      </c>
      <c r="AC728" s="336"/>
      <c r="AD728" s="323"/>
      <c r="AE728" s="323"/>
      <c r="AF728" s="323"/>
      <c r="AG728" s="337">
        <f t="shared" si="129"/>
        <v>0</v>
      </c>
      <c r="AH728" s="336"/>
      <c r="AI728" s="323"/>
      <c r="AJ728" s="323"/>
      <c r="AK728" s="323"/>
      <c r="AL728" s="337">
        <f t="shared" si="130"/>
        <v>0</v>
      </c>
    </row>
    <row r="729" spans="1:38" ht="12.75" customHeight="1" x14ac:dyDescent="0.2">
      <c r="A729" s="95" t="s">
        <v>15</v>
      </c>
      <c r="B729" s="96" t="s">
        <v>11</v>
      </c>
      <c r="C729" s="96" t="s">
        <v>148</v>
      </c>
      <c r="D729" s="98">
        <v>33.64</v>
      </c>
      <c r="E729" s="98"/>
      <c r="F729" s="98"/>
      <c r="G729" s="98">
        <v>9.41</v>
      </c>
      <c r="H729" s="121">
        <f t="shared" si="132"/>
        <v>43.05</v>
      </c>
      <c r="I729" s="98">
        <v>82.69</v>
      </c>
      <c r="J729" s="98"/>
      <c r="K729" s="98"/>
      <c r="L729" s="98"/>
      <c r="M729" s="121">
        <f t="shared" si="133"/>
        <v>82.69</v>
      </c>
      <c r="N729" s="98"/>
      <c r="O729" s="98"/>
      <c r="P729" s="98"/>
      <c r="Q729" s="98"/>
      <c r="R729" s="329">
        <f t="shared" si="134"/>
        <v>0</v>
      </c>
      <c r="S729" s="336"/>
      <c r="T729" s="323"/>
      <c r="U729" s="323"/>
      <c r="V729" s="323"/>
      <c r="W729" s="337">
        <f t="shared" si="125"/>
        <v>0</v>
      </c>
      <c r="X729" s="336"/>
      <c r="Y729" s="323"/>
      <c r="Z729" s="323"/>
      <c r="AA729" s="323"/>
      <c r="AB729" s="337">
        <f t="shared" si="131"/>
        <v>0</v>
      </c>
      <c r="AC729" s="336"/>
      <c r="AD729" s="323"/>
      <c r="AE729" s="323"/>
      <c r="AF729" s="323"/>
      <c r="AG729" s="337">
        <f t="shared" si="129"/>
        <v>0</v>
      </c>
      <c r="AH729" s="336"/>
      <c r="AI729" s="323"/>
      <c r="AJ729" s="323"/>
      <c r="AK729" s="323"/>
      <c r="AL729" s="337">
        <f t="shared" si="130"/>
        <v>0</v>
      </c>
    </row>
    <row r="730" spans="1:38" ht="12.75" customHeight="1" x14ac:dyDescent="0.2">
      <c r="A730" s="95" t="s">
        <v>15</v>
      </c>
      <c r="B730" s="96" t="s">
        <v>11</v>
      </c>
      <c r="C730" s="96" t="s">
        <v>153</v>
      </c>
      <c r="D730" s="98">
        <v>477.15</v>
      </c>
      <c r="E730" s="98">
        <v>1311.21</v>
      </c>
      <c r="F730" s="98">
        <v>815.35</v>
      </c>
      <c r="G730" s="98">
        <v>1053.17</v>
      </c>
      <c r="H730" s="121">
        <f t="shared" si="132"/>
        <v>3656.88</v>
      </c>
      <c r="I730" s="98">
        <v>1235.4199999999998</v>
      </c>
      <c r="J730" s="98"/>
      <c r="K730" s="98"/>
      <c r="L730" s="98"/>
      <c r="M730" s="121">
        <f t="shared" si="133"/>
        <v>1235.4199999999998</v>
      </c>
      <c r="N730" s="98"/>
      <c r="O730" s="98"/>
      <c r="P730" s="98"/>
      <c r="Q730" s="98"/>
      <c r="R730" s="329">
        <f t="shared" si="134"/>
        <v>0</v>
      </c>
      <c r="S730" s="336"/>
      <c r="T730" s="323"/>
      <c r="U730" s="323"/>
      <c r="V730" s="323"/>
      <c r="W730" s="337">
        <f t="shared" si="125"/>
        <v>0</v>
      </c>
      <c r="X730" s="336"/>
      <c r="Y730" s="323"/>
      <c r="Z730" s="323"/>
      <c r="AA730" s="323"/>
      <c r="AB730" s="337">
        <f t="shared" si="131"/>
        <v>0</v>
      </c>
      <c r="AC730" s="336"/>
      <c r="AD730" s="323"/>
      <c r="AE730" s="323"/>
      <c r="AF730" s="323"/>
      <c r="AG730" s="337">
        <f t="shared" si="129"/>
        <v>0</v>
      </c>
      <c r="AH730" s="336"/>
      <c r="AI730" s="323"/>
      <c r="AJ730" s="323"/>
      <c r="AK730" s="323"/>
      <c r="AL730" s="337">
        <f t="shared" si="130"/>
        <v>0</v>
      </c>
    </row>
    <row r="731" spans="1:38" ht="12.75" customHeight="1" x14ac:dyDescent="0.2">
      <c r="A731" s="95" t="s">
        <v>15</v>
      </c>
      <c r="B731" s="96" t="s">
        <v>11</v>
      </c>
      <c r="C731" s="96" t="s">
        <v>143</v>
      </c>
      <c r="D731" s="98">
        <v>4831</v>
      </c>
      <c r="E731" s="98">
        <v>7206.93</v>
      </c>
      <c r="F731" s="98">
        <v>3750.15</v>
      </c>
      <c r="G731" s="98">
        <v>4045.45</v>
      </c>
      <c r="H731" s="121">
        <f t="shared" si="132"/>
        <v>19833.53</v>
      </c>
      <c r="I731" s="98">
        <v>2904.71</v>
      </c>
      <c r="J731" s="98"/>
      <c r="K731" s="98"/>
      <c r="L731" s="98"/>
      <c r="M731" s="121">
        <f t="shared" si="133"/>
        <v>2904.71</v>
      </c>
      <c r="N731" s="98"/>
      <c r="O731" s="98"/>
      <c r="P731" s="98"/>
      <c r="Q731" s="98"/>
      <c r="R731" s="329">
        <f t="shared" si="134"/>
        <v>0</v>
      </c>
      <c r="S731" s="336"/>
      <c r="T731" s="323"/>
      <c r="U731" s="323"/>
      <c r="V731" s="323"/>
      <c r="W731" s="337">
        <f t="shared" si="125"/>
        <v>0</v>
      </c>
      <c r="X731" s="336"/>
      <c r="Y731" s="323"/>
      <c r="Z731" s="323"/>
      <c r="AA731" s="323"/>
      <c r="AB731" s="337">
        <f t="shared" si="131"/>
        <v>0</v>
      </c>
      <c r="AC731" s="336"/>
      <c r="AD731" s="323"/>
      <c r="AE731" s="323"/>
      <c r="AF731" s="323"/>
      <c r="AG731" s="337">
        <f t="shared" si="129"/>
        <v>0</v>
      </c>
      <c r="AH731" s="336"/>
      <c r="AI731" s="323"/>
      <c r="AJ731" s="323"/>
      <c r="AK731" s="323"/>
      <c r="AL731" s="337">
        <f t="shared" si="130"/>
        <v>0</v>
      </c>
    </row>
    <row r="732" spans="1:38" ht="12.75" customHeight="1" x14ac:dyDescent="0.2">
      <c r="A732" s="95" t="s">
        <v>15</v>
      </c>
      <c r="B732" s="96" t="s">
        <v>11</v>
      </c>
      <c r="C732" s="96" t="s">
        <v>146</v>
      </c>
      <c r="D732" s="98"/>
      <c r="E732" s="98"/>
      <c r="F732" s="98"/>
      <c r="G732" s="98"/>
      <c r="H732" s="121">
        <f t="shared" si="132"/>
        <v>0</v>
      </c>
      <c r="I732" s="98">
        <v>33.950000000000003</v>
      </c>
      <c r="J732" s="98"/>
      <c r="K732" s="98"/>
      <c r="L732" s="98"/>
      <c r="M732" s="121">
        <f t="shared" si="133"/>
        <v>33.950000000000003</v>
      </c>
      <c r="N732" s="98"/>
      <c r="O732" s="98"/>
      <c r="P732" s="98"/>
      <c r="Q732" s="98"/>
      <c r="R732" s="329">
        <f t="shared" si="134"/>
        <v>0</v>
      </c>
      <c r="S732" s="336"/>
      <c r="T732" s="323"/>
      <c r="U732" s="323"/>
      <c r="V732" s="323"/>
      <c r="W732" s="337">
        <f t="shared" si="125"/>
        <v>0</v>
      </c>
      <c r="X732" s="336"/>
      <c r="Y732" s="323"/>
      <c r="Z732" s="323"/>
      <c r="AA732" s="323"/>
      <c r="AB732" s="337">
        <f t="shared" si="131"/>
        <v>0</v>
      </c>
      <c r="AC732" s="336"/>
      <c r="AD732" s="323"/>
      <c r="AE732" s="323"/>
      <c r="AF732" s="323"/>
      <c r="AG732" s="337">
        <f t="shared" si="129"/>
        <v>0</v>
      </c>
      <c r="AH732" s="336"/>
      <c r="AI732" s="323"/>
      <c r="AJ732" s="323"/>
      <c r="AK732" s="323"/>
      <c r="AL732" s="337">
        <f t="shared" si="130"/>
        <v>0</v>
      </c>
    </row>
    <row r="733" spans="1:38" ht="12.75" customHeight="1" x14ac:dyDescent="0.2">
      <c r="A733" s="95" t="s">
        <v>79</v>
      </c>
      <c r="B733" s="96" t="s">
        <v>166</v>
      </c>
      <c r="C733" s="476" t="s">
        <v>125</v>
      </c>
      <c r="D733" s="477"/>
      <c r="E733" s="477"/>
      <c r="F733" s="477"/>
      <c r="G733" s="477"/>
      <c r="H733" s="478"/>
      <c r="I733" s="477"/>
      <c r="J733" s="477"/>
      <c r="K733" s="477"/>
      <c r="L733" s="477"/>
      <c r="M733" s="478"/>
      <c r="N733" s="477"/>
      <c r="O733" s="477"/>
      <c r="P733" s="477"/>
      <c r="Q733" s="477"/>
      <c r="R733" s="329">
        <f t="shared" si="134"/>
        <v>0</v>
      </c>
      <c r="S733" s="479"/>
      <c r="T733" s="477"/>
      <c r="U733" s="477"/>
      <c r="V733" s="477">
        <v>7214.43</v>
      </c>
      <c r="W733" s="337">
        <f t="shared" si="125"/>
        <v>7214.43</v>
      </c>
      <c r="X733" s="479">
        <v>6281.3099999999995</v>
      </c>
      <c r="Y733" s="477">
        <v>2319.8199999999997</v>
      </c>
      <c r="Z733" s="477">
        <v>7638.2099999999991</v>
      </c>
      <c r="AA733" s="477">
        <v>7116.59</v>
      </c>
      <c r="AB733" s="337">
        <f t="shared" si="131"/>
        <v>23355.93</v>
      </c>
      <c r="AC733" s="479">
        <v>7175.2000000000007</v>
      </c>
      <c r="AD733" s="477"/>
      <c r="AE733" s="477"/>
      <c r="AF733" s="477"/>
      <c r="AG733" s="337">
        <f t="shared" si="129"/>
        <v>7175.2000000000007</v>
      </c>
      <c r="AH733" s="479"/>
      <c r="AI733" s="477"/>
      <c r="AJ733" s="477"/>
      <c r="AK733" s="477"/>
      <c r="AL733" s="337">
        <f t="shared" si="130"/>
        <v>0</v>
      </c>
    </row>
    <row r="734" spans="1:38" ht="12.75" customHeight="1" x14ac:dyDescent="0.2">
      <c r="A734" s="95" t="s">
        <v>79</v>
      </c>
      <c r="B734" s="96" t="s">
        <v>166</v>
      </c>
      <c r="C734" s="476" t="s">
        <v>161</v>
      </c>
      <c r="D734" s="477"/>
      <c r="E734" s="477"/>
      <c r="F734" s="477"/>
      <c r="G734" s="477"/>
      <c r="H734" s="478"/>
      <c r="I734" s="477"/>
      <c r="J734" s="477"/>
      <c r="K734" s="477"/>
      <c r="L734" s="477"/>
      <c r="M734" s="478"/>
      <c r="N734" s="477"/>
      <c r="O734" s="477"/>
      <c r="P734" s="477"/>
      <c r="Q734" s="477"/>
      <c r="R734" s="329">
        <f t="shared" si="134"/>
        <v>0</v>
      </c>
      <c r="S734" s="479"/>
      <c r="T734" s="477"/>
      <c r="U734" s="477"/>
      <c r="V734" s="477">
        <v>19592.080000000002</v>
      </c>
      <c r="W734" s="337">
        <f t="shared" si="125"/>
        <v>19592.080000000002</v>
      </c>
      <c r="X734" s="479">
        <v>19671.82</v>
      </c>
      <c r="Y734" s="477">
        <v>12052.21</v>
      </c>
      <c r="Z734" s="477">
        <v>20056.849999999999</v>
      </c>
      <c r="AA734" s="477">
        <v>19107.240000000002</v>
      </c>
      <c r="AB734" s="337">
        <f t="shared" si="131"/>
        <v>70888.12</v>
      </c>
      <c r="AC734" s="479">
        <v>18035.66</v>
      </c>
      <c r="AD734" s="477">
        <v>3003.33</v>
      </c>
      <c r="AE734" s="477"/>
      <c r="AF734" s="477"/>
      <c r="AG734" s="337">
        <f t="shared" si="129"/>
        <v>21038.989999999998</v>
      </c>
      <c r="AH734" s="479"/>
      <c r="AI734" s="477"/>
      <c r="AJ734" s="477"/>
      <c r="AK734" s="477"/>
      <c r="AL734" s="337">
        <f t="shared" si="130"/>
        <v>0</v>
      </c>
    </row>
    <row r="735" spans="1:38" ht="12.75" customHeight="1" x14ac:dyDescent="0.2">
      <c r="A735" s="95" t="s">
        <v>79</v>
      </c>
      <c r="B735" s="96" t="s">
        <v>166</v>
      </c>
      <c r="C735" s="476" t="s">
        <v>159</v>
      </c>
      <c r="D735" s="477"/>
      <c r="E735" s="477"/>
      <c r="F735" s="477"/>
      <c r="G735" s="477"/>
      <c r="H735" s="478"/>
      <c r="I735" s="477"/>
      <c r="J735" s="477"/>
      <c r="K735" s="477"/>
      <c r="L735" s="477"/>
      <c r="M735" s="478"/>
      <c r="N735" s="477"/>
      <c r="O735" s="477"/>
      <c r="P735" s="477"/>
      <c r="Q735" s="477"/>
      <c r="R735" s="329">
        <f t="shared" si="134"/>
        <v>0</v>
      </c>
      <c r="S735" s="479"/>
      <c r="T735" s="477"/>
      <c r="U735" s="477"/>
      <c r="V735" s="477">
        <v>12899.470000000001</v>
      </c>
      <c r="W735" s="337">
        <f t="shared" si="125"/>
        <v>12899.470000000001</v>
      </c>
      <c r="X735" s="479">
        <v>8243.81</v>
      </c>
      <c r="Y735" s="477">
        <v>4207.04</v>
      </c>
      <c r="Z735" s="477">
        <v>9454</v>
      </c>
      <c r="AA735" s="477">
        <v>8488.67</v>
      </c>
      <c r="AB735" s="337">
        <f t="shared" si="131"/>
        <v>30393.519999999997</v>
      </c>
      <c r="AC735" s="479">
        <v>7627.38</v>
      </c>
      <c r="AD735" s="477">
        <v>474.64</v>
      </c>
      <c r="AE735" s="477"/>
      <c r="AF735" s="477"/>
      <c r="AG735" s="337">
        <f t="shared" si="129"/>
        <v>8102.02</v>
      </c>
      <c r="AH735" s="479"/>
      <c r="AI735" s="477"/>
      <c r="AJ735" s="477"/>
      <c r="AK735" s="477"/>
      <c r="AL735" s="337">
        <f t="shared" si="130"/>
        <v>0</v>
      </c>
    </row>
    <row r="736" spans="1:38" ht="12.75" customHeight="1" x14ac:dyDescent="0.2">
      <c r="A736" s="95" t="s">
        <v>79</v>
      </c>
      <c r="B736" s="96" t="s">
        <v>166</v>
      </c>
      <c r="C736" s="476" t="s">
        <v>149</v>
      </c>
      <c r="D736" s="477"/>
      <c r="E736" s="477"/>
      <c r="F736" s="477"/>
      <c r="G736" s="477"/>
      <c r="H736" s="478"/>
      <c r="I736" s="477"/>
      <c r="J736" s="477"/>
      <c r="K736" s="477"/>
      <c r="L736" s="477"/>
      <c r="M736" s="478"/>
      <c r="N736" s="477"/>
      <c r="O736" s="477"/>
      <c r="P736" s="477"/>
      <c r="Q736" s="477"/>
      <c r="R736" s="329">
        <f t="shared" si="134"/>
        <v>0</v>
      </c>
      <c r="S736" s="479"/>
      <c r="T736" s="477"/>
      <c r="U736" s="477"/>
      <c r="V736" s="477">
        <v>13481.46</v>
      </c>
      <c r="W736" s="337">
        <f t="shared" si="125"/>
        <v>13481.46</v>
      </c>
      <c r="X736" s="479">
        <v>10442.14</v>
      </c>
      <c r="Y736" s="477">
        <v>1905.49</v>
      </c>
      <c r="Z736" s="477">
        <v>10337.23</v>
      </c>
      <c r="AA736" s="477">
        <v>6432.6900000000005</v>
      </c>
      <c r="AB736" s="337">
        <f t="shared" si="131"/>
        <v>29117.550000000003</v>
      </c>
      <c r="AC736" s="479">
        <v>6794.77</v>
      </c>
      <c r="AD736" s="477">
        <v>37.090000000000003</v>
      </c>
      <c r="AE736" s="477"/>
      <c r="AF736" s="477"/>
      <c r="AG736" s="337">
        <f t="shared" si="129"/>
        <v>6831.8600000000006</v>
      </c>
      <c r="AH736" s="479"/>
      <c r="AI736" s="477"/>
      <c r="AJ736" s="477"/>
      <c r="AK736" s="477"/>
      <c r="AL736" s="337">
        <f t="shared" si="130"/>
        <v>0</v>
      </c>
    </row>
    <row r="737" spans="1:38" ht="12.75" customHeight="1" x14ac:dyDescent="0.2">
      <c r="A737" s="95" t="s">
        <v>79</v>
      </c>
      <c r="B737" s="96" t="s">
        <v>166</v>
      </c>
      <c r="C737" s="476" t="s">
        <v>133</v>
      </c>
      <c r="D737" s="477"/>
      <c r="E737" s="477"/>
      <c r="F737" s="477"/>
      <c r="G737" s="477"/>
      <c r="H737" s="478">
        <f>SUM(D737:G737)</f>
        <v>0</v>
      </c>
      <c r="I737" s="477"/>
      <c r="J737" s="477"/>
      <c r="K737" s="477">
        <v>2065.4299999999998</v>
      </c>
      <c r="L737" s="477">
        <v>1919.8500000000001</v>
      </c>
      <c r="M737" s="478">
        <f>SUM(I737:L737)</f>
        <v>3985.2799999999997</v>
      </c>
      <c r="N737" s="477">
        <v>2446.16</v>
      </c>
      <c r="O737" s="477">
        <v>699.44</v>
      </c>
      <c r="P737" s="477">
        <v>2318.0100000000002</v>
      </c>
      <c r="Q737" s="477">
        <v>2287.81</v>
      </c>
      <c r="R737" s="329">
        <f t="shared" si="134"/>
        <v>7751.42</v>
      </c>
      <c r="S737" s="479">
        <v>1840.48</v>
      </c>
      <c r="T737" s="477">
        <v>668.41000000000008</v>
      </c>
      <c r="U737" s="477">
        <v>2911.7200000000003</v>
      </c>
      <c r="V737" s="477">
        <v>2847.3199999999997</v>
      </c>
      <c r="W737" s="337">
        <f t="shared" si="125"/>
        <v>8267.93</v>
      </c>
      <c r="X737" s="534">
        <v>2420.3900000000003</v>
      </c>
      <c r="Y737" s="477">
        <v>578.32000000000005</v>
      </c>
      <c r="Z737" s="477">
        <v>3773.95</v>
      </c>
      <c r="AA737" s="477">
        <v>2906.59</v>
      </c>
      <c r="AB737" s="337">
        <f t="shared" si="131"/>
        <v>9679.25</v>
      </c>
      <c r="AC737" s="534">
        <v>3297.05</v>
      </c>
      <c r="AD737" s="477"/>
      <c r="AE737" s="477"/>
      <c r="AF737" s="477"/>
      <c r="AG737" s="337">
        <f t="shared" si="129"/>
        <v>3297.05</v>
      </c>
      <c r="AH737" s="534"/>
      <c r="AI737" s="477"/>
      <c r="AJ737" s="477"/>
      <c r="AK737" s="477"/>
      <c r="AL737" s="337">
        <f t="shared" si="130"/>
        <v>0</v>
      </c>
    </row>
    <row r="738" spans="1:38" ht="12.75" customHeight="1" x14ac:dyDescent="0.2">
      <c r="A738" s="95" t="s">
        <v>79</v>
      </c>
      <c r="B738" s="96" t="s">
        <v>166</v>
      </c>
      <c r="C738" s="875" t="s">
        <v>137</v>
      </c>
      <c r="D738" s="876"/>
      <c r="E738" s="876"/>
      <c r="F738" s="876"/>
      <c r="G738" s="876"/>
      <c r="H738" s="877"/>
      <c r="I738" s="876"/>
      <c r="J738" s="876"/>
      <c r="K738" s="876"/>
      <c r="L738" s="876"/>
      <c r="M738" s="877"/>
      <c r="N738" s="876"/>
      <c r="O738" s="876"/>
      <c r="P738" s="876"/>
      <c r="Q738" s="876"/>
      <c r="R738" s="878"/>
      <c r="S738" s="879"/>
      <c r="T738" s="876"/>
      <c r="U738" s="876"/>
      <c r="V738" s="876"/>
      <c r="W738" s="337">
        <f t="shared" si="125"/>
        <v>0</v>
      </c>
      <c r="X738" s="879"/>
      <c r="Y738" s="876"/>
      <c r="Z738" s="876"/>
      <c r="AA738" s="876">
        <v>6246.78</v>
      </c>
      <c r="AB738" s="337">
        <f t="shared" si="131"/>
        <v>6246.78</v>
      </c>
      <c r="AC738" s="879">
        <v>5711.72</v>
      </c>
      <c r="AD738" s="876">
        <v>832.86</v>
      </c>
      <c r="AE738" s="876"/>
      <c r="AF738" s="876"/>
      <c r="AG738" s="337">
        <f t="shared" si="129"/>
        <v>6544.58</v>
      </c>
      <c r="AH738" s="879"/>
      <c r="AI738" s="876"/>
      <c r="AJ738" s="876"/>
      <c r="AK738" s="876"/>
      <c r="AL738" s="337">
        <f t="shared" si="130"/>
        <v>0</v>
      </c>
    </row>
    <row r="739" spans="1:38" ht="12.75" customHeight="1" x14ac:dyDescent="0.2">
      <c r="A739" s="95" t="s">
        <v>79</v>
      </c>
      <c r="B739" s="96" t="s">
        <v>166</v>
      </c>
      <c r="C739" s="530" t="s">
        <v>138</v>
      </c>
      <c r="D739" s="531"/>
      <c r="E739" s="531"/>
      <c r="F739" s="531"/>
      <c r="G739" s="531"/>
      <c r="H739" s="532"/>
      <c r="I739" s="531"/>
      <c r="J739" s="531"/>
      <c r="K739" s="531"/>
      <c r="L739" s="531"/>
      <c r="M739" s="532"/>
      <c r="N739" s="531"/>
      <c r="O739" s="531"/>
      <c r="P739" s="531"/>
      <c r="Q739" s="531"/>
      <c r="R739" s="533">
        <f t="shared" si="134"/>
        <v>0</v>
      </c>
      <c r="S739" s="534"/>
      <c r="T739" s="531"/>
      <c r="U739" s="531"/>
      <c r="V739" s="531">
        <v>16908.11</v>
      </c>
      <c r="W739" s="337">
        <f t="shared" si="125"/>
        <v>16908.11</v>
      </c>
      <c r="X739" s="479">
        <v>11326.630000000001</v>
      </c>
      <c r="Y739" s="531">
        <v>6102.64</v>
      </c>
      <c r="Z739" s="531">
        <v>18603.5</v>
      </c>
      <c r="AA739" s="531">
        <v>17779.400000000001</v>
      </c>
      <c r="AB739" s="337">
        <f t="shared" si="131"/>
        <v>53812.170000000006</v>
      </c>
      <c r="AC739" s="479">
        <v>13163.14</v>
      </c>
      <c r="AD739" s="531">
        <v>110.92</v>
      </c>
      <c r="AE739" s="531"/>
      <c r="AF739" s="531"/>
      <c r="AG739" s="337">
        <f t="shared" si="129"/>
        <v>13274.06</v>
      </c>
      <c r="AH739" s="479"/>
      <c r="AI739" s="531"/>
      <c r="AJ739" s="531"/>
      <c r="AK739" s="531"/>
      <c r="AL739" s="337">
        <f t="shared" si="130"/>
        <v>0</v>
      </c>
    </row>
    <row r="740" spans="1:38" ht="12.75" customHeight="1" x14ac:dyDescent="0.2">
      <c r="A740" s="95" t="s">
        <v>79</v>
      </c>
      <c r="B740" s="96" t="s">
        <v>166</v>
      </c>
      <c r="C740" s="476" t="s">
        <v>153</v>
      </c>
      <c r="D740" s="531"/>
      <c r="E740" s="531"/>
      <c r="F740" s="531"/>
      <c r="G740" s="531"/>
      <c r="H740" s="532"/>
      <c r="I740" s="531"/>
      <c r="J740" s="531"/>
      <c r="K740" s="531"/>
      <c r="L740" s="531"/>
      <c r="M740" s="532"/>
      <c r="N740" s="531"/>
      <c r="O740" s="531"/>
      <c r="P740" s="531"/>
      <c r="Q740" s="531"/>
      <c r="R740" s="533">
        <f t="shared" si="134"/>
        <v>0</v>
      </c>
      <c r="S740" s="534"/>
      <c r="T740" s="531"/>
      <c r="U740" s="531"/>
      <c r="V740" s="531">
        <v>101255.11</v>
      </c>
      <c r="W740" s="337">
        <f t="shared" si="125"/>
        <v>101255.11</v>
      </c>
      <c r="X740" s="534"/>
      <c r="Y740" s="531"/>
      <c r="Z740" s="531"/>
      <c r="AA740" s="531"/>
      <c r="AB740" s="337">
        <f t="shared" si="131"/>
        <v>0</v>
      </c>
      <c r="AC740" s="534"/>
      <c r="AD740" s="531"/>
      <c r="AE740" s="531"/>
      <c r="AF740" s="531"/>
      <c r="AG740" s="337">
        <f t="shared" si="129"/>
        <v>0</v>
      </c>
      <c r="AH740" s="534"/>
      <c r="AI740" s="531"/>
      <c r="AJ740" s="531"/>
      <c r="AK740" s="531"/>
      <c r="AL740" s="337">
        <f t="shared" si="130"/>
        <v>0</v>
      </c>
    </row>
    <row r="741" spans="1:38" ht="12.75" customHeight="1" x14ac:dyDescent="0.2">
      <c r="A741" s="95" t="s">
        <v>79</v>
      </c>
      <c r="B741" s="96" t="s">
        <v>166</v>
      </c>
      <c r="C741" s="476" t="s">
        <v>144</v>
      </c>
      <c r="D741" s="477"/>
      <c r="E741" s="477"/>
      <c r="F741" s="477"/>
      <c r="G741" s="477"/>
      <c r="H741" s="478"/>
      <c r="I741" s="477"/>
      <c r="J741" s="477"/>
      <c r="K741" s="477"/>
      <c r="L741" s="477"/>
      <c r="M741" s="478"/>
      <c r="N741" s="477"/>
      <c r="O741" s="477"/>
      <c r="P741" s="477"/>
      <c r="Q741" s="477"/>
      <c r="R741" s="329">
        <f t="shared" si="134"/>
        <v>0</v>
      </c>
      <c r="S741" s="479"/>
      <c r="T741" s="477"/>
      <c r="U741" s="477"/>
      <c r="V741" s="477">
        <v>17906.48</v>
      </c>
      <c r="W741" s="337">
        <f t="shared" ref="W741:W862" si="137">SUM(S741:V741)</f>
        <v>17906.48</v>
      </c>
      <c r="X741" s="479">
        <v>15461.41</v>
      </c>
      <c r="Y741" s="531">
        <v>13193.42</v>
      </c>
      <c r="Z741" s="531">
        <v>19095.260000000002</v>
      </c>
      <c r="AA741" s="477">
        <v>15491.48</v>
      </c>
      <c r="AB741" s="337">
        <f t="shared" si="131"/>
        <v>63241.570000000007</v>
      </c>
      <c r="AC741" s="479"/>
      <c r="AD741" s="531">
        <v>6251.71</v>
      </c>
      <c r="AE741" s="531"/>
      <c r="AF741" s="477"/>
      <c r="AG741" s="337">
        <f t="shared" si="129"/>
        <v>6251.71</v>
      </c>
      <c r="AH741" s="479"/>
      <c r="AI741" s="531"/>
      <c r="AJ741" s="531"/>
      <c r="AK741" s="477"/>
      <c r="AL741" s="337">
        <f t="shared" si="130"/>
        <v>0</v>
      </c>
    </row>
    <row r="742" spans="1:38" ht="12.75" customHeight="1" x14ac:dyDescent="0.2">
      <c r="A742" s="95" t="s">
        <v>79</v>
      </c>
      <c r="B742" s="96" t="s">
        <v>243</v>
      </c>
      <c r="C742" s="476" t="s">
        <v>124</v>
      </c>
      <c r="D742" s="477"/>
      <c r="E742" s="477"/>
      <c r="F742" s="477"/>
      <c r="G742" s="477"/>
      <c r="H742" s="478"/>
      <c r="I742" s="477"/>
      <c r="J742" s="477"/>
      <c r="K742" s="477"/>
      <c r="L742" s="477"/>
      <c r="M742" s="478"/>
      <c r="N742" s="477"/>
      <c r="O742" s="477"/>
      <c r="P742" s="477"/>
      <c r="Q742" s="477"/>
      <c r="R742" s="329">
        <f t="shared" si="134"/>
        <v>0</v>
      </c>
      <c r="S742" s="479"/>
      <c r="T742" s="477"/>
      <c r="U742" s="477"/>
      <c r="V742" s="477">
        <v>387.67999999999995</v>
      </c>
      <c r="W742" s="337">
        <f t="shared" si="137"/>
        <v>387.67999999999995</v>
      </c>
      <c r="X742" s="479">
        <v>309.37</v>
      </c>
      <c r="Y742" s="477">
        <v>150.92000000000002</v>
      </c>
      <c r="Z742" s="477">
        <v>149.55000000000001</v>
      </c>
      <c r="AA742" s="477">
        <v>170.74</v>
      </c>
      <c r="AB742" s="337">
        <f t="shared" si="131"/>
        <v>780.58</v>
      </c>
      <c r="AC742" s="479">
        <v>775.86</v>
      </c>
      <c r="AD742" s="477">
        <v>107.68999999999998</v>
      </c>
      <c r="AE742" s="477"/>
      <c r="AF742" s="477"/>
      <c r="AG742" s="337">
        <f t="shared" si="129"/>
        <v>883.55</v>
      </c>
      <c r="AH742" s="479"/>
      <c r="AI742" s="477"/>
      <c r="AJ742" s="477"/>
      <c r="AK742" s="477"/>
      <c r="AL742" s="337">
        <f t="shared" si="130"/>
        <v>0</v>
      </c>
    </row>
    <row r="743" spans="1:38" ht="12.75" customHeight="1" x14ac:dyDescent="0.2">
      <c r="A743" s="95" t="s">
        <v>79</v>
      </c>
      <c r="B743" s="96" t="s">
        <v>243</v>
      </c>
      <c r="C743" s="476" t="s">
        <v>125</v>
      </c>
      <c r="D743" s="477"/>
      <c r="E743" s="477"/>
      <c r="F743" s="477"/>
      <c r="G743" s="477"/>
      <c r="H743" s="478"/>
      <c r="I743" s="477"/>
      <c r="J743" s="477"/>
      <c r="K743" s="477"/>
      <c r="L743" s="477"/>
      <c r="M743" s="478"/>
      <c r="N743" s="477"/>
      <c r="O743" s="477"/>
      <c r="P743" s="477"/>
      <c r="Q743" s="477"/>
      <c r="R743" s="329">
        <f t="shared" si="134"/>
        <v>0</v>
      </c>
      <c r="S743" s="479"/>
      <c r="T743" s="477"/>
      <c r="U743" s="477"/>
      <c r="V743" s="477">
        <v>359.56</v>
      </c>
      <c r="W743" s="337">
        <f t="shared" si="137"/>
        <v>359.56</v>
      </c>
      <c r="X743" s="479">
        <v>376.39</v>
      </c>
      <c r="Y743" s="477">
        <v>322.56000000000006</v>
      </c>
      <c r="Z743" s="477">
        <v>365.71</v>
      </c>
      <c r="AA743" s="477">
        <v>380.59999999999997</v>
      </c>
      <c r="AB743" s="337">
        <f t="shared" si="131"/>
        <v>1445.26</v>
      </c>
      <c r="AC743" s="479">
        <v>353.55999999999995</v>
      </c>
      <c r="AD743" s="477">
        <v>103.02</v>
      </c>
      <c r="AE743" s="477"/>
      <c r="AF743" s="477"/>
      <c r="AG743" s="337">
        <f t="shared" si="129"/>
        <v>456.57999999999993</v>
      </c>
      <c r="AH743" s="479"/>
      <c r="AI743" s="477"/>
      <c r="AJ743" s="477"/>
      <c r="AK743" s="477"/>
      <c r="AL743" s="337">
        <f t="shared" si="130"/>
        <v>0</v>
      </c>
    </row>
    <row r="744" spans="1:38" ht="12.75" customHeight="1" x14ac:dyDescent="0.2">
      <c r="A744" s="95" t="s">
        <v>79</v>
      </c>
      <c r="B744" s="96" t="s">
        <v>243</v>
      </c>
      <c r="C744" s="905" t="s">
        <v>126</v>
      </c>
      <c r="D744" s="901"/>
      <c r="E744" s="901"/>
      <c r="F744" s="901"/>
      <c r="G744" s="901"/>
      <c r="H744" s="902"/>
      <c r="I744" s="901"/>
      <c r="J744" s="901"/>
      <c r="K744" s="901"/>
      <c r="L744" s="901"/>
      <c r="M744" s="902"/>
      <c r="N744" s="901"/>
      <c r="O744" s="901"/>
      <c r="P744" s="901"/>
      <c r="Q744" s="901"/>
      <c r="R744" s="878"/>
      <c r="S744" s="903"/>
      <c r="T744" s="901"/>
      <c r="U744" s="901"/>
      <c r="V744" s="901"/>
      <c r="W744" s="904"/>
      <c r="X744" s="903"/>
      <c r="Y744" s="901"/>
      <c r="Z744" s="901"/>
      <c r="AA744" s="901"/>
      <c r="AB744" s="337">
        <f t="shared" ref="AB744:AB745" si="138">SUM(X744:AA744)</f>
        <v>0</v>
      </c>
      <c r="AC744" s="479">
        <v>6.4399999999999995</v>
      </c>
      <c r="AD744" s="477">
        <v>28.54</v>
      </c>
      <c r="AE744" s="477"/>
      <c r="AF744" s="477"/>
      <c r="AG744" s="337">
        <f t="shared" ref="AG744" si="139">SUM(AC744:AF744)</f>
        <v>34.979999999999997</v>
      </c>
      <c r="AH744" s="479"/>
      <c r="AI744" s="477"/>
      <c r="AJ744" s="477"/>
      <c r="AK744" s="477"/>
      <c r="AL744" s="337">
        <f t="shared" si="130"/>
        <v>0</v>
      </c>
    </row>
    <row r="745" spans="1:38" ht="12.75" customHeight="1" x14ac:dyDescent="0.2">
      <c r="A745" s="95" t="s">
        <v>79</v>
      </c>
      <c r="B745" s="96" t="s">
        <v>243</v>
      </c>
      <c r="C745" s="1014" t="s">
        <v>160</v>
      </c>
      <c r="D745" s="1015"/>
      <c r="E745" s="1015"/>
      <c r="F745" s="1015"/>
      <c r="G745" s="1015"/>
      <c r="H745" s="1016"/>
      <c r="I745" s="1015"/>
      <c r="J745" s="1015"/>
      <c r="K745" s="1015"/>
      <c r="L745" s="1015"/>
      <c r="M745" s="1016"/>
      <c r="N745" s="1015"/>
      <c r="O745" s="1015"/>
      <c r="P745" s="1015"/>
      <c r="Q745" s="1015"/>
      <c r="R745" s="1017"/>
      <c r="S745" s="1018"/>
      <c r="T745" s="1015"/>
      <c r="U745" s="1015"/>
      <c r="V745" s="1015"/>
      <c r="W745" s="1019"/>
      <c r="X745" s="1018"/>
      <c r="Y745" s="1015"/>
      <c r="Z745" s="1015"/>
      <c r="AA745" s="1015"/>
      <c r="AB745" s="337">
        <f t="shared" si="138"/>
        <v>0</v>
      </c>
      <c r="AC745" s="1018"/>
      <c r="AD745" s="1015">
        <v>26.62</v>
      </c>
      <c r="AE745" s="1015"/>
      <c r="AF745" s="1015"/>
      <c r="AG745" s="337">
        <f t="shared" si="129"/>
        <v>26.62</v>
      </c>
      <c r="AH745" s="1018"/>
      <c r="AI745" s="1015"/>
      <c r="AJ745" s="1015"/>
      <c r="AK745" s="1015"/>
      <c r="AL745" s="337">
        <f t="shared" si="130"/>
        <v>0</v>
      </c>
    </row>
    <row r="746" spans="1:38" ht="12.75" customHeight="1" x14ac:dyDescent="0.2">
      <c r="A746" s="95" t="s">
        <v>79</v>
      </c>
      <c r="B746" s="96" t="s">
        <v>243</v>
      </c>
      <c r="C746" s="476" t="s">
        <v>127</v>
      </c>
      <c r="D746" s="477"/>
      <c r="E746" s="477"/>
      <c r="F746" s="477"/>
      <c r="G746" s="477"/>
      <c r="H746" s="478"/>
      <c r="I746" s="477"/>
      <c r="J746" s="477"/>
      <c r="K746" s="477"/>
      <c r="L746" s="477"/>
      <c r="M746" s="478"/>
      <c r="N746" s="477"/>
      <c r="O746" s="477"/>
      <c r="P746" s="477"/>
      <c r="Q746" s="477"/>
      <c r="R746" s="329">
        <f t="shared" si="134"/>
        <v>0</v>
      </c>
      <c r="S746" s="479"/>
      <c r="T746" s="477"/>
      <c r="U746" s="477"/>
      <c r="V746" s="477">
        <v>382.76000000000005</v>
      </c>
      <c r="W746" s="337">
        <f t="shared" si="137"/>
        <v>382.76000000000005</v>
      </c>
      <c r="X746" s="479">
        <v>222.14999999999998</v>
      </c>
      <c r="Y746" s="477">
        <v>10.91</v>
      </c>
      <c r="Z746" s="477">
        <v>45.89</v>
      </c>
      <c r="AA746" s="477"/>
      <c r="AB746" s="337">
        <f t="shared" si="131"/>
        <v>278.95</v>
      </c>
      <c r="AC746" s="479"/>
      <c r="AD746" s="477"/>
      <c r="AE746" s="477"/>
      <c r="AF746" s="477"/>
      <c r="AG746" s="337">
        <f t="shared" si="129"/>
        <v>0</v>
      </c>
      <c r="AH746" s="479"/>
      <c r="AI746" s="477"/>
      <c r="AJ746" s="477"/>
      <c r="AK746" s="477"/>
      <c r="AL746" s="337">
        <f t="shared" si="130"/>
        <v>0</v>
      </c>
    </row>
    <row r="747" spans="1:38" ht="12.75" customHeight="1" x14ac:dyDescent="0.2">
      <c r="A747" s="95" t="s">
        <v>79</v>
      </c>
      <c r="B747" s="96" t="s">
        <v>243</v>
      </c>
      <c r="C747" s="476" t="s">
        <v>128</v>
      </c>
      <c r="D747" s="477"/>
      <c r="E747" s="477"/>
      <c r="F747" s="477"/>
      <c r="G747" s="477"/>
      <c r="H747" s="478"/>
      <c r="I747" s="477"/>
      <c r="J747" s="477"/>
      <c r="K747" s="477"/>
      <c r="L747" s="477"/>
      <c r="M747" s="478"/>
      <c r="N747" s="477"/>
      <c r="O747" s="477"/>
      <c r="P747" s="477"/>
      <c r="Q747" s="477"/>
      <c r="R747" s="329">
        <f t="shared" si="134"/>
        <v>0</v>
      </c>
      <c r="S747" s="479"/>
      <c r="T747" s="477"/>
      <c r="U747" s="477"/>
      <c r="V747" s="477">
        <v>13.78</v>
      </c>
      <c r="W747" s="337">
        <f t="shared" si="137"/>
        <v>13.78</v>
      </c>
      <c r="X747" s="479"/>
      <c r="Y747" s="477"/>
      <c r="Z747" s="477"/>
      <c r="AA747" s="477"/>
      <c r="AB747" s="337">
        <f t="shared" si="131"/>
        <v>0</v>
      </c>
      <c r="AC747" s="479"/>
      <c r="AD747" s="477"/>
      <c r="AE747" s="477"/>
      <c r="AF747" s="477"/>
      <c r="AG747" s="337">
        <f t="shared" si="129"/>
        <v>0</v>
      </c>
      <c r="AH747" s="479"/>
      <c r="AI747" s="477"/>
      <c r="AJ747" s="477"/>
      <c r="AK747" s="477"/>
      <c r="AL747" s="337">
        <f t="shared" si="130"/>
        <v>0</v>
      </c>
    </row>
    <row r="748" spans="1:38" ht="12.75" customHeight="1" x14ac:dyDescent="0.2">
      <c r="A748" s="95" t="s">
        <v>79</v>
      </c>
      <c r="B748" s="96" t="s">
        <v>243</v>
      </c>
      <c r="C748" s="476" t="s">
        <v>129</v>
      </c>
      <c r="D748" s="477"/>
      <c r="E748" s="477"/>
      <c r="F748" s="477"/>
      <c r="G748" s="477"/>
      <c r="H748" s="478"/>
      <c r="I748" s="477"/>
      <c r="J748" s="477"/>
      <c r="K748" s="477"/>
      <c r="L748" s="477"/>
      <c r="M748" s="478"/>
      <c r="N748" s="477"/>
      <c r="O748" s="477"/>
      <c r="P748" s="477"/>
      <c r="Q748" s="477"/>
      <c r="R748" s="329">
        <f t="shared" si="134"/>
        <v>0</v>
      </c>
      <c r="S748" s="479"/>
      <c r="T748" s="477"/>
      <c r="U748" s="477"/>
      <c r="V748" s="477">
        <v>2.84</v>
      </c>
      <c r="W748" s="337">
        <f t="shared" si="137"/>
        <v>2.84</v>
      </c>
      <c r="X748" s="479">
        <v>6.63</v>
      </c>
      <c r="Y748" s="477">
        <v>26.52</v>
      </c>
      <c r="Z748" s="477">
        <v>36.17</v>
      </c>
      <c r="AA748" s="477"/>
      <c r="AB748" s="337">
        <f t="shared" si="131"/>
        <v>69.319999999999993</v>
      </c>
      <c r="AC748" s="479">
        <v>73.930000000000007</v>
      </c>
      <c r="AD748" s="477"/>
      <c r="AE748" s="477"/>
      <c r="AF748" s="477"/>
      <c r="AG748" s="337">
        <f t="shared" si="129"/>
        <v>73.930000000000007</v>
      </c>
      <c r="AH748" s="479"/>
      <c r="AI748" s="477"/>
      <c r="AJ748" s="477"/>
      <c r="AK748" s="477"/>
      <c r="AL748" s="337">
        <f t="shared" si="130"/>
        <v>0</v>
      </c>
    </row>
    <row r="749" spans="1:38" ht="12.75" customHeight="1" x14ac:dyDescent="0.2">
      <c r="A749" s="95" t="s">
        <v>79</v>
      </c>
      <c r="B749" s="96" t="s">
        <v>243</v>
      </c>
      <c r="C749" s="476" t="s">
        <v>131</v>
      </c>
      <c r="D749" s="477"/>
      <c r="E749" s="477"/>
      <c r="F749" s="477"/>
      <c r="G749" s="477"/>
      <c r="H749" s="478"/>
      <c r="I749" s="477"/>
      <c r="J749" s="477"/>
      <c r="K749" s="477"/>
      <c r="L749" s="477"/>
      <c r="M749" s="478"/>
      <c r="N749" s="477"/>
      <c r="O749" s="477"/>
      <c r="P749" s="477"/>
      <c r="Q749" s="477"/>
      <c r="R749" s="329"/>
      <c r="S749" s="479"/>
      <c r="T749" s="477"/>
      <c r="U749" s="477"/>
      <c r="V749" s="477"/>
      <c r="W749" s="337">
        <f t="shared" si="137"/>
        <v>0</v>
      </c>
      <c r="X749" s="479">
        <v>1.92</v>
      </c>
      <c r="Y749" s="477">
        <v>24.16</v>
      </c>
      <c r="Z749" s="477">
        <v>51.010000000000005</v>
      </c>
      <c r="AA749" s="477">
        <v>25.860000000000003</v>
      </c>
      <c r="AB749" s="337">
        <f t="shared" si="131"/>
        <v>102.95</v>
      </c>
      <c r="AC749" s="479">
        <v>215.72</v>
      </c>
      <c r="AD749" s="477">
        <v>20.5</v>
      </c>
      <c r="AE749" s="477"/>
      <c r="AF749" s="477"/>
      <c r="AG749" s="337">
        <f t="shared" si="129"/>
        <v>236.22</v>
      </c>
      <c r="AH749" s="479"/>
      <c r="AI749" s="477"/>
      <c r="AJ749" s="477"/>
      <c r="AK749" s="477"/>
      <c r="AL749" s="337">
        <f t="shared" si="130"/>
        <v>0</v>
      </c>
    </row>
    <row r="750" spans="1:38" ht="12.75" customHeight="1" x14ac:dyDescent="0.2">
      <c r="A750" s="95" t="s">
        <v>79</v>
      </c>
      <c r="B750" s="96" t="s">
        <v>243</v>
      </c>
      <c r="C750" s="905" t="s">
        <v>226</v>
      </c>
      <c r="D750" s="901"/>
      <c r="E750" s="901"/>
      <c r="F750" s="901"/>
      <c r="G750" s="901"/>
      <c r="H750" s="902"/>
      <c r="I750" s="901"/>
      <c r="J750" s="901"/>
      <c r="K750" s="901"/>
      <c r="L750" s="901"/>
      <c r="M750" s="902"/>
      <c r="N750" s="901"/>
      <c r="O750" s="901"/>
      <c r="P750" s="901"/>
      <c r="Q750" s="901"/>
      <c r="R750" s="878"/>
      <c r="S750" s="903"/>
      <c r="T750" s="901"/>
      <c r="U750" s="901"/>
      <c r="V750" s="901"/>
      <c r="W750" s="904"/>
      <c r="X750" s="903"/>
      <c r="Y750" s="901"/>
      <c r="Z750" s="901"/>
      <c r="AA750" s="901"/>
      <c r="AB750" s="337">
        <f>SUM(X750:AA750)</f>
        <v>0</v>
      </c>
      <c r="AC750" s="903">
        <v>3.53</v>
      </c>
      <c r="AD750" s="901"/>
      <c r="AE750" s="901"/>
      <c r="AF750" s="901"/>
      <c r="AG750" s="337">
        <f>SUM(AC750:AF750)</f>
        <v>3.53</v>
      </c>
      <c r="AH750" s="903"/>
      <c r="AI750" s="901"/>
      <c r="AJ750" s="901"/>
      <c r="AK750" s="901"/>
      <c r="AL750" s="337">
        <f>SUM(AH750:AK750)</f>
        <v>0</v>
      </c>
    </row>
    <row r="751" spans="1:38" ht="12.75" customHeight="1" x14ac:dyDescent="0.2">
      <c r="A751" s="95" t="s">
        <v>79</v>
      </c>
      <c r="B751" s="96" t="s">
        <v>243</v>
      </c>
      <c r="C751" s="476" t="s">
        <v>134</v>
      </c>
      <c r="D751" s="477"/>
      <c r="E751" s="477"/>
      <c r="F751" s="477"/>
      <c r="G751" s="477"/>
      <c r="H751" s="478"/>
      <c r="I751" s="477"/>
      <c r="J751" s="477"/>
      <c r="K751" s="477"/>
      <c r="L751" s="477"/>
      <c r="M751" s="478"/>
      <c r="N751" s="477"/>
      <c r="O751" s="477"/>
      <c r="P751" s="477"/>
      <c r="Q751" s="477"/>
      <c r="R751" s="329"/>
      <c r="S751" s="479"/>
      <c r="T751" s="477"/>
      <c r="U751" s="477"/>
      <c r="V751" s="477"/>
      <c r="W751" s="337">
        <f t="shared" si="137"/>
        <v>0</v>
      </c>
      <c r="X751" s="479">
        <v>2.99</v>
      </c>
      <c r="Y751" s="477"/>
      <c r="Z751" s="477"/>
      <c r="AA751" s="477"/>
      <c r="AB751" s="337">
        <f t="shared" si="131"/>
        <v>2.99</v>
      </c>
      <c r="AC751" s="479"/>
      <c r="AD751" s="477"/>
      <c r="AE751" s="477"/>
      <c r="AF751" s="477"/>
      <c r="AG751" s="337">
        <f t="shared" si="129"/>
        <v>0</v>
      </c>
      <c r="AH751" s="479"/>
      <c r="AI751" s="477"/>
      <c r="AJ751" s="477"/>
      <c r="AK751" s="477"/>
      <c r="AL751" s="337">
        <f t="shared" si="130"/>
        <v>0</v>
      </c>
    </row>
    <row r="752" spans="1:38" ht="12.75" customHeight="1" x14ac:dyDescent="0.2">
      <c r="A752" s="95" t="s">
        <v>79</v>
      </c>
      <c r="B752" s="96" t="s">
        <v>243</v>
      </c>
      <c r="C752" s="476" t="s">
        <v>135</v>
      </c>
      <c r="D752" s="477"/>
      <c r="E752" s="477"/>
      <c r="F752" s="477"/>
      <c r="G752" s="477"/>
      <c r="H752" s="478"/>
      <c r="I752" s="477"/>
      <c r="J752" s="477"/>
      <c r="K752" s="477"/>
      <c r="L752" s="477"/>
      <c r="M752" s="478"/>
      <c r="N752" s="477"/>
      <c r="O752" s="477"/>
      <c r="P752" s="477"/>
      <c r="Q752" s="477"/>
      <c r="R752" s="329">
        <f t="shared" ref="R752:R764" si="140">SUM(N752:Q752)</f>
        <v>0</v>
      </c>
      <c r="S752" s="479"/>
      <c r="T752" s="477"/>
      <c r="U752" s="477"/>
      <c r="V752" s="477">
        <v>660.77</v>
      </c>
      <c r="W752" s="337">
        <f t="shared" si="137"/>
        <v>660.77</v>
      </c>
      <c r="X752" s="479">
        <v>385.56000000000006</v>
      </c>
      <c r="Y752" s="477">
        <v>14.6</v>
      </c>
      <c r="Z752" s="477">
        <v>108.72</v>
      </c>
      <c r="AA752" s="477">
        <v>130.22</v>
      </c>
      <c r="AB752" s="337">
        <f t="shared" si="131"/>
        <v>639.10000000000014</v>
      </c>
      <c r="AC752" s="479">
        <v>90.36</v>
      </c>
      <c r="AD752" s="477"/>
      <c r="AE752" s="477"/>
      <c r="AF752" s="477"/>
      <c r="AG752" s="337">
        <f t="shared" si="129"/>
        <v>90.36</v>
      </c>
      <c r="AH752" s="479"/>
      <c r="AI752" s="477"/>
      <c r="AJ752" s="477"/>
      <c r="AK752" s="477"/>
      <c r="AL752" s="337">
        <f t="shared" si="130"/>
        <v>0</v>
      </c>
    </row>
    <row r="753" spans="1:38" ht="12.75" customHeight="1" x14ac:dyDescent="0.2">
      <c r="A753" s="95" t="s">
        <v>79</v>
      </c>
      <c r="B753" s="96" t="s">
        <v>243</v>
      </c>
      <c r="C753" s="476" t="s">
        <v>155</v>
      </c>
      <c r="D753" s="477"/>
      <c r="E753" s="477"/>
      <c r="F753" s="477"/>
      <c r="G753" s="477"/>
      <c r="H753" s="478"/>
      <c r="I753" s="477"/>
      <c r="J753" s="477"/>
      <c r="K753" s="477"/>
      <c r="L753" s="477"/>
      <c r="M753" s="478"/>
      <c r="N753" s="477"/>
      <c r="O753" s="477"/>
      <c r="P753" s="477"/>
      <c r="Q753" s="477"/>
      <c r="R753" s="329">
        <f t="shared" si="140"/>
        <v>0</v>
      </c>
      <c r="S753" s="479"/>
      <c r="T753" s="477"/>
      <c r="U753" s="477"/>
      <c r="V753" s="477">
        <v>1077.8499999999999</v>
      </c>
      <c r="W753" s="337">
        <f t="shared" si="137"/>
        <v>1077.8499999999999</v>
      </c>
      <c r="X753" s="479">
        <v>836.23</v>
      </c>
      <c r="Y753" s="477">
        <v>1230.4199999999998</v>
      </c>
      <c r="Z753" s="477">
        <v>897.65000000000009</v>
      </c>
      <c r="AA753" s="477">
        <v>590.66999999999996</v>
      </c>
      <c r="AB753" s="337">
        <f t="shared" si="131"/>
        <v>3554.97</v>
      </c>
      <c r="AC753" s="479">
        <v>622.32000000000005</v>
      </c>
      <c r="AD753" s="477">
        <v>1136.04</v>
      </c>
      <c r="AE753" s="477"/>
      <c r="AF753" s="477"/>
      <c r="AG753" s="337">
        <f t="shared" si="129"/>
        <v>1758.3600000000001</v>
      </c>
      <c r="AH753" s="479"/>
      <c r="AI753" s="477"/>
      <c r="AJ753" s="477"/>
      <c r="AK753" s="477"/>
      <c r="AL753" s="337">
        <f t="shared" si="130"/>
        <v>0</v>
      </c>
    </row>
    <row r="754" spans="1:38" ht="12.75" customHeight="1" x14ac:dyDescent="0.2">
      <c r="A754" s="95" t="s">
        <v>79</v>
      </c>
      <c r="B754" s="96" t="s">
        <v>243</v>
      </c>
      <c r="C754" s="96" t="s">
        <v>138</v>
      </c>
      <c r="D754" s="98"/>
      <c r="E754" s="98"/>
      <c r="F754" s="98"/>
      <c r="G754" s="98"/>
      <c r="H754" s="121"/>
      <c r="I754" s="98"/>
      <c r="J754" s="98"/>
      <c r="K754" s="98"/>
      <c r="L754" s="98"/>
      <c r="M754" s="121"/>
      <c r="N754" s="98"/>
      <c r="O754" s="98"/>
      <c r="P754" s="98"/>
      <c r="Q754" s="98"/>
      <c r="R754" s="329">
        <f t="shared" si="140"/>
        <v>0</v>
      </c>
      <c r="S754" s="336"/>
      <c r="T754" s="323"/>
      <c r="U754" s="323"/>
      <c r="V754" s="323">
        <v>29.43</v>
      </c>
      <c r="W754" s="337">
        <f t="shared" si="137"/>
        <v>29.43</v>
      </c>
      <c r="X754" s="336"/>
      <c r="Y754" s="323"/>
      <c r="Z754" s="477"/>
      <c r="AA754" s="477"/>
      <c r="AB754" s="337">
        <f t="shared" si="131"/>
        <v>0</v>
      </c>
      <c r="AC754" s="479"/>
      <c r="AD754" s="323"/>
      <c r="AE754" s="477"/>
      <c r="AF754" s="477"/>
      <c r="AG754" s="337">
        <f t="shared" si="129"/>
        <v>0</v>
      </c>
      <c r="AH754" s="479"/>
      <c r="AI754" s="323"/>
      <c r="AJ754" s="477"/>
      <c r="AK754" s="477"/>
      <c r="AL754" s="337">
        <f t="shared" si="130"/>
        <v>0</v>
      </c>
    </row>
    <row r="755" spans="1:38" ht="12.75" customHeight="1" x14ac:dyDescent="0.2">
      <c r="A755" s="95" t="s">
        <v>79</v>
      </c>
      <c r="B755" s="96" t="s">
        <v>243</v>
      </c>
      <c r="C755" s="476" t="s">
        <v>139</v>
      </c>
      <c r="D755" s="477"/>
      <c r="E755" s="477"/>
      <c r="F755" s="477"/>
      <c r="G755" s="477"/>
      <c r="H755" s="478"/>
      <c r="I755" s="477"/>
      <c r="J755" s="477"/>
      <c r="K755" s="477"/>
      <c r="L755" s="477"/>
      <c r="M755" s="478"/>
      <c r="N755" s="477"/>
      <c r="O755" s="477"/>
      <c r="P755" s="477"/>
      <c r="Q755" s="477"/>
      <c r="R755" s="329">
        <f t="shared" si="140"/>
        <v>0</v>
      </c>
      <c r="S755" s="479"/>
      <c r="T755" s="477"/>
      <c r="U755" s="477"/>
      <c r="V755" s="477">
        <v>6.1</v>
      </c>
      <c r="W755" s="337">
        <f t="shared" si="137"/>
        <v>6.1</v>
      </c>
      <c r="X755" s="336"/>
      <c r="Y755" s="477"/>
      <c r="Z755" s="477"/>
      <c r="AA755" s="323"/>
      <c r="AB755" s="337">
        <f t="shared" si="131"/>
        <v>0</v>
      </c>
      <c r="AC755" s="479"/>
      <c r="AD755" s="477"/>
      <c r="AE755" s="477"/>
      <c r="AF755" s="323"/>
      <c r="AG755" s="337">
        <f t="shared" si="129"/>
        <v>0</v>
      </c>
      <c r="AH755" s="479"/>
      <c r="AI755" s="477"/>
      <c r="AJ755" s="477"/>
      <c r="AK755" s="323"/>
      <c r="AL755" s="337">
        <f t="shared" si="130"/>
        <v>0</v>
      </c>
    </row>
    <row r="756" spans="1:38" ht="12.75" customHeight="1" x14ac:dyDescent="0.2">
      <c r="A756" s="95" t="s">
        <v>79</v>
      </c>
      <c r="B756" s="96" t="s">
        <v>243</v>
      </c>
      <c r="C756" s="498" t="s">
        <v>153</v>
      </c>
      <c r="D756" s="499"/>
      <c r="E756" s="499"/>
      <c r="F756" s="499"/>
      <c r="G756" s="499"/>
      <c r="H756" s="500"/>
      <c r="I756" s="499"/>
      <c r="J756" s="499"/>
      <c r="K756" s="499"/>
      <c r="L756" s="499"/>
      <c r="M756" s="500"/>
      <c r="N756" s="499"/>
      <c r="O756" s="499"/>
      <c r="P756" s="499"/>
      <c r="Q756" s="499"/>
      <c r="R756" s="329">
        <f t="shared" si="140"/>
        <v>0</v>
      </c>
      <c r="S756" s="501"/>
      <c r="T756" s="499"/>
      <c r="U756" s="499"/>
      <c r="V756" s="499">
        <v>1817.6799999999998</v>
      </c>
      <c r="W756" s="337">
        <f t="shared" si="137"/>
        <v>1817.6799999999998</v>
      </c>
      <c r="X756" s="501">
        <v>885.77</v>
      </c>
      <c r="Y756" s="499">
        <v>516.42999999999995</v>
      </c>
      <c r="Z756" s="477">
        <v>186.06</v>
      </c>
      <c r="AA756" s="477">
        <v>12.24</v>
      </c>
      <c r="AB756" s="337">
        <f t="shared" si="131"/>
        <v>1600.4999999999998</v>
      </c>
      <c r="AC756" s="479">
        <v>270.13</v>
      </c>
      <c r="AD756" s="323">
        <v>70.539999999999992</v>
      </c>
      <c r="AE756" s="477"/>
      <c r="AF756" s="477"/>
      <c r="AG756" s="337">
        <f t="shared" si="129"/>
        <v>340.66999999999996</v>
      </c>
      <c r="AH756" s="479"/>
      <c r="AI756" s="323"/>
      <c r="AJ756" s="477"/>
      <c r="AK756" s="477"/>
      <c r="AL756" s="337">
        <f t="shared" si="130"/>
        <v>0</v>
      </c>
    </row>
    <row r="757" spans="1:38" ht="12.75" customHeight="1" x14ac:dyDescent="0.2">
      <c r="A757" s="95" t="s">
        <v>79</v>
      </c>
      <c r="B757" s="96" t="s">
        <v>243</v>
      </c>
      <c r="C757" s="498" t="s">
        <v>141</v>
      </c>
      <c r="D757" s="499"/>
      <c r="E757" s="499"/>
      <c r="F757" s="499"/>
      <c r="G757" s="499"/>
      <c r="H757" s="500"/>
      <c r="I757" s="499"/>
      <c r="J757" s="499"/>
      <c r="K757" s="499"/>
      <c r="L757" s="499"/>
      <c r="M757" s="500"/>
      <c r="N757" s="499"/>
      <c r="O757" s="499"/>
      <c r="P757" s="499"/>
      <c r="Q757" s="499"/>
      <c r="R757" s="329">
        <f t="shared" si="140"/>
        <v>0</v>
      </c>
      <c r="S757" s="501"/>
      <c r="T757" s="499"/>
      <c r="U757" s="499"/>
      <c r="V757" s="499">
        <v>2269.5099999999998</v>
      </c>
      <c r="W757" s="337">
        <f t="shared" si="137"/>
        <v>2269.5099999999998</v>
      </c>
      <c r="X757" s="501">
        <v>2744.51</v>
      </c>
      <c r="Y757" s="499">
        <v>2592.15</v>
      </c>
      <c r="Z757" s="477">
        <v>3728.49</v>
      </c>
      <c r="AA757" s="499">
        <v>5763.0999999999995</v>
      </c>
      <c r="AB757" s="337">
        <f t="shared" si="131"/>
        <v>14828.25</v>
      </c>
      <c r="AC757" s="479">
        <v>4760.17</v>
      </c>
      <c r="AD757" s="477">
        <v>1226.5</v>
      </c>
      <c r="AE757" s="477"/>
      <c r="AF757" s="499"/>
      <c r="AG757" s="337">
        <f t="shared" si="129"/>
        <v>5986.67</v>
      </c>
      <c r="AH757" s="479"/>
      <c r="AI757" s="477"/>
      <c r="AJ757" s="477"/>
      <c r="AK757" s="499"/>
      <c r="AL757" s="337">
        <f t="shared" si="130"/>
        <v>0</v>
      </c>
    </row>
    <row r="758" spans="1:38" ht="12.75" customHeight="1" x14ac:dyDescent="0.2">
      <c r="A758" s="95" t="s">
        <v>79</v>
      </c>
      <c r="B758" s="96" t="s">
        <v>243</v>
      </c>
      <c r="C758" s="498" t="s">
        <v>142</v>
      </c>
      <c r="D758" s="499"/>
      <c r="E758" s="499"/>
      <c r="F758" s="499"/>
      <c r="G758" s="499"/>
      <c r="H758" s="500"/>
      <c r="I758" s="499"/>
      <c r="J758" s="499"/>
      <c r="K758" s="499"/>
      <c r="L758" s="499"/>
      <c r="M758" s="500"/>
      <c r="N758" s="499"/>
      <c r="O758" s="499"/>
      <c r="P758" s="499"/>
      <c r="Q758" s="499"/>
      <c r="R758" s="329">
        <f t="shared" si="140"/>
        <v>0</v>
      </c>
      <c r="S758" s="501"/>
      <c r="T758" s="499"/>
      <c r="U758" s="499"/>
      <c r="V758" s="499">
        <v>876.96</v>
      </c>
      <c r="W758" s="337">
        <f t="shared" si="137"/>
        <v>876.96</v>
      </c>
      <c r="X758" s="501">
        <v>632.6400000000001</v>
      </c>
      <c r="Y758" s="499">
        <v>428.71999999999997</v>
      </c>
      <c r="Z758" s="323">
        <v>959.78</v>
      </c>
      <c r="AA758" s="499">
        <v>548.91</v>
      </c>
      <c r="AB758" s="337">
        <f t="shared" si="131"/>
        <v>2570.0500000000002</v>
      </c>
      <c r="AC758" s="479">
        <v>1096.57</v>
      </c>
      <c r="AD758" s="499">
        <v>460.93</v>
      </c>
      <c r="AE758" s="323"/>
      <c r="AF758" s="499"/>
      <c r="AG758" s="337">
        <f t="shared" ref="AG758:AG880" si="141">SUM(AC758:AF758)</f>
        <v>1557.5</v>
      </c>
      <c r="AH758" s="479"/>
      <c r="AI758" s="499"/>
      <c r="AJ758" s="323"/>
      <c r="AK758" s="499"/>
      <c r="AL758" s="337">
        <f t="shared" si="130"/>
        <v>0</v>
      </c>
    </row>
    <row r="759" spans="1:38" ht="12.75" customHeight="1" x14ac:dyDescent="0.2">
      <c r="A759" s="95" t="s">
        <v>79</v>
      </c>
      <c r="B759" s="96" t="s">
        <v>243</v>
      </c>
      <c r="C759" s="498" t="s">
        <v>143</v>
      </c>
      <c r="D759" s="499"/>
      <c r="E759" s="499"/>
      <c r="F759" s="499"/>
      <c r="G759" s="499"/>
      <c r="H759" s="500"/>
      <c r="I759" s="499"/>
      <c r="J759" s="499"/>
      <c r="K759" s="499"/>
      <c r="L759" s="499"/>
      <c r="M759" s="500"/>
      <c r="N759" s="499"/>
      <c r="O759" s="499"/>
      <c r="P759" s="499"/>
      <c r="Q759" s="499"/>
      <c r="R759" s="329">
        <f t="shared" si="140"/>
        <v>0</v>
      </c>
      <c r="S759" s="501"/>
      <c r="T759" s="499"/>
      <c r="U759" s="499"/>
      <c r="V759" s="499">
        <v>517.21</v>
      </c>
      <c r="W759" s="337">
        <f t="shared" si="137"/>
        <v>517.21</v>
      </c>
      <c r="X759" s="501">
        <v>379.61</v>
      </c>
      <c r="Y759" s="499">
        <v>988.56999999999994</v>
      </c>
      <c r="Z759" s="477">
        <v>454.27</v>
      </c>
      <c r="AA759" s="499">
        <v>414.65</v>
      </c>
      <c r="AB759" s="337">
        <f t="shared" si="131"/>
        <v>2237.1</v>
      </c>
      <c r="AC759" s="479">
        <v>882.7399999999999</v>
      </c>
      <c r="AD759" s="499">
        <v>199.10000000000002</v>
      </c>
      <c r="AE759" s="477"/>
      <c r="AF759" s="499"/>
      <c r="AG759" s="337">
        <f t="shared" si="141"/>
        <v>1081.8399999999999</v>
      </c>
      <c r="AH759" s="479"/>
      <c r="AI759" s="499"/>
      <c r="AJ759" s="477"/>
      <c r="AK759" s="499"/>
      <c r="AL759" s="337">
        <f t="shared" si="130"/>
        <v>0</v>
      </c>
    </row>
    <row r="760" spans="1:38" ht="12.75" customHeight="1" x14ac:dyDescent="0.2">
      <c r="A760" s="95" t="s">
        <v>79</v>
      </c>
      <c r="B760" s="96" t="s">
        <v>243</v>
      </c>
      <c r="C760" s="96" t="s">
        <v>144</v>
      </c>
      <c r="D760" s="98"/>
      <c r="E760" s="98"/>
      <c r="F760" s="98"/>
      <c r="G760" s="98"/>
      <c r="H760" s="121"/>
      <c r="I760" s="98"/>
      <c r="J760" s="98"/>
      <c r="K760" s="98"/>
      <c r="L760" s="98"/>
      <c r="M760" s="121"/>
      <c r="N760" s="98"/>
      <c r="O760" s="98"/>
      <c r="P760" s="98"/>
      <c r="Q760" s="98"/>
      <c r="R760" s="329">
        <f t="shared" si="140"/>
        <v>0</v>
      </c>
      <c r="S760" s="336"/>
      <c r="T760" s="323"/>
      <c r="U760" s="323"/>
      <c r="V760" s="323">
        <v>206.36</v>
      </c>
      <c r="W760" s="337">
        <f t="shared" si="137"/>
        <v>206.36</v>
      </c>
      <c r="X760" s="336">
        <v>268.55</v>
      </c>
      <c r="Y760" s="323">
        <v>126.89</v>
      </c>
      <c r="Z760" s="499">
        <v>158.16999999999999</v>
      </c>
      <c r="AA760" s="323">
        <v>126.59</v>
      </c>
      <c r="AB760" s="337">
        <f t="shared" si="131"/>
        <v>680.2</v>
      </c>
      <c r="AC760" s="479">
        <v>142.81</v>
      </c>
      <c r="AD760" s="499">
        <v>56.19</v>
      </c>
      <c r="AE760" s="499"/>
      <c r="AF760" s="323"/>
      <c r="AG760" s="337">
        <f t="shared" si="141"/>
        <v>199</v>
      </c>
      <c r="AH760" s="479"/>
      <c r="AI760" s="499"/>
      <c r="AJ760" s="499"/>
      <c r="AK760" s="323"/>
      <c r="AL760" s="337">
        <f t="shared" si="130"/>
        <v>0</v>
      </c>
    </row>
    <row r="761" spans="1:38" ht="12.75" customHeight="1" x14ac:dyDescent="0.2">
      <c r="A761" s="95" t="s">
        <v>79</v>
      </c>
      <c r="B761" s="96" t="s">
        <v>243</v>
      </c>
      <c r="C761" s="498" t="s">
        <v>170</v>
      </c>
      <c r="D761" s="499"/>
      <c r="E761" s="499"/>
      <c r="F761" s="499"/>
      <c r="G761" s="499"/>
      <c r="H761" s="500"/>
      <c r="I761" s="499"/>
      <c r="J761" s="499"/>
      <c r="K761" s="499"/>
      <c r="L761" s="499"/>
      <c r="M761" s="500"/>
      <c r="N761" s="499"/>
      <c r="O761" s="499"/>
      <c r="P761" s="499"/>
      <c r="Q761" s="499"/>
      <c r="R761" s="329">
        <f t="shared" si="140"/>
        <v>0</v>
      </c>
      <c r="S761" s="501"/>
      <c r="T761" s="499"/>
      <c r="U761" s="499"/>
      <c r="V761" s="499">
        <v>2461.4499999999998</v>
      </c>
      <c r="W761" s="337">
        <f t="shared" si="137"/>
        <v>2461.4499999999998</v>
      </c>
      <c r="X761" s="501">
        <v>1092.53</v>
      </c>
      <c r="Y761" s="499">
        <v>1574.69</v>
      </c>
      <c r="Z761" s="499">
        <v>2094.5700000000002</v>
      </c>
      <c r="AA761" s="499">
        <v>2611.7600000000002</v>
      </c>
      <c r="AB761" s="337">
        <f t="shared" si="131"/>
        <v>7373.5500000000011</v>
      </c>
      <c r="AC761" s="479">
        <v>1551.9499999999998</v>
      </c>
      <c r="AD761" s="499">
        <v>338.28</v>
      </c>
      <c r="AE761" s="499"/>
      <c r="AF761" s="499"/>
      <c r="AG761" s="337">
        <f t="shared" si="141"/>
        <v>1890.2299999999998</v>
      </c>
      <c r="AH761" s="479"/>
      <c r="AI761" s="499"/>
      <c r="AJ761" s="499"/>
      <c r="AK761" s="499"/>
      <c r="AL761" s="337">
        <f t="shared" ref="AL761:AL883" si="142">SUM(AH761:AK761)</f>
        <v>0</v>
      </c>
    </row>
    <row r="762" spans="1:38" ht="12.75" customHeight="1" x14ac:dyDescent="0.2">
      <c r="A762" s="95" t="s">
        <v>79</v>
      </c>
      <c r="B762" s="96" t="s">
        <v>243</v>
      </c>
      <c r="C762" s="476" t="s">
        <v>146</v>
      </c>
      <c r="D762" s="499"/>
      <c r="E762" s="499"/>
      <c r="F762" s="499"/>
      <c r="G762" s="499"/>
      <c r="H762" s="500">
        <f>SUM(D762:G762)</f>
        <v>0</v>
      </c>
      <c r="I762" s="499"/>
      <c r="J762" s="499">
        <v>19.54</v>
      </c>
      <c r="K762" s="499"/>
      <c r="L762" s="499"/>
      <c r="M762" s="500">
        <f>SUM(I762:L762)</f>
        <v>19.54</v>
      </c>
      <c r="N762" s="499"/>
      <c r="O762" s="499"/>
      <c r="P762" s="499"/>
      <c r="Q762" s="499"/>
      <c r="R762" s="329">
        <f t="shared" si="140"/>
        <v>0</v>
      </c>
      <c r="S762" s="501"/>
      <c r="T762" s="499"/>
      <c r="U762" s="499"/>
      <c r="V762" s="499"/>
      <c r="W762" s="337">
        <f t="shared" si="137"/>
        <v>0</v>
      </c>
      <c r="X762" s="501"/>
      <c r="Y762" s="499"/>
      <c r="Z762" s="499"/>
      <c r="AA762" s="499">
        <v>3.7</v>
      </c>
      <c r="AB762" s="337">
        <f t="shared" si="131"/>
        <v>3.7</v>
      </c>
      <c r="AC762" s="479"/>
      <c r="AD762" s="499"/>
      <c r="AE762" s="499"/>
      <c r="AF762" s="499"/>
      <c r="AG762" s="337">
        <f t="shared" si="141"/>
        <v>0</v>
      </c>
      <c r="AH762" s="479"/>
      <c r="AI762" s="499"/>
      <c r="AJ762" s="499"/>
      <c r="AK762" s="499"/>
      <c r="AL762" s="337">
        <f t="shared" si="142"/>
        <v>0</v>
      </c>
    </row>
    <row r="763" spans="1:38" ht="12.75" customHeight="1" x14ac:dyDescent="0.2">
      <c r="A763" s="95" t="s">
        <v>79</v>
      </c>
      <c r="B763" s="96" t="s">
        <v>243</v>
      </c>
      <c r="C763" s="476" t="s">
        <v>147</v>
      </c>
      <c r="D763" s="499"/>
      <c r="E763" s="499"/>
      <c r="F763" s="499"/>
      <c r="G763" s="499"/>
      <c r="H763" s="500"/>
      <c r="I763" s="499"/>
      <c r="J763" s="499"/>
      <c r="K763" s="499"/>
      <c r="L763" s="499"/>
      <c r="M763" s="500"/>
      <c r="N763" s="499"/>
      <c r="O763" s="499"/>
      <c r="P763" s="499"/>
      <c r="Q763" s="499"/>
      <c r="R763" s="329">
        <f t="shared" si="140"/>
        <v>0</v>
      </c>
      <c r="S763" s="501"/>
      <c r="T763" s="499"/>
      <c r="U763" s="499"/>
      <c r="V763" s="499">
        <v>3.76</v>
      </c>
      <c r="W763" s="337">
        <f t="shared" si="137"/>
        <v>3.76</v>
      </c>
      <c r="X763" s="501">
        <v>3.76</v>
      </c>
      <c r="Y763" s="499">
        <v>27.090000000000003</v>
      </c>
      <c r="Z763" s="499">
        <v>69.55</v>
      </c>
      <c r="AA763" s="499"/>
      <c r="AB763" s="337">
        <f t="shared" ref="AB763:AB882" si="143">SUM(X763:AA763)</f>
        <v>100.4</v>
      </c>
      <c r="AC763" s="479">
        <v>11.860000000000001</v>
      </c>
      <c r="AD763" s="499"/>
      <c r="AE763" s="499"/>
      <c r="AF763" s="499"/>
      <c r="AG763" s="337">
        <f t="shared" si="141"/>
        <v>11.860000000000001</v>
      </c>
      <c r="AH763" s="479"/>
      <c r="AI763" s="499"/>
      <c r="AJ763" s="499"/>
      <c r="AK763" s="499"/>
      <c r="AL763" s="337">
        <f t="shared" si="142"/>
        <v>0</v>
      </c>
    </row>
    <row r="764" spans="1:38" ht="12.75" customHeight="1" x14ac:dyDescent="0.2">
      <c r="A764" s="95" t="s">
        <v>79</v>
      </c>
      <c r="B764" s="96" t="s">
        <v>11</v>
      </c>
      <c r="C764" s="96" t="s">
        <v>158</v>
      </c>
      <c r="D764" s="98"/>
      <c r="E764" s="98"/>
      <c r="F764" s="98"/>
      <c r="G764" s="98"/>
      <c r="H764" s="121">
        <f>SUM(D764:G764)</f>
        <v>0</v>
      </c>
      <c r="I764" s="98"/>
      <c r="J764" s="98">
        <v>2.48</v>
      </c>
      <c r="K764" s="98"/>
      <c r="L764" s="98">
        <v>16.84</v>
      </c>
      <c r="M764" s="121">
        <f>SUM(I764:L764)</f>
        <v>19.32</v>
      </c>
      <c r="N764" s="98"/>
      <c r="O764" s="98"/>
      <c r="P764" s="98"/>
      <c r="Q764" s="98"/>
      <c r="R764" s="329">
        <f t="shared" si="140"/>
        <v>0</v>
      </c>
      <c r="S764" s="336"/>
      <c r="T764" s="323"/>
      <c r="U764" s="323"/>
      <c r="V764" s="323"/>
      <c r="W764" s="337">
        <f t="shared" si="137"/>
        <v>0</v>
      </c>
      <c r="X764" s="336"/>
      <c r="Y764" s="323"/>
      <c r="Z764" s="323"/>
      <c r="AA764" s="323"/>
      <c r="AB764" s="337">
        <f t="shared" si="143"/>
        <v>0</v>
      </c>
      <c r="AC764" s="336"/>
      <c r="AD764" s="323"/>
      <c r="AE764" s="323"/>
      <c r="AF764" s="323"/>
      <c r="AG764" s="337">
        <f t="shared" si="141"/>
        <v>0</v>
      </c>
      <c r="AH764" s="336"/>
      <c r="AI764" s="323"/>
      <c r="AJ764" s="323"/>
      <c r="AK764" s="323"/>
      <c r="AL764" s="337">
        <f t="shared" si="142"/>
        <v>0</v>
      </c>
    </row>
    <row r="765" spans="1:38" ht="12.75" customHeight="1" x14ac:dyDescent="0.2">
      <c r="A765" s="95" t="s">
        <v>79</v>
      </c>
      <c r="B765" s="96" t="s">
        <v>11</v>
      </c>
      <c r="C765" s="525" t="s">
        <v>159</v>
      </c>
      <c r="D765" s="526"/>
      <c r="E765" s="526"/>
      <c r="F765" s="526"/>
      <c r="G765" s="526"/>
      <c r="H765" s="527"/>
      <c r="I765" s="526"/>
      <c r="J765" s="526"/>
      <c r="K765" s="526"/>
      <c r="L765" s="526"/>
      <c r="M765" s="527"/>
      <c r="N765" s="526"/>
      <c r="O765" s="526"/>
      <c r="P765" s="526"/>
      <c r="Q765" s="526"/>
      <c r="R765" s="528"/>
      <c r="S765" s="529"/>
      <c r="T765" s="526"/>
      <c r="U765" s="526"/>
      <c r="V765" s="526"/>
      <c r="W765" s="337">
        <f t="shared" si="137"/>
        <v>0</v>
      </c>
      <c r="X765" s="529">
        <v>546.6</v>
      </c>
      <c r="Y765" s="526">
        <v>395</v>
      </c>
      <c r="Z765" s="526">
        <v>18.919999999999998</v>
      </c>
      <c r="AA765" s="526"/>
      <c r="AB765" s="337">
        <f t="shared" si="143"/>
        <v>960.52</v>
      </c>
      <c r="AC765" s="529"/>
      <c r="AD765" s="526"/>
      <c r="AE765" s="526"/>
      <c r="AF765" s="526"/>
      <c r="AG765" s="337">
        <f t="shared" si="141"/>
        <v>0</v>
      </c>
      <c r="AH765" s="529"/>
      <c r="AI765" s="526"/>
      <c r="AJ765" s="526"/>
      <c r="AK765" s="526"/>
      <c r="AL765" s="337">
        <f t="shared" si="142"/>
        <v>0</v>
      </c>
    </row>
    <row r="766" spans="1:38" ht="12.75" customHeight="1" x14ac:dyDescent="0.2">
      <c r="A766" s="95" t="s">
        <v>79</v>
      </c>
      <c r="B766" s="96" t="s">
        <v>11</v>
      </c>
      <c r="C766" s="96" t="s">
        <v>134</v>
      </c>
      <c r="D766" s="98"/>
      <c r="E766" s="98"/>
      <c r="F766" s="98"/>
      <c r="G766" s="98"/>
      <c r="H766" s="121">
        <f>SUM(D766:G766)</f>
        <v>0</v>
      </c>
      <c r="I766" s="98"/>
      <c r="J766" s="98">
        <v>5.82</v>
      </c>
      <c r="K766" s="98"/>
      <c r="L766" s="98"/>
      <c r="M766" s="121">
        <f>SUM(I766:L766)</f>
        <v>5.82</v>
      </c>
      <c r="N766" s="98"/>
      <c r="O766" s="98"/>
      <c r="P766" s="98"/>
      <c r="Q766" s="98"/>
      <c r="R766" s="329">
        <f>SUM(N766:Q766)</f>
        <v>0</v>
      </c>
      <c r="S766" s="336">
        <v>19.84</v>
      </c>
      <c r="T766" s="323"/>
      <c r="U766" s="323"/>
      <c r="V766" s="323"/>
      <c r="W766" s="337">
        <f t="shared" si="137"/>
        <v>19.84</v>
      </c>
      <c r="X766" s="336">
        <v>348.84000000000003</v>
      </c>
      <c r="Y766" s="323">
        <v>208.36000000000004</v>
      </c>
      <c r="Z766" s="323">
        <v>17.72</v>
      </c>
      <c r="AA766" s="323"/>
      <c r="AB766" s="337">
        <f t="shared" si="143"/>
        <v>574.92000000000007</v>
      </c>
      <c r="AC766" s="336"/>
      <c r="AD766" s="323"/>
      <c r="AE766" s="323"/>
      <c r="AF766" s="323"/>
      <c r="AG766" s="337">
        <f t="shared" si="141"/>
        <v>0</v>
      </c>
      <c r="AH766" s="336"/>
      <c r="AI766" s="323"/>
      <c r="AJ766" s="323"/>
      <c r="AK766" s="323"/>
      <c r="AL766" s="337">
        <f t="shared" si="142"/>
        <v>0</v>
      </c>
    </row>
    <row r="767" spans="1:38" ht="12.75" customHeight="1" x14ac:dyDescent="0.2">
      <c r="A767" s="95" t="s">
        <v>79</v>
      </c>
      <c r="B767" s="96" t="s">
        <v>11</v>
      </c>
      <c r="C767" s="96" t="s">
        <v>136</v>
      </c>
      <c r="D767" s="98"/>
      <c r="E767" s="98"/>
      <c r="F767" s="98"/>
      <c r="G767" s="98"/>
      <c r="H767" s="121">
        <f>SUM(D767:G767)</f>
        <v>0</v>
      </c>
      <c r="I767" s="98"/>
      <c r="J767" s="98">
        <v>67.91</v>
      </c>
      <c r="K767" s="98">
        <v>8.7800000000000011</v>
      </c>
      <c r="L767" s="98"/>
      <c r="M767" s="121">
        <f>SUM(I767:L767)</f>
        <v>76.69</v>
      </c>
      <c r="N767" s="98"/>
      <c r="O767" s="98"/>
      <c r="P767" s="98"/>
      <c r="Q767" s="98"/>
      <c r="R767" s="329">
        <f>SUM(N767:Q767)</f>
        <v>0</v>
      </c>
      <c r="S767" s="336"/>
      <c r="T767" s="323"/>
      <c r="U767" s="323"/>
      <c r="V767" s="323"/>
      <c r="W767" s="337">
        <f t="shared" si="137"/>
        <v>0</v>
      </c>
      <c r="X767" s="336"/>
      <c r="Y767" s="323"/>
      <c r="Z767" s="323"/>
      <c r="AA767" s="323"/>
      <c r="AB767" s="337">
        <f t="shared" si="143"/>
        <v>0</v>
      </c>
      <c r="AC767" s="336"/>
      <c r="AD767" s="323"/>
      <c r="AE767" s="323"/>
      <c r="AF767" s="323"/>
      <c r="AG767" s="337">
        <f t="shared" si="141"/>
        <v>0</v>
      </c>
      <c r="AH767" s="336"/>
      <c r="AI767" s="323"/>
      <c r="AJ767" s="323"/>
      <c r="AK767" s="323"/>
      <c r="AL767" s="337">
        <f t="shared" si="142"/>
        <v>0</v>
      </c>
    </row>
    <row r="768" spans="1:38" ht="12.75" customHeight="1" x14ac:dyDescent="0.2">
      <c r="A768" s="95" t="s">
        <v>79</v>
      </c>
      <c r="B768" s="96" t="s">
        <v>11</v>
      </c>
      <c r="C768" s="96" t="s">
        <v>148</v>
      </c>
      <c r="D768" s="98"/>
      <c r="E768" s="98"/>
      <c r="F768" s="98"/>
      <c r="G768" s="98"/>
      <c r="H768" s="121">
        <f>SUM(D768:G768)</f>
        <v>0</v>
      </c>
      <c r="I768" s="98"/>
      <c r="J768" s="98">
        <v>223.14999999999998</v>
      </c>
      <c r="K768" s="98">
        <v>372.95</v>
      </c>
      <c r="L768" s="98">
        <v>382.60999999999996</v>
      </c>
      <c r="M768" s="121">
        <f>SUM(I768:L768)</f>
        <v>978.70999999999981</v>
      </c>
      <c r="N768" s="98">
        <v>63.080000000000005</v>
      </c>
      <c r="O768" s="98"/>
      <c r="P768" s="98"/>
      <c r="Q768" s="98"/>
      <c r="R768" s="329">
        <f>SUM(N768:Q768)</f>
        <v>63.080000000000005</v>
      </c>
      <c r="S768" s="336"/>
      <c r="T768" s="323"/>
      <c r="U768" s="323"/>
      <c r="V768" s="323">
        <v>19.420000000000002</v>
      </c>
      <c r="W768" s="337">
        <f t="shared" si="137"/>
        <v>19.420000000000002</v>
      </c>
      <c r="X768" s="336">
        <v>887.72</v>
      </c>
      <c r="Y768" s="323">
        <v>354.79</v>
      </c>
      <c r="Z768" s="323"/>
      <c r="AA768" s="323"/>
      <c r="AB768" s="337">
        <f t="shared" si="143"/>
        <v>1242.51</v>
      </c>
      <c r="AC768" s="336"/>
      <c r="AD768" s="323"/>
      <c r="AE768" s="323"/>
      <c r="AF768" s="323"/>
      <c r="AG768" s="337">
        <f t="shared" si="141"/>
        <v>0</v>
      </c>
      <c r="AH768" s="336"/>
      <c r="AI768" s="323"/>
      <c r="AJ768" s="323"/>
      <c r="AK768" s="323"/>
      <c r="AL768" s="337">
        <f t="shared" si="142"/>
        <v>0</v>
      </c>
    </row>
    <row r="769" spans="1:38" ht="12.75" customHeight="1" x14ac:dyDescent="0.2">
      <c r="A769" s="95" t="s">
        <v>79</v>
      </c>
      <c r="B769" s="96" t="s">
        <v>11</v>
      </c>
      <c r="C769" s="96" t="s">
        <v>153</v>
      </c>
      <c r="D769" s="98"/>
      <c r="E769" s="98"/>
      <c r="F769" s="98"/>
      <c r="G769" s="98"/>
      <c r="H769" s="121">
        <f>SUM(D769:G769)</f>
        <v>0</v>
      </c>
      <c r="I769" s="98"/>
      <c r="J769" s="98">
        <v>2633.6100000000006</v>
      </c>
      <c r="K769" s="98">
        <v>4207.7199999999993</v>
      </c>
      <c r="L769" s="98">
        <v>1173.8800000000001</v>
      </c>
      <c r="M769" s="121">
        <f>SUM(I769:L769)</f>
        <v>8015.21</v>
      </c>
      <c r="N769" s="98">
        <v>2307.6099999999997</v>
      </c>
      <c r="O769" s="98">
        <v>1507.8799999999997</v>
      </c>
      <c r="P769" s="98">
        <v>2659.1899999999996</v>
      </c>
      <c r="Q769" s="98">
        <v>1895.34</v>
      </c>
      <c r="R769" s="329">
        <f>SUM(N769:Q769)</f>
        <v>8370.0199999999986</v>
      </c>
      <c r="S769" s="336">
        <v>2061.7799999999997</v>
      </c>
      <c r="T769" s="323">
        <v>552.56000000000006</v>
      </c>
      <c r="U769" s="323">
        <v>1664.21</v>
      </c>
      <c r="V769" s="323">
        <v>1077.3800000000001</v>
      </c>
      <c r="W769" s="337">
        <f t="shared" si="137"/>
        <v>5355.9299999999994</v>
      </c>
      <c r="X769" s="336">
        <v>5623.84</v>
      </c>
      <c r="Y769" s="323">
        <v>5586.3</v>
      </c>
      <c r="Z769" s="323">
        <v>492.71</v>
      </c>
      <c r="AA769" s="323">
        <v>769.51</v>
      </c>
      <c r="AB769" s="337">
        <f t="shared" si="143"/>
        <v>12472.359999999999</v>
      </c>
      <c r="AC769" s="336">
        <v>826.62000000000012</v>
      </c>
      <c r="AD769" s="323">
        <v>157.49</v>
      </c>
      <c r="AE769" s="323"/>
      <c r="AF769" s="323"/>
      <c r="AG769" s="337">
        <f t="shared" si="141"/>
        <v>984.11000000000013</v>
      </c>
      <c r="AH769" s="336"/>
      <c r="AI769" s="323"/>
      <c r="AJ769" s="323"/>
      <c r="AK769" s="323"/>
      <c r="AL769" s="337">
        <f t="shared" si="142"/>
        <v>0</v>
      </c>
    </row>
    <row r="770" spans="1:38" ht="12.75" customHeight="1" x14ac:dyDescent="0.2">
      <c r="A770" s="95" t="s">
        <v>79</v>
      </c>
      <c r="B770" s="96" t="s">
        <v>11</v>
      </c>
      <c r="C770" s="96" t="s">
        <v>143</v>
      </c>
      <c r="D770" s="98"/>
      <c r="E770" s="98"/>
      <c r="F770" s="98"/>
      <c r="G770" s="98"/>
      <c r="H770" s="121">
        <f>SUM(D770:G770)</f>
        <v>0</v>
      </c>
      <c r="I770" s="98"/>
      <c r="J770" s="98">
        <v>2681.96</v>
      </c>
      <c r="K770" s="98">
        <v>3236.1099999999997</v>
      </c>
      <c r="L770" s="98">
        <v>3349.0299999999997</v>
      </c>
      <c r="M770" s="121">
        <f>SUM(I770:L770)</f>
        <v>9267.0999999999985</v>
      </c>
      <c r="N770" s="98">
        <v>2132.4299999999998</v>
      </c>
      <c r="O770" s="98">
        <v>1920.65</v>
      </c>
      <c r="P770" s="98">
        <v>2890.9599999999996</v>
      </c>
      <c r="Q770" s="98">
        <v>3054.06</v>
      </c>
      <c r="R770" s="329">
        <f>SUM(N770:Q770)</f>
        <v>9998.0999999999985</v>
      </c>
      <c r="S770" s="336">
        <v>1458.65</v>
      </c>
      <c r="T770" s="323">
        <v>1183.2800000000002</v>
      </c>
      <c r="U770" s="323">
        <v>1097.47</v>
      </c>
      <c r="V770" s="323">
        <v>1451.2099999999998</v>
      </c>
      <c r="W770" s="337">
        <f t="shared" si="137"/>
        <v>5190.6100000000006</v>
      </c>
      <c r="X770" s="336">
        <v>4856.74</v>
      </c>
      <c r="Y770" s="323">
        <v>8090.25</v>
      </c>
      <c r="Z770" s="323">
        <v>860.59999999999991</v>
      </c>
      <c r="AA770" s="323">
        <v>1523.7199999999998</v>
      </c>
      <c r="AB770" s="337">
        <f t="shared" si="143"/>
        <v>15331.31</v>
      </c>
      <c r="AC770" s="336">
        <v>1066.7</v>
      </c>
      <c r="AD770" s="323">
        <v>404.53000000000003</v>
      </c>
      <c r="AE770" s="323"/>
      <c r="AF770" s="323"/>
      <c r="AG770" s="337">
        <f t="shared" si="141"/>
        <v>1471.23</v>
      </c>
      <c r="AH770" s="336"/>
      <c r="AI770" s="323"/>
      <c r="AJ770" s="323"/>
      <c r="AK770" s="323"/>
      <c r="AL770" s="337">
        <f t="shared" si="142"/>
        <v>0</v>
      </c>
    </row>
    <row r="771" spans="1:38" ht="12.75" customHeight="1" x14ac:dyDescent="0.2">
      <c r="A771" s="95" t="s">
        <v>79</v>
      </c>
      <c r="B771" s="96" t="s">
        <v>11</v>
      </c>
      <c r="C771" s="96" t="s">
        <v>144</v>
      </c>
      <c r="D771" s="571"/>
      <c r="E771" s="571"/>
      <c r="F771" s="571"/>
      <c r="G771" s="571"/>
      <c r="H771" s="572"/>
      <c r="I771" s="571"/>
      <c r="J771" s="571"/>
      <c r="K771" s="571"/>
      <c r="L771" s="571"/>
      <c r="M771" s="572"/>
      <c r="N771" s="571"/>
      <c r="O771" s="571"/>
      <c r="P771" s="571"/>
      <c r="Q771" s="571"/>
      <c r="R771" s="573"/>
      <c r="S771" s="574"/>
      <c r="T771" s="571"/>
      <c r="U771" s="571"/>
      <c r="V771" s="571"/>
      <c r="W771" s="337">
        <f t="shared" si="137"/>
        <v>0</v>
      </c>
      <c r="X771" s="574"/>
      <c r="Y771" s="571">
        <v>28.59</v>
      </c>
      <c r="Z771" s="571"/>
      <c r="AA771" s="571"/>
      <c r="AB771" s="337">
        <f t="shared" si="143"/>
        <v>28.59</v>
      </c>
      <c r="AC771" s="574"/>
      <c r="AD771" s="571"/>
      <c r="AE771" s="571"/>
      <c r="AF771" s="571"/>
      <c r="AG771" s="337">
        <f t="shared" si="141"/>
        <v>0</v>
      </c>
      <c r="AH771" s="574"/>
      <c r="AI771" s="571"/>
      <c r="AJ771" s="571"/>
      <c r="AK771" s="571"/>
      <c r="AL771" s="337">
        <f t="shared" si="142"/>
        <v>0</v>
      </c>
    </row>
    <row r="772" spans="1:38" ht="12.75" customHeight="1" x14ac:dyDescent="0.2">
      <c r="A772" s="95" t="s">
        <v>79</v>
      </c>
      <c r="B772" s="96" t="s">
        <v>11</v>
      </c>
      <c r="C772" s="96" t="s">
        <v>145</v>
      </c>
      <c r="D772" s="98"/>
      <c r="E772" s="98"/>
      <c r="F772" s="98"/>
      <c r="G772" s="98"/>
      <c r="H772" s="121">
        <f>SUM(D772:G772)</f>
        <v>0</v>
      </c>
      <c r="I772" s="98"/>
      <c r="J772" s="98"/>
      <c r="K772" s="98">
        <v>31.68</v>
      </c>
      <c r="L772" s="98"/>
      <c r="M772" s="121">
        <f>SUM(I772:L772)</f>
        <v>31.68</v>
      </c>
      <c r="N772" s="98"/>
      <c r="O772" s="98">
        <v>89.47</v>
      </c>
      <c r="P772" s="98">
        <v>25.6</v>
      </c>
      <c r="Q772" s="98">
        <v>174.64</v>
      </c>
      <c r="R772" s="329">
        <f>SUM(N772:Q772)</f>
        <v>289.70999999999998</v>
      </c>
      <c r="S772" s="336">
        <v>78.52</v>
      </c>
      <c r="T772" s="323">
        <v>2.84</v>
      </c>
      <c r="U772" s="323">
        <v>45.44</v>
      </c>
      <c r="V772" s="323">
        <v>162.32999999999998</v>
      </c>
      <c r="W772" s="337">
        <f t="shared" si="137"/>
        <v>289.13</v>
      </c>
      <c r="X772" s="336">
        <v>1100.9099999999999</v>
      </c>
      <c r="Y772" s="323">
        <v>925.98</v>
      </c>
      <c r="Z772" s="323">
        <v>137.1</v>
      </c>
      <c r="AA772" s="323">
        <v>164.04</v>
      </c>
      <c r="AB772" s="337">
        <f t="shared" si="143"/>
        <v>2328.0299999999997</v>
      </c>
      <c r="AC772" s="336">
        <v>209.91</v>
      </c>
      <c r="AD772" s="323">
        <v>62.82</v>
      </c>
      <c r="AE772" s="323"/>
      <c r="AF772" s="323"/>
      <c r="AG772" s="337">
        <f t="shared" si="141"/>
        <v>272.73</v>
      </c>
      <c r="AH772" s="336"/>
      <c r="AI772" s="323"/>
      <c r="AJ772" s="323"/>
      <c r="AK772" s="323"/>
      <c r="AL772" s="337">
        <f t="shared" si="142"/>
        <v>0</v>
      </c>
    </row>
    <row r="773" spans="1:38" ht="12.75" customHeight="1" x14ac:dyDescent="0.2">
      <c r="A773" s="95" t="s">
        <v>79</v>
      </c>
      <c r="B773" s="96" t="s">
        <v>11</v>
      </c>
      <c r="C773" s="96" t="s">
        <v>146</v>
      </c>
      <c r="D773" s="98"/>
      <c r="E773" s="98"/>
      <c r="F773" s="98"/>
      <c r="G773" s="98"/>
      <c r="H773" s="121">
        <f>SUM(D773:G773)</f>
        <v>0</v>
      </c>
      <c r="I773" s="98"/>
      <c r="J773" s="98">
        <v>69.47</v>
      </c>
      <c r="K773" s="98"/>
      <c r="L773" s="98"/>
      <c r="M773" s="121">
        <f>SUM(I773:L773)</f>
        <v>69.47</v>
      </c>
      <c r="N773" s="98"/>
      <c r="O773" s="98"/>
      <c r="P773" s="98"/>
      <c r="Q773" s="98"/>
      <c r="R773" s="329">
        <f>SUM(N773:Q773)</f>
        <v>0</v>
      </c>
      <c r="S773" s="336"/>
      <c r="T773" s="323">
        <v>56.74</v>
      </c>
      <c r="U773" s="323"/>
      <c r="V773" s="323">
        <v>699.45</v>
      </c>
      <c r="W773" s="337">
        <f t="shared" si="137"/>
        <v>756.19</v>
      </c>
      <c r="X773" s="336">
        <v>1742.6000000000001</v>
      </c>
      <c r="Y773" s="323">
        <v>1161.6500000000001</v>
      </c>
      <c r="Z773" s="323">
        <v>1420.5100000000002</v>
      </c>
      <c r="AA773" s="323">
        <v>1055.2600000000002</v>
      </c>
      <c r="AB773" s="337">
        <f t="shared" si="143"/>
        <v>5380.02</v>
      </c>
      <c r="AC773" s="336">
        <v>468.84</v>
      </c>
      <c r="AD773" s="323">
        <v>116.99000000000001</v>
      </c>
      <c r="AE773" s="323"/>
      <c r="AF773" s="323"/>
      <c r="AG773" s="337">
        <f t="shared" si="141"/>
        <v>585.82999999999993</v>
      </c>
      <c r="AH773" s="336"/>
      <c r="AI773" s="323"/>
      <c r="AJ773" s="323"/>
      <c r="AK773" s="323"/>
      <c r="AL773" s="337">
        <f t="shared" si="142"/>
        <v>0</v>
      </c>
    </row>
    <row r="774" spans="1:38" ht="12.75" customHeight="1" x14ac:dyDescent="0.2">
      <c r="A774" s="95" t="s">
        <v>79</v>
      </c>
      <c r="B774" s="96" t="s">
        <v>11</v>
      </c>
      <c r="C774" s="525" t="s">
        <v>147</v>
      </c>
      <c r="D774" s="526"/>
      <c r="E774" s="526"/>
      <c r="F774" s="526"/>
      <c r="G774" s="526"/>
      <c r="H774" s="527"/>
      <c r="I774" s="526"/>
      <c r="J774" s="526"/>
      <c r="K774" s="526"/>
      <c r="L774" s="526"/>
      <c r="M774" s="527"/>
      <c r="N774" s="526"/>
      <c r="O774" s="526"/>
      <c r="P774" s="526"/>
      <c r="Q774" s="526"/>
      <c r="R774" s="528"/>
      <c r="S774" s="529"/>
      <c r="T774" s="526"/>
      <c r="U774" s="526"/>
      <c r="V774" s="526"/>
      <c r="W774" s="337">
        <f t="shared" si="137"/>
        <v>0</v>
      </c>
      <c r="X774" s="336">
        <v>555.5200000000001</v>
      </c>
      <c r="Y774" s="526">
        <v>441.98</v>
      </c>
      <c r="Z774" s="526"/>
      <c r="AA774" s="526"/>
      <c r="AB774" s="337">
        <f t="shared" si="143"/>
        <v>997.50000000000011</v>
      </c>
      <c r="AC774" s="336"/>
      <c r="AD774" s="526"/>
      <c r="AE774" s="526"/>
      <c r="AF774" s="526"/>
      <c r="AG774" s="337">
        <f t="shared" si="141"/>
        <v>0</v>
      </c>
      <c r="AH774" s="336"/>
      <c r="AI774" s="526"/>
      <c r="AJ774" s="526"/>
      <c r="AK774" s="526"/>
      <c r="AL774" s="337">
        <f t="shared" si="142"/>
        <v>0</v>
      </c>
    </row>
    <row r="775" spans="1:38" ht="12.75" customHeight="1" x14ac:dyDescent="0.2">
      <c r="A775" s="95" t="s">
        <v>79</v>
      </c>
      <c r="B775" s="96" t="s">
        <v>167</v>
      </c>
      <c r="C775" s="96" t="s">
        <v>142</v>
      </c>
      <c r="D775" s="98"/>
      <c r="E775" s="98"/>
      <c r="F775" s="98"/>
      <c r="G775" s="98"/>
      <c r="H775" s="121">
        <f t="shared" ref="H775:H862" si="144">SUM(D775:G775)</f>
        <v>0</v>
      </c>
      <c r="I775" s="98"/>
      <c r="J775" s="98">
        <v>68961.81</v>
      </c>
      <c r="K775" s="98">
        <v>83259.48</v>
      </c>
      <c r="L775" s="98">
        <v>89176.2</v>
      </c>
      <c r="M775" s="121">
        <f t="shared" ref="M775:M862" si="145">SUM(I775:L775)</f>
        <v>241397.49</v>
      </c>
      <c r="N775" s="98">
        <v>62260.04</v>
      </c>
      <c r="O775" s="98">
        <v>62523.66</v>
      </c>
      <c r="P775" s="98">
        <v>82631.039999999994</v>
      </c>
      <c r="Q775" s="98">
        <v>92091.55</v>
      </c>
      <c r="R775" s="329">
        <f t="shared" ref="R775:R862" si="146">SUM(N775:Q775)</f>
        <v>299506.28999999998</v>
      </c>
      <c r="S775" s="336">
        <v>62953.03</v>
      </c>
      <c r="T775" s="323">
        <v>77249.149999999994</v>
      </c>
      <c r="U775" s="323">
        <v>90617.38</v>
      </c>
      <c r="V775" s="323">
        <v>109749.30000000002</v>
      </c>
      <c r="W775" s="337">
        <f t="shared" si="137"/>
        <v>340568.86</v>
      </c>
      <c r="X775" s="336">
        <v>72464.47</v>
      </c>
      <c r="Y775" s="526">
        <v>60980.23</v>
      </c>
      <c r="Z775" s="323">
        <v>72968.31</v>
      </c>
      <c r="AA775" s="323"/>
      <c r="AB775" s="337">
        <f t="shared" si="143"/>
        <v>206413.01</v>
      </c>
      <c r="AC775" s="336">
        <v>55188.94</v>
      </c>
      <c r="AD775" s="526">
        <v>24317.01</v>
      </c>
      <c r="AE775" s="323"/>
      <c r="AF775" s="323"/>
      <c r="AG775" s="337">
        <f t="shared" si="141"/>
        <v>79505.95</v>
      </c>
      <c r="AH775" s="336"/>
      <c r="AI775" s="526"/>
      <c r="AJ775" s="323"/>
      <c r="AK775" s="323"/>
      <c r="AL775" s="337">
        <f t="shared" si="142"/>
        <v>0</v>
      </c>
    </row>
    <row r="776" spans="1:38" ht="12.75" customHeight="1" x14ac:dyDescent="0.2">
      <c r="A776" s="95" t="s">
        <v>79</v>
      </c>
      <c r="B776" s="322" t="s">
        <v>210</v>
      </c>
      <c r="C776" s="322" t="s">
        <v>141</v>
      </c>
      <c r="D776" s="323"/>
      <c r="E776" s="323"/>
      <c r="F776" s="323"/>
      <c r="G776" s="323"/>
      <c r="H776" s="324">
        <f t="shared" si="144"/>
        <v>0</v>
      </c>
      <c r="I776" s="323"/>
      <c r="J776" s="323"/>
      <c r="K776" s="323"/>
      <c r="L776" s="323"/>
      <c r="M776" s="324">
        <f t="shared" si="145"/>
        <v>0</v>
      </c>
      <c r="N776" s="323"/>
      <c r="O776" s="323"/>
      <c r="P776" s="323">
        <v>100274.67000000003</v>
      </c>
      <c r="Q776" s="323">
        <v>89681.249999999985</v>
      </c>
      <c r="R776" s="329">
        <f t="shared" si="146"/>
        <v>189955.92</v>
      </c>
      <c r="S776" s="336">
        <v>87058.219999999987</v>
      </c>
      <c r="T776" s="323">
        <v>54061.5</v>
      </c>
      <c r="U776" s="323">
        <v>99260.010000000009</v>
      </c>
      <c r="V776" s="323">
        <v>103955.52</v>
      </c>
      <c r="W776" s="337">
        <f t="shared" si="137"/>
        <v>344335.25</v>
      </c>
      <c r="X776" s="336">
        <v>73533.490000000005</v>
      </c>
      <c r="Y776" s="323">
        <v>50830.31</v>
      </c>
      <c r="Z776" s="323">
        <v>86240.5</v>
      </c>
      <c r="AA776" s="323">
        <v>77953.25</v>
      </c>
      <c r="AB776" s="337">
        <f t="shared" si="143"/>
        <v>288557.55</v>
      </c>
      <c r="AC776" s="336">
        <v>63901.66</v>
      </c>
      <c r="AD776" s="323">
        <v>18832.46</v>
      </c>
      <c r="AE776" s="323"/>
      <c r="AF776" s="323"/>
      <c r="AG776" s="337">
        <f t="shared" si="141"/>
        <v>82734.12</v>
      </c>
      <c r="AH776" s="336"/>
      <c r="AI776" s="323"/>
      <c r="AJ776" s="323"/>
      <c r="AK776" s="323"/>
      <c r="AL776" s="337">
        <f t="shared" si="142"/>
        <v>0</v>
      </c>
    </row>
    <row r="777" spans="1:38" ht="12.75" customHeight="1" x14ac:dyDescent="0.2">
      <c r="A777" s="95" t="s">
        <v>79</v>
      </c>
      <c r="B777" s="322" t="s">
        <v>210</v>
      </c>
      <c r="C777" s="96" t="s">
        <v>142</v>
      </c>
      <c r="D777" s="323"/>
      <c r="E777" s="323"/>
      <c r="F777" s="323"/>
      <c r="G777" s="323"/>
      <c r="H777" s="324">
        <f t="shared" si="144"/>
        <v>0</v>
      </c>
      <c r="I777" s="323"/>
      <c r="J777" s="323"/>
      <c r="K777" s="323"/>
      <c r="L777" s="323"/>
      <c r="M777" s="324">
        <f t="shared" si="145"/>
        <v>0</v>
      </c>
      <c r="N777" s="323"/>
      <c r="O777" s="323"/>
      <c r="P777" s="323"/>
      <c r="Q777" s="323">
        <v>520.25</v>
      </c>
      <c r="R777" s="329">
        <f t="shared" si="146"/>
        <v>520.25</v>
      </c>
      <c r="S777" s="336">
        <v>1084.25</v>
      </c>
      <c r="T777" s="323">
        <v>61.860000000000007</v>
      </c>
      <c r="U777" s="323"/>
      <c r="V777" s="323"/>
      <c r="W777" s="337">
        <f t="shared" si="137"/>
        <v>1146.1099999999999</v>
      </c>
      <c r="X777" s="336"/>
      <c r="Y777" s="323"/>
      <c r="Z777" s="323"/>
      <c r="AA777" s="323"/>
      <c r="AB777" s="337">
        <f t="shared" si="143"/>
        <v>0</v>
      </c>
      <c r="AC777" s="336"/>
      <c r="AD777" s="323"/>
      <c r="AE777" s="323"/>
      <c r="AF777" s="323"/>
      <c r="AG777" s="337">
        <f t="shared" si="141"/>
        <v>0</v>
      </c>
      <c r="AH777" s="336"/>
      <c r="AI777" s="323"/>
      <c r="AJ777" s="323"/>
      <c r="AK777" s="323"/>
      <c r="AL777" s="337">
        <f t="shared" si="142"/>
        <v>0</v>
      </c>
    </row>
    <row r="778" spans="1:38" ht="12.75" customHeight="1" x14ac:dyDescent="0.2">
      <c r="A778" s="95" t="s">
        <v>79</v>
      </c>
      <c r="B778" s="322" t="s">
        <v>210</v>
      </c>
      <c r="C778" s="96" t="s">
        <v>145</v>
      </c>
      <c r="D778" s="323"/>
      <c r="E778" s="323"/>
      <c r="F778" s="323"/>
      <c r="G778" s="323"/>
      <c r="H778" s="324">
        <f t="shared" si="144"/>
        <v>0</v>
      </c>
      <c r="I778" s="323"/>
      <c r="J778" s="323"/>
      <c r="K778" s="323"/>
      <c r="L778" s="323"/>
      <c r="M778" s="324">
        <f t="shared" si="145"/>
        <v>0</v>
      </c>
      <c r="N778" s="323"/>
      <c r="O778" s="323"/>
      <c r="P778" s="323">
        <v>31822.010000000002</v>
      </c>
      <c r="Q778" s="323">
        <v>32732.300000000003</v>
      </c>
      <c r="R778" s="329">
        <f t="shared" si="146"/>
        <v>64554.310000000005</v>
      </c>
      <c r="S778" s="336">
        <v>29002.370000000003</v>
      </c>
      <c r="T778" s="323">
        <v>25975.810000000012</v>
      </c>
      <c r="U778" s="323">
        <v>30761.13</v>
      </c>
      <c r="V778" s="323">
        <v>35976.959999999999</v>
      </c>
      <c r="W778" s="337">
        <f t="shared" si="137"/>
        <v>121716.27000000002</v>
      </c>
      <c r="X778" s="336">
        <v>28699.509999999995</v>
      </c>
      <c r="Y778" s="323">
        <v>22404.78</v>
      </c>
      <c r="Z778" s="323">
        <v>13492.019999999997</v>
      </c>
      <c r="AA778" s="323">
        <v>15410.020000000004</v>
      </c>
      <c r="AB778" s="337">
        <f t="shared" si="143"/>
        <v>80006.329999999987</v>
      </c>
      <c r="AC778" s="336">
        <v>14588.620000000003</v>
      </c>
      <c r="AD778" s="323">
        <v>6593.96</v>
      </c>
      <c r="AE778" s="323"/>
      <c r="AF778" s="323"/>
      <c r="AG778" s="337">
        <f t="shared" si="141"/>
        <v>21182.58</v>
      </c>
      <c r="AH778" s="336"/>
      <c r="AI778" s="323"/>
      <c r="AJ778" s="323"/>
      <c r="AK778" s="323"/>
      <c r="AL778" s="337">
        <f t="shared" si="142"/>
        <v>0</v>
      </c>
    </row>
    <row r="779" spans="1:38" ht="12.75" customHeight="1" x14ac:dyDescent="0.2">
      <c r="A779" s="95" t="s">
        <v>79</v>
      </c>
      <c r="B779" s="96" t="s">
        <v>168</v>
      </c>
      <c r="C779" s="96" t="s">
        <v>143</v>
      </c>
      <c r="D779" s="98"/>
      <c r="E779" s="98"/>
      <c r="F779" s="98"/>
      <c r="G779" s="98"/>
      <c r="H779" s="121">
        <f t="shared" si="144"/>
        <v>0</v>
      </c>
      <c r="I779" s="98"/>
      <c r="J779" s="98"/>
      <c r="K779" s="98"/>
      <c r="L779" s="98"/>
      <c r="M779" s="121">
        <f t="shared" si="145"/>
        <v>0</v>
      </c>
      <c r="N779" s="98"/>
      <c r="O779" s="98">
        <v>1769.1100000000001</v>
      </c>
      <c r="P779" s="98">
        <v>1267.8300000000002</v>
      </c>
      <c r="Q779" s="98">
        <v>1393.1399999999999</v>
      </c>
      <c r="R779" s="329">
        <f t="shared" si="146"/>
        <v>4430.08</v>
      </c>
      <c r="S779" s="336"/>
      <c r="T779" s="323"/>
      <c r="U779" s="323"/>
      <c r="V779" s="323"/>
      <c r="W779" s="337">
        <f t="shared" si="137"/>
        <v>0</v>
      </c>
      <c r="X779" s="336"/>
      <c r="Y779" s="323"/>
      <c r="Z779" s="323"/>
      <c r="AA779" s="323"/>
      <c r="AB779" s="337">
        <f t="shared" si="143"/>
        <v>0</v>
      </c>
      <c r="AC779" s="336"/>
      <c r="AD779" s="323"/>
      <c r="AE779" s="323"/>
      <c r="AF779" s="323"/>
      <c r="AG779" s="337">
        <f t="shared" si="141"/>
        <v>0</v>
      </c>
      <c r="AH779" s="336"/>
      <c r="AI779" s="323"/>
      <c r="AJ779" s="323"/>
      <c r="AK779" s="323"/>
      <c r="AL779" s="337">
        <f t="shared" si="142"/>
        <v>0</v>
      </c>
    </row>
    <row r="780" spans="1:38" ht="12.75" customHeight="1" x14ac:dyDescent="0.2">
      <c r="A780" s="95" t="s">
        <v>79</v>
      </c>
      <c r="B780" s="96" t="s">
        <v>168</v>
      </c>
      <c r="C780" s="96" t="s">
        <v>146</v>
      </c>
      <c r="D780" s="98"/>
      <c r="E780" s="98"/>
      <c r="F780" s="98"/>
      <c r="G780" s="98"/>
      <c r="H780" s="121">
        <f t="shared" si="144"/>
        <v>0</v>
      </c>
      <c r="I780" s="98"/>
      <c r="J780" s="98">
        <v>10673.52</v>
      </c>
      <c r="K780" s="98">
        <v>6685.78</v>
      </c>
      <c r="L780" s="98">
        <v>8283.81</v>
      </c>
      <c r="M780" s="121">
        <f t="shared" si="145"/>
        <v>25643.11</v>
      </c>
      <c r="N780" s="98">
        <v>7479.82</v>
      </c>
      <c r="O780" s="98">
        <v>11282.5</v>
      </c>
      <c r="P780" s="98">
        <v>7200.4299999999994</v>
      </c>
      <c r="Q780" s="98">
        <v>7510.23</v>
      </c>
      <c r="R780" s="329">
        <f t="shared" si="146"/>
        <v>33472.979999999996</v>
      </c>
      <c r="S780" s="336"/>
      <c r="T780" s="323"/>
      <c r="U780" s="323"/>
      <c r="V780" s="323"/>
      <c r="W780" s="337">
        <f t="shared" si="137"/>
        <v>0</v>
      </c>
      <c r="X780" s="336"/>
      <c r="Y780" s="323"/>
      <c r="Z780" s="323"/>
      <c r="AA780" s="323"/>
      <c r="AB780" s="337">
        <f t="shared" si="143"/>
        <v>0</v>
      </c>
      <c r="AC780" s="336"/>
      <c r="AD780" s="323"/>
      <c r="AE780" s="323"/>
      <c r="AF780" s="323"/>
      <c r="AG780" s="337">
        <f t="shared" si="141"/>
        <v>0</v>
      </c>
      <c r="AH780" s="336"/>
      <c r="AI780" s="323"/>
      <c r="AJ780" s="323"/>
      <c r="AK780" s="323"/>
      <c r="AL780" s="337">
        <f t="shared" si="142"/>
        <v>0</v>
      </c>
    </row>
    <row r="781" spans="1:38" ht="12.75" customHeight="1" x14ac:dyDescent="0.2">
      <c r="A781" s="95" t="s">
        <v>79</v>
      </c>
      <c r="B781" s="96" t="s">
        <v>169</v>
      </c>
      <c r="C781" s="96" t="s">
        <v>145</v>
      </c>
      <c r="D781" s="98"/>
      <c r="E781" s="98"/>
      <c r="F781" s="98"/>
      <c r="G781" s="98"/>
      <c r="H781" s="121">
        <f t="shared" si="144"/>
        <v>0</v>
      </c>
      <c r="I781" s="98"/>
      <c r="J781" s="98">
        <v>35441.07</v>
      </c>
      <c r="K781" s="98">
        <v>38749.440000000002</v>
      </c>
      <c r="L781" s="98">
        <v>38835.56</v>
      </c>
      <c r="M781" s="121">
        <f t="shared" si="145"/>
        <v>113026.07</v>
      </c>
      <c r="N781" s="98">
        <v>4688.18</v>
      </c>
      <c r="O781" s="98">
        <v>1100.05</v>
      </c>
      <c r="P781" s="98">
        <v>4728.58</v>
      </c>
      <c r="Q781" s="98">
        <v>4455.05</v>
      </c>
      <c r="R781" s="329">
        <f t="shared" si="146"/>
        <v>14971.86</v>
      </c>
      <c r="S781" s="336">
        <v>4457.6400000000003</v>
      </c>
      <c r="T781" s="323">
        <v>1745.6599999999999</v>
      </c>
      <c r="U781" s="323">
        <v>4650.49</v>
      </c>
      <c r="V781" s="323">
        <v>7218.19</v>
      </c>
      <c r="W781" s="337">
        <f t="shared" si="137"/>
        <v>18071.98</v>
      </c>
      <c r="X781" s="336">
        <v>3499.54</v>
      </c>
      <c r="Y781" s="323">
        <v>2083.0100000000002</v>
      </c>
      <c r="Z781" s="323">
        <v>4230.58</v>
      </c>
      <c r="AA781" s="323">
        <v>4280.28</v>
      </c>
      <c r="AB781" s="337">
        <f t="shared" si="143"/>
        <v>14093.41</v>
      </c>
      <c r="AC781" s="336">
        <v>3519.42</v>
      </c>
      <c r="AD781" s="323"/>
      <c r="AE781" s="323"/>
      <c r="AF781" s="323"/>
      <c r="AG781" s="337">
        <f t="shared" si="141"/>
        <v>3519.42</v>
      </c>
      <c r="AH781" s="336"/>
      <c r="AI781" s="323"/>
      <c r="AJ781" s="323"/>
      <c r="AK781" s="323"/>
      <c r="AL781" s="337">
        <f t="shared" si="142"/>
        <v>0</v>
      </c>
    </row>
    <row r="782" spans="1:38" ht="12.75" customHeight="1" x14ac:dyDescent="0.2">
      <c r="A782" s="95" t="s">
        <v>279</v>
      </c>
      <c r="B782" s="96" t="s">
        <v>11</v>
      </c>
      <c r="C782" s="992" t="s">
        <v>159</v>
      </c>
      <c r="D782" s="993"/>
      <c r="E782" s="993"/>
      <c r="F782" s="993"/>
      <c r="G782" s="993"/>
      <c r="H782" s="994"/>
      <c r="I782" s="993"/>
      <c r="J782" s="993"/>
      <c r="K782" s="993"/>
      <c r="L782" s="993"/>
      <c r="M782" s="994"/>
      <c r="N782" s="993"/>
      <c r="O782" s="993"/>
      <c r="P782" s="993"/>
      <c r="Q782" s="993"/>
      <c r="R782" s="995"/>
      <c r="S782" s="996"/>
      <c r="T782" s="993"/>
      <c r="U782" s="993"/>
      <c r="V782" s="993"/>
      <c r="W782" s="997"/>
      <c r="X782" s="996"/>
      <c r="Y782" s="993"/>
      <c r="Z782" s="993"/>
      <c r="AA782" s="993"/>
      <c r="AB782" s="337">
        <f t="shared" si="143"/>
        <v>0</v>
      </c>
      <c r="AC782" s="996"/>
      <c r="AD782" s="993">
        <v>49.02000000000001</v>
      </c>
      <c r="AE782" s="993">
        <v>59.08</v>
      </c>
      <c r="AF782" s="993"/>
      <c r="AG782" s="337">
        <f t="shared" si="141"/>
        <v>108.10000000000001</v>
      </c>
      <c r="AH782" s="996"/>
      <c r="AI782" s="993"/>
      <c r="AJ782" s="993"/>
      <c r="AK782" s="993"/>
      <c r="AL782" s="337">
        <f t="shared" si="142"/>
        <v>0</v>
      </c>
    </row>
    <row r="783" spans="1:38" ht="12.75" customHeight="1" x14ac:dyDescent="0.2">
      <c r="A783" s="95" t="s">
        <v>279</v>
      </c>
      <c r="B783" s="96" t="s">
        <v>11</v>
      </c>
      <c r="C783" s="992" t="s">
        <v>153</v>
      </c>
      <c r="D783" s="993"/>
      <c r="E783" s="993"/>
      <c r="F783" s="993"/>
      <c r="G783" s="993"/>
      <c r="H783" s="994"/>
      <c r="I783" s="993"/>
      <c r="J783" s="993"/>
      <c r="K783" s="993"/>
      <c r="L783" s="993"/>
      <c r="M783" s="994"/>
      <c r="N783" s="993"/>
      <c r="O783" s="993"/>
      <c r="P783" s="993"/>
      <c r="Q783" s="993"/>
      <c r="R783" s="995"/>
      <c r="S783" s="996"/>
      <c r="T783" s="993"/>
      <c r="U783" s="993"/>
      <c r="V783" s="993"/>
      <c r="W783" s="997"/>
      <c r="X783" s="996"/>
      <c r="Y783" s="993"/>
      <c r="Z783" s="993"/>
      <c r="AA783" s="993"/>
      <c r="AB783" s="337">
        <f t="shared" si="143"/>
        <v>0</v>
      </c>
      <c r="AC783" s="996"/>
      <c r="AD783" s="993">
        <v>318.93999999999994</v>
      </c>
      <c r="AE783" s="993">
        <v>1038.96</v>
      </c>
      <c r="AF783" s="993">
        <v>878.22</v>
      </c>
      <c r="AG783" s="337">
        <f t="shared" si="141"/>
        <v>2236.12</v>
      </c>
      <c r="AH783" s="996">
        <v>1004.4200000000001</v>
      </c>
      <c r="AI783" s="993"/>
      <c r="AJ783" s="993"/>
      <c r="AK783" s="993"/>
      <c r="AL783" s="337">
        <f t="shared" si="142"/>
        <v>1004.4200000000001</v>
      </c>
    </row>
    <row r="784" spans="1:38" ht="12.75" customHeight="1" x14ac:dyDescent="0.2">
      <c r="A784" s="95" t="s">
        <v>279</v>
      </c>
      <c r="B784" s="96" t="s">
        <v>11</v>
      </c>
      <c r="C784" s="992" t="s">
        <v>143</v>
      </c>
      <c r="D784" s="993"/>
      <c r="E784" s="993"/>
      <c r="F784" s="993"/>
      <c r="G784" s="993"/>
      <c r="H784" s="994"/>
      <c r="I784" s="993"/>
      <c r="J784" s="993"/>
      <c r="K784" s="993"/>
      <c r="L784" s="993"/>
      <c r="M784" s="994"/>
      <c r="N784" s="993"/>
      <c r="O784" s="993"/>
      <c r="P784" s="993"/>
      <c r="Q784" s="993"/>
      <c r="R784" s="995"/>
      <c r="S784" s="996"/>
      <c r="T784" s="993"/>
      <c r="U784" s="993"/>
      <c r="V784" s="993"/>
      <c r="W784" s="997"/>
      <c r="X784" s="996"/>
      <c r="Y784" s="993"/>
      <c r="Z784" s="993"/>
      <c r="AA784" s="993"/>
      <c r="AB784" s="337">
        <f t="shared" si="143"/>
        <v>0</v>
      </c>
      <c r="AC784" s="996"/>
      <c r="AD784" s="993">
        <v>860.08999999999992</v>
      </c>
      <c r="AE784" s="993">
        <v>1258.42</v>
      </c>
      <c r="AF784" s="993">
        <v>1654.81</v>
      </c>
      <c r="AG784" s="337">
        <f t="shared" si="141"/>
        <v>3773.32</v>
      </c>
      <c r="AH784" s="996">
        <v>1865.56</v>
      </c>
      <c r="AI784" s="993"/>
      <c r="AJ784" s="993"/>
      <c r="AK784" s="993"/>
      <c r="AL784" s="337">
        <f t="shared" si="142"/>
        <v>1865.56</v>
      </c>
    </row>
    <row r="785" spans="1:38" ht="12.75" customHeight="1" x14ac:dyDescent="0.2">
      <c r="A785" s="95" t="s">
        <v>279</v>
      </c>
      <c r="B785" s="96" t="s">
        <v>11</v>
      </c>
      <c r="C785" s="992" t="s">
        <v>170</v>
      </c>
      <c r="D785" s="993"/>
      <c r="E785" s="993"/>
      <c r="F785" s="993"/>
      <c r="G785" s="993"/>
      <c r="H785" s="994"/>
      <c r="I785" s="993"/>
      <c r="J785" s="993"/>
      <c r="K785" s="993"/>
      <c r="L785" s="993"/>
      <c r="M785" s="994"/>
      <c r="N785" s="993"/>
      <c r="O785" s="993"/>
      <c r="P785" s="993"/>
      <c r="Q785" s="993"/>
      <c r="R785" s="995"/>
      <c r="S785" s="996"/>
      <c r="T785" s="993"/>
      <c r="U785" s="993"/>
      <c r="V785" s="993"/>
      <c r="W785" s="997"/>
      <c r="X785" s="996"/>
      <c r="Y785" s="993"/>
      <c r="Z785" s="993"/>
      <c r="AA785" s="993"/>
      <c r="AB785" s="337">
        <f t="shared" si="143"/>
        <v>0</v>
      </c>
      <c r="AC785" s="996"/>
      <c r="AD785" s="993">
        <v>458.56999999999994</v>
      </c>
      <c r="AE785" s="993">
        <v>2087.5299999999997</v>
      </c>
      <c r="AF785" s="993">
        <v>3189.24</v>
      </c>
      <c r="AG785" s="337">
        <f t="shared" si="141"/>
        <v>5735.3399999999992</v>
      </c>
      <c r="AH785" s="996">
        <v>1728.7299999999998</v>
      </c>
      <c r="AI785" s="993"/>
      <c r="AJ785" s="993"/>
      <c r="AK785" s="993"/>
      <c r="AL785" s="337">
        <f t="shared" si="142"/>
        <v>1728.7299999999998</v>
      </c>
    </row>
    <row r="786" spans="1:38" ht="12.75" customHeight="1" x14ac:dyDescent="0.2">
      <c r="A786" s="95" t="s">
        <v>279</v>
      </c>
      <c r="B786" s="96" t="s">
        <v>11</v>
      </c>
      <c r="C786" s="992" t="s">
        <v>146</v>
      </c>
      <c r="D786" s="993"/>
      <c r="E786" s="993"/>
      <c r="F786" s="993"/>
      <c r="G786" s="993"/>
      <c r="H786" s="994"/>
      <c r="I786" s="993"/>
      <c r="J786" s="993"/>
      <c r="K786" s="993"/>
      <c r="L786" s="993"/>
      <c r="M786" s="994"/>
      <c r="N786" s="993"/>
      <c r="O786" s="993"/>
      <c r="P786" s="993"/>
      <c r="Q786" s="993"/>
      <c r="R786" s="995"/>
      <c r="S786" s="996"/>
      <c r="T786" s="993"/>
      <c r="U786" s="993"/>
      <c r="V786" s="993"/>
      <c r="W786" s="997"/>
      <c r="X786" s="996"/>
      <c r="Y786" s="993"/>
      <c r="Z786" s="993"/>
      <c r="AA786" s="993"/>
      <c r="AB786" s="337">
        <f t="shared" si="143"/>
        <v>0</v>
      </c>
      <c r="AC786" s="996"/>
      <c r="AD786" s="993">
        <v>184.81</v>
      </c>
      <c r="AE786" s="993">
        <v>586.74</v>
      </c>
      <c r="AF786" s="993">
        <v>968.84</v>
      </c>
      <c r="AG786" s="337">
        <f t="shared" si="141"/>
        <v>1740.3899999999999</v>
      </c>
      <c r="AH786" s="996">
        <v>622.30999999999995</v>
      </c>
      <c r="AI786" s="993"/>
      <c r="AJ786" s="993"/>
      <c r="AK786" s="993"/>
      <c r="AL786" s="337">
        <f t="shared" si="142"/>
        <v>622.30999999999995</v>
      </c>
    </row>
    <row r="787" spans="1:38" ht="12.75" customHeight="1" x14ac:dyDescent="0.2">
      <c r="A787" s="95" t="s">
        <v>279</v>
      </c>
      <c r="B787" s="983" t="s">
        <v>281</v>
      </c>
      <c r="C787" s="96" t="s">
        <v>145</v>
      </c>
      <c r="D787" s="984"/>
      <c r="E787" s="984"/>
      <c r="F787" s="984"/>
      <c r="G787" s="984"/>
      <c r="H787" s="985"/>
      <c r="I787" s="984"/>
      <c r="J787" s="984"/>
      <c r="K787" s="984"/>
      <c r="L787" s="984"/>
      <c r="M787" s="985"/>
      <c r="N787" s="984"/>
      <c r="O787" s="984"/>
      <c r="P787" s="984"/>
      <c r="Q787" s="984"/>
      <c r="R787" s="986"/>
      <c r="S787" s="987"/>
      <c r="T787" s="984"/>
      <c r="U787" s="984"/>
      <c r="V787" s="984"/>
      <c r="W787" s="988"/>
      <c r="X787" s="987"/>
      <c r="Y787" s="984"/>
      <c r="Z787" s="984"/>
      <c r="AA787" s="984"/>
      <c r="AB787" s="337">
        <f t="shared" si="143"/>
        <v>0</v>
      </c>
      <c r="AC787" s="987"/>
      <c r="AD787" s="984">
        <v>233.72</v>
      </c>
      <c r="AE787" s="984">
        <v>1764.4499999999998</v>
      </c>
      <c r="AF787" s="984">
        <v>811.74</v>
      </c>
      <c r="AG787" s="337">
        <f t="shared" si="141"/>
        <v>2809.91</v>
      </c>
      <c r="AH787" s="987">
        <v>353.93000000000006</v>
      </c>
      <c r="AI787" s="984"/>
      <c r="AJ787" s="984"/>
      <c r="AK787" s="984"/>
      <c r="AL787" s="337">
        <f t="shared" si="142"/>
        <v>353.93000000000006</v>
      </c>
    </row>
    <row r="788" spans="1:38" ht="12.75" customHeight="1" x14ac:dyDescent="0.2">
      <c r="A788" s="95" t="s">
        <v>279</v>
      </c>
      <c r="B788" s="958" t="s">
        <v>280</v>
      </c>
      <c r="C788" s="992" t="s">
        <v>143</v>
      </c>
      <c r="D788" s="1460"/>
      <c r="E788" s="1460"/>
      <c r="F788" s="1460"/>
      <c r="G788" s="1460"/>
      <c r="H788" s="1461"/>
      <c r="I788" s="1460"/>
      <c r="J788" s="1460"/>
      <c r="K788" s="1460"/>
      <c r="L788" s="1460"/>
      <c r="M788" s="1461"/>
      <c r="N788" s="1460"/>
      <c r="O788" s="1460"/>
      <c r="P788" s="1460"/>
      <c r="Q788" s="1460"/>
      <c r="R788" s="1462"/>
      <c r="S788" s="1463"/>
      <c r="T788" s="1460"/>
      <c r="U788" s="1460"/>
      <c r="V788" s="1460"/>
      <c r="W788" s="1464"/>
      <c r="X788" s="1463"/>
      <c r="Y788" s="1460"/>
      <c r="Z788" s="1460"/>
      <c r="AA788" s="1460"/>
      <c r="AB788" s="337">
        <f t="shared" si="143"/>
        <v>0</v>
      </c>
      <c r="AC788" s="1463"/>
      <c r="AD788" s="1460"/>
      <c r="AE788" s="1460"/>
      <c r="AF788" s="1460">
        <v>12693</v>
      </c>
      <c r="AG788" s="337">
        <f t="shared" ref="AG788" si="147">SUM(AC788:AF788)</f>
        <v>12693</v>
      </c>
      <c r="AH788" s="987">
        <v>12759</v>
      </c>
      <c r="AI788" s="984"/>
      <c r="AJ788" s="984"/>
      <c r="AK788" s="984"/>
      <c r="AL788" s="337">
        <f t="shared" ref="AL788" si="148">SUM(AH788:AK788)</f>
        <v>12759</v>
      </c>
    </row>
    <row r="789" spans="1:38" ht="12.75" customHeight="1" x14ac:dyDescent="0.2">
      <c r="A789" s="95" t="s">
        <v>279</v>
      </c>
      <c r="B789" s="958" t="s">
        <v>280</v>
      </c>
      <c r="C789" s="96" t="s">
        <v>144</v>
      </c>
      <c r="D789" s="959"/>
      <c r="E789" s="959"/>
      <c r="F789" s="959"/>
      <c r="G789" s="959"/>
      <c r="H789" s="960"/>
      <c r="I789" s="959"/>
      <c r="J789" s="959"/>
      <c r="K789" s="959"/>
      <c r="L789" s="959"/>
      <c r="M789" s="960"/>
      <c r="N789" s="959"/>
      <c r="O789" s="959"/>
      <c r="P789" s="959"/>
      <c r="Q789" s="959"/>
      <c r="R789" s="961"/>
      <c r="S789" s="962"/>
      <c r="T789" s="959"/>
      <c r="U789" s="959"/>
      <c r="V789" s="959"/>
      <c r="W789" s="963"/>
      <c r="X789" s="962"/>
      <c r="Y789" s="959"/>
      <c r="Z789" s="959"/>
      <c r="AA789" s="959"/>
      <c r="AB789" s="337">
        <f t="shared" si="143"/>
        <v>0</v>
      </c>
      <c r="AC789" s="962"/>
      <c r="AD789" s="959">
        <v>4878</v>
      </c>
      <c r="AE789" s="959">
        <v>32276</v>
      </c>
      <c r="AF789" s="959">
        <v>27039</v>
      </c>
      <c r="AG789" s="337">
        <f t="shared" si="141"/>
        <v>64193</v>
      </c>
      <c r="AH789" s="962">
        <v>19468</v>
      </c>
      <c r="AI789" s="959">
        <v>12986</v>
      </c>
      <c r="AJ789" s="959"/>
      <c r="AK789" s="959"/>
      <c r="AL789" s="337">
        <f t="shared" si="142"/>
        <v>32454</v>
      </c>
    </row>
    <row r="790" spans="1:38" ht="12.75" customHeight="1" x14ac:dyDescent="0.2">
      <c r="A790" s="95" t="s">
        <v>279</v>
      </c>
      <c r="B790" s="1103" t="s">
        <v>283</v>
      </c>
      <c r="C790" s="96" t="s">
        <v>142</v>
      </c>
      <c r="D790" s="1104"/>
      <c r="E790" s="1104"/>
      <c r="F790" s="1104"/>
      <c r="G790" s="1104"/>
      <c r="H790" s="1105"/>
      <c r="I790" s="1104"/>
      <c r="J790" s="1104"/>
      <c r="K790" s="1104"/>
      <c r="L790" s="1104"/>
      <c r="M790" s="1105"/>
      <c r="N790" s="1104"/>
      <c r="O790" s="1104"/>
      <c r="P790" s="1104"/>
      <c r="Q790" s="1104"/>
      <c r="R790" s="1106"/>
      <c r="S790" s="1107"/>
      <c r="T790" s="1104"/>
      <c r="U790" s="1104"/>
      <c r="V790" s="1104"/>
      <c r="W790" s="1108"/>
      <c r="X790" s="1107"/>
      <c r="Y790" s="1104"/>
      <c r="Z790" s="1104"/>
      <c r="AA790" s="1104"/>
      <c r="AB790" s="337">
        <f t="shared" ref="AB790" si="149">SUM(X790:AA790)</f>
        <v>0</v>
      </c>
      <c r="AC790" s="336"/>
      <c r="AD790" s="323">
        <v>34688.990000000005</v>
      </c>
      <c r="AE790" s="323">
        <v>61775.41</v>
      </c>
      <c r="AF790" s="323">
        <v>89034.95</v>
      </c>
      <c r="AG790" s="337">
        <f t="shared" ref="AG790:AG838" si="150">SUM(AC790:AF790)</f>
        <v>185499.35</v>
      </c>
      <c r="AH790" s="336">
        <v>15208.089999999998</v>
      </c>
      <c r="AI790" s="323">
        <v>20388</v>
      </c>
      <c r="AJ790" s="323"/>
      <c r="AK790" s="323"/>
      <c r="AL790" s="337">
        <f t="shared" si="142"/>
        <v>35596.089999999997</v>
      </c>
    </row>
    <row r="791" spans="1:38" ht="12.75" customHeight="1" x14ac:dyDescent="0.2">
      <c r="A791" s="95" t="s">
        <v>279</v>
      </c>
      <c r="B791" s="322" t="s">
        <v>210</v>
      </c>
      <c r="C791" s="322" t="s">
        <v>141</v>
      </c>
      <c r="D791" s="965"/>
      <c r="E791" s="965"/>
      <c r="F791" s="965"/>
      <c r="G791" s="965"/>
      <c r="H791" s="966"/>
      <c r="I791" s="965"/>
      <c r="J791" s="965"/>
      <c r="K791" s="965"/>
      <c r="L791" s="965"/>
      <c r="M791" s="966"/>
      <c r="N791" s="965"/>
      <c r="O791" s="965"/>
      <c r="P791" s="965"/>
      <c r="Q791" s="965"/>
      <c r="R791" s="967"/>
      <c r="S791" s="968"/>
      <c r="T791" s="965"/>
      <c r="U791" s="965"/>
      <c r="V791" s="965"/>
      <c r="W791" s="969"/>
      <c r="X791" s="968"/>
      <c r="Y791" s="965"/>
      <c r="Z791" s="965"/>
      <c r="AA791" s="965"/>
      <c r="AB791" s="337">
        <f t="shared" si="143"/>
        <v>0</v>
      </c>
      <c r="AC791" s="336"/>
      <c r="AD791" s="323">
        <v>23745.1</v>
      </c>
      <c r="AE791" s="323">
        <v>93383.439999999973</v>
      </c>
      <c r="AF791" s="323">
        <v>89347.44</v>
      </c>
      <c r="AG791" s="337">
        <f t="shared" si="150"/>
        <v>206475.97999999998</v>
      </c>
      <c r="AH791" s="336">
        <v>56809.62999999999</v>
      </c>
      <c r="AI791" s="323">
        <v>28638.510000000002</v>
      </c>
      <c r="AJ791" s="323"/>
      <c r="AK791" s="323"/>
      <c r="AL791" s="337">
        <f t="shared" si="142"/>
        <v>85448.139999999985</v>
      </c>
    </row>
    <row r="792" spans="1:38" ht="12.75" customHeight="1" x14ac:dyDescent="0.2">
      <c r="A792" s="95" t="s">
        <v>279</v>
      </c>
      <c r="B792" s="322" t="s">
        <v>210</v>
      </c>
      <c r="C792" s="96" t="s">
        <v>145</v>
      </c>
      <c r="D792" s="965"/>
      <c r="E792" s="965"/>
      <c r="F792" s="965"/>
      <c r="G792" s="965"/>
      <c r="H792" s="966"/>
      <c r="I792" s="965"/>
      <c r="J792" s="965"/>
      <c r="K792" s="965"/>
      <c r="L792" s="965"/>
      <c r="M792" s="966"/>
      <c r="N792" s="965"/>
      <c r="O792" s="965"/>
      <c r="P792" s="965"/>
      <c r="Q792" s="965"/>
      <c r="R792" s="967"/>
      <c r="S792" s="968"/>
      <c r="T792" s="965"/>
      <c r="U792" s="965"/>
      <c r="V792" s="965"/>
      <c r="W792" s="969"/>
      <c r="X792" s="968"/>
      <c r="Y792" s="965"/>
      <c r="Z792" s="965"/>
      <c r="AA792" s="965"/>
      <c r="AB792" s="337">
        <f t="shared" si="143"/>
        <v>0</v>
      </c>
      <c r="AC792" s="336"/>
      <c r="AD792" s="323">
        <v>5460.2400000000016</v>
      </c>
      <c r="AE792" s="323">
        <v>14551.260000000004</v>
      </c>
      <c r="AF792" s="323">
        <v>12999.039999999999</v>
      </c>
      <c r="AG792" s="337">
        <f t="shared" si="150"/>
        <v>33010.540000000008</v>
      </c>
      <c r="AH792" s="336">
        <v>8228.1000000000022</v>
      </c>
      <c r="AI792" s="323">
        <v>10531.02</v>
      </c>
      <c r="AJ792" s="323"/>
      <c r="AK792" s="323"/>
      <c r="AL792" s="337">
        <f t="shared" si="142"/>
        <v>18759.120000000003</v>
      </c>
    </row>
    <row r="793" spans="1:38" ht="12.75" customHeight="1" x14ac:dyDescent="0.2">
      <c r="A793" s="1465" t="s">
        <v>306</v>
      </c>
      <c r="B793" s="1523" t="s">
        <v>290</v>
      </c>
      <c r="C793" s="96" t="s">
        <v>145</v>
      </c>
      <c r="D793" s="1524"/>
      <c r="E793" s="1524"/>
      <c r="F793" s="1524"/>
      <c r="G793" s="1524"/>
      <c r="H793" s="1525"/>
      <c r="I793" s="1524"/>
      <c r="J793" s="1524"/>
      <c r="K793" s="1524"/>
      <c r="L793" s="1524"/>
      <c r="M793" s="1525"/>
      <c r="N793" s="1524"/>
      <c r="O793" s="1524"/>
      <c r="P793" s="1524"/>
      <c r="Q793" s="1524"/>
      <c r="R793" s="1526"/>
      <c r="S793" s="1527"/>
      <c r="T793" s="1524"/>
      <c r="U793" s="1524"/>
      <c r="V793" s="1524"/>
      <c r="W793" s="1528"/>
      <c r="X793" s="1527"/>
      <c r="Y793" s="1524"/>
      <c r="Z793" s="1524"/>
      <c r="AA793" s="1524"/>
      <c r="AB793" s="337">
        <f t="shared" si="143"/>
        <v>0</v>
      </c>
      <c r="AC793" s="1527"/>
      <c r="AD793" s="1524"/>
      <c r="AE793" s="1524"/>
      <c r="AF793" s="1524"/>
      <c r="AG793" s="337">
        <f t="shared" si="150"/>
        <v>0</v>
      </c>
      <c r="AH793" s="1527">
        <v>1815.44</v>
      </c>
      <c r="AI793" s="1524">
        <v>5355.79</v>
      </c>
      <c r="AJ793" s="1524"/>
      <c r="AK793" s="1524"/>
      <c r="AL793" s="337">
        <f t="shared" si="142"/>
        <v>7171.23</v>
      </c>
    </row>
    <row r="794" spans="1:38" ht="12.75" customHeight="1" x14ac:dyDescent="0.2">
      <c r="A794" s="1465" t="s">
        <v>306</v>
      </c>
      <c r="B794" s="1529" t="s">
        <v>243</v>
      </c>
      <c r="C794" s="1529" t="s">
        <v>124</v>
      </c>
      <c r="D794" s="1530"/>
      <c r="E794" s="1530"/>
      <c r="F794" s="1530"/>
      <c r="G794" s="1530"/>
      <c r="H794" s="1531"/>
      <c r="I794" s="1530"/>
      <c r="J794" s="1530"/>
      <c r="K794" s="1530"/>
      <c r="L794" s="1530"/>
      <c r="M794" s="1531"/>
      <c r="N794" s="1530"/>
      <c r="O794" s="1530"/>
      <c r="P794" s="1530"/>
      <c r="Q794" s="1530"/>
      <c r="R794" s="1532"/>
      <c r="S794" s="1533"/>
      <c r="T794" s="1530"/>
      <c r="U794" s="1530"/>
      <c r="V794" s="1530"/>
      <c r="W794" s="1534"/>
      <c r="X794" s="1533"/>
      <c r="Y794" s="1530"/>
      <c r="Z794" s="1530"/>
      <c r="AA794" s="1530"/>
      <c r="AB794" s="337">
        <f t="shared" si="143"/>
        <v>0</v>
      </c>
      <c r="AC794" s="1533"/>
      <c r="AD794" s="1530"/>
      <c r="AE794" s="1530"/>
      <c r="AF794" s="1530"/>
      <c r="AG794" s="337">
        <f t="shared" si="150"/>
        <v>0</v>
      </c>
      <c r="AH794" s="1533">
        <v>4663.6399999999994</v>
      </c>
      <c r="AI794" s="1530">
        <v>2626.76</v>
      </c>
      <c r="AJ794" s="1530"/>
      <c r="AK794" s="1530"/>
      <c r="AL794" s="337">
        <f t="shared" si="142"/>
        <v>7290.4</v>
      </c>
    </row>
    <row r="795" spans="1:38" ht="12.75" customHeight="1" x14ac:dyDescent="0.2">
      <c r="A795" s="1465" t="s">
        <v>306</v>
      </c>
      <c r="B795" s="1529" t="s">
        <v>243</v>
      </c>
      <c r="C795" s="1529" t="s">
        <v>125</v>
      </c>
      <c r="D795" s="1530"/>
      <c r="E795" s="1530"/>
      <c r="F795" s="1530"/>
      <c r="G795" s="1530"/>
      <c r="H795" s="1531"/>
      <c r="I795" s="1530"/>
      <c r="J795" s="1530"/>
      <c r="K795" s="1530"/>
      <c r="L795" s="1530"/>
      <c r="M795" s="1531"/>
      <c r="N795" s="1530"/>
      <c r="O795" s="1530"/>
      <c r="P795" s="1530"/>
      <c r="Q795" s="1530"/>
      <c r="R795" s="1532"/>
      <c r="S795" s="1533"/>
      <c r="T795" s="1530"/>
      <c r="U795" s="1530"/>
      <c r="V795" s="1530"/>
      <c r="W795" s="1534"/>
      <c r="X795" s="1533"/>
      <c r="Y795" s="1530"/>
      <c r="Z795" s="1530"/>
      <c r="AA795" s="1530"/>
      <c r="AB795" s="337">
        <f t="shared" si="143"/>
        <v>0</v>
      </c>
      <c r="AC795" s="1533"/>
      <c r="AD795" s="1530"/>
      <c r="AE795" s="1530"/>
      <c r="AF795" s="1530"/>
      <c r="AG795" s="337">
        <f t="shared" si="150"/>
        <v>0</v>
      </c>
      <c r="AH795" s="1533">
        <v>7997.3099999999995</v>
      </c>
      <c r="AI795" s="1530">
        <v>7309.93</v>
      </c>
      <c r="AJ795" s="1530"/>
      <c r="AK795" s="1530"/>
      <c r="AL795" s="337">
        <f t="shared" si="142"/>
        <v>15307.24</v>
      </c>
    </row>
    <row r="796" spans="1:38" ht="12.75" customHeight="1" x14ac:dyDescent="0.2">
      <c r="A796" s="1465" t="s">
        <v>306</v>
      </c>
      <c r="B796" s="1529" t="s">
        <v>243</v>
      </c>
      <c r="C796" s="1529" t="s">
        <v>126</v>
      </c>
      <c r="D796" s="1530"/>
      <c r="E796" s="1530"/>
      <c r="F796" s="1530"/>
      <c r="G796" s="1530"/>
      <c r="H796" s="1531"/>
      <c r="I796" s="1530"/>
      <c r="J796" s="1530"/>
      <c r="K796" s="1530"/>
      <c r="L796" s="1530"/>
      <c r="M796" s="1531"/>
      <c r="N796" s="1530"/>
      <c r="O796" s="1530"/>
      <c r="P796" s="1530"/>
      <c r="Q796" s="1530"/>
      <c r="R796" s="1532"/>
      <c r="S796" s="1533"/>
      <c r="T796" s="1530"/>
      <c r="U796" s="1530"/>
      <c r="V796" s="1530"/>
      <c r="W796" s="1534"/>
      <c r="X796" s="1533"/>
      <c r="Y796" s="1530"/>
      <c r="Z796" s="1530"/>
      <c r="AA796" s="1530"/>
      <c r="AB796" s="337">
        <f t="shared" si="143"/>
        <v>0</v>
      </c>
      <c r="AC796" s="1533"/>
      <c r="AD796" s="1530"/>
      <c r="AE796" s="1530"/>
      <c r="AF796" s="1530"/>
      <c r="AG796" s="337">
        <f t="shared" si="150"/>
        <v>0</v>
      </c>
      <c r="AH796" s="1533">
        <v>12853.099999999999</v>
      </c>
      <c r="AI796" s="1530">
        <v>16317.719999999998</v>
      </c>
      <c r="AJ796" s="1530"/>
      <c r="AK796" s="1530"/>
      <c r="AL796" s="337">
        <f t="shared" si="142"/>
        <v>29170.819999999996</v>
      </c>
    </row>
    <row r="797" spans="1:38" ht="12.75" customHeight="1" x14ac:dyDescent="0.2">
      <c r="A797" s="1465" t="s">
        <v>306</v>
      </c>
      <c r="B797" s="1529" t="s">
        <v>243</v>
      </c>
      <c r="C797" s="1529" t="s">
        <v>160</v>
      </c>
      <c r="D797" s="1530"/>
      <c r="E797" s="1530"/>
      <c r="F797" s="1530"/>
      <c r="G797" s="1530"/>
      <c r="H797" s="1531"/>
      <c r="I797" s="1530"/>
      <c r="J797" s="1530"/>
      <c r="K797" s="1530"/>
      <c r="L797" s="1530"/>
      <c r="M797" s="1531"/>
      <c r="N797" s="1530"/>
      <c r="O797" s="1530"/>
      <c r="P797" s="1530"/>
      <c r="Q797" s="1530"/>
      <c r="R797" s="1532"/>
      <c r="S797" s="1533"/>
      <c r="T797" s="1530"/>
      <c r="U797" s="1530"/>
      <c r="V797" s="1530"/>
      <c r="W797" s="1534"/>
      <c r="X797" s="1533"/>
      <c r="Y797" s="1530"/>
      <c r="Z797" s="1530"/>
      <c r="AA797" s="1530"/>
      <c r="AB797" s="337">
        <f t="shared" si="143"/>
        <v>0</v>
      </c>
      <c r="AC797" s="1533"/>
      <c r="AD797" s="1530"/>
      <c r="AE797" s="1530"/>
      <c r="AF797" s="1530"/>
      <c r="AG797" s="337">
        <f t="shared" si="150"/>
        <v>0</v>
      </c>
      <c r="AH797" s="1533">
        <v>8225.4399999999987</v>
      </c>
      <c r="AI797" s="1530">
        <v>6165.9000000000015</v>
      </c>
      <c r="AJ797" s="1530"/>
      <c r="AK797" s="1530"/>
      <c r="AL797" s="337">
        <f t="shared" si="142"/>
        <v>14391.34</v>
      </c>
    </row>
    <row r="798" spans="1:38" ht="12.75" customHeight="1" x14ac:dyDescent="0.2">
      <c r="A798" s="1465" t="s">
        <v>306</v>
      </c>
      <c r="B798" s="1529" t="s">
        <v>243</v>
      </c>
      <c r="C798" s="1529" t="s">
        <v>127</v>
      </c>
      <c r="D798" s="1530"/>
      <c r="E798" s="1530"/>
      <c r="F798" s="1530"/>
      <c r="G798" s="1530"/>
      <c r="H798" s="1531"/>
      <c r="I798" s="1530"/>
      <c r="J798" s="1530"/>
      <c r="K798" s="1530"/>
      <c r="L798" s="1530"/>
      <c r="M798" s="1531"/>
      <c r="N798" s="1530"/>
      <c r="O798" s="1530"/>
      <c r="P798" s="1530"/>
      <c r="Q798" s="1530"/>
      <c r="R798" s="1532"/>
      <c r="S798" s="1533"/>
      <c r="T798" s="1530"/>
      <c r="U798" s="1530"/>
      <c r="V798" s="1530"/>
      <c r="W798" s="1534"/>
      <c r="X798" s="1533"/>
      <c r="Y798" s="1530"/>
      <c r="Z798" s="1530"/>
      <c r="AA798" s="1530"/>
      <c r="AB798" s="337">
        <f t="shared" si="143"/>
        <v>0</v>
      </c>
      <c r="AC798" s="1533"/>
      <c r="AD798" s="1530"/>
      <c r="AE798" s="1530"/>
      <c r="AF798" s="1530"/>
      <c r="AG798" s="337">
        <f t="shared" si="150"/>
        <v>0</v>
      </c>
      <c r="AH798" s="1533">
        <v>8899.4200000000019</v>
      </c>
      <c r="AI798" s="1530">
        <v>6752.6399999999994</v>
      </c>
      <c r="AJ798" s="1530"/>
      <c r="AK798" s="1530"/>
      <c r="AL798" s="337">
        <f t="shared" si="142"/>
        <v>15652.060000000001</v>
      </c>
    </row>
    <row r="799" spans="1:38" ht="12.75" customHeight="1" x14ac:dyDescent="0.2">
      <c r="A799" s="1465" t="s">
        <v>306</v>
      </c>
      <c r="B799" s="1529" t="s">
        <v>243</v>
      </c>
      <c r="C799" s="1529" t="s">
        <v>150</v>
      </c>
      <c r="D799" s="1530"/>
      <c r="E799" s="1530"/>
      <c r="F799" s="1530"/>
      <c r="G799" s="1530"/>
      <c r="H799" s="1531"/>
      <c r="I799" s="1530"/>
      <c r="J799" s="1530"/>
      <c r="K799" s="1530"/>
      <c r="L799" s="1530"/>
      <c r="M799" s="1531"/>
      <c r="N799" s="1530"/>
      <c r="O799" s="1530"/>
      <c r="P799" s="1530"/>
      <c r="Q799" s="1530"/>
      <c r="R799" s="1532"/>
      <c r="S799" s="1533"/>
      <c r="T799" s="1530"/>
      <c r="U799" s="1530"/>
      <c r="V799" s="1530"/>
      <c r="W799" s="1534"/>
      <c r="X799" s="1533"/>
      <c r="Y799" s="1530"/>
      <c r="Z799" s="1530"/>
      <c r="AA799" s="1530"/>
      <c r="AB799" s="337">
        <f t="shared" si="143"/>
        <v>0</v>
      </c>
      <c r="AC799" s="1533"/>
      <c r="AD799" s="1530"/>
      <c r="AE799" s="1530"/>
      <c r="AF799" s="1530"/>
      <c r="AG799" s="337">
        <f t="shared" si="150"/>
        <v>0</v>
      </c>
      <c r="AH799" s="1533">
        <v>15717.18</v>
      </c>
      <c r="AI799" s="1530">
        <v>11623.7</v>
      </c>
      <c r="AJ799" s="1530"/>
      <c r="AK799" s="1530"/>
      <c r="AL799" s="337">
        <f t="shared" si="142"/>
        <v>27340.880000000001</v>
      </c>
    </row>
    <row r="800" spans="1:38" ht="12.75" customHeight="1" x14ac:dyDescent="0.2">
      <c r="A800" s="1465" t="s">
        <v>306</v>
      </c>
      <c r="B800" s="1529" t="s">
        <v>243</v>
      </c>
      <c r="C800" s="1529" t="s">
        <v>129</v>
      </c>
      <c r="D800" s="1530"/>
      <c r="E800" s="1530"/>
      <c r="F800" s="1530"/>
      <c r="G800" s="1530"/>
      <c r="H800" s="1531"/>
      <c r="I800" s="1530"/>
      <c r="J800" s="1530"/>
      <c r="K800" s="1530"/>
      <c r="L800" s="1530"/>
      <c r="M800" s="1531"/>
      <c r="N800" s="1530"/>
      <c r="O800" s="1530"/>
      <c r="P800" s="1530"/>
      <c r="Q800" s="1530"/>
      <c r="R800" s="1532"/>
      <c r="S800" s="1533"/>
      <c r="T800" s="1530"/>
      <c r="U800" s="1530"/>
      <c r="V800" s="1530"/>
      <c r="W800" s="1534"/>
      <c r="X800" s="1533"/>
      <c r="Y800" s="1530"/>
      <c r="Z800" s="1530"/>
      <c r="AA800" s="1530"/>
      <c r="AB800" s="337">
        <f t="shared" si="143"/>
        <v>0</v>
      </c>
      <c r="AC800" s="1533"/>
      <c r="AD800" s="1530"/>
      <c r="AE800" s="1530"/>
      <c r="AF800" s="1530"/>
      <c r="AG800" s="337">
        <f t="shared" si="150"/>
        <v>0</v>
      </c>
      <c r="AH800" s="1533">
        <v>3502.3700000000003</v>
      </c>
      <c r="AI800" s="1530">
        <v>1953.5700000000002</v>
      </c>
      <c r="AJ800" s="1530"/>
      <c r="AK800" s="1530"/>
      <c r="AL800" s="337">
        <f t="shared" si="142"/>
        <v>5455.9400000000005</v>
      </c>
    </row>
    <row r="801" spans="1:38" ht="12.75" customHeight="1" x14ac:dyDescent="0.2">
      <c r="A801" s="1465" t="s">
        <v>306</v>
      </c>
      <c r="B801" s="1529" t="s">
        <v>243</v>
      </c>
      <c r="C801" s="1529" t="s">
        <v>130</v>
      </c>
      <c r="D801" s="1530"/>
      <c r="E801" s="1530"/>
      <c r="F801" s="1530"/>
      <c r="G801" s="1530"/>
      <c r="H801" s="1531"/>
      <c r="I801" s="1530"/>
      <c r="J801" s="1530"/>
      <c r="K801" s="1530"/>
      <c r="L801" s="1530"/>
      <c r="M801" s="1531"/>
      <c r="N801" s="1530"/>
      <c r="O801" s="1530"/>
      <c r="P801" s="1530"/>
      <c r="Q801" s="1530"/>
      <c r="R801" s="1532"/>
      <c r="S801" s="1533"/>
      <c r="T801" s="1530"/>
      <c r="U801" s="1530"/>
      <c r="V801" s="1530"/>
      <c r="W801" s="1534"/>
      <c r="X801" s="1533"/>
      <c r="Y801" s="1530"/>
      <c r="Z801" s="1530"/>
      <c r="AA801" s="1530"/>
      <c r="AB801" s="337">
        <f t="shared" si="143"/>
        <v>0</v>
      </c>
      <c r="AC801" s="1533"/>
      <c r="AD801" s="1530"/>
      <c r="AE801" s="1530"/>
      <c r="AF801" s="1530"/>
      <c r="AG801" s="337">
        <f t="shared" si="150"/>
        <v>0</v>
      </c>
      <c r="AH801" s="1533">
        <v>425.5</v>
      </c>
      <c r="AI801" s="1530">
        <v>634.11999999999989</v>
      </c>
      <c r="AJ801" s="1530"/>
      <c r="AK801" s="1530"/>
      <c r="AL801" s="337">
        <f t="shared" si="142"/>
        <v>1059.6199999999999</v>
      </c>
    </row>
    <row r="802" spans="1:38" ht="12.75" customHeight="1" x14ac:dyDescent="0.2">
      <c r="A802" s="1465" t="s">
        <v>306</v>
      </c>
      <c r="B802" s="1529" t="s">
        <v>243</v>
      </c>
      <c r="C802" s="1529" t="s">
        <v>131</v>
      </c>
      <c r="D802" s="1530"/>
      <c r="E802" s="1530"/>
      <c r="F802" s="1530"/>
      <c r="G802" s="1530"/>
      <c r="H802" s="1531"/>
      <c r="I802" s="1530"/>
      <c r="J802" s="1530"/>
      <c r="K802" s="1530"/>
      <c r="L802" s="1530"/>
      <c r="M802" s="1531"/>
      <c r="N802" s="1530"/>
      <c r="O802" s="1530"/>
      <c r="P802" s="1530"/>
      <c r="Q802" s="1530"/>
      <c r="R802" s="1532"/>
      <c r="S802" s="1533"/>
      <c r="T802" s="1530"/>
      <c r="U802" s="1530"/>
      <c r="V802" s="1530"/>
      <c r="W802" s="1534"/>
      <c r="X802" s="1533"/>
      <c r="Y802" s="1530"/>
      <c r="Z802" s="1530"/>
      <c r="AA802" s="1530"/>
      <c r="AB802" s="337">
        <f t="shared" si="143"/>
        <v>0</v>
      </c>
      <c r="AC802" s="1533"/>
      <c r="AD802" s="1530"/>
      <c r="AE802" s="1530"/>
      <c r="AF802" s="1530"/>
      <c r="AG802" s="337">
        <f t="shared" si="150"/>
        <v>0</v>
      </c>
      <c r="AH802" s="1533">
        <v>38229.630000000005</v>
      </c>
      <c r="AI802" s="1530">
        <v>36743.490000000005</v>
      </c>
      <c r="AJ802" s="1530"/>
      <c r="AK802" s="1530"/>
      <c r="AL802" s="337">
        <f t="shared" si="142"/>
        <v>74973.12000000001</v>
      </c>
    </row>
    <row r="803" spans="1:38" ht="12.75" customHeight="1" x14ac:dyDescent="0.2">
      <c r="A803" s="1465" t="s">
        <v>306</v>
      </c>
      <c r="B803" s="1529" t="s">
        <v>243</v>
      </c>
      <c r="C803" s="1544" t="s">
        <v>226</v>
      </c>
      <c r="D803" s="1545"/>
      <c r="E803" s="1545"/>
      <c r="F803" s="1545"/>
      <c r="G803" s="1545"/>
      <c r="H803" s="1546"/>
      <c r="I803" s="1545"/>
      <c r="J803" s="1545"/>
      <c r="K803" s="1545"/>
      <c r="L803" s="1545"/>
      <c r="M803" s="1546"/>
      <c r="N803" s="1545"/>
      <c r="O803" s="1545"/>
      <c r="P803" s="1545"/>
      <c r="Q803" s="1545"/>
      <c r="R803" s="1547"/>
      <c r="S803" s="1548"/>
      <c r="T803" s="1545"/>
      <c r="U803" s="1545"/>
      <c r="V803" s="1545"/>
      <c r="W803" s="1549"/>
      <c r="X803" s="1548"/>
      <c r="Y803" s="1545"/>
      <c r="Z803" s="1545"/>
      <c r="AA803" s="1545"/>
      <c r="AB803" s="337">
        <f t="shared" si="143"/>
        <v>0</v>
      </c>
      <c r="AC803" s="1548"/>
      <c r="AD803" s="1545"/>
      <c r="AE803" s="1545"/>
      <c r="AF803" s="1545"/>
      <c r="AG803" s="337">
        <f t="shared" si="150"/>
        <v>0</v>
      </c>
      <c r="AH803" s="1548">
        <v>7007.5600000000022</v>
      </c>
      <c r="AI803" s="1545">
        <v>7551.3900000000012</v>
      </c>
      <c r="AJ803" s="1545"/>
      <c r="AK803" s="1545"/>
      <c r="AL803" s="337">
        <f t="shared" si="142"/>
        <v>14558.950000000004</v>
      </c>
    </row>
    <row r="804" spans="1:38" ht="12.75" customHeight="1" x14ac:dyDescent="0.2">
      <c r="A804" s="1465" t="s">
        <v>306</v>
      </c>
      <c r="B804" s="1529" t="s">
        <v>243</v>
      </c>
      <c r="C804" s="1529" t="s">
        <v>132</v>
      </c>
      <c r="D804" s="1530"/>
      <c r="E804" s="1530"/>
      <c r="F804" s="1530"/>
      <c r="G804" s="1530"/>
      <c r="H804" s="1531"/>
      <c r="I804" s="1530"/>
      <c r="J804" s="1530"/>
      <c r="K804" s="1530"/>
      <c r="L804" s="1530"/>
      <c r="M804" s="1531"/>
      <c r="N804" s="1530"/>
      <c r="O804" s="1530"/>
      <c r="P804" s="1530"/>
      <c r="Q804" s="1530"/>
      <c r="R804" s="1532"/>
      <c r="S804" s="1533"/>
      <c r="T804" s="1530"/>
      <c r="U804" s="1530"/>
      <c r="V804" s="1530"/>
      <c r="W804" s="1534"/>
      <c r="X804" s="1533"/>
      <c r="Y804" s="1530"/>
      <c r="Z804" s="1530"/>
      <c r="AA804" s="1530"/>
      <c r="AB804" s="337">
        <f t="shared" si="143"/>
        <v>0</v>
      </c>
      <c r="AC804" s="1533"/>
      <c r="AD804" s="1530"/>
      <c r="AE804" s="1530"/>
      <c r="AF804" s="1530"/>
      <c r="AG804" s="337">
        <f t="shared" si="150"/>
        <v>0</v>
      </c>
      <c r="AH804" s="1533">
        <v>69.75</v>
      </c>
      <c r="AI804" s="1530">
        <v>64.599999999999994</v>
      </c>
      <c r="AJ804" s="1530"/>
      <c r="AK804" s="1530"/>
      <c r="AL804" s="337">
        <f t="shared" si="142"/>
        <v>134.35</v>
      </c>
    </row>
    <row r="805" spans="1:38" ht="12.75" customHeight="1" x14ac:dyDescent="0.2">
      <c r="A805" s="1465" t="s">
        <v>306</v>
      </c>
      <c r="B805" s="1529" t="s">
        <v>243</v>
      </c>
      <c r="C805" s="1529" t="s">
        <v>133</v>
      </c>
      <c r="D805" s="1530"/>
      <c r="E805" s="1530"/>
      <c r="F805" s="1530"/>
      <c r="G805" s="1530"/>
      <c r="H805" s="1531"/>
      <c r="I805" s="1530"/>
      <c r="J805" s="1530"/>
      <c r="K805" s="1530"/>
      <c r="L805" s="1530"/>
      <c r="M805" s="1531"/>
      <c r="N805" s="1530"/>
      <c r="O805" s="1530"/>
      <c r="P805" s="1530"/>
      <c r="Q805" s="1530"/>
      <c r="R805" s="1532"/>
      <c r="S805" s="1533"/>
      <c r="T805" s="1530"/>
      <c r="U805" s="1530"/>
      <c r="V805" s="1530"/>
      <c r="W805" s="1534"/>
      <c r="X805" s="1533"/>
      <c r="Y805" s="1530"/>
      <c r="Z805" s="1530"/>
      <c r="AA805" s="1530"/>
      <c r="AB805" s="337">
        <f t="shared" si="143"/>
        <v>0</v>
      </c>
      <c r="AC805" s="1533"/>
      <c r="AD805" s="1530"/>
      <c r="AE805" s="1530"/>
      <c r="AF805" s="1530"/>
      <c r="AG805" s="337">
        <f t="shared" si="150"/>
        <v>0</v>
      </c>
      <c r="AH805" s="1533">
        <v>1129.5800000000002</v>
      </c>
      <c r="AI805" s="1530">
        <v>907.63999999999976</v>
      </c>
      <c r="AJ805" s="1530"/>
      <c r="AK805" s="1530"/>
      <c r="AL805" s="337">
        <f t="shared" si="142"/>
        <v>2037.2199999999998</v>
      </c>
    </row>
    <row r="806" spans="1:38" ht="12.75" customHeight="1" x14ac:dyDescent="0.2">
      <c r="A806" s="1465" t="s">
        <v>306</v>
      </c>
      <c r="B806" s="1529" t="s">
        <v>243</v>
      </c>
      <c r="C806" s="1529" t="s">
        <v>135</v>
      </c>
      <c r="D806" s="1530"/>
      <c r="E806" s="1530"/>
      <c r="F806" s="1530"/>
      <c r="G806" s="1530"/>
      <c r="H806" s="1531"/>
      <c r="I806" s="1530"/>
      <c r="J806" s="1530"/>
      <c r="K806" s="1530"/>
      <c r="L806" s="1530"/>
      <c r="M806" s="1531"/>
      <c r="N806" s="1530"/>
      <c r="O806" s="1530"/>
      <c r="P806" s="1530"/>
      <c r="Q806" s="1530"/>
      <c r="R806" s="1532"/>
      <c r="S806" s="1533"/>
      <c r="T806" s="1530"/>
      <c r="U806" s="1530"/>
      <c r="V806" s="1530"/>
      <c r="W806" s="1534"/>
      <c r="X806" s="1533"/>
      <c r="Y806" s="1530"/>
      <c r="Z806" s="1530"/>
      <c r="AA806" s="1530"/>
      <c r="AB806" s="337">
        <f t="shared" si="143"/>
        <v>0</v>
      </c>
      <c r="AC806" s="1533"/>
      <c r="AD806" s="1530"/>
      <c r="AE806" s="1530"/>
      <c r="AF806" s="1530"/>
      <c r="AG806" s="337">
        <f t="shared" si="150"/>
        <v>0</v>
      </c>
      <c r="AH806" s="1533">
        <v>1512.62</v>
      </c>
      <c r="AI806" s="1530">
        <v>1776.4100000000003</v>
      </c>
      <c r="AJ806" s="1530"/>
      <c r="AK806" s="1530"/>
      <c r="AL806" s="337">
        <f t="shared" si="142"/>
        <v>3289.03</v>
      </c>
    </row>
    <row r="807" spans="1:38" ht="12.75" customHeight="1" x14ac:dyDescent="0.2">
      <c r="A807" s="1465" t="s">
        <v>306</v>
      </c>
      <c r="B807" s="1529" t="s">
        <v>243</v>
      </c>
      <c r="C807" s="1529" t="s">
        <v>155</v>
      </c>
      <c r="D807" s="1530"/>
      <c r="E807" s="1530"/>
      <c r="F807" s="1530"/>
      <c r="G807" s="1530"/>
      <c r="H807" s="1531"/>
      <c r="I807" s="1530"/>
      <c r="J807" s="1530"/>
      <c r="K807" s="1530"/>
      <c r="L807" s="1530"/>
      <c r="M807" s="1531"/>
      <c r="N807" s="1530"/>
      <c r="O807" s="1530"/>
      <c r="P807" s="1530"/>
      <c r="Q807" s="1530"/>
      <c r="R807" s="1532"/>
      <c r="S807" s="1533"/>
      <c r="T807" s="1530"/>
      <c r="U807" s="1530"/>
      <c r="V807" s="1530"/>
      <c r="W807" s="1534"/>
      <c r="X807" s="1533"/>
      <c r="Y807" s="1530"/>
      <c r="Z807" s="1530"/>
      <c r="AA807" s="1530"/>
      <c r="AB807" s="337">
        <f t="shared" si="143"/>
        <v>0</v>
      </c>
      <c r="AC807" s="1533"/>
      <c r="AD807" s="1530"/>
      <c r="AE807" s="1530"/>
      <c r="AF807" s="1530"/>
      <c r="AG807" s="337">
        <f t="shared" si="150"/>
        <v>0</v>
      </c>
      <c r="AH807" s="1533">
        <v>6377.5</v>
      </c>
      <c r="AI807" s="1530">
        <v>7734.6000000000013</v>
      </c>
      <c r="AJ807" s="1530"/>
      <c r="AK807" s="1530"/>
      <c r="AL807" s="337">
        <f t="shared" si="142"/>
        <v>14112.100000000002</v>
      </c>
    </row>
    <row r="808" spans="1:38" ht="12.75" customHeight="1" x14ac:dyDescent="0.2">
      <c r="A808" s="1465" t="s">
        <v>306</v>
      </c>
      <c r="B808" s="1529" t="s">
        <v>243</v>
      </c>
      <c r="C808" s="1544" t="s">
        <v>254</v>
      </c>
      <c r="D808" s="1545"/>
      <c r="E808" s="1545"/>
      <c r="F808" s="1545"/>
      <c r="G808" s="1545"/>
      <c r="H808" s="1546"/>
      <c r="I808" s="1545"/>
      <c r="J808" s="1545"/>
      <c r="K808" s="1545"/>
      <c r="L808" s="1545"/>
      <c r="M808" s="1546"/>
      <c r="N808" s="1545"/>
      <c r="O808" s="1545"/>
      <c r="P808" s="1545"/>
      <c r="Q808" s="1545"/>
      <c r="R808" s="1547"/>
      <c r="S808" s="1548"/>
      <c r="T808" s="1545"/>
      <c r="U808" s="1545"/>
      <c r="V808" s="1545"/>
      <c r="W808" s="1549"/>
      <c r="X808" s="1548"/>
      <c r="Y808" s="1545"/>
      <c r="Z808" s="1545"/>
      <c r="AA808" s="1545"/>
      <c r="AB808" s="337">
        <f t="shared" si="143"/>
        <v>0</v>
      </c>
      <c r="AC808" s="1548"/>
      <c r="AD808" s="1545"/>
      <c r="AE808" s="1545"/>
      <c r="AF808" s="1545"/>
      <c r="AG808" s="337">
        <f t="shared" si="150"/>
        <v>0</v>
      </c>
      <c r="AH808" s="1548">
        <v>780.82</v>
      </c>
      <c r="AI808" s="1545">
        <v>695.50000000000011</v>
      </c>
      <c r="AJ808" s="1545"/>
      <c r="AK808" s="1545"/>
      <c r="AL808" s="337">
        <f t="shared" si="142"/>
        <v>1476.3200000000002</v>
      </c>
    </row>
    <row r="809" spans="1:38" ht="12.75" customHeight="1" x14ac:dyDescent="0.2">
      <c r="A809" s="1465" t="s">
        <v>306</v>
      </c>
      <c r="B809" s="1529" t="s">
        <v>243</v>
      </c>
      <c r="C809" s="1529" t="s">
        <v>137</v>
      </c>
      <c r="D809" s="1530"/>
      <c r="E809" s="1530"/>
      <c r="F809" s="1530"/>
      <c r="G809" s="1530"/>
      <c r="H809" s="1531"/>
      <c r="I809" s="1530"/>
      <c r="J809" s="1530"/>
      <c r="K809" s="1530"/>
      <c r="L809" s="1530"/>
      <c r="M809" s="1531"/>
      <c r="N809" s="1530"/>
      <c r="O809" s="1530"/>
      <c r="P809" s="1530"/>
      <c r="Q809" s="1530"/>
      <c r="R809" s="1532"/>
      <c r="S809" s="1533"/>
      <c r="T809" s="1530"/>
      <c r="U809" s="1530"/>
      <c r="V809" s="1530"/>
      <c r="W809" s="1534"/>
      <c r="X809" s="1533"/>
      <c r="Y809" s="1530"/>
      <c r="Z809" s="1530"/>
      <c r="AA809" s="1530"/>
      <c r="AB809" s="337">
        <f t="shared" si="143"/>
        <v>0</v>
      </c>
      <c r="AC809" s="1533"/>
      <c r="AD809" s="1530"/>
      <c r="AE809" s="1530"/>
      <c r="AF809" s="1530"/>
      <c r="AG809" s="337">
        <f t="shared" si="150"/>
        <v>0</v>
      </c>
      <c r="AH809" s="1533">
        <v>2933.1200000000003</v>
      </c>
      <c r="AI809" s="1530">
        <v>2039.71</v>
      </c>
      <c r="AJ809" s="1530"/>
      <c r="AK809" s="1530"/>
      <c r="AL809" s="337">
        <f t="shared" si="142"/>
        <v>4972.83</v>
      </c>
    </row>
    <row r="810" spans="1:38" ht="12.75" customHeight="1" x14ac:dyDescent="0.2">
      <c r="A810" s="1465" t="s">
        <v>306</v>
      </c>
      <c r="B810" s="1529" t="s">
        <v>243</v>
      </c>
      <c r="C810" s="1529" t="s">
        <v>138</v>
      </c>
      <c r="D810" s="1530"/>
      <c r="E810" s="1530"/>
      <c r="F810" s="1530"/>
      <c r="G810" s="1530"/>
      <c r="H810" s="1531"/>
      <c r="I810" s="1530"/>
      <c r="J810" s="1530"/>
      <c r="K810" s="1530"/>
      <c r="L810" s="1530"/>
      <c r="M810" s="1531"/>
      <c r="N810" s="1530"/>
      <c r="O810" s="1530"/>
      <c r="P810" s="1530"/>
      <c r="Q810" s="1530"/>
      <c r="R810" s="1532"/>
      <c r="S810" s="1533"/>
      <c r="T810" s="1530"/>
      <c r="U810" s="1530"/>
      <c r="V810" s="1530"/>
      <c r="W810" s="1534"/>
      <c r="X810" s="1533"/>
      <c r="Y810" s="1530"/>
      <c r="Z810" s="1530"/>
      <c r="AA810" s="1530"/>
      <c r="AB810" s="337">
        <f t="shared" si="143"/>
        <v>0</v>
      </c>
      <c r="AC810" s="1533"/>
      <c r="AD810" s="1530"/>
      <c r="AE810" s="1530"/>
      <c r="AF810" s="1530"/>
      <c r="AG810" s="337">
        <f t="shared" si="150"/>
        <v>0</v>
      </c>
      <c r="AH810" s="1533">
        <v>1590.81</v>
      </c>
      <c r="AI810" s="1530">
        <v>558.43999999999994</v>
      </c>
      <c r="AJ810" s="1530"/>
      <c r="AK810" s="1530"/>
      <c r="AL810" s="337">
        <f t="shared" si="142"/>
        <v>2149.25</v>
      </c>
    </row>
    <row r="811" spans="1:38" ht="12.75" customHeight="1" x14ac:dyDescent="0.2">
      <c r="A811" s="1465" t="s">
        <v>306</v>
      </c>
      <c r="B811" s="1529" t="s">
        <v>243</v>
      </c>
      <c r="C811" s="1529" t="s">
        <v>139</v>
      </c>
      <c r="D811" s="1530"/>
      <c r="E811" s="1530"/>
      <c r="F811" s="1530"/>
      <c r="G811" s="1530"/>
      <c r="H811" s="1531"/>
      <c r="I811" s="1530"/>
      <c r="J811" s="1530"/>
      <c r="K811" s="1530"/>
      <c r="L811" s="1530"/>
      <c r="M811" s="1531"/>
      <c r="N811" s="1530"/>
      <c r="O811" s="1530"/>
      <c r="P811" s="1530"/>
      <c r="Q811" s="1530"/>
      <c r="R811" s="1532"/>
      <c r="S811" s="1533"/>
      <c r="T811" s="1530"/>
      <c r="U811" s="1530"/>
      <c r="V811" s="1530"/>
      <c r="W811" s="1534"/>
      <c r="X811" s="1533"/>
      <c r="Y811" s="1530"/>
      <c r="Z811" s="1530"/>
      <c r="AA811" s="1530"/>
      <c r="AB811" s="337">
        <f t="shared" si="143"/>
        <v>0</v>
      </c>
      <c r="AC811" s="1533"/>
      <c r="AD811" s="1530"/>
      <c r="AE811" s="1530"/>
      <c r="AF811" s="1530"/>
      <c r="AG811" s="337">
        <f t="shared" si="150"/>
        <v>0</v>
      </c>
      <c r="AH811" s="1533">
        <v>7067.33</v>
      </c>
      <c r="AI811" s="1530">
        <v>6397.8799999999992</v>
      </c>
      <c r="AJ811" s="1530"/>
      <c r="AK811" s="1530"/>
      <c r="AL811" s="337">
        <f t="shared" si="142"/>
        <v>13465.21</v>
      </c>
    </row>
    <row r="812" spans="1:38" ht="12.75" customHeight="1" x14ac:dyDescent="0.2">
      <c r="A812" s="1465" t="s">
        <v>306</v>
      </c>
      <c r="B812" s="1529" t="s">
        <v>243</v>
      </c>
      <c r="C812" s="1529" t="s">
        <v>153</v>
      </c>
      <c r="D812" s="1530"/>
      <c r="E812" s="1530"/>
      <c r="F812" s="1530"/>
      <c r="G812" s="1530"/>
      <c r="H812" s="1531"/>
      <c r="I812" s="1530"/>
      <c r="J812" s="1530"/>
      <c r="K812" s="1530"/>
      <c r="L812" s="1530"/>
      <c r="M812" s="1531"/>
      <c r="N812" s="1530"/>
      <c r="O812" s="1530"/>
      <c r="P812" s="1530"/>
      <c r="Q812" s="1530"/>
      <c r="R812" s="1532"/>
      <c r="S812" s="1533"/>
      <c r="T812" s="1530"/>
      <c r="U812" s="1530"/>
      <c r="V812" s="1530"/>
      <c r="W812" s="1534"/>
      <c r="X812" s="1533"/>
      <c r="Y812" s="1530"/>
      <c r="Z812" s="1530"/>
      <c r="AA812" s="1530"/>
      <c r="AB812" s="337">
        <f t="shared" si="143"/>
        <v>0</v>
      </c>
      <c r="AC812" s="1533"/>
      <c r="AD812" s="1530"/>
      <c r="AE812" s="1530"/>
      <c r="AF812" s="1530"/>
      <c r="AG812" s="337">
        <f t="shared" si="150"/>
        <v>0</v>
      </c>
      <c r="AH812" s="1533">
        <v>126442.91</v>
      </c>
      <c r="AI812" s="1530">
        <v>153717.76000000001</v>
      </c>
      <c r="AJ812" s="1530"/>
      <c r="AK812" s="1530"/>
      <c r="AL812" s="337">
        <f t="shared" si="142"/>
        <v>280160.67000000004</v>
      </c>
    </row>
    <row r="813" spans="1:38" ht="12.75" customHeight="1" x14ac:dyDescent="0.2">
      <c r="A813" s="1465" t="s">
        <v>306</v>
      </c>
      <c r="B813" s="1529" t="s">
        <v>243</v>
      </c>
      <c r="C813" s="1529" t="s">
        <v>141</v>
      </c>
      <c r="D813" s="1530"/>
      <c r="E813" s="1530"/>
      <c r="F813" s="1530"/>
      <c r="G813" s="1530"/>
      <c r="H813" s="1531"/>
      <c r="I813" s="1530"/>
      <c r="J813" s="1530"/>
      <c r="K813" s="1530"/>
      <c r="L813" s="1530"/>
      <c r="M813" s="1531"/>
      <c r="N813" s="1530"/>
      <c r="O813" s="1530"/>
      <c r="P813" s="1530"/>
      <c r="Q813" s="1530"/>
      <c r="R813" s="1532"/>
      <c r="S813" s="1533"/>
      <c r="T813" s="1530"/>
      <c r="U813" s="1530"/>
      <c r="V813" s="1530"/>
      <c r="W813" s="1534"/>
      <c r="X813" s="1533"/>
      <c r="Y813" s="1530"/>
      <c r="Z813" s="1530"/>
      <c r="AA813" s="1530"/>
      <c r="AB813" s="337">
        <f t="shared" si="143"/>
        <v>0</v>
      </c>
      <c r="AC813" s="1533"/>
      <c r="AD813" s="1530"/>
      <c r="AE813" s="1530"/>
      <c r="AF813" s="1530"/>
      <c r="AG813" s="337">
        <f t="shared" si="150"/>
        <v>0</v>
      </c>
      <c r="AH813" s="1533">
        <v>148788.85</v>
      </c>
      <c r="AI813" s="1530">
        <v>100325.07</v>
      </c>
      <c r="AJ813" s="1530"/>
      <c r="AK813" s="1530"/>
      <c r="AL813" s="337">
        <f t="shared" si="142"/>
        <v>249113.92</v>
      </c>
    </row>
    <row r="814" spans="1:38" ht="12.75" customHeight="1" x14ac:dyDescent="0.2">
      <c r="A814" s="1465" t="s">
        <v>306</v>
      </c>
      <c r="B814" s="1529" t="s">
        <v>243</v>
      </c>
      <c r="C814" s="1529" t="s">
        <v>142</v>
      </c>
      <c r="D814" s="1530"/>
      <c r="E814" s="1530"/>
      <c r="F814" s="1530"/>
      <c r="G814" s="1530"/>
      <c r="H814" s="1531"/>
      <c r="I814" s="1530"/>
      <c r="J814" s="1530"/>
      <c r="K814" s="1530"/>
      <c r="L814" s="1530"/>
      <c r="M814" s="1531"/>
      <c r="N814" s="1530"/>
      <c r="O814" s="1530"/>
      <c r="P814" s="1530"/>
      <c r="Q814" s="1530"/>
      <c r="R814" s="1532"/>
      <c r="S814" s="1533"/>
      <c r="T814" s="1530"/>
      <c r="U814" s="1530"/>
      <c r="V814" s="1530"/>
      <c r="W814" s="1534"/>
      <c r="X814" s="1533"/>
      <c r="Y814" s="1530"/>
      <c r="Z814" s="1530"/>
      <c r="AA814" s="1530"/>
      <c r="AB814" s="337">
        <f t="shared" si="143"/>
        <v>0</v>
      </c>
      <c r="AC814" s="1533"/>
      <c r="AD814" s="1530"/>
      <c r="AE814" s="1530"/>
      <c r="AF814" s="1530"/>
      <c r="AG814" s="337">
        <f t="shared" si="150"/>
        <v>0</v>
      </c>
      <c r="AH814" s="1533">
        <v>34113.949999999997</v>
      </c>
      <c r="AI814" s="1530">
        <v>31883.59</v>
      </c>
      <c r="AJ814" s="1530"/>
      <c r="AK814" s="1530"/>
      <c r="AL814" s="337">
        <f t="shared" si="142"/>
        <v>65997.539999999994</v>
      </c>
    </row>
    <row r="815" spans="1:38" ht="12.75" customHeight="1" x14ac:dyDescent="0.2">
      <c r="A815" s="1465" t="s">
        <v>306</v>
      </c>
      <c r="B815" s="1529" t="s">
        <v>243</v>
      </c>
      <c r="C815" s="1529" t="s">
        <v>143</v>
      </c>
      <c r="D815" s="1530"/>
      <c r="E815" s="1530"/>
      <c r="F815" s="1530"/>
      <c r="G815" s="1530"/>
      <c r="H815" s="1531"/>
      <c r="I815" s="1530"/>
      <c r="J815" s="1530"/>
      <c r="K815" s="1530"/>
      <c r="L815" s="1530"/>
      <c r="M815" s="1531"/>
      <c r="N815" s="1530"/>
      <c r="O815" s="1530"/>
      <c r="P815" s="1530"/>
      <c r="Q815" s="1530"/>
      <c r="R815" s="1532"/>
      <c r="S815" s="1533"/>
      <c r="T815" s="1530"/>
      <c r="U815" s="1530"/>
      <c r="V815" s="1530"/>
      <c r="W815" s="1534"/>
      <c r="X815" s="1533"/>
      <c r="Y815" s="1530"/>
      <c r="Z815" s="1530"/>
      <c r="AA815" s="1530"/>
      <c r="AB815" s="337">
        <f t="shared" si="143"/>
        <v>0</v>
      </c>
      <c r="AC815" s="1533"/>
      <c r="AD815" s="1530"/>
      <c r="AE815" s="1530"/>
      <c r="AF815" s="1530"/>
      <c r="AG815" s="337">
        <f t="shared" si="150"/>
        <v>0</v>
      </c>
      <c r="AH815" s="1533">
        <v>50000.28</v>
      </c>
      <c r="AI815" s="1530">
        <v>77243.180000000008</v>
      </c>
      <c r="AJ815" s="1530"/>
      <c r="AK815" s="1530"/>
      <c r="AL815" s="337">
        <f t="shared" si="142"/>
        <v>127243.46</v>
      </c>
    </row>
    <row r="816" spans="1:38" ht="12.75" customHeight="1" x14ac:dyDescent="0.2">
      <c r="A816" s="1465" t="s">
        <v>306</v>
      </c>
      <c r="B816" s="1529" t="s">
        <v>243</v>
      </c>
      <c r="C816" s="1529" t="s">
        <v>144</v>
      </c>
      <c r="D816" s="1530"/>
      <c r="E816" s="1530"/>
      <c r="F816" s="1530"/>
      <c r="G816" s="1530"/>
      <c r="H816" s="1531"/>
      <c r="I816" s="1530"/>
      <c r="J816" s="1530"/>
      <c r="K816" s="1530"/>
      <c r="L816" s="1530"/>
      <c r="M816" s="1531"/>
      <c r="N816" s="1530"/>
      <c r="O816" s="1530"/>
      <c r="P816" s="1530"/>
      <c r="Q816" s="1530"/>
      <c r="R816" s="1532"/>
      <c r="S816" s="1533"/>
      <c r="T816" s="1530"/>
      <c r="U816" s="1530"/>
      <c r="V816" s="1530"/>
      <c r="W816" s="1534"/>
      <c r="X816" s="1533"/>
      <c r="Y816" s="1530"/>
      <c r="Z816" s="1530"/>
      <c r="AA816" s="1530"/>
      <c r="AB816" s="337">
        <f t="shared" si="143"/>
        <v>0</v>
      </c>
      <c r="AC816" s="1533"/>
      <c r="AD816" s="1530"/>
      <c r="AE816" s="1530"/>
      <c r="AF816" s="1530"/>
      <c r="AG816" s="337">
        <f t="shared" si="150"/>
        <v>0</v>
      </c>
      <c r="AH816" s="1533">
        <v>74218.299999999988</v>
      </c>
      <c r="AI816" s="1530">
        <v>74071.249999999985</v>
      </c>
      <c r="AJ816" s="1530"/>
      <c r="AK816" s="1530"/>
      <c r="AL816" s="337">
        <f t="shared" si="142"/>
        <v>148289.54999999999</v>
      </c>
    </row>
    <row r="817" spans="1:38" ht="12.75" customHeight="1" x14ac:dyDescent="0.2">
      <c r="A817" s="1465" t="s">
        <v>306</v>
      </c>
      <c r="B817" s="1529" t="s">
        <v>243</v>
      </c>
      <c r="C817" s="1529" t="s">
        <v>170</v>
      </c>
      <c r="D817" s="1530"/>
      <c r="E817" s="1530"/>
      <c r="F817" s="1530"/>
      <c r="G817" s="1530"/>
      <c r="H817" s="1531"/>
      <c r="I817" s="1530"/>
      <c r="J817" s="1530"/>
      <c r="K817" s="1530"/>
      <c r="L817" s="1530"/>
      <c r="M817" s="1531"/>
      <c r="N817" s="1530"/>
      <c r="O817" s="1530"/>
      <c r="P817" s="1530"/>
      <c r="Q817" s="1530"/>
      <c r="R817" s="1532"/>
      <c r="S817" s="1533"/>
      <c r="T817" s="1530"/>
      <c r="U817" s="1530"/>
      <c r="V817" s="1530"/>
      <c r="W817" s="1534"/>
      <c r="X817" s="1533"/>
      <c r="Y817" s="1530"/>
      <c r="Z817" s="1530"/>
      <c r="AA817" s="1530"/>
      <c r="AB817" s="337">
        <f t="shared" si="143"/>
        <v>0</v>
      </c>
      <c r="AC817" s="1533"/>
      <c r="AD817" s="1530"/>
      <c r="AE817" s="1530"/>
      <c r="AF817" s="1530"/>
      <c r="AG817" s="337">
        <f t="shared" si="150"/>
        <v>0</v>
      </c>
      <c r="AH817" s="1533">
        <v>49518.7</v>
      </c>
      <c r="AI817" s="1530">
        <v>53250.8</v>
      </c>
      <c r="AJ817" s="1530"/>
      <c r="AK817" s="1530"/>
      <c r="AL817" s="337">
        <f t="shared" si="142"/>
        <v>102769.5</v>
      </c>
    </row>
    <row r="818" spans="1:38" ht="12.75" customHeight="1" x14ac:dyDescent="0.2">
      <c r="A818" s="1465" t="s">
        <v>306</v>
      </c>
      <c r="B818" s="1529" t="s">
        <v>243</v>
      </c>
      <c r="C818" s="1529" t="s">
        <v>146</v>
      </c>
      <c r="D818" s="1530"/>
      <c r="E818" s="1530"/>
      <c r="F818" s="1530"/>
      <c r="G818" s="1530"/>
      <c r="H818" s="1531"/>
      <c r="I818" s="1530"/>
      <c r="J818" s="1530"/>
      <c r="K818" s="1530"/>
      <c r="L818" s="1530"/>
      <c r="M818" s="1531"/>
      <c r="N818" s="1530"/>
      <c r="O818" s="1530"/>
      <c r="P818" s="1530"/>
      <c r="Q818" s="1530"/>
      <c r="R818" s="1532"/>
      <c r="S818" s="1533"/>
      <c r="T818" s="1530"/>
      <c r="U818" s="1530"/>
      <c r="V818" s="1530"/>
      <c r="W818" s="1534"/>
      <c r="X818" s="1533"/>
      <c r="Y818" s="1530"/>
      <c r="Z818" s="1530"/>
      <c r="AA818" s="1530"/>
      <c r="AB818" s="337">
        <f t="shared" si="143"/>
        <v>0</v>
      </c>
      <c r="AC818" s="1533"/>
      <c r="AD818" s="1530"/>
      <c r="AE818" s="1530"/>
      <c r="AF818" s="1530"/>
      <c r="AG818" s="337">
        <f t="shared" si="150"/>
        <v>0</v>
      </c>
      <c r="AH818" s="1533">
        <v>14142.990000000002</v>
      </c>
      <c r="AI818" s="1530">
        <v>20403.870000000003</v>
      </c>
      <c r="AJ818" s="1530"/>
      <c r="AK818" s="1530"/>
      <c r="AL818" s="337">
        <f t="shared" si="142"/>
        <v>34546.86</v>
      </c>
    </row>
    <row r="819" spans="1:38" ht="12.75" customHeight="1" x14ac:dyDescent="0.2">
      <c r="A819" s="1465" t="s">
        <v>306</v>
      </c>
      <c r="B819" s="1529" t="s">
        <v>243</v>
      </c>
      <c r="C819" s="1529" t="s">
        <v>147</v>
      </c>
      <c r="D819" s="1530"/>
      <c r="E819" s="1530"/>
      <c r="F819" s="1530"/>
      <c r="G819" s="1530"/>
      <c r="H819" s="1531"/>
      <c r="I819" s="1530"/>
      <c r="J819" s="1530"/>
      <c r="K819" s="1530"/>
      <c r="L819" s="1530"/>
      <c r="M819" s="1531"/>
      <c r="N819" s="1530"/>
      <c r="O819" s="1530"/>
      <c r="P819" s="1530"/>
      <c r="Q819" s="1530"/>
      <c r="R819" s="1532"/>
      <c r="S819" s="1533"/>
      <c r="T819" s="1530"/>
      <c r="U819" s="1530"/>
      <c r="V819" s="1530"/>
      <c r="W819" s="1534"/>
      <c r="X819" s="1533"/>
      <c r="Y819" s="1530"/>
      <c r="Z819" s="1530"/>
      <c r="AA819" s="1530"/>
      <c r="AB819" s="337">
        <f t="shared" si="143"/>
        <v>0</v>
      </c>
      <c r="AC819" s="1533"/>
      <c r="AD819" s="1530"/>
      <c r="AE819" s="1530"/>
      <c r="AF819" s="1530"/>
      <c r="AG819" s="337">
        <f t="shared" si="150"/>
        <v>0</v>
      </c>
      <c r="AH819" s="1533">
        <v>17159.960000000003</v>
      </c>
      <c r="AI819" s="1530">
        <v>13842.2</v>
      </c>
      <c r="AJ819" s="1530"/>
      <c r="AK819" s="1530"/>
      <c r="AL819" s="337">
        <f t="shared" si="142"/>
        <v>31002.160000000003</v>
      </c>
    </row>
    <row r="820" spans="1:38" ht="12.75" customHeight="1" x14ac:dyDescent="0.2">
      <c r="A820" s="1465" t="s">
        <v>306</v>
      </c>
      <c r="B820" s="1551" t="s">
        <v>11</v>
      </c>
      <c r="C820" s="1551" t="s">
        <v>159</v>
      </c>
      <c r="D820" s="1552"/>
      <c r="E820" s="1552"/>
      <c r="F820" s="1552"/>
      <c r="G820" s="1552"/>
      <c r="H820" s="1553"/>
      <c r="I820" s="1552"/>
      <c r="J820" s="1552"/>
      <c r="K820" s="1552"/>
      <c r="L820" s="1552"/>
      <c r="M820" s="1553"/>
      <c r="N820" s="1552"/>
      <c r="O820" s="1552"/>
      <c r="P820" s="1552"/>
      <c r="Q820" s="1552"/>
      <c r="R820" s="1554"/>
      <c r="S820" s="1555"/>
      <c r="T820" s="1552"/>
      <c r="U820" s="1552"/>
      <c r="V820" s="1552"/>
      <c r="W820" s="1556"/>
      <c r="X820" s="1555"/>
      <c r="Y820" s="1552"/>
      <c r="Z820" s="1552"/>
      <c r="AA820" s="1552"/>
      <c r="AB820" s="337">
        <f t="shared" si="143"/>
        <v>0</v>
      </c>
      <c r="AC820" s="1555"/>
      <c r="AD820" s="1552"/>
      <c r="AE820" s="1552"/>
      <c r="AF820" s="1552"/>
      <c r="AG820" s="337">
        <f t="shared" si="150"/>
        <v>0</v>
      </c>
      <c r="AH820" s="1555">
        <v>3702.6599999999989</v>
      </c>
      <c r="AI820" s="1552"/>
      <c r="AJ820" s="1552"/>
      <c r="AK820" s="1552"/>
      <c r="AL820" s="337">
        <f t="shared" si="142"/>
        <v>3702.6599999999989</v>
      </c>
    </row>
    <row r="821" spans="1:38" ht="12.75" customHeight="1" x14ac:dyDescent="0.2">
      <c r="A821" s="1465" t="s">
        <v>306</v>
      </c>
      <c r="B821" s="1551" t="s">
        <v>11</v>
      </c>
      <c r="C821" s="1551" t="s">
        <v>134</v>
      </c>
      <c r="D821" s="1552"/>
      <c r="E821" s="1552"/>
      <c r="F821" s="1552"/>
      <c r="G821" s="1552"/>
      <c r="H821" s="1553"/>
      <c r="I821" s="1552"/>
      <c r="J821" s="1552"/>
      <c r="K821" s="1552"/>
      <c r="L821" s="1552"/>
      <c r="M821" s="1553"/>
      <c r="N821" s="1552"/>
      <c r="O821" s="1552"/>
      <c r="P821" s="1552"/>
      <c r="Q821" s="1552"/>
      <c r="R821" s="1554"/>
      <c r="S821" s="1555"/>
      <c r="T821" s="1552"/>
      <c r="U821" s="1552"/>
      <c r="V821" s="1552"/>
      <c r="W821" s="1556"/>
      <c r="X821" s="1555"/>
      <c r="Y821" s="1552"/>
      <c r="Z821" s="1552"/>
      <c r="AA821" s="1552"/>
      <c r="AB821" s="337">
        <f t="shared" si="143"/>
        <v>0</v>
      </c>
      <c r="AC821" s="1555"/>
      <c r="AD821" s="1552"/>
      <c r="AE821" s="1552"/>
      <c r="AF821" s="1552"/>
      <c r="AG821" s="337">
        <f t="shared" si="150"/>
        <v>0</v>
      </c>
      <c r="AH821" s="1555">
        <v>448.49</v>
      </c>
      <c r="AI821" s="1552"/>
      <c r="AJ821" s="1552"/>
      <c r="AK821" s="1552"/>
      <c r="AL821" s="337">
        <f t="shared" si="142"/>
        <v>448.49</v>
      </c>
    </row>
    <row r="822" spans="1:38" ht="12.75" customHeight="1" x14ac:dyDescent="0.2">
      <c r="A822" s="1465" t="s">
        <v>306</v>
      </c>
      <c r="B822" s="1551" t="s">
        <v>11</v>
      </c>
      <c r="C822" s="1551" t="s">
        <v>137</v>
      </c>
      <c r="D822" s="1552"/>
      <c r="E822" s="1552"/>
      <c r="F822" s="1552"/>
      <c r="G822" s="1552"/>
      <c r="H822" s="1553"/>
      <c r="I822" s="1552"/>
      <c r="J822" s="1552"/>
      <c r="K822" s="1552"/>
      <c r="L822" s="1552"/>
      <c r="M822" s="1553"/>
      <c r="N822" s="1552"/>
      <c r="O822" s="1552"/>
      <c r="P822" s="1552"/>
      <c r="Q822" s="1552"/>
      <c r="R822" s="1554"/>
      <c r="S822" s="1555"/>
      <c r="T822" s="1552"/>
      <c r="U822" s="1552"/>
      <c r="V822" s="1552"/>
      <c r="W822" s="1556"/>
      <c r="X822" s="1555"/>
      <c r="Y822" s="1552"/>
      <c r="Z822" s="1552"/>
      <c r="AA822" s="1552"/>
      <c r="AB822" s="337">
        <f t="shared" si="143"/>
        <v>0</v>
      </c>
      <c r="AC822" s="1555"/>
      <c r="AD822" s="1552"/>
      <c r="AE822" s="1552"/>
      <c r="AF822" s="1552"/>
      <c r="AG822" s="337">
        <f t="shared" si="150"/>
        <v>0</v>
      </c>
      <c r="AH822" s="1555">
        <v>2023.3400000000001</v>
      </c>
      <c r="AI822" s="1552"/>
      <c r="AJ822" s="1552"/>
      <c r="AK822" s="1552"/>
      <c r="AL822" s="337">
        <f t="shared" si="142"/>
        <v>2023.3400000000001</v>
      </c>
    </row>
    <row r="823" spans="1:38" ht="12.75" customHeight="1" x14ac:dyDescent="0.2">
      <c r="A823" s="1465" t="s">
        <v>306</v>
      </c>
      <c r="B823" s="1551" t="s">
        <v>11</v>
      </c>
      <c r="C823" s="1551" t="s">
        <v>153</v>
      </c>
      <c r="D823" s="1552"/>
      <c r="E823" s="1552"/>
      <c r="F823" s="1552"/>
      <c r="G823" s="1552"/>
      <c r="H823" s="1553"/>
      <c r="I823" s="1552"/>
      <c r="J823" s="1552"/>
      <c r="K823" s="1552"/>
      <c r="L823" s="1552"/>
      <c r="M823" s="1553"/>
      <c r="N823" s="1552"/>
      <c r="O823" s="1552"/>
      <c r="P823" s="1552"/>
      <c r="Q823" s="1552"/>
      <c r="R823" s="1554"/>
      <c r="S823" s="1555"/>
      <c r="T823" s="1552"/>
      <c r="U823" s="1552"/>
      <c r="V823" s="1552"/>
      <c r="W823" s="1556"/>
      <c r="X823" s="1555"/>
      <c r="Y823" s="1552"/>
      <c r="Z823" s="1552"/>
      <c r="AA823" s="1552"/>
      <c r="AB823" s="337">
        <f t="shared" si="143"/>
        <v>0</v>
      </c>
      <c r="AC823" s="1555"/>
      <c r="AD823" s="1552"/>
      <c r="AE823" s="1552"/>
      <c r="AF823" s="1552"/>
      <c r="AG823" s="337">
        <f t="shared" si="150"/>
        <v>0</v>
      </c>
      <c r="AH823" s="1555">
        <v>116109.08999999987</v>
      </c>
      <c r="AI823" s="1552"/>
      <c r="AJ823" s="1552"/>
      <c r="AK823" s="1552"/>
      <c r="AL823" s="337">
        <f t="shared" si="142"/>
        <v>116109.08999999987</v>
      </c>
    </row>
    <row r="824" spans="1:38" ht="12.75" customHeight="1" x14ac:dyDescent="0.2">
      <c r="A824" s="1465" t="s">
        <v>306</v>
      </c>
      <c r="B824" s="1551" t="s">
        <v>11</v>
      </c>
      <c r="C824" s="1551" t="s">
        <v>142</v>
      </c>
      <c r="D824" s="1552"/>
      <c r="E824" s="1552"/>
      <c r="F824" s="1552"/>
      <c r="G824" s="1552"/>
      <c r="H824" s="1553"/>
      <c r="I824" s="1552"/>
      <c r="J824" s="1552"/>
      <c r="K824" s="1552"/>
      <c r="L824" s="1552"/>
      <c r="M824" s="1553"/>
      <c r="N824" s="1552"/>
      <c r="O824" s="1552"/>
      <c r="P824" s="1552"/>
      <c r="Q824" s="1552"/>
      <c r="R824" s="1554"/>
      <c r="S824" s="1555"/>
      <c r="T824" s="1552"/>
      <c r="U824" s="1552"/>
      <c r="V824" s="1552"/>
      <c r="W824" s="1556"/>
      <c r="X824" s="1555"/>
      <c r="Y824" s="1552"/>
      <c r="Z824" s="1552"/>
      <c r="AA824" s="1552"/>
      <c r="AB824" s="337">
        <f t="shared" si="143"/>
        <v>0</v>
      </c>
      <c r="AC824" s="1555"/>
      <c r="AD824" s="1552"/>
      <c r="AE824" s="1552"/>
      <c r="AF824" s="1552"/>
      <c r="AG824" s="337">
        <f t="shared" si="150"/>
        <v>0</v>
      </c>
      <c r="AH824" s="1555">
        <v>208.2</v>
      </c>
      <c r="AI824" s="1552"/>
      <c r="AJ824" s="1552"/>
      <c r="AK824" s="1552"/>
      <c r="AL824" s="337">
        <f t="shared" si="142"/>
        <v>208.2</v>
      </c>
    </row>
    <row r="825" spans="1:38" ht="12.75" customHeight="1" x14ac:dyDescent="0.2">
      <c r="A825" s="1465" t="s">
        <v>306</v>
      </c>
      <c r="B825" s="1551" t="s">
        <v>11</v>
      </c>
      <c r="C825" s="1551" t="s">
        <v>143</v>
      </c>
      <c r="D825" s="1552"/>
      <c r="E825" s="1552"/>
      <c r="F825" s="1552"/>
      <c r="G825" s="1552"/>
      <c r="H825" s="1553"/>
      <c r="I825" s="1552"/>
      <c r="J825" s="1552"/>
      <c r="K825" s="1552"/>
      <c r="L825" s="1552"/>
      <c r="M825" s="1553"/>
      <c r="N825" s="1552"/>
      <c r="O825" s="1552"/>
      <c r="P825" s="1552"/>
      <c r="Q825" s="1552"/>
      <c r="R825" s="1554"/>
      <c r="S825" s="1555"/>
      <c r="T825" s="1552"/>
      <c r="U825" s="1552"/>
      <c r="V825" s="1552"/>
      <c r="W825" s="1556"/>
      <c r="X825" s="1555"/>
      <c r="Y825" s="1552"/>
      <c r="Z825" s="1552"/>
      <c r="AA825" s="1552"/>
      <c r="AB825" s="337">
        <f t="shared" si="143"/>
        <v>0</v>
      </c>
      <c r="AC825" s="1555"/>
      <c r="AD825" s="1552"/>
      <c r="AE825" s="1552"/>
      <c r="AF825" s="1552"/>
      <c r="AG825" s="337">
        <f t="shared" si="150"/>
        <v>0</v>
      </c>
      <c r="AH825" s="1555">
        <v>15120.579999999998</v>
      </c>
      <c r="AI825" s="1552"/>
      <c r="AJ825" s="1552"/>
      <c r="AK825" s="1552"/>
      <c r="AL825" s="337">
        <f t="shared" si="142"/>
        <v>15120.579999999998</v>
      </c>
    </row>
    <row r="826" spans="1:38" ht="12.75" customHeight="1" x14ac:dyDescent="0.2">
      <c r="A826" s="1465" t="s">
        <v>306</v>
      </c>
      <c r="B826" s="1551" t="s">
        <v>11</v>
      </c>
      <c r="C826" s="1551" t="s">
        <v>144</v>
      </c>
      <c r="D826" s="1552"/>
      <c r="E826" s="1552"/>
      <c r="F826" s="1552"/>
      <c r="G826" s="1552"/>
      <c r="H826" s="1553"/>
      <c r="I826" s="1552"/>
      <c r="J826" s="1552"/>
      <c r="K826" s="1552"/>
      <c r="L826" s="1552"/>
      <c r="M826" s="1553"/>
      <c r="N826" s="1552"/>
      <c r="O826" s="1552"/>
      <c r="P826" s="1552"/>
      <c r="Q826" s="1552"/>
      <c r="R826" s="1554"/>
      <c r="S826" s="1555"/>
      <c r="T826" s="1552"/>
      <c r="U826" s="1552"/>
      <c r="V826" s="1552"/>
      <c r="W826" s="1556"/>
      <c r="X826" s="1555"/>
      <c r="Y826" s="1552"/>
      <c r="Z826" s="1552"/>
      <c r="AA826" s="1552"/>
      <c r="AB826" s="337">
        <f t="shared" si="143"/>
        <v>0</v>
      </c>
      <c r="AC826" s="1555"/>
      <c r="AD826" s="1552"/>
      <c r="AE826" s="1552"/>
      <c r="AF826" s="1552"/>
      <c r="AG826" s="337">
        <f t="shared" si="150"/>
        <v>0</v>
      </c>
      <c r="AH826" s="1555">
        <v>4373</v>
      </c>
      <c r="AI826" s="1552"/>
      <c r="AJ826" s="1552"/>
      <c r="AK826" s="1552"/>
      <c r="AL826" s="337">
        <f t="shared" si="142"/>
        <v>4373</v>
      </c>
    </row>
    <row r="827" spans="1:38" ht="12.75" customHeight="1" x14ac:dyDescent="0.2">
      <c r="A827" s="1465" t="s">
        <v>306</v>
      </c>
      <c r="B827" s="1551" t="s">
        <v>11</v>
      </c>
      <c r="C827" s="1551" t="s">
        <v>157</v>
      </c>
      <c r="D827" s="1552"/>
      <c r="E827" s="1552"/>
      <c r="F827" s="1552"/>
      <c r="G827" s="1552"/>
      <c r="H827" s="1553"/>
      <c r="I827" s="1552"/>
      <c r="J827" s="1552"/>
      <c r="K827" s="1552"/>
      <c r="L827" s="1552"/>
      <c r="M827" s="1553"/>
      <c r="N827" s="1552"/>
      <c r="O827" s="1552"/>
      <c r="P827" s="1552"/>
      <c r="Q827" s="1552"/>
      <c r="R827" s="1554"/>
      <c r="S827" s="1555"/>
      <c r="T827" s="1552"/>
      <c r="U827" s="1552"/>
      <c r="V827" s="1552"/>
      <c r="W827" s="1556"/>
      <c r="X827" s="1555"/>
      <c r="Y827" s="1552"/>
      <c r="Z827" s="1552"/>
      <c r="AA827" s="1552"/>
      <c r="AB827" s="337">
        <f t="shared" si="143"/>
        <v>0</v>
      </c>
      <c r="AC827" s="1555"/>
      <c r="AD827" s="1552"/>
      <c r="AE827" s="1552"/>
      <c r="AF827" s="1552"/>
      <c r="AG827" s="337">
        <f t="shared" si="150"/>
        <v>0</v>
      </c>
      <c r="AH827" s="1555">
        <v>57013.960000000006</v>
      </c>
      <c r="AI827" s="1552"/>
      <c r="AJ827" s="1552"/>
      <c r="AK827" s="1552"/>
      <c r="AL827" s="337">
        <f t="shared" si="142"/>
        <v>57013.960000000006</v>
      </c>
    </row>
    <row r="828" spans="1:38" ht="12.75" customHeight="1" x14ac:dyDescent="0.2">
      <c r="A828" s="1465" t="s">
        <v>306</v>
      </c>
      <c r="B828" s="1551" t="s">
        <v>11</v>
      </c>
      <c r="C828" s="1551" t="s">
        <v>146</v>
      </c>
      <c r="D828" s="1552"/>
      <c r="E828" s="1552"/>
      <c r="F828" s="1552"/>
      <c r="G828" s="1552"/>
      <c r="H828" s="1553"/>
      <c r="I828" s="1552"/>
      <c r="J828" s="1552"/>
      <c r="K828" s="1552"/>
      <c r="L828" s="1552"/>
      <c r="M828" s="1553"/>
      <c r="N828" s="1552"/>
      <c r="O828" s="1552"/>
      <c r="P828" s="1552"/>
      <c r="Q828" s="1552"/>
      <c r="R828" s="1554"/>
      <c r="S828" s="1555"/>
      <c r="T828" s="1552"/>
      <c r="U828" s="1552"/>
      <c r="V828" s="1552"/>
      <c r="W828" s="1556"/>
      <c r="X828" s="1555"/>
      <c r="Y828" s="1552"/>
      <c r="Z828" s="1552"/>
      <c r="AA828" s="1552"/>
      <c r="AB828" s="337">
        <f t="shared" si="143"/>
        <v>0</v>
      </c>
      <c r="AC828" s="1555"/>
      <c r="AD828" s="1552"/>
      <c r="AE828" s="1552"/>
      <c r="AF828" s="1552"/>
      <c r="AG828" s="337">
        <f t="shared" si="150"/>
        <v>0</v>
      </c>
      <c r="AH828" s="1555">
        <v>6941.9599999999991</v>
      </c>
      <c r="AI828" s="1552"/>
      <c r="AJ828" s="1552"/>
      <c r="AK828" s="1552"/>
      <c r="AL828" s="337">
        <f t="shared" si="142"/>
        <v>6941.9599999999991</v>
      </c>
    </row>
    <row r="829" spans="1:38" ht="12.75" customHeight="1" x14ac:dyDescent="0.2">
      <c r="A829" s="1465" t="s">
        <v>306</v>
      </c>
      <c r="B829" s="1551" t="s">
        <v>11</v>
      </c>
      <c r="C829" s="1551" t="s">
        <v>147</v>
      </c>
      <c r="D829" s="1552"/>
      <c r="E829" s="1552"/>
      <c r="F829" s="1552"/>
      <c r="G829" s="1552"/>
      <c r="H829" s="1553"/>
      <c r="I829" s="1552"/>
      <c r="J829" s="1552"/>
      <c r="K829" s="1552"/>
      <c r="L829" s="1552"/>
      <c r="M829" s="1553"/>
      <c r="N829" s="1552"/>
      <c r="O829" s="1552"/>
      <c r="P829" s="1552"/>
      <c r="Q829" s="1552"/>
      <c r="R829" s="1554"/>
      <c r="S829" s="1555"/>
      <c r="T829" s="1552"/>
      <c r="U829" s="1552"/>
      <c r="V829" s="1552"/>
      <c r="W829" s="1556"/>
      <c r="X829" s="1555"/>
      <c r="Y829" s="1552"/>
      <c r="Z829" s="1552"/>
      <c r="AA829" s="1552"/>
      <c r="AB829" s="337">
        <f t="shared" si="143"/>
        <v>0</v>
      </c>
      <c r="AC829" s="1555"/>
      <c r="AD829" s="1552"/>
      <c r="AE829" s="1552"/>
      <c r="AF829" s="1552"/>
      <c r="AG829" s="337">
        <f t="shared" si="150"/>
        <v>0</v>
      </c>
      <c r="AH829" s="1555">
        <v>1303.69</v>
      </c>
      <c r="AI829" s="1552"/>
      <c r="AJ829" s="1552"/>
      <c r="AK829" s="1552"/>
      <c r="AL829" s="337">
        <f t="shared" si="142"/>
        <v>1303.69</v>
      </c>
    </row>
    <row r="830" spans="1:38" ht="12.75" customHeight="1" x14ac:dyDescent="0.2">
      <c r="A830" s="1465" t="s">
        <v>306</v>
      </c>
      <c r="B830" s="1503" t="s">
        <v>32</v>
      </c>
      <c r="C830" s="1503" t="s">
        <v>124</v>
      </c>
      <c r="D830" s="1504"/>
      <c r="E830" s="1504"/>
      <c r="F830" s="1504"/>
      <c r="G830" s="1504"/>
      <c r="H830" s="1505"/>
      <c r="I830" s="1504"/>
      <c r="J830" s="1504"/>
      <c r="K830" s="1504"/>
      <c r="L830" s="1504"/>
      <c r="M830" s="1505"/>
      <c r="N830" s="1504"/>
      <c r="O830" s="1504"/>
      <c r="P830" s="1504"/>
      <c r="Q830" s="1504"/>
      <c r="R830" s="1506"/>
      <c r="S830" s="1507"/>
      <c r="T830" s="1504"/>
      <c r="U830" s="1504"/>
      <c r="V830" s="1504"/>
      <c r="W830" s="1508"/>
      <c r="X830" s="1507"/>
      <c r="Y830" s="1504"/>
      <c r="Z830" s="1504"/>
      <c r="AA830" s="1504"/>
      <c r="AB830" s="337">
        <f t="shared" si="143"/>
        <v>0</v>
      </c>
      <c r="AC830" s="1507"/>
      <c r="AD830" s="1504"/>
      <c r="AE830" s="1504"/>
      <c r="AF830" s="1504"/>
      <c r="AG830" s="337">
        <f t="shared" si="150"/>
        <v>0</v>
      </c>
      <c r="AH830" s="1507">
        <v>545.90000000000009</v>
      </c>
      <c r="AI830" s="1504">
        <v>86.76</v>
      </c>
      <c r="AJ830" s="1504"/>
      <c r="AK830" s="1504"/>
      <c r="AL830" s="337">
        <f t="shared" si="142"/>
        <v>632.66000000000008</v>
      </c>
    </row>
    <row r="831" spans="1:38" ht="12.75" customHeight="1" x14ac:dyDescent="0.2">
      <c r="A831" s="1465" t="s">
        <v>306</v>
      </c>
      <c r="B831" s="1503" t="s">
        <v>32</v>
      </c>
      <c r="C831" s="1503" t="s">
        <v>126</v>
      </c>
      <c r="D831" s="1504"/>
      <c r="E831" s="1504"/>
      <c r="F831" s="1504"/>
      <c r="G831" s="1504"/>
      <c r="H831" s="1505"/>
      <c r="I831" s="1504"/>
      <c r="J831" s="1504"/>
      <c r="K831" s="1504"/>
      <c r="L831" s="1504"/>
      <c r="M831" s="1505"/>
      <c r="N831" s="1504"/>
      <c r="O831" s="1504"/>
      <c r="P831" s="1504"/>
      <c r="Q831" s="1504"/>
      <c r="R831" s="1506"/>
      <c r="S831" s="1507"/>
      <c r="T831" s="1504"/>
      <c r="U831" s="1504"/>
      <c r="V831" s="1504"/>
      <c r="W831" s="1508"/>
      <c r="X831" s="1507"/>
      <c r="Y831" s="1504"/>
      <c r="Z831" s="1504"/>
      <c r="AA831" s="1504"/>
      <c r="AB831" s="337">
        <f t="shared" si="143"/>
        <v>0</v>
      </c>
      <c r="AC831" s="1507"/>
      <c r="AD831" s="1504"/>
      <c r="AE831" s="1504"/>
      <c r="AF831" s="1504"/>
      <c r="AG831" s="337">
        <f t="shared" si="150"/>
        <v>0</v>
      </c>
      <c r="AH831" s="1507">
        <v>2651.35</v>
      </c>
      <c r="AI831" s="1504">
        <v>238.54</v>
      </c>
      <c r="AJ831" s="1504"/>
      <c r="AK831" s="1504"/>
      <c r="AL831" s="337">
        <f t="shared" si="142"/>
        <v>2889.89</v>
      </c>
    </row>
    <row r="832" spans="1:38" ht="12.75" customHeight="1" x14ac:dyDescent="0.2">
      <c r="A832" s="1465" t="s">
        <v>306</v>
      </c>
      <c r="B832" s="1503" t="s">
        <v>32</v>
      </c>
      <c r="C832" s="1503" t="s">
        <v>143</v>
      </c>
      <c r="D832" s="1504"/>
      <c r="E832" s="1504"/>
      <c r="F832" s="1504"/>
      <c r="G832" s="1504"/>
      <c r="H832" s="1505"/>
      <c r="I832" s="1504"/>
      <c r="J832" s="1504"/>
      <c r="K832" s="1504"/>
      <c r="L832" s="1504"/>
      <c r="M832" s="1505"/>
      <c r="N832" s="1504"/>
      <c r="O832" s="1504"/>
      <c r="P832" s="1504"/>
      <c r="Q832" s="1504"/>
      <c r="R832" s="1506"/>
      <c r="S832" s="1507"/>
      <c r="T832" s="1504"/>
      <c r="U832" s="1504"/>
      <c r="V832" s="1504"/>
      <c r="W832" s="1508"/>
      <c r="X832" s="1507"/>
      <c r="Y832" s="1504"/>
      <c r="Z832" s="1504"/>
      <c r="AA832" s="1504"/>
      <c r="AB832" s="337">
        <f t="shared" si="143"/>
        <v>0</v>
      </c>
      <c r="AC832" s="1507"/>
      <c r="AD832" s="1504"/>
      <c r="AE832" s="1504"/>
      <c r="AF832" s="1504"/>
      <c r="AG832" s="337">
        <f t="shared" si="150"/>
        <v>0</v>
      </c>
      <c r="AH832" s="1507">
        <v>4227.91</v>
      </c>
      <c r="AI832" s="1504">
        <v>6386.84</v>
      </c>
      <c r="AJ832" s="1504"/>
      <c r="AK832" s="1504"/>
      <c r="AL832" s="337">
        <f t="shared" si="142"/>
        <v>10614.75</v>
      </c>
    </row>
    <row r="833" spans="1:38" ht="12.75" customHeight="1" x14ac:dyDescent="0.2">
      <c r="A833" s="1465" t="s">
        <v>306</v>
      </c>
      <c r="B833" s="1503" t="s">
        <v>32</v>
      </c>
      <c r="C833" s="1503" t="s">
        <v>144</v>
      </c>
      <c r="D833" s="1504"/>
      <c r="E833" s="1504"/>
      <c r="F833" s="1504"/>
      <c r="G833" s="1504"/>
      <c r="H833" s="1505"/>
      <c r="I833" s="1504"/>
      <c r="J833" s="1504"/>
      <c r="K833" s="1504"/>
      <c r="L833" s="1504"/>
      <c r="M833" s="1505"/>
      <c r="N833" s="1504"/>
      <c r="O833" s="1504"/>
      <c r="P833" s="1504"/>
      <c r="Q833" s="1504"/>
      <c r="R833" s="1506"/>
      <c r="S833" s="1507"/>
      <c r="T833" s="1504"/>
      <c r="U833" s="1504"/>
      <c r="V833" s="1504"/>
      <c r="W833" s="1508"/>
      <c r="X833" s="1507"/>
      <c r="Y833" s="1504"/>
      <c r="Z833" s="1504"/>
      <c r="AA833" s="1504"/>
      <c r="AB833" s="337">
        <f t="shared" si="143"/>
        <v>0</v>
      </c>
      <c r="AC833" s="1507"/>
      <c r="AD833" s="1504"/>
      <c r="AE833" s="1504"/>
      <c r="AF833" s="1504"/>
      <c r="AG833" s="337">
        <f t="shared" si="150"/>
        <v>0</v>
      </c>
      <c r="AH833" s="1507">
        <v>5907.42</v>
      </c>
      <c r="AI833" s="1504">
        <v>9326.8100000000013</v>
      </c>
      <c r="AJ833" s="1504"/>
      <c r="AK833" s="1504"/>
      <c r="AL833" s="337">
        <f t="shared" si="142"/>
        <v>15234.230000000001</v>
      </c>
    </row>
    <row r="834" spans="1:38" ht="12.75" customHeight="1" x14ac:dyDescent="0.2">
      <c r="A834" s="1465" t="s">
        <v>306</v>
      </c>
      <c r="B834" s="1503" t="s">
        <v>32</v>
      </c>
      <c r="C834" s="1503" t="s">
        <v>170</v>
      </c>
      <c r="D834" s="1504"/>
      <c r="E834" s="1504"/>
      <c r="F834" s="1504"/>
      <c r="G834" s="1504"/>
      <c r="H834" s="1505"/>
      <c r="I834" s="1504"/>
      <c r="J834" s="1504"/>
      <c r="K834" s="1504"/>
      <c r="L834" s="1504"/>
      <c r="M834" s="1505"/>
      <c r="N834" s="1504"/>
      <c r="O834" s="1504"/>
      <c r="P834" s="1504"/>
      <c r="Q834" s="1504"/>
      <c r="R834" s="1506"/>
      <c r="S834" s="1507"/>
      <c r="T834" s="1504"/>
      <c r="U834" s="1504"/>
      <c r="V834" s="1504"/>
      <c r="W834" s="1508"/>
      <c r="X834" s="1507"/>
      <c r="Y834" s="1504"/>
      <c r="Z834" s="1504"/>
      <c r="AA834" s="1504"/>
      <c r="AB834" s="337">
        <f t="shared" si="143"/>
        <v>0</v>
      </c>
      <c r="AC834" s="1507"/>
      <c r="AD834" s="1504"/>
      <c r="AE834" s="1504"/>
      <c r="AF834" s="1504"/>
      <c r="AG834" s="337">
        <f t="shared" si="150"/>
        <v>0</v>
      </c>
      <c r="AH834" s="1507">
        <v>1910.06</v>
      </c>
      <c r="AI834" s="1504">
        <v>485.85</v>
      </c>
      <c r="AJ834" s="1504"/>
      <c r="AK834" s="1504"/>
      <c r="AL834" s="337">
        <f t="shared" si="142"/>
        <v>2395.91</v>
      </c>
    </row>
    <row r="835" spans="1:38" ht="12.75" customHeight="1" x14ac:dyDescent="0.2">
      <c r="A835" s="1465" t="s">
        <v>306</v>
      </c>
      <c r="B835" s="1503" t="s">
        <v>32</v>
      </c>
      <c r="C835" s="1503" t="s">
        <v>146</v>
      </c>
      <c r="D835" s="1504"/>
      <c r="E835" s="1504"/>
      <c r="F835" s="1504"/>
      <c r="G835" s="1504"/>
      <c r="H835" s="1505"/>
      <c r="I835" s="1504"/>
      <c r="J835" s="1504"/>
      <c r="K835" s="1504"/>
      <c r="L835" s="1504"/>
      <c r="M835" s="1505"/>
      <c r="N835" s="1504"/>
      <c r="O835" s="1504"/>
      <c r="P835" s="1504"/>
      <c r="Q835" s="1504"/>
      <c r="R835" s="1506"/>
      <c r="S835" s="1507"/>
      <c r="T835" s="1504"/>
      <c r="U835" s="1504"/>
      <c r="V835" s="1504"/>
      <c r="W835" s="1508"/>
      <c r="X835" s="1507"/>
      <c r="Y835" s="1504"/>
      <c r="Z835" s="1504"/>
      <c r="AA835" s="1504"/>
      <c r="AB835" s="337">
        <f t="shared" si="143"/>
        <v>0</v>
      </c>
      <c r="AC835" s="1507"/>
      <c r="AD835" s="1504"/>
      <c r="AE835" s="1504"/>
      <c r="AF835" s="1504"/>
      <c r="AG835" s="337">
        <f t="shared" si="150"/>
        <v>0</v>
      </c>
      <c r="AH835" s="1507">
        <v>559.23</v>
      </c>
      <c r="AI835" s="1504">
        <v>727.06999999999994</v>
      </c>
      <c r="AJ835" s="1504"/>
      <c r="AK835" s="1504"/>
      <c r="AL835" s="337">
        <f t="shared" si="142"/>
        <v>1286.3</v>
      </c>
    </row>
    <row r="836" spans="1:38" ht="12.75" customHeight="1" x14ac:dyDescent="0.2">
      <c r="A836" s="1465" t="s">
        <v>306</v>
      </c>
      <c r="B836" s="1560" t="s">
        <v>307</v>
      </c>
      <c r="C836" s="1560" t="s">
        <v>135</v>
      </c>
      <c r="D836" s="1561"/>
      <c r="E836" s="1561"/>
      <c r="F836" s="1561"/>
      <c r="G836" s="1561"/>
      <c r="H836" s="1562"/>
      <c r="I836" s="1561"/>
      <c r="J836" s="1561"/>
      <c r="K836" s="1561"/>
      <c r="L836" s="1561"/>
      <c r="M836" s="1562"/>
      <c r="N836" s="1561"/>
      <c r="O836" s="1561"/>
      <c r="P836" s="1561"/>
      <c r="Q836" s="1561"/>
      <c r="R836" s="1563"/>
      <c r="S836" s="1564"/>
      <c r="T836" s="1561"/>
      <c r="U836" s="1561"/>
      <c r="V836" s="1561"/>
      <c r="W836" s="1565"/>
      <c r="X836" s="1564"/>
      <c r="Y836" s="1561"/>
      <c r="Z836" s="1561"/>
      <c r="AA836" s="1561"/>
      <c r="AB836" s="337">
        <f t="shared" si="143"/>
        <v>0</v>
      </c>
      <c r="AC836" s="1564"/>
      <c r="AD836" s="1561"/>
      <c r="AE836" s="1561"/>
      <c r="AF836" s="1561"/>
      <c r="AG836" s="337">
        <f t="shared" si="150"/>
        <v>0</v>
      </c>
      <c r="AH836" s="1564">
        <v>1409</v>
      </c>
      <c r="AI836" s="1561"/>
      <c r="AJ836" s="1561"/>
      <c r="AK836" s="1561"/>
      <c r="AL836" s="337">
        <f t="shared" si="142"/>
        <v>1409</v>
      </c>
    </row>
    <row r="837" spans="1:38" ht="12.75" customHeight="1" x14ac:dyDescent="0.2">
      <c r="A837" s="1465" t="s">
        <v>306</v>
      </c>
      <c r="B837" s="1466" t="s">
        <v>17</v>
      </c>
      <c r="C837" s="1466" t="s">
        <v>125</v>
      </c>
      <c r="D837" s="1467"/>
      <c r="E837" s="1467"/>
      <c r="F837" s="1467"/>
      <c r="G837" s="1467"/>
      <c r="H837" s="1468"/>
      <c r="I837" s="1467"/>
      <c r="J837" s="1467"/>
      <c r="K837" s="1467"/>
      <c r="L837" s="1467"/>
      <c r="M837" s="1468"/>
      <c r="N837" s="1467"/>
      <c r="O837" s="1467"/>
      <c r="P837" s="1467"/>
      <c r="Q837" s="1467"/>
      <c r="R837" s="1469"/>
      <c r="S837" s="1470"/>
      <c r="T837" s="1467"/>
      <c r="U837" s="1467"/>
      <c r="V837" s="1467"/>
      <c r="W837" s="1471"/>
      <c r="X837" s="1470"/>
      <c r="Y837" s="1467"/>
      <c r="Z837" s="1467"/>
      <c r="AA837" s="1467"/>
      <c r="AB837" s="337">
        <f t="shared" si="143"/>
        <v>0</v>
      </c>
      <c r="AC837" s="336"/>
      <c r="AD837" s="323"/>
      <c r="AE837" s="323"/>
      <c r="AF837" s="323"/>
      <c r="AG837" s="337">
        <f t="shared" si="150"/>
        <v>0</v>
      </c>
      <c r="AH837" s="336">
        <v>1078.56</v>
      </c>
      <c r="AI837" s="323">
        <v>546.09</v>
      </c>
      <c r="AJ837" s="323"/>
      <c r="AK837" s="323"/>
      <c r="AL837" s="337">
        <f t="shared" si="142"/>
        <v>1624.65</v>
      </c>
    </row>
    <row r="838" spans="1:38" ht="12.75" customHeight="1" x14ac:dyDescent="0.2">
      <c r="A838" s="95" t="s">
        <v>38</v>
      </c>
      <c r="B838" s="96" t="s">
        <v>218</v>
      </c>
      <c r="C838" s="96" t="s">
        <v>142</v>
      </c>
      <c r="D838" s="98"/>
      <c r="E838" s="98"/>
      <c r="F838" s="98"/>
      <c r="G838" s="98"/>
      <c r="H838" s="121">
        <f t="shared" si="144"/>
        <v>0</v>
      </c>
      <c r="I838" s="98"/>
      <c r="J838" s="98"/>
      <c r="K838" s="98"/>
      <c r="L838" s="98"/>
      <c r="M838" s="121">
        <f t="shared" si="145"/>
        <v>0</v>
      </c>
      <c r="N838" s="98"/>
      <c r="O838" s="98"/>
      <c r="P838" s="98"/>
      <c r="Q838" s="98"/>
      <c r="R838" s="329">
        <f t="shared" si="146"/>
        <v>0</v>
      </c>
      <c r="S838" s="336">
        <v>35</v>
      </c>
      <c r="T838" s="323">
        <v>457.34999999999997</v>
      </c>
      <c r="U838" s="323"/>
      <c r="V838" s="323"/>
      <c r="W838" s="337">
        <f t="shared" si="137"/>
        <v>492.34999999999997</v>
      </c>
      <c r="X838" s="336"/>
      <c r="Y838" s="323"/>
      <c r="Z838" s="323"/>
      <c r="AA838" s="323"/>
      <c r="AB838" s="337">
        <f t="shared" si="143"/>
        <v>0</v>
      </c>
      <c r="AC838" s="336"/>
      <c r="AD838" s="323"/>
      <c r="AE838" s="323"/>
      <c r="AF838" s="323"/>
      <c r="AG838" s="337">
        <f t="shared" si="150"/>
        <v>0</v>
      </c>
      <c r="AH838" s="336"/>
      <c r="AI838" s="323"/>
      <c r="AJ838" s="323"/>
      <c r="AK838" s="323"/>
      <c r="AL838" s="337">
        <f t="shared" si="142"/>
        <v>0</v>
      </c>
    </row>
    <row r="839" spans="1:38" ht="12.75" customHeight="1" x14ac:dyDescent="0.2">
      <c r="A839" s="95" t="s">
        <v>38</v>
      </c>
      <c r="B839" s="96" t="s">
        <v>243</v>
      </c>
      <c r="C839" s="96" t="s">
        <v>124</v>
      </c>
      <c r="D839" s="98"/>
      <c r="E839" s="98"/>
      <c r="F839" s="98"/>
      <c r="G839" s="98"/>
      <c r="H839" s="121">
        <f t="shared" si="144"/>
        <v>0</v>
      </c>
      <c r="I839" s="98"/>
      <c r="J839" s="98"/>
      <c r="K839" s="98"/>
      <c r="L839" s="98">
        <v>3756.1600000000008</v>
      </c>
      <c r="M839" s="121">
        <f t="shared" si="145"/>
        <v>3756.1600000000008</v>
      </c>
      <c r="N839" s="98">
        <v>4077.9400000000005</v>
      </c>
      <c r="O839" s="98">
        <v>2790.32</v>
      </c>
      <c r="P839" s="98">
        <v>4021.3199999999997</v>
      </c>
      <c r="Q839" s="98">
        <v>4176.97</v>
      </c>
      <c r="R839" s="329">
        <f t="shared" si="146"/>
        <v>15066.55</v>
      </c>
      <c r="S839" s="336">
        <v>4111.0000000000009</v>
      </c>
      <c r="T839" s="323">
        <v>785.34</v>
      </c>
      <c r="U839" s="323"/>
      <c r="V839" s="323"/>
      <c r="W839" s="337">
        <f t="shared" si="137"/>
        <v>4896.3400000000011</v>
      </c>
      <c r="X839" s="336"/>
      <c r="Y839" s="323"/>
      <c r="Z839" s="323"/>
      <c r="AA839" s="323"/>
      <c r="AB839" s="337">
        <f t="shared" si="143"/>
        <v>0</v>
      </c>
      <c r="AC839" s="336"/>
      <c r="AD839" s="323"/>
      <c r="AE839" s="323"/>
      <c r="AF839" s="323"/>
      <c r="AG839" s="337">
        <f t="shared" si="141"/>
        <v>0</v>
      </c>
      <c r="AH839" s="336"/>
      <c r="AI839" s="323"/>
      <c r="AJ839" s="323"/>
      <c r="AK839" s="323"/>
      <c r="AL839" s="337">
        <f t="shared" si="142"/>
        <v>0</v>
      </c>
    </row>
    <row r="840" spans="1:38" ht="12.75" customHeight="1" x14ac:dyDescent="0.2">
      <c r="A840" s="95" t="s">
        <v>38</v>
      </c>
      <c r="B840" s="96" t="s">
        <v>243</v>
      </c>
      <c r="C840" s="96" t="s">
        <v>125</v>
      </c>
      <c r="D840" s="98">
        <v>6106.8099999999995</v>
      </c>
      <c r="E840" s="98">
        <v>3854.41</v>
      </c>
      <c r="F840" s="98">
        <v>12952.16</v>
      </c>
      <c r="G840" s="98">
        <v>12524.220000000001</v>
      </c>
      <c r="H840" s="121">
        <f t="shared" si="144"/>
        <v>35437.599999999999</v>
      </c>
      <c r="I840" s="98">
        <v>8625.5</v>
      </c>
      <c r="J840" s="98">
        <v>6774.7100000000009</v>
      </c>
      <c r="K840" s="98">
        <v>11652.059999999998</v>
      </c>
      <c r="L840" s="98">
        <v>9971.5499999999993</v>
      </c>
      <c r="M840" s="121">
        <f t="shared" si="145"/>
        <v>37023.819999999992</v>
      </c>
      <c r="N840" s="98">
        <v>7767.3199999999979</v>
      </c>
      <c r="O840" s="98">
        <v>4751.2900000000009</v>
      </c>
      <c r="P840" s="98">
        <v>10716.49</v>
      </c>
      <c r="Q840" s="98">
        <v>2347.84</v>
      </c>
      <c r="R840" s="329">
        <f t="shared" si="146"/>
        <v>25582.94</v>
      </c>
      <c r="S840" s="336">
        <v>8476.3700000000008</v>
      </c>
      <c r="T840" s="323">
        <v>2097.85</v>
      </c>
      <c r="U840" s="323"/>
      <c r="V840" s="323"/>
      <c r="W840" s="337">
        <f t="shared" si="137"/>
        <v>10574.220000000001</v>
      </c>
      <c r="X840" s="336"/>
      <c r="Y840" s="323"/>
      <c r="Z840" s="323"/>
      <c r="AA840" s="323"/>
      <c r="AB840" s="337">
        <f t="shared" si="143"/>
        <v>0</v>
      </c>
      <c r="AC840" s="336"/>
      <c r="AD840" s="323"/>
      <c r="AE840" s="323"/>
      <c r="AF840" s="323"/>
      <c r="AG840" s="337">
        <f t="shared" si="141"/>
        <v>0</v>
      </c>
      <c r="AH840" s="336"/>
      <c r="AI840" s="323"/>
      <c r="AJ840" s="323"/>
      <c r="AK840" s="323"/>
      <c r="AL840" s="337">
        <f t="shared" si="142"/>
        <v>0</v>
      </c>
    </row>
    <row r="841" spans="1:38" ht="12.75" customHeight="1" x14ac:dyDescent="0.2">
      <c r="A841" s="95" t="s">
        <v>38</v>
      </c>
      <c r="B841" s="96" t="s">
        <v>243</v>
      </c>
      <c r="C841" s="96" t="s">
        <v>126</v>
      </c>
      <c r="D841" s="98">
        <v>1136.29</v>
      </c>
      <c r="E841" s="98">
        <v>5619.0200000000013</v>
      </c>
      <c r="F841" s="98">
        <v>19029.839999999997</v>
      </c>
      <c r="G841" s="98">
        <v>15630.809999999998</v>
      </c>
      <c r="H841" s="121">
        <f t="shared" si="144"/>
        <v>41415.959999999992</v>
      </c>
      <c r="I841" s="98">
        <v>12551.449999999999</v>
      </c>
      <c r="J841" s="98">
        <v>6384.54</v>
      </c>
      <c r="K841" s="98">
        <v>20956.149999999998</v>
      </c>
      <c r="L841" s="98">
        <v>15736.82</v>
      </c>
      <c r="M841" s="121">
        <f t="shared" si="145"/>
        <v>55628.959999999999</v>
      </c>
      <c r="N841" s="98">
        <v>13269.02</v>
      </c>
      <c r="O841" s="98">
        <v>11914.119999999999</v>
      </c>
      <c r="P841" s="98">
        <v>6094.63</v>
      </c>
      <c r="Q841" s="98">
        <v>6627.2799999999988</v>
      </c>
      <c r="R841" s="329">
        <f t="shared" si="146"/>
        <v>37905.050000000003</v>
      </c>
      <c r="S841" s="336">
        <v>6743.2100000000019</v>
      </c>
      <c r="T841" s="323">
        <v>3283.6399999999994</v>
      </c>
      <c r="U841" s="323"/>
      <c r="V841" s="323"/>
      <c r="W841" s="337">
        <f t="shared" si="137"/>
        <v>10026.850000000002</v>
      </c>
      <c r="X841" s="336"/>
      <c r="Y841" s="323"/>
      <c r="Z841" s="323"/>
      <c r="AA841" s="323"/>
      <c r="AB841" s="337">
        <f t="shared" si="143"/>
        <v>0</v>
      </c>
      <c r="AC841" s="336"/>
      <c r="AD841" s="323"/>
      <c r="AE841" s="323"/>
      <c r="AF841" s="323"/>
      <c r="AG841" s="337">
        <f t="shared" si="141"/>
        <v>0</v>
      </c>
      <c r="AH841" s="336"/>
      <c r="AI841" s="323"/>
      <c r="AJ841" s="323"/>
      <c r="AK841" s="323"/>
      <c r="AL841" s="337">
        <f t="shared" si="142"/>
        <v>0</v>
      </c>
    </row>
    <row r="842" spans="1:38" ht="12.75" customHeight="1" x14ac:dyDescent="0.2">
      <c r="A842" s="95" t="s">
        <v>38</v>
      </c>
      <c r="B842" s="96" t="s">
        <v>243</v>
      </c>
      <c r="C842" s="96" t="s">
        <v>127</v>
      </c>
      <c r="D842" s="98">
        <v>883.75</v>
      </c>
      <c r="E842" s="98">
        <v>944.75000000000023</v>
      </c>
      <c r="F842" s="98">
        <v>1742.8500000000001</v>
      </c>
      <c r="G842" s="98">
        <v>2299.17</v>
      </c>
      <c r="H842" s="121">
        <f t="shared" si="144"/>
        <v>5870.52</v>
      </c>
      <c r="I842" s="98">
        <v>1301.1799999999998</v>
      </c>
      <c r="J842" s="98">
        <v>529.21</v>
      </c>
      <c r="K842" s="98">
        <v>1520.8400000000001</v>
      </c>
      <c r="L842" s="98">
        <v>2088.44</v>
      </c>
      <c r="M842" s="121">
        <f t="shared" si="145"/>
        <v>5439.67</v>
      </c>
      <c r="N842" s="98">
        <v>2110.2399999999998</v>
      </c>
      <c r="O842" s="98">
        <v>2146.4300000000003</v>
      </c>
      <c r="P842" s="98">
        <v>4934.7400000000007</v>
      </c>
      <c r="Q842" s="98">
        <v>6349.02</v>
      </c>
      <c r="R842" s="329">
        <f t="shared" si="146"/>
        <v>15540.43</v>
      </c>
      <c r="S842" s="336">
        <v>4638.1400000000003</v>
      </c>
      <c r="T842" s="323">
        <v>1166.58</v>
      </c>
      <c r="U842" s="323"/>
      <c r="V842" s="323"/>
      <c r="W842" s="337">
        <f t="shared" si="137"/>
        <v>5804.72</v>
      </c>
      <c r="X842" s="336"/>
      <c r="Y842" s="323"/>
      <c r="Z842" s="323"/>
      <c r="AA842" s="323"/>
      <c r="AB842" s="337">
        <f t="shared" si="143"/>
        <v>0</v>
      </c>
      <c r="AC842" s="336"/>
      <c r="AD842" s="323"/>
      <c r="AE842" s="323"/>
      <c r="AF842" s="323"/>
      <c r="AG842" s="337">
        <f t="shared" si="141"/>
        <v>0</v>
      </c>
      <c r="AH842" s="336"/>
      <c r="AI842" s="323"/>
      <c r="AJ842" s="323"/>
      <c r="AK842" s="323"/>
      <c r="AL842" s="337">
        <f t="shared" si="142"/>
        <v>0</v>
      </c>
    </row>
    <row r="843" spans="1:38" ht="12.75" customHeight="1" x14ac:dyDescent="0.2">
      <c r="A843" s="95" t="s">
        <v>38</v>
      </c>
      <c r="B843" s="96" t="s">
        <v>243</v>
      </c>
      <c r="C843" s="96" t="s">
        <v>128</v>
      </c>
      <c r="D843" s="98">
        <v>4781.2900000000009</v>
      </c>
      <c r="E843" s="98">
        <v>3860.6399999999994</v>
      </c>
      <c r="F843" s="98">
        <v>3313.7799999999997</v>
      </c>
      <c r="G843" s="98">
        <v>2752.6400000000003</v>
      </c>
      <c r="H843" s="121">
        <f t="shared" si="144"/>
        <v>14708.349999999999</v>
      </c>
      <c r="I843" s="98">
        <v>2495.8000000000002</v>
      </c>
      <c r="J843" s="98">
        <v>1830.6200000000001</v>
      </c>
      <c r="K843" s="98">
        <v>2671.1000000000004</v>
      </c>
      <c r="L843" s="98">
        <v>615.56999999999994</v>
      </c>
      <c r="M843" s="121">
        <f t="shared" si="145"/>
        <v>7613.09</v>
      </c>
      <c r="N843" s="98">
        <v>332.09</v>
      </c>
      <c r="O843" s="98">
        <v>214.64000000000001</v>
      </c>
      <c r="P843" s="98">
        <v>275.77999999999997</v>
      </c>
      <c r="Q843" s="98">
        <v>279.45</v>
      </c>
      <c r="R843" s="329">
        <f t="shared" si="146"/>
        <v>1101.96</v>
      </c>
      <c r="S843" s="336">
        <v>761.94999999999993</v>
      </c>
      <c r="T843" s="323">
        <v>28.82</v>
      </c>
      <c r="U843" s="323"/>
      <c r="V843" s="323"/>
      <c r="W843" s="337">
        <f t="shared" si="137"/>
        <v>790.77</v>
      </c>
      <c r="X843" s="336"/>
      <c r="Y843" s="323"/>
      <c r="Z843" s="323"/>
      <c r="AA843" s="323"/>
      <c r="AB843" s="337">
        <f t="shared" si="143"/>
        <v>0</v>
      </c>
      <c r="AC843" s="336"/>
      <c r="AD843" s="323"/>
      <c r="AE843" s="323"/>
      <c r="AF843" s="323"/>
      <c r="AG843" s="337">
        <f t="shared" si="141"/>
        <v>0</v>
      </c>
      <c r="AH843" s="336"/>
      <c r="AI843" s="323"/>
      <c r="AJ843" s="323"/>
      <c r="AK843" s="323"/>
      <c r="AL843" s="337">
        <f t="shared" si="142"/>
        <v>0</v>
      </c>
    </row>
    <row r="844" spans="1:38" ht="12.75" customHeight="1" x14ac:dyDescent="0.2">
      <c r="A844" s="95" t="s">
        <v>38</v>
      </c>
      <c r="B844" s="96" t="s">
        <v>243</v>
      </c>
      <c r="C844" s="96" t="s">
        <v>129</v>
      </c>
      <c r="D844" s="98"/>
      <c r="E844" s="98"/>
      <c r="F844" s="98">
        <v>111.57999999999998</v>
      </c>
      <c r="G844" s="98">
        <v>384.49</v>
      </c>
      <c r="H844" s="121">
        <f t="shared" si="144"/>
        <v>496.07</v>
      </c>
      <c r="I844" s="98">
        <v>965.91000000000008</v>
      </c>
      <c r="J844" s="98">
        <v>187.11</v>
      </c>
      <c r="K844" s="98">
        <v>355.22</v>
      </c>
      <c r="L844" s="98">
        <v>223.18</v>
      </c>
      <c r="M844" s="121">
        <f t="shared" si="145"/>
        <v>1731.42</v>
      </c>
      <c r="N844" s="98">
        <v>459.14</v>
      </c>
      <c r="O844" s="98">
        <v>7386.3300000000008</v>
      </c>
      <c r="P844" s="98">
        <v>9845.6200000000008</v>
      </c>
      <c r="Q844" s="98">
        <v>3751.26</v>
      </c>
      <c r="R844" s="329">
        <f t="shared" si="146"/>
        <v>21442.350000000006</v>
      </c>
      <c r="S844" s="336">
        <v>8368.18</v>
      </c>
      <c r="T844" s="323">
        <v>4354.41</v>
      </c>
      <c r="U844" s="323"/>
      <c r="V844" s="323"/>
      <c r="W844" s="337">
        <f t="shared" si="137"/>
        <v>12722.59</v>
      </c>
      <c r="X844" s="336"/>
      <c r="Y844" s="323"/>
      <c r="Z844" s="323"/>
      <c r="AA844" s="323"/>
      <c r="AB844" s="337">
        <f t="shared" si="143"/>
        <v>0</v>
      </c>
      <c r="AC844" s="336"/>
      <c r="AD844" s="323"/>
      <c r="AE844" s="323"/>
      <c r="AF844" s="323"/>
      <c r="AG844" s="337">
        <f t="shared" si="141"/>
        <v>0</v>
      </c>
      <c r="AH844" s="336"/>
      <c r="AI844" s="323"/>
      <c r="AJ844" s="323"/>
      <c r="AK844" s="323"/>
      <c r="AL844" s="337">
        <f t="shared" si="142"/>
        <v>0</v>
      </c>
    </row>
    <row r="845" spans="1:38" ht="12.75" customHeight="1" x14ac:dyDescent="0.2">
      <c r="A845" s="95" t="s">
        <v>38</v>
      </c>
      <c r="B845" s="96" t="s">
        <v>243</v>
      </c>
      <c r="C845" s="96" t="s">
        <v>130</v>
      </c>
      <c r="D845" s="98">
        <v>1265.2</v>
      </c>
      <c r="E845" s="98">
        <v>1124.54</v>
      </c>
      <c r="F845" s="98">
        <v>4147.0999999999995</v>
      </c>
      <c r="G845" s="98">
        <v>4168.1099999999997</v>
      </c>
      <c r="H845" s="121">
        <f t="shared" si="144"/>
        <v>10704.949999999999</v>
      </c>
      <c r="I845" s="98">
        <v>1486.8700000000001</v>
      </c>
      <c r="J845" s="98">
        <v>1991.91</v>
      </c>
      <c r="K845" s="98">
        <v>2533.6799999999998</v>
      </c>
      <c r="L845" s="98">
        <v>3316.54</v>
      </c>
      <c r="M845" s="121">
        <f t="shared" si="145"/>
        <v>9329</v>
      </c>
      <c r="N845" s="98">
        <v>1115.8200000000002</v>
      </c>
      <c r="O845" s="98">
        <v>1056.21</v>
      </c>
      <c r="P845" s="98">
        <v>2553.21</v>
      </c>
      <c r="Q845" s="98">
        <v>2305</v>
      </c>
      <c r="R845" s="329">
        <f t="shared" si="146"/>
        <v>7030.24</v>
      </c>
      <c r="S845" s="336">
        <v>1538.3200000000002</v>
      </c>
      <c r="T845" s="323">
        <v>216.36</v>
      </c>
      <c r="U845" s="323"/>
      <c r="V845" s="323"/>
      <c r="W845" s="337">
        <f t="shared" si="137"/>
        <v>1754.6800000000003</v>
      </c>
      <c r="X845" s="336"/>
      <c r="Y845" s="323"/>
      <c r="Z845" s="323"/>
      <c r="AA845" s="323"/>
      <c r="AB845" s="337">
        <f t="shared" si="143"/>
        <v>0</v>
      </c>
      <c r="AC845" s="336"/>
      <c r="AD845" s="323"/>
      <c r="AE845" s="323"/>
      <c r="AF845" s="323"/>
      <c r="AG845" s="337">
        <f t="shared" si="141"/>
        <v>0</v>
      </c>
      <c r="AH845" s="336"/>
      <c r="AI845" s="323"/>
      <c r="AJ845" s="323"/>
      <c r="AK845" s="323"/>
      <c r="AL845" s="337">
        <f t="shared" si="142"/>
        <v>0</v>
      </c>
    </row>
    <row r="846" spans="1:38" ht="12.75" customHeight="1" x14ac:dyDescent="0.2">
      <c r="A846" s="95" t="s">
        <v>38</v>
      </c>
      <c r="B846" s="96" t="s">
        <v>243</v>
      </c>
      <c r="C846" s="96" t="s">
        <v>131</v>
      </c>
      <c r="D846" s="98">
        <v>14740.569999999998</v>
      </c>
      <c r="E846" s="98">
        <v>31814.229999999996</v>
      </c>
      <c r="F846" s="98">
        <v>57793.729999999996</v>
      </c>
      <c r="G846" s="98">
        <v>67884.26999999999</v>
      </c>
      <c r="H846" s="121">
        <f t="shared" si="144"/>
        <v>172232.8</v>
      </c>
      <c r="I846" s="98">
        <v>39195.380000000005</v>
      </c>
      <c r="J846" s="98">
        <v>37662.069999999992</v>
      </c>
      <c r="K846" s="98">
        <v>39679.94</v>
      </c>
      <c r="L846" s="98">
        <v>34355.07</v>
      </c>
      <c r="M846" s="121">
        <f t="shared" si="145"/>
        <v>150892.46</v>
      </c>
      <c r="N846" s="98">
        <v>22528.559999999998</v>
      </c>
      <c r="O846" s="98">
        <v>20390.569999999996</v>
      </c>
      <c r="P846" s="98">
        <v>27752.129999999997</v>
      </c>
      <c r="Q846" s="98">
        <v>33651.369999999995</v>
      </c>
      <c r="R846" s="329">
        <f t="shared" si="146"/>
        <v>104322.62999999998</v>
      </c>
      <c r="S846" s="336">
        <v>26459.150000000005</v>
      </c>
      <c r="T846" s="323">
        <v>10599.130000000001</v>
      </c>
      <c r="U846" s="323"/>
      <c r="V846" s="323"/>
      <c r="W846" s="337">
        <f t="shared" si="137"/>
        <v>37058.280000000006</v>
      </c>
      <c r="X846" s="336"/>
      <c r="Y846" s="323"/>
      <c r="Z846" s="323"/>
      <c r="AA846" s="323"/>
      <c r="AB846" s="337">
        <f t="shared" si="143"/>
        <v>0</v>
      </c>
      <c r="AC846" s="336"/>
      <c r="AD846" s="323"/>
      <c r="AE846" s="323"/>
      <c r="AF846" s="323"/>
      <c r="AG846" s="337">
        <f t="shared" si="141"/>
        <v>0</v>
      </c>
      <c r="AH846" s="336"/>
      <c r="AI846" s="323"/>
      <c r="AJ846" s="323"/>
      <c r="AK846" s="323"/>
      <c r="AL846" s="337">
        <f t="shared" si="142"/>
        <v>0</v>
      </c>
    </row>
    <row r="847" spans="1:38" ht="12.75" customHeight="1" x14ac:dyDescent="0.2">
      <c r="A847" s="95" t="s">
        <v>38</v>
      </c>
      <c r="B847" s="96" t="s">
        <v>243</v>
      </c>
      <c r="C847" s="96" t="s">
        <v>132</v>
      </c>
      <c r="D847" s="98">
        <v>1995.7799999999993</v>
      </c>
      <c r="E847" s="98">
        <v>3895.2300000000014</v>
      </c>
      <c r="F847" s="98">
        <v>10315.699999999999</v>
      </c>
      <c r="G847" s="98">
        <v>12225.82</v>
      </c>
      <c r="H847" s="121">
        <f t="shared" si="144"/>
        <v>28432.53</v>
      </c>
      <c r="I847" s="98">
        <v>556.98</v>
      </c>
      <c r="J847" s="98">
        <v>1021.6199999999999</v>
      </c>
      <c r="K847" s="98">
        <v>509.94</v>
      </c>
      <c r="L847" s="98">
        <v>328.7</v>
      </c>
      <c r="M847" s="121">
        <f t="shared" si="145"/>
        <v>2417.2399999999998</v>
      </c>
      <c r="N847" s="98">
        <v>316.58999999999997</v>
      </c>
      <c r="O847" s="98">
        <v>176.77999999999997</v>
      </c>
      <c r="P847" s="98">
        <v>893.12</v>
      </c>
      <c r="Q847" s="98">
        <v>34.03</v>
      </c>
      <c r="R847" s="329">
        <f t="shared" si="146"/>
        <v>1420.52</v>
      </c>
      <c r="S847" s="336">
        <v>242.69</v>
      </c>
      <c r="T847" s="323">
        <v>339.24999999999994</v>
      </c>
      <c r="U847" s="323"/>
      <c r="V847" s="323"/>
      <c r="W847" s="337">
        <f t="shared" si="137"/>
        <v>581.93999999999994</v>
      </c>
      <c r="X847" s="336"/>
      <c r="Y847" s="323"/>
      <c r="Z847" s="323"/>
      <c r="AA847" s="323"/>
      <c r="AB847" s="337">
        <f t="shared" si="143"/>
        <v>0</v>
      </c>
      <c r="AC847" s="336"/>
      <c r="AD847" s="323"/>
      <c r="AE847" s="323"/>
      <c r="AF847" s="323"/>
      <c r="AG847" s="337">
        <f t="shared" si="141"/>
        <v>0</v>
      </c>
      <c r="AH847" s="336"/>
      <c r="AI847" s="323"/>
      <c r="AJ847" s="323"/>
      <c r="AK847" s="323"/>
      <c r="AL847" s="337">
        <f t="shared" si="142"/>
        <v>0</v>
      </c>
    </row>
    <row r="848" spans="1:38" ht="12.75" customHeight="1" x14ac:dyDescent="0.2">
      <c r="A848" s="95" t="s">
        <v>38</v>
      </c>
      <c r="B848" s="96" t="s">
        <v>243</v>
      </c>
      <c r="C848" s="96" t="s">
        <v>133</v>
      </c>
      <c r="D848" s="98">
        <v>518.26</v>
      </c>
      <c r="E848" s="98">
        <v>350.88000000000005</v>
      </c>
      <c r="F848" s="98">
        <v>1886.12</v>
      </c>
      <c r="G848" s="98">
        <v>1818.8599999999997</v>
      </c>
      <c r="H848" s="121">
        <f t="shared" si="144"/>
        <v>4574.12</v>
      </c>
      <c r="I848" s="98">
        <v>1285.0700000000002</v>
      </c>
      <c r="J848" s="98">
        <v>1555.69</v>
      </c>
      <c r="K848" s="98">
        <v>1750.8600000000001</v>
      </c>
      <c r="L848" s="98">
        <v>1570.8000000000002</v>
      </c>
      <c r="M848" s="121">
        <f t="shared" si="145"/>
        <v>6162.420000000001</v>
      </c>
      <c r="N848" s="98">
        <v>1551.78</v>
      </c>
      <c r="O848" s="98">
        <v>834.02</v>
      </c>
      <c r="P848" s="98">
        <v>1163.99</v>
      </c>
      <c r="Q848" s="98">
        <v>398.01999999999992</v>
      </c>
      <c r="R848" s="329">
        <f t="shared" si="146"/>
        <v>3947.81</v>
      </c>
      <c r="S848" s="336">
        <v>949.71</v>
      </c>
      <c r="T848" s="323">
        <v>38.46</v>
      </c>
      <c r="U848" s="323"/>
      <c r="V848" s="323"/>
      <c r="W848" s="337">
        <f t="shared" si="137"/>
        <v>988.17000000000007</v>
      </c>
      <c r="X848" s="336"/>
      <c r="Y848" s="323"/>
      <c r="Z848" s="323"/>
      <c r="AA848" s="323"/>
      <c r="AB848" s="337">
        <f t="shared" si="143"/>
        <v>0</v>
      </c>
      <c r="AC848" s="336"/>
      <c r="AD848" s="323"/>
      <c r="AE848" s="323"/>
      <c r="AF848" s="323"/>
      <c r="AG848" s="337">
        <f t="shared" si="141"/>
        <v>0</v>
      </c>
      <c r="AH848" s="336"/>
      <c r="AI848" s="323"/>
      <c r="AJ848" s="323"/>
      <c r="AK848" s="323"/>
      <c r="AL848" s="337">
        <f t="shared" si="142"/>
        <v>0</v>
      </c>
    </row>
    <row r="849" spans="1:38" ht="12.75" customHeight="1" x14ac:dyDescent="0.2">
      <c r="A849" s="95" t="s">
        <v>38</v>
      </c>
      <c r="B849" s="96" t="s">
        <v>243</v>
      </c>
      <c r="C849" s="96" t="s">
        <v>134</v>
      </c>
      <c r="D849" s="98">
        <v>346.26</v>
      </c>
      <c r="E849" s="98">
        <v>141.44</v>
      </c>
      <c r="F849" s="98">
        <v>1802.08</v>
      </c>
      <c r="G849" s="98">
        <v>2281.46</v>
      </c>
      <c r="H849" s="121">
        <f t="shared" si="144"/>
        <v>4571.24</v>
      </c>
      <c r="I849" s="98">
        <v>1746.62</v>
      </c>
      <c r="J849" s="98">
        <v>648.82999999999993</v>
      </c>
      <c r="K849" s="98">
        <v>2547.0099999999998</v>
      </c>
      <c r="L849" s="98">
        <v>1623.86</v>
      </c>
      <c r="M849" s="121">
        <f t="shared" si="145"/>
        <v>6566.3199999999988</v>
      </c>
      <c r="N849" s="98">
        <v>1329.5500000000002</v>
      </c>
      <c r="O849" s="98">
        <v>700.42</v>
      </c>
      <c r="P849" s="98">
        <v>2616.0699999999997</v>
      </c>
      <c r="Q849" s="98">
        <v>632.98</v>
      </c>
      <c r="R849" s="329">
        <f t="shared" si="146"/>
        <v>5279.02</v>
      </c>
      <c r="S849" s="336">
        <v>1981.46</v>
      </c>
      <c r="T849" s="323"/>
      <c r="U849" s="323"/>
      <c r="V849" s="323"/>
      <c r="W849" s="337">
        <f t="shared" si="137"/>
        <v>1981.46</v>
      </c>
      <c r="X849" s="336"/>
      <c r="Y849" s="323"/>
      <c r="Z849" s="323"/>
      <c r="AA849" s="323"/>
      <c r="AB849" s="337">
        <f t="shared" si="143"/>
        <v>0</v>
      </c>
      <c r="AC849" s="336"/>
      <c r="AD849" s="323"/>
      <c r="AE849" s="323"/>
      <c r="AF849" s="323"/>
      <c r="AG849" s="337">
        <f t="shared" si="141"/>
        <v>0</v>
      </c>
      <c r="AH849" s="336"/>
      <c r="AI849" s="323"/>
      <c r="AJ849" s="323"/>
      <c r="AK849" s="323"/>
      <c r="AL849" s="337">
        <f t="shared" si="142"/>
        <v>0</v>
      </c>
    </row>
    <row r="850" spans="1:38" ht="12.75" customHeight="1" x14ac:dyDescent="0.2">
      <c r="A850" s="95" t="s">
        <v>38</v>
      </c>
      <c r="B850" s="96" t="s">
        <v>243</v>
      </c>
      <c r="C850" s="96" t="s">
        <v>135</v>
      </c>
      <c r="D850" s="98"/>
      <c r="E850" s="98"/>
      <c r="F850" s="98"/>
      <c r="G850" s="98"/>
      <c r="H850" s="121">
        <f t="shared" si="144"/>
        <v>0</v>
      </c>
      <c r="I850" s="98"/>
      <c r="J850" s="98"/>
      <c r="K850" s="98"/>
      <c r="L850" s="98">
        <v>9625.9600000000009</v>
      </c>
      <c r="M850" s="121">
        <f t="shared" si="145"/>
        <v>9625.9600000000009</v>
      </c>
      <c r="N850" s="98">
        <v>5807.97</v>
      </c>
      <c r="O850" s="98">
        <v>6085.8600000000006</v>
      </c>
      <c r="P850" s="98">
        <v>10928.269999999999</v>
      </c>
      <c r="Q850" s="98">
        <v>11418.46</v>
      </c>
      <c r="R850" s="329">
        <f t="shared" si="146"/>
        <v>34240.559999999998</v>
      </c>
      <c r="S850" s="336">
        <v>7699.5100000000011</v>
      </c>
      <c r="T850" s="323">
        <v>720.34999999999991</v>
      </c>
      <c r="U850" s="323"/>
      <c r="V850" s="323"/>
      <c r="W850" s="337">
        <f t="shared" si="137"/>
        <v>8419.86</v>
      </c>
      <c r="X850" s="336"/>
      <c r="Y850" s="323"/>
      <c r="Z850" s="323"/>
      <c r="AA850" s="323"/>
      <c r="AB850" s="337">
        <f t="shared" si="143"/>
        <v>0</v>
      </c>
      <c r="AC850" s="336"/>
      <c r="AD850" s="323"/>
      <c r="AE850" s="323"/>
      <c r="AF850" s="323"/>
      <c r="AG850" s="337">
        <f t="shared" si="141"/>
        <v>0</v>
      </c>
      <c r="AH850" s="336"/>
      <c r="AI850" s="323"/>
      <c r="AJ850" s="323"/>
      <c r="AK850" s="323"/>
      <c r="AL850" s="337">
        <f t="shared" si="142"/>
        <v>0</v>
      </c>
    </row>
    <row r="851" spans="1:38" ht="12.75" customHeight="1" x14ac:dyDescent="0.2">
      <c r="A851" s="95" t="s">
        <v>38</v>
      </c>
      <c r="B851" s="96" t="s">
        <v>243</v>
      </c>
      <c r="C851" s="96" t="s">
        <v>155</v>
      </c>
      <c r="D851" s="98"/>
      <c r="E851" s="98"/>
      <c r="F851" s="98"/>
      <c r="G851" s="98"/>
      <c r="H851" s="121">
        <f t="shared" si="144"/>
        <v>0</v>
      </c>
      <c r="I851" s="98"/>
      <c r="J851" s="98"/>
      <c r="K851" s="98"/>
      <c r="L851" s="98"/>
      <c r="M851" s="121">
        <f t="shared" si="145"/>
        <v>0</v>
      </c>
      <c r="N851" s="98">
        <v>1053.55</v>
      </c>
      <c r="O851" s="98">
        <v>2930.23</v>
      </c>
      <c r="P851" s="98">
        <v>4279.7999999999993</v>
      </c>
      <c r="Q851" s="98">
        <v>3348.8200000000006</v>
      </c>
      <c r="R851" s="329">
        <f t="shared" si="146"/>
        <v>11612.399999999998</v>
      </c>
      <c r="S851" s="336">
        <v>3581.53</v>
      </c>
      <c r="T851" s="323">
        <v>1595.7</v>
      </c>
      <c r="U851" s="323"/>
      <c r="V851" s="323"/>
      <c r="W851" s="337">
        <f t="shared" si="137"/>
        <v>5177.2300000000005</v>
      </c>
      <c r="X851" s="336"/>
      <c r="Y851" s="323"/>
      <c r="Z851" s="323"/>
      <c r="AA851" s="323"/>
      <c r="AB851" s="337">
        <f t="shared" si="143"/>
        <v>0</v>
      </c>
      <c r="AC851" s="336"/>
      <c r="AD851" s="323"/>
      <c r="AE851" s="323"/>
      <c r="AF851" s="323"/>
      <c r="AG851" s="337">
        <f t="shared" si="141"/>
        <v>0</v>
      </c>
      <c r="AH851" s="336"/>
      <c r="AI851" s="323"/>
      <c r="AJ851" s="323"/>
      <c r="AK851" s="323"/>
      <c r="AL851" s="337">
        <f t="shared" si="142"/>
        <v>0</v>
      </c>
    </row>
    <row r="852" spans="1:38" ht="12.75" customHeight="1" x14ac:dyDescent="0.2">
      <c r="A852" s="95" t="s">
        <v>38</v>
      </c>
      <c r="B852" s="96" t="s">
        <v>243</v>
      </c>
      <c r="C852" s="96" t="s">
        <v>136</v>
      </c>
      <c r="D852" s="98">
        <v>12037.02</v>
      </c>
      <c r="E852" s="98">
        <v>12807.190000000002</v>
      </c>
      <c r="F852" s="98">
        <v>19100.399999999998</v>
      </c>
      <c r="G852" s="98">
        <v>19456.29</v>
      </c>
      <c r="H852" s="121">
        <f t="shared" si="144"/>
        <v>63400.9</v>
      </c>
      <c r="I852" s="98">
        <v>20209.189999999995</v>
      </c>
      <c r="J852" s="98">
        <v>23916.959999999999</v>
      </c>
      <c r="K852" s="98">
        <v>480.7</v>
      </c>
      <c r="L852" s="98"/>
      <c r="M852" s="121">
        <f t="shared" si="145"/>
        <v>44606.849999999991</v>
      </c>
      <c r="N852" s="98"/>
      <c r="O852" s="98"/>
      <c r="P852" s="98"/>
      <c r="Q852" s="98"/>
      <c r="R852" s="329">
        <f t="shared" si="146"/>
        <v>0</v>
      </c>
      <c r="S852" s="336"/>
      <c r="T852" s="323"/>
      <c r="U852" s="323"/>
      <c r="V852" s="323"/>
      <c r="W852" s="337">
        <f t="shared" si="137"/>
        <v>0</v>
      </c>
      <c r="X852" s="336"/>
      <c r="Y852" s="323"/>
      <c r="Z852" s="323"/>
      <c r="AA852" s="323"/>
      <c r="AB852" s="337">
        <f t="shared" si="143"/>
        <v>0</v>
      </c>
      <c r="AC852" s="336"/>
      <c r="AD852" s="323"/>
      <c r="AE852" s="323"/>
      <c r="AF852" s="323"/>
      <c r="AG852" s="337">
        <f t="shared" si="141"/>
        <v>0</v>
      </c>
      <c r="AH852" s="336"/>
      <c r="AI852" s="323"/>
      <c r="AJ852" s="323"/>
      <c r="AK852" s="323"/>
      <c r="AL852" s="337">
        <f t="shared" si="142"/>
        <v>0</v>
      </c>
    </row>
    <row r="853" spans="1:38" ht="12.75" customHeight="1" x14ac:dyDescent="0.2">
      <c r="A853" s="95" t="s">
        <v>38</v>
      </c>
      <c r="B853" s="96" t="s">
        <v>243</v>
      </c>
      <c r="C853" s="96" t="s">
        <v>137</v>
      </c>
      <c r="D853" s="98">
        <v>896.61000000000013</v>
      </c>
      <c r="E853" s="98">
        <v>720.46999999999991</v>
      </c>
      <c r="F853" s="98">
        <v>1850.7</v>
      </c>
      <c r="G853" s="98">
        <v>1816.6800000000003</v>
      </c>
      <c r="H853" s="121">
        <f t="shared" si="144"/>
        <v>5284.46</v>
      </c>
      <c r="I853" s="98">
        <v>1775.97</v>
      </c>
      <c r="J853" s="98">
        <v>1354.55</v>
      </c>
      <c r="K853" s="98">
        <v>1810.24</v>
      </c>
      <c r="L853" s="98">
        <v>2059</v>
      </c>
      <c r="M853" s="121">
        <f t="shared" si="145"/>
        <v>6999.76</v>
      </c>
      <c r="N853" s="98">
        <v>1744.69</v>
      </c>
      <c r="O853" s="98">
        <v>1368.75</v>
      </c>
      <c r="P853" s="98">
        <v>1927.8799999999999</v>
      </c>
      <c r="Q853" s="98">
        <v>482.93999999999994</v>
      </c>
      <c r="R853" s="329">
        <f t="shared" si="146"/>
        <v>5524.2599999999993</v>
      </c>
      <c r="S853" s="336">
        <v>1705.33</v>
      </c>
      <c r="T853" s="323">
        <v>461.48</v>
      </c>
      <c r="U853" s="323"/>
      <c r="V853" s="323"/>
      <c r="W853" s="337">
        <f t="shared" si="137"/>
        <v>2166.81</v>
      </c>
      <c r="X853" s="336"/>
      <c r="Y853" s="323"/>
      <c r="Z853" s="323"/>
      <c r="AA853" s="323"/>
      <c r="AB853" s="337">
        <f t="shared" si="143"/>
        <v>0</v>
      </c>
      <c r="AC853" s="336"/>
      <c r="AD853" s="323"/>
      <c r="AE853" s="323"/>
      <c r="AF853" s="323"/>
      <c r="AG853" s="337">
        <f t="shared" si="141"/>
        <v>0</v>
      </c>
      <c r="AH853" s="336"/>
      <c r="AI853" s="323"/>
      <c r="AJ853" s="323"/>
      <c r="AK853" s="323"/>
      <c r="AL853" s="337">
        <f t="shared" si="142"/>
        <v>0</v>
      </c>
    </row>
    <row r="854" spans="1:38" ht="12.75" customHeight="1" x14ac:dyDescent="0.2">
      <c r="A854" s="95" t="s">
        <v>38</v>
      </c>
      <c r="B854" s="96" t="s">
        <v>243</v>
      </c>
      <c r="C854" s="96" t="s">
        <v>138</v>
      </c>
      <c r="D854" s="98">
        <v>3121.04</v>
      </c>
      <c r="E854" s="98">
        <v>2014.2800000000007</v>
      </c>
      <c r="F854" s="98">
        <v>5872.4099999999989</v>
      </c>
      <c r="G854" s="98">
        <v>3917.34</v>
      </c>
      <c r="H854" s="121">
        <f t="shared" si="144"/>
        <v>14925.07</v>
      </c>
      <c r="I854" s="98">
        <v>1307.32</v>
      </c>
      <c r="J854" s="98">
        <v>1561.85</v>
      </c>
      <c r="K854" s="98">
        <v>2124.17</v>
      </c>
      <c r="L854" s="98">
        <v>1915.96</v>
      </c>
      <c r="M854" s="121">
        <f t="shared" si="145"/>
        <v>6909.3</v>
      </c>
      <c r="N854" s="98">
        <v>708.59999999999991</v>
      </c>
      <c r="O854" s="98">
        <v>1571.7400000000002</v>
      </c>
      <c r="P854" s="98">
        <v>1218.5200000000002</v>
      </c>
      <c r="Q854" s="98">
        <v>408.69000000000005</v>
      </c>
      <c r="R854" s="329">
        <f t="shared" si="146"/>
        <v>3907.5500000000006</v>
      </c>
      <c r="S854" s="336">
        <v>1050.5500000000002</v>
      </c>
      <c r="T854" s="323"/>
      <c r="U854" s="323"/>
      <c r="V854" s="323"/>
      <c r="W854" s="337">
        <f t="shared" si="137"/>
        <v>1050.5500000000002</v>
      </c>
      <c r="X854" s="336"/>
      <c r="Y854" s="323"/>
      <c r="Z854" s="323"/>
      <c r="AA854" s="323"/>
      <c r="AB854" s="337">
        <f t="shared" si="143"/>
        <v>0</v>
      </c>
      <c r="AC854" s="336"/>
      <c r="AD854" s="323"/>
      <c r="AE854" s="323"/>
      <c r="AF854" s="323"/>
      <c r="AG854" s="337">
        <f t="shared" si="141"/>
        <v>0</v>
      </c>
      <c r="AH854" s="336"/>
      <c r="AI854" s="323"/>
      <c r="AJ854" s="323"/>
      <c r="AK854" s="323"/>
      <c r="AL854" s="337">
        <f t="shared" si="142"/>
        <v>0</v>
      </c>
    </row>
    <row r="855" spans="1:38" ht="12.75" customHeight="1" x14ac:dyDescent="0.2">
      <c r="A855" s="95" t="s">
        <v>38</v>
      </c>
      <c r="B855" s="96" t="s">
        <v>243</v>
      </c>
      <c r="C855" s="96" t="s">
        <v>139</v>
      </c>
      <c r="D855" s="98">
        <v>6863.1600000000008</v>
      </c>
      <c r="E855" s="98">
        <v>8862.0700000000033</v>
      </c>
      <c r="F855" s="98">
        <v>10293.319999999998</v>
      </c>
      <c r="G855" s="98">
        <v>12259.279999999999</v>
      </c>
      <c r="H855" s="121">
        <f t="shared" si="144"/>
        <v>38277.83</v>
      </c>
      <c r="I855" s="98">
        <v>7431.97</v>
      </c>
      <c r="J855" s="98">
        <v>8815.74</v>
      </c>
      <c r="K855" s="98">
        <v>9236.41</v>
      </c>
      <c r="L855" s="98">
        <v>9377.2899999999991</v>
      </c>
      <c r="M855" s="121">
        <f t="shared" si="145"/>
        <v>34861.409999999996</v>
      </c>
      <c r="N855" s="98">
        <v>5055.3900000000003</v>
      </c>
      <c r="O855" s="98">
        <v>6271.26</v>
      </c>
      <c r="P855" s="98">
        <v>6575.5600000000013</v>
      </c>
      <c r="Q855" s="98">
        <v>4476.9799999999996</v>
      </c>
      <c r="R855" s="329">
        <f t="shared" si="146"/>
        <v>22379.190000000002</v>
      </c>
      <c r="S855" s="336">
        <v>5620.32</v>
      </c>
      <c r="T855" s="323">
        <v>1654.53</v>
      </c>
      <c r="U855" s="323"/>
      <c r="V855" s="323"/>
      <c r="W855" s="337">
        <f t="shared" si="137"/>
        <v>7274.8499999999995</v>
      </c>
      <c r="X855" s="336"/>
      <c r="Y855" s="323"/>
      <c r="Z855" s="323"/>
      <c r="AA855" s="323"/>
      <c r="AB855" s="337">
        <f t="shared" si="143"/>
        <v>0</v>
      </c>
      <c r="AC855" s="336"/>
      <c r="AD855" s="323"/>
      <c r="AE855" s="323"/>
      <c r="AF855" s="323"/>
      <c r="AG855" s="337">
        <f t="shared" si="141"/>
        <v>0</v>
      </c>
      <c r="AH855" s="336"/>
      <c r="AI855" s="323"/>
      <c r="AJ855" s="323"/>
      <c r="AK855" s="323"/>
      <c r="AL855" s="337">
        <f t="shared" si="142"/>
        <v>0</v>
      </c>
    </row>
    <row r="856" spans="1:38" ht="12.75" customHeight="1" x14ac:dyDescent="0.2">
      <c r="A856" s="95" t="s">
        <v>38</v>
      </c>
      <c r="B856" s="96" t="s">
        <v>243</v>
      </c>
      <c r="C856" s="96" t="s">
        <v>140</v>
      </c>
      <c r="D856" s="98"/>
      <c r="E856" s="98"/>
      <c r="F856" s="98"/>
      <c r="G856" s="98">
        <v>3625.21</v>
      </c>
      <c r="H856" s="121">
        <f t="shared" si="144"/>
        <v>3625.21</v>
      </c>
      <c r="I856" s="98">
        <v>4453.2000000000007</v>
      </c>
      <c r="J856" s="98">
        <v>5033.3599999999988</v>
      </c>
      <c r="K856" s="98">
        <v>9372.739999999998</v>
      </c>
      <c r="L856" s="98">
        <v>6883.7000000000007</v>
      </c>
      <c r="M856" s="121">
        <f t="shared" si="145"/>
        <v>25742.999999999996</v>
      </c>
      <c r="N856" s="98">
        <v>4529.7700000000004</v>
      </c>
      <c r="O856" s="98">
        <v>3258.5300000000007</v>
      </c>
      <c r="P856" s="98">
        <v>6300.27</v>
      </c>
      <c r="Q856" s="98">
        <v>3110.4</v>
      </c>
      <c r="R856" s="329">
        <f t="shared" si="146"/>
        <v>17198.97</v>
      </c>
      <c r="S856" s="336"/>
      <c r="T856" s="323"/>
      <c r="U856" s="323"/>
      <c r="V856" s="323"/>
      <c r="W856" s="337">
        <f t="shared" si="137"/>
        <v>0</v>
      </c>
      <c r="X856" s="336"/>
      <c r="Y856" s="323"/>
      <c r="Z856" s="323"/>
      <c r="AA856" s="323"/>
      <c r="AB856" s="337">
        <f t="shared" si="143"/>
        <v>0</v>
      </c>
      <c r="AC856" s="336"/>
      <c r="AD856" s="323"/>
      <c r="AE856" s="323"/>
      <c r="AF856" s="323"/>
      <c r="AG856" s="337">
        <f t="shared" si="141"/>
        <v>0</v>
      </c>
      <c r="AH856" s="336"/>
      <c r="AI856" s="323"/>
      <c r="AJ856" s="323"/>
      <c r="AK856" s="323"/>
      <c r="AL856" s="337">
        <f t="shared" si="142"/>
        <v>0</v>
      </c>
    </row>
    <row r="857" spans="1:38" ht="12.75" customHeight="1" x14ac:dyDescent="0.2">
      <c r="A857" s="95" t="s">
        <v>38</v>
      </c>
      <c r="B857" s="96" t="s">
        <v>243</v>
      </c>
      <c r="C857" s="96" t="s">
        <v>156</v>
      </c>
      <c r="D857" s="98">
        <v>1524.79</v>
      </c>
      <c r="E857" s="98">
        <v>1503.3500000000001</v>
      </c>
      <c r="F857" s="98">
        <v>2694.6100000000006</v>
      </c>
      <c r="G857" s="98">
        <v>2605.7399999999998</v>
      </c>
      <c r="H857" s="121">
        <f t="shared" si="144"/>
        <v>8328.4900000000016</v>
      </c>
      <c r="I857" s="98">
        <v>1591.8400000000001</v>
      </c>
      <c r="J857" s="98">
        <v>1079.5500000000002</v>
      </c>
      <c r="K857" s="98">
        <v>1649.43</v>
      </c>
      <c r="L857" s="98">
        <v>3406.8499999999995</v>
      </c>
      <c r="M857" s="121">
        <f t="shared" si="145"/>
        <v>7727.67</v>
      </c>
      <c r="N857" s="98">
        <v>2504.7599999999998</v>
      </c>
      <c r="O857" s="98">
        <v>2183.5199999999995</v>
      </c>
      <c r="P857" s="98">
        <v>2911.47</v>
      </c>
      <c r="Q857" s="98">
        <v>1478.3899999999999</v>
      </c>
      <c r="R857" s="329">
        <f t="shared" si="146"/>
        <v>9078.1399999999976</v>
      </c>
      <c r="S857" s="336">
        <v>1923.3599999999997</v>
      </c>
      <c r="T857" s="323">
        <v>754.29</v>
      </c>
      <c r="U857" s="323"/>
      <c r="V857" s="323"/>
      <c r="W857" s="337">
        <f t="shared" si="137"/>
        <v>2677.6499999999996</v>
      </c>
      <c r="X857" s="336"/>
      <c r="Y857" s="323"/>
      <c r="Z857" s="323"/>
      <c r="AA857" s="323"/>
      <c r="AB857" s="337">
        <f t="shared" si="143"/>
        <v>0</v>
      </c>
      <c r="AC857" s="336"/>
      <c r="AD857" s="323"/>
      <c r="AE857" s="323"/>
      <c r="AF857" s="323"/>
      <c r="AG857" s="337">
        <f t="shared" si="141"/>
        <v>0</v>
      </c>
      <c r="AH857" s="336"/>
      <c r="AI857" s="323"/>
      <c r="AJ857" s="323"/>
      <c r="AK857" s="323"/>
      <c r="AL857" s="337">
        <f t="shared" si="142"/>
        <v>0</v>
      </c>
    </row>
    <row r="858" spans="1:38" ht="12.75" customHeight="1" x14ac:dyDescent="0.2">
      <c r="A858" s="95" t="s">
        <v>38</v>
      </c>
      <c r="B858" s="96" t="s">
        <v>243</v>
      </c>
      <c r="C858" s="96" t="s">
        <v>148</v>
      </c>
      <c r="D858" s="98"/>
      <c r="E858" s="98"/>
      <c r="F858" s="98"/>
      <c r="G858" s="98"/>
      <c r="H858" s="121">
        <f t="shared" si="144"/>
        <v>0</v>
      </c>
      <c r="I858" s="98"/>
      <c r="J858" s="98">
        <v>726.0100000000001</v>
      </c>
      <c r="K858" s="98">
        <v>829.13</v>
      </c>
      <c r="L858" s="98">
        <v>946.73</v>
      </c>
      <c r="M858" s="121">
        <f t="shared" si="145"/>
        <v>2501.87</v>
      </c>
      <c r="N858" s="98">
        <v>933.2299999999999</v>
      </c>
      <c r="O858" s="98">
        <v>822.47</v>
      </c>
      <c r="P858" s="98">
        <v>657.99</v>
      </c>
      <c r="Q858" s="98">
        <v>1052.3100000000002</v>
      </c>
      <c r="R858" s="329">
        <f t="shared" si="146"/>
        <v>3466</v>
      </c>
      <c r="S858" s="336">
        <v>696.52</v>
      </c>
      <c r="T858" s="323">
        <v>48.26</v>
      </c>
      <c r="U858" s="323"/>
      <c r="V858" s="323"/>
      <c r="W858" s="337">
        <f t="shared" si="137"/>
        <v>744.78</v>
      </c>
      <c r="X858" s="336"/>
      <c r="Y858" s="323"/>
      <c r="Z858" s="323"/>
      <c r="AA858" s="323"/>
      <c r="AB858" s="337">
        <f t="shared" si="143"/>
        <v>0</v>
      </c>
      <c r="AC858" s="336"/>
      <c r="AD858" s="323"/>
      <c r="AE858" s="323"/>
      <c r="AF858" s="323"/>
      <c r="AG858" s="337">
        <f t="shared" si="141"/>
        <v>0</v>
      </c>
      <c r="AH858" s="336"/>
      <c r="AI858" s="323"/>
      <c r="AJ858" s="323"/>
      <c r="AK858" s="323"/>
      <c r="AL858" s="337">
        <f t="shared" si="142"/>
        <v>0</v>
      </c>
    </row>
    <row r="859" spans="1:38" ht="12.75" customHeight="1" x14ac:dyDescent="0.2">
      <c r="A859" s="95" t="s">
        <v>38</v>
      </c>
      <c r="B859" s="96" t="s">
        <v>243</v>
      </c>
      <c r="C859" s="96" t="s">
        <v>153</v>
      </c>
      <c r="D859" s="98">
        <v>6391.0300000000007</v>
      </c>
      <c r="E859" s="98">
        <v>5414.25</v>
      </c>
      <c r="F859" s="98">
        <v>18286.349999999995</v>
      </c>
      <c r="G859" s="98">
        <v>16138.8</v>
      </c>
      <c r="H859" s="121">
        <f t="shared" si="144"/>
        <v>46230.429999999993</v>
      </c>
      <c r="I859" s="98">
        <v>13360.97</v>
      </c>
      <c r="J859" s="98">
        <v>12044.74</v>
      </c>
      <c r="K859" s="98">
        <v>18354.699999999997</v>
      </c>
      <c r="L859" s="98">
        <v>71117.320000000007</v>
      </c>
      <c r="M859" s="121">
        <f t="shared" si="145"/>
        <v>114877.73000000001</v>
      </c>
      <c r="N859" s="98">
        <v>51770.06</v>
      </c>
      <c r="O859" s="98">
        <v>67407.239999999991</v>
      </c>
      <c r="P859" s="98">
        <v>79947.069999999992</v>
      </c>
      <c r="Q859" s="98">
        <v>84136.079999999987</v>
      </c>
      <c r="R859" s="329">
        <f t="shared" si="146"/>
        <v>283260.44999999995</v>
      </c>
      <c r="S859" s="336">
        <v>86383.76</v>
      </c>
      <c r="T859" s="323">
        <v>40869.800000000003</v>
      </c>
      <c r="U859" s="323"/>
      <c r="V859" s="323"/>
      <c r="W859" s="337">
        <f t="shared" si="137"/>
        <v>127253.56</v>
      </c>
      <c r="X859" s="336"/>
      <c r="Y859" s="323"/>
      <c r="Z859" s="323"/>
      <c r="AA859" s="323"/>
      <c r="AB859" s="337">
        <f t="shared" si="143"/>
        <v>0</v>
      </c>
      <c r="AC859" s="336"/>
      <c r="AD859" s="323"/>
      <c r="AE859" s="323"/>
      <c r="AF859" s="323"/>
      <c r="AG859" s="337">
        <f t="shared" si="141"/>
        <v>0</v>
      </c>
      <c r="AH859" s="336"/>
      <c r="AI859" s="323"/>
      <c r="AJ859" s="323"/>
      <c r="AK859" s="323"/>
      <c r="AL859" s="337">
        <f t="shared" si="142"/>
        <v>0</v>
      </c>
    </row>
    <row r="860" spans="1:38" ht="12.75" customHeight="1" x14ac:dyDescent="0.2">
      <c r="A860" s="95" t="s">
        <v>38</v>
      </c>
      <c r="B860" s="96" t="s">
        <v>243</v>
      </c>
      <c r="C860" s="96" t="s">
        <v>141</v>
      </c>
      <c r="D860" s="98">
        <v>59252.959999999977</v>
      </c>
      <c r="E860" s="98">
        <v>49053.919999999991</v>
      </c>
      <c r="F860" s="98">
        <v>125136.38</v>
      </c>
      <c r="G860" s="98">
        <v>131515.05999999997</v>
      </c>
      <c r="H860" s="121">
        <f t="shared" si="144"/>
        <v>364958.31999999995</v>
      </c>
      <c r="I860" s="98">
        <v>86857.29</v>
      </c>
      <c r="J860" s="98">
        <v>79621.94</v>
      </c>
      <c r="K860" s="98">
        <v>145629.37</v>
      </c>
      <c r="L860" s="98">
        <v>137308.47</v>
      </c>
      <c r="M860" s="121">
        <f t="shared" si="145"/>
        <v>449417.06999999995</v>
      </c>
      <c r="N860" s="98">
        <v>107212.54999999999</v>
      </c>
      <c r="O860" s="98">
        <v>61741.279999999999</v>
      </c>
      <c r="P860" s="98">
        <v>137273.04</v>
      </c>
      <c r="Q860" s="98">
        <v>125466.45000000001</v>
      </c>
      <c r="R860" s="329">
        <f t="shared" si="146"/>
        <v>431693.32</v>
      </c>
      <c r="S860" s="336">
        <v>115271.30000000002</v>
      </c>
      <c r="T860" s="323">
        <v>26798.940000000002</v>
      </c>
      <c r="U860" s="323"/>
      <c r="V860" s="323"/>
      <c r="W860" s="337">
        <f t="shared" si="137"/>
        <v>142070.24000000002</v>
      </c>
      <c r="X860" s="336"/>
      <c r="Y860" s="323"/>
      <c r="Z860" s="323"/>
      <c r="AA860" s="323"/>
      <c r="AB860" s="337">
        <f t="shared" si="143"/>
        <v>0</v>
      </c>
      <c r="AC860" s="336"/>
      <c r="AD860" s="323"/>
      <c r="AE860" s="323"/>
      <c r="AF860" s="323"/>
      <c r="AG860" s="337">
        <f t="shared" si="141"/>
        <v>0</v>
      </c>
      <c r="AH860" s="336"/>
      <c r="AI860" s="323"/>
      <c r="AJ860" s="323"/>
      <c r="AK860" s="323"/>
      <c r="AL860" s="337">
        <f t="shared" si="142"/>
        <v>0</v>
      </c>
    </row>
    <row r="861" spans="1:38" ht="12.75" customHeight="1" x14ac:dyDescent="0.2">
      <c r="A861" s="95" t="s">
        <v>38</v>
      </c>
      <c r="B861" s="96" t="s">
        <v>243</v>
      </c>
      <c r="C861" s="96" t="s">
        <v>142</v>
      </c>
      <c r="D861" s="98">
        <v>67206.39</v>
      </c>
      <c r="E861" s="98">
        <v>74248.86</v>
      </c>
      <c r="F861" s="98">
        <v>113565.82999999999</v>
      </c>
      <c r="G861" s="98">
        <v>138157.80000000005</v>
      </c>
      <c r="H861" s="121">
        <f t="shared" si="144"/>
        <v>393178.88</v>
      </c>
      <c r="I861" s="98">
        <v>83299.62</v>
      </c>
      <c r="J861" s="98">
        <v>98949.549999999988</v>
      </c>
      <c r="K861" s="98">
        <v>105667.51999999999</v>
      </c>
      <c r="L861" s="98">
        <v>105748.15000000001</v>
      </c>
      <c r="M861" s="121">
        <f t="shared" si="145"/>
        <v>393664.83999999997</v>
      </c>
      <c r="N861" s="98">
        <v>68869.05</v>
      </c>
      <c r="O861" s="98">
        <v>75779.939999999988</v>
      </c>
      <c r="P861" s="98">
        <v>87854.949999999983</v>
      </c>
      <c r="Q861" s="98">
        <v>112417.78000000003</v>
      </c>
      <c r="R861" s="329">
        <f t="shared" si="146"/>
        <v>344921.72</v>
      </c>
      <c r="S861" s="336">
        <v>78320.219999999987</v>
      </c>
      <c r="T861" s="323">
        <v>52998.22</v>
      </c>
      <c r="U861" s="323"/>
      <c r="V861" s="323"/>
      <c r="W861" s="337">
        <f t="shared" si="137"/>
        <v>131318.44</v>
      </c>
      <c r="X861" s="336"/>
      <c r="Y861" s="323"/>
      <c r="Z861" s="323"/>
      <c r="AA861" s="323"/>
      <c r="AB861" s="337">
        <f t="shared" si="143"/>
        <v>0</v>
      </c>
      <c r="AC861" s="336"/>
      <c r="AD861" s="323"/>
      <c r="AE861" s="323"/>
      <c r="AF861" s="323"/>
      <c r="AG861" s="337">
        <f t="shared" si="141"/>
        <v>0</v>
      </c>
      <c r="AH861" s="336"/>
      <c r="AI861" s="323"/>
      <c r="AJ861" s="323"/>
      <c r="AK861" s="323"/>
      <c r="AL861" s="337">
        <f t="shared" si="142"/>
        <v>0</v>
      </c>
    </row>
    <row r="862" spans="1:38" ht="12.75" customHeight="1" x14ac:dyDescent="0.2">
      <c r="A862" s="95" t="s">
        <v>38</v>
      </c>
      <c r="B862" s="96" t="s">
        <v>243</v>
      </c>
      <c r="C862" s="96" t="s">
        <v>143</v>
      </c>
      <c r="D862" s="98">
        <v>17234.64</v>
      </c>
      <c r="E862" s="98">
        <v>26072.450000000008</v>
      </c>
      <c r="F862" s="98">
        <v>29565.089999999993</v>
      </c>
      <c r="G862" s="98">
        <v>38941.259999999995</v>
      </c>
      <c r="H862" s="121">
        <f t="shared" si="144"/>
        <v>111813.44</v>
      </c>
      <c r="I862" s="98">
        <v>23580.010000000002</v>
      </c>
      <c r="J862" s="98">
        <v>30178.770000000004</v>
      </c>
      <c r="K862" s="98">
        <v>34413.270000000004</v>
      </c>
      <c r="L862" s="98">
        <v>38596.769999999997</v>
      </c>
      <c r="M862" s="121">
        <f t="shared" si="145"/>
        <v>126768.82</v>
      </c>
      <c r="N862" s="98">
        <v>26739.45</v>
      </c>
      <c r="O862" s="98">
        <v>29699.23</v>
      </c>
      <c r="P862" s="98">
        <v>34287.75</v>
      </c>
      <c r="Q862" s="98">
        <v>39207.39</v>
      </c>
      <c r="R862" s="329">
        <f t="shared" si="146"/>
        <v>129933.81999999999</v>
      </c>
      <c r="S862" s="336">
        <v>29180.979999999996</v>
      </c>
      <c r="T862" s="323">
        <v>20171.350000000006</v>
      </c>
      <c r="U862" s="323"/>
      <c r="V862" s="323"/>
      <c r="W862" s="337">
        <f t="shared" si="137"/>
        <v>49352.33</v>
      </c>
      <c r="X862" s="336"/>
      <c r="Y862" s="323"/>
      <c r="Z862" s="323"/>
      <c r="AA862" s="323"/>
      <c r="AB862" s="337">
        <f t="shared" si="143"/>
        <v>0</v>
      </c>
      <c r="AC862" s="336"/>
      <c r="AD862" s="323"/>
      <c r="AE862" s="323"/>
      <c r="AF862" s="323"/>
      <c r="AG862" s="337">
        <f t="shared" si="141"/>
        <v>0</v>
      </c>
      <c r="AH862" s="336"/>
      <c r="AI862" s="323"/>
      <c r="AJ862" s="323"/>
      <c r="AK862" s="323"/>
      <c r="AL862" s="337">
        <f t="shared" si="142"/>
        <v>0</v>
      </c>
    </row>
    <row r="863" spans="1:38" ht="12.75" customHeight="1" x14ac:dyDescent="0.2">
      <c r="A863" s="95" t="s">
        <v>38</v>
      </c>
      <c r="B863" s="96" t="s">
        <v>243</v>
      </c>
      <c r="C863" s="96" t="s">
        <v>144</v>
      </c>
      <c r="D863" s="98">
        <v>28454.04</v>
      </c>
      <c r="E863" s="98">
        <v>29761.07</v>
      </c>
      <c r="F863" s="98">
        <v>36036.000000000007</v>
      </c>
      <c r="G863" s="98">
        <v>41434.770000000004</v>
      </c>
      <c r="H863" s="121">
        <f t="shared" ref="H863:H895" si="151">SUM(D863:G863)</f>
        <v>135685.88</v>
      </c>
      <c r="I863" s="98">
        <v>29262.92</v>
      </c>
      <c r="J863" s="98">
        <v>26010.969999999998</v>
      </c>
      <c r="K863" s="98">
        <v>37260.870000000003</v>
      </c>
      <c r="L863" s="98">
        <v>34907.040000000001</v>
      </c>
      <c r="M863" s="121">
        <f t="shared" ref="M863:M895" si="152">SUM(I863:L863)</f>
        <v>127441.80000000002</v>
      </c>
      <c r="N863" s="98">
        <v>21727.21</v>
      </c>
      <c r="O863" s="98">
        <v>28369.000000000007</v>
      </c>
      <c r="P863" s="98">
        <v>31731.940000000002</v>
      </c>
      <c r="Q863" s="98">
        <v>36619.130000000005</v>
      </c>
      <c r="R863" s="329">
        <f t="shared" ref="R863:R895" si="153">SUM(N863:Q863)</f>
        <v>118447.28000000001</v>
      </c>
      <c r="S863" s="336">
        <v>30223.1</v>
      </c>
      <c r="T863" s="323">
        <v>16983.150000000001</v>
      </c>
      <c r="U863" s="323"/>
      <c r="V863" s="323"/>
      <c r="W863" s="337">
        <f t="shared" ref="W863:W928" si="154">SUM(S863:V863)</f>
        <v>47206.25</v>
      </c>
      <c r="X863" s="336"/>
      <c r="Y863" s="323"/>
      <c r="Z863" s="323"/>
      <c r="AA863" s="323"/>
      <c r="AB863" s="337">
        <f t="shared" si="143"/>
        <v>0</v>
      </c>
      <c r="AC863" s="336"/>
      <c r="AD863" s="323"/>
      <c r="AE863" s="323"/>
      <c r="AF863" s="323"/>
      <c r="AG863" s="337">
        <f t="shared" si="141"/>
        <v>0</v>
      </c>
      <c r="AH863" s="336"/>
      <c r="AI863" s="323"/>
      <c r="AJ863" s="323"/>
      <c r="AK863" s="323"/>
      <c r="AL863" s="337">
        <f t="shared" si="142"/>
        <v>0</v>
      </c>
    </row>
    <row r="864" spans="1:38" ht="12.75" customHeight="1" x14ac:dyDescent="0.2">
      <c r="A864" s="95" t="s">
        <v>38</v>
      </c>
      <c r="B864" s="96" t="s">
        <v>243</v>
      </c>
      <c r="C864" s="96" t="s">
        <v>157</v>
      </c>
      <c r="D864" s="98">
        <v>20957.12</v>
      </c>
      <c r="E864" s="98">
        <v>34005.069999999992</v>
      </c>
      <c r="F864" s="98">
        <v>56328.260000000024</v>
      </c>
      <c r="G864" s="98">
        <v>67716.139999999985</v>
      </c>
      <c r="H864" s="121">
        <f t="shared" si="151"/>
        <v>179006.59</v>
      </c>
      <c r="I864" s="98">
        <v>43325.200000000004</v>
      </c>
      <c r="J864" s="98">
        <v>51040.440000000017</v>
      </c>
      <c r="K864" s="98">
        <v>60678.630000000005</v>
      </c>
      <c r="L864" s="98">
        <v>63097.659999999996</v>
      </c>
      <c r="M864" s="121">
        <f t="shared" si="152"/>
        <v>218141.93000000002</v>
      </c>
      <c r="N864" s="98">
        <v>43182.740000000005</v>
      </c>
      <c r="O864" s="98">
        <v>49360.080000000009</v>
      </c>
      <c r="P864" s="98">
        <v>59895.31</v>
      </c>
      <c r="Q864" s="98">
        <v>61780.899999999987</v>
      </c>
      <c r="R864" s="329">
        <f t="shared" si="153"/>
        <v>214219.03</v>
      </c>
      <c r="S864" s="336">
        <v>48012.020000000004</v>
      </c>
      <c r="T864" s="323">
        <v>20370.89</v>
      </c>
      <c r="U864" s="323"/>
      <c r="V864" s="323"/>
      <c r="W864" s="337">
        <f t="shared" si="154"/>
        <v>68382.91</v>
      </c>
      <c r="X864" s="336"/>
      <c r="Y864" s="323"/>
      <c r="Z864" s="323"/>
      <c r="AA864" s="323"/>
      <c r="AB864" s="337">
        <f t="shared" si="143"/>
        <v>0</v>
      </c>
      <c r="AC864" s="336"/>
      <c r="AD864" s="323"/>
      <c r="AE864" s="323"/>
      <c r="AF864" s="323"/>
      <c r="AG864" s="337">
        <f t="shared" si="141"/>
        <v>0</v>
      </c>
      <c r="AH864" s="336"/>
      <c r="AI864" s="323"/>
      <c r="AJ864" s="323"/>
      <c r="AK864" s="323"/>
      <c r="AL864" s="337">
        <f t="shared" si="142"/>
        <v>0</v>
      </c>
    </row>
    <row r="865" spans="1:38" ht="12.75" customHeight="1" x14ac:dyDescent="0.2">
      <c r="A865" s="95" t="s">
        <v>38</v>
      </c>
      <c r="B865" s="96" t="s">
        <v>243</v>
      </c>
      <c r="C865" s="96" t="s">
        <v>146</v>
      </c>
      <c r="D865" s="98">
        <v>9805.43</v>
      </c>
      <c r="E865" s="98">
        <v>15826.199999999997</v>
      </c>
      <c r="F865" s="98">
        <v>12591.659999999998</v>
      </c>
      <c r="G865" s="98">
        <v>15244.74</v>
      </c>
      <c r="H865" s="121">
        <f t="shared" si="151"/>
        <v>53468.029999999992</v>
      </c>
      <c r="I865" s="98">
        <v>10716.49</v>
      </c>
      <c r="J865" s="98">
        <v>15534.98</v>
      </c>
      <c r="K865" s="98">
        <v>9970.3999999999978</v>
      </c>
      <c r="L865" s="98">
        <v>11389.35</v>
      </c>
      <c r="M865" s="121">
        <f t="shared" si="152"/>
        <v>47611.219999999994</v>
      </c>
      <c r="N865" s="98">
        <v>10540.559999999998</v>
      </c>
      <c r="O865" s="98">
        <v>14296.740000000002</v>
      </c>
      <c r="P865" s="98">
        <v>10446.969999999996</v>
      </c>
      <c r="Q865" s="98">
        <v>13707.36</v>
      </c>
      <c r="R865" s="329">
        <f t="shared" si="153"/>
        <v>48991.63</v>
      </c>
      <c r="S865" s="336">
        <v>10975.24</v>
      </c>
      <c r="T865" s="323">
        <v>10840.550000000001</v>
      </c>
      <c r="U865" s="323"/>
      <c r="V865" s="323"/>
      <c r="W865" s="337">
        <f t="shared" si="154"/>
        <v>21815.79</v>
      </c>
      <c r="X865" s="336"/>
      <c r="Y865" s="323"/>
      <c r="Z865" s="323"/>
      <c r="AA865" s="323"/>
      <c r="AB865" s="337">
        <f t="shared" si="143"/>
        <v>0</v>
      </c>
      <c r="AC865" s="336"/>
      <c r="AD865" s="323"/>
      <c r="AE865" s="323"/>
      <c r="AF865" s="323"/>
      <c r="AG865" s="337">
        <f t="shared" si="141"/>
        <v>0</v>
      </c>
      <c r="AH865" s="336"/>
      <c r="AI865" s="323"/>
      <c r="AJ865" s="323"/>
      <c r="AK865" s="323"/>
      <c r="AL865" s="337">
        <f t="shared" si="142"/>
        <v>0</v>
      </c>
    </row>
    <row r="866" spans="1:38" ht="12.75" customHeight="1" x14ac:dyDescent="0.2">
      <c r="A866" s="95" t="s">
        <v>38</v>
      </c>
      <c r="B866" s="322" t="s">
        <v>243</v>
      </c>
      <c r="C866" s="322" t="s">
        <v>147</v>
      </c>
      <c r="D866" s="323">
        <v>13165.45</v>
      </c>
      <c r="E866" s="323">
        <v>9696.3700000000008</v>
      </c>
      <c r="F866" s="323">
        <v>20502.699999999997</v>
      </c>
      <c r="G866" s="323">
        <v>24879.010000000002</v>
      </c>
      <c r="H866" s="324">
        <f t="shared" si="151"/>
        <v>68243.53</v>
      </c>
      <c r="I866" s="323">
        <v>13785.349999999997</v>
      </c>
      <c r="J866" s="323">
        <v>10806.989999999998</v>
      </c>
      <c r="K866" s="323">
        <v>19839.589999999997</v>
      </c>
      <c r="L866" s="323">
        <v>18941.54</v>
      </c>
      <c r="M866" s="324">
        <f t="shared" si="152"/>
        <v>63373.469999999994</v>
      </c>
      <c r="N866" s="323">
        <v>11885.2</v>
      </c>
      <c r="O866" s="323">
        <v>10056.379999999999</v>
      </c>
      <c r="P866" s="323">
        <v>19230.439999999999</v>
      </c>
      <c r="Q866" s="323">
        <v>7558.7099999999982</v>
      </c>
      <c r="R866" s="329">
        <f t="shared" si="153"/>
        <v>48730.73</v>
      </c>
      <c r="S866" s="336">
        <v>13039.769999999999</v>
      </c>
      <c r="T866" s="323">
        <v>2945.2200000000003</v>
      </c>
      <c r="U866" s="323"/>
      <c r="V866" s="323"/>
      <c r="W866" s="337">
        <f t="shared" si="154"/>
        <v>15984.989999999998</v>
      </c>
      <c r="X866" s="336"/>
      <c r="Y866" s="323"/>
      <c r="Z866" s="323"/>
      <c r="AA866" s="323"/>
      <c r="AB866" s="337">
        <f t="shared" si="143"/>
        <v>0</v>
      </c>
      <c r="AC866" s="336"/>
      <c r="AD866" s="323"/>
      <c r="AE866" s="323"/>
      <c r="AF866" s="323"/>
      <c r="AG866" s="337">
        <f t="shared" si="141"/>
        <v>0</v>
      </c>
      <c r="AH866" s="336"/>
      <c r="AI866" s="323"/>
      <c r="AJ866" s="323"/>
      <c r="AK866" s="323"/>
      <c r="AL866" s="337">
        <f t="shared" si="142"/>
        <v>0</v>
      </c>
    </row>
    <row r="867" spans="1:38" ht="12.75" customHeight="1" x14ac:dyDescent="0.2">
      <c r="A867" s="95" t="s">
        <v>38</v>
      </c>
      <c r="B867" s="96" t="s">
        <v>11</v>
      </c>
      <c r="C867" s="96" t="s">
        <v>158</v>
      </c>
      <c r="D867" s="98">
        <v>3896.5499999999988</v>
      </c>
      <c r="E867" s="98">
        <v>4081.17</v>
      </c>
      <c r="F867" s="98">
        <v>12253.68</v>
      </c>
      <c r="G867" s="98">
        <v>10076.5</v>
      </c>
      <c r="H867" s="121">
        <f t="shared" si="151"/>
        <v>30307.9</v>
      </c>
      <c r="I867" s="98">
        <v>8126.6799999999994</v>
      </c>
      <c r="J867" s="98">
        <v>3244.91</v>
      </c>
      <c r="K867" s="98">
        <v>5974.4500000000007</v>
      </c>
      <c r="L867" s="98">
        <v>5004.9599999999991</v>
      </c>
      <c r="M867" s="121">
        <f t="shared" si="152"/>
        <v>22351</v>
      </c>
      <c r="N867" s="98">
        <v>3645.6600000000003</v>
      </c>
      <c r="O867" s="98">
        <v>1879.5899999999995</v>
      </c>
      <c r="P867" s="98"/>
      <c r="Q867" s="98"/>
      <c r="R867" s="329">
        <f t="shared" si="153"/>
        <v>5525.25</v>
      </c>
      <c r="S867" s="336"/>
      <c r="T867" s="323"/>
      <c r="U867" s="323"/>
      <c r="V867" s="323"/>
      <c r="W867" s="337">
        <f t="shared" si="154"/>
        <v>0</v>
      </c>
      <c r="X867" s="336"/>
      <c r="Y867" s="323"/>
      <c r="Z867" s="323"/>
      <c r="AA867" s="323"/>
      <c r="AB867" s="337">
        <f t="shared" si="143"/>
        <v>0</v>
      </c>
      <c r="AC867" s="336"/>
      <c r="AD867" s="323"/>
      <c r="AE867" s="323"/>
      <c r="AF867" s="323"/>
      <c r="AG867" s="337">
        <f t="shared" si="141"/>
        <v>0</v>
      </c>
      <c r="AH867" s="336"/>
      <c r="AI867" s="323"/>
      <c r="AJ867" s="323"/>
      <c r="AK867" s="323"/>
      <c r="AL867" s="337">
        <f t="shared" si="142"/>
        <v>0</v>
      </c>
    </row>
    <row r="868" spans="1:38" ht="12.75" customHeight="1" x14ac:dyDescent="0.2">
      <c r="A868" s="95" t="s">
        <v>38</v>
      </c>
      <c r="B868" s="96" t="s">
        <v>11</v>
      </c>
      <c r="C868" s="96" t="s">
        <v>161</v>
      </c>
      <c r="D868" s="98"/>
      <c r="E868" s="98"/>
      <c r="F868" s="98"/>
      <c r="G868" s="98"/>
      <c r="H868" s="121">
        <f t="shared" si="151"/>
        <v>0</v>
      </c>
      <c r="I868" s="98">
        <v>349.5</v>
      </c>
      <c r="J868" s="98"/>
      <c r="K868" s="98"/>
      <c r="L868" s="98"/>
      <c r="M868" s="121">
        <f t="shared" si="152"/>
        <v>349.5</v>
      </c>
      <c r="N868" s="98"/>
      <c r="O868" s="98"/>
      <c r="P868" s="98"/>
      <c r="Q868" s="98"/>
      <c r="R868" s="329">
        <f t="shared" si="153"/>
        <v>0</v>
      </c>
      <c r="S868" s="336"/>
      <c r="T868" s="323"/>
      <c r="U868" s="323"/>
      <c r="V868" s="323"/>
      <c r="W868" s="337">
        <f t="shared" si="154"/>
        <v>0</v>
      </c>
      <c r="X868" s="336"/>
      <c r="Y868" s="323"/>
      <c r="Z868" s="323"/>
      <c r="AA868" s="323"/>
      <c r="AB868" s="337">
        <f t="shared" si="143"/>
        <v>0</v>
      </c>
      <c r="AC868" s="336"/>
      <c r="AD868" s="323"/>
      <c r="AE868" s="323"/>
      <c r="AF868" s="323"/>
      <c r="AG868" s="337">
        <f t="shared" si="141"/>
        <v>0</v>
      </c>
      <c r="AH868" s="336"/>
      <c r="AI868" s="323"/>
      <c r="AJ868" s="323"/>
      <c r="AK868" s="323"/>
      <c r="AL868" s="337">
        <f t="shared" si="142"/>
        <v>0</v>
      </c>
    </row>
    <row r="869" spans="1:38" ht="12.75" customHeight="1" x14ac:dyDescent="0.2">
      <c r="A869" s="95" t="s">
        <v>38</v>
      </c>
      <c r="B869" s="96" t="s">
        <v>11</v>
      </c>
      <c r="C869" s="96" t="s">
        <v>159</v>
      </c>
      <c r="D869" s="98">
        <v>611.01999999999987</v>
      </c>
      <c r="E869" s="98">
        <v>375.31</v>
      </c>
      <c r="F869" s="98">
        <v>3028.75</v>
      </c>
      <c r="G869" s="98">
        <v>1681.6799999999998</v>
      </c>
      <c r="H869" s="121">
        <f t="shared" si="151"/>
        <v>5696.76</v>
      </c>
      <c r="I869" s="98">
        <v>966.5</v>
      </c>
      <c r="J869" s="98">
        <v>269.60999999999996</v>
      </c>
      <c r="K869" s="98">
        <v>511.78000000000003</v>
      </c>
      <c r="L869" s="98">
        <v>996.01</v>
      </c>
      <c r="M869" s="121">
        <f t="shared" si="152"/>
        <v>2743.8999999999996</v>
      </c>
      <c r="N869" s="98">
        <v>359.07</v>
      </c>
      <c r="O869" s="98">
        <v>809.18000000000006</v>
      </c>
      <c r="P869" s="98">
        <v>499.96000000000004</v>
      </c>
      <c r="Q869" s="98">
        <v>737.47</v>
      </c>
      <c r="R869" s="329">
        <f t="shared" si="153"/>
        <v>2405.6800000000003</v>
      </c>
      <c r="S869" s="336">
        <v>873</v>
      </c>
      <c r="T869" s="323">
        <v>310.22999999999996</v>
      </c>
      <c r="U869" s="323"/>
      <c r="V869" s="323"/>
      <c r="W869" s="337">
        <f t="shared" si="154"/>
        <v>1183.23</v>
      </c>
      <c r="X869" s="336"/>
      <c r="Y869" s="323"/>
      <c r="Z869" s="323"/>
      <c r="AA869" s="323"/>
      <c r="AB869" s="337">
        <f t="shared" si="143"/>
        <v>0</v>
      </c>
      <c r="AC869" s="336"/>
      <c r="AD869" s="323"/>
      <c r="AE869" s="323"/>
      <c r="AF869" s="323"/>
      <c r="AG869" s="337">
        <f t="shared" si="141"/>
        <v>0</v>
      </c>
      <c r="AH869" s="336"/>
      <c r="AI869" s="323"/>
      <c r="AJ869" s="323"/>
      <c r="AK869" s="323"/>
      <c r="AL869" s="337">
        <f t="shared" si="142"/>
        <v>0</v>
      </c>
    </row>
    <row r="870" spans="1:38" ht="12.75" customHeight="1" x14ac:dyDescent="0.2">
      <c r="A870" s="95" t="s">
        <v>38</v>
      </c>
      <c r="B870" s="96" t="s">
        <v>11</v>
      </c>
      <c r="C870" s="96" t="s">
        <v>149</v>
      </c>
      <c r="D870" s="98">
        <v>1107.31</v>
      </c>
      <c r="E870" s="98">
        <v>98.47</v>
      </c>
      <c r="F870" s="98">
        <v>906.41</v>
      </c>
      <c r="G870" s="98">
        <v>143.15</v>
      </c>
      <c r="H870" s="121">
        <f t="shared" si="151"/>
        <v>2255.34</v>
      </c>
      <c r="I870" s="98"/>
      <c r="J870" s="98">
        <v>114.66</v>
      </c>
      <c r="K870" s="98"/>
      <c r="L870" s="98"/>
      <c r="M870" s="121">
        <f t="shared" si="152"/>
        <v>114.66</v>
      </c>
      <c r="N870" s="98"/>
      <c r="O870" s="98"/>
      <c r="P870" s="98"/>
      <c r="Q870" s="98"/>
      <c r="R870" s="329">
        <f t="shared" si="153"/>
        <v>0</v>
      </c>
      <c r="S870" s="336"/>
      <c r="T870" s="323"/>
      <c r="U870" s="323"/>
      <c r="V870" s="323"/>
      <c r="W870" s="337">
        <f t="shared" si="154"/>
        <v>0</v>
      </c>
      <c r="X870" s="336"/>
      <c r="Y870" s="323"/>
      <c r="Z870" s="323"/>
      <c r="AA870" s="323"/>
      <c r="AB870" s="337">
        <f t="shared" si="143"/>
        <v>0</v>
      </c>
      <c r="AC870" s="336"/>
      <c r="AD870" s="323"/>
      <c r="AE870" s="323"/>
      <c r="AF870" s="323"/>
      <c r="AG870" s="337">
        <f t="shared" si="141"/>
        <v>0</v>
      </c>
      <c r="AH870" s="336"/>
      <c r="AI870" s="323"/>
      <c r="AJ870" s="323"/>
      <c r="AK870" s="323"/>
      <c r="AL870" s="337">
        <f t="shared" si="142"/>
        <v>0</v>
      </c>
    </row>
    <row r="871" spans="1:38" ht="12.75" customHeight="1" x14ac:dyDescent="0.2">
      <c r="A871" s="95" t="s">
        <v>38</v>
      </c>
      <c r="B871" s="96" t="s">
        <v>11</v>
      </c>
      <c r="C871" s="96" t="s">
        <v>131</v>
      </c>
      <c r="D871" s="98">
        <v>6518.2100000000028</v>
      </c>
      <c r="E871" s="98">
        <v>1481.01</v>
      </c>
      <c r="F871" s="98"/>
      <c r="G871" s="98"/>
      <c r="H871" s="121">
        <f t="shared" si="151"/>
        <v>7999.220000000003</v>
      </c>
      <c r="I871" s="98"/>
      <c r="J871" s="98"/>
      <c r="K871" s="98"/>
      <c r="L871" s="98"/>
      <c r="M871" s="121">
        <f t="shared" si="152"/>
        <v>0</v>
      </c>
      <c r="N871" s="98"/>
      <c r="O871" s="98"/>
      <c r="P871" s="98"/>
      <c r="Q871" s="98"/>
      <c r="R871" s="329">
        <f t="shared" si="153"/>
        <v>0</v>
      </c>
      <c r="S871" s="336"/>
      <c r="T871" s="323"/>
      <c r="U871" s="323"/>
      <c r="V871" s="323"/>
      <c r="W871" s="337">
        <f t="shared" si="154"/>
        <v>0</v>
      </c>
      <c r="X871" s="336"/>
      <c r="Y871" s="323"/>
      <c r="Z871" s="323"/>
      <c r="AA871" s="323"/>
      <c r="AB871" s="337">
        <f t="shared" si="143"/>
        <v>0</v>
      </c>
      <c r="AC871" s="336"/>
      <c r="AD871" s="323"/>
      <c r="AE871" s="323"/>
      <c r="AF871" s="323"/>
      <c r="AG871" s="337">
        <f t="shared" si="141"/>
        <v>0</v>
      </c>
      <c r="AH871" s="336"/>
      <c r="AI871" s="323"/>
      <c r="AJ871" s="323"/>
      <c r="AK871" s="323"/>
      <c r="AL871" s="337">
        <f t="shared" si="142"/>
        <v>0</v>
      </c>
    </row>
    <row r="872" spans="1:38" ht="12.75" customHeight="1" x14ac:dyDescent="0.2">
      <c r="A872" s="95" t="s">
        <v>38</v>
      </c>
      <c r="B872" s="96" t="s">
        <v>11</v>
      </c>
      <c r="C872" s="96" t="s">
        <v>132</v>
      </c>
      <c r="D872" s="98">
        <v>7.66</v>
      </c>
      <c r="E872" s="98">
        <v>27</v>
      </c>
      <c r="F872" s="98"/>
      <c r="G872" s="98"/>
      <c r="H872" s="121">
        <f t="shared" si="151"/>
        <v>34.659999999999997</v>
      </c>
      <c r="I872" s="98"/>
      <c r="J872" s="98"/>
      <c r="K872" s="98"/>
      <c r="L872" s="98"/>
      <c r="M872" s="121">
        <f t="shared" si="152"/>
        <v>0</v>
      </c>
      <c r="N872" s="98"/>
      <c r="O872" s="98"/>
      <c r="P872" s="98"/>
      <c r="Q872" s="98"/>
      <c r="R872" s="329">
        <f t="shared" si="153"/>
        <v>0</v>
      </c>
      <c r="S872" s="336"/>
      <c r="T872" s="323"/>
      <c r="U872" s="323"/>
      <c r="V872" s="323"/>
      <c r="W872" s="337">
        <f t="shared" si="154"/>
        <v>0</v>
      </c>
      <c r="X872" s="336"/>
      <c r="Y872" s="323"/>
      <c r="Z872" s="323"/>
      <c r="AA872" s="323"/>
      <c r="AB872" s="337">
        <f t="shared" si="143"/>
        <v>0</v>
      </c>
      <c r="AC872" s="336"/>
      <c r="AD872" s="323"/>
      <c r="AE872" s="323"/>
      <c r="AF872" s="323"/>
      <c r="AG872" s="337">
        <f t="shared" si="141"/>
        <v>0</v>
      </c>
      <c r="AH872" s="336"/>
      <c r="AI872" s="323"/>
      <c r="AJ872" s="323"/>
      <c r="AK872" s="323"/>
      <c r="AL872" s="337">
        <f t="shared" si="142"/>
        <v>0</v>
      </c>
    </row>
    <row r="873" spans="1:38" ht="12.75" customHeight="1" x14ac:dyDescent="0.2">
      <c r="A873" s="95" t="s">
        <v>38</v>
      </c>
      <c r="B873" s="96" t="s">
        <v>11</v>
      </c>
      <c r="C873" s="96" t="s">
        <v>134</v>
      </c>
      <c r="D873" s="98">
        <v>12.19</v>
      </c>
      <c r="E873" s="98">
        <v>128.09</v>
      </c>
      <c r="F873" s="98">
        <v>10770.8</v>
      </c>
      <c r="G873" s="98">
        <v>8490.26</v>
      </c>
      <c r="H873" s="121">
        <f t="shared" si="151"/>
        <v>19401.34</v>
      </c>
      <c r="I873" s="98">
        <v>4408.91</v>
      </c>
      <c r="J873" s="98">
        <v>13.8</v>
      </c>
      <c r="K873" s="98">
        <v>403.34000000000003</v>
      </c>
      <c r="L873" s="98">
        <v>97.11</v>
      </c>
      <c r="M873" s="121">
        <f t="shared" si="152"/>
        <v>4923.16</v>
      </c>
      <c r="N873" s="98">
        <v>35.630000000000003</v>
      </c>
      <c r="O873" s="98">
        <v>26.48</v>
      </c>
      <c r="P873" s="98">
        <v>339.98</v>
      </c>
      <c r="Q873" s="98"/>
      <c r="R873" s="329">
        <f t="shared" si="153"/>
        <v>402.09000000000003</v>
      </c>
      <c r="S873" s="336"/>
      <c r="T873" s="323"/>
      <c r="U873" s="323"/>
      <c r="V873" s="323"/>
      <c r="W873" s="337">
        <f t="shared" si="154"/>
        <v>0</v>
      </c>
      <c r="X873" s="336"/>
      <c r="Y873" s="323"/>
      <c r="Z873" s="323"/>
      <c r="AA873" s="323"/>
      <c r="AB873" s="337">
        <f t="shared" si="143"/>
        <v>0</v>
      </c>
      <c r="AC873" s="336"/>
      <c r="AD873" s="323"/>
      <c r="AE873" s="323"/>
      <c r="AF873" s="323"/>
      <c r="AG873" s="337">
        <f t="shared" si="141"/>
        <v>0</v>
      </c>
      <c r="AH873" s="336"/>
      <c r="AI873" s="323"/>
      <c r="AJ873" s="323"/>
      <c r="AK873" s="323"/>
      <c r="AL873" s="337">
        <f t="shared" si="142"/>
        <v>0</v>
      </c>
    </row>
    <row r="874" spans="1:38" ht="12.75" customHeight="1" x14ac:dyDescent="0.2">
      <c r="A874" s="95" t="s">
        <v>38</v>
      </c>
      <c r="B874" s="96" t="s">
        <v>11</v>
      </c>
      <c r="C874" s="96" t="s">
        <v>135</v>
      </c>
      <c r="D874" s="98"/>
      <c r="E874" s="98"/>
      <c r="F874" s="98"/>
      <c r="G874" s="98"/>
      <c r="H874" s="121">
        <f t="shared" si="151"/>
        <v>0</v>
      </c>
      <c r="I874" s="98"/>
      <c r="J874" s="98"/>
      <c r="K874" s="98"/>
      <c r="L874" s="98">
        <v>180</v>
      </c>
      <c r="M874" s="121">
        <f t="shared" si="152"/>
        <v>180</v>
      </c>
      <c r="N874" s="98"/>
      <c r="O874" s="98"/>
      <c r="P874" s="98"/>
      <c r="Q874" s="98"/>
      <c r="R874" s="329">
        <f t="shared" si="153"/>
        <v>0</v>
      </c>
      <c r="S874" s="336"/>
      <c r="T874" s="323"/>
      <c r="U874" s="323"/>
      <c r="V874" s="323"/>
      <c r="W874" s="337">
        <f t="shared" si="154"/>
        <v>0</v>
      </c>
      <c r="X874" s="336"/>
      <c r="Y874" s="323"/>
      <c r="Z874" s="323"/>
      <c r="AA874" s="323"/>
      <c r="AB874" s="337">
        <f t="shared" si="143"/>
        <v>0</v>
      </c>
      <c r="AC874" s="336"/>
      <c r="AD874" s="323"/>
      <c r="AE874" s="323"/>
      <c r="AF874" s="323"/>
      <c r="AG874" s="337">
        <f t="shared" si="141"/>
        <v>0</v>
      </c>
      <c r="AH874" s="336"/>
      <c r="AI874" s="323"/>
      <c r="AJ874" s="323"/>
      <c r="AK874" s="323"/>
      <c r="AL874" s="337">
        <f t="shared" si="142"/>
        <v>0</v>
      </c>
    </row>
    <row r="875" spans="1:38" ht="12.75" customHeight="1" x14ac:dyDescent="0.2">
      <c r="A875" s="95" t="s">
        <v>38</v>
      </c>
      <c r="B875" s="96" t="s">
        <v>11</v>
      </c>
      <c r="C875" s="96" t="s">
        <v>136</v>
      </c>
      <c r="D875" s="98">
        <v>46.790000000000006</v>
      </c>
      <c r="E875" s="98">
        <v>57.54</v>
      </c>
      <c r="F875" s="98">
        <v>141.18</v>
      </c>
      <c r="G875" s="98">
        <v>500.9</v>
      </c>
      <c r="H875" s="121">
        <f t="shared" si="151"/>
        <v>746.41</v>
      </c>
      <c r="I875" s="98">
        <v>1024.0300000000002</v>
      </c>
      <c r="J875" s="98">
        <v>125.61000000000001</v>
      </c>
      <c r="K875" s="98"/>
      <c r="L875" s="98"/>
      <c r="M875" s="121">
        <f t="shared" si="152"/>
        <v>1149.6400000000003</v>
      </c>
      <c r="N875" s="98"/>
      <c r="O875" s="98"/>
      <c r="P875" s="98"/>
      <c r="Q875" s="98"/>
      <c r="R875" s="329">
        <f t="shared" si="153"/>
        <v>0</v>
      </c>
      <c r="S875" s="336"/>
      <c r="T875" s="323"/>
      <c r="U875" s="323"/>
      <c r="V875" s="323"/>
      <c r="W875" s="337">
        <f t="shared" si="154"/>
        <v>0</v>
      </c>
      <c r="X875" s="336"/>
      <c r="Y875" s="323"/>
      <c r="Z875" s="323"/>
      <c r="AA875" s="323"/>
      <c r="AB875" s="337">
        <f t="shared" si="143"/>
        <v>0</v>
      </c>
      <c r="AC875" s="336"/>
      <c r="AD875" s="323"/>
      <c r="AE875" s="323"/>
      <c r="AF875" s="323"/>
      <c r="AG875" s="337">
        <f t="shared" si="141"/>
        <v>0</v>
      </c>
      <c r="AH875" s="336"/>
      <c r="AI875" s="323"/>
      <c r="AJ875" s="323"/>
      <c r="AK875" s="323"/>
      <c r="AL875" s="337">
        <f t="shared" si="142"/>
        <v>0</v>
      </c>
    </row>
    <row r="876" spans="1:38" ht="12.75" customHeight="1" x14ac:dyDescent="0.2">
      <c r="A876" s="95" t="s">
        <v>38</v>
      </c>
      <c r="B876" s="96" t="s">
        <v>11</v>
      </c>
      <c r="C876" s="96" t="s">
        <v>148</v>
      </c>
      <c r="D876" s="98"/>
      <c r="E876" s="98">
        <v>94.85</v>
      </c>
      <c r="F876" s="98">
        <v>1448.97</v>
      </c>
      <c r="G876" s="98">
        <v>1268.3800000000001</v>
      </c>
      <c r="H876" s="121">
        <f t="shared" si="151"/>
        <v>2812.2</v>
      </c>
      <c r="I876" s="98">
        <v>1155.8699999999999</v>
      </c>
      <c r="J876" s="98">
        <v>1557.8100000000002</v>
      </c>
      <c r="K876" s="98">
        <v>3212.0499999999993</v>
      </c>
      <c r="L876" s="98">
        <v>2955.9500000000007</v>
      </c>
      <c r="M876" s="121">
        <f t="shared" si="152"/>
        <v>8881.68</v>
      </c>
      <c r="N876" s="98">
        <v>2452.8199999999997</v>
      </c>
      <c r="O876" s="98">
        <v>1942.5200000000002</v>
      </c>
      <c r="P876" s="98">
        <v>4227.75</v>
      </c>
      <c r="Q876" s="98">
        <v>3693.1400000000003</v>
      </c>
      <c r="R876" s="329">
        <f t="shared" si="153"/>
        <v>12316.23</v>
      </c>
      <c r="S876" s="336">
        <v>2977.75</v>
      </c>
      <c r="T876" s="323">
        <v>1371.31</v>
      </c>
      <c r="U876" s="323"/>
      <c r="V876" s="323"/>
      <c r="W876" s="337">
        <f t="shared" si="154"/>
        <v>4349.0599999999995</v>
      </c>
      <c r="X876" s="336"/>
      <c r="Y876" s="323"/>
      <c r="Z876" s="323"/>
      <c r="AA876" s="323"/>
      <c r="AB876" s="337">
        <f t="shared" si="143"/>
        <v>0</v>
      </c>
      <c r="AC876" s="336"/>
      <c r="AD876" s="323"/>
      <c r="AE876" s="323"/>
      <c r="AF876" s="323"/>
      <c r="AG876" s="337">
        <f t="shared" si="141"/>
        <v>0</v>
      </c>
      <c r="AH876" s="336"/>
      <c r="AI876" s="323"/>
      <c r="AJ876" s="323"/>
      <c r="AK876" s="323"/>
      <c r="AL876" s="337">
        <f t="shared" si="142"/>
        <v>0</v>
      </c>
    </row>
    <row r="877" spans="1:38" ht="12.75" customHeight="1" x14ac:dyDescent="0.2">
      <c r="A877" s="95" t="s">
        <v>38</v>
      </c>
      <c r="B877" s="96" t="s">
        <v>11</v>
      </c>
      <c r="C877" s="96" t="s">
        <v>153</v>
      </c>
      <c r="D877" s="98">
        <v>48251.550000000017</v>
      </c>
      <c r="E877" s="98">
        <v>56589.95</v>
      </c>
      <c r="F877" s="98">
        <v>45449.520000000004</v>
      </c>
      <c r="G877" s="98">
        <v>53539.010000000009</v>
      </c>
      <c r="H877" s="121">
        <f t="shared" si="151"/>
        <v>203830.03000000003</v>
      </c>
      <c r="I877" s="98">
        <v>55173.240000000005</v>
      </c>
      <c r="J877" s="98">
        <v>61438.73</v>
      </c>
      <c r="K877" s="98">
        <v>54180.74000000002</v>
      </c>
      <c r="L877" s="98">
        <v>25513.710000000006</v>
      </c>
      <c r="M877" s="121">
        <f t="shared" si="152"/>
        <v>196306.42000000004</v>
      </c>
      <c r="N877" s="98">
        <v>32303.01999999999</v>
      </c>
      <c r="O877" s="98">
        <v>19699.019999999997</v>
      </c>
      <c r="P877" s="98">
        <v>14187.040000000005</v>
      </c>
      <c r="Q877" s="98">
        <v>14507.269999999997</v>
      </c>
      <c r="R877" s="329">
        <f t="shared" si="153"/>
        <v>80696.349999999977</v>
      </c>
      <c r="S877" s="336">
        <v>19147.259999999998</v>
      </c>
      <c r="T877" s="323">
        <v>10617.609999999997</v>
      </c>
      <c r="U877" s="323"/>
      <c r="V877" s="323"/>
      <c r="W877" s="337">
        <f t="shared" si="154"/>
        <v>29764.869999999995</v>
      </c>
      <c r="X877" s="336"/>
      <c r="Y877" s="323"/>
      <c r="Z877" s="323"/>
      <c r="AA877" s="323"/>
      <c r="AB877" s="337">
        <f t="shared" si="143"/>
        <v>0</v>
      </c>
      <c r="AC877" s="336"/>
      <c r="AD877" s="323"/>
      <c r="AE877" s="323"/>
      <c r="AF877" s="323"/>
      <c r="AG877" s="337">
        <f t="shared" si="141"/>
        <v>0</v>
      </c>
      <c r="AH877" s="336"/>
      <c r="AI877" s="323"/>
      <c r="AJ877" s="323"/>
      <c r="AK877" s="323"/>
      <c r="AL877" s="337">
        <f t="shared" si="142"/>
        <v>0</v>
      </c>
    </row>
    <row r="878" spans="1:38" ht="12.75" customHeight="1" x14ac:dyDescent="0.2">
      <c r="A878" s="95" t="s">
        <v>38</v>
      </c>
      <c r="B878" s="96" t="s">
        <v>11</v>
      </c>
      <c r="C878" s="96" t="s">
        <v>141</v>
      </c>
      <c r="D878" s="98"/>
      <c r="E878" s="98">
        <v>77.48</v>
      </c>
      <c r="F878" s="98"/>
      <c r="G878" s="98">
        <v>53.99</v>
      </c>
      <c r="H878" s="121">
        <f t="shared" si="151"/>
        <v>131.47</v>
      </c>
      <c r="I878" s="98"/>
      <c r="J878" s="98"/>
      <c r="K878" s="98"/>
      <c r="L878" s="98"/>
      <c r="M878" s="121">
        <f t="shared" si="152"/>
        <v>0</v>
      </c>
      <c r="N878" s="98"/>
      <c r="O878" s="98"/>
      <c r="P878" s="98"/>
      <c r="Q878" s="98"/>
      <c r="R878" s="329">
        <f t="shared" si="153"/>
        <v>0</v>
      </c>
      <c r="S878" s="336"/>
      <c r="T878" s="323"/>
      <c r="U878" s="323"/>
      <c r="V878" s="323"/>
      <c r="W878" s="337">
        <f t="shared" si="154"/>
        <v>0</v>
      </c>
      <c r="X878" s="336"/>
      <c r="Y878" s="323"/>
      <c r="Z878" s="323"/>
      <c r="AA878" s="323"/>
      <c r="AB878" s="337">
        <f t="shared" si="143"/>
        <v>0</v>
      </c>
      <c r="AC878" s="336"/>
      <c r="AD878" s="323"/>
      <c r="AE878" s="323"/>
      <c r="AF878" s="323"/>
      <c r="AG878" s="337">
        <f t="shared" si="141"/>
        <v>0</v>
      </c>
      <c r="AH878" s="336"/>
      <c r="AI878" s="323"/>
      <c r="AJ878" s="323"/>
      <c r="AK878" s="323"/>
      <c r="AL878" s="337">
        <f t="shared" si="142"/>
        <v>0</v>
      </c>
    </row>
    <row r="879" spans="1:38" ht="12.75" customHeight="1" x14ac:dyDescent="0.2">
      <c r="A879" s="95" t="s">
        <v>38</v>
      </c>
      <c r="B879" s="96" t="s">
        <v>11</v>
      </c>
      <c r="C879" s="96" t="s">
        <v>143</v>
      </c>
      <c r="D879" s="98">
        <v>1283.6199999999999</v>
      </c>
      <c r="E879" s="98">
        <v>2295.4700000000003</v>
      </c>
      <c r="F879" s="98">
        <v>7816.7099999999991</v>
      </c>
      <c r="G879" s="98">
        <v>10911.86</v>
      </c>
      <c r="H879" s="121">
        <f t="shared" si="151"/>
        <v>22307.66</v>
      </c>
      <c r="I879" s="98">
        <v>4360.8100000000004</v>
      </c>
      <c r="J879" s="98">
        <v>3828.3200000000015</v>
      </c>
      <c r="K879" s="98">
        <v>3458.4400000000005</v>
      </c>
      <c r="L879" s="98">
        <v>4753.7500000000027</v>
      </c>
      <c r="M879" s="121">
        <f t="shared" si="152"/>
        <v>16401.320000000007</v>
      </c>
      <c r="N879" s="98">
        <v>870.25</v>
      </c>
      <c r="O879" s="98">
        <v>1780.1799999999998</v>
      </c>
      <c r="P879" s="98">
        <v>2025.59</v>
      </c>
      <c r="Q879" s="98">
        <v>2466.35</v>
      </c>
      <c r="R879" s="329">
        <f t="shared" si="153"/>
        <v>7142.369999999999</v>
      </c>
      <c r="S879" s="336">
        <v>802.17000000000007</v>
      </c>
      <c r="T879" s="323">
        <v>448.95000000000005</v>
      </c>
      <c r="U879" s="323"/>
      <c r="V879" s="323"/>
      <c r="W879" s="337">
        <f t="shared" si="154"/>
        <v>1251.1200000000001</v>
      </c>
      <c r="X879" s="336"/>
      <c r="Y879" s="323"/>
      <c r="Z879" s="323"/>
      <c r="AA879" s="323"/>
      <c r="AB879" s="337">
        <f t="shared" si="143"/>
        <v>0</v>
      </c>
      <c r="AC879" s="336"/>
      <c r="AD879" s="323"/>
      <c r="AE879" s="323"/>
      <c r="AF879" s="323"/>
      <c r="AG879" s="337">
        <f t="shared" si="141"/>
        <v>0</v>
      </c>
      <c r="AH879" s="336"/>
      <c r="AI879" s="323"/>
      <c r="AJ879" s="323"/>
      <c r="AK879" s="323"/>
      <c r="AL879" s="337">
        <f t="shared" si="142"/>
        <v>0</v>
      </c>
    </row>
    <row r="880" spans="1:38" ht="12.75" customHeight="1" x14ac:dyDescent="0.2">
      <c r="A880" s="95" t="s">
        <v>38</v>
      </c>
      <c r="B880" s="96" t="s">
        <v>11</v>
      </c>
      <c r="C880" s="96" t="s">
        <v>144</v>
      </c>
      <c r="D880" s="98"/>
      <c r="E880" s="98"/>
      <c r="F880" s="98"/>
      <c r="G880" s="98">
        <v>1990.03</v>
      </c>
      <c r="H880" s="121">
        <f t="shared" si="151"/>
        <v>1990.03</v>
      </c>
      <c r="I880" s="98">
        <v>1144.9000000000001</v>
      </c>
      <c r="J880" s="98"/>
      <c r="K880" s="98">
        <v>377.81</v>
      </c>
      <c r="L880" s="98">
        <v>554.15</v>
      </c>
      <c r="M880" s="121">
        <f t="shared" si="152"/>
        <v>2076.86</v>
      </c>
      <c r="N880" s="98"/>
      <c r="O880" s="98"/>
      <c r="P880" s="98"/>
      <c r="Q880" s="98">
        <v>175.66999999999996</v>
      </c>
      <c r="R880" s="329">
        <f t="shared" si="153"/>
        <v>175.66999999999996</v>
      </c>
      <c r="S880" s="336">
        <v>313.28000000000003</v>
      </c>
      <c r="T880" s="323"/>
      <c r="U880" s="323"/>
      <c r="V880" s="323"/>
      <c r="W880" s="337">
        <f t="shared" si="154"/>
        <v>313.28000000000003</v>
      </c>
      <c r="X880" s="336"/>
      <c r="Y880" s="323"/>
      <c r="Z880" s="323"/>
      <c r="AA880" s="323"/>
      <c r="AB880" s="337">
        <f t="shared" si="143"/>
        <v>0</v>
      </c>
      <c r="AC880" s="336"/>
      <c r="AD880" s="323"/>
      <c r="AE880" s="323"/>
      <c r="AF880" s="323"/>
      <c r="AG880" s="337">
        <f t="shared" si="141"/>
        <v>0</v>
      </c>
      <c r="AH880" s="336"/>
      <c r="AI880" s="323"/>
      <c r="AJ880" s="323"/>
      <c r="AK880" s="323"/>
      <c r="AL880" s="337">
        <f t="shared" si="142"/>
        <v>0</v>
      </c>
    </row>
    <row r="881" spans="1:38" ht="12.75" customHeight="1" x14ac:dyDescent="0.2">
      <c r="A881" s="95" t="s">
        <v>38</v>
      </c>
      <c r="B881" s="96" t="s">
        <v>11</v>
      </c>
      <c r="C881" s="96" t="s">
        <v>157</v>
      </c>
      <c r="D881" s="98">
        <v>100.89</v>
      </c>
      <c r="E881" s="98">
        <v>252.49</v>
      </c>
      <c r="F881" s="98">
        <v>873.88</v>
      </c>
      <c r="G881" s="98">
        <v>285.84000000000003</v>
      </c>
      <c r="H881" s="121">
        <f t="shared" si="151"/>
        <v>1513.1</v>
      </c>
      <c r="I881" s="98">
        <v>308.78999999999996</v>
      </c>
      <c r="J881" s="98">
        <v>1002.29</v>
      </c>
      <c r="K881" s="98">
        <v>1650.5900000000001</v>
      </c>
      <c r="L881" s="98">
        <v>1381.68</v>
      </c>
      <c r="M881" s="121">
        <f t="shared" si="152"/>
        <v>4343.3500000000004</v>
      </c>
      <c r="N881" s="98">
        <v>549.46</v>
      </c>
      <c r="O881" s="98">
        <v>1357.58</v>
      </c>
      <c r="P881" s="98">
        <v>2604.1</v>
      </c>
      <c r="Q881" s="98">
        <v>3331.6899999999996</v>
      </c>
      <c r="R881" s="329">
        <f t="shared" si="153"/>
        <v>7842.829999999999</v>
      </c>
      <c r="S881" s="336">
        <v>3448.57</v>
      </c>
      <c r="T881" s="323">
        <v>2110.15</v>
      </c>
      <c r="U881" s="323"/>
      <c r="V881" s="323"/>
      <c r="W881" s="337">
        <f t="shared" si="154"/>
        <v>5558.72</v>
      </c>
      <c r="X881" s="336"/>
      <c r="Y881" s="323"/>
      <c r="Z881" s="323"/>
      <c r="AA881" s="323"/>
      <c r="AB881" s="337">
        <f t="shared" si="143"/>
        <v>0</v>
      </c>
      <c r="AC881" s="336"/>
      <c r="AD881" s="323"/>
      <c r="AE881" s="323"/>
      <c r="AF881" s="323"/>
      <c r="AG881" s="337">
        <f t="shared" ref="AG881:AG947" si="155">SUM(AC881:AF881)</f>
        <v>0</v>
      </c>
      <c r="AH881" s="336"/>
      <c r="AI881" s="323"/>
      <c r="AJ881" s="323"/>
      <c r="AK881" s="323"/>
      <c r="AL881" s="337">
        <f t="shared" si="142"/>
        <v>0</v>
      </c>
    </row>
    <row r="882" spans="1:38" ht="12.75" customHeight="1" x14ac:dyDescent="0.2">
      <c r="A882" s="95" t="s">
        <v>38</v>
      </c>
      <c r="B882" s="96" t="s">
        <v>11</v>
      </c>
      <c r="C882" s="96" t="s">
        <v>146</v>
      </c>
      <c r="D882" s="98">
        <v>1295.33</v>
      </c>
      <c r="E882" s="98">
        <v>834.56</v>
      </c>
      <c r="F882" s="98">
        <v>1233.9100000000001</v>
      </c>
      <c r="G882" s="98">
        <v>1723.48</v>
      </c>
      <c r="H882" s="121">
        <f t="shared" si="151"/>
        <v>5087.2800000000007</v>
      </c>
      <c r="I882" s="98">
        <v>1098.54</v>
      </c>
      <c r="J882" s="98">
        <v>1561.4699999999998</v>
      </c>
      <c r="K882" s="98">
        <v>1167.18</v>
      </c>
      <c r="L882" s="98">
        <v>1160.71</v>
      </c>
      <c r="M882" s="121">
        <f t="shared" si="152"/>
        <v>4987.8999999999996</v>
      </c>
      <c r="N882" s="98">
        <v>1135.4699999999998</v>
      </c>
      <c r="O882" s="98">
        <v>779.49</v>
      </c>
      <c r="P882" s="98">
        <v>1065.7899999999997</v>
      </c>
      <c r="Q882" s="98">
        <v>1440.37</v>
      </c>
      <c r="R882" s="329">
        <f t="shared" si="153"/>
        <v>4421.119999999999</v>
      </c>
      <c r="S882" s="336">
        <v>1301.4499999999998</v>
      </c>
      <c r="T882" s="323"/>
      <c r="U882" s="323"/>
      <c r="V882" s="323"/>
      <c r="W882" s="337">
        <f t="shared" si="154"/>
        <v>1301.4499999999998</v>
      </c>
      <c r="X882" s="336"/>
      <c r="Y882" s="323"/>
      <c r="Z882" s="323"/>
      <c r="AA882" s="323"/>
      <c r="AB882" s="337">
        <f t="shared" si="143"/>
        <v>0</v>
      </c>
      <c r="AC882" s="336"/>
      <c r="AD882" s="323"/>
      <c r="AE882" s="323"/>
      <c r="AF882" s="323"/>
      <c r="AG882" s="337">
        <f t="shared" si="155"/>
        <v>0</v>
      </c>
      <c r="AH882" s="336"/>
      <c r="AI882" s="323"/>
      <c r="AJ882" s="323"/>
      <c r="AK882" s="323"/>
      <c r="AL882" s="337">
        <f t="shared" si="142"/>
        <v>0</v>
      </c>
    </row>
    <row r="883" spans="1:38" ht="12.75" customHeight="1" x14ac:dyDescent="0.2">
      <c r="A883" s="95" t="s">
        <v>38</v>
      </c>
      <c r="B883" s="96" t="s">
        <v>11</v>
      </c>
      <c r="C883" s="96" t="s">
        <v>147</v>
      </c>
      <c r="D883" s="98">
        <v>0.01</v>
      </c>
      <c r="E883" s="98">
        <v>0</v>
      </c>
      <c r="F883" s="98"/>
      <c r="G883" s="98"/>
      <c r="H883" s="121">
        <f t="shared" si="151"/>
        <v>0.01</v>
      </c>
      <c r="I883" s="98"/>
      <c r="J883" s="98"/>
      <c r="K883" s="98"/>
      <c r="L883" s="98"/>
      <c r="M883" s="121">
        <f t="shared" si="152"/>
        <v>0</v>
      </c>
      <c r="N883" s="98"/>
      <c r="O883" s="98"/>
      <c r="P883" s="98"/>
      <c r="Q883" s="98"/>
      <c r="R883" s="329">
        <f t="shared" si="153"/>
        <v>0</v>
      </c>
      <c r="S883" s="336"/>
      <c r="T883" s="323"/>
      <c r="U883" s="323"/>
      <c r="V883" s="323"/>
      <c r="W883" s="337">
        <f t="shared" si="154"/>
        <v>0</v>
      </c>
      <c r="X883" s="336"/>
      <c r="Y883" s="323"/>
      <c r="Z883" s="323"/>
      <c r="AA883" s="323"/>
      <c r="AB883" s="337">
        <f t="shared" ref="AB883:AB953" si="156">SUM(X883:AA883)</f>
        <v>0</v>
      </c>
      <c r="AC883" s="336"/>
      <c r="AD883" s="323"/>
      <c r="AE883" s="323"/>
      <c r="AF883" s="323"/>
      <c r="AG883" s="337">
        <f t="shared" si="155"/>
        <v>0</v>
      </c>
      <c r="AH883" s="336"/>
      <c r="AI883" s="323"/>
      <c r="AJ883" s="323"/>
      <c r="AK883" s="323"/>
      <c r="AL883" s="337">
        <f t="shared" si="142"/>
        <v>0</v>
      </c>
    </row>
    <row r="884" spans="1:38" ht="12.75" customHeight="1" x14ac:dyDescent="0.2">
      <c r="A884" s="95" t="s">
        <v>38</v>
      </c>
      <c r="B884" s="96" t="s">
        <v>32</v>
      </c>
      <c r="C884" s="96" t="s">
        <v>124</v>
      </c>
      <c r="D884" s="98"/>
      <c r="E884" s="98"/>
      <c r="F884" s="98"/>
      <c r="G884" s="98"/>
      <c r="H884" s="121">
        <f t="shared" si="151"/>
        <v>0</v>
      </c>
      <c r="I884" s="98"/>
      <c r="J884" s="98"/>
      <c r="K884" s="98"/>
      <c r="L884" s="98">
        <v>294.42</v>
      </c>
      <c r="M884" s="121">
        <f t="shared" si="152"/>
        <v>294.42</v>
      </c>
      <c r="N884" s="98">
        <v>86.350000000000009</v>
      </c>
      <c r="O884" s="98">
        <v>28.2</v>
      </c>
      <c r="P884" s="98">
        <v>175.48</v>
      </c>
      <c r="Q884" s="98">
        <v>18.299999999999997</v>
      </c>
      <c r="R884" s="329">
        <f t="shared" si="153"/>
        <v>308.33</v>
      </c>
      <c r="S884" s="336">
        <v>135.30000000000001</v>
      </c>
      <c r="T884" s="323"/>
      <c r="U884" s="323"/>
      <c r="V884" s="323"/>
      <c r="W884" s="337">
        <f t="shared" si="154"/>
        <v>135.30000000000001</v>
      </c>
      <c r="X884" s="336"/>
      <c r="Y884" s="323"/>
      <c r="Z884" s="323"/>
      <c r="AA884" s="323"/>
      <c r="AB884" s="337">
        <f t="shared" si="156"/>
        <v>0</v>
      </c>
      <c r="AC884" s="336"/>
      <c r="AD884" s="323"/>
      <c r="AE884" s="323"/>
      <c r="AF884" s="323"/>
      <c r="AG884" s="337">
        <f t="shared" si="155"/>
        <v>0</v>
      </c>
      <c r="AH884" s="336"/>
      <c r="AI884" s="323"/>
      <c r="AJ884" s="323"/>
      <c r="AK884" s="323"/>
      <c r="AL884" s="337">
        <f t="shared" ref="AL884:AL950" si="157">SUM(AH884:AK884)</f>
        <v>0</v>
      </c>
    </row>
    <row r="885" spans="1:38" ht="12.75" customHeight="1" x14ac:dyDescent="0.2">
      <c r="A885" s="95" t="s">
        <v>38</v>
      </c>
      <c r="B885" s="96" t="s">
        <v>32</v>
      </c>
      <c r="C885" s="322" t="s">
        <v>126</v>
      </c>
      <c r="D885" s="323"/>
      <c r="E885" s="323"/>
      <c r="F885" s="323"/>
      <c r="G885" s="323"/>
      <c r="H885" s="324">
        <f t="shared" si="151"/>
        <v>0</v>
      </c>
      <c r="I885" s="323"/>
      <c r="J885" s="323"/>
      <c r="K885" s="323"/>
      <c r="L885" s="323"/>
      <c r="M885" s="324">
        <f t="shared" si="152"/>
        <v>0</v>
      </c>
      <c r="N885" s="323"/>
      <c r="O885" s="323"/>
      <c r="P885" s="323"/>
      <c r="Q885" s="323"/>
      <c r="R885" s="329">
        <f t="shared" si="153"/>
        <v>0</v>
      </c>
      <c r="S885" s="336">
        <v>1318.16</v>
      </c>
      <c r="T885" s="323"/>
      <c r="U885" s="323"/>
      <c r="V885" s="323"/>
      <c r="W885" s="337">
        <f t="shared" si="154"/>
        <v>1318.16</v>
      </c>
      <c r="X885" s="336"/>
      <c r="Y885" s="323"/>
      <c r="Z885" s="323"/>
      <c r="AA885" s="323"/>
      <c r="AB885" s="337">
        <f t="shared" si="156"/>
        <v>0</v>
      </c>
      <c r="AC885" s="336"/>
      <c r="AD885" s="323"/>
      <c r="AE885" s="323"/>
      <c r="AF885" s="323"/>
      <c r="AG885" s="337">
        <f t="shared" si="155"/>
        <v>0</v>
      </c>
      <c r="AH885" s="336"/>
      <c r="AI885" s="323"/>
      <c r="AJ885" s="323"/>
      <c r="AK885" s="323"/>
      <c r="AL885" s="337">
        <f t="shared" si="157"/>
        <v>0</v>
      </c>
    </row>
    <row r="886" spans="1:38" ht="12.75" customHeight="1" x14ac:dyDescent="0.2">
      <c r="A886" s="95" t="s">
        <v>38</v>
      </c>
      <c r="B886" s="96" t="s">
        <v>32</v>
      </c>
      <c r="C886" s="96" t="s">
        <v>174</v>
      </c>
      <c r="D886" s="98">
        <v>1276.8200000000002</v>
      </c>
      <c r="E886" s="98">
        <v>1604.75</v>
      </c>
      <c r="F886" s="98">
        <v>1634.1300000000003</v>
      </c>
      <c r="G886" s="98">
        <v>744.5</v>
      </c>
      <c r="H886" s="121">
        <f t="shared" si="151"/>
        <v>5260.2000000000007</v>
      </c>
      <c r="I886" s="98">
        <v>455.15999999999997</v>
      </c>
      <c r="J886" s="98">
        <v>236</v>
      </c>
      <c r="K886" s="98"/>
      <c r="L886" s="98"/>
      <c r="M886" s="121">
        <f t="shared" si="152"/>
        <v>691.16</v>
      </c>
      <c r="N886" s="98"/>
      <c r="O886" s="98"/>
      <c r="P886" s="98"/>
      <c r="Q886" s="98"/>
      <c r="R886" s="329">
        <f t="shared" si="153"/>
        <v>0</v>
      </c>
      <c r="S886" s="336"/>
      <c r="T886" s="323"/>
      <c r="U886" s="323"/>
      <c r="V886" s="323"/>
      <c r="W886" s="337">
        <f t="shared" si="154"/>
        <v>0</v>
      </c>
      <c r="X886" s="336"/>
      <c r="Y886" s="323"/>
      <c r="Z886" s="323"/>
      <c r="AA886" s="323"/>
      <c r="AB886" s="337">
        <f t="shared" si="156"/>
        <v>0</v>
      </c>
      <c r="AC886" s="336"/>
      <c r="AD886" s="323"/>
      <c r="AE886" s="323"/>
      <c r="AF886" s="323"/>
      <c r="AG886" s="337">
        <f t="shared" si="155"/>
        <v>0</v>
      </c>
      <c r="AH886" s="336"/>
      <c r="AI886" s="323"/>
      <c r="AJ886" s="323"/>
      <c r="AK886" s="323"/>
      <c r="AL886" s="337">
        <f t="shared" si="157"/>
        <v>0</v>
      </c>
    </row>
    <row r="887" spans="1:38" ht="12.75" customHeight="1" x14ac:dyDescent="0.2">
      <c r="A887" s="95" t="s">
        <v>38</v>
      </c>
      <c r="B887" s="96" t="s">
        <v>32</v>
      </c>
      <c r="C887" s="322" t="s">
        <v>135</v>
      </c>
      <c r="D887" s="323"/>
      <c r="E887" s="323"/>
      <c r="F887" s="323"/>
      <c r="G887" s="323"/>
      <c r="H887" s="324">
        <f t="shared" si="151"/>
        <v>0</v>
      </c>
      <c r="I887" s="323"/>
      <c r="J887" s="323"/>
      <c r="K887" s="323"/>
      <c r="L887" s="323"/>
      <c r="M887" s="324">
        <f t="shared" si="152"/>
        <v>0</v>
      </c>
      <c r="N887" s="323"/>
      <c r="O887" s="323"/>
      <c r="P887" s="323"/>
      <c r="Q887" s="323"/>
      <c r="R887" s="329">
        <f t="shared" si="153"/>
        <v>0</v>
      </c>
      <c r="S887" s="336">
        <v>149</v>
      </c>
      <c r="T887" s="323"/>
      <c r="U887" s="323"/>
      <c r="V887" s="323"/>
      <c r="W887" s="337">
        <f t="shared" si="154"/>
        <v>149</v>
      </c>
      <c r="X887" s="336"/>
      <c r="Y887" s="323"/>
      <c r="Z887" s="323"/>
      <c r="AA887" s="323"/>
      <c r="AB887" s="337">
        <f t="shared" si="156"/>
        <v>0</v>
      </c>
      <c r="AC887" s="336"/>
      <c r="AD887" s="323"/>
      <c r="AE887" s="323"/>
      <c r="AF887" s="323"/>
      <c r="AG887" s="337">
        <f t="shared" si="155"/>
        <v>0</v>
      </c>
      <c r="AH887" s="336"/>
      <c r="AI887" s="323"/>
      <c r="AJ887" s="323"/>
      <c r="AK887" s="323"/>
      <c r="AL887" s="337">
        <f t="shared" si="157"/>
        <v>0</v>
      </c>
    </row>
    <row r="888" spans="1:38" ht="12.75" customHeight="1" x14ac:dyDescent="0.2">
      <c r="A888" s="95" t="s">
        <v>38</v>
      </c>
      <c r="B888" s="96" t="s">
        <v>32</v>
      </c>
      <c r="C888" s="96" t="s">
        <v>141</v>
      </c>
      <c r="D888" s="98">
        <v>1651.3499999999997</v>
      </c>
      <c r="E888" s="98">
        <v>1294.6699999999998</v>
      </c>
      <c r="F888" s="98">
        <v>1804.64</v>
      </c>
      <c r="G888" s="98">
        <v>1569.45</v>
      </c>
      <c r="H888" s="121">
        <f t="shared" si="151"/>
        <v>6320.11</v>
      </c>
      <c r="I888" s="98">
        <v>1617.95</v>
      </c>
      <c r="J888" s="98">
        <v>1361.59</v>
      </c>
      <c r="K888" s="98">
        <v>1682.83</v>
      </c>
      <c r="L888" s="98">
        <v>1097.08</v>
      </c>
      <c r="M888" s="121">
        <f t="shared" si="152"/>
        <v>5759.45</v>
      </c>
      <c r="N888" s="98">
        <v>92.34</v>
      </c>
      <c r="O888" s="98">
        <v>46.91</v>
      </c>
      <c r="P888" s="98">
        <v>87.82</v>
      </c>
      <c r="Q888" s="98">
        <v>1197.0699999999997</v>
      </c>
      <c r="R888" s="329">
        <f t="shared" si="153"/>
        <v>1424.1399999999996</v>
      </c>
      <c r="S888" s="336">
        <v>1172.5899999999999</v>
      </c>
      <c r="T888" s="323">
        <v>784.09999999999991</v>
      </c>
      <c r="U888" s="323"/>
      <c r="V888" s="323"/>
      <c r="W888" s="337">
        <f t="shared" si="154"/>
        <v>1956.6899999999998</v>
      </c>
      <c r="X888" s="336"/>
      <c r="Y888" s="323"/>
      <c r="Z888" s="323"/>
      <c r="AA888" s="323"/>
      <c r="AB888" s="337">
        <f t="shared" si="156"/>
        <v>0</v>
      </c>
      <c r="AC888" s="336"/>
      <c r="AD888" s="323"/>
      <c r="AE888" s="323"/>
      <c r="AF888" s="323"/>
      <c r="AG888" s="337">
        <f t="shared" si="155"/>
        <v>0</v>
      </c>
      <c r="AH888" s="336"/>
      <c r="AI888" s="323"/>
      <c r="AJ888" s="323"/>
      <c r="AK888" s="323"/>
      <c r="AL888" s="337">
        <f t="shared" si="157"/>
        <v>0</v>
      </c>
    </row>
    <row r="889" spans="1:38" ht="12.75" customHeight="1" x14ac:dyDescent="0.2">
      <c r="A889" s="95" t="s">
        <v>38</v>
      </c>
      <c r="B889" s="96" t="s">
        <v>32</v>
      </c>
      <c r="C889" s="96" t="s">
        <v>143</v>
      </c>
      <c r="D889" s="98">
        <v>3988.15</v>
      </c>
      <c r="E889" s="98">
        <v>7634.2099999999991</v>
      </c>
      <c r="F889" s="98">
        <v>6038.369999999999</v>
      </c>
      <c r="G889" s="98">
        <v>7305.3399999999983</v>
      </c>
      <c r="H889" s="121">
        <f t="shared" si="151"/>
        <v>24966.069999999992</v>
      </c>
      <c r="I889" s="98">
        <v>3788.1499999999996</v>
      </c>
      <c r="J889" s="98">
        <v>4928.37</v>
      </c>
      <c r="K889" s="98">
        <v>5764.34</v>
      </c>
      <c r="L889" s="98">
        <v>5734.34</v>
      </c>
      <c r="M889" s="121">
        <f t="shared" si="152"/>
        <v>20215.2</v>
      </c>
      <c r="N889" s="98">
        <v>705.84000000000015</v>
      </c>
      <c r="O889" s="98">
        <v>2729.38</v>
      </c>
      <c r="P889" s="98">
        <v>892.02</v>
      </c>
      <c r="Q889" s="98">
        <v>3963.2500000000009</v>
      </c>
      <c r="R889" s="329">
        <f t="shared" si="153"/>
        <v>8290.4900000000016</v>
      </c>
      <c r="S889" s="336">
        <v>2205.59</v>
      </c>
      <c r="T889" s="323">
        <v>1986.9300000000005</v>
      </c>
      <c r="U889" s="323"/>
      <c r="V889" s="323"/>
      <c r="W889" s="337">
        <f t="shared" si="154"/>
        <v>4192.5200000000004</v>
      </c>
      <c r="X889" s="336"/>
      <c r="Y889" s="323"/>
      <c r="Z889" s="323"/>
      <c r="AA889" s="323"/>
      <c r="AB889" s="337">
        <f t="shared" si="156"/>
        <v>0</v>
      </c>
      <c r="AC889" s="336"/>
      <c r="AD889" s="323"/>
      <c r="AE889" s="323"/>
      <c r="AF889" s="323"/>
      <c r="AG889" s="337">
        <f t="shared" si="155"/>
        <v>0</v>
      </c>
      <c r="AH889" s="336"/>
      <c r="AI889" s="323"/>
      <c r="AJ889" s="323"/>
      <c r="AK889" s="323"/>
      <c r="AL889" s="337">
        <f t="shared" si="157"/>
        <v>0</v>
      </c>
    </row>
    <row r="890" spans="1:38" ht="12.75" customHeight="1" x14ac:dyDescent="0.2">
      <c r="A890" s="95" t="s">
        <v>38</v>
      </c>
      <c r="B890" s="96" t="s">
        <v>32</v>
      </c>
      <c r="C890" s="96" t="s">
        <v>144</v>
      </c>
      <c r="D890" s="98">
        <v>5663.85</v>
      </c>
      <c r="E890" s="98">
        <v>6065.8900000000012</v>
      </c>
      <c r="F890" s="98">
        <v>4776.8099999999995</v>
      </c>
      <c r="G890" s="98">
        <v>6048.24</v>
      </c>
      <c r="H890" s="121">
        <f t="shared" si="151"/>
        <v>22554.79</v>
      </c>
      <c r="I890" s="98">
        <v>3021.58</v>
      </c>
      <c r="J890" s="98">
        <v>4005.37</v>
      </c>
      <c r="K890" s="98">
        <v>3830.13</v>
      </c>
      <c r="L890" s="98">
        <v>2369.17</v>
      </c>
      <c r="M890" s="121">
        <f t="shared" si="152"/>
        <v>13226.25</v>
      </c>
      <c r="N890" s="98">
        <v>1149.79</v>
      </c>
      <c r="O890" s="98">
        <v>2059.9</v>
      </c>
      <c r="P890" s="98">
        <v>1968.32</v>
      </c>
      <c r="Q890" s="98">
        <v>3450.5200000000009</v>
      </c>
      <c r="R890" s="329">
        <f t="shared" si="153"/>
        <v>8628.5300000000007</v>
      </c>
      <c r="S890" s="336">
        <v>2206.1999999999998</v>
      </c>
      <c r="T890" s="323">
        <v>1412.23</v>
      </c>
      <c r="U890" s="323"/>
      <c r="V890" s="323"/>
      <c r="W890" s="337">
        <f t="shared" si="154"/>
        <v>3618.43</v>
      </c>
      <c r="X890" s="336"/>
      <c r="Y890" s="323"/>
      <c r="Z890" s="323"/>
      <c r="AA890" s="323"/>
      <c r="AB890" s="337">
        <f t="shared" si="156"/>
        <v>0</v>
      </c>
      <c r="AC890" s="336"/>
      <c r="AD890" s="323"/>
      <c r="AE890" s="323"/>
      <c r="AF890" s="323"/>
      <c r="AG890" s="337">
        <f t="shared" si="155"/>
        <v>0</v>
      </c>
      <c r="AH890" s="336"/>
      <c r="AI890" s="323"/>
      <c r="AJ890" s="323"/>
      <c r="AK890" s="323"/>
      <c r="AL890" s="337">
        <f t="shared" si="157"/>
        <v>0</v>
      </c>
    </row>
    <row r="891" spans="1:38" ht="12.75" customHeight="1" x14ac:dyDescent="0.2">
      <c r="A891" s="95" t="s">
        <v>38</v>
      </c>
      <c r="B891" s="96" t="s">
        <v>32</v>
      </c>
      <c r="C891" s="96" t="s">
        <v>157</v>
      </c>
      <c r="D891" s="98">
        <v>24.45</v>
      </c>
      <c r="E891" s="98">
        <v>100.72</v>
      </c>
      <c r="F891" s="98">
        <v>276.7</v>
      </c>
      <c r="G891" s="98"/>
      <c r="H891" s="121">
        <f t="shared" si="151"/>
        <v>401.87</v>
      </c>
      <c r="I891" s="98"/>
      <c r="J891" s="98">
        <v>7.8</v>
      </c>
      <c r="K891" s="98"/>
      <c r="L891" s="98">
        <v>70.800000000000011</v>
      </c>
      <c r="M891" s="121">
        <f t="shared" si="152"/>
        <v>78.600000000000009</v>
      </c>
      <c r="N891" s="98">
        <v>176.07000000000002</v>
      </c>
      <c r="O891" s="98">
        <v>284.38</v>
      </c>
      <c r="P891" s="98">
        <v>1042.8499999999999</v>
      </c>
      <c r="Q891" s="98">
        <v>295.32999999999993</v>
      </c>
      <c r="R891" s="329">
        <f t="shared" si="153"/>
        <v>1798.6299999999999</v>
      </c>
      <c r="S891" s="336">
        <v>510.58</v>
      </c>
      <c r="T891" s="323">
        <v>60.42</v>
      </c>
      <c r="U891" s="323"/>
      <c r="V891" s="323"/>
      <c r="W891" s="337">
        <f t="shared" si="154"/>
        <v>571</v>
      </c>
      <c r="X891" s="336"/>
      <c r="Y891" s="323"/>
      <c r="Z891" s="323"/>
      <c r="AA891" s="323"/>
      <c r="AB891" s="337">
        <f t="shared" si="156"/>
        <v>0</v>
      </c>
      <c r="AC891" s="336"/>
      <c r="AD891" s="323"/>
      <c r="AE891" s="323"/>
      <c r="AF891" s="323"/>
      <c r="AG891" s="337">
        <f t="shared" si="155"/>
        <v>0</v>
      </c>
      <c r="AH891" s="336"/>
      <c r="AI891" s="323"/>
      <c r="AJ891" s="323"/>
      <c r="AK891" s="323"/>
      <c r="AL891" s="337">
        <f t="shared" si="157"/>
        <v>0</v>
      </c>
    </row>
    <row r="892" spans="1:38" ht="12.75" customHeight="1" x14ac:dyDescent="0.2">
      <c r="A892" s="95" t="s">
        <v>38</v>
      </c>
      <c r="B892" s="96" t="s">
        <v>32</v>
      </c>
      <c r="C892" s="96" t="s">
        <v>146</v>
      </c>
      <c r="D892" s="98">
        <v>546.92999999999995</v>
      </c>
      <c r="E892" s="98">
        <v>797.98</v>
      </c>
      <c r="F892" s="98">
        <v>860.29999999999984</v>
      </c>
      <c r="G892" s="98">
        <v>959.12999999999988</v>
      </c>
      <c r="H892" s="121">
        <f t="shared" si="151"/>
        <v>3164.3399999999992</v>
      </c>
      <c r="I892" s="98">
        <v>643.44000000000005</v>
      </c>
      <c r="J892" s="98">
        <v>1484.09</v>
      </c>
      <c r="K892" s="98">
        <v>554</v>
      </c>
      <c r="L892" s="98">
        <v>574.89</v>
      </c>
      <c r="M892" s="121">
        <f t="shared" si="152"/>
        <v>3256.4199999999996</v>
      </c>
      <c r="N892" s="98">
        <v>526.34999999999991</v>
      </c>
      <c r="O892" s="98">
        <v>695.33999999999992</v>
      </c>
      <c r="P892" s="98">
        <v>290.70999999999998</v>
      </c>
      <c r="Q892" s="98">
        <v>1060.94</v>
      </c>
      <c r="R892" s="329">
        <f t="shared" si="153"/>
        <v>2573.34</v>
      </c>
      <c r="S892" s="336">
        <v>745.29</v>
      </c>
      <c r="T892" s="323">
        <v>901.78</v>
      </c>
      <c r="U892" s="323"/>
      <c r="V892" s="323"/>
      <c r="W892" s="337">
        <f t="shared" si="154"/>
        <v>1647.07</v>
      </c>
      <c r="X892" s="336"/>
      <c r="Y892" s="323"/>
      <c r="Z892" s="323"/>
      <c r="AA892" s="323"/>
      <c r="AB892" s="337">
        <f t="shared" si="156"/>
        <v>0</v>
      </c>
      <c r="AC892" s="336"/>
      <c r="AD892" s="323"/>
      <c r="AE892" s="323"/>
      <c r="AF892" s="323"/>
      <c r="AG892" s="337">
        <f t="shared" si="155"/>
        <v>0</v>
      </c>
      <c r="AH892" s="336"/>
      <c r="AI892" s="323"/>
      <c r="AJ892" s="323"/>
      <c r="AK892" s="323"/>
      <c r="AL892" s="337">
        <f t="shared" si="157"/>
        <v>0</v>
      </c>
    </row>
    <row r="893" spans="1:38" ht="12.75" customHeight="1" x14ac:dyDescent="0.2">
      <c r="A893" s="95" t="s">
        <v>225</v>
      </c>
      <c r="B893" s="96" t="s">
        <v>218</v>
      </c>
      <c r="C893" s="359" t="s">
        <v>142</v>
      </c>
      <c r="D893" s="360"/>
      <c r="E893" s="360"/>
      <c r="F893" s="360"/>
      <c r="G893" s="360"/>
      <c r="H893" s="361">
        <f t="shared" si="151"/>
        <v>0</v>
      </c>
      <c r="I893" s="360"/>
      <c r="J893" s="360"/>
      <c r="K893" s="360"/>
      <c r="L893" s="360"/>
      <c r="M893" s="361">
        <f t="shared" si="152"/>
        <v>0</v>
      </c>
      <c r="N893" s="360"/>
      <c r="O893" s="360"/>
      <c r="P893" s="360"/>
      <c r="Q893" s="360"/>
      <c r="R893" s="362">
        <f t="shared" si="153"/>
        <v>0</v>
      </c>
      <c r="S893" s="363"/>
      <c r="T893" s="360"/>
      <c r="U893" s="360">
        <v>575.38</v>
      </c>
      <c r="V893" s="360">
        <v>534.21</v>
      </c>
      <c r="W893" s="337">
        <f t="shared" si="154"/>
        <v>1109.5900000000001</v>
      </c>
      <c r="X893" s="363">
        <v>714.19</v>
      </c>
      <c r="Y893" s="360">
        <v>843.66</v>
      </c>
      <c r="Z893" s="360">
        <v>556.75</v>
      </c>
      <c r="AA893" s="360">
        <v>1027.33</v>
      </c>
      <c r="AB893" s="337">
        <f t="shared" si="156"/>
        <v>3141.93</v>
      </c>
      <c r="AC893" s="363">
        <v>406.71000000000004</v>
      </c>
      <c r="AD893" s="360"/>
      <c r="AE893" s="360"/>
      <c r="AF893" s="360"/>
      <c r="AG893" s="337">
        <f t="shared" si="155"/>
        <v>406.71000000000004</v>
      </c>
      <c r="AH893" s="363"/>
      <c r="AI893" s="360"/>
      <c r="AJ893" s="360"/>
      <c r="AK893" s="360"/>
      <c r="AL893" s="337">
        <f t="shared" si="157"/>
        <v>0</v>
      </c>
    </row>
    <row r="894" spans="1:38" ht="12.75" customHeight="1" x14ac:dyDescent="0.2">
      <c r="A894" s="95" t="s">
        <v>225</v>
      </c>
      <c r="B894" s="1345" t="s">
        <v>290</v>
      </c>
      <c r="C894" s="96" t="s">
        <v>157</v>
      </c>
      <c r="D894" s="1346"/>
      <c r="E894" s="1346"/>
      <c r="F894" s="1346"/>
      <c r="G894" s="1346"/>
      <c r="H894" s="1347"/>
      <c r="I894" s="1346"/>
      <c r="J894" s="1346"/>
      <c r="K894" s="1346"/>
      <c r="L894" s="1346"/>
      <c r="M894" s="1347"/>
      <c r="N894" s="1346"/>
      <c r="O894" s="1346"/>
      <c r="P894" s="1346"/>
      <c r="Q894" s="1346"/>
      <c r="R894" s="1348"/>
      <c r="S894" s="1349"/>
      <c r="T894" s="1346"/>
      <c r="U894" s="1346"/>
      <c r="V894" s="1346"/>
      <c r="W894" s="1350"/>
      <c r="X894" s="1349"/>
      <c r="Y894" s="1346"/>
      <c r="Z894" s="1346"/>
      <c r="AA894" s="1346"/>
      <c r="AB894" s="337">
        <f t="shared" ref="AB894" si="158">SUM(X894:AA894)</f>
        <v>0</v>
      </c>
      <c r="AC894" s="336"/>
      <c r="AD894" s="323"/>
      <c r="AE894" s="323"/>
      <c r="AF894" s="323">
        <v>3964.64</v>
      </c>
      <c r="AG894" s="337">
        <f t="shared" ref="AG894" si="159">SUM(AC894:AF894)</f>
        <v>3964.64</v>
      </c>
      <c r="AH894" s="336"/>
      <c r="AI894" s="323"/>
      <c r="AJ894" s="323"/>
      <c r="AK894" s="323"/>
      <c r="AL894" s="337">
        <f t="shared" si="157"/>
        <v>0</v>
      </c>
    </row>
    <row r="895" spans="1:38" ht="12.75" customHeight="1" x14ac:dyDescent="0.2">
      <c r="A895" s="95" t="s">
        <v>225</v>
      </c>
      <c r="B895" s="96" t="s">
        <v>243</v>
      </c>
      <c r="C895" s="359" t="s">
        <v>124</v>
      </c>
      <c r="D895" s="360"/>
      <c r="E895" s="360"/>
      <c r="F895" s="360"/>
      <c r="G895" s="360"/>
      <c r="H895" s="361">
        <f t="shared" si="151"/>
        <v>0</v>
      </c>
      <c r="I895" s="360"/>
      <c r="J895" s="360"/>
      <c r="K895" s="360"/>
      <c r="L895" s="360"/>
      <c r="M895" s="361">
        <f t="shared" si="152"/>
        <v>0</v>
      </c>
      <c r="N895" s="360"/>
      <c r="O895" s="360"/>
      <c r="P895" s="360"/>
      <c r="Q895" s="360"/>
      <c r="R895" s="362">
        <f t="shared" si="153"/>
        <v>0</v>
      </c>
      <c r="S895" s="363"/>
      <c r="T895" s="360"/>
      <c r="U895" s="360">
        <v>4994.3600000000006</v>
      </c>
      <c r="V895" s="360">
        <v>4631.9000000000005</v>
      </c>
      <c r="W895" s="337">
        <f t="shared" si="154"/>
        <v>9626.260000000002</v>
      </c>
      <c r="X895" s="363">
        <v>4469.630000000001</v>
      </c>
      <c r="Y895" s="360">
        <v>3175.6200000000003</v>
      </c>
      <c r="Z895" s="360">
        <v>5677.7800000000007</v>
      </c>
      <c r="AA895" s="360">
        <v>4973.7200000000012</v>
      </c>
      <c r="AB895" s="337">
        <f t="shared" si="156"/>
        <v>18296.750000000004</v>
      </c>
      <c r="AC895" s="363">
        <v>3756.95</v>
      </c>
      <c r="AD895" s="360">
        <v>2474.54</v>
      </c>
      <c r="AE895" s="360">
        <v>3565.9399999999996</v>
      </c>
      <c r="AF895" s="360">
        <v>4012.6200000000003</v>
      </c>
      <c r="AG895" s="337">
        <f t="shared" si="155"/>
        <v>13810.050000000001</v>
      </c>
      <c r="AH895" s="363"/>
      <c r="AI895" s="360"/>
      <c r="AJ895" s="360"/>
      <c r="AK895" s="360"/>
      <c r="AL895" s="337">
        <f t="shared" si="157"/>
        <v>0</v>
      </c>
    </row>
    <row r="896" spans="1:38" ht="12.75" customHeight="1" x14ac:dyDescent="0.2">
      <c r="A896" s="95" t="s">
        <v>225</v>
      </c>
      <c r="B896" s="96" t="s">
        <v>243</v>
      </c>
      <c r="C896" s="359" t="s">
        <v>125</v>
      </c>
      <c r="D896" s="360"/>
      <c r="E896" s="360"/>
      <c r="F896" s="360"/>
      <c r="G896" s="360"/>
      <c r="H896" s="361">
        <f t="shared" ref="H896:H899" si="160">SUM(D896:G896)</f>
        <v>0</v>
      </c>
      <c r="I896" s="360"/>
      <c r="J896" s="360"/>
      <c r="K896" s="360"/>
      <c r="L896" s="360"/>
      <c r="M896" s="361">
        <f t="shared" ref="M896:M899" si="161">SUM(I896:L896)</f>
        <v>0</v>
      </c>
      <c r="N896" s="360"/>
      <c r="O896" s="360"/>
      <c r="P896" s="360"/>
      <c r="Q896" s="360"/>
      <c r="R896" s="362">
        <f t="shared" ref="R896:R899" si="162">SUM(N896:Q896)</f>
        <v>0</v>
      </c>
      <c r="S896" s="363"/>
      <c r="T896" s="360"/>
      <c r="U896" s="360">
        <v>10315.89</v>
      </c>
      <c r="V896" s="360">
        <v>9272.9200000000019</v>
      </c>
      <c r="W896" s="337">
        <f t="shared" si="154"/>
        <v>19588.810000000001</v>
      </c>
      <c r="X896" s="363">
        <v>5150.4100000000008</v>
      </c>
      <c r="Y896" s="360">
        <v>3884.4900000000007</v>
      </c>
      <c r="Z896" s="360">
        <v>9482.77</v>
      </c>
      <c r="AA896" s="360">
        <v>7502.3899999999994</v>
      </c>
      <c r="AB896" s="337">
        <f t="shared" si="156"/>
        <v>26020.06</v>
      </c>
      <c r="AC896" s="363">
        <v>4556.41</v>
      </c>
      <c r="AD896" s="360">
        <v>3318.8599999999997</v>
      </c>
      <c r="AE896" s="360">
        <v>5731.880000000001</v>
      </c>
      <c r="AF896" s="360">
        <v>8385.81</v>
      </c>
      <c r="AG896" s="337">
        <f t="shared" si="155"/>
        <v>21992.959999999999</v>
      </c>
      <c r="AH896" s="363"/>
      <c r="AI896" s="360"/>
      <c r="AJ896" s="360"/>
      <c r="AK896" s="360"/>
      <c r="AL896" s="337">
        <f t="shared" si="157"/>
        <v>0</v>
      </c>
    </row>
    <row r="897" spans="1:38" ht="12.75" customHeight="1" x14ac:dyDescent="0.2">
      <c r="A897" s="95" t="s">
        <v>225</v>
      </c>
      <c r="B897" s="96" t="s">
        <v>243</v>
      </c>
      <c r="C897" s="359" t="s">
        <v>126</v>
      </c>
      <c r="D897" s="360"/>
      <c r="E897" s="360"/>
      <c r="F897" s="360"/>
      <c r="G897" s="360"/>
      <c r="H897" s="361">
        <f t="shared" si="160"/>
        <v>0</v>
      </c>
      <c r="I897" s="360"/>
      <c r="J897" s="360"/>
      <c r="K897" s="360"/>
      <c r="L897" s="360"/>
      <c r="M897" s="361">
        <f t="shared" si="161"/>
        <v>0</v>
      </c>
      <c r="N897" s="360"/>
      <c r="O897" s="360"/>
      <c r="P897" s="360"/>
      <c r="Q897" s="360"/>
      <c r="R897" s="362">
        <f t="shared" si="162"/>
        <v>0</v>
      </c>
      <c r="S897" s="363"/>
      <c r="T897" s="360"/>
      <c r="U897" s="360">
        <v>9398.0400000000009</v>
      </c>
      <c r="V897" s="360">
        <v>8786.3399999999983</v>
      </c>
      <c r="W897" s="337">
        <f t="shared" si="154"/>
        <v>18184.379999999997</v>
      </c>
      <c r="X897" s="363">
        <v>7180.65</v>
      </c>
      <c r="Y897" s="360">
        <v>7858.9</v>
      </c>
      <c r="Z897" s="360">
        <v>6666.24</v>
      </c>
      <c r="AA897" s="360">
        <v>6452.579999999999</v>
      </c>
      <c r="AB897" s="337">
        <f t="shared" si="156"/>
        <v>28158.37</v>
      </c>
      <c r="AC897" s="363">
        <v>5423.5499999999993</v>
      </c>
      <c r="AD897" s="360">
        <v>3979.3399999999997</v>
      </c>
      <c r="AE897" s="360">
        <v>6390.63</v>
      </c>
      <c r="AF897" s="360">
        <v>5439.76</v>
      </c>
      <c r="AG897" s="337">
        <f t="shared" si="155"/>
        <v>21233.279999999999</v>
      </c>
      <c r="AH897" s="363"/>
      <c r="AI897" s="360"/>
      <c r="AJ897" s="360"/>
      <c r="AK897" s="360"/>
      <c r="AL897" s="337">
        <f t="shared" si="157"/>
        <v>0</v>
      </c>
    </row>
    <row r="898" spans="1:38" ht="12.75" customHeight="1" x14ac:dyDescent="0.2">
      <c r="A898" s="95" t="s">
        <v>225</v>
      </c>
      <c r="B898" s="378" t="s">
        <v>243</v>
      </c>
      <c r="C898" s="905" t="s">
        <v>160</v>
      </c>
      <c r="D898" s="901"/>
      <c r="E898" s="901"/>
      <c r="F898" s="901"/>
      <c r="G898" s="901"/>
      <c r="H898" s="902"/>
      <c r="I898" s="901"/>
      <c r="J898" s="901"/>
      <c r="K898" s="901"/>
      <c r="L898" s="901"/>
      <c r="M898" s="902"/>
      <c r="N898" s="901"/>
      <c r="O898" s="901"/>
      <c r="P898" s="901"/>
      <c r="Q898" s="901"/>
      <c r="R898" s="878"/>
      <c r="S898" s="903"/>
      <c r="T898" s="901"/>
      <c r="U898" s="901"/>
      <c r="V898" s="901"/>
      <c r="W898" s="904"/>
      <c r="X898" s="903"/>
      <c r="Y898" s="901"/>
      <c r="Z898" s="901"/>
      <c r="AA898" s="901"/>
      <c r="AB898" s="337">
        <f t="shared" ref="AB898" si="163">SUM(X898:AA898)</f>
        <v>0</v>
      </c>
      <c r="AC898" s="363">
        <v>3779.5499999999997</v>
      </c>
      <c r="AD898" s="379">
        <v>3762.82</v>
      </c>
      <c r="AE898" s="360">
        <v>5398.2900000000009</v>
      </c>
      <c r="AF898" s="360">
        <v>5977.77</v>
      </c>
      <c r="AG898" s="337">
        <f t="shared" ref="AG898" si="164">SUM(AC898:AF898)</f>
        <v>18918.43</v>
      </c>
      <c r="AH898" s="363"/>
      <c r="AI898" s="379"/>
      <c r="AJ898" s="360"/>
      <c r="AK898" s="360"/>
      <c r="AL898" s="337">
        <f t="shared" si="157"/>
        <v>0</v>
      </c>
    </row>
    <row r="899" spans="1:38" ht="12.75" customHeight="1" x14ac:dyDescent="0.2">
      <c r="A899" s="95" t="s">
        <v>225</v>
      </c>
      <c r="B899" s="378" t="s">
        <v>243</v>
      </c>
      <c r="C899" s="378" t="s">
        <v>127</v>
      </c>
      <c r="D899" s="379"/>
      <c r="E899" s="379"/>
      <c r="F899" s="379"/>
      <c r="G899" s="379"/>
      <c r="H899" s="380">
        <f t="shared" si="160"/>
        <v>0</v>
      </c>
      <c r="I899" s="379"/>
      <c r="J899" s="379"/>
      <c r="K899" s="379"/>
      <c r="L899" s="379"/>
      <c r="M899" s="380">
        <f t="shared" si="161"/>
        <v>0</v>
      </c>
      <c r="N899" s="379"/>
      <c r="O899" s="379"/>
      <c r="P899" s="379"/>
      <c r="Q899" s="379"/>
      <c r="R899" s="381">
        <f t="shared" si="162"/>
        <v>0</v>
      </c>
      <c r="S899" s="382"/>
      <c r="T899" s="379"/>
      <c r="U899" s="379">
        <v>9594.6700000000019</v>
      </c>
      <c r="V899" s="379">
        <v>9399.4599999999991</v>
      </c>
      <c r="W899" s="337">
        <f t="shared" si="154"/>
        <v>18994.13</v>
      </c>
      <c r="X899" s="382">
        <v>3929.3999999999996</v>
      </c>
      <c r="Y899" s="379">
        <v>3482.08</v>
      </c>
      <c r="Z899" s="360">
        <v>9356.6200000000008</v>
      </c>
      <c r="AA899" s="379">
        <v>8874.91</v>
      </c>
      <c r="AB899" s="337">
        <f t="shared" si="156"/>
        <v>25643.01</v>
      </c>
      <c r="AC899" s="363">
        <v>5526.1500000000005</v>
      </c>
      <c r="AD899" s="379">
        <v>3955.4799999999996</v>
      </c>
      <c r="AE899" s="360">
        <v>8773.8900000000012</v>
      </c>
      <c r="AF899" s="360">
        <v>8177.8799999999983</v>
      </c>
      <c r="AG899" s="337">
        <f t="shared" si="155"/>
        <v>26433.4</v>
      </c>
      <c r="AH899" s="363"/>
      <c r="AI899" s="379"/>
      <c r="AJ899" s="360"/>
      <c r="AK899" s="360"/>
      <c r="AL899" s="337">
        <f t="shared" si="157"/>
        <v>0</v>
      </c>
    </row>
    <row r="900" spans="1:38" ht="12.75" customHeight="1" x14ac:dyDescent="0.2">
      <c r="A900" s="95" t="s">
        <v>225</v>
      </c>
      <c r="B900" s="378" t="s">
        <v>243</v>
      </c>
      <c r="C900" s="690" t="s">
        <v>150</v>
      </c>
      <c r="D900" s="691"/>
      <c r="E900" s="691"/>
      <c r="F900" s="691"/>
      <c r="G900" s="691"/>
      <c r="H900" s="692"/>
      <c r="I900" s="691"/>
      <c r="J900" s="691"/>
      <c r="K900" s="691"/>
      <c r="L900" s="691"/>
      <c r="M900" s="692"/>
      <c r="N900" s="691"/>
      <c r="O900" s="691"/>
      <c r="P900" s="691"/>
      <c r="Q900" s="691"/>
      <c r="R900" s="693"/>
      <c r="S900" s="694"/>
      <c r="T900" s="691"/>
      <c r="U900" s="691"/>
      <c r="V900" s="691"/>
      <c r="W900" s="337">
        <f t="shared" si="154"/>
        <v>0</v>
      </c>
      <c r="X900" s="694"/>
      <c r="Y900" s="691"/>
      <c r="Z900" s="360">
        <v>21.18</v>
      </c>
      <c r="AA900" s="379">
        <v>733.09999999999991</v>
      </c>
      <c r="AB900" s="337">
        <f t="shared" ref="AB900" si="165">SUM(X900:AA900)</f>
        <v>754.27999999999986</v>
      </c>
      <c r="AC900" s="363">
        <v>256.39999999999998</v>
      </c>
      <c r="AD900" s="691">
        <v>1096.3000000000002</v>
      </c>
      <c r="AE900" s="360">
        <v>2192.13</v>
      </c>
      <c r="AF900" s="360">
        <v>8579.84</v>
      </c>
      <c r="AG900" s="337">
        <f t="shared" si="155"/>
        <v>12124.67</v>
      </c>
      <c r="AH900" s="363"/>
      <c r="AI900" s="691"/>
      <c r="AJ900" s="360"/>
      <c r="AK900" s="360"/>
      <c r="AL900" s="337">
        <f t="shared" si="157"/>
        <v>0</v>
      </c>
    </row>
    <row r="901" spans="1:38" ht="12.75" customHeight="1" x14ac:dyDescent="0.2">
      <c r="A901" s="95" t="s">
        <v>225</v>
      </c>
      <c r="B901" s="378" t="s">
        <v>243</v>
      </c>
      <c r="C901" s="378" t="s">
        <v>128</v>
      </c>
      <c r="D901" s="379"/>
      <c r="E901" s="379"/>
      <c r="F901" s="379"/>
      <c r="G901" s="379"/>
      <c r="H901" s="380">
        <f t="shared" ref="H901:H911" si="166">SUM(D901:G901)</f>
        <v>0</v>
      </c>
      <c r="I901" s="379"/>
      <c r="J901" s="379"/>
      <c r="K901" s="379"/>
      <c r="L901" s="379"/>
      <c r="M901" s="380">
        <f t="shared" ref="M901:M911" si="167">SUM(I901:L901)</f>
        <v>0</v>
      </c>
      <c r="N901" s="379"/>
      <c r="O901" s="379"/>
      <c r="P901" s="379"/>
      <c r="Q901" s="379"/>
      <c r="R901" s="381">
        <f t="shared" ref="R901:R911" si="168">SUM(N901:Q901)</f>
        <v>0</v>
      </c>
      <c r="S901" s="382"/>
      <c r="T901" s="379"/>
      <c r="U901" s="379">
        <v>3841.42</v>
      </c>
      <c r="V901" s="379">
        <v>1304.5200000000002</v>
      </c>
      <c r="W901" s="337">
        <f t="shared" si="154"/>
        <v>5145.9400000000005</v>
      </c>
      <c r="X901" s="382">
        <v>723.06000000000006</v>
      </c>
      <c r="Y901" s="379">
        <v>855.1</v>
      </c>
      <c r="Z901" s="360">
        <v>1086.5999999999999</v>
      </c>
      <c r="AA901" s="379"/>
      <c r="AB901" s="337">
        <f t="shared" si="156"/>
        <v>2664.76</v>
      </c>
      <c r="AC901" s="363">
        <v>0</v>
      </c>
      <c r="AD901" s="379"/>
      <c r="AE901" s="360"/>
      <c r="AF901" s="360"/>
      <c r="AG901" s="337">
        <f t="shared" si="155"/>
        <v>0</v>
      </c>
      <c r="AH901" s="363"/>
      <c r="AI901" s="379"/>
      <c r="AJ901" s="360"/>
      <c r="AK901" s="360"/>
      <c r="AL901" s="337">
        <f t="shared" si="157"/>
        <v>0</v>
      </c>
    </row>
    <row r="902" spans="1:38" ht="12.75" customHeight="1" x14ac:dyDescent="0.2">
      <c r="A902" s="95" t="s">
        <v>225</v>
      </c>
      <c r="B902" s="378" t="s">
        <v>243</v>
      </c>
      <c r="C902" s="378" t="s">
        <v>129</v>
      </c>
      <c r="D902" s="379"/>
      <c r="E902" s="379"/>
      <c r="F902" s="379"/>
      <c r="G902" s="379"/>
      <c r="H902" s="380">
        <f t="shared" si="166"/>
        <v>0</v>
      </c>
      <c r="I902" s="379"/>
      <c r="J902" s="379"/>
      <c r="K902" s="379"/>
      <c r="L902" s="379"/>
      <c r="M902" s="380">
        <f t="shared" si="167"/>
        <v>0</v>
      </c>
      <c r="N902" s="379"/>
      <c r="O902" s="379"/>
      <c r="P902" s="379"/>
      <c r="Q902" s="379"/>
      <c r="R902" s="381">
        <f t="shared" si="168"/>
        <v>0</v>
      </c>
      <c r="S902" s="382"/>
      <c r="T902" s="379"/>
      <c r="U902" s="379">
        <v>14067.259999999998</v>
      </c>
      <c r="V902" s="379">
        <v>13056.5</v>
      </c>
      <c r="W902" s="337">
        <f t="shared" si="154"/>
        <v>27123.759999999998</v>
      </c>
      <c r="X902" s="382">
        <v>11170.3</v>
      </c>
      <c r="Y902" s="379">
        <v>9037.369999999999</v>
      </c>
      <c r="Z902" s="360">
        <v>3995.1699999999992</v>
      </c>
      <c r="AA902" s="379">
        <v>4835.91</v>
      </c>
      <c r="AB902" s="337">
        <f t="shared" si="156"/>
        <v>29038.749999999996</v>
      </c>
      <c r="AC902" s="363">
        <v>3058.21</v>
      </c>
      <c r="AD902" s="379">
        <v>2232.3700000000003</v>
      </c>
      <c r="AE902" s="360">
        <v>1183.1500000000001</v>
      </c>
      <c r="AF902" s="360">
        <v>993.75</v>
      </c>
      <c r="AG902" s="337">
        <f t="shared" si="155"/>
        <v>7467.48</v>
      </c>
      <c r="AH902" s="363"/>
      <c r="AI902" s="379"/>
      <c r="AJ902" s="360"/>
      <c r="AK902" s="360"/>
      <c r="AL902" s="337">
        <f t="shared" si="157"/>
        <v>0</v>
      </c>
    </row>
    <row r="903" spans="1:38" ht="12.75" customHeight="1" x14ac:dyDescent="0.2">
      <c r="A903" s="95" t="s">
        <v>225</v>
      </c>
      <c r="B903" s="378" t="s">
        <v>243</v>
      </c>
      <c r="C903" s="393" t="s">
        <v>130</v>
      </c>
      <c r="D903" s="394"/>
      <c r="E903" s="394"/>
      <c r="F903" s="394"/>
      <c r="G903" s="394"/>
      <c r="H903" s="395">
        <f t="shared" si="166"/>
        <v>0</v>
      </c>
      <c r="I903" s="394"/>
      <c r="J903" s="394"/>
      <c r="K903" s="394"/>
      <c r="L903" s="394"/>
      <c r="M903" s="395">
        <f t="shared" si="167"/>
        <v>0</v>
      </c>
      <c r="N903" s="394"/>
      <c r="O903" s="394"/>
      <c r="P903" s="394"/>
      <c r="Q903" s="394"/>
      <c r="R903" s="396">
        <f t="shared" si="168"/>
        <v>0</v>
      </c>
      <c r="S903" s="397"/>
      <c r="T903" s="394"/>
      <c r="U903" s="394">
        <v>2333.67</v>
      </c>
      <c r="V903" s="394">
        <v>1861.9200000000003</v>
      </c>
      <c r="W903" s="337">
        <f t="shared" si="154"/>
        <v>4195.59</v>
      </c>
      <c r="X903" s="397">
        <v>905.98</v>
      </c>
      <c r="Y903" s="394">
        <v>1133.75</v>
      </c>
      <c r="Z903" s="360">
        <v>2179.7500000000005</v>
      </c>
      <c r="AA903" s="394">
        <v>1292.18</v>
      </c>
      <c r="AB903" s="337">
        <f t="shared" si="156"/>
        <v>5511.6600000000008</v>
      </c>
      <c r="AC903" s="363">
        <v>1101.21</v>
      </c>
      <c r="AD903" s="394">
        <v>596.98000000000013</v>
      </c>
      <c r="AE903" s="360">
        <v>1753.8300000000002</v>
      </c>
      <c r="AF903" s="360">
        <v>1708.3700000000003</v>
      </c>
      <c r="AG903" s="337">
        <f t="shared" si="155"/>
        <v>5160.3900000000012</v>
      </c>
      <c r="AH903" s="363"/>
      <c r="AI903" s="394"/>
      <c r="AJ903" s="360"/>
      <c r="AK903" s="360"/>
      <c r="AL903" s="337">
        <f t="shared" si="157"/>
        <v>0</v>
      </c>
    </row>
    <row r="904" spans="1:38" ht="12.75" customHeight="1" x14ac:dyDescent="0.2">
      <c r="A904" s="95" t="s">
        <v>225</v>
      </c>
      <c r="B904" s="378" t="s">
        <v>243</v>
      </c>
      <c r="C904" s="378" t="s">
        <v>131</v>
      </c>
      <c r="D904" s="379"/>
      <c r="E904" s="379"/>
      <c r="F904" s="379"/>
      <c r="G904" s="379"/>
      <c r="H904" s="380">
        <f t="shared" si="166"/>
        <v>0</v>
      </c>
      <c r="I904" s="379"/>
      <c r="J904" s="379"/>
      <c r="K904" s="379"/>
      <c r="L904" s="379"/>
      <c r="M904" s="380">
        <f t="shared" si="167"/>
        <v>0</v>
      </c>
      <c r="N904" s="379"/>
      <c r="O904" s="379"/>
      <c r="P904" s="379"/>
      <c r="Q904" s="379"/>
      <c r="R904" s="381">
        <f t="shared" si="168"/>
        <v>0</v>
      </c>
      <c r="S904" s="382"/>
      <c r="T904" s="379"/>
      <c r="U904" s="379">
        <v>39481.19</v>
      </c>
      <c r="V904" s="379">
        <v>38825.870000000003</v>
      </c>
      <c r="W904" s="337">
        <f t="shared" si="154"/>
        <v>78307.06</v>
      </c>
      <c r="X904" s="382">
        <v>29052.66</v>
      </c>
      <c r="Y904" s="379">
        <v>23617.08</v>
      </c>
      <c r="Z904" s="360">
        <v>30048.909999999996</v>
      </c>
      <c r="AA904" s="379">
        <v>32570.810000000005</v>
      </c>
      <c r="AB904" s="337">
        <f t="shared" si="156"/>
        <v>115289.45999999999</v>
      </c>
      <c r="AC904" s="363">
        <v>25615.74</v>
      </c>
      <c r="AD904" s="379">
        <v>22503.49</v>
      </c>
      <c r="AE904" s="360">
        <v>29028.490000000005</v>
      </c>
      <c r="AF904" s="360">
        <v>32654.68</v>
      </c>
      <c r="AG904" s="337">
        <f t="shared" si="155"/>
        <v>109802.4</v>
      </c>
      <c r="AH904" s="363"/>
      <c r="AI904" s="379"/>
      <c r="AJ904" s="360"/>
      <c r="AK904" s="360"/>
      <c r="AL904" s="337">
        <f t="shared" si="157"/>
        <v>0</v>
      </c>
    </row>
    <row r="905" spans="1:38" ht="12.75" customHeight="1" x14ac:dyDescent="0.2">
      <c r="A905" s="95" t="s">
        <v>225</v>
      </c>
      <c r="B905" s="378" t="s">
        <v>243</v>
      </c>
      <c r="C905" s="378" t="s">
        <v>226</v>
      </c>
      <c r="D905" s="379"/>
      <c r="E905" s="379"/>
      <c r="F905" s="379"/>
      <c r="G905" s="379"/>
      <c r="H905" s="380">
        <f t="shared" si="166"/>
        <v>0</v>
      </c>
      <c r="I905" s="379"/>
      <c r="J905" s="379"/>
      <c r="K905" s="379"/>
      <c r="L905" s="379"/>
      <c r="M905" s="380">
        <f t="shared" si="167"/>
        <v>0</v>
      </c>
      <c r="N905" s="379"/>
      <c r="O905" s="379"/>
      <c r="P905" s="379"/>
      <c r="Q905" s="379"/>
      <c r="R905" s="381">
        <f t="shared" si="168"/>
        <v>0</v>
      </c>
      <c r="S905" s="382"/>
      <c r="T905" s="379"/>
      <c r="U905" s="379">
        <v>4003.1100000000006</v>
      </c>
      <c r="V905" s="379">
        <v>3028.62</v>
      </c>
      <c r="W905" s="337">
        <f t="shared" si="154"/>
        <v>7031.7300000000005</v>
      </c>
      <c r="X905" s="382">
        <v>2309.92</v>
      </c>
      <c r="Y905" s="379">
        <v>2402.0299999999997</v>
      </c>
      <c r="Z905" s="360">
        <v>2176.7399999999998</v>
      </c>
      <c r="AA905" s="379">
        <v>1518.8000000000002</v>
      </c>
      <c r="AB905" s="337">
        <f t="shared" si="156"/>
        <v>8407.49</v>
      </c>
      <c r="AC905" s="363">
        <v>5151.8099999999995</v>
      </c>
      <c r="AD905" s="379">
        <v>4725.6100000000006</v>
      </c>
      <c r="AE905" s="360">
        <v>5408.64</v>
      </c>
      <c r="AF905" s="360">
        <v>5740.85</v>
      </c>
      <c r="AG905" s="337">
        <f t="shared" si="155"/>
        <v>21026.910000000003</v>
      </c>
      <c r="AH905" s="363"/>
      <c r="AI905" s="379"/>
      <c r="AJ905" s="360"/>
      <c r="AK905" s="360"/>
      <c r="AL905" s="337">
        <f t="shared" si="157"/>
        <v>0</v>
      </c>
    </row>
    <row r="906" spans="1:38" ht="12.75" customHeight="1" x14ac:dyDescent="0.2">
      <c r="A906" s="95" t="s">
        <v>225</v>
      </c>
      <c r="B906" s="378" t="s">
        <v>243</v>
      </c>
      <c r="C906" s="378" t="s">
        <v>132</v>
      </c>
      <c r="D906" s="379"/>
      <c r="E906" s="379"/>
      <c r="F906" s="379"/>
      <c r="G906" s="379"/>
      <c r="H906" s="380">
        <f t="shared" si="166"/>
        <v>0</v>
      </c>
      <c r="I906" s="379"/>
      <c r="J906" s="379"/>
      <c r="K906" s="379"/>
      <c r="L906" s="379"/>
      <c r="M906" s="380">
        <f t="shared" si="167"/>
        <v>0</v>
      </c>
      <c r="N906" s="379"/>
      <c r="O906" s="379"/>
      <c r="P906" s="379"/>
      <c r="Q906" s="379"/>
      <c r="R906" s="381">
        <f t="shared" si="168"/>
        <v>0</v>
      </c>
      <c r="S906" s="382"/>
      <c r="T906" s="379"/>
      <c r="U906" s="379">
        <v>768.96999999999991</v>
      </c>
      <c r="V906" s="379">
        <v>466.79999999999995</v>
      </c>
      <c r="W906" s="337">
        <f t="shared" si="154"/>
        <v>1235.77</v>
      </c>
      <c r="X906" s="382">
        <v>394.28</v>
      </c>
      <c r="Y906" s="379">
        <v>106.96000000000001</v>
      </c>
      <c r="Z906" s="360">
        <v>375.13</v>
      </c>
      <c r="AA906" s="379">
        <v>120.39000000000001</v>
      </c>
      <c r="AB906" s="337">
        <f t="shared" si="156"/>
        <v>996.76</v>
      </c>
      <c r="AC906" s="363"/>
      <c r="AD906" s="379"/>
      <c r="AE906" s="360"/>
      <c r="AF906" s="360"/>
      <c r="AG906" s="337">
        <f t="shared" si="155"/>
        <v>0</v>
      </c>
      <c r="AH906" s="363"/>
      <c r="AI906" s="379"/>
      <c r="AJ906" s="360"/>
      <c r="AK906" s="360"/>
      <c r="AL906" s="337">
        <f t="shared" si="157"/>
        <v>0</v>
      </c>
    </row>
    <row r="907" spans="1:38" ht="12.75" customHeight="1" x14ac:dyDescent="0.2">
      <c r="A907" s="95" t="s">
        <v>225</v>
      </c>
      <c r="B907" s="378" t="s">
        <v>243</v>
      </c>
      <c r="C907" s="378" t="s">
        <v>133</v>
      </c>
      <c r="D907" s="379"/>
      <c r="E907" s="379"/>
      <c r="F907" s="379"/>
      <c r="G907" s="379"/>
      <c r="H907" s="380">
        <f t="shared" si="166"/>
        <v>0</v>
      </c>
      <c r="I907" s="379"/>
      <c r="J907" s="379"/>
      <c r="K907" s="379"/>
      <c r="L907" s="379"/>
      <c r="M907" s="380">
        <f t="shared" si="167"/>
        <v>0</v>
      </c>
      <c r="N907" s="379"/>
      <c r="O907" s="379"/>
      <c r="P907" s="379"/>
      <c r="Q907" s="379"/>
      <c r="R907" s="381">
        <f t="shared" si="168"/>
        <v>0</v>
      </c>
      <c r="S907" s="382"/>
      <c r="T907" s="379"/>
      <c r="U907" s="379">
        <v>1673.3799999999999</v>
      </c>
      <c r="V907" s="379">
        <v>1471.1600000000003</v>
      </c>
      <c r="W907" s="337">
        <f t="shared" si="154"/>
        <v>3144.54</v>
      </c>
      <c r="X907" s="382">
        <v>642.91</v>
      </c>
      <c r="Y907" s="379">
        <v>487.57</v>
      </c>
      <c r="Z907" s="360">
        <v>1210</v>
      </c>
      <c r="AA907" s="379">
        <v>1158.6300000000001</v>
      </c>
      <c r="AB907" s="337">
        <f t="shared" si="156"/>
        <v>3499.11</v>
      </c>
      <c r="AC907" s="363">
        <v>1094.5000000000002</v>
      </c>
      <c r="AD907" s="379">
        <v>761.76</v>
      </c>
      <c r="AE907" s="360">
        <v>1771.7400000000002</v>
      </c>
      <c r="AF907" s="360">
        <v>1928.85</v>
      </c>
      <c r="AG907" s="337">
        <f t="shared" si="155"/>
        <v>5556.85</v>
      </c>
      <c r="AH907" s="363"/>
      <c r="AI907" s="379"/>
      <c r="AJ907" s="360"/>
      <c r="AK907" s="360"/>
      <c r="AL907" s="337">
        <f t="shared" si="157"/>
        <v>0</v>
      </c>
    </row>
    <row r="908" spans="1:38" ht="12.75" customHeight="1" x14ac:dyDescent="0.2">
      <c r="A908" s="95" t="s">
        <v>225</v>
      </c>
      <c r="B908" s="378" t="s">
        <v>243</v>
      </c>
      <c r="C908" s="378" t="s">
        <v>134</v>
      </c>
      <c r="D908" s="379"/>
      <c r="E908" s="379"/>
      <c r="F908" s="379"/>
      <c r="G908" s="379"/>
      <c r="H908" s="380">
        <f t="shared" si="166"/>
        <v>0</v>
      </c>
      <c r="I908" s="379"/>
      <c r="J908" s="379"/>
      <c r="K908" s="379"/>
      <c r="L908" s="379"/>
      <c r="M908" s="380">
        <f t="shared" si="167"/>
        <v>0</v>
      </c>
      <c r="N908" s="379"/>
      <c r="O908" s="379"/>
      <c r="P908" s="379"/>
      <c r="Q908" s="379"/>
      <c r="R908" s="381">
        <f t="shared" si="168"/>
        <v>0</v>
      </c>
      <c r="S908" s="382"/>
      <c r="T908" s="379"/>
      <c r="U908" s="379">
        <v>2586.56</v>
      </c>
      <c r="V908" s="379">
        <v>866.15999999999985</v>
      </c>
      <c r="W908" s="337">
        <f t="shared" si="154"/>
        <v>3452.72</v>
      </c>
      <c r="X908" s="382">
        <v>432.5</v>
      </c>
      <c r="Y908" s="379">
        <v>286.79000000000002</v>
      </c>
      <c r="Z908" s="360">
        <v>1037.96</v>
      </c>
      <c r="AA908" s="379">
        <v>142.99</v>
      </c>
      <c r="AB908" s="337">
        <f t="shared" si="156"/>
        <v>1900.24</v>
      </c>
      <c r="AC908" s="363">
        <v>0</v>
      </c>
      <c r="AD908" s="379"/>
      <c r="AE908" s="360"/>
      <c r="AF908" s="360"/>
      <c r="AG908" s="337">
        <f t="shared" si="155"/>
        <v>0</v>
      </c>
      <c r="AH908" s="363"/>
      <c r="AI908" s="379"/>
      <c r="AJ908" s="360"/>
      <c r="AK908" s="360"/>
      <c r="AL908" s="337">
        <f t="shared" si="157"/>
        <v>0</v>
      </c>
    </row>
    <row r="909" spans="1:38" ht="12.75" customHeight="1" x14ac:dyDescent="0.2">
      <c r="A909" s="95" t="s">
        <v>225</v>
      </c>
      <c r="B909" s="378" t="s">
        <v>243</v>
      </c>
      <c r="C909" s="378" t="s">
        <v>135</v>
      </c>
      <c r="D909" s="379"/>
      <c r="E909" s="379"/>
      <c r="F909" s="379"/>
      <c r="G909" s="379"/>
      <c r="H909" s="380">
        <f t="shared" si="166"/>
        <v>0</v>
      </c>
      <c r="I909" s="379"/>
      <c r="J909" s="379"/>
      <c r="K909" s="379"/>
      <c r="L909" s="379"/>
      <c r="M909" s="380">
        <f t="shared" si="167"/>
        <v>0</v>
      </c>
      <c r="N909" s="379"/>
      <c r="O909" s="379"/>
      <c r="P909" s="379"/>
      <c r="Q909" s="379"/>
      <c r="R909" s="381">
        <f t="shared" si="168"/>
        <v>0</v>
      </c>
      <c r="S909" s="382"/>
      <c r="T909" s="379"/>
      <c r="U909" s="379">
        <v>14946.75</v>
      </c>
      <c r="V909" s="379">
        <v>11955.14</v>
      </c>
      <c r="W909" s="337">
        <f t="shared" si="154"/>
        <v>26901.89</v>
      </c>
      <c r="X909" s="382">
        <v>5896.0700000000006</v>
      </c>
      <c r="Y909" s="379">
        <v>622.17000000000007</v>
      </c>
      <c r="Z909" s="360">
        <v>4000.59</v>
      </c>
      <c r="AA909" s="379">
        <v>3570.9799999999996</v>
      </c>
      <c r="AB909" s="337">
        <f t="shared" si="156"/>
        <v>14089.810000000001</v>
      </c>
      <c r="AC909" s="363">
        <v>1225.4299999999998</v>
      </c>
      <c r="AD909" s="379">
        <v>1161.1299999999997</v>
      </c>
      <c r="AE909" s="360">
        <v>3890.6100000000006</v>
      </c>
      <c r="AF909" s="360">
        <v>3586.29</v>
      </c>
      <c r="AG909" s="337">
        <f t="shared" si="155"/>
        <v>9863.4599999999991</v>
      </c>
      <c r="AH909" s="363"/>
      <c r="AI909" s="379"/>
      <c r="AJ909" s="360"/>
      <c r="AK909" s="360"/>
      <c r="AL909" s="337">
        <f t="shared" si="157"/>
        <v>0</v>
      </c>
    </row>
    <row r="910" spans="1:38" ht="12.75" customHeight="1" x14ac:dyDescent="0.2">
      <c r="A910" s="95" t="s">
        <v>225</v>
      </c>
      <c r="B910" s="378" t="s">
        <v>243</v>
      </c>
      <c r="C910" s="378" t="s">
        <v>155</v>
      </c>
      <c r="D910" s="379"/>
      <c r="E910" s="379"/>
      <c r="F910" s="379"/>
      <c r="G910" s="379"/>
      <c r="H910" s="380">
        <f t="shared" si="166"/>
        <v>0</v>
      </c>
      <c r="I910" s="379"/>
      <c r="J910" s="379"/>
      <c r="K910" s="379"/>
      <c r="L910" s="379"/>
      <c r="M910" s="380">
        <f t="shared" si="167"/>
        <v>0</v>
      </c>
      <c r="N910" s="379"/>
      <c r="O910" s="379"/>
      <c r="P910" s="379"/>
      <c r="Q910" s="379"/>
      <c r="R910" s="381">
        <f t="shared" si="168"/>
        <v>0</v>
      </c>
      <c r="S910" s="382"/>
      <c r="T910" s="379"/>
      <c r="U910" s="379">
        <v>5190.2500000000009</v>
      </c>
      <c r="V910" s="379">
        <v>3078.5499999999997</v>
      </c>
      <c r="W910" s="337">
        <f t="shared" si="154"/>
        <v>8268.8000000000011</v>
      </c>
      <c r="X910" s="382">
        <v>1977.5300000000002</v>
      </c>
      <c r="Y910" s="379">
        <v>2259.16</v>
      </c>
      <c r="Z910" s="360">
        <v>3044.9800000000005</v>
      </c>
      <c r="AA910" s="379">
        <v>3919.32</v>
      </c>
      <c r="AB910" s="337">
        <f t="shared" si="156"/>
        <v>11200.990000000002</v>
      </c>
      <c r="AC910" s="363">
        <v>2716.3</v>
      </c>
      <c r="AD910" s="379">
        <v>3024</v>
      </c>
      <c r="AE910" s="360">
        <v>4070.92</v>
      </c>
      <c r="AF910" s="360">
        <v>4665.71</v>
      </c>
      <c r="AG910" s="337">
        <f t="shared" si="155"/>
        <v>14476.93</v>
      </c>
      <c r="AH910" s="363"/>
      <c r="AI910" s="379"/>
      <c r="AJ910" s="360"/>
      <c r="AK910" s="360"/>
      <c r="AL910" s="337">
        <f t="shared" si="157"/>
        <v>0</v>
      </c>
    </row>
    <row r="911" spans="1:38" ht="12.75" customHeight="1" x14ac:dyDescent="0.2">
      <c r="A911" s="95" t="s">
        <v>225</v>
      </c>
      <c r="B911" s="378" t="s">
        <v>243</v>
      </c>
      <c r="C911" s="393" t="s">
        <v>227</v>
      </c>
      <c r="D911" s="394"/>
      <c r="E911" s="394"/>
      <c r="F911" s="394"/>
      <c r="G911" s="394"/>
      <c r="H911" s="395">
        <f t="shared" si="166"/>
        <v>0</v>
      </c>
      <c r="I911" s="394"/>
      <c r="J911" s="394"/>
      <c r="K911" s="394"/>
      <c r="L911" s="394"/>
      <c r="M911" s="395">
        <f t="shared" si="167"/>
        <v>0</v>
      </c>
      <c r="N911" s="394"/>
      <c r="O911" s="394"/>
      <c r="P911" s="394"/>
      <c r="Q911" s="394"/>
      <c r="R911" s="396">
        <f t="shared" si="168"/>
        <v>0</v>
      </c>
      <c r="S911" s="397"/>
      <c r="T911" s="394"/>
      <c r="U911" s="394">
        <v>797.71000000000015</v>
      </c>
      <c r="V911" s="394"/>
      <c r="W911" s="337">
        <f t="shared" si="154"/>
        <v>797.71000000000015</v>
      </c>
      <c r="X911" s="397"/>
      <c r="Y911" s="394"/>
      <c r="Z911" s="360"/>
      <c r="AA911" s="394"/>
      <c r="AB911" s="337">
        <f t="shared" si="156"/>
        <v>0</v>
      </c>
      <c r="AC911" s="363"/>
      <c r="AD911" s="394"/>
      <c r="AE911" s="360"/>
      <c r="AF911" s="360"/>
      <c r="AG911" s="337">
        <f t="shared" si="155"/>
        <v>0</v>
      </c>
      <c r="AH911" s="363"/>
      <c r="AI911" s="394"/>
      <c r="AJ911" s="360"/>
      <c r="AK911" s="360"/>
      <c r="AL911" s="337">
        <f t="shared" si="157"/>
        <v>0</v>
      </c>
    </row>
    <row r="912" spans="1:38" ht="12.75" customHeight="1" x14ac:dyDescent="0.2">
      <c r="A912" s="95" t="s">
        <v>225</v>
      </c>
      <c r="B912" s="378" t="s">
        <v>243</v>
      </c>
      <c r="C912" s="713" t="s">
        <v>253</v>
      </c>
      <c r="D912" s="714"/>
      <c r="E912" s="714"/>
      <c r="F912" s="714"/>
      <c r="G912" s="714"/>
      <c r="H912" s="715"/>
      <c r="I912" s="714"/>
      <c r="J912" s="714"/>
      <c r="K912" s="714"/>
      <c r="L912" s="714"/>
      <c r="M912" s="715"/>
      <c r="N912" s="714"/>
      <c r="O912" s="714"/>
      <c r="P912" s="714"/>
      <c r="Q912" s="714"/>
      <c r="R912" s="716"/>
      <c r="S912" s="717"/>
      <c r="T912" s="714"/>
      <c r="U912" s="714"/>
      <c r="V912" s="714"/>
      <c r="W912" s="337">
        <f t="shared" si="154"/>
        <v>0</v>
      </c>
      <c r="X912" s="717"/>
      <c r="Y912" s="714"/>
      <c r="Z912" s="714">
        <v>1755.42</v>
      </c>
      <c r="AA912" s="714">
        <v>1365.02</v>
      </c>
      <c r="AB912" s="337">
        <f t="shared" si="156"/>
        <v>3120.44</v>
      </c>
      <c r="AC912" s="363">
        <v>2559.5699999999997</v>
      </c>
      <c r="AD912" s="714">
        <v>873.04000000000008</v>
      </c>
      <c r="AE912" s="360">
        <v>18.98</v>
      </c>
      <c r="AF912" s="360"/>
      <c r="AG912" s="337">
        <f t="shared" si="155"/>
        <v>3451.5899999999997</v>
      </c>
      <c r="AH912" s="363"/>
      <c r="AI912" s="714"/>
      <c r="AJ912" s="360"/>
      <c r="AK912" s="360"/>
      <c r="AL912" s="337">
        <f t="shared" si="157"/>
        <v>0</v>
      </c>
    </row>
    <row r="913" spans="1:38" ht="12.75" customHeight="1" x14ac:dyDescent="0.2">
      <c r="A913" s="95" t="s">
        <v>225</v>
      </c>
      <c r="B913" s="378" t="s">
        <v>243</v>
      </c>
      <c r="C913" s="713" t="s">
        <v>254</v>
      </c>
      <c r="D913" s="714"/>
      <c r="E913" s="714"/>
      <c r="F913" s="714"/>
      <c r="G913" s="714"/>
      <c r="H913" s="715"/>
      <c r="I913" s="714"/>
      <c r="J913" s="714"/>
      <c r="K913" s="714"/>
      <c r="L913" s="714"/>
      <c r="M913" s="715"/>
      <c r="N913" s="714"/>
      <c r="O913" s="714"/>
      <c r="P913" s="714"/>
      <c r="Q913" s="714"/>
      <c r="R913" s="716"/>
      <c r="S913" s="717"/>
      <c r="T913" s="714"/>
      <c r="U913" s="714"/>
      <c r="V913" s="714"/>
      <c r="W913" s="337">
        <f t="shared" si="154"/>
        <v>0</v>
      </c>
      <c r="X913" s="717"/>
      <c r="Y913" s="714"/>
      <c r="Z913" s="714">
        <v>131.70999999999998</v>
      </c>
      <c r="AA913" s="714"/>
      <c r="AB913" s="337">
        <f t="shared" si="156"/>
        <v>131.70999999999998</v>
      </c>
      <c r="AC913" s="363"/>
      <c r="AD913" s="714">
        <v>139.92000000000002</v>
      </c>
      <c r="AE913" s="360">
        <v>551.96</v>
      </c>
      <c r="AF913" s="360">
        <v>154.85</v>
      </c>
      <c r="AG913" s="337">
        <f t="shared" si="155"/>
        <v>846.73000000000013</v>
      </c>
      <c r="AH913" s="363"/>
      <c r="AI913" s="714"/>
      <c r="AJ913" s="360"/>
      <c r="AK913" s="360"/>
      <c r="AL913" s="337">
        <f t="shared" si="157"/>
        <v>0</v>
      </c>
    </row>
    <row r="914" spans="1:38" ht="12.75" customHeight="1" x14ac:dyDescent="0.2">
      <c r="A914" s="95" t="s">
        <v>225</v>
      </c>
      <c r="B914" s="378" t="s">
        <v>243</v>
      </c>
      <c r="C914" s="378" t="s">
        <v>137</v>
      </c>
      <c r="D914" s="379"/>
      <c r="E914" s="379"/>
      <c r="F914" s="379"/>
      <c r="G914" s="379"/>
      <c r="H914" s="380">
        <f t="shared" ref="H914:H928" si="169">SUM(D914:G914)</f>
        <v>0</v>
      </c>
      <c r="I914" s="379"/>
      <c r="J914" s="379"/>
      <c r="K914" s="379"/>
      <c r="L914" s="379"/>
      <c r="M914" s="380">
        <f t="shared" ref="M914:M928" si="170">SUM(I914:L914)</f>
        <v>0</v>
      </c>
      <c r="N914" s="379"/>
      <c r="O914" s="379"/>
      <c r="P914" s="379"/>
      <c r="Q914" s="379"/>
      <c r="R914" s="381">
        <f t="shared" ref="R914:R928" si="171">SUM(N914:Q914)</f>
        <v>0</v>
      </c>
      <c r="S914" s="382"/>
      <c r="T914" s="379"/>
      <c r="U914" s="379">
        <v>2499.48</v>
      </c>
      <c r="V914" s="379">
        <v>2478.2399999999998</v>
      </c>
      <c r="W914" s="337">
        <f t="shared" si="154"/>
        <v>4977.7199999999993</v>
      </c>
      <c r="X914" s="382">
        <v>1752.09</v>
      </c>
      <c r="Y914" s="379">
        <v>1196.1399999999999</v>
      </c>
      <c r="Z914" s="360">
        <v>2038.59</v>
      </c>
      <c r="AA914" s="379">
        <v>1655.64</v>
      </c>
      <c r="AB914" s="337">
        <f t="shared" si="156"/>
        <v>6642.46</v>
      </c>
      <c r="AC914" s="363">
        <v>1314.8999999999999</v>
      </c>
      <c r="AD914" s="379">
        <v>817.14</v>
      </c>
      <c r="AE914" s="360">
        <v>2066.0500000000002</v>
      </c>
      <c r="AF914" s="360">
        <v>2137.2399999999998</v>
      </c>
      <c r="AG914" s="337">
        <f t="shared" si="155"/>
        <v>6335.33</v>
      </c>
      <c r="AH914" s="363"/>
      <c r="AI914" s="379"/>
      <c r="AJ914" s="360"/>
      <c r="AK914" s="360"/>
      <c r="AL914" s="337">
        <f t="shared" si="157"/>
        <v>0</v>
      </c>
    </row>
    <row r="915" spans="1:38" ht="12.75" customHeight="1" x14ac:dyDescent="0.2">
      <c r="A915" s="95" t="s">
        <v>225</v>
      </c>
      <c r="B915" s="378" t="s">
        <v>243</v>
      </c>
      <c r="C915" s="378" t="s">
        <v>138</v>
      </c>
      <c r="D915" s="379"/>
      <c r="E915" s="379"/>
      <c r="F915" s="379"/>
      <c r="G915" s="379"/>
      <c r="H915" s="380">
        <f t="shared" si="169"/>
        <v>0</v>
      </c>
      <c r="I915" s="379"/>
      <c r="J915" s="379"/>
      <c r="K915" s="379"/>
      <c r="L915" s="379"/>
      <c r="M915" s="380">
        <f t="shared" si="170"/>
        <v>0</v>
      </c>
      <c r="N915" s="379"/>
      <c r="O915" s="379"/>
      <c r="P915" s="379"/>
      <c r="Q915" s="379"/>
      <c r="R915" s="381">
        <f t="shared" si="171"/>
        <v>0</v>
      </c>
      <c r="S915" s="382"/>
      <c r="T915" s="379"/>
      <c r="U915" s="379">
        <v>1806.9899999999998</v>
      </c>
      <c r="V915" s="379">
        <v>1533.1900000000003</v>
      </c>
      <c r="W915" s="337">
        <f t="shared" si="154"/>
        <v>3340.1800000000003</v>
      </c>
      <c r="X915" s="382">
        <v>239.79000000000002</v>
      </c>
      <c r="Y915" s="379">
        <v>414.26</v>
      </c>
      <c r="Z915" s="360">
        <v>1856.65</v>
      </c>
      <c r="AA915" s="379">
        <v>1974.0400000000004</v>
      </c>
      <c r="AB915" s="337">
        <f t="shared" si="156"/>
        <v>4484.74</v>
      </c>
      <c r="AC915" s="363">
        <v>1214.5</v>
      </c>
      <c r="AD915" s="379">
        <v>830.74000000000024</v>
      </c>
      <c r="AE915" s="360">
        <v>1892.52</v>
      </c>
      <c r="AF915" s="360">
        <v>1715.37</v>
      </c>
      <c r="AG915" s="337">
        <f t="shared" si="155"/>
        <v>5653.13</v>
      </c>
      <c r="AH915" s="363"/>
      <c r="AI915" s="379"/>
      <c r="AJ915" s="360"/>
      <c r="AK915" s="360"/>
      <c r="AL915" s="337">
        <f t="shared" si="157"/>
        <v>0</v>
      </c>
    </row>
    <row r="916" spans="1:38" ht="12.75" customHeight="1" x14ac:dyDescent="0.2">
      <c r="A916" s="95" t="s">
        <v>225</v>
      </c>
      <c r="B916" s="378" t="s">
        <v>243</v>
      </c>
      <c r="C916" s="378" t="s">
        <v>139</v>
      </c>
      <c r="D916" s="379"/>
      <c r="E916" s="379"/>
      <c r="F916" s="379"/>
      <c r="G916" s="379"/>
      <c r="H916" s="380">
        <f t="shared" si="169"/>
        <v>0</v>
      </c>
      <c r="I916" s="379"/>
      <c r="J916" s="379"/>
      <c r="K916" s="379"/>
      <c r="L916" s="379"/>
      <c r="M916" s="380">
        <f t="shared" si="170"/>
        <v>0</v>
      </c>
      <c r="N916" s="379"/>
      <c r="O916" s="379"/>
      <c r="P916" s="379"/>
      <c r="Q916" s="379"/>
      <c r="R916" s="381">
        <f t="shared" si="171"/>
        <v>0</v>
      </c>
      <c r="S916" s="382"/>
      <c r="T916" s="379"/>
      <c r="U916" s="379">
        <v>7651.079999999999</v>
      </c>
      <c r="V916" s="379">
        <v>7547.53</v>
      </c>
      <c r="W916" s="337">
        <f t="shared" si="154"/>
        <v>15198.609999999999</v>
      </c>
      <c r="X916" s="382">
        <v>5228.2300000000005</v>
      </c>
      <c r="Y916" s="379">
        <v>3013.5899999999997</v>
      </c>
      <c r="Z916" s="360">
        <v>6231.27</v>
      </c>
      <c r="AA916" s="379">
        <v>5966.4100000000017</v>
      </c>
      <c r="AB916" s="337">
        <f t="shared" si="156"/>
        <v>20439.5</v>
      </c>
      <c r="AC916" s="363">
        <v>4477.0200000000004</v>
      </c>
      <c r="AD916" s="379">
        <v>5456.07</v>
      </c>
      <c r="AE916" s="360">
        <v>5375.6099999999988</v>
      </c>
      <c r="AF916" s="360">
        <v>7484.2000000000007</v>
      </c>
      <c r="AG916" s="337">
        <f t="shared" si="155"/>
        <v>22792.9</v>
      </c>
      <c r="AH916" s="363"/>
      <c r="AI916" s="379"/>
      <c r="AJ916" s="360"/>
      <c r="AK916" s="360"/>
      <c r="AL916" s="337">
        <f t="shared" si="157"/>
        <v>0</v>
      </c>
    </row>
    <row r="917" spans="1:38" ht="12.75" customHeight="1" x14ac:dyDescent="0.2">
      <c r="A917" s="95" t="s">
        <v>225</v>
      </c>
      <c r="B917" s="378" t="s">
        <v>243</v>
      </c>
      <c r="C917" s="378" t="s">
        <v>156</v>
      </c>
      <c r="D917" s="379"/>
      <c r="E917" s="379"/>
      <c r="F917" s="379"/>
      <c r="G917" s="379"/>
      <c r="H917" s="380">
        <f t="shared" si="169"/>
        <v>0</v>
      </c>
      <c r="I917" s="379"/>
      <c r="J917" s="379"/>
      <c r="K917" s="379"/>
      <c r="L917" s="379"/>
      <c r="M917" s="380">
        <f t="shared" si="170"/>
        <v>0</v>
      </c>
      <c r="N917" s="379"/>
      <c r="O917" s="379"/>
      <c r="P917" s="379"/>
      <c r="Q917" s="379"/>
      <c r="R917" s="381">
        <f t="shared" si="171"/>
        <v>0</v>
      </c>
      <c r="S917" s="382"/>
      <c r="T917" s="379"/>
      <c r="U917" s="379">
        <v>3614.4</v>
      </c>
      <c r="V917" s="379">
        <v>2768.8999999999996</v>
      </c>
      <c r="W917" s="337">
        <f t="shared" si="154"/>
        <v>6383.2999999999993</v>
      </c>
      <c r="X917" s="382">
        <v>1789.22</v>
      </c>
      <c r="Y917" s="379">
        <v>1267.1099999999999</v>
      </c>
      <c r="Z917" s="360">
        <v>2171.25</v>
      </c>
      <c r="AA917" s="379">
        <v>2814.6899999999996</v>
      </c>
      <c r="AB917" s="337">
        <f t="shared" si="156"/>
        <v>8042.2699999999995</v>
      </c>
      <c r="AC917" s="363">
        <v>1007.95</v>
      </c>
      <c r="AD917" s="379">
        <v>25.99</v>
      </c>
      <c r="AE917" s="360"/>
      <c r="AF917" s="360"/>
      <c r="AG917" s="337">
        <f t="shared" si="155"/>
        <v>1033.94</v>
      </c>
      <c r="AH917" s="363"/>
      <c r="AI917" s="379"/>
      <c r="AJ917" s="360"/>
      <c r="AK917" s="360"/>
      <c r="AL917" s="337">
        <f t="shared" si="157"/>
        <v>0</v>
      </c>
    </row>
    <row r="918" spans="1:38" ht="12.75" customHeight="1" x14ac:dyDescent="0.2">
      <c r="A918" s="95" t="s">
        <v>225</v>
      </c>
      <c r="B918" s="378" t="s">
        <v>243</v>
      </c>
      <c r="C918" s="378" t="s">
        <v>148</v>
      </c>
      <c r="D918" s="379"/>
      <c r="E918" s="379"/>
      <c r="F918" s="379"/>
      <c r="G918" s="379"/>
      <c r="H918" s="380">
        <f t="shared" si="169"/>
        <v>0</v>
      </c>
      <c r="I918" s="379"/>
      <c r="J918" s="379"/>
      <c r="K918" s="379"/>
      <c r="L918" s="379"/>
      <c r="M918" s="380">
        <f t="shared" si="170"/>
        <v>0</v>
      </c>
      <c r="N918" s="379"/>
      <c r="O918" s="379"/>
      <c r="P918" s="379"/>
      <c r="Q918" s="379"/>
      <c r="R918" s="381">
        <f t="shared" si="171"/>
        <v>0</v>
      </c>
      <c r="S918" s="382"/>
      <c r="T918" s="379"/>
      <c r="U918" s="379">
        <v>524.93000000000006</v>
      </c>
      <c r="V918" s="379">
        <v>700.78</v>
      </c>
      <c r="W918" s="337">
        <f t="shared" si="154"/>
        <v>1225.71</v>
      </c>
      <c r="X918" s="382">
        <v>209.14000000000001</v>
      </c>
      <c r="Y918" s="379">
        <v>110.74</v>
      </c>
      <c r="Z918" s="360"/>
      <c r="AA918" s="379"/>
      <c r="AB918" s="337">
        <f t="shared" si="156"/>
        <v>319.88</v>
      </c>
      <c r="AC918" s="363"/>
      <c r="AD918" s="379"/>
      <c r="AE918" s="360"/>
      <c r="AF918" s="360"/>
      <c r="AG918" s="337">
        <f t="shared" si="155"/>
        <v>0</v>
      </c>
      <c r="AH918" s="363"/>
      <c r="AI918" s="379"/>
      <c r="AJ918" s="360"/>
      <c r="AK918" s="360"/>
      <c r="AL918" s="337">
        <f t="shared" si="157"/>
        <v>0</v>
      </c>
    </row>
    <row r="919" spans="1:38" ht="12.75" customHeight="1" x14ac:dyDescent="0.2">
      <c r="A919" s="95" t="s">
        <v>225</v>
      </c>
      <c r="B919" s="378" t="s">
        <v>243</v>
      </c>
      <c r="C919" s="378" t="s">
        <v>153</v>
      </c>
      <c r="D919" s="379"/>
      <c r="E919" s="379"/>
      <c r="F919" s="379"/>
      <c r="G919" s="379"/>
      <c r="H919" s="380">
        <f t="shared" si="169"/>
        <v>0</v>
      </c>
      <c r="I919" s="379"/>
      <c r="J919" s="379"/>
      <c r="K919" s="379"/>
      <c r="L919" s="379"/>
      <c r="M919" s="380">
        <f t="shared" si="170"/>
        <v>0</v>
      </c>
      <c r="N919" s="379"/>
      <c r="O919" s="379"/>
      <c r="P919" s="379"/>
      <c r="Q919" s="379"/>
      <c r="R919" s="381">
        <f t="shared" si="171"/>
        <v>0</v>
      </c>
      <c r="S919" s="382"/>
      <c r="T919" s="379"/>
      <c r="U919" s="379">
        <v>125040.61000000002</v>
      </c>
      <c r="V919" s="379">
        <v>101555.79000000001</v>
      </c>
      <c r="W919" s="337">
        <f t="shared" si="154"/>
        <v>226596.40000000002</v>
      </c>
      <c r="X919" s="382">
        <v>78013.200000000012</v>
      </c>
      <c r="Y919" s="379">
        <v>65145.310000000012</v>
      </c>
      <c r="Z919" s="360">
        <v>83625.98000000001</v>
      </c>
      <c r="AA919" s="379">
        <v>65080.860000000008</v>
      </c>
      <c r="AB919" s="337">
        <f t="shared" si="156"/>
        <v>291865.35000000003</v>
      </c>
      <c r="AC919" s="363">
        <v>78709.87</v>
      </c>
      <c r="AD919" s="379">
        <v>62014.44</v>
      </c>
      <c r="AE919" s="360">
        <v>68016.789999999994</v>
      </c>
      <c r="AF919" s="360">
        <v>75067.13</v>
      </c>
      <c r="AG919" s="337">
        <f t="shared" si="155"/>
        <v>283808.23</v>
      </c>
      <c r="AH919" s="363"/>
      <c r="AI919" s="379"/>
      <c r="AJ919" s="360"/>
      <c r="AK919" s="360"/>
      <c r="AL919" s="337">
        <f t="shared" si="157"/>
        <v>0</v>
      </c>
    </row>
    <row r="920" spans="1:38" ht="12.75" customHeight="1" x14ac:dyDescent="0.2">
      <c r="A920" s="95" t="s">
        <v>225</v>
      </c>
      <c r="B920" s="378" t="s">
        <v>243</v>
      </c>
      <c r="C920" s="378" t="s">
        <v>141</v>
      </c>
      <c r="D920" s="379"/>
      <c r="E920" s="379"/>
      <c r="F920" s="379"/>
      <c r="G920" s="379"/>
      <c r="H920" s="380">
        <f t="shared" si="169"/>
        <v>0</v>
      </c>
      <c r="I920" s="379"/>
      <c r="J920" s="379"/>
      <c r="K920" s="379"/>
      <c r="L920" s="379"/>
      <c r="M920" s="380">
        <f t="shared" si="170"/>
        <v>0</v>
      </c>
      <c r="N920" s="379"/>
      <c r="O920" s="379"/>
      <c r="P920" s="379"/>
      <c r="Q920" s="379"/>
      <c r="R920" s="381">
        <f t="shared" si="171"/>
        <v>0</v>
      </c>
      <c r="S920" s="382"/>
      <c r="T920" s="379"/>
      <c r="U920" s="379">
        <v>174089.31000000003</v>
      </c>
      <c r="V920" s="379">
        <v>149967.07</v>
      </c>
      <c r="W920" s="337">
        <f t="shared" si="154"/>
        <v>324056.38</v>
      </c>
      <c r="X920" s="382">
        <v>103868.13999999998</v>
      </c>
      <c r="Y920" s="379">
        <v>68306.390000000014</v>
      </c>
      <c r="Z920" s="360">
        <v>133836.36000000002</v>
      </c>
      <c r="AA920" s="379">
        <v>134330.33999999997</v>
      </c>
      <c r="AB920" s="337">
        <f t="shared" si="156"/>
        <v>440341.23</v>
      </c>
      <c r="AC920" s="363">
        <v>101572.59999999999</v>
      </c>
      <c r="AD920" s="379">
        <v>71549.75</v>
      </c>
      <c r="AE920" s="360">
        <v>158202.38000000006</v>
      </c>
      <c r="AF920" s="360">
        <v>227003.05000000002</v>
      </c>
      <c r="AG920" s="337">
        <f t="shared" si="155"/>
        <v>558327.78</v>
      </c>
      <c r="AH920" s="363"/>
      <c r="AI920" s="379"/>
      <c r="AJ920" s="360"/>
      <c r="AK920" s="360"/>
      <c r="AL920" s="337">
        <f t="shared" si="157"/>
        <v>0</v>
      </c>
    </row>
    <row r="921" spans="1:38" ht="12.75" customHeight="1" x14ac:dyDescent="0.2">
      <c r="A921" s="95" t="s">
        <v>225</v>
      </c>
      <c r="B921" s="378" t="s">
        <v>243</v>
      </c>
      <c r="C921" s="378" t="s">
        <v>142</v>
      </c>
      <c r="D921" s="379"/>
      <c r="E921" s="379"/>
      <c r="F921" s="379"/>
      <c r="G921" s="379"/>
      <c r="H921" s="380">
        <f t="shared" si="169"/>
        <v>0</v>
      </c>
      <c r="I921" s="379"/>
      <c r="J921" s="379"/>
      <c r="K921" s="379"/>
      <c r="L921" s="379"/>
      <c r="M921" s="380">
        <f t="shared" si="170"/>
        <v>0</v>
      </c>
      <c r="N921" s="379"/>
      <c r="O921" s="379"/>
      <c r="P921" s="379"/>
      <c r="Q921" s="379"/>
      <c r="R921" s="381">
        <f t="shared" si="171"/>
        <v>0</v>
      </c>
      <c r="S921" s="382"/>
      <c r="T921" s="379"/>
      <c r="U921" s="379">
        <v>137537.28999999998</v>
      </c>
      <c r="V921" s="379">
        <v>144949.79</v>
      </c>
      <c r="W921" s="337">
        <f t="shared" si="154"/>
        <v>282487.07999999996</v>
      </c>
      <c r="X921" s="382">
        <v>90137.41</v>
      </c>
      <c r="Y921" s="379">
        <v>88647.979999999981</v>
      </c>
      <c r="Z921" s="360">
        <v>110339.71</v>
      </c>
      <c r="AA921" s="379">
        <v>120282.26</v>
      </c>
      <c r="AB921" s="337">
        <f t="shared" si="156"/>
        <v>409407.36</v>
      </c>
      <c r="AC921" s="363">
        <v>85466.580000000016</v>
      </c>
      <c r="AD921" s="379">
        <v>106496.51999999999</v>
      </c>
      <c r="AE921" s="360">
        <v>145428.55999999997</v>
      </c>
      <c r="AF921" s="360">
        <v>23502.539999999997</v>
      </c>
      <c r="AG921" s="337">
        <f t="shared" si="155"/>
        <v>360894.19999999995</v>
      </c>
      <c r="AH921" s="363"/>
      <c r="AI921" s="379"/>
      <c r="AJ921" s="360"/>
      <c r="AK921" s="360"/>
      <c r="AL921" s="337">
        <f t="shared" si="157"/>
        <v>0</v>
      </c>
    </row>
    <row r="922" spans="1:38" ht="12.75" customHeight="1" x14ac:dyDescent="0.2">
      <c r="A922" s="95" t="s">
        <v>225</v>
      </c>
      <c r="B922" s="378" t="s">
        <v>243</v>
      </c>
      <c r="C922" s="378" t="s">
        <v>143</v>
      </c>
      <c r="D922" s="379"/>
      <c r="E922" s="379"/>
      <c r="F922" s="379"/>
      <c r="G922" s="379"/>
      <c r="H922" s="380">
        <f t="shared" si="169"/>
        <v>0</v>
      </c>
      <c r="I922" s="379"/>
      <c r="J922" s="379"/>
      <c r="K922" s="379"/>
      <c r="L922" s="379"/>
      <c r="M922" s="380">
        <f t="shared" si="170"/>
        <v>0</v>
      </c>
      <c r="N922" s="379"/>
      <c r="O922" s="379"/>
      <c r="P922" s="379"/>
      <c r="Q922" s="379"/>
      <c r="R922" s="381">
        <f t="shared" si="171"/>
        <v>0</v>
      </c>
      <c r="S922" s="382"/>
      <c r="T922" s="379"/>
      <c r="U922" s="379">
        <v>55842.47</v>
      </c>
      <c r="V922" s="379">
        <v>49890.14</v>
      </c>
      <c r="W922" s="337">
        <f t="shared" si="154"/>
        <v>105732.61</v>
      </c>
      <c r="X922" s="382">
        <v>34406.339999999997</v>
      </c>
      <c r="Y922" s="379">
        <v>34195.5</v>
      </c>
      <c r="Z922" s="360">
        <v>41046.05999999999</v>
      </c>
      <c r="AA922" s="379">
        <v>45698.420000000006</v>
      </c>
      <c r="AB922" s="337">
        <f t="shared" si="156"/>
        <v>155346.32</v>
      </c>
      <c r="AC922" s="363">
        <v>30149.279999999999</v>
      </c>
      <c r="AD922" s="379">
        <v>28278.610000000008</v>
      </c>
      <c r="AE922" s="360">
        <v>28145.73</v>
      </c>
      <c r="AF922" s="360">
        <v>32946.770000000004</v>
      </c>
      <c r="AG922" s="337">
        <f t="shared" si="155"/>
        <v>119520.39000000001</v>
      </c>
      <c r="AH922" s="363"/>
      <c r="AI922" s="379"/>
      <c r="AJ922" s="360"/>
      <c r="AK922" s="360"/>
      <c r="AL922" s="337">
        <f t="shared" si="157"/>
        <v>0</v>
      </c>
    </row>
    <row r="923" spans="1:38" ht="12.75" customHeight="1" x14ac:dyDescent="0.2">
      <c r="A923" s="95" t="s">
        <v>225</v>
      </c>
      <c r="B923" s="378" t="s">
        <v>243</v>
      </c>
      <c r="C923" s="378" t="s">
        <v>144</v>
      </c>
      <c r="D923" s="379"/>
      <c r="E923" s="379"/>
      <c r="F923" s="379"/>
      <c r="G923" s="379"/>
      <c r="H923" s="380">
        <f t="shared" si="169"/>
        <v>0</v>
      </c>
      <c r="I923" s="379"/>
      <c r="J923" s="379"/>
      <c r="K923" s="379"/>
      <c r="L923" s="379"/>
      <c r="M923" s="380">
        <f t="shared" si="170"/>
        <v>0</v>
      </c>
      <c r="N923" s="379"/>
      <c r="O923" s="379"/>
      <c r="P923" s="379"/>
      <c r="Q923" s="379"/>
      <c r="R923" s="381">
        <f t="shared" si="171"/>
        <v>0</v>
      </c>
      <c r="S923" s="382"/>
      <c r="T923" s="379"/>
      <c r="U923" s="379">
        <v>50226.149999999994</v>
      </c>
      <c r="V923" s="379">
        <v>44031.409999999996</v>
      </c>
      <c r="W923" s="337">
        <f t="shared" si="154"/>
        <v>94257.56</v>
      </c>
      <c r="X923" s="382">
        <v>37281.560000000005</v>
      </c>
      <c r="Y923" s="379">
        <v>36552.720000000001</v>
      </c>
      <c r="Z923" s="360">
        <v>48665.819999999992</v>
      </c>
      <c r="AA923" s="379">
        <v>44764.580000000009</v>
      </c>
      <c r="AB923" s="337">
        <f t="shared" si="156"/>
        <v>167264.68</v>
      </c>
      <c r="AC923" s="363">
        <v>39983.240000000005</v>
      </c>
      <c r="AD923" s="379">
        <v>33538.44</v>
      </c>
      <c r="AE923" s="360">
        <v>47403.83</v>
      </c>
      <c r="AF923" s="360">
        <v>58262.74</v>
      </c>
      <c r="AG923" s="337">
        <f t="shared" si="155"/>
        <v>179188.25</v>
      </c>
      <c r="AH923" s="363"/>
      <c r="AI923" s="379"/>
      <c r="AJ923" s="360"/>
      <c r="AK923" s="360"/>
      <c r="AL923" s="337">
        <f t="shared" si="157"/>
        <v>0</v>
      </c>
    </row>
    <row r="924" spans="1:38" ht="12.75" customHeight="1" x14ac:dyDescent="0.2">
      <c r="A924" s="95" t="s">
        <v>225</v>
      </c>
      <c r="B924" s="378" t="s">
        <v>243</v>
      </c>
      <c r="C924" s="378" t="s">
        <v>157</v>
      </c>
      <c r="D924" s="379"/>
      <c r="E924" s="379"/>
      <c r="F924" s="379"/>
      <c r="G924" s="379"/>
      <c r="H924" s="380">
        <f t="shared" si="169"/>
        <v>0</v>
      </c>
      <c r="I924" s="379"/>
      <c r="J924" s="379"/>
      <c r="K924" s="379"/>
      <c r="L924" s="379"/>
      <c r="M924" s="380">
        <f t="shared" si="170"/>
        <v>0</v>
      </c>
      <c r="N924" s="379"/>
      <c r="O924" s="379"/>
      <c r="P924" s="379"/>
      <c r="Q924" s="379"/>
      <c r="R924" s="381">
        <f t="shared" si="171"/>
        <v>0</v>
      </c>
      <c r="S924" s="382"/>
      <c r="T924" s="379"/>
      <c r="U924" s="379">
        <v>84139.099999999991</v>
      </c>
      <c r="V924" s="379">
        <v>67102.37</v>
      </c>
      <c r="W924" s="337">
        <f t="shared" si="154"/>
        <v>151241.46999999997</v>
      </c>
      <c r="X924" s="382">
        <v>37537.590000000004</v>
      </c>
      <c r="Y924" s="379">
        <v>46678.09</v>
      </c>
      <c r="Z924" s="360">
        <v>64548.810000000012</v>
      </c>
      <c r="AA924" s="379">
        <v>57039.55000000001</v>
      </c>
      <c r="AB924" s="337">
        <f t="shared" si="156"/>
        <v>205804.04</v>
      </c>
      <c r="AC924" s="363">
        <v>35515</v>
      </c>
      <c r="AD924" s="379">
        <v>34923.339999999997</v>
      </c>
      <c r="AE924" s="360">
        <v>38208.889999999992</v>
      </c>
      <c r="AF924" s="360">
        <v>45039.689999999981</v>
      </c>
      <c r="AG924" s="337">
        <f t="shared" si="155"/>
        <v>153686.91999999995</v>
      </c>
      <c r="AH924" s="363"/>
      <c r="AI924" s="379"/>
      <c r="AJ924" s="360"/>
      <c r="AK924" s="360"/>
      <c r="AL924" s="337">
        <f t="shared" si="157"/>
        <v>0</v>
      </c>
    </row>
    <row r="925" spans="1:38" ht="12.75" customHeight="1" x14ac:dyDescent="0.2">
      <c r="A925" s="95" t="s">
        <v>225</v>
      </c>
      <c r="B925" s="378" t="s">
        <v>243</v>
      </c>
      <c r="C925" s="378" t="s">
        <v>146</v>
      </c>
      <c r="D925" s="379"/>
      <c r="E925" s="379"/>
      <c r="F925" s="379"/>
      <c r="G925" s="379"/>
      <c r="H925" s="380">
        <f t="shared" si="169"/>
        <v>0</v>
      </c>
      <c r="I925" s="379"/>
      <c r="J925" s="379"/>
      <c r="K925" s="379"/>
      <c r="L925" s="379"/>
      <c r="M925" s="380">
        <f t="shared" si="170"/>
        <v>0</v>
      </c>
      <c r="N925" s="379"/>
      <c r="O925" s="379"/>
      <c r="P925" s="379"/>
      <c r="Q925" s="379"/>
      <c r="R925" s="381">
        <f t="shared" si="171"/>
        <v>0</v>
      </c>
      <c r="S925" s="382"/>
      <c r="T925" s="379"/>
      <c r="U925" s="379">
        <v>15905.929999999998</v>
      </c>
      <c r="V925" s="379">
        <v>13654.089999999998</v>
      </c>
      <c r="W925" s="337">
        <f t="shared" si="154"/>
        <v>29560.019999999997</v>
      </c>
      <c r="X925" s="382">
        <v>9105.19</v>
      </c>
      <c r="Y925" s="379">
        <v>10938.939999999997</v>
      </c>
      <c r="Z925" s="360">
        <v>13112</v>
      </c>
      <c r="AA925" s="379">
        <v>15257.96</v>
      </c>
      <c r="AB925" s="337">
        <f t="shared" si="156"/>
        <v>48414.09</v>
      </c>
      <c r="AC925" s="363">
        <v>10395.230000000001</v>
      </c>
      <c r="AD925" s="379">
        <v>15607.770000000002</v>
      </c>
      <c r="AE925" s="360">
        <v>11820.340000000002</v>
      </c>
      <c r="AF925" s="360">
        <v>15267.25</v>
      </c>
      <c r="AG925" s="337">
        <f t="shared" si="155"/>
        <v>53090.590000000004</v>
      </c>
      <c r="AH925" s="363"/>
      <c r="AI925" s="379"/>
      <c r="AJ925" s="360"/>
      <c r="AK925" s="360"/>
      <c r="AL925" s="337">
        <f t="shared" si="157"/>
        <v>0</v>
      </c>
    </row>
    <row r="926" spans="1:38" ht="12.75" customHeight="1" x14ac:dyDescent="0.2">
      <c r="A926" s="95" t="s">
        <v>225</v>
      </c>
      <c r="B926" s="410" t="s">
        <v>243</v>
      </c>
      <c r="C926" s="410" t="s">
        <v>147</v>
      </c>
      <c r="D926" s="411"/>
      <c r="E926" s="411"/>
      <c r="F926" s="411"/>
      <c r="G926" s="411"/>
      <c r="H926" s="412">
        <f t="shared" si="169"/>
        <v>0</v>
      </c>
      <c r="I926" s="411"/>
      <c r="J926" s="411"/>
      <c r="K926" s="411"/>
      <c r="L926" s="411"/>
      <c r="M926" s="412">
        <f t="shared" si="170"/>
        <v>0</v>
      </c>
      <c r="N926" s="411"/>
      <c r="O926" s="411"/>
      <c r="P926" s="411"/>
      <c r="Q926" s="411"/>
      <c r="R926" s="413">
        <f t="shared" si="171"/>
        <v>0</v>
      </c>
      <c r="S926" s="414"/>
      <c r="T926" s="411"/>
      <c r="U926" s="411">
        <v>22636.229999999996</v>
      </c>
      <c r="V926" s="411">
        <v>18480.079999999998</v>
      </c>
      <c r="W926" s="337">
        <f t="shared" si="154"/>
        <v>41116.31</v>
      </c>
      <c r="X926" s="414">
        <v>10366.76</v>
      </c>
      <c r="Y926" s="411">
        <v>9074.7199999999993</v>
      </c>
      <c r="Z926" s="360">
        <v>15114.36</v>
      </c>
      <c r="AA926" s="379">
        <v>18549.22</v>
      </c>
      <c r="AB926" s="337">
        <f t="shared" si="156"/>
        <v>53105.06</v>
      </c>
      <c r="AC926" s="363">
        <v>11609.7</v>
      </c>
      <c r="AD926" s="379">
        <v>8724.6299999999992</v>
      </c>
      <c r="AE926" s="360">
        <v>16802.190000000002</v>
      </c>
      <c r="AF926" s="360">
        <v>16596.129999999997</v>
      </c>
      <c r="AG926" s="337">
        <f t="shared" si="155"/>
        <v>53732.65</v>
      </c>
      <c r="AH926" s="363"/>
      <c r="AI926" s="379"/>
      <c r="AJ926" s="360"/>
      <c r="AK926" s="360"/>
      <c r="AL926" s="337">
        <f t="shared" si="157"/>
        <v>0</v>
      </c>
    </row>
    <row r="927" spans="1:38" ht="12.75" customHeight="1" x14ac:dyDescent="0.2">
      <c r="A927" s="95" t="s">
        <v>225</v>
      </c>
      <c r="B927" s="378" t="s">
        <v>11</v>
      </c>
      <c r="C927" s="671" t="s">
        <v>252</v>
      </c>
      <c r="D927" s="663"/>
      <c r="E927" s="663"/>
      <c r="F927" s="663"/>
      <c r="G927" s="663"/>
      <c r="H927" s="664"/>
      <c r="I927" s="663"/>
      <c r="J927" s="663"/>
      <c r="K927" s="663"/>
      <c r="L927" s="663"/>
      <c r="M927" s="664"/>
      <c r="N927" s="663"/>
      <c r="O927" s="663"/>
      <c r="P927" s="663"/>
      <c r="Q927" s="663"/>
      <c r="R927" s="665"/>
      <c r="S927" s="666"/>
      <c r="T927" s="663"/>
      <c r="U927" s="663"/>
      <c r="V927" s="663"/>
      <c r="W927" s="337">
        <f>SUM(S927:V927)</f>
        <v>0</v>
      </c>
      <c r="X927" s="666"/>
      <c r="Y927" s="663"/>
      <c r="Z927" s="663">
        <v>216.23000000000002</v>
      </c>
      <c r="AA927" s="663"/>
      <c r="AB927" s="337">
        <f>SUM(X927:AA927)</f>
        <v>216.23000000000002</v>
      </c>
      <c r="AC927" s="666"/>
      <c r="AD927" s="663"/>
      <c r="AE927" s="663"/>
      <c r="AF927" s="663"/>
      <c r="AG927" s="337">
        <f>SUM(AC927:AF927)</f>
        <v>0</v>
      </c>
      <c r="AH927" s="666"/>
      <c r="AI927" s="663"/>
      <c r="AJ927" s="663"/>
      <c r="AK927" s="663"/>
      <c r="AL927" s="337">
        <f>SUM(AH927:AK927)</f>
        <v>0</v>
      </c>
    </row>
    <row r="928" spans="1:38" ht="12.75" customHeight="1" x14ac:dyDescent="0.2">
      <c r="A928" s="95" t="s">
        <v>225</v>
      </c>
      <c r="B928" s="378" t="s">
        <v>11</v>
      </c>
      <c r="C928" s="378" t="s">
        <v>159</v>
      </c>
      <c r="D928" s="379"/>
      <c r="E928" s="379"/>
      <c r="F928" s="379"/>
      <c r="G928" s="379"/>
      <c r="H928" s="380">
        <f t="shared" si="169"/>
        <v>0</v>
      </c>
      <c r="I928" s="379"/>
      <c r="J928" s="379"/>
      <c r="K928" s="379"/>
      <c r="L928" s="379"/>
      <c r="M928" s="380">
        <f t="shared" si="170"/>
        <v>0</v>
      </c>
      <c r="N928" s="379"/>
      <c r="O928" s="379"/>
      <c r="P928" s="379"/>
      <c r="Q928" s="379"/>
      <c r="R928" s="381">
        <f t="shared" si="171"/>
        <v>0</v>
      </c>
      <c r="S928" s="382"/>
      <c r="T928" s="379"/>
      <c r="U928" s="379">
        <v>2882.75</v>
      </c>
      <c r="V928" s="379">
        <v>4333.42</v>
      </c>
      <c r="W928" s="337">
        <f t="shared" si="154"/>
        <v>7216.17</v>
      </c>
      <c r="X928" s="382">
        <v>2272.2199999999998</v>
      </c>
      <c r="Y928" s="379">
        <v>2716.9600000000005</v>
      </c>
      <c r="Z928" s="379">
        <v>2837.3600000000006</v>
      </c>
      <c r="AA928" s="379">
        <v>3736.7500000000009</v>
      </c>
      <c r="AB928" s="337">
        <f t="shared" si="156"/>
        <v>11563.29</v>
      </c>
      <c r="AC928" s="382">
        <v>4524.47</v>
      </c>
      <c r="AD928" s="379">
        <v>4324.1899999999996</v>
      </c>
      <c r="AE928" s="379">
        <v>4446.0300000000007</v>
      </c>
      <c r="AF928" s="379">
        <v>3464.8400000000011</v>
      </c>
      <c r="AG928" s="337">
        <f t="shared" si="155"/>
        <v>16759.530000000002</v>
      </c>
      <c r="AH928" s="382"/>
      <c r="AI928" s="379"/>
      <c r="AJ928" s="379"/>
      <c r="AK928" s="379"/>
      <c r="AL928" s="337">
        <f t="shared" si="157"/>
        <v>0</v>
      </c>
    </row>
    <row r="929" spans="1:38" ht="12.75" customHeight="1" x14ac:dyDescent="0.2">
      <c r="A929" s="95" t="s">
        <v>225</v>
      </c>
      <c r="B929" s="378" t="s">
        <v>11</v>
      </c>
      <c r="C929" s="515" t="s">
        <v>131</v>
      </c>
      <c r="D929" s="516"/>
      <c r="E929" s="516"/>
      <c r="F929" s="516"/>
      <c r="G929" s="516"/>
      <c r="H929" s="517"/>
      <c r="I929" s="516"/>
      <c r="J929" s="516"/>
      <c r="K929" s="516"/>
      <c r="L929" s="516"/>
      <c r="M929" s="517"/>
      <c r="N929" s="516"/>
      <c r="O929" s="516"/>
      <c r="P929" s="516"/>
      <c r="Q929" s="516"/>
      <c r="R929" s="518"/>
      <c r="S929" s="519"/>
      <c r="T929" s="516"/>
      <c r="U929" s="516"/>
      <c r="V929" s="516"/>
      <c r="W929" s="337">
        <f t="shared" ref="W929:W993" si="172">SUM(S929:V929)</f>
        <v>0</v>
      </c>
      <c r="X929" s="519">
        <v>40.32</v>
      </c>
      <c r="Y929" s="516"/>
      <c r="Z929" s="516"/>
      <c r="AA929" s="516"/>
      <c r="AB929" s="337">
        <f t="shared" si="156"/>
        <v>40.32</v>
      </c>
      <c r="AC929" s="519"/>
      <c r="AD929" s="516"/>
      <c r="AE929" s="516"/>
      <c r="AF929" s="379"/>
      <c r="AG929" s="337">
        <f t="shared" si="155"/>
        <v>0</v>
      </c>
      <c r="AH929" s="519"/>
      <c r="AI929" s="516"/>
      <c r="AJ929" s="516"/>
      <c r="AK929" s="379"/>
      <c r="AL929" s="337">
        <f t="shared" si="157"/>
        <v>0</v>
      </c>
    </row>
    <row r="930" spans="1:38" ht="12.75" customHeight="1" x14ac:dyDescent="0.2">
      <c r="A930" s="95" t="s">
        <v>225</v>
      </c>
      <c r="B930" s="378" t="s">
        <v>11</v>
      </c>
      <c r="C930" s="378" t="s">
        <v>134</v>
      </c>
      <c r="D930" s="379"/>
      <c r="E930" s="379"/>
      <c r="F930" s="379"/>
      <c r="G930" s="379"/>
      <c r="H930" s="380">
        <f t="shared" ref="H930:H938" si="173">SUM(D930:G930)</f>
        <v>0</v>
      </c>
      <c r="I930" s="379"/>
      <c r="J930" s="379"/>
      <c r="K930" s="379"/>
      <c r="L930" s="379"/>
      <c r="M930" s="380">
        <f t="shared" ref="M930:M938" si="174">SUM(I930:L930)</f>
        <v>0</v>
      </c>
      <c r="N930" s="379"/>
      <c r="O930" s="379"/>
      <c r="P930" s="379"/>
      <c r="Q930" s="379"/>
      <c r="R930" s="381">
        <f t="shared" ref="R930:R938" si="175">SUM(N930:Q930)</f>
        <v>0</v>
      </c>
      <c r="S930" s="382"/>
      <c r="T930" s="379"/>
      <c r="U930" s="379">
        <v>494.79</v>
      </c>
      <c r="V930" s="379">
        <v>150.97999999999999</v>
      </c>
      <c r="W930" s="337">
        <f t="shared" si="172"/>
        <v>645.77</v>
      </c>
      <c r="X930" s="382">
        <v>576.65</v>
      </c>
      <c r="Y930" s="379">
        <v>1019.0200000000001</v>
      </c>
      <c r="Z930" s="379">
        <v>1456.6600000000003</v>
      </c>
      <c r="AA930" s="379">
        <v>991.74000000000012</v>
      </c>
      <c r="AB930" s="337">
        <f t="shared" si="156"/>
        <v>4044.0700000000006</v>
      </c>
      <c r="AC930" s="382">
        <v>356.12</v>
      </c>
      <c r="AD930" s="379">
        <v>421.53</v>
      </c>
      <c r="AE930" s="516">
        <v>586.23</v>
      </c>
      <c r="AF930" s="379">
        <v>381.18000000000006</v>
      </c>
      <c r="AG930" s="337">
        <f t="shared" si="155"/>
        <v>1745.0600000000002</v>
      </c>
      <c r="AH930" s="382"/>
      <c r="AI930" s="379"/>
      <c r="AJ930" s="516"/>
      <c r="AK930" s="379"/>
      <c r="AL930" s="337">
        <f t="shared" si="157"/>
        <v>0</v>
      </c>
    </row>
    <row r="931" spans="1:38" ht="12.75" customHeight="1" x14ac:dyDescent="0.2">
      <c r="A931" s="95" t="s">
        <v>225</v>
      </c>
      <c r="B931" s="378" t="s">
        <v>11</v>
      </c>
      <c r="C931" s="1168" t="s">
        <v>137</v>
      </c>
      <c r="D931" s="1169"/>
      <c r="E931" s="1169"/>
      <c r="F931" s="1169"/>
      <c r="G931" s="1169"/>
      <c r="H931" s="1170"/>
      <c r="I931" s="1169"/>
      <c r="J931" s="1169"/>
      <c r="K931" s="1169"/>
      <c r="L931" s="1169"/>
      <c r="M931" s="1170"/>
      <c r="N931" s="1169"/>
      <c r="O931" s="1169"/>
      <c r="P931" s="1169"/>
      <c r="Q931" s="1169"/>
      <c r="R931" s="1171"/>
      <c r="S931" s="1172"/>
      <c r="T931" s="1169"/>
      <c r="U931" s="1169"/>
      <c r="V931" s="1169"/>
      <c r="W931" s="1173"/>
      <c r="X931" s="1172"/>
      <c r="Y931" s="1169"/>
      <c r="Z931" s="1169"/>
      <c r="AA931" s="1169"/>
      <c r="AB931" s="337">
        <f t="shared" si="156"/>
        <v>0</v>
      </c>
      <c r="AC931" s="1172"/>
      <c r="AD931" s="1169"/>
      <c r="AE931" s="379">
        <v>1747.1599999999999</v>
      </c>
      <c r="AF931" s="379">
        <v>1760.5300000000002</v>
      </c>
      <c r="AG931" s="337">
        <f t="shared" si="155"/>
        <v>3507.69</v>
      </c>
      <c r="AH931" s="1172"/>
      <c r="AI931" s="1169"/>
      <c r="AJ931" s="379"/>
      <c r="AK931" s="379"/>
      <c r="AL931" s="337">
        <f t="shared" si="157"/>
        <v>0</v>
      </c>
    </row>
    <row r="932" spans="1:38" ht="12.75" customHeight="1" x14ac:dyDescent="0.2">
      <c r="A932" s="95" t="s">
        <v>225</v>
      </c>
      <c r="B932" s="378" t="s">
        <v>11</v>
      </c>
      <c r="C932" s="378" t="s">
        <v>148</v>
      </c>
      <c r="D932" s="379"/>
      <c r="E932" s="379"/>
      <c r="F932" s="379"/>
      <c r="G932" s="379"/>
      <c r="H932" s="380">
        <f t="shared" si="173"/>
        <v>0</v>
      </c>
      <c r="I932" s="379"/>
      <c r="J932" s="379"/>
      <c r="K932" s="379"/>
      <c r="L932" s="379"/>
      <c r="M932" s="380">
        <f t="shared" si="174"/>
        <v>0</v>
      </c>
      <c r="N932" s="379"/>
      <c r="O932" s="379"/>
      <c r="P932" s="379"/>
      <c r="Q932" s="379"/>
      <c r="R932" s="381">
        <f t="shared" si="175"/>
        <v>0</v>
      </c>
      <c r="S932" s="382"/>
      <c r="T932" s="379"/>
      <c r="U932" s="379">
        <v>9900.2000000000007</v>
      </c>
      <c r="V932" s="379">
        <v>7949.2199999999975</v>
      </c>
      <c r="W932" s="337">
        <f t="shared" si="172"/>
        <v>17849.419999999998</v>
      </c>
      <c r="X932" s="382">
        <v>6306.0099999999984</v>
      </c>
      <c r="Y932" s="379">
        <v>4142.2899999999991</v>
      </c>
      <c r="Z932" s="379"/>
      <c r="AA932" s="379"/>
      <c r="AB932" s="337">
        <f t="shared" si="156"/>
        <v>10448.299999999997</v>
      </c>
      <c r="AC932" s="382"/>
      <c r="AD932" s="379"/>
      <c r="AE932" s="379"/>
      <c r="AF932" s="379"/>
      <c r="AG932" s="337">
        <f t="shared" si="155"/>
        <v>0</v>
      </c>
      <c r="AH932" s="382"/>
      <c r="AI932" s="379"/>
      <c r="AJ932" s="379"/>
      <c r="AK932" s="379"/>
      <c r="AL932" s="337">
        <f t="shared" si="157"/>
        <v>0</v>
      </c>
    </row>
    <row r="933" spans="1:38" ht="12.75" customHeight="1" x14ac:dyDescent="0.2">
      <c r="A933" s="95" t="s">
        <v>225</v>
      </c>
      <c r="B933" s="378" t="s">
        <v>11</v>
      </c>
      <c r="C933" s="378" t="s">
        <v>153</v>
      </c>
      <c r="D933" s="379"/>
      <c r="E933" s="379"/>
      <c r="F933" s="379"/>
      <c r="G933" s="379"/>
      <c r="H933" s="380">
        <f t="shared" si="173"/>
        <v>0</v>
      </c>
      <c r="I933" s="379"/>
      <c r="J933" s="379"/>
      <c r="K933" s="379"/>
      <c r="L933" s="379"/>
      <c r="M933" s="380">
        <f t="shared" si="174"/>
        <v>0</v>
      </c>
      <c r="N933" s="379"/>
      <c r="O933" s="379"/>
      <c r="P933" s="379"/>
      <c r="Q933" s="379"/>
      <c r="R933" s="381">
        <f t="shared" si="175"/>
        <v>0</v>
      </c>
      <c r="S933" s="382"/>
      <c r="T933" s="379"/>
      <c r="U933" s="379">
        <v>54459.180000000022</v>
      </c>
      <c r="V933" s="379">
        <v>57006.130000000026</v>
      </c>
      <c r="W933" s="337">
        <f t="shared" si="172"/>
        <v>111465.31000000006</v>
      </c>
      <c r="X933" s="382">
        <v>55472.130000000026</v>
      </c>
      <c r="Y933" s="379">
        <v>67655.500000000102</v>
      </c>
      <c r="Z933" s="379">
        <v>70312.769999999946</v>
      </c>
      <c r="AA933" s="379">
        <v>78195.889999999956</v>
      </c>
      <c r="AB933" s="337">
        <f t="shared" si="156"/>
        <v>271636.29000000004</v>
      </c>
      <c r="AC933" s="382">
        <v>78757.62</v>
      </c>
      <c r="AD933" s="379">
        <v>87794.830000000016</v>
      </c>
      <c r="AE933" s="379">
        <v>69120.079999999958</v>
      </c>
      <c r="AF933" s="379">
        <v>44674.209999999992</v>
      </c>
      <c r="AG933" s="337">
        <f t="shared" si="155"/>
        <v>280346.74</v>
      </c>
      <c r="AH933" s="382"/>
      <c r="AI933" s="379"/>
      <c r="AJ933" s="379"/>
      <c r="AK933" s="379"/>
      <c r="AL933" s="337">
        <f t="shared" si="157"/>
        <v>0</v>
      </c>
    </row>
    <row r="934" spans="1:38" ht="12.75" customHeight="1" x14ac:dyDescent="0.2">
      <c r="A934" s="95" t="s">
        <v>225</v>
      </c>
      <c r="B934" s="96" t="s">
        <v>11</v>
      </c>
      <c r="C934" s="369" t="s">
        <v>143</v>
      </c>
      <c r="D934" s="370"/>
      <c r="E934" s="370"/>
      <c r="F934" s="370"/>
      <c r="G934" s="370"/>
      <c r="H934" s="371">
        <f t="shared" si="173"/>
        <v>0</v>
      </c>
      <c r="I934" s="370"/>
      <c r="J934" s="370"/>
      <c r="K934" s="370"/>
      <c r="L934" s="370"/>
      <c r="M934" s="371">
        <f t="shared" si="174"/>
        <v>0</v>
      </c>
      <c r="N934" s="370"/>
      <c r="O934" s="370"/>
      <c r="P934" s="370"/>
      <c r="Q934" s="370"/>
      <c r="R934" s="372">
        <f t="shared" si="175"/>
        <v>0</v>
      </c>
      <c r="S934" s="373"/>
      <c r="T934" s="370"/>
      <c r="U934" s="370">
        <v>10737.619999999997</v>
      </c>
      <c r="V934" s="370">
        <v>17651.360000000004</v>
      </c>
      <c r="W934" s="337">
        <f t="shared" si="172"/>
        <v>28388.980000000003</v>
      </c>
      <c r="X934" s="373">
        <v>8341.7000000000007</v>
      </c>
      <c r="Y934" s="370">
        <v>8619.559999999994</v>
      </c>
      <c r="Z934" s="379">
        <v>13897.51</v>
      </c>
      <c r="AA934" s="379">
        <v>15559.579999999994</v>
      </c>
      <c r="AB934" s="337">
        <f t="shared" si="156"/>
        <v>46418.349999999991</v>
      </c>
      <c r="AC934" s="382">
        <v>10296.74</v>
      </c>
      <c r="AD934" s="379">
        <v>9136.3499999999967</v>
      </c>
      <c r="AE934" s="379">
        <v>8731.2199999999939</v>
      </c>
      <c r="AF934" s="379">
        <v>9696.2099999999955</v>
      </c>
      <c r="AG934" s="337">
        <f t="shared" si="155"/>
        <v>37860.51999999999</v>
      </c>
      <c r="AH934" s="382"/>
      <c r="AI934" s="379"/>
      <c r="AJ934" s="379"/>
      <c r="AK934" s="379"/>
      <c r="AL934" s="337">
        <f t="shared" si="157"/>
        <v>0</v>
      </c>
    </row>
    <row r="935" spans="1:38" ht="12.75" customHeight="1" x14ac:dyDescent="0.2">
      <c r="A935" s="95" t="s">
        <v>225</v>
      </c>
      <c r="B935" s="96" t="s">
        <v>11</v>
      </c>
      <c r="C935" s="369" t="s">
        <v>144</v>
      </c>
      <c r="D935" s="370"/>
      <c r="E935" s="370"/>
      <c r="F935" s="370"/>
      <c r="G935" s="370"/>
      <c r="H935" s="371">
        <f t="shared" si="173"/>
        <v>0</v>
      </c>
      <c r="I935" s="370"/>
      <c r="J935" s="370"/>
      <c r="K935" s="370"/>
      <c r="L935" s="370"/>
      <c r="M935" s="371">
        <f t="shared" si="174"/>
        <v>0</v>
      </c>
      <c r="N935" s="370"/>
      <c r="O935" s="370"/>
      <c r="P935" s="370"/>
      <c r="Q935" s="370"/>
      <c r="R935" s="372">
        <f t="shared" si="175"/>
        <v>0</v>
      </c>
      <c r="S935" s="373"/>
      <c r="T935" s="370"/>
      <c r="U935" s="370">
        <v>326.95000000000005</v>
      </c>
      <c r="V935" s="370">
        <v>105.41</v>
      </c>
      <c r="W935" s="337">
        <f t="shared" si="172"/>
        <v>432.36</v>
      </c>
      <c r="X935" s="373"/>
      <c r="Y935" s="370">
        <v>199.26</v>
      </c>
      <c r="Z935" s="370">
        <v>664.44</v>
      </c>
      <c r="AA935" s="370">
        <v>206.76000000000002</v>
      </c>
      <c r="AB935" s="337">
        <f t="shared" si="156"/>
        <v>1070.46</v>
      </c>
      <c r="AC935" s="373"/>
      <c r="AD935" s="370">
        <v>142.06</v>
      </c>
      <c r="AE935" s="370">
        <v>119.19000000000001</v>
      </c>
      <c r="AF935" s="379">
        <v>57.75</v>
      </c>
      <c r="AG935" s="337">
        <f t="shared" si="155"/>
        <v>319</v>
      </c>
      <c r="AH935" s="373"/>
      <c r="AI935" s="370"/>
      <c r="AJ935" s="370"/>
      <c r="AK935" s="379"/>
      <c r="AL935" s="337">
        <f t="shared" si="157"/>
        <v>0</v>
      </c>
    </row>
    <row r="936" spans="1:38" ht="12.75" customHeight="1" x14ac:dyDescent="0.2">
      <c r="A936" s="95" t="s">
        <v>225</v>
      </c>
      <c r="B936" s="96" t="s">
        <v>11</v>
      </c>
      <c r="C936" s="369" t="s">
        <v>157</v>
      </c>
      <c r="D936" s="370"/>
      <c r="E936" s="370"/>
      <c r="F936" s="370"/>
      <c r="G936" s="370"/>
      <c r="H936" s="371">
        <f t="shared" si="173"/>
        <v>0</v>
      </c>
      <c r="I936" s="370"/>
      <c r="J936" s="370"/>
      <c r="K936" s="370"/>
      <c r="L936" s="370"/>
      <c r="M936" s="371">
        <f t="shared" si="174"/>
        <v>0</v>
      </c>
      <c r="N936" s="370"/>
      <c r="O936" s="370"/>
      <c r="P936" s="370"/>
      <c r="Q936" s="370"/>
      <c r="R936" s="372">
        <f t="shared" si="175"/>
        <v>0</v>
      </c>
      <c r="S936" s="373"/>
      <c r="T936" s="370"/>
      <c r="U936" s="370">
        <v>11769.379999999997</v>
      </c>
      <c r="V936" s="370">
        <v>13761.609999999997</v>
      </c>
      <c r="W936" s="337">
        <f t="shared" si="172"/>
        <v>25530.989999999994</v>
      </c>
      <c r="X936" s="373">
        <v>6866</v>
      </c>
      <c r="Y936" s="370">
        <v>9718.18</v>
      </c>
      <c r="Z936" s="370">
        <v>14103.740000000003</v>
      </c>
      <c r="AA936" s="370">
        <v>20801.880000000005</v>
      </c>
      <c r="AB936" s="337">
        <f t="shared" si="156"/>
        <v>51489.80000000001</v>
      </c>
      <c r="AC936" s="373">
        <v>28211.289999999986</v>
      </c>
      <c r="AD936" s="370">
        <v>38775.32</v>
      </c>
      <c r="AE936" s="370">
        <v>39269.54</v>
      </c>
      <c r="AF936" s="379">
        <v>41412.399999999994</v>
      </c>
      <c r="AG936" s="337">
        <f t="shared" si="155"/>
        <v>147668.54999999999</v>
      </c>
      <c r="AH936" s="373"/>
      <c r="AI936" s="370"/>
      <c r="AJ936" s="370"/>
      <c r="AK936" s="379"/>
      <c r="AL936" s="337">
        <f t="shared" si="157"/>
        <v>0</v>
      </c>
    </row>
    <row r="937" spans="1:38" ht="12.75" customHeight="1" x14ac:dyDescent="0.2">
      <c r="A937" s="95" t="s">
        <v>225</v>
      </c>
      <c r="B937" s="96" t="s">
        <v>11</v>
      </c>
      <c r="C937" s="369" t="s">
        <v>146</v>
      </c>
      <c r="D937" s="370"/>
      <c r="E937" s="370"/>
      <c r="F937" s="370"/>
      <c r="G937" s="370"/>
      <c r="H937" s="371">
        <f t="shared" si="173"/>
        <v>0</v>
      </c>
      <c r="I937" s="370"/>
      <c r="J937" s="370"/>
      <c r="K937" s="370"/>
      <c r="L937" s="370"/>
      <c r="M937" s="371">
        <f t="shared" si="174"/>
        <v>0</v>
      </c>
      <c r="N937" s="370"/>
      <c r="O937" s="370"/>
      <c r="P937" s="370"/>
      <c r="Q937" s="370"/>
      <c r="R937" s="372">
        <f t="shared" si="175"/>
        <v>0</v>
      </c>
      <c r="S937" s="373"/>
      <c r="T937" s="370"/>
      <c r="U937" s="370">
        <v>1595.62</v>
      </c>
      <c r="V937" s="370">
        <v>1697.7600000000002</v>
      </c>
      <c r="W937" s="337">
        <f t="shared" si="172"/>
        <v>3293.38</v>
      </c>
      <c r="X937" s="373">
        <v>1336.5299999999997</v>
      </c>
      <c r="Y937" s="370">
        <v>1221.7900000000002</v>
      </c>
      <c r="Z937" s="370">
        <v>1600.8700000000003</v>
      </c>
      <c r="AA937" s="370">
        <v>2294.96</v>
      </c>
      <c r="AB937" s="337">
        <f t="shared" si="156"/>
        <v>6454.1500000000005</v>
      </c>
      <c r="AC937" s="373">
        <v>1826.6100000000001</v>
      </c>
      <c r="AD937" s="370">
        <v>4118.33</v>
      </c>
      <c r="AE937" s="370">
        <v>2035.8200000000002</v>
      </c>
      <c r="AF937" s="379">
        <v>2369.8500000000004</v>
      </c>
      <c r="AG937" s="337">
        <f t="shared" si="155"/>
        <v>10350.61</v>
      </c>
      <c r="AH937" s="373"/>
      <c r="AI937" s="370"/>
      <c r="AJ937" s="370"/>
      <c r="AK937" s="379"/>
      <c r="AL937" s="337">
        <f t="shared" si="157"/>
        <v>0</v>
      </c>
    </row>
    <row r="938" spans="1:38" ht="12.75" customHeight="1" x14ac:dyDescent="0.2">
      <c r="A938" s="95" t="s">
        <v>225</v>
      </c>
      <c r="B938" s="96" t="s">
        <v>11</v>
      </c>
      <c r="C938" s="369" t="s">
        <v>147</v>
      </c>
      <c r="D938" s="370"/>
      <c r="E938" s="370"/>
      <c r="F938" s="370"/>
      <c r="G938" s="370"/>
      <c r="H938" s="371">
        <f t="shared" si="173"/>
        <v>0</v>
      </c>
      <c r="I938" s="370"/>
      <c r="J938" s="370"/>
      <c r="K938" s="370"/>
      <c r="L938" s="370"/>
      <c r="M938" s="371">
        <f t="shared" si="174"/>
        <v>0</v>
      </c>
      <c r="N938" s="370"/>
      <c r="O938" s="370"/>
      <c r="P938" s="370"/>
      <c r="Q938" s="370"/>
      <c r="R938" s="372">
        <f t="shared" si="175"/>
        <v>0</v>
      </c>
      <c r="S938" s="373"/>
      <c r="T938" s="370"/>
      <c r="U938" s="370">
        <v>368.29</v>
      </c>
      <c r="V938" s="370">
        <v>437.72</v>
      </c>
      <c r="W938" s="337">
        <f t="shared" si="172"/>
        <v>806.01</v>
      </c>
      <c r="X938" s="373">
        <v>167.92</v>
      </c>
      <c r="Y938" s="370">
        <v>779.08000000000027</v>
      </c>
      <c r="Z938" s="370">
        <v>1877.1800000000003</v>
      </c>
      <c r="AA938" s="370">
        <v>3683.8600000000006</v>
      </c>
      <c r="AB938" s="337">
        <f t="shared" si="156"/>
        <v>6508.0400000000009</v>
      </c>
      <c r="AC938" s="373">
        <v>2200.15</v>
      </c>
      <c r="AD938" s="370">
        <v>2828.5800000000008</v>
      </c>
      <c r="AE938" s="370">
        <v>959.58000000000015</v>
      </c>
      <c r="AF938" s="379">
        <v>445.52</v>
      </c>
      <c r="AG938" s="337">
        <f t="shared" si="155"/>
        <v>6433.8300000000017</v>
      </c>
      <c r="AH938" s="373"/>
      <c r="AI938" s="370"/>
      <c r="AJ938" s="370"/>
      <c r="AK938" s="379"/>
      <c r="AL938" s="337">
        <f t="shared" si="157"/>
        <v>0</v>
      </c>
    </row>
    <row r="939" spans="1:38" ht="12.75" customHeight="1" x14ac:dyDescent="0.2">
      <c r="A939" s="95" t="s">
        <v>225</v>
      </c>
      <c r="B939" s="96" t="s">
        <v>32</v>
      </c>
      <c r="C939" s="602" t="s">
        <v>124</v>
      </c>
      <c r="D939" s="603"/>
      <c r="E939" s="603"/>
      <c r="F939" s="603"/>
      <c r="G939" s="603"/>
      <c r="H939" s="604"/>
      <c r="I939" s="603"/>
      <c r="J939" s="603"/>
      <c r="K939" s="603"/>
      <c r="L939" s="603"/>
      <c r="M939" s="604"/>
      <c r="N939" s="603"/>
      <c r="O939" s="603"/>
      <c r="P939" s="603"/>
      <c r="Q939" s="603"/>
      <c r="R939" s="605"/>
      <c r="S939" s="606"/>
      <c r="T939" s="603"/>
      <c r="U939" s="603"/>
      <c r="V939" s="603"/>
      <c r="W939" s="337">
        <f t="shared" si="172"/>
        <v>0</v>
      </c>
      <c r="X939" s="606"/>
      <c r="Y939" s="603">
        <v>44.430000000000007</v>
      </c>
      <c r="Z939" s="370"/>
      <c r="AA939" s="603">
        <v>22.02</v>
      </c>
      <c r="AB939" s="337">
        <f t="shared" si="156"/>
        <v>66.45</v>
      </c>
      <c r="AC939" s="606">
        <v>16.5</v>
      </c>
      <c r="AD939" s="603">
        <v>19.8</v>
      </c>
      <c r="AE939" s="370">
        <v>6.68</v>
      </c>
      <c r="AF939" s="603">
        <v>38.910000000000004</v>
      </c>
      <c r="AG939" s="337">
        <f t="shared" si="155"/>
        <v>81.89</v>
      </c>
      <c r="AH939" s="606"/>
      <c r="AI939" s="603"/>
      <c r="AJ939" s="370"/>
      <c r="AK939" s="603"/>
      <c r="AL939" s="337">
        <f t="shared" si="157"/>
        <v>0</v>
      </c>
    </row>
    <row r="940" spans="1:38" ht="12.75" customHeight="1" x14ac:dyDescent="0.2">
      <c r="A940" s="95" t="s">
        <v>225</v>
      </c>
      <c r="B940" s="96" t="s">
        <v>32</v>
      </c>
      <c r="C940" s="369" t="s">
        <v>126</v>
      </c>
      <c r="D940" s="370"/>
      <c r="E940" s="370"/>
      <c r="F940" s="370"/>
      <c r="G940" s="370"/>
      <c r="H940" s="371">
        <f t="shared" ref="H940:H971" si="176">SUM(D940:G940)</f>
        <v>0</v>
      </c>
      <c r="I940" s="370"/>
      <c r="J940" s="370"/>
      <c r="K940" s="370"/>
      <c r="L940" s="370"/>
      <c r="M940" s="371">
        <f t="shared" ref="M940:M971" si="177">SUM(I940:L940)</f>
        <v>0</v>
      </c>
      <c r="N940" s="370"/>
      <c r="O940" s="370"/>
      <c r="P940" s="370"/>
      <c r="Q940" s="370"/>
      <c r="R940" s="372">
        <f t="shared" ref="R940:R971" si="178">SUM(N940:Q940)</f>
        <v>0</v>
      </c>
      <c r="S940" s="373"/>
      <c r="T940" s="370"/>
      <c r="U940" s="370">
        <v>1046.28</v>
      </c>
      <c r="V940" s="370">
        <v>1630.82</v>
      </c>
      <c r="W940" s="337">
        <f t="shared" si="172"/>
        <v>2677.1</v>
      </c>
      <c r="X940" s="373">
        <v>959.94</v>
      </c>
      <c r="Y940" s="370">
        <v>236.33</v>
      </c>
      <c r="Z940" s="370">
        <v>794.62</v>
      </c>
      <c r="AA940" s="370">
        <v>544.90999999999985</v>
      </c>
      <c r="AB940" s="337">
        <f t="shared" si="156"/>
        <v>2535.7999999999997</v>
      </c>
      <c r="AC940" s="373">
        <v>412.46</v>
      </c>
      <c r="AD940" s="370">
        <v>7.56</v>
      </c>
      <c r="AE940" s="370">
        <v>503.55999999999995</v>
      </c>
      <c r="AF940" s="370">
        <v>593.38</v>
      </c>
      <c r="AG940" s="337">
        <f t="shared" si="155"/>
        <v>1516.96</v>
      </c>
      <c r="AH940" s="373"/>
      <c r="AI940" s="370"/>
      <c r="AJ940" s="370"/>
      <c r="AK940" s="370"/>
      <c r="AL940" s="337">
        <f t="shared" si="157"/>
        <v>0</v>
      </c>
    </row>
    <row r="941" spans="1:38" ht="12.75" customHeight="1" x14ac:dyDescent="0.2">
      <c r="A941" s="95" t="s">
        <v>225</v>
      </c>
      <c r="B941" s="96" t="s">
        <v>32</v>
      </c>
      <c r="C941" s="369" t="s">
        <v>141</v>
      </c>
      <c r="D941" s="370"/>
      <c r="E941" s="370"/>
      <c r="F941" s="370"/>
      <c r="G941" s="370"/>
      <c r="H941" s="371">
        <f t="shared" si="176"/>
        <v>0</v>
      </c>
      <c r="I941" s="370"/>
      <c r="J941" s="370"/>
      <c r="K941" s="370"/>
      <c r="L941" s="370"/>
      <c r="M941" s="371">
        <f t="shared" si="177"/>
        <v>0</v>
      </c>
      <c r="N941" s="370"/>
      <c r="O941" s="370"/>
      <c r="P941" s="370"/>
      <c r="Q941" s="370"/>
      <c r="R941" s="372">
        <f t="shared" si="178"/>
        <v>0</v>
      </c>
      <c r="S941" s="373"/>
      <c r="T941" s="370"/>
      <c r="U941" s="370">
        <v>510.99</v>
      </c>
      <c r="V941" s="370">
        <v>494.02</v>
      </c>
      <c r="W941" s="337">
        <f t="shared" si="172"/>
        <v>1005.01</v>
      </c>
      <c r="X941" s="373">
        <v>644.76</v>
      </c>
      <c r="Y941" s="370">
        <v>160.97999999999999</v>
      </c>
      <c r="Z941" s="370">
        <v>654.1</v>
      </c>
      <c r="AA941" s="370">
        <v>321.56000000000006</v>
      </c>
      <c r="AB941" s="337">
        <f t="shared" si="156"/>
        <v>1781.4</v>
      </c>
      <c r="AC941" s="373">
        <v>271.02</v>
      </c>
      <c r="AD941" s="370">
        <v>84.2</v>
      </c>
      <c r="AE941" s="370"/>
      <c r="AF941" s="370"/>
      <c r="AG941" s="337">
        <f t="shared" si="155"/>
        <v>355.21999999999997</v>
      </c>
      <c r="AH941" s="373"/>
      <c r="AI941" s="370"/>
      <c r="AJ941" s="370"/>
      <c r="AK941" s="370"/>
      <c r="AL941" s="337">
        <f t="shared" si="157"/>
        <v>0</v>
      </c>
    </row>
    <row r="942" spans="1:38" ht="12.75" customHeight="1" x14ac:dyDescent="0.2">
      <c r="A942" s="95" t="s">
        <v>225</v>
      </c>
      <c r="B942" s="96" t="s">
        <v>32</v>
      </c>
      <c r="C942" s="369" t="s">
        <v>143</v>
      </c>
      <c r="D942" s="370"/>
      <c r="E942" s="370"/>
      <c r="F942" s="370"/>
      <c r="G942" s="370"/>
      <c r="H942" s="371">
        <f t="shared" si="176"/>
        <v>0</v>
      </c>
      <c r="I942" s="370"/>
      <c r="J942" s="370"/>
      <c r="K942" s="370"/>
      <c r="L942" s="370"/>
      <c r="M942" s="371">
        <f t="shared" si="177"/>
        <v>0</v>
      </c>
      <c r="N942" s="370"/>
      <c r="O942" s="370"/>
      <c r="P942" s="370"/>
      <c r="Q942" s="370"/>
      <c r="R942" s="372">
        <f t="shared" si="178"/>
        <v>0</v>
      </c>
      <c r="S942" s="373"/>
      <c r="T942" s="370"/>
      <c r="U942" s="370">
        <v>3997.2100000000005</v>
      </c>
      <c r="V942" s="370">
        <v>1037.0999999999999</v>
      </c>
      <c r="W942" s="337">
        <f t="shared" si="172"/>
        <v>5034.3100000000004</v>
      </c>
      <c r="X942" s="373">
        <v>754.77</v>
      </c>
      <c r="Y942" s="370">
        <v>1990.44</v>
      </c>
      <c r="Z942" s="370">
        <v>248.76999999999998</v>
      </c>
      <c r="AA942" s="370">
        <v>354.61999999999995</v>
      </c>
      <c r="AB942" s="337">
        <f t="shared" si="156"/>
        <v>3348.6</v>
      </c>
      <c r="AC942" s="373">
        <v>357.68</v>
      </c>
      <c r="AD942" s="370">
        <v>1150.9700000000003</v>
      </c>
      <c r="AE942" s="370">
        <v>409.07</v>
      </c>
      <c r="AF942" s="370">
        <v>405.32999999999993</v>
      </c>
      <c r="AG942" s="337">
        <f t="shared" si="155"/>
        <v>2323.0500000000002</v>
      </c>
      <c r="AH942" s="373"/>
      <c r="AI942" s="370"/>
      <c r="AJ942" s="370"/>
      <c r="AK942" s="370"/>
      <c r="AL942" s="337">
        <f t="shared" si="157"/>
        <v>0</v>
      </c>
    </row>
    <row r="943" spans="1:38" ht="12.75" customHeight="1" x14ac:dyDescent="0.2">
      <c r="A943" s="95" t="s">
        <v>225</v>
      </c>
      <c r="B943" s="96" t="s">
        <v>32</v>
      </c>
      <c r="C943" s="369" t="s">
        <v>144</v>
      </c>
      <c r="D943" s="370"/>
      <c r="E943" s="370"/>
      <c r="F943" s="370"/>
      <c r="G943" s="370"/>
      <c r="H943" s="371">
        <f t="shared" si="176"/>
        <v>0</v>
      </c>
      <c r="I943" s="370"/>
      <c r="J943" s="370"/>
      <c r="K943" s="370"/>
      <c r="L943" s="370"/>
      <c r="M943" s="371">
        <f t="shared" si="177"/>
        <v>0</v>
      </c>
      <c r="N943" s="370"/>
      <c r="O943" s="370"/>
      <c r="P943" s="370"/>
      <c r="Q943" s="370"/>
      <c r="R943" s="372">
        <f t="shared" si="178"/>
        <v>0</v>
      </c>
      <c r="S943" s="373"/>
      <c r="T943" s="370"/>
      <c r="U943" s="370">
        <v>2824.5199999999995</v>
      </c>
      <c r="V943" s="370">
        <v>2110.42</v>
      </c>
      <c r="W943" s="337">
        <f t="shared" si="172"/>
        <v>4934.9399999999996</v>
      </c>
      <c r="X943" s="373">
        <v>1686.19</v>
      </c>
      <c r="Y943" s="370">
        <v>1203.56</v>
      </c>
      <c r="Z943" s="370">
        <v>1553.55</v>
      </c>
      <c r="AA943" s="370">
        <v>1460.2</v>
      </c>
      <c r="AB943" s="337">
        <f t="shared" si="156"/>
        <v>5903.5</v>
      </c>
      <c r="AC943" s="373">
        <v>997.87</v>
      </c>
      <c r="AD943" s="370">
        <v>880.2</v>
      </c>
      <c r="AE943" s="370">
        <v>1365.0499999999997</v>
      </c>
      <c r="AF943" s="370">
        <v>2406.6899999999996</v>
      </c>
      <c r="AG943" s="337">
        <f t="shared" si="155"/>
        <v>5649.8099999999995</v>
      </c>
      <c r="AH943" s="373"/>
      <c r="AI943" s="370"/>
      <c r="AJ943" s="370"/>
      <c r="AK943" s="370"/>
      <c r="AL943" s="337">
        <f t="shared" si="157"/>
        <v>0</v>
      </c>
    </row>
    <row r="944" spans="1:38" ht="12.75" customHeight="1" x14ac:dyDescent="0.2">
      <c r="A944" s="95" t="s">
        <v>225</v>
      </c>
      <c r="B944" s="96" t="s">
        <v>32</v>
      </c>
      <c r="C944" s="359" t="s">
        <v>170</v>
      </c>
      <c r="D944" s="360"/>
      <c r="E944" s="360"/>
      <c r="F944" s="360"/>
      <c r="G944" s="360"/>
      <c r="H944" s="361">
        <f t="shared" si="176"/>
        <v>0</v>
      </c>
      <c r="I944" s="360"/>
      <c r="J944" s="360"/>
      <c r="K944" s="360"/>
      <c r="L944" s="360"/>
      <c r="M944" s="361">
        <f t="shared" si="177"/>
        <v>0</v>
      </c>
      <c r="N944" s="360"/>
      <c r="O944" s="360"/>
      <c r="P944" s="360"/>
      <c r="Q944" s="360"/>
      <c r="R944" s="362">
        <f t="shared" si="178"/>
        <v>0</v>
      </c>
      <c r="S944" s="363"/>
      <c r="T944" s="360"/>
      <c r="U944" s="360">
        <v>312.31000000000006</v>
      </c>
      <c r="V944" s="360">
        <v>558.71</v>
      </c>
      <c r="W944" s="337">
        <f t="shared" si="172"/>
        <v>871.0200000000001</v>
      </c>
      <c r="X944" s="363">
        <v>256.62</v>
      </c>
      <c r="Y944" s="360">
        <v>13.92</v>
      </c>
      <c r="Z944" s="360">
        <v>648.19000000000005</v>
      </c>
      <c r="AA944" s="360">
        <v>27.509999999999998</v>
      </c>
      <c r="AB944" s="337">
        <f t="shared" si="156"/>
        <v>946.24</v>
      </c>
      <c r="AC944" s="363">
        <v>13.57</v>
      </c>
      <c r="AD944" s="360">
        <v>6.6</v>
      </c>
      <c r="AE944" s="370">
        <v>230.24</v>
      </c>
      <c r="AF944" s="370">
        <v>442.99</v>
      </c>
      <c r="AG944" s="337">
        <f t="shared" si="155"/>
        <v>693.40000000000009</v>
      </c>
      <c r="AH944" s="363"/>
      <c r="AI944" s="360"/>
      <c r="AJ944" s="370"/>
      <c r="AK944" s="370"/>
      <c r="AL944" s="337">
        <f t="shared" si="157"/>
        <v>0</v>
      </c>
    </row>
    <row r="945" spans="1:38" ht="12.75" customHeight="1" x14ac:dyDescent="0.2">
      <c r="A945" s="95" t="s">
        <v>225</v>
      </c>
      <c r="B945" s="96" t="s">
        <v>32</v>
      </c>
      <c r="C945" s="359" t="s">
        <v>146</v>
      </c>
      <c r="D945" s="360"/>
      <c r="E945" s="360"/>
      <c r="F945" s="360"/>
      <c r="G945" s="360"/>
      <c r="H945" s="361">
        <f t="shared" si="176"/>
        <v>0</v>
      </c>
      <c r="I945" s="360"/>
      <c r="J945" s="360"/>
      <c r="K945" s="360"/>
      <c r="L945" s="360"/>
      <c r="M945" s="361">
        <f t="shared" si="177"/>
        <v>0</v>
      </c>
      <c r="N945" s="360"/>
      <c r="O945" s="360"/>
      <c r="P945" s="360"/>
      <c r="Q945" s="360"/>
      <c r="R945" s="362">
        <f t="shared" si="178"/>
        <v>0</v>
      </c>
      <c r="S945" s="363"/>
      <c r="T945" s="360"/>
      <c r="U945" s="360">
        <v>1004.8700000000001</v>
      </c>
      <c r="V945" s="360">
        <v>708.41</v>
      </c>
      <c r="W945" s="337">
        <f t="shared" si="172"/>
        <v>1713.2800000000002</v>
      </c>
      <c r="X945" s="363">
        <v>586.16999999999996</v>
      </c>
      <c r="Y945" s="360">
        <v>744.37999999999988</v>
      </c>
      <c r="Z945" s="360">
        <v>696.6099999999999</v>
      </c>
      <c r="AA945" s="360">
        <v>323.46000000000004</v>
      </c>
      <c r="AB945" s="337">
        <f t="shared" si="156"/>
        <v>2350.62</v>
      </c>
      <c r="AC945" s="363">
        <v>221.42000000000002</v>
      </c>
      <c r="AD945" s="360">
        <v>441.49</v>
      </c>
      <c r="AE945" s="360">
        <v>273.61</v>
      </c>
      <c r="AF945" s="360">
        <v>235.46999999999997</v>
      </c>
      <c r="AG945" s="337">
        <f t="shared" si="155"/>
        <v>1171.99</v>
      </c>
      <c r="AH945" s="363"/>
      <c r="AI945" s="360"/>
      <c r="AJ945" s="360"/>
      <c r="AK945" s="360"/>
      <c r="AL945" s="337">
        <f t="shared" si="157"/>
        <v>0</v>
      </c>
    </row>
    <row r="946" spans="1:38" ht="12.75" customHeight="1" x14ac:dyDescent="0.2">
      <c r="A946" s="95" t="s">
        <v>18</v>
      </c>
      <c r="B946" s="96" t="s">
        <v>249</v>
      </c>
      <c r="C946" s="96" t="s">
        <v>125</v>
      </c>
      <c r="D946" s="98">
        <v>1844.0099999999998</v>
      </c>
      <c r="E946" s="98">
        <v>801.12999999999988</v>
      </c>
      <c r="F946" s="98">
        <v>1874.8</v>
      </c>
      <c r="G946" s="98">
        <v>3947.3899999999994</v>
      </c>
      <c r="H946" s="121">
        <f t="shared" si="176"/>
        <v>8467.3299999999981</v>
      </c>
      <c r="I946" s="98">
        <v>2319.54</v>
      </c>
      <c r="J946" s="98">
        <v>3935.86</v>
      </c>
      <c r="K946" s="98">
        <v>2097.09</v>
      </c>
      <c r="L946" s="98">
        <v>1949.6700000000003</v>
      </c>
      <c r="M946" s="121">
        <f t="shared" si="177"/>
        <v>10302.16</v>
      </c>
      <c r="N946" s="98">
        <v>2133.7400000000002</v>
      </c>
      <c r="O946" s="98">
        <v>479.33</v>
      </c>
      <c r="P946" s="98">
        <v>208.87</v>
      </c>
      <c r="Q946" s="98"/>
      <c r="R946" s="329">
        <f t="shared" si="178"/>
        <v>2821.94</v>
      </c>
      <c r="S946" s="336"/>
      <c r="T946" s="323"/>
      <c r="U946" s="323"/>
      <c r="V946" s="323"/>
      <c r="W946" s="337">
        <f t="shared" si="172"/>
        <v>0</v>
      </c>
      <c r="X946" s="336"/>
      <c r="Y946" s="323"/>
      <c r="Z946" s="323"/>
      <c r="AA946" s="323"/>
      <c r="AB946" s="337">
        <f t="shared" si="156"/>
        <v>0</v>
      </c>
      <c r="AC946" s="336"/>
      <c r="AD946" s="323"/>
      <c r="AE946" s="360"/>
      <c r="AF946" s="360"/>
      <c r="AG946" s="337">
        <f t="shared" si="155"/>
        <v>0</v>
      </c>
      <c r="AH946" s="336"/>
      <c r="AI946" s="323"/>
      <c r="AJ946" s="360"/>
      <c r="AK946" s="360"/>
      <c r="AL946" s="337">
        <f t="shared" si="157"/>
        <v>0</v>
      </c>
    </row>
    <row r="947" spans="1:38" ht="12.75" customHeight="1" x14ac:dyDescent="0.2">
      <c r="A947" s="95" t="s">
        <v>18</v>
      </c>
      <c r="B947" s="96" t="s">
        <v>249</v>
      </c>
      <c r="C947" s="96" t="s">
        <v>126</v>
      </c>
      <c r="D947" s="98">
        <v>1148.74</v>
      </c>
      <c r="E947" s="98">
        <v>799.19</v>
      </c>
      <c r="F947" s="98">
        <v>941.93000000000006</v>
      </c>
      <c r="G947" s="98">
        <v>3219.8300000000004</v>
      </c>
      <c r="H947" s="121">
        <f t="shared" si="176"/>
        <v>6109.6900000000005</v>
      </c>
      <c r="I947" s="98">
        <v>1655.09</v>
      </c>
      <c r="J947" s="98">
        <v>1882.4199999999996</v>
      </c>
      <c r="K947" s="98">
        <v>2353.91</v>
      </c>
      <c r="L947" s="98">
        <v>3360.7500000000009</v>
      </c>
      <c r="M947" s="121">
        <f t="shared" si="177"/>
        <v>9252.17</v>
      </c>
      <c r="N947" s="98">
        <v>4143.99</v>
      </c>
      <c r="O947" s="98">
        <v>2324.4800000000005</v>
      </c>
      <c r="P947" s="98">
        <v>1524.8400000000001</v>
      </c>
      <c r="Q947" s="98"/>
      <c r="R947" s="329">
        <f t="shared" si="178"/>
        <v>7993.31</v>
      </c>
      <c r="S947" s="336"/>
      <c r="T947" s="323"/>
      <c r="U947" s="323"/>
      <c r="V947" s="323"/>
      <c r="W947" s="337">
        <f t="shared" si="172"/>
        <v>0</v>
      </c>
      <c r="X947" s="336"/>
      <c r="Y947" s="323"/>
      <c r="Z947" s="323"/>
      <c r="AA947" s="323"/>
      <c r="AB947" s="337">
        <f t="shared" si="156"/>
        <v>0</v>
      </c>
      <c r="AC947" s="336"/>
      <c r="AD947" s="323"/>
      <c r="AE947" s="323"/>
      <c r="AF947" s="323"/>
      <c r="AG947" s="337">
        <f t="shared" si="155"/>
        <v>0</v>
      </c>
      <c r="AH947" s="336"/>
      <c r="AI947" s="323"/>
      <c r="AJ947" s="323"/>
      <c r="AK947" s="323"/>
      <c r="AL947" s="337">
        <f t="shared" si="157"/>
        <v>0</v>
      </c>
    </row>
    <row r="948" spans="1:38" ht="12.75" customHeight="1" x14ac:dyDescent="0.2">
      <c r="A948" s="95" t="s">
        <v>18</v>
      </c>
      <c r="B948" s="96" t="s">
        <v>249</v>
      </c>
      <c r="C948" s="96" t="s">
        <v>127</v>
      </c>
      <c r="D948" s="98">
        <v>10964.389999999996</v>
      </c>
      <c r="E948" s="98">
        <v>8295.9799999999959</v>
      </c>
      <c r="F948" s="98">
        <v>10481.32</v>
      </c>
      <c r="G948" s="98">
        <v>13365.889999999989</v>
      </c>
      <c r="H948" s="121">
        <f t="shared" si="176"/>
        <v>43107.57999999998</v>
      </c>
      <c r="I948" s="98">
        <v>9921.4499999999935</v>
      </c>
      <c r="J948" s="98">
        <v>9591.3303999999953</v>
      </c>
      <c r="K948" s="98">
        <v>7268.14</v>
      </c>
      <c r="L948" s="98">
        <v>8821.1099999999951</v>
      </c>
      <c r="M948" s="121">
        <f t="shared" si="177"/>
        <v>35602.030399999981</v>
      </c>
      <c r="N948" s="98">
        <v>6096.1900000000014</v>
      </c>
      <c r="O948" s="98">
        <v>5661.25</v>
      </c>
      <c r="P948" s="98">
        <v>9143.4899999999943</v>
      </c>
      <c r="Q948" s="98"/>
      <c r="R948" s="329">
        <f t="shared" si="178"/>
        <v>20900.929999999997</v>
      </c>
      <c r="S948" s="336"/>
      <c r="T948" s="323"/>
      <c r="U948" s="323"/>
      <c r="V948" s="323"/>
      <c r="W948" s="337">
        <f t="shared" si="172"/>
        <v>0</v>
      </c>
      <c r="X948" s="336"/>
      <c r="Y948" s="323"/>
      <c r="Z948" s="323"/>
      <c r="AA948" s="323"/>
      <c r="AB948" s="337">
        <f t="shared" si="156"/>
        <v>0</v>
      </c>
      <c r="AC948" s="336"/>
      <c r="AD948" s="323"/>
      <c r="AE948" s="323"/>
      <c r="AF948" s="323"/>
      <c r="AG948" s="337">
        <f t="shared" ref="AG948:AG1018" si="179">SUM(AC948:AF948)</f>
        <v>0</v>
      </c>
      <c r="AH948" s="336"/>
      <c r="AI948" s="323"/>
      <c r="AJ948" s="323"/>
      <c r="AK948" s="323"/>
      <c r="AL948" s="337">
        <f t="shared" si="157"/>
        <v>0</v>
      </c>
    </row>
    <row r="949" spans="1:38" ht="12.75" customHeight="1" x14ac:dyDescent="0.2">
      <c r="A949" s="95" t="s">
        <v>18</v>
      </c>
      <c r="B949" s="96" t="s">
        <v>249</v>
      </c>
      <c r="C949" s="96" t="s">
        <v>150</v>
      </c>
      <c r="D949" s="98"/>
      <c r="E949" s="98"/>
      <c r="F949" s="98"/>
      <c r="G949" s="98"/>
      <c r="H949" s="121">
        <f t="shared" si="176"/>
        <v>0</v>
      </c>
      <c r="I949" s="98"/>
      <c r="J949" s="98"/>
      <c r="K949" s="98">
        <v>4531.369999999999</v>
      </c>
      <c r="L949" s="98">
        <v>4962.1272999999992</v>
      </c>
      <c r="M949" s="121">
        <f t="shared" si="177"/>
        <v>9493.4972999999991</v>
      </c>
      <c r="N949" s="98">
        <v>3048.79</v>
      </c>
      <c r="O949" s="98">
        <v>2861.64</v>
      </c>
      <c r="P949" s="98">
        <v>1427.45</v>
      </c>
      <c r="Q949" s="98"/>
      <c r="R949" s="329">
        <f t="shared" si="178"/>
        <v>7337.88</v>
      </c>
      <c r="S949" s="336"/>
      <c r="T949" s="323"/>
      <c r="U949" s="323"/>
      <c r="V949" s="323"/>
      <c r="W949" s="337">
        <f t="shared" si="172"/>
        <v>0</v>
      </c>
      <c r="X949" s="336"/>
      <c r="Y949" s="323"/>
      <c r="Z949" s="323"/>
      <c r="AA949" s="323"/>
      <c r="AB949" s="337">
        <f t="shared" si="156"/>
        <v>0</v>
      </c>
      <c r="AC949" s="336"/>
      <c r="AD949" s="323"/>
      <c r="AE949" s="323"/>
      <c r="AF949" s="323"/>
      <c r="AG949" s="337">
        <f t="shared" si="179"/>
        <v>0</v>
      </c>
      <c r="AH949" s="336"/>
      <c r="AI949" s="323"/>
      <c r="AJ949" s="323"/>
      <c r="AK949" s="323"/>
      <c r="AL949" s="337">
        <f t="shared" si="157"/>
        <v>0</v>
      </c>
    </row>
    <row r="950" spans="1:38" ht="12.75" customHeight="1" x14ac:dyDescent="0.2">
      <c r="A950" s="95" t="s">
        <v>18</v>
      </c>
      <c r="B950" s="96" t="s">
        <v>249</v>
      </c>
      <c r="C950" s="96" t="s">
        <v>162</v>
      </c>
      <c r="D950" s="98"/>
      <c r="E950" s="98"/>
      <c r="F950" s="98">
        <v>2298.7399999999998</v>
      </c>
      <c r="G950" s="98">
        <v>3807.0099999999998</v>
      </c>
      <c r="H950" s="121">
        <f t="shared" si="176"/>
        <v>6105.75</v>
      </c>
      <c r="I950" s="98">
        <v>1506.97</v>
      </c>
      <c r="J950" s="98">
        <v>3459.1600000000003</v>
      </c>
      <c r="K950" s="98">
        <v>3960.1499999999996</v>
      </c>
      <c r="L950" s="98">
        <v>5700.5599999999986</v>
      </c>
      <c r="M950" s="121">
        <f t="shared" si="177"/>
        <v>14626.839999999997</v>
      </c>
      <c r="N950" s="98">
        <v>2092.13</v>
      </c>
      <c r="O950" s="98">
        <v>2286.9400000000005</v>
      </c>
      <c r="P950" s="98">
        <v>10034.18</v>
      </c>
      <c r="Q950" s="98"/>
      <c r="R950" s="329">
        <f t="shared" si="178"/>
        <v>14413.25</v>
      </c>
      <c r="S950" s="336"/>
      <c r="T950" s="323"/>
      <c r="U950" s="323"/>
      <c r="V950" s="323"/>
      <c r="W950" s="337">
        <f t="shared" si="172"/>
        <v>0</v>
      </c>
      <c r="X950" s="336"/>
      <c r="Y950" s="323"/>
      <c r="Z950" s="323"/>
      <c r="AA950" s="323"/>
      <c r="AB950" s="337">
        <f t="shared" si="156"/>
        <v>0</v>
      </c>
      <c r="AC950" s="336"/>
      <c r="AD950" s="323"/>
      <c r="AE950" s="323"/>
      <c r="AF950" s="323"/>
      <c r="AG950" s="337">
        <f t="shared" si="179"/>
        <v>0</v>
      </c>
      <c r="AH950" s="336"/>
      <c r="AI950" s="323"/>
      <c r="AJ950" s="323"/>
      <c r="AK950" s="323"/>
      <c r="AL950" s="337">
        <f t="shared" si="157"/>
        <v>0</v>
      </c>
    </row>
    <row r="951" spans="1:38" ht="12.75" customHeight="1" x14ac:dyDescent="0.2">
      <c r="A951" s="95" t="s">
        <v>18</v>
      </c>
      <c r="B951" s="96" t="s">
        <v>249</v>
      </c>
      <c r="C951" s="96" t="s">
        <v>131</v>
      </c>
      <c r="D951" s="98">
        <v>4070.2000000000007</v>
      </c>
      <c r="E951" s="98">
        <v>2770.88</v>
      </c>
      <c r="F951" s="98">
        <v>2930.8700000000003</v>
      </c>
      <c r="G951" s="98">
        <v>5698.85</v>
      </c>
      <c r="H951" s="121">
        <f t="shared" si="176"/>
        <v>15470.800000000001</v>
      </c>
      <c r="I951" s="98">
        <v>3901</v>
      </c>
      <c r="J951" s="98">
        <v>1663.4199999999998</v>
      </c>
      <c r="K951" s="98">
        <v>4506.2199999999993</v>
      </c>
      <c r="L951" s="98">
        <v>4282.6000000000004</v>
      </c>
      <c r="M951" s="121">
        <f t="shared" si="177"/>
        <v>14353.24</v>
      </c>
      <c r="N951" s="98">
        <v>2383.75</v>
      </c>
      <c r="O951" s="98"/>
      <c r="P951" s="98"/>
      <c r="Q951" s="98"/>
      <c r="R951" s="329">
        <f t="shared" si="178"/>
        <v>2383.75</v>
      </c>
      <c r="S951" s="336"/>
      <c r="T951" s="323"/>
      <c r="U951" s="323"/>
      <c r="V951" s="323"/>
      <c r="W951" s="337">
        <f t="shared" si="172"/>
        <v>0</v>
      </c>
      <c r="X951" s="336"/>
      <c r="Y951" s="323"/>
      <c r="Z951" s="323"/>
      <c r="AA951" s="323"/>
      <c r="AB951" s="337">
        <f t="shared" si="156"/>
        <v>0</v>
      </c>
      <c r="AC951" s="336"/>
      <c r="AD951" s="323"/>
      <c r="AE951" s="323"/>
      <c r="AF951" s="323"/>
      <c r="AG951" s="337">
        <f t="shared" si="179"/>
        <v>0</v>
      </c>
      <c r="AH951" s="336"/>
      <c r="AI951" s="323"/>
      <c r="AJ951" s="323"/>
      <c r="AK951" s="323"/>
      <c r="AL951" s="337">
        <f t="shared" ref="AL951:AL1021" si="180">SUM(AH951:AK951)</f>
        <v>0</v>
      </c>
    </row>
    <row r="952" spans="1:38" ht="12.75" customHeight="1" x14ac:dyDescent="0.2">
      <c r="A952" s="95" t="s">
        <v>18</v>
      </c>
      <c r="B952" s="96" t="s">
        <v>249</v>
      </c>
      <c r="C952" s="96" t="s">
        <v>132</v>
      </c>
      <c r="D952" s="98"/>
      <c r="E952" s="98"/>
      <c r="F952" s="98">
        <v>68.180000000000007</v>
      </c>
      <c r="G952" s="98"/>
      <c r="H952" s="121">
        <f t="shared" si="176"/>
        <v>68.180000000000007</v>
      </c>
      <c r="I952" s="98"/>
      <c r="J952" s="98"/>
      <c r="K952" s="98"/>
      <c r="L952" s="98"/>
      <c r="M952" s="121">
        <f t="shared" si="177"/>
        <v>0</v>
      </c>
      <c r="N952" s="98"/>
      <c r="O952" s="98"/>
      <c r="P952" s="98"/>
      <c r="Q952" s="98"/>
      <c r="R952" s="329">
        <f t="shared" si="178"/>
        <v>0</v>
      </c>
      <c r="S952" s="336"/>
      <c r="T952" s="323"/>
      <c r="U952" s="323"/>
      <c r="V952" s="323"/>
      <c r="W952" s="337">
        <f t="shared" si="172"/>
        <v>0</v>
      </c>
      <c r="X952" s="336"/>
      <c r="Y952" s="323"/>
      <c r="Z952" s="323"/>
      <c r="AA952" s="323"/>
      <c r="AB952" s="337">
        <f t="shared" si="156"/>
        <v>0</v>
      </c>
      <c r="AC952" s="336"/>
      <c r="AD952" s="323"/>
      <c r="AE952" s="323"/>
      <c r="AF952" s="323"/>
      <c r="AG952" s="337">
        <f t="shared" si="179"/>
        <v>0</v>
      </c>
      <c r="AH952" s="336"/>
      <c r="AI952" s="323"/>
      <c r="AJ952" s="323"/>
      <c r="AK952" s="323"/>
      <c r="AL952" s="337">
        <f t="shared" si="180"/>
        <v>0</v>
      </c>
    </row>
    <row r="953" spans="1:38" ht="12.75" customHeight="1" x14ac:dyDescent="0.2">
      <c r="A953" s="95" t="s">
        <v>18</v>
      </c>
      <c r="B953" s="96" t="s">
        <v>249</v>
      </c>
      <c r="C953" s="96" t="s">
        <v>175</v>
      </c>
      <c r="D953" s="98"/>
      <c r="E953" s="98"/>
      <c r="F953" s="98"/>
      <c r="G953" s="98"/>
      <c r="H953" s="121">
        <f t="shared" si="176"/>
        <v>0</v>
      </c>
      <c r="I953" s="98"/>
      <c r="J953" s="98"/>
      <c r="K953" s="98">
        <v>108.23000000000002</v>
      </c>
      <c r="L953" s="98"/>
      <c r="M953" s="121">
        <f t="shared" si="177"/>
        <v>108.23000000000002</v>
      </c>
      <c r="N953" s="98"/>
      <c r="O953" s="98"/>
      <c r="P953" s="98"/>
      <c r="Q953" s="98"/>
      <c r="R953" s="329">
        <f t="shared" si="178"/>
        <v>0</v>
      </c>
      <c r="S953" s="336"/>
      <c r="T953" s="323"/>
      <c r="U953" s="323"/>
      <c r="V953" s="323"/>
      <c r="W953" s="337">
        <f t="shared" si="172"/>
        <v>0</v>
      </c>
      <c r="X953" s="336"/>
      <c r="Y953" s="323"/>
      <c r="Z953" s="323"/>
      <c r="AA953" s="323"/>
      <c r="AB953" s="337">
        <f t="shared" si="156"/>
        <v>0</v>
      </c>
      <c r="AC953" s="336"/>
      <c r="AD953" s="323"/>
      <c r="AE953" s="323"/>
      <c r="AF953" s="323"/>
      <c r="AG953" s="337">
        <f t="shared" si="179"/>
        <v>0</v>
      </c>
      <c r="AH953" s="336"/>
      <c r="AI953" s="323"/>
      <c r="AJ953" s="323"/>
      <c r="AK953" s="323"/>
      <c r="AL953" s="337">
        <f t="shared" si="180"/>
        <v>0</v>
      </c>
    </row>
    <row r="954" spans="1:38" ht="12.75" customHeight="1" x14ac:dyDescent="0.2">
      <c r="A954" s="95" t="s">
        <v>18</v>
      </c>
      <c r="B954" s="96" t="s">
        <v>249</v>
      </c>
      <c r="C954" s="96" t="s">
        <v>156</v>
      </c>
      <c r="D954" s="98"/>
      <c r="E954" s="98">
        <v>171.36</v>
      </c>
      <c r="F954" s="98"/>
      <c r="G954" s="98"/>
      <c r="H954" s="121">
        <f t="shared" si="176"/>
        <v>171.36</v>
      </c>
      <c r="I954" s="98"/>
      <c r="J954" s="98"/>
      <c r="K954" s="98"/>
      <c r="L954" s="98"/>
      <c r="M954" s="121">
        <f t="shared" si="177"/>
        <v>0</v>
      </c>
      <c r="N954" s="98"/>
      <c r="O954" s="98"/>
      <c r="P954" s="98"/>
      <c r="Q954" s="98"/>
      <c r="R954" s="329">
        <f t="shared" si="178"/>
        <v>0</v>
      </c>
      <c r="S954" s="336"/>
      <c r="T954" s="323"/>
      <c r="U954" s="323"/>
      <c r="V954" s="323"/>
      <c r="W954" s="337">
        <f t="shared" si="172"/>
        <v>0</v>
      </c>
      <c r="X954" s="336"/>
      <c r="Y954" s="323"/>
      <c r="Z954" s="323"/>
      <c r="AA954" s="323"/>
      <c r="AB954" s="337">
        <f t="shared" ref="AB954:AB1019" si="181">SUM(X954:AA954)</f>
        <v>0</v>
      </c>
      <c r="AC954" s="336"/>
      <c r="AD954" s="323"/>
      <c r="AE954" s="323"/>
      <c r="AF954" s="323"/>
      <c r="AG954" s="337">
        <f t="shared" si="179"/>
        <v>0</v>
      </c>
      <c r="AH954" s="336"/>
      <c r="AI954" s="323"/>
      <c r="AJ954" s="323"/>
      <c r="AK954" s="323"/>
      <c r="AL954" s="337">
        <f t="shared" si="180"/>
        <v>0</v>
      </c>
    </row>
    <row r="955" spans="1:38" ht="12.75" customHeight="1" x14ac:dyDescent="0.2">
      <c r="A955" s="95" t="s">
        <v>18</v>
      </c>
      <c r="B955" s="96" t="s">
        <v>249</v>
      </c>
      <c r="C955" s="96" t="s">
        <v>153</v>
      </c>
      <c r="D955" s="98">
        <v>6765.41</v>
      </c>
      <c r="E955" s="98">
        <v>6955.86</v>
      </c>
      <c r="F955" s="98">
        <v>972.56000000000017</v>
      </c>
      <c r="G955" s="98">
        <v>4132.67</v>
      </c>
      <c r="H955" s="121">
        <f t="shared" si="176"/>
        <v>18826.5</v>
      </c>
      <c r="I955" s="98">
        <v>10169.73</v>
      </c>
      <c r="J955" s="98">
        <v>16780.239999999998</v>
      </c>
      <c r="K955" s="98">
        <v>1103.9500000000005</v>
      </c>
      <c r="L955" s="98">
        <v>2530.4699999999998</v>
      </c>
      <c r="M955" s="121">
        <f t="shared" si="177"/>
        <v>30584.39</v>
      </c>
      <c r="N955" s="98">
        <v>5430.82</v>
      </c>
      <c r="O955" s="98">
        <v>3664.7099999999996</v>
      </c>
      <c r="P955" s="98">
        <v>2643.02</v>
      </c>
      <c r="Q955" s="98"/>
      <c r="R955" s="329">
        <f t="shared" si="178"/>
        <v>11738.55</v>
      </c>
      <c r="S955" s="336"/>
      <c r="T955" s="323"/>
      <c r="U955" s="323"/>
      <c r="V955" s="323"/>
      <c r="W955" s="337">
        <f t="shared" si="172"/>
        <v>0</v>
      </c>
      <c r="X955" s="336"/>
      <c r="Y955" s="323"/>
      <c r="Z955" s="323"/>
      <c r="AA955" s="323"/>
      <c r="AB955" s="337">
        <f t="shared" si="181"/>
        <v>0</v>
      </c>
      <c r="AC955" s="336"/>
      <c r="AD955" s="323"/>
      <c r="AE955" s="323"/>
      <c r="AF955" s="323"/>
      <c r="AG955" s="337">
        <f t="shared" si="179"/>
        <v>0</v>
      </c>
      <c r="AH955" s="336"/>
      <c r="AI955" s="323"/>
      <c r="AJ955" s="323"/>
      <c r="AK955" s="323"/>
      <c r="AL955" s="337">
        <f t="shared" si="180"/>
        <v>0</v>
      </c>
    </row>
    <row r="956" spans="1:38" ht="12.75" customHeight="1" x14ac:dyDescent="0.2">
      <c r="A956" s="95" t="s">
        <v>18</v>
      </c>
      <c r="B956" s="96" t="s">
        <v>249</v>
      </c>
      <c r="C956" s="96" t="s">
        <v>141</v>
      </c>
      <c r="D956" s="98">
        <v>9126.899999999996</v>
      </c>
      <c r="E956" s="98">
        <v>7172.0299999999907</v>
      </c>
      <c r="F956" s="98">
        <v>5208.0999999999995</v>
      </c>
      <c r="G956" s="98">
        <v>16523.909999999989</v>
      </c>
      <c r="H956" s="121">
        <f t="shared" si="176"/>
        <v>38030.939999999973</v>
      </c>
      <c r="I956" s="98">
        <v>14317.59</v>
      </c>
      <c r="J956" s="98">
        <v>18353.109999999993</v>
      </c>
      <c r="K956" s="98">
        <v>21047.03999999999</v>
      </c>
      <c r="L956" s="98">
        <v>22721.03</v>
      </c>
      <c r="M956" s="121">
        <f t="shared" si="177"/>
        <v>76438.76999999999</v>
      </c>
      <c r="N956" s="98">
        <v>16521.159999999993</v>
      </c>
      <c r="O956" s="98">
        <v>11856.060000000001</v>
      </c>
      <c r="P956" s="98">
        <v>22192.699999999979</v>
      </c>
      <c r="Q956" s="98"/>
      <c r="R956" s="329">
        <f t="shared" si="178"/>
        <v>50569.919999999969</v>
      </c>
      <c r="S956" s="336"/>
      <c r="T956" s="323"/>
      <c r="U956" s="323"/>
      <c r="V956" s="323"/>
      <c r="W956" s="337">
        <f t="shared" si="172"/>
        <v>0</v>
      </c>
      <c r="X956" s="336"/>
      <c r="Y956" s="323"/>
      <c r="Z956" s="323"/>
      <c r="AA956" s="323"/>
      <c r="AB956" s="337">
        <f t="shared" si="181"/>
        <v>0</v>
      </c>
      <c r="AC956" s="336"/>
      <c r="AD956" s="323"/>
      <c r="AE956" s="323"/>
      <c r="AF956" s="323"/>
      <c r="AG956" s="337">
        <f t="shared" si="179"/>
        <v>0</v>
      </c>
      <c r="AH956" s="336"/>
      <c r="AI956" s="323"/>
      <c r="AJ956" s="323"/>
      <c r="AK956" s="323"/>
      <c r="AL956" s="337">
        <f t="shared" si="180"/>
        <v>0</v>
      </c>
    </row>
    <row r="957" spans="1:38" ht="12.75" customHeight="1" x14ac:dyDescent="0.2">
      <c r="A957" s="95" t="s">
        <v>18</v>
      </c>
      <c r="B957" s="96" t="s">
        <v>249</v>
      </c>
      <c r="C957" s="96" t="s">
        <v>142</v>
      </c>
      <c r="D957" s="98">
        <v>9406.5499999999993</v>
      </c>
      <c r="E957" s="98">
        <v>14861.339999999997</v>
      </c>
      <c r="F957" s="98">
        <v>9631.99</v>
      </c>
      <c r="G957" s="98">
        <v>17497.159999999996</v>
      </c>
      <c r="H957" s="121">
        <f t="shared" si="176"/>
        <v>51397.039999999994</v>
      </c>
      <c r="I957" s="98">
        <v>11861.909999999998</v>
      </c>
      <c r="J957" s="98">
        <v>16231.210000000003</v>
      </c>
      <c r="K957" s="98">
        <v>16510.490000000002</v>
      </c>
      <c r="L957" s="98">
        <v>19043.319999999996</v>
      </c>
      <c r="M957" s="121">
        <f t="shared" si="177"/>
        <v>63646.929999999993</v>
      </c>
      <c r="N957" s="98">
        <v>15110.839999999998</v>
      </c>
      <c r="O957" s="98">
        <v>22095.219999999994</v>
      </c>
      <c r="P957" s="98">
        <v>25059.609999999982</v>
      </c>
      <c r="Q957" s="98"/>
      <c r="R957" s="329">
        <f t="shared" si="178"/>
        <v>62265.669999999969</v>
      </c>
      <c r="S957" s="336"/>
      <c r="T957" s="323"/>
      <c r="U957" s="323"/>
      <c r="V957" s="323"/>
      <c r="W957" s="337">
        <f t="shared" si="172"/>
        <v>0</v>
      </c>
      <c r="X957" s="336"/>
      <c r="Y957" s="323"/>
      <c r="Z957" s="323"/>
      <c r="AA957" s="323"/>
      <c r="AB957" s="337">
        <f t="shared" si="181"/>
        <v>0</v>
      </c>
      <c r="AC957" s="336"/>
      <c r="AD957" s="323"/>
      <c r="AE957" s="323"/>
      <c r="AF957" s="323"/>
      <c r="AG957" s="337">
        <f t="shared" si="179"/>
        <v>0</v>
      </c>
      <c r="AH957" s="336"/>
      <c r="AI957" s="323"/>
      <c r="AJ957" s="323"/>
      <c r="AK957" s="323"/>
      <c r="AL957" s="337">
        <f t="shared" si="180"/>
        <v>0</v>
      </c>
    </row>
    <row r="958" spans="1:38" ht="12.75" customHeight="1" x14ac:dyDescent="0.2">
      <c r="A958" s="95" t="s">
        <v>18</v>
      </c>
      <c r="B958" s="96" t="s">
        <v>249</v>
      </c>
      <c r="C958" s="96" t="s">
        <v>143</v>
      </c>
      <c r="D958" s="98">
        <v>10981.46</v>
      </c>
      <c r="E958" s="98">
        <v>10090.029999999999</v>
      </c>
      <c r="F958" s="98">
        <v>61026.18</v>
      </c>
      <c r="G958" s="98">
        <v>35381.519999999975</v>
      </c>
      <c r="H958" s="121">
        <f t="shared" si="176"/>
        <v>117479.18999999997</v>
      </c>
      <c r="I958" s="98">
        <v>20004.109999999982</v>
      </c>
      <c r="J958" s="98">
        <v>36223.539999999979</v>
      </c>
      <c r="K958" s="98">
        <v>35969.459999999977</v>
      </c>
      <c r="L958" s="98">
        <v>27552.399999999958</v>
      </c>
      <c r="M958" s="121">
        <f t="shared" si="177"/>
        <v>119749.50999999989</v>
      </c>
      <c r="N958" s="98">
        <v>18903.669999999991</v>
      </c>
      <c r="O958" s="98">
        <v>15651.44999999999</v>
      </c>
      <c r="P958" s="98">
        <v>23334.779999999984</v>
      </c>
      <c r="Q958" s="98"/>
      <c r="R958" s="329">
        <f t="shared" si="178"/>
        <v>57889.899999999965</v>
      </c>
      <c r="S958" s="336"/>
      <c r="T958" s="323"/>
      <c r="U958" s="323"/>
      <c r="V958" s="323"/>
      <c r="W958" s="337">
        <f t="shared" si="172"/>
        <v>0</v>
      </c>
      <c r="X958" s="336"/>
      <c r="Y958" s="323"/>
      <c r="Z958" s="323"/>
      <c r="AA958" s="323"/>
      <c r="AB958" s="337">
        <f t="shared" si="181"/>
        <v>0</v>
      </c>
      <c r="AC958" s="336"/>
      <c r="AD958" s="323"/>
      <c r="AE958" s="323"/>
      <c r="AF958" s="323"/>
      <c r="AG958" s="337">
        <f t="shared" si="179"/>
        <v>0</v>
      </c>
      <c r="AH958" s="336"/>
      <c r="AI958" s="323"/>
      <c r="AJ958" s="323"/>
      <c r="AK958" s="323"/>
      <c r="AL958" s="337">
        <f t="shared" si="180"/>
        <v>0</v>
      </c>
    </row>
    <row r="959" spans="1:38" ht="12.75" customHeight="1" x14ac:dyDescent="0.2">
      <c r="A959" s="95" t="s">
        <v>18</v>
      </c>
      <c r="B959" s="96" t="s">
        <v>249</v>
      </c>
      <c r="C959" s="96" t="s">
        <v>144</v>
      </c>
      <c r="D959" s="98">
        <v>3737.7200000000003</v>
      </c>
      <c r="E959" s="98">
        <v>4161.01</v>
      </c>
      <c r="F959" s="98">
        <v>2887.9900000000002</v>
      </c>
      <c r="G959" s="98">
        <v>6095.43</v>
      </c>
      <c r="H959" s="121">
        <f t="shared" si="176"/>
        <v>16882.150000000001</v>
      </c>
      <c r="I959" s="98">
        <v>5323.199999999998</v>
      </c>
      <c r="J959" s="98">
        <v>4115.1900000000005</v>
      </c>
      <c r="K959" s="98">
        <v>4880.8500000000004</v>
      </c>
      <c r="L959" s="98">
        <v>5823.0000000000018</v>
      </c>
      <c r="M959" s="121">
        <f t="shared" si="177"/>
        <v>20142.240000000002</v>
      </c>
      <c r="N959" s="98">
        <v>42231.107120000001</v>
      </c>
      <c r="O959" s="98">
        <v>14497.4</v>
      </c>
      <c r="P959" s="98">
        <v>8013.8499999999967</v>
      </c>
      <c r="Q959" s="98"/>
      <c r="R959" s="329">
        <f t="shared" si="178"/>
        <v>64742.357120000001</v>
      </c>
      <c r="S959" s="336"/>
      <c r="T959" s="323"/>
      <c r="U959" s="323"/>
      <c r="V959" s="323"/>
      <c r="W959" s="337">
        <f t="shared" si="172"/>
        <v>0</v>
      </c>
      <c r="X959" s="336"/>
      <c r="Y959" s="323"/>
      <c r="Z959" s="323"/>
      <c r="AA959" s="323"/>
      <c r="AB959" s="337">
        <f t="shared" si="181"/>
        <v>0</v>
      </c>
      <c r="AC959" s="336"/>
      <c r="AD959" s="323"/>
      <c r="AE959" s="323"/>
      <c r="AF959" s="323"/>
      <c r="AG959" s="337">
        <f t="shared" si="179"/>
        <v>0</v>
      </c>
      <c r="AH959" s="336"/>
      <c r="AI959" s="323"/>
      <c r="AJ959" s="323"/>
      <c r="AK959" s="323"/>
      <c r="AL959" s="337">
        <f t="shared" si="180"/>
        <v>0</v>
      </c>
    </row>
    <row r="960" spans="1:38" ht="12.75" customHeight="1" x14ac:dyDescent="0.2">
      <c r="A960" s="95" t="s">
        <v>18</v>
      </c>
      <c r="B960" s="96" t="s">
        <v>249</v>
      </c>
      <c r="C960" s="96" t="s">
        <v>170</v>
      </c>
      <c r="D960" s="98">
        <v>684</v>
      </c>
      <c r="E960" s="98">
        <v>569.79</v>
      </c>
      <c r="F960" s="98">
        <v>1001</v>
      </c>
      <c r="G960" s="98">
        <v>893.74</v>
      </c>
      <c r="H960" s="121">
        <f t="shared" si="176"/>
        <v>3148.5299999999997</v>
      </c>
      <c r="I960" s="98">
        <v>176.36</v>
      </c>
      <c r="J960" s="98">
        <v>504.36</v>
      </c>
      <c r="K960" s="98">
        <v>609.91999999999985</v>
      </c>
      <c r="L960" s="98">
        <v>950.82</v>
      </c>
      <c r="M960" s="121">
        <f t="shared" si="177"/>
        <v>2241.46</v>
      </c>
      <c r="N960" s="98">
        <v>78.36</v>
      </c>
      <c r="O960" s="98">
        <v>574</v>
      </c>
      <c r="P960" s="98"/>
      <c r="Q960" s="98"/>
      <c r="R960" s="329">
        <f t="shared" si="178"/>
        <v>652.36</v>
      </c>
      <c r="S960" s="336"/>
      <c r="T960" s="323"/>
      <c r="U960" s="323"/>
      <c r="V960" s="323"/>
      <c r="W960" s="337">
        <f t="shared" si="172"/>
        <v>0</v>
      </c>
      <c r="X960" s="336"/>
      <c r="Y960" s="323"/>
      <c r="Z960" s="323"/>
      <c r="AA960" s="323"/>
      <c r="AB960" s="337">
        <f t="shared" si="181"/>
        <v>0</v>
      </c>
      <c r="AC960" s="336"/>
      <c r="AD960" s="323"/>
      <c r="AE960" s="323"/>
      <c r="AF960" s="323"/>
      <c r="AG960" s="337">
        <f t="shared" si="179"/>
        <v>0</v>
      </c>
      <c r="AH960" s="336"/>
      <c r="AI960" s="323"/>
      <c r="AJ960" s="323"/>
      <c r="AK960" s="323"/>
      <c r="AL960" s="337">
        <f t="shared" si="180"/>
        <v>0</v>
      </c>
    </row>
    <row r="961" spans="1:38" ht="12.75" customHeight="1" x14ac:dyDescent="0.2">
      <c r="A961" s="95" t="s">
        <v>18</v>
      </c>
      <c r="B961" s="96" t="s">
        <v>249</v>
      </c>
      <c r="C961" s="96" t="s">
        <v>146</v>
      </c>
      <c r="D961" s="98">
        <v>957.68000000000029</v>
      </c>
      <c r="E961" s="98">
        <v>302.83999999999997</v>
      </c>
      <c r="F961" s="98">
        <v>1849.2100000000003</v>
      </c>
      <c r="G961" s="98">
        <v>6070.67</v>
      </c>
      <c r="H961" s="121">
        <f t="shared" si="176"/>
        <v>9180.4000000000015</v>
      </c>
      <c r="I961" s="98">
        <v>3168.0500000000015</v>
      </c>
      <c r="J961" s="98">
        <v>4544.3099999999995</v>
      </c>
      <c r="K961" s="98">
        <v>5773.19</v>
      </c>
      <c r="L961" s="98">
        <v>7512.8979999999992</v>
      </c>
      <c r="M961" s="121">
        <f t="shared" si="177"/>
        <v>20998.447999999997</v>
      </c>
      <c r="N961" s="98">
        <v>4003.95</v>
      </c>
      <c r="O961" s="98">
        <v>3017.1200000000003</v>
      </c>
      <c r="P961" s="98">
        <v>8354.93</v>
      </c>
      <c r="Q961" s="98"/>
      <c r="R961" s="329">
        <f t="shared" si="178"/>
        <v>15376</v>
      </c>
      <c r="S961" s="336"/>
      <c r="T961" s="323"/>
      <c r="U961" s="323"/>
      <c r="V961" s="323"/>
      <c r="W961" s="337">
        <f t="shared" si="172"/>
        <v>0</v>
      </c>
      <c r="X961" s="336"/>
      <c r="Y961" s="323"/>
      <c r="Z961" s="323"/>
      <c r="AA961" s="323"/>
      <c r="AB961" s="337">
        <f t="shared" si="181"/>
        <v>0</v>
      </c>
      <c r="AC961" s="336"/>
      <c r="AD961" s="323"/>
      <c r="AE961" s="323"/>
      <c r="AF961" s="323"/>
      <c r="AG961" s="337">
        <f t="shared" si="179"/>
        <v>0</v>
      </c>
      <c r="AH961" s="336"/>
      <c r="AI961" s="323"/>
      <c r="AJ961" s="323"/>
      <c r="AK961" s="323"/>
      <c r="AL961" s="337">
        <f t="shared" si="180"/>
        <v>0</v>
      </c>
    </row>
    <row r="962" spans="1:38" ht="12.75" customHeight="1" x14ac:dyDescent="0.2">
      <c r="A962" s="95" t="s">
        <v>18</v>
      </c>
      <c r="B962" s="96" t="s">
        <v>249</v>
      </c>
      <c r="C962" s="96" t="s">
        <v>147</v>
      </c>
      <c r="D962" s="98">
        <v>94.99</v>
      </c>
      <c r="E962" s="98">
        <v>92.4</v>
      </c>
      <c r="F962" s="98">
        <v>170.9</v>
      </c>
      <c r="G962" s="98">
        <v>309.70000000000005</v>
      </c>
      <c r="H962" s="121">
        <f t="shared" si="176"/>
        <v>667.99</v>
      </c>
      <c r="I962" s="98">
        <v>144.25</v>
      </c>
      <c r="J962" s="98"/>
      <c r="K962" s="98"/>
      <c r="L962" s="98"/>
      <c r="M962" s="121">
        <f t="shared" si="177"/>
        <v>144.25</v>
      </c>
      <c r="N962" s="98"/>
      <c r="O962" s="98"/>
      <c r="P962" s="98"/>
      <c r="Q962" s="98"/>
      <c r="R962" s="329">
        <f t="shared" si="178"/>
        <v>0</v>
      </c>
      <c r="S962" s="336"/>
      <c r="T962" s="323"/>
      <c r="U962" s="323"/>
      <c r="V962" s="323"/>
      <c r="W962" s="337">
        <f t="shared" si="172"/>
        <v>0</v>
      </c>
      <c r="X962" s="336"/>
      <c r="Y962" s="323"/>
      <c r="Z962" s="323"/>
      <c r="AA962" s="323"/>
      <c r="AB962" s="337">
        <f t="shared" si="181"/>
        <v>0</v>
      </c>
      <c r="AC962" s="336"/>
      <c r="AD962" s="323"/>
      <c r="AE962" s="323"/>
      <c r="AF962" s="323"/>
      <c r="AG962" s="337">
        <f t="shared" si="179"/>
        <v>0</v>
      </c>
      <c r="AH962" s="336"/>
      <c r="AI962" s="323"/>
      <c r="AJ962" s="323"/>
      <c r="AK962" s="323"/>
      <c r="AL962" s="337">
        <f t="shared" si="180"/>
        <v>0</v>
      </c>
    </row>
    <row r="963" spans="1:38" ht="12.75" customHeight="1" x14ac:dyDescent="0.2">
      <c r="A963" s="95" t="s">
        <v>18</v>
      </c>
      <c r="B963" s="96" t="s">
        <v>36</v>
      </c>
      <c r="C963" s="96" t="s">
        <v>146</v>
      </c>
      <c r="D963" s="98">
        <v>68.5</v>
      </c>
      <c r="E963" s="98">
        <v>655.67</v>
      </c>
      <c r="F963" s="98">
        <v>1239.31</v>
      </c>
      <c r="G963" s="98">
        <v>1515.4599999999998</v>
      </c>
      <c r="H963" s="121">
        <f t="shared" si="176"/>
        <v>3478.9399999999996</v>
      </c>
      <c r="I963" s="98">
        <v>250.14</v>
      </c>
      <c r="J963" s="98">
        <v>540.54999999999995</v>
      </c>
      <c r="K963" s="98">
        <v>1224.8599999999999</v>
      </c>
      <c r="L963" s="98">
        <v>1302.93</v>
      </c>
      <c r="M963" s="121">
        <f t="shared" si="177"/>
        <v>3318.4799999999996</v>
      </c>
      <c r="N963" s="98"/>
      <c r="O963" s="98">
        <v>508.54</v>
      </c>
      <c r="P963" s="98">
        <v>387.98</v>
      </c>
      <c r="Q963" s="98"/>
      <c r="R963" s="329">
        <f t="shared" si="178"/>
        <v>896.52</v>
      </c>
      <c r="S963" s="336"/>
      <c r="T963" s="323"/>
      <c r="U963" s="323"/>
      <c r="V963" s="323"/>
      <c r="W963" s="337">
        <f t="shared" si="172"/>
        <v>0</v>
      </c>
      <c r="X963" s="336"/>
      <c r="Y963" s="323"/>
      <c r="Z963" s="323"/>
      <c r="AA963" s="323"/>
      <c r="AB963" s="337">
        <f t="shared" si="181"/>
        <v>0</v>
      </c>
      <c r="AC963" s="336"/>
      <c r="AD963" s="323"/>
      <c r="AE963" s="323"/>
      <c r="AF963" s="323"/>
      <c r="AG963" s="337">
        <f t="shared" si="179"/>
        <v>0</v>
      </c>
      <c r="AH963" s="336"/>
      <c r="AI963" s="323"/>
      <c r="AJ963" s="323"/>
      <c r="AK963" s="323"/>
      <c r="AL963" s="337">
        <f t="shared" si="180"/>
        <v>0</v>
      </c>
    </row>
    <row r="964" spans="1:38" ht="12.75" customHeight="1" x14ac:dyDescent="0.2">
      <c r="A964" s="95" t="s">
        <v>18</v>
      </c>
      <c r="B964" s="96" t="s">
        <v>117</v>
      </c>
      <c r="C964" s="96" t="s">
        <v>159</v>
      </c>
      <c r="D964" s="98"/>
      <c r="E964" s="98"/>
      <c r="F964" s="98"/>
      <c r="G964" s="98">
        <v>228</v>
      </c>
      <c r="H964" s="121">
        <f t="shared" si="176"/>
        <v>228</v>
      </c>
      <c r="I964" s="98">
        <v>156</v>
      </c>
      <c r="J964" s="98">
        <v>69</v>
      </c>
      <c r="K964" s="98">
        <v>292.09000000000003</v>
      </c>
      <c r="L964" s="98">
        <v>236</v>
      </c>
      <c r="M964" s="121">
        <f t="shared" si="177"/>
        <v>753.09</v>
      </c>
      <c r="N964" s="98">
        <v>246</v>
      </c>
      <c r="O964" s="98">
        <v>513</v>
      </c>
      <c r="P964" s="98">
        <v>809</v>
      </c>
      <c r="Q964" s="98"/>
      <c r="R964" s="329">
        <f t="shared" si="178"/>
        <v>1568</v>
      </c>
      <c r="S964" s="336"/>
      <c r="T964" s="323"/>
      <c r="U964" s="323"/>
      <c r="V964" s="323"/>
      <c r="W964" s="337">
        <f t="shared" si="172"/>
        <v>0</v>
      </c>
      <c r="X964" s="336"/>
      <c r="Y964" s="323"/>
      <c r="Z964" s="323"/>
      <c r="AA964" s="323"/>
      <c r="AB964" s="337">
        <f t="shared" si="181"/>
        <v>0</v>
      </c>
      <c r="AC964" s="336"/>
      <c r="AD964" s="323"/>
      <c r="AE964" s="323"/>
      <c r="AF964" s="323"/>
      <c r="AG964" s="337">
        <f t="shared" si="179"/>
        <v>0</v>
      </c>
      <c r="AH964" s="336"/>
      <c r="AI964" s="323"/>
      <c r="AJ964" s="323"/>
      <c r="AK964" s="323"/>
      <c r="AL964" s="337">
        <f t="shared" si="180"/>
        <v>0</v>
      </c>
    </row>
    <row r="965" spans="1:38" ht="12.75" customHeight="1" x14ac:dyDescent="0.2">
      <c r="A965" s="95" t="s">
        <v>18</v>
      </c>
      <c r="B965" s="96" t="s">
        <v>34</v>
      </c>
      <c r="C965" s="96" t="s">
        <v>131</v>
      </c>
      <c r="D965" s="98"/>
      <c r="E965" s="98"/>
      <c r="F965" s="98"/>
      <c r="G965" s="98"/>
      <c r="H965" s="121">
        <f t="shared" si="176"/>
        <v>0</v>
      </c>
      <c r="I965" s="98">
        <v>1345.8300000000002</v>
      </c>
      <c r="J965" s="98">
        <v>2283.25</v>
      </c>
      <c r="K965" s="98">
        <v>4286.9399999999996</v>
      </c>
      <c r="L965" s="98">
        <v>4152.4500000000007</v>
      </c>
      <c r="M965" s="121">
        <f t="shared" si="177"/>
        <v>12068.470000000001</v>
      </c>
      <c r="N965" s="98">
        <v>1865.61</v>
      </c>
      <c r="O965" s="98">
        <v>2138.2500000000005</v>
      </c>
      <c r="P965" s="98">
        <v>4412.4700000000012</v>
      </c>
      <c r="Q965" s="98"/>
      <c r="R965" s="329">
        <f t="shared" si="178"/>
        <v>8416.3300000000017</v>
      </c>
      <c r="S965" s="336"/>
      <c r="T965" s="323"/>
      <c r="U965" s="323"/>
      <c r="V965" s="323"/>
      <c r="W965" s="337">
        <f t="shared" si="172"/>
        <v>0</v>
      </c>
      <c r="X965" s="336"/>
      <c r="Y965" s="323"/>
      <c r="Z965" s="323"/>
      <c r="AA965" s="323"/>
      <c r="AB965" s="337">
        <f t="shared" si="181"/>
        <v>0</v>
      </c>
      <c r="AC965" s="336"/>
      <c r="AD965" s="323"/>
      <c r="AE965" s="323"/>
      <c r="AF965" s="323"/>
      <c r="AG965" s="337">
        <f t="shared" si="179"/>
        <v>0</v>
      </c>
      <c r="AH965" s="336"/>
      <c r="AI965" s="323"/>
      <c r="AJ965" s="323"/>
      <c r="AK965" s="323"/>
      <c r="AL965" s="337">
        <f t="shared" si="180"/>
        <v>0</v>
      </c>
    </row>
    <row r="966" spans="1:38" ht="12.75" customHeight="1" x14ac:dyDescent="0.2">
      <c r="A966" s="95" t="s">
        <v>18</v>
      </c>
      <c r="B966" s="96" t="s">
        <v>34</v>
      </c>
      <c r="C966" s="96" t="s">
        <v>153</v>
      </c>
      <c r="D966" s="98">
        <v>28236.85</v>
      </c>
      <c r="E966" s="98">
        <v>26031.269999999997</v>
      </c>
      <c r="F966" s="98">
        <v>48266.27</v>
      </c>
      <c r="G966" s="98">
        <v>33852.480000000003</v>
      </c>
      <c r="H966" s="121">
        <f t="shared" si="176"/>
        <v>136386.87</v>
      </c>
      <c r="I966" s="98">
        <v>28070.809999999998</v>
      </c>
      <c r="J966" s="98">
        <v>33703.74</v>
      </c>
      <c r="K966" s="98">
        <v>40280.040000000008</v>
      </c>
      <c r="L966" s="98">
        <v>43656.619999999995</v>
      </c>
      <c r="M966" s="121">
        <f t="shared" si="177"/>
        <v>145711.21</v>
      </c>
      <c r="N966" s="98">
        <v>40493.69</v>
      </c>
      <c r="O966" s="98">
        <v>35321.390000000007</v>
      </c>
      <c r="P966" s="98">
        <v>38895.579999999994</v>
      </c>
      <c r="Q966" s="98"/>
      <c r="R966" s="329">
        <f t="shared" si="178"/>
        <v>114710.66</v>
      </c>
      <c r="S966" s="336"/>
      <c r="T966" s="323"/>
      <c r="U966" s="323"/>
      <c r="V966" s="323"/>
      <c r="W966" s="337">
        <f t="shared" si="172"/>
        <v>0</v>
      </c>
      <c r="X966" s="336"/>
      <c r="Y966" s="323"/>
      <c r="Z966" s="323"/>
      <c r="AA966" s="323"/>
      <c r="AB966" s="337">
        <f t="shared" si="181"/>
        <v>0</v>
      </c>
      <c r="AC966" s="336"/>
      <c r="AD966" s="323"/>
      <c r="AE966" s="323"/>
      <c r="AF966" s="323"/>
      <c r="AG966" s="337">
        <f t="shared" si="179"/>
        <v>0</v>
      </c>
      <c r="AH966" s="336"/>
      <c r="AI966" s="323"/>
      <c r="AJ966" s="323"/>
      <c r="AK966" s="323"/>
      <c r="AL966" s="337">
        <f t="shared" si="180"/>
        <v>0</v>
      </c>
    </row>
    <row r="967" spans="1:38" ht="12.75" customHeight="1" x14ac:dyDescent="0.2">
      <c r="A967" s="95" t="s">
        <v>18</v>
      </c>
      <c r="B967" s="96" t="s">
        <v>34</v>
      </c>
      <c r="C967" s="96" t="s">
        <v>141</v>
      </c>
      <c r="D967" s="98">
        <v>7156.67</v>
      </c>
      <c r="E967" s="98">
        <v>6296.4</v>
      </c>
      <c r="F967" s="98">
        <v>8447.7199999999993</v>
      </c>
      <c r="G967" s="98">
        <v>10352.77</v>
      </c>
      <c r="H967" s="121">
        <f t="shared" si="176"/>
        <v>32253.56</v>
      </c>
      <c r="I967" s="98">
        <v>7965.2300000000014</v>
      </c>
      <c r="J967" s="98">
        <v>7136.5999999999995</v>
      </c>
      <c r="K967" s="98">
        <v>8992.0400000000009</v>
      </c>
      <c r="L967" s="98">
        <v>11038.900000000001</v>
      </c>
      <c r="M967" s="121">
        <f t="shared" si="177"/>
        <v>35132.770000000004</v>
      </c>
      <c r="N967" s="98">
        <v>9864.0600000000013</v>
      </c>
      <c r="O967" s="98">
        <v>7573.6700000000019</v>
      </c>
      <c r="P967" s="98">
        <v>10088.790000000003</v>
      </c>
      <c r="Q967" s="98"/>
      <c r="R967" s="329">
        <f t="shared" si="178"/>
        <v>27526.520000000004</v>
      </c>
      <c r="S967" s="336"/>
      <c r="T967" s="323"/>
      <c r="U967" s="323"/>
      <c r="V967" s="323"/>
      <c r="W967" s="337">
        <f t="shared" si="172"/>
        <v>0</v>
      </c>
      <c r="X967" s="336"/>
      <c r="Y967" s="323"/>
      <c r="Z967" s="323"/>
      <c r="AA967" s="323"/>
      <c r="AB967" s="337">
        <f t="shared" si="181"/>
        <v>0</v>
      </c>
      <c r="AC967" s="336"/>
      <c r="AD967" s="323"/>
      <c r="AE967" s="323"/>
      <c r="AF967" s="323"/>
      <c r="AG967" s="337">
        <f t="shared" si="179"/>
        <v>0</v>
      </c>
      <c r="AH967" s="336"/>
      <c r="AI967" s="323"/>
      <c r="AJ967" s="323"/>
      <c r="AK967" s="323"/>
      <c r="AL967" s="337">
        <f t="shared" si="180"/>
        <v>0</v>
      </c>
    </row>
    <row r="968" spans="1:38" ht="12.75" customHeight="1" x14ac:dyDescent="0.2">
      <c r="A968" s="95" t="s">
        <v>18</v>
      </c>
      <c r="B968" s="96" t="s">
        <v>34</v>
      </c>
      <c r="C968" s="96" t="s">
        <v>143</v>
      </c>
      <c r="D968" s="98">
        <v>210.95</v>
      </c>
      <c r="E968" s="98">
        <v>166.75</v>
      </c>
      <c r="F968" s="98">
        <v>873.1</v>
      </c>
      <c r="G968" s="98">
        <v>1138.75</v>
      </c>
      <c r="H968" s="121">
        <f t="shared" si="176"/>
        <v>2389.5500000000002</v>
      </c>
      <c r="I968" s="98">
        <v>275.2</v>
      </c>
      <c r="J968" s="98">
        <v>226.9</v>
      </c>
      <c r="K968" s="98">
        <v>1317.6999999999998</v>
      </c>
      <c r="L968" s="98">
        <v>741.9</v>
      </c>
      <c r="M968" s="121">
        <f t="shared" si="177"/>
        <v>2561.6999999999998</v>
      </c>
      <c r="N968" s="98">
        <v>161.75</v>
      </c>
      <c r="O968" s="98">
        <v>451.45</v>
      </c>
      <c r="P968" s="98">
        <v>624.40000000000009</v>
      </c>
      <c r="Q968" s="98"/>
      <c r="R968" s="329">
        <f t="shared" si="178"/>
        <v>1237.6000000000001</v>
      </c>
      <c r="S968" s="336"/>
      <c r="T968" s="323"/>
      <c r="U968" s="323"/>
      <c r="V968" s="323"/>
      <c r="W968" s="337">
        <f t="shared" si="172"/>
        <v>0</v>
      </c>
      <c r="X968" s="336"/>
      <c r="Y968" s="323"/>
      <c r="Z968" s="323"/>
      <c r="AA968" s="323"/>
      <c r="AB968" s="337">
        <f t="shared" si="181"/>
        <v>0</v>
      </c>
      <c r="AC968" s="336"/>
      <c r="AD968" s="323"/>
      <c r="AE968" s="323"/>
      <c r="AF968" s="323"/>
      <c r="AG968" s="337">
        <f t="shared" si="179"/>
        <v>0</v>
      </c>
      <c r="AH968" s="336"/>
      <c r="AI968" s="323"/>
      <c r="AJ968" s="323"/>
      <c r="AK968" s="323"/>
      <c r="AL968" s="337">
        <f t="shared" si="180"/>
        <v>0</v>
      </c>
    </row>
    <row r="969" spans="1:38" ht="12.75" customHeight="1" x14ac:dyDescent="0.2">
      <c r="A969" s="95" t="s">
        <v>18</v>
      </c>
      <c r="B969" s="96" t="s">
        <v>34</v>
      </c>
      <c r="C969" s="96" t="s">
        <v>146</v>
      </c>
      <c r="D969" s="98">
        <v>5393.0600000000013</v>
      </c>
      <c r="E969" s="98">
        <v>6833.5199999999995</v>
      </c>
      <c r="F969" s="98">
        <v>8884.7699999999986</v>
      </c>
      <c r="G969" s="98">
        <v>9653.8799999999992</v>
      </c>
      <c r="H969" s="121">
        <f t="shared" si="176"/>
        <v>30765.229999999996</v>
      </c>
      <c r="I969" s="98">
        <v>5504.1</v>
      </c>
      <c r="J969" s="98">
        <v>7204.3200000000006</v>
      </c>
      <c r="K969" s="98">
        <v>11107.43</v>
      </c>
      <c r="L969" s="98">
        <v>10995.749999999998</v>
      </c>
      <c r="M969" s="121">
        <f t="shared" si="177"/>
        <v>34811.599999999999</v>
      </c>
      <c r="N969" s="98">
        <v>5586.8900000000012</v>
      </c>
      <c r="O969" s="98">
        <v>7910.6399999999994</v>
      </c>
      <c r="P969" s="98">
        <v>8954.6500000000015</v>
      </c>
      <c r="Q969" s="98"/>
      <c r="R969" s="329">
        <f t="shared" si="178"/>
        <v>22452.18</v>
      </c>
      <c r="S969" s="336"/>
      <c r="T969" s="323"/>
      <c r="U969" s="323"/>
      <c r="V969" s="323"/>
      <c r="W969" s="337">
        <f t="shared" si="172"/>
        <v>0</v>
      </c>
      <c r="X969" s="336"/>
      <c r="Y969" s="323"/>
      <c r="Z969" s="323"/>
      <c r="AA969" s="323"/>
      <c r="AB969" s="337">
        <f t="shared" si="181"/>
        <v>0</v>
      </c>
      <c r="AC969" s="336"/>
      <c r="AD969" s="323"/>
      <c r="AE969" s="323"/>
      <c r="AF969" s="323"/>
      <c r="AG969" s="337">
        <f t="shared" si="179"/>
        <v>0</v>
      </c>
      <c r="AH969" s="336"/>
      <c r="AI969" s="323"/>
      <c r="AJ969" s="323"/>
      <c r="AK969" s="323"/>
      <c r="AL969" s="337">
        <f t="shared" si="180"/>
        <v>0</v>
      </c>
    </row>
    <row r="970" spans="1:38" ht="12.75" customHeight="1" x14ac:dyDescent="0.2">
      <c r="A970" s="95" t="s">
        <v>18</v>
      </c>
      <c r="B970" s="96" t="s">
        <v>34</v>
      </c>
      <c r="C970" s="96" t="s">
        <v>154</v>
      </c>
      <c r="D970" s="98"/>
      <c r="E970" s="98"/>
      <c r="F970" s="98"/>
      <c r="G970" s="98"/>
      <c r="H970" s="121">
        <f t="shared" si="176"/>
        <v>0</v>
      </c>
      <c r="I970" s="98"/>
      <c r="J970" s="98"/>
      <c r="K970" s="98">
        <v>462.65</v>
      </c>
      <c r="L970" s="98">
        <v>353</v>
      </c>
      <c r="M970" s="121">
        <f t="shared" si="177"/>
        <v>815.65</v>
      </c>
      <c r="N970" s="98">
        <v>345.40000000000003</v>
      </c>
      <c r="O970" s="98">
        <v>114.39999999999999</v>
      </c>
      <c r="P970" s="98">
        <v>197.8</v>
      </c>
      <c r="Q970" s="98"/>
      <c r="R970" s="329">
        <f t="shared" si="178"/>
        <v>657.6</v>
      </c>
      <c r="S970" s="336"/>
      <c r="T970" s="323"/>
      <c r="U970" s="323"/>
      <c r="V970" s="323"/>
      <c r="W970" s="337">
        <f t="shared" si="172"/>
        <v>0</v>
      </c>
      <c r="X970" s="336"/>
      <c r="Y970" s="323"/>
      <c r="Z970" s="323"/>
      <c r="AA970" s="323"/>
      <c r="AB970" s="337">
        <f t="shared" si="181"/>
        <v>0</v>
      </c>
      <c r="AC970" s="336"/>
      <c r="AD970" s="323"/>
      <c r="AE970" s="323"/>
      <c r="AF970" s="323"/>
      <c r="AG970" s="337">
        <f t="shared" si="179"/>
        <v>0</v>
      </c>
      <c r="AH970" s="336"/>
      <c r="AI970" s="323"/>
      <c r="AJ970" s="323"/>
      <c r="AK970" s="323"/>
      <c r="AL970" s="337">
        <f t="shared" si="180"/>
        <v>0</v>
      </c>
    </row>
    <row r="971" spans="1:38" ht="12.75" customHeight="1" x14ac:dyDescent="0.2">
      <c r="A971" s="95" t="s">
        <v>18</v>
      </c>
      <c r="B971" s="96" t="s">
        <v>223</v>
      </c>
      <c r="C971" s="96" t="s">
        <v>129</v>
      </c>
      <c r="D971" s="98">
        <v>525.91999999999996</v>
      </c>
      <c r="E971" s="98">
        <v>617</v>
      </c>
      <c r="F971" s="98">
        <v>546.96</v>
      </c>
      <c r="G971" s="98">
        <v>546.98</v>
      </c>
      <c r="H971" s="121">
        <f t="shared" si="176"/>
        <v>2236.86</v>
      </c>
      <c r="I971" s="98">
        <v>273.48</v>
      </c>
      <c r="J971" s="98">
        <v>821.63</v>
      </c>
      <c r="K971" s="98">
        <v>273.48</v>
      </c>
      <c r="L971" s="98">
        <v>700.04000000000008</v>
      </c>
      <c r="M971" s="121">
        <f t="shared" si="177"/>
        <v>2068.63</v>
      </c>
      <c r="N971" s="98">
        <v>243.97000000000003</v>
      </c>
      <c r="O971" s="98"/>
      <c r="P971" s="98">
        <v>205.11</v>
      </c>
      <c r="Q971" s="98"/>
      <c r="R971" s="329">
        <f t="shared" si="178"/>
        <v>449.08000000000004</v>
      </c>
      <c r="S971" s="336"/>
      <c r="T971" s="323"/>
      <c r="U971" s="323"/>
      <c r="V971" s="323"/>
      <c r="W971" s="337">
        <f t="shared" si="172"/>
        <v>0</v>
      </c>
      <c r="X971" s="336"/>
      <c r="Y971" s="323"/>
      <c r="Z971" s="323"/>
      <c r="AA971" s="323"/>
      <c r="AB971" s="337">
        <f t="shared" si="181"/>
        <v>0</v>
      </c>
      <c r="AC971" s="336"/>
      <c r="AD971" s="323"/>
      <c r="AE971" s="323"/>
      <c r="AF971" s="323"/>
      <c r="AG971" s="337">
        <f t="shared" si="179"/>
        <v>0</v>
      </c>
      <c r="AH971" s="336"/>
      <c r="AI971" s="323"/>
      <c r="AJ971" s="323"/>
      <c r="AK971" s="323"/>
      <c r="AL971" s="337">
        <f t="shared" si="180"/>
        <v>0</v>
      </c>
    </row>
    <row r="972" spans="1:38" ht="12.75" customHeight="1" x14ac:dyDescent="0.2">
      <c r="A972" s="95" t="s">
        <v>18</v>
      </c>
      <c r="B972" s="96" t="s">
        <v>62</v>
      </c>
      <c r="C972" s="96" t="s">
        <v>126</v>
      </c>
      <c r="D972" s="98"/>
      <c r="E972" s="98"/>
      <c r="F972" s="98"/>
      <c r="G972" s="98"/>
      <c r="H972" s="121">
        <f t="shared" ref="H972:H999" si="182">SUM(D972:G972)</f>
        <v>0</v>
      </c>
      <c r="I972" s="98"/>
      <c r="J972" s="98"/>
      <c r="K972" s="98">
        <v>12469.51</v>
      </c>
      <c r="L972" s="98">
        <v>13453.41</v>
      </c>
      <c r="M972" s="121">
        <f t="shared" ref="M972:M999" si="183">SUM(I972:L972)</f>
        <v>25922.92</v>
      </c>
      <c r="N972" s="98">
        <v>6877.17</v>
      </c>
      <c r="O972" s="98">
        <v>4767</v>
      </c>
      <c r="P972" s="98">
        <v>14414.199999999997</v>
      </c>
      <c r="Q972" s="98"/>
      <c r="R972" s="329">
        <f t="shared" ref="R972:R999" si="184">SUM(N972:Q972)</f>
        <v>26058.369999999995</v>
      </c>
      <c r="S972" s="336"/>
      <c r="T972" s="323"/>
      <c r="U972" s="323"/>
      <c r="V972" s="323"/>
      <c r="W972" s="337">
        <f t="shared" si="172"/>
        <v>0</v>
      </c>
      <c r="X972" s="336"/>
      <c r="Y972" s="323"/>
      <c r="Z972" s="323"/>
      <c r="AA972" s="323"/>
      <c r="AB972" s="337">
        <f t="shared" si="181"/>
        <v>0</v>
      </c>
      <c r="AC972" s="336"/>
      <c r="AD972" s="323"/>
      <c r="AE972" s="323"/>
      <c r="AF972" s="323"/>
      <c r="AG972" s="337">
        <f t="shared" si="179"/>
        <v>0</v>
      </c>
      <c r="AH972" s="336"/>
      <c r="AI972" s="323"/>
      <c r="AJ972" s="323"/>
      <c r="AK972" s="323"/>
      <c r="AL972" s="337">
        <f t="shared" si="180"/>
        <v>0</v>
      </c>
    </row>
    <row r="973" spans="1:38" ht="12.75" customHeight="1" x14ac:dyDescent="0.2">
      <c r="A973" s="95" t="s">
        <v>18</v>
      </c>
      <c r="B973" s="96" t="s">
        <v>62</v>
      </c>
      <c r="C973" s="96" t="s">
        <v>127</v>
      </c>
      <c r="D973" s="98"/>
      <c r="E973" s="98"/>
      <c r="F973" s="98"/>
      <c r="G973" s="98"/>
      <c r="H973" s="121">
        <f t="shared" si="182"/>
        <v>0</v>
      </c>
      <c r="I973" s="98">
        <v>5658.34</v>
      </c>
      <c r="J973" s="98">
        <v>2430.06</v>
      </c>
      <c r="K973" s="98">
        <v>8110.9500000000007</v>
      </c>
      <c r="L973" s="98">
        <v>10021.6</v>
      </c>
      <c r="M973" s="121">
        <f t="shared" si="183"/>
        <v>26220.95</v>
      </c>
      <c r="N973" s="98">
        <v>6143.4</v>
      </c>
      <c r="O973" s="98">
        <v>4142</v>
      </c>
      <c r="P973" s="98">
        <v>8978.8299999999981</v>
      </c>
      <c r="Q973" s="98"/>
      <c r="R973" s="329">
        <f t="shared" si="184"/>
        <v>19264.229999999996</v>
      </c>
      <c r="S973" s="336"/>
      <c r="T973" s="323"/>
      <c r="U973" s="323"/>
      <c r="V973" s="323"/>
      <c r="W973" s="337">
        <f t="shared" si="172"/>
        <v>0</v>
      </c>
      <c r="X973" s="336"/>
      <c r="Y973" s="323"/>
      <c r="Z973" s="323"/>
      <c r="AA973" s="323"/>
      <c r="AB973" s="337">
        <f t="shared" si="181"/>
        <v>0</v>
      </c>
      <c r="AC973" s="336"/>
      <c r="AD973" s="323"/>
      <c r="AE973" s="323"/>
      <c r="AF973" s="323"/>
      <c r="AG973" s="337">
        <f t="shared" si="179"/>
        <v>0</v>
      </c>
      <c r="AH973" s="336"/>
      <c r="AI973" s="323"/>
      <c r="AJ973" s="323"/>
      <c r="AK973" s="323"/>
      <c r="AL973" s="337">
        <f t="shared" si="180"/>
        <v>0</v>
      </c>
    </row>
    <row r="974" spans="1:38" ht="12.75" customHeight="1" x14ac:dyDescent="0.2">
      <c r="A974" s="95" t="s">
        <v>18</v>
      </c>
      <c r="B974" s="96" t="s">
        <v>62</v>
      </c>
      <c r="C974" s="96" t="s">
        <v>131</v>
      </c>
      <c r="D974" s="98"/>
      <c r="E974" s="98"/>
      <c r="F974" s="98"/>
      <c r="G974" s="98"/>
      <c r="H974" s="121">
        <f t="shared" si="182"/>
        <v>0</v>
      </c>
      <c r="I974" s="98">
        <v>4027.1900000000005</v>
      </c>
      <c r="J974" s="98">
        <v>2397.7199999999998</v>
      </c>
      <c r="K974" s="98"/>
      <c r="L974" s="98"/>
      <c r="M974" s="121">
        <f t="shared" si="183"/>
        <v>6424.91</v>
      </c>
      <c r="N974" s="98">
        <v>2123</v>
      </c>
      <c r="O974" s="98">
        <v>5576</v>
      </c>
      <c r="P974" s="98">
        <v>8217.8900000000012</v>
      </c>
      <c r="Q974" s="98"/>
      <c r="R974" s="329">
        <f t="shared" si="184"/>
        <v>15916.890000000001</v>
      </c>
      <c r="S974" s="336"/>
      <c r="T974" s="323"/>
      <c r="U974" s="323"/>
      <c r="V974" s="323"/>
      <c r="W974" s="337">
        <f t="shared" si="172"/>
        <v>0</v>
      </c>
      <c r="X974" s="336"/>
      <c r="Y974" s="323"/>
      <c r="Z974" s="323"/>
      <c r="AA974" s="323"/>
      <c r="AB974" s="337">
        <f t="shared" si="181"/>
        <v>0</v>
      </c>
      <c r="AC974" s="336"/>
      <c r="AD974" s="323"/>
      <c r="AE974" s="323"/>
      <c r="AF974" s="323"/>
      <c r="AG974" s="337">
        <f t="shared" si="179"/>
        <v>0</v>
      </c>
      <c r="AH974" s="336"/>
      <c r="AI974" s="323"/>
      <c r="AJ974" s="323"/>
      <c r="AK974" s="323"/>
      <c r="AL974" s="337">
        <f t="shared" si="180"/>
        <v>0</v>
      </c>
    </row>
    <row r="975" spans="1:38" ht="12.75" customHeight="1" x14ac:dyDescent="0.2">
      <c r="A975" s="95" t="s">
        <v>18</v>
      </c>
      <c r="B975" s="96" t="s">
        <v>62</v>
      </c>
      <c r="C975" s="96" t="s">
        <v>148</v>
      </c>
      <c r="D975" s="98"/>
      <c r="E975" s="98"/>
      <c r="F975" s="98"/>
      <c r="G975" s="98"/>
      <c r="H975" s="121">
        <f t="shared" si="182"/>
        <v>0</v>
      </c>
      <c r="I975" s="98"/>
      <c r="J975" s="98"/>
      <c r="K975" s="98"/>
      <c r="L975" s="98">
        <v>4399.71</v>
      </c>
      <c r="M975" s="121">
        <f t="shared" si="183"/>
        <v>4399.71</v>
      </c>
      <c r="N975" s="98">
        <v>2891.8399999999997</v>
      </c>
      <c r="O975" s="98">
        <v>2417</v>
      </c>
      <c r="P975" s="98">
        <v>6450.68</v>
      </c>
      <c r="Q975" s="98"/>
      <c r="R975" s="329">
        <f t="shared" si="184"/>
        <v>11759.52</v>
      </c>
      <c r="S975" s="336"/>
      <c r="T975" s="323"/>
      <c r="U975" s="323"/>
      <c r="V975" s="323"/>
      <c r="W975" s="337">
        <f t="shared" si="172"/>
        <v>0</v>
      </c>
      <c r="X975" s="336"/>
      <c r="Y975" s="323"/>
      <c r="Z975" s="323"/>
      <c r="AA975" s="323"/>
      <c r="AB975" s="337">
        <f t="shared" si="181"/>
        <v>0</v>
      </c>
      <c r="AC975" s="336"/>
      <c r="AD975" s="323"/>
      <c r="AE975" s="323"/>
      <c r="AF975" s="323"/>
      <c r="AG975" s="337">
        <f t="shared" si="179"/>
        <v>0</v>
      </c>
      <c r="AH975" s="336"/>
      <c r="AI975" s="323"/>
      <c r="AJ975" s="323"/>
      <c r="AK975" s="323"/>
      <c r="AL975" s="337">
        <f t="shared" si="180"/>
        <v>0</v>
      </c>
    </row>
    <row r="976" spans="1:38" ht="12.75" customHeight="1" x14ac:dyDescent="0.2">
      <c r="A976" s="95" t="s">
        <v>18</v>
      </c>
      <c r="B976" s="96" t="s">
        <v>62</v>
      </c>
      <c r="C976" s="96" t="s">
        <v>142</v>
      </c>
      <c r="D976" s="98">
        <v>727.66000000000008</v>
      </c>
      <c r="E976" s="98">
        <v>1367.1200000000001</v>
      </c>
      <c r="F976" s="98">
        <v>1454.1000000000001</v>
      </c>
      <c r="G976" s="98">
        <v>1754.49</v>
      </c>
      <c r="H976" s="121">
        <f t="shared" si="182"/>
        <v>5303.37</v>
      </c>
      <c r="I976" s="98">
        <v>101.1</v>
      </c>
      <c r="J976" s="98">
        <v>1821.97</v>
      </c>
      <c r="K976" s="98">
        <v>1011.99</v>
      </c>
      <c r="L976" s="98">
        <v>3310.9400000000005</v>
      </c>
      <c r="M976" s="121">
        <f t="shared" si="183"/>
        <v>6246</v>
      </c>
      <c r="N976" s="98">
        <v>4566.79</v>
      </c>
      <c r="O976" s="98">
        <v>798</v>
      </c>
      <c r="P976" s="98">
        <v>5754.65</v>
      </c>
      <c r="Q976" s="98"/>
      <c r="R976" s="329">
        <f t="shared" si="184"/>
        <v>11119.439999999999</v>
      </c>
      <c r="S976" s="336"/>
      <c r="T976" s="323"/>
      <c r="U976" s="323"/>
      <c r="V976" s="323"/>
      <c r="W976" s="337">
        <f t="shared" si="172"/>
        <v>0</v>
      </c>
      <c r="X976" s="336"/>
      <c r="Y976" s="323"/>
      <c r="Z976" s="323"/>
      <c r="AA976" s="323"/>
      <c r="AB976" s="337">
        <f t="shared" si="181"/>
        <v>0</v>
      </c>
      <c r="AC976" s="336"/>
      <c r="AD976" s="323"/>
      <c r="AE976" s="323"/>
      <c r="AF976" s="323"/>
      <c r="AG976" s="337">
        <f t="shared" si="179"/>
        <v>0</v>
      </c>
      <c r="AH976" s="336"/>
      <c r="AI976" s="323"/>
      <c r="AJ976" s="323"/>
      <c r="AK976" s="323"/>
      <c r="AL976" s="337">
        <f t="shared" si="180"/>
        <v>0</v>
      </c>
    </row>
    <row r="977" spans="1:38" ht="12.75" customHeight="1" x14ac:dyDescent="0.2">
      <c r="A977" s="95" t="s">
        <v>18</v>
      </c>
      <c r="B977" s="96" t="s">
        <v>62</v>
      </c>
      <c r="C977" s="96" t="s">
        <v>143</v>
      </c>
      <c r="D977" s="98">
        <v>5575.79</v>
      </c>
      <c r="E977" s="98">
        <v>6454.64</v>
      </c>
      <c r="F977" s="98">
        <v>7370.14</v>
      </c>
      <c r="G977" s="98">
        <v>12806.93</v>
      </c>
      <c r="H977" s="121">
        <f t="shared" si="182"/>
        <v>32207.5</v>
      </c>
      <c r="I977" s="98">
        <v>7666.05</v>
      </c>
      <c r="J977" s="98">
        <v>6800.96</v>
      </c>
      <c r="K977" s="98">
        <v>11525.86</v>
      </c>
      <c r="L977" s="98">
        <v>11653.53</v>
      </c>
      <c r="M977" s="121">
        <f t="shared" si="183"/>
        <v>37646.400000000001</v>
      </c>
      <c r="N977" s="98">
        <v>5666.7099999999991</v>
      </c>
      <c r="O977" s="98">
        <v>6207</v>
      </c>
      <c r="P977" s="98">
        <v>10672.69</v>
      </c>
      <c r="Q977" s="98"/>
      <c r="R977" s="329">
        <f t="shared" si="184"/>
        <v>22546.400000000001</v>
      </c>
      <c r="S977" s="336"/>
      <c r="T977" s="323"/>
      <c r="U977" s="323"/>
      <c r="V977" s="323"/>
      <c r="W977" s="337">
        <f t="shared" si="172"/>
        <v>0</v>
      </c>
      <c r="X977" s="336"/>
      <c r="Y977" s="323"/>
      <c r="Z977" s="323"/>
      <c r="AA977" s="323"/>
      <c r="AB977" s="337">
        <f t="shared" si="181"/>
        <v>0</v>
      </c>
      <c r="AC977" s="336"/>
      <c r="AD977" s="323"/>
      <c r="AE977" s="323"/>
      <c r="AF977" s="323"/>
      <c r="AG977" s="337">
        <f t="shared" si="179"/>
        <v>0</v>
      </c>
      <c r="AH977" s="336"/>
      <c r="AI977" s="323"/>
      <c r="AJ977" s="323"/>
      <c r="AK977" s="323"/>
      <c r="AL977" s="337">
        <f t="shared" si="180"/>
        <v>0</v>
      </c>
    </row>
    <row r="978" spans="1:38" ht="12.75" customHeight="1" x14ac:dyDescent="0.2">
      <c r="A978" s="95" t="s">
        <v>18</v>
      </c>
      <c r="B978" s="96" t="s">
        <v>62</v>
      </c>
      <c r="C978" s="96" t="s">
        <v>144</v>
      </c>
      <c r="D978" s="98">
        <v>6542.65</v>
      </c>
      <c r="E978" s="98">
        <v>11202.8</v>
      </c>
      <c r="F978" s="98">
        <v>15683.529999999999</v>
      </c>
      <c r="G978" s="98">
        <v>14610.730000000001</v>
      </c>
      <c r="H978" s="121">
        <f t="shared" si="182"/>
        <v>48039.71</v>
      </c>
      <c r="I978" s="98">
        <v>9286.2099999999991</v>
      </c>
      <c r="J978" s="98">
        <v>20168.199999999997</v>
      </c>
      <c r="K978" s="98">
        <v>15211.909999999998</v>
      </c>
      <c r="L978" s="98">
        <v>15549.079999999998</v>
      </c>
      <c r="M978" s="121">
        <f t="shared" si="183"/>
        <v>60215.399999999994</v>
      </c>
      <c r="N978" s="98">
        <v>11310.52</v>
      </c>
      <c r="O978" s="98">
        <v>16808</v>
      </c>
      <c r="P978" s="98">
        <v>21317.27</v>
      </c>
      <c r="Q978" s="98"/>
      <c r="R978" s="329">
        <f t="shared" si="184"/>
        <v>49435.79</v>
      </c>
      <c r="S978" s="336"/>
      <c r="T978" s="323"/>
      <c r="U978" s="323"/>
      <c r="V978" s="323"/>
      <c r="W978" s="337">
        <f t="shared" si="172"/>
        <v>0</v>
      </c>
      <c r="X978" s="336"/>
      <c r="Y978" s="323"/>
      <c r="Z978" s="323"/>
      <c r="AA978" s="323"/>
      <c r="AB978" s="337">
        <f t="shared" si="181"/>
        <v>0</v>
      </c>
      <c r="AC978" s="336"/>
      <c r="AD978" s="323"/>
      <c r="AE978" s="323"/>
      <c r="AF978" s="323"/>
      <c r="AG978" s="337">
        <f t="shared" si="179"/>
        <v>0</v>
      </c>
      <c r="AH978" s="336"/>
      <c r="AI978" s="323"/>
      <c r="AJ978" s="323"/>
      <c r="AK978" s="323"/>
      <c r="AL978" s="337">
        <f t="shared" si="180"/>
        <v>0</v>
      </c>
    </row>
    <row r="979" spans="1:38" ht="12.75" customHeight="1" x14ac:dyDescent="0.2">
      <c r="A979" s="95" t="s">
        <v>18</v>
      </c>
      <c r="B979" s="96" t="s">
        <v>62</v>
      </c>
      <c r="C979" s="96" t="s">
        <v>170</v>
      </c>
      <c r="D979" s="98"/>
      <c r="E979" s="98"/>
      <c r="F979" s="98"/>
      <c r="G979" s="98"/>
      <c r="H979" s="121">
        <f t="shared" si="182"/>
        <v>0</v>
      </c>
      <c r="I979" s="98"/>
      <c r="J979" s="98">
        <v>8876.2099999999991</v>
      </c>
      <c r="K979" s="98">
        <v>20464.25</v>
      </c>
      <c r="L979" s="98">
        <v>19437.839999999997</v>
      </c>
      <c r="M979" s="121">
        <f t="shared" si="183"/>
        <v>48778.299999999996</v>
      </c>
      <c r="N979" s="98">
        <v>17122.66</v>
      </c>
      <c r="O979" s="98">
        <v>12003</v>
      </c>
      <c r="P979" s="98">
        <v>29935.030000000006</v>
      </c>
      <c r="Q979" s="98"/>
      <c r="R979" s="329">
        <f t="shared" si="184"/>
        <v>59060.69</v>
      </c>
      <c r="S979" s="336"/>
      <c r="T979" s="323"/>
      <c r="U979" s="323"/>
      <c r="V979" s="323"/>
      <c r="W979" s="337">
        <f t="shared" si="172"/>
        <v>0</v>
      </c>
      <c r="X979" s="336"/>
      <c r="Y979" s="323"/>
      <c r="Z979" s="323"/>
      <c r="AA979" s="323"/>
      <c r="AB979" s="337">
        <f t="shared" si="181"/>
        <v>0</v>
      </c>
      <c r="AC979" s="336"/>
      <c r="AD979" s="323"/>
      <c r="AE979" s="323"/>
      <c r="AF979" s="323"/>
      <c r="AG979" s="337">
        <f t="shared" si="179"/>
        <v>0</v>
      </c>
      <c r="AH979" s="336"/>
      <c r="AI979" s="323"/>
      <c r="AJ979" s="323"/>
      <c r="AK979" s="323"/>
      <c r="AL979" s="337">
        <f t="shared" si="180"/>
        <v>0</v>
      </c>
    </row>
    <row r="980" spans="1:38" ht="12.75" customHeight="1" x14ac:dyDescent="0.2">
      <c r="A980" s="95" t="s">
        <v>18</v>
      </c>
      <c r="B980" s="96" t="s">
        <v>58</v>
      </c>
      <c r="C980" s="96" t="s">
        <v>126</v>
      </c>
      <c r="D980" s="98"/>
      <c r="E980" s="98"/>
      <c r="F980" s="98"/>
      <c r="G980" s="98"/>
      <c r="H980" s="121">
        <f t="shared" si="182"/>
        <v>0</v>
      </c>
      <c r="I980" s="98"/>
      <c r="J980" s="98"/>
      <c r="K980" s="98"/>
      <c r="L980" s="98">
        <v>1070.3</v>
      </c>
      <c r="M980" s="121">
        <f t="shared" si="183"/>
        <v>1070.3</v>
      </c>
      <c r="N980" s="98">
        <v>602.38</v>
      </c>
      <c r="O980" s="98">
        <v>492.7</v>
      </c>
      <c r="P980" s="98">
        <v>2965.53</v>
      </c>
      <c r="Q980" s="98"/>
      <c r="R980" s="329">
        <f t="shared" si="184"/>
        <v>4060.61</v>
      </c>
      <c r="S980" s="336"/>
      <c r="T980" s="323"/>
      <c r="U980" s="323"/>
      <c r="V980" s="323"/>
      <c r="W980" s="337">
        <f t="shared" si="172"/>
        <v>0</v>
      </c>
      <c r="X980" s="336"/>
      <c r="Y980" s="323"/>
      <c r="Z980" s="323"/>
      <c r="AA980" s="323"/>
      <c r="AB980" s="337">
        <f t="shared" si="181"/>
        <v>0</v>
      </c>
      <c r="AC980" s="336"/>
      <c r="AD980" s="323"/>
      <c r="AE980" s="323"/>
      <c r="AF980" s="323"/>
      <c r="AG980" s="337">
        <f t="shared" si="179"/>
        <v>0</v>
      </c>
      <c r="AH980" s="336"/>
      <c r="AI980" s="323"/>
      <c r="AJ980" s="323"/>
      <c r="AK980" s="323"/>
      <c r="AL980" s="337">
        <f t="shared" si="180"/>
        <v>0</v>
      </c>
    </row>
    <row r="981" spans="1:38" ht="12.75" customHeight="1" x14ac:dyDescent="0.2">
      <c r="A981" s="95" t="s">
        <v>18</v>
      </c>
      <c r="B981" s="96" t="s">
        <v>58</v>
      </c>
      <c r="C981" s="96" t="s">
        <v>135</v>
      </c>
      <c r="D981" s="98">
        <v>356.36</v>
      </c>
      <c r="E981" s="98">
        <v>4466.71</v>
      </c>
      <c r="F981" s="98">
        <v>7037.2100000000009</v>
      </c>
      <c r="G981" s="98">
        <v>6669.7799999999988</v>
      </c>
      <c r="H981" s="121">
        <f t="shared" si="182"/>
        <v>18530.059999999998</v>
      </c>
      <c r="I981" s="98">
        <v>3794.8</v>
      </c>
      <c r="J981" s="98">
        <v>3586.6899999999996</v>
      </c>
      <c r="K981" s="98">
        <v>6200.58</v>
      </c>
      <c r="L981" s="98">
        <v>6378.33</v>
      </c>
      <c r="M981" s="121">
        <f t="shared" si="183"/>
        <v>19960.400000000001</v>
      </c>
      <c r="N981" s="98">
        <v>3032</v>
      </c>
      <c r="O981" s="98">
        <v>3653.33</v>
      </c>
      <c r="P981" s="98">
        <v>4559.8599999999997</v>
      </c>
      <c r="Q981" s="98"/>
      <c r="R981" s="329">
        <f t="shared" si="184"/>
        <v>11245.189999999999</v>
      </c>
      <c r="S981" s="336"/>
      <c r="T981" s="323"/>
      <c r="U981" s="323"/>
      <c r="V981" s="323"/>
      <c r="W981" s="337">
        <f t="shared" si="172"/>
        <v>0</v>
      </c>
      <c r="X981" s="336"/>
      <c r="Y981" s="323"/>
      <c r="Z981" s="323"/>
      <c r="AA981" s="323"/>
      <c r="AB981" s="337">
        <f t="shared" si="181"/>
        <v>0</v>
      </c>
      <c r="AC981" s="336"/>
      <c r="AD981" s="323"/>
      <c r="AE981" s="323"/>
      <c r="AF981" s="323"/>
      <c r="AG981" s="337">
        <f t="shared" si="179"/>
        <v>0</v>
      </c>
      <c r="AH981" s="336"/>
      <c r="AI981" s="323"/>
      <c r="AJ981" s="323"/>
      <c r="AK981" s="323"/>
      <c r="AL981" s="337">
        <f t="shared" si="180"/>
        <v>0</v>
      </c>
    </row>
    <row r="982" spans="1:38" ht="12.75" customHeight="1" x14ac:dyDescent="0.2">
      <c r="A982" s="95" t="s">
        <v>18</v>
      </c>
      <c r="B982" s="96" t="s">
        <v>58</v>
      </c>
      <c r="C982" s="96" t="s">
        <v>142</v>
      </c>
      <c r="D982" s="98">
        <v>279.3</v>
      </c>
      <c r="E982" s="98">
        <v>574.79999999999995</v>
      </c>
      <c r="F982" s="98"/>
      <c r="G982" s="98">
        <v>335.15999999999997</v>
      </c>
      <c r="H982" s="121">
        <f t="shared" si="182"/>
        <v>1189.2599999999998</v>
      </c>
      <c r="I982" s="98">
        <v>223.44</v>
      </c>
      <c r="J982" s="98"/>
      <c r="K982" s="98"/>
      <c r="L982" s="98"/>
      <c r="M982" s="121">
        <f t="shared" si="183"/>
        <v>223.44</v>
      </c>
      <c r="N982" s="98"/>
      <c r="O982" s="98"/>
      <c r="P982" s="98"/>
      <c r="Q982" s="98"/>
      <c r="R982" s="329">
        <f t="shared" si="184"/>
        <v>0</v>
      </c>
      <c r="S982" s="336"/>
      <c r="T982" s="323"/>
      <c r="U982" s="323"/>
      <c r="V982" s="323"/>
      <c r="W982" s="337">
        <f t="shared" si="172"/>
        <v>0</v>
      </c>
      <c r="X982" s="336"/>
      <c r="Y982" s="323"/>
      <c r="Z982" s="323"/>
      <c r="AA982" s="323"/>
      <c r="AB982" s="337">
        <f t="shared" si="181"/>
        <v>0</v>
      </c>
      <c r="AC982" s="336"/>
      <c r="AD982" s="323"/>
      <c r="AE982" s="323"/>
      <c r="AF982" s="323"/>
      <c r="AG982" s="337">
        <f t="shared" si="179"/>
        <v>0</v>
      </c>
      <c r="AH982" s="336"/>
      <c r="AI982" s="323"/>
      <c r="AJ982" s="323"/>
      <c r="AK982" s="323"/>
      <c r="AL982" s="337">
        <f t="shared" si="180"/>
        <v>0</v>
      </c>
    </row>
    <row r="983" spans="1:38" ht="12.75" customHeight="1" x14ac:dyDescent="0.2">
      <c r="A983" s="95" t="s">
        <v>18</v>
      </c>
      <c r="B983" s="96" t="s">
        <v>58</v>
      </c>
      <c r="C983" s="96" t="s">
        <v>170</v>
      </c>
      <c r="D983" s="98">
        <v>7546.869999999999</v>
      </c>
      <c r="E983" s="98">
        <v>8557.9599999999991</v>
      </c>
      <c r="F983" s="98">
        <v>11555.03</v>
      </c>
      <c r="G983" s="98">
        <v>13753.460000000001</v>
      </c>
      <c r="H983" s="121">
        <f t="shared" si="182"/>
        <v>41413.32</v>
      </c>
      <c r="I983" s="98">
        <v>7468.45</v>
      </c>
      <c r="J983" s="98">
        <v>6495.2999999999993</v>
      </c>
      <c r="K983" s="98">
        <v>11220.400000000001</v>
      </c>
      <c r="L983" s="98">
        <v>12985.96</v>
      </c>
      <c r="M983" s="121">
        <f t="shared" si="183"/>
        <v>38170.11</v>
      </c>
      <c r="N983" s="98">
        <v>7588.21</v>
      </c>
      <c r="O983" s="98">
        <v>8032.3700000000008</v>
      </c>
      <c r="P983" s="98">
        <v>10813.16</v>
      </c>
      <c r="Q983" s="98"/>
      <c r="R983" s="329">
        <f t="shared" si="184"/>
        <v>26433.74</v>
      </c>
      <c r="S983" s="336"/>
      <c r="T983" s="323"/>
      <c r="U983" s="323"/>
      <c r="V983" s="323"/>
      <c r="W983" s="337">
        <f t="shared" si="172"/>
        <v>0</v>
      </c>
      <c r="X983" s="336"/>
      <c r="Y983" s="323"/>
      <c r="Z983" s="323"/>
      <c r="AA983" s="323"/>
      <c r="AB983" s="337">
        <f t="shared" si="181"/>
        <v>0</v>
      </c>
      <c r="AC983" s="336"/>
      <c r="AD983" s="323"/>
      <c r="AE983" s="323"/>
      <c r="AF983" s="323"/>
      <c r="AG983" s="337">
        <f t="shared" si="179"/>
        <v>0</v>
      </c>
      <c r="AH983" s="336"/>
      <c r="AI983" s="323"/>
      <c r="AJ983" s="323"/>
      <c r="AK983" s="323"/>
      <c r="AL983" s="337">
        <f t="shared" si="180"/>
        <v>0</v>
      </c>
    </row>
    <row r="984" spans="1:38" ht="12.75" customHeight="1" x14ac:dyDescent="0.2">
      <c r="A984" s="95" t="s">
        <v>18</v>
      </c>
      <c r="B984" s="96" t="s">
        <v>58</v>
      </c>
      <c r="C984" s="96" t="s">
        <v>146</v>
      </c>
      <c r="D984" s="98">
        <v>807.15</v>
      </c>
      <c r="E984" s="98">
        <v>515.20000000000005</v>
      </c>
      <c r="F984" s="98">
        <v>347.76</v>
      </c>
      <c r="G984" s="98">
        <v>669.76</v>
      </c>
      <c r="H984" s="121">
        <f t="shared" si="182"/>
        <v>2339.87</v>
      </c>
      <c r="I984" s="98">
        <v>644</v>
      </c>
      <c r="J984" s="98">
        <v>592.48</v>
      </c>
      <c r="K984" s="98">
        <v>386.40000000000003</v>
      </c>
      <c r="L984" s="98"/>
      <c r="M984" s="121">
        <f t="shared" si="183"/>
        <v>1622.88</v>
      </c>
      <c r="N984" s="98"/>
      <c r="O984" s="98"/>
      <c r="P984" s="98"/>
      <c r="Q984" s="98"/>
      <c r="R984" s="329">
        <f t="shared" si="184"/>
        <v>0</v>
      </c>
      <c r="S984" s="336"/>
      <c r="T984" s="323"/>
      <c r="U984" s="323"/>
      <c r="V984" s="323"/>
      <c r="W984" s="337">
        <f t="shared" si="172"/>
        <v>0</v>
      </c>
      <c r="X984" s="336"/>
      <c r="Y984" s="323"/>
      <c r="Z984" s="323"/>
      <c r="AA984" s="323"/>
      <c r="AB984" s="337">
        <f t="shared" si="181"/>
        <v>0</v>
      </c>
      <c r="AC984" s="336"/>
      <c r="AD984" s="323"/>
      <c r="AE984" s="323"/>
      <c r="AF984" s="323"/>
      <c r="AG984" s="337">
        <f t="shared" si="179"/>
        <v>0</v>
      </c>
      <c r="AH984" s="336"/>
      <c r="AI984" s="323"/>
      <c r="AJ984" s="323"/>
      <c r="AK984" s="323"/>
      <c r="AL984" s="337">
        <f t="shared" si="180"/>
        <v>0</v>
      </c>
    </row>
    <row r="985" spans="1:38" ht="12.75" customHeight="1" x14ac:dyDescent="0.2">
      <c r="A985" s="95" t="s">
        <v>207</v>
      </c>
      <c r="B985" s="266" t="s">
        <v>249</v>
      </c>
      <c r="C985" s="266" t="s">
        <v>125</v>
      </c>
      <c r="D985" s="267"/>
      <c r="E985" s="267"/>
      <c r="F985" s="267"/>
      <c r="G985" s="267"/>
      <c r="H985" s="268">
        <f t="shared" si="182"/>
        <v>0</v>
      </c>
      <c r="I985" s="267"/>
      <c r="J985" s="267"/>
      <c r="K985" s="267"/>
      <c r="L985" s="267"/>
      <c r="M985" s="268">
        <f t="shared" si="183"/>
        <v>0</v>
      </c>
      <c r="N985" s="267"/>
      <c r="O985" s="267"/>
      <c r="P985" s="267"/>
      <c r="Q985" s="267">
        <v>258.48</v>
      </c>
      <c r="R985" s="329">
        <f t="shared" si="184"/>
        <v>258.48</v>
      </c>
      <c r="S985" s="336">
        <v>2598.2900000000004</v>
      </c>
      <c r="T985" s="323">
        <v>539.71</v>
      </c>
      <c r="U985" s="323">
        <v>440.02</v>
      </c>
      <c r="V985" s="323">
        <v>319.27999999999997</v>
      </c>
      <c r="W985" s="337">
        <f t="shared" si="172"/>
        <v>3897.3</v>
      </c>
      <c r="X985" s="336">
        <v>839.02</v>
      </c>
      <c r="Y985" s="323">
        <v>353.55999999999995</v>
      </c>
      <c r="Z985" s="323">
        <v>26.44</v>
      </c>
      <c r="AA985" s="323"/>
      <c r="AB985" s="337">
        <f t="shared" si="181"/>
        <v>1219.02</v>
      </c>
      <c r="AC985" s="336"/>
      <c r="AD985" s="323"/>
      <c r="AE985" s="323"/>
      <c r="AF985" s="323"/>
      <c r="AG985" s="337">
        <f t="shared" si="179"/>
        <v>0</v>
      </c>
      <c r="AH985" s="336"/>
      <c r="AI985" s="323"/>
      <c r="AJ985" s="323"/>
      <c r="AK985" s="323"/>
      <c r="AL985" s="337">
        <f t="shared" si="180"/>
        <v>0</v>
      </c>
    </row>
    <row r="986" spans="1:38" ht="12.75" customHeight="1" x14ac:dyDescent="0.2">
      <c r="A986" s="95" t="s">
        <v>207</v>
      </c>
      <c r="B986" s="266" t="s">
        <v>249</v>
      </c>
      <c r="C986" s="269" t="s">
        <v>126</v>
      </c>
      <c r="D986" s="323"/>
      <c r="E986" s="323"/>
      <c r="F986" s="323"/>
      <c r="G986" s="323"/>
      <c r="H986" s="324">
        <f t="shared" si="182"/>
        <v>0</v>
      </c>
      <c r="I986" s="323"/>
      <c r="J986" s="323"/>
      <c r="K986" s="323"/>
      <c r="L986" s="323"/>
      <c r="M986" s="324">
        <f t="shared" si="183"/>
        <v>0</v>
      </c>
      <c r="N986" s="323"/>
      <c r="O986" s="323"/>
      <c r="P986" s="323"/>
      <c r="Q986" s="323">
        <v>2785.2100000000005</v>
      </c>
      <c r="R986" s="329">
        <f t="shared" si="184"/>
        <v>2785.2100000000005</v>
      </c>
      <c r="S986" s="336">
        <v>1377.0600000000002</v>
      </c>
      <c r="T986" s="323">
        <v>1098.06</v>
      </c>
      <c r="U986" s="323">
        <v>-976.06</v>
      </c>
      <c r="V986" s="323">
        <v>556.1400000000001</v>
      </c>
      <c r="W986" s="337">
        <f t="shared" si="172"/>
        <v>2055.1999999999998</v>
      </c>
      <c r="X986" s="336">
        <v>260.62</v>
      </c>
      <c r="Y986" s="323"/>
      <c r="Z986" s="323">
        <v>593.17000000000007</v>
      </c>
      <c r="AA986" s="323">
        <v>610.70000000000005</v>
      </c>
      <c r="AB986" s="337">
        <f t="shared" si="181"/>
        <v>1464.4900000000002</v>
      </c>
      <c r="AC986" s="336">
        <v>344.97</v>
      </c>
      <c r="AD986" s="323">
        <v>173.03</v>
      </c>
      <c r="AE986" s="323">
        <v>270.59000000000003</v>
      </c>
      <c r="AF986" s="323">
        <v>234.57</v>
      </c>
      <c r="AG986" s="337">
        <f t="shared" si="179"/>
        <v>1023.1600000000001</v>
      </c>
      <c r="AH986" s="336"/>
      <c r="AI986" s="323"/>
      <c r="AJ986" s="323"/>
      <c r="AK986" s="323"/>
      <c r="AL986" s="337">
        <f t="shared" si="180"/>
        <v>0</v>
      </c>
    </row>
    <row r="987" spans="1:38" ht="12.75" customHeight="1" x14ac:dyDescent="0.2">
      <c r="A987" s="95" t="s">
        <v>207</v>
      </c>
      <c r="B987" s="536" t="s">
        <v>249</v>
      </c>
      <c r="C987" s="96" t="s">
        <v>127</v>
      </c>
      <c r="D987" s="537"/>
      <c r="E987" s="537"/>
      <c r="F987" s="537"/>
      <c r="G987" s="537"/>
      <c r="H987" s="538">
        <f t="shared" si="182"/>
        <v>0</v>
      </c>
      <c r="I987" s="537"/>
      <c r="J987" s="537"/>
      <c r="K987" s="537"/>
      <c r="L987" s="537"/>
      <c r="M987" s="538">
        <f t="shared" si="183"/>
        <v>0</v>
      </c>
      <c r="N987" s="537"/>
      <c r="O987" s="537"/>
      <c r="P987" s="537"/>
      <c r="Q987" s="537">
        <v>11199.524999999996</v>
      </c>
      <c r="R987" s="539">
        <f t="shared" si="184"/>
        <v>11199.524999999996</v>
      </c>
      <c r="S987" s="540">
        <v>8162.5874999999978</v>
      </c>
      <c r="T987" s="537">
        <v>9134.3599999999969</v>
      </c>
      <c r="U987" s="537">
        <v>8998.7599999999929</v>
      </c>
      <c r="V987" s="537">
        <v>12539.009999999998</v>
      </c>
      <c r="W987" s="337">
        <f t="shared" si="172"/>
        <v>38834.717499999984</v>
      </c>
      <c r="X987" s="336">
        <v>1010.53</v>
      </c>
      <c r="Y987" s="323">
        <v>2222.63</v>
      </c>
      <c r="Z987" s="323">
        <v>2282.56</v>
      </c>
      <c r="AA987" s="323">
        <v>1610.0900000000001</v>
      </c>
      <c r="AB987" s="337">
        <f t="shared" si="181"/>
        <v>7125.8099999999995</v>
      </c>
      <c r="AC987" s="336">
        <v>1209.42</v>
      </c>
      <c r="AD987" s="323">
        <v>2145.44</v>
      </c>
      <c r="AE987" s="323">
        <v>1409.8700000000001</v>
      </c>
      <c r="AF987" s="323">
        <v>1776.72</v>
      </c>
      <c r="AG987" s="337">
        <f t="shared" si="179"/>
        <v>6541.4500000000007</v>
      </c>
      <c r="AH987" s="336">
        <v>976.2</v>
      </c>
      <c r="AI987" s="323"/>
      <c r="AJ987" s="323"/>
      <c r="AK987" s="323"/>
      <c r="AL987" s="337">
        <f t="shared" si="180"/>
        <v>976.2</v>
      </c>
    </row>
    <row r="988" spans="1:38" ht="12.75" customHeight="1" x14ac:dyDescent="0.2">
      <c r="A988" s="95" t="s">
        <v>207</v>
      </c>
      <c r="B988" s="269" t="s">
        <v>249</v>
      </c>
      <c r="C988" s="269" t="s">
        <v>150</v>
      </c>
      <c r="D988" s="270"/>
      <c r="E988" s="270"/>
      <c r="F988" s="270"/>
      <c r="G988" s="270"/>
      <c r="H988" s="271">
        <f t="shared" si="182"/>
        <v>0</v>
      </c>
      <c r="I988" s="270"/>
      <c r="J988" s="270"/>
      <c r="K988" s="270"/>
      <c r="L988" s="270"/>
      <c r="M988" s="271">
        <f t="shared" si="183"/>
        <v>0</v>
      </c>
      <c r="N988" s="270"/>
      <c r="O988" s="270"/>
      <c r="P988" s="270"/>
      <c r="Q988" s="270">
        <v>2523.1999999999998</v>
      </c>
      <c r="R988" s="329">
        <f t="shared" si="184"/>
        <v>2523.1999999999998</v>
      </c>
      <c r="S988" s="336">
        <v>1666.5</v>
      </c>
      <c r="T988" s="323">
        <v>1464.14</v>
      </c>
      <c r="U988" s="323">
        <v>1985.9500000000003</v>
      </c>
      <c r="V988" s="323">
        <v>1955.7300000000005</v>
      </c>
      <c r="W988" s="337">
        <f t="shared" si="172"/>
        <v>7072.3200000000006</v>
      </c>
      <c r="X988" s="336">
        <v>6120.1099999999988</v>
      </c>
      <c r="Y988" s="323">
        <v>13632.38</v>
      </c>
      <c r="Z988" s="323"/>
      <c r="AA988" s="323">
        <v>8950.2900000000009</v>
      </c>
      <c r="AB988" s="337">
        <f t="shared" si="181"/>
        <v>28702.78</v>
      </c>
      <c r="AC988" s="336">
        <v>6489.52</v>
      </c>
      <c r="AD988" s="323">
        <v>2954.92</v>
      </c>
      <c r="AE988" s="323">
        <v>4043.4600000000005</v>
      </c>
      <c r="AF988" s="323">
        <v>4961.55</v>
      </c>
      <c r="AG988" s="337">
        <f t="shared" si="179"/>
        <v>18449.45</v>
      </c>
      <c r="AH988" s="336">
        <v>2706.7700000000004</v>
      </c>
      <c r="AI988" s="323"/>
      <c r="AJ988" s="323"/>
      <c r="AK988" s="323"/>
      <c r="AL988" s="337">
        <f t="shared" si="180"/>
        <v>2706.7700000000004</v>
      </c>
    </row>
    <row r="989" spans="1:38" ht="12.75" customHeight="1" x14ac:dyDescent="0.2">
      <c r="A989" s="95" t="s">
        <v>207</v>
      </c>
      <c r="B989" s="269" t="s">
        <v>249</v>
      </c>
      <c r="C989" s="269" t="s">
        <v>162</v>
      </c>
      <c r="D989" s="270"/>
      <c r="E989" s="270"/>
      <c r="F989" s="270"/>
      <c r="G989" s="270"/>
      <c r="H989" s="271">
        <f t="shared" si="182"/>
        <v>0</v>
      </c>
      <c r="I989" s="270"/>
      <c r="J989" s="270"/>
      <c r="K989" s="270"/>
      <c r="L989" s="270"/>
      <c r="M989" s="271">
        <f t="shared" si="183"/>
        <v>0</v>
      </c>
      <c r="N989" s="270"/>
      <c r="O989" s="270"/>
      <c r="P989" s="270"/>
      <c r="Q989" s="270">
        <v>3096.8799999999997</v>
      </c>
      <c r="R989" s="329">
        <f t="shared" si="184"/>
        <v>3096.8799999999997</v>
      </c>
      <c r="S989" s="336">
        <v>2807.1</v>
      </c>
      <c r="T989" s="323">
        <v>2003.42</v>
      </c>
      <c r="U989" s="323">
        <v>3740.6499999999996</v>
      </c>
      <c r="V989" s="323">
        <v>3461.25</v>
      </c>
      <c r="W989" s="337">
        <f t="shared" si="172"/>
        <v>12012.42</v>
      </c>
      <c r="X989" s="336">
        <v>1729.7099999999998</v>
      </c>
      <c r="Y989" s="323">
        <v>1362.9500000000003</v>
      </c>
      <c r="Z989" s="323">
        <v>3100.5</v>
      </c>
      <c r="AA989" s="323">
        <v>3665.2800000000007</v>
      </c>
      <c r="AB989" s="337">
        <f t="shared" si="181"/>
        <v>9858.44</v>
      </c>
      <c r="AC989" s="336">
        <v>1841.2800000000004</v>
      </c>
      <c r="AD989" s="323">
        <v>1505.8700000000003</v>
      </c>
      <c r="AE989" s="323">
        <v>3754.3399999999997</v>
      </c>
      <c r="AF989" s="323"/>
      <c r="AG989" s="337">
        <f t="shared" si="179"/>
        <v>7101.49</v>
      </c>
      <c r="AH989" s="336"/>
      <c r="AI989" s="323"/>
      <c r="AJ989" s="323"/>
      <c r="AK989" s="323"/>
      <c r="AL989" s="337">
        <f t="shared" si="180"/>
        <v>0</v>
      </c>
    </row>
    <row r="990" spans="1:38" ht="12.75" customHeight="1" x14ac:dyDescent="0.2">
      <c r="A990" s="95" t="s">
        <v>207</v>
      </c>
      <c r="B990" s="269" t="s">
        <v>249</v>
      </c>
      <c r="C990" s="1629" t="s">
        <v>131</v>
      </c>
      <c r="D990" s="1630"/>
      <c r="E990" s="1630"/>
      <c r="F990" s="1630"/>
      <c r="G990" s="1630"/>
      <c r="H990" s="1631"/>
      <c r="I990" s="1630"/>
      <c r="J990" s="1630"/>
      <c r="K990" s="1630"/>
      <c r="L990" s="1630"/>
      <c r="M990" s="1631"/>
      <c r="N990" s="1630"/>
      <c r="O990" s="1630"/>
      <c r="P990" s="1630"/>
      <c r="Q990" s="1630"/>
      <c r="R990" s="1632"/>
      <c r="S990" s="1633"/>
      <c r="T990" s="1630"/>
      <c r="U990" s="1630"/>
      <c r="V990" s="1630"/>
      <c r="W990" s="1634"/>
      <c r="X990" s="1633"/>
      <c r="Y990" s="1630"/>
      <c r="Z990" s="1630"/>
      <c r="AA990" s="1630"/>
      <c r="AB990" s="337">
        <f t="shared" si="181"/>
        <v>0</v>
      </c>
      <c r="AC990" s="1633"/>
      <c r="AD990" s="1630"/>
      <c r="AE990" s="1630"/>
      <c r="AF990" s="1630"/>
      <c r="AG990" s="337">
        <f t="shared" si="179"/>
        <v>0</v>
      </c>
      <c r="AH990" s="1633"/>
      <c r="AI990" s="1630">
        <v>291.40000000000003</v>
      </c>
      <c r="AJ990" s="1630"/>
      <c r="AK990" s="1630"/>
      <c r="AL990" s="337">
        <f t="shared" si="180"/>
        <v>291.40000000000003</v>
      </c>
    </row>
    <row r="991" spans="1:38" ht="12.75" customHeight="1" x14ac:dyDescent="0.2">
      <c r="A991" s="95" t="s">
        <v>207</v>
      </c>
      <c r="B991" s="269" t="s">
        <v>249</v>
      </c>
      <c r="C991" s="269" t="s">
        <v>153</v>
      </c>
      <c r="D991" s="270"/>
      <c r="E991" s="270"/>
      <c r="F991" s="270"/>
      <c r="G991" s="270"/>
      <c r="H991" s="271">
        <f t="shared" si="182"/>
        <v>0</v>
      </c>
      <c r="I991" s="270"/>
      <c r="J991" s="270"/>
      <c r="K991" s="270"/>
      <c r="L991" s="270"/>
      <c r="M991" s="271">
        <f t="shared" si="183"/>
        <v>0</v>
      </c>
      <c r="N991" s="270"/>
      <c r="O991" s="270"/>
      <c r="P991" s="270"/>
      <c r="Q991" s="270">
        <v>2680.8900000000003</v>
      </c>
      <c r="R991" s="329">
        <f t="shared" si="184"/>
        <v>2680.8900000000003</v>
      </c>
      <c r="S991" s="336">
        <v>5387.8099999999995</v>
      </c>
      <c r="T991" s="323">
        <v>2156.7700000000004</v>
      </c>
      <c r="U991" s="323">
        <v>13890.77</v>
      </c>
      <c r="V991" s="323">
        <v>16876.409999999996</v>
      </c>
      <c r="W991" s="337">
        <f t="shared" si="172"/>
        <v>38311.759999999995</v>
      </c>
      <c r="X991" s="336">
        <v>28437.85</v>
      </c>
      <c r="Y991" s="323">
        <v>22685.22</v>
      </c>
      <c r="Z991" s="323">
        <v>26063.549999999988</v>
      </c>
      <c r="AA991" s="323">
        <v>25308.739999999998</v>
      </c>
      <c r="AB991" s="337">
        <f t="shared" si="181"/>
        <v>102495.35999999999</v>
      </c>
      <c r="AC991" s="336">
        <v>25144.759999999995</v>
      </c>
      <c r="AD991" s="323">
        <v>19600.36</v>
      </c>
      <c r="AE991" s="323">
        <v>30915.269999999975</v>
      </c>
      <c r="AF991" s="323">
        <v>27760.809999999987</v>
      </c>
      <c r="AG991" s="337">
        <f t="shared" si="179"/>
        <v>103421.19999999995</v>
      </c>
      <c r="AH991" s="336">
        <v>26900.620000000003</v>
      </c>
      <c r="AI991" s="323">
        <v>24208.87999999999</v>
      </c>
      <c r="AJ991" s="323"/>
      <c r="AK991" s="323"/>
      <c r="AL991" s="337">
        <f t="shared" si="180"/>
        <v>51109.499999999993</v>
      </c>
    </row>
    <row r="992" spans="1:38" ht="12.75" customHeight="1" x14ac:dyDescent="0.2">
      <c r="A992" s="95" t="s">
        <v>207</v>
      </c>
      <c r="B992" s="269" t="s">
        <v>249</v>
      </c>
      <c r="C992" s="269" t="s">
        <v>141</v>
      </c>
      <c r="D992" s="270"/>
      <c r="E992" s="270"/>
      <c r="F992" s="270"/>
      <c r="G992" s="270"/>
      <c r="H992" s="271">
        <f t="shared" si="182"/>
        <v>0</v>
      </c>
      <c r="I992" s="270"/>
      <c r="J992" s="270"/>
      <c r="K992" s="270"/>
      <c r="L992" s="270"/>
      <c r="M992" s="271">
        <f t="shared" si="183"/>
        <v>0</v>
      </c>
      <c r="N992" s="270"/>
      <c r="O992" s="270"/>
      <c r="P992" s="270"/>
      <c r="Q992" s="270">
        <v>24303.669999999991</v>
      </c>
      <c r="R992" s="329">
        <f t="shared" si="184"/>
        <v>24303.669999999991</v>
      </c>
      <c r="S992" s="336">
        <v>18775.879999999997</v>
      </c>
      <c r="T992" s="323">
        <v>8455.3700000000026</v>
      </c>
      <c r="U992" s="323">
        <v>16638.210000000003</v>
      </c>
      <c r="V992" s="323">
        <v>16167.130000000003</v>
      </c>
      <c r="W992" s="337">
        <f t="shared" si="172"/>
        <v>60036.590000000011</v>
      </c>
      <c r="X992" s="336">
        <v>11255.93</v>
      </c>
      <c r="Y992" s="323">
        <v>8293.0799999999908</v>
      </c>
      <c r="Z992" s="323">
        <v>17464.479999999978</v>
      </c>
      <c r="AA992" s="323">
        <v>12807.42</v>
      </c>
      <c r="AB992" s="337">
        <f t="shared" si="181"/>
        <v>49820.909999999967</v>
      </c>
      <c r="AC992" s="336">
        <v>6880.4499999999989</v>
      </c>
      <c r="AD992" s="323">
        <v>4372.76</v>
      </c>
      <c r="AE992" s="323">
        <v>11536.150000000001</v>
      </c>
      <c r="AF992" s="323">
        <v>15314.749999999996</v>
      </c>
      <c r="AG992" s="337">
        <f t="shared" si="179"/>
        <v>38104.11</v>
      </c>
      <c r="AH992" s="336">
        <v>7041.2000000000025</v>
      </c>
      <c r="AI992" s="323">
        <v>3103.6900000000005</v>
      </c>
      <c r="AJ992" s="323"/>
      <c r="AK992" s="323"/>
      <c r="AL992" s="337">
        <f t="shared" si="180"/>
        <v>10144.890000000003</v>
      </c>
    </row>
    <row r="993" spans="1:38" ht="12.75" customHeight="1" x14ac:dyDescent="0.2">
      <c r="A993" s="95" t="s">
        <v>207</v>
      </c>
      <c r="B993" s="269" t="s">
        <v>249</v>
      </c>
      <c r="C993" s="269" t="s">
        <v>142</v>
      </c>
      <c r="D993" s="270"/>
      <c r="E993" s="270"/>
      <c r="F993" s="270"/>
      <c r="G993" s="270"/>
      <c r="H993" s="271">
        <f t="shared" si="182"/>
        <v>0</v>
      </c>
      <c r="I993" s="270"/>
      <c r="J993" s="270"/>
      <c r="K993" s="270"/>
      <c r="L993" s="270"/>
      <c r="M993" s="271">
        <f t="shared" si="183"/>
        <v>0</v>
      </c>
      <c r="N993" s="270"/>
      <c r="O993" s="270"/>
      <c r="P993" s="270"/>
      <c r="Q993" s="270">
        <v>26867.929999999986</v>
      </c>
      <c r="R993" s="329">
        <f t="shared" si="184"/>
        <v>26867.929999999986</v>
      </c>
      <c r="S993" s="336">
        <v>18768.725199999993</v>
      </c>
      <c r="T993" s="323">
        <v>21698.009999999995</v>
      </c>
      <c r="U993" s="323">
        <v>20470.279999999995</v>
      </c>
      <c r="V993" s="323">
        <v>22521.069999999992</v>
      </c>
      <c r="W993" s="337">
        <f t="shared" si="172"/>
        <v>83458.085199999972</v>
      </c>
      <c r="X993" s="336">
        <v>19371.669999999995</v>
      </c>
      <c r="Y993" s="323">
        <v>24127.259999999995</v>
      </c>
      <c r="Z993" s="323">
        <v>32147.549999999981</v>
      </c>
      <c r="AA993" s="323">
        <v>31256.489999999991</v>
      </c>
      <c r="AB993" s="337">
        <f t="shared" si="181"/>
        <v>106902.96999999997</v>
      </c>
      <c r="AC993" s="336">
        <v>16578.849999999999</v>
      </c>
      <c r="AD993" s="323">
        <v>14025.920000000002</v>
      </c>
      <c r="AE993" s="323">
        <v>19747.109999999997</v>
      </c>
      <c r="AF993" s="323">
        <v>24717.739999999994</v>
      </c>
      <c r="AG993" s="337">
        <f t="shared" si="179"/>
        <v>75069.62</v>
      </c>
      <c r="AH993" s="336">
        <v>13322.36</v>
      </c>
      <c r="AI993" s="323">
        <v>8112.4500000000007</v>
      </c>
      <c r="AJ993" s="323"/>
      <c r="AK993" s="323"/>
      <c r="AL993" s="337">
        <f t="shared" si="180"/>
        <v>21434.81</v>
      </c>
    </row>
    <row r="994" spans="1:38" ht="12.75" customHeight="1" x14ac:dyDescent="0.2">
      <c r="A994" s="95" t="s">
        <v>207</v>
      </c>
      <c r="B994" s="269" t="s">
        <v>249</v>
      </c>
      <c r="C994" s="269" t="s">
        <v>143</v>
      </c>
      <c r="D994" s="270"/>
      <c r="E994" s="270"/>
      <c r="F994" s="270"/>
      <c r="G994" s="270"/>
      <c r="H994" s="271">
        <f t="shared" si="182"/>
        <v>0</v>
      </c>
      <c r="I994" s="270"/>
      <c r="J994" s="270"/>
      <c r="K994" s="270"/>
      <c r="L994" s="270"/>
      <c r="M994" s="271">
        <f t="shared" si="183"/>
        <v>0</v>
      </c>
      <c r="N994" s="270"/>
      <c r="O994" s="270"/>
      <c r="P994" s="270"/>
      <c r="Q994" s="270">
        <v>29238.849999999991</v>
      </c>
      <c r="R994" s="329">
        <f t="shared" si="184"/>
        <v>29238.849999999991</v>
      </c>
      <c r="S994" s="336">
        <v>15445.76</v>
      </c>
      <c r="T994" s="323">
        <v>12798.319999999994</v>
      </c>
      <c r="U994" s="323">
        <v>34398.78</v>
      </c>
      <c r="V994" s="323">
        <v>34605.859999999993</v>
      </c>
      <c r="W994" s="337">
        <f t="shared" ref="W994:W1089" si="185">SUM(S994:V994)</f>
        <v>97248.719999999987</v>
      </c>
      <c r="X994" s="336">
        <v>10752.93</v>
      </c>
      <c r="Y994" s="323">
        <v>26562.079999999994</v>
      </c>
      <c r="Z994" s="323">
        <v>11595.850000000002</v>
      </c>
      <c r="AA994" s="323">
        <v>17758.259999999995</v>
      </c>
      <c r="AB994" s="337">
        <f t="shared" si="181"/>
        <v>66669.119999999995</v>
      </c>
      <c r="AC994" s="336">
        <v>8756.590000000002</v>
      </c>
      <c r="AD994" s="323">
        <v>6580.7400000000007</v>
      </c>
      <c r="AE994" s="323">
        <v>13600.42</v>
      </c>
      <c r="AF994" s="323">
        <v>16167.150000000005</v>
      </c>
      <c r="AG994" s="337">
        <f t="shared" si="179"/>
        <v>45104.900000000009</v>
      </c>
      <c r="AH994" s="336">
        <v>7178.8600000000024</v>
      </c>
      <c r="AI994" s="323">
        <v>8194.5200000000023</v>
      </c>
      <c r="AJ994" s="323"/>
      <c r="AK994" s="323"/>
      <c r="AL994" s="337">
        <f t="shared" si="180"/>
        <v>15373.380000000005</v>
      </c>
    </row>
    <row r="995" spans="1:38" ht="12.75" customHeight="1" x14ac:dyDescent="0.2">
      <c r="A995" s="95" t="s">
        <v>207</v>
      </c>
      <c r="B995" s="222" t="s">
        <v>249</v>
      </c>
      <c r="C995" s="222" t="s">
        <v>144</v>
      </c>
      <c r="D995" s="223"/>
      <c r="E995" s="223"/>
      <c r="F995" s="223"/>
      <c r="G995" s="223"/>
      <c r="H995" s="224">
        <f t="shared" si="182"/>
        <v>0</v>
      </c>
      <c r="I995" s="223"/>
      <c r="J995" s="223"/>
      <c r="K995" s="223"/>
      <c r="L995" s="223"/>
      <c r="M995" s="224">
        <f t="shared" si="183"/>
        <v>0</v>
      </c>
      <c r="N995" s="223"/>
      <c r="O995" s="223"/>
      <c r="P995" s="223"/>
      <c r="Q995" s="223">
        <v>8127.5899999999947</v>
      </c>
      <c r="R995" s="329">
        <f t="shared" si="184"/>
        <v>8127.5899999999947</v>
      </c>
      <c r="S995" s="336">
        <v>6321.9100000000008</v>
      </c>
      <c r="T995" s="323">
        <v>4786.2000000000007</v>
      </c>
      <c r="U995" s="323">
        <v>9490.7900000000009</v>
      </c>
      <c r="V995" s="323">
        <v>11209.59</v>
      </c>
      <c r="W995" s="337">
        <f t="shared" si="185"/>
        <v>31808.49</v>
      </c>
      <c r="X995" s="336">
        <v>7869.75</v>
      </c>
      <c r="Y995" s="323">
        <v>11288.080000000002</v>
      </c>
      <c r="Z995" s="323">
        <v>11728.549999999987</v>
      </c>
      <c r="AA995" s="323">
        <v>10783.279999999999</v>
      </c>
      <c r="AB995" s="337">
        <f t="shared" si="181"/>
        <v>41669.659999999989</v>
      </c>
      <c r="AC995" s="336">
        <v>9152.7999999999993</v>
      </c>
      <c r="AD995" s="323">
        <v>5130.8899999999994</v>
      </c>
      <c r="AE995" s="323">
        <v>11116.320000000003</v>
      </c>
      <c r="AF995" s="323">
        <v>7872.6000000000013</v>
      </c>
      <c r="AG995" s="337">
        <f t="shared" si="179"/>
        <v>33272.61</v>
      </c>
      <c r="AH995" s="336">
        <v>8256.9900000000016</v>
      </c>
      <c r="AI995" s="323">
        <v>5707.6000000000013</v>
      </c>
      <c r="AJ995" s="323"/>
      <c r="AK995" s="323"/>
      <c r="AL995" s="337">
        <f t="shared" si="180"/>
        <v>13964.590000000004</v>
      </c>
    </row>
    <row r="996" spans="1:38" ht="12.75" customHeight="1" x14ac:dyDescent="0.2">
      <c r="A996" s="95" t="s">
        <v>207</v>
      </c>
      <c r="B996" s="222" t="s">
        <v>249</v>
      </c>
      <c r="C996" s="222" t="s">
        <v>170</v>
      </c>
      <c r="D996" s="223"/>
      <c r="E996" s="223"/>
      <c r="F996" s="223"/>
      <c r="G996" s="223"/>
      <c r="H996" s="224">
        <f t="shared" si="182"/>
        <v>0</v>
      </c>
      <c r="I996" s="223"/>
      <c r="J996" s="223"/>
      <c r="K996" s="223"/>
      <c r="L996" s="223"/>
      <c r="M996" s="224">
        <f t="shared" si="183"/>
        <v>0</v>
      </c>
      <c r="N996" s="223"/>
      <c r="O996" s="223"/>
      <c r="P996" s="223"/>
      <c r="Q996" s="223">
        <v>337.56000000000006</v>
      </c>
      <c r="R996" s="329">
        <f t="shared" si="184"/>
        <v>337.56000000000006</v>
      </c>
      <c r="S996" s="336">
        <v>233.70000000000002</v>
      </c>
      <c r="T996" s="323">
        <v>233.70000000000002</v>
      </c>
      <c r="U996" s="323">
        <v>545.29999999999995</v>
      </c>
      <c r="V996" s="323">
        <v>233.70000000000002</v>
      </c>
      <c r="W996" s="337">
        <f t="shared" si="185"/>
        <v>1246.4000000000001</v>
      </c>
      <c r="X996" s="336">
        <v>233.70000000000002</v>
      </c>
      <c r="Y996" s="323">
        <v>239.43</v>
      </c>
      <c r="Z996" s="323">
        <v>585.41</v>
      </c>
      <c r="AA996" s="323">
        <v>250.89</v>
      </c>
      <c r="AB996" s="337">
        <f t="shared" si="181"/>
        <v>1309.4299999999998</v>
      </c>
      <c r="AC996" s="336">
        <v>501.78</v>
      </c>
      <c r="AD996" s="323">
        <v>167.26</v>
      </c>
      <c r="AE996" s="323">
        <v>788.72</v>
      </c>
      <c r="AF996" s="323">
        <v>1007.76</v>
      </c>
      <c r="AG996" s="337">
        <f t="shared" si="179"/>
        <v>2465.52</v>
      </c>
      <c r="AH996" s="336">
        <v>618.98</v>
      </c>
      <c r="AI996" s="323">
        <v>285.74</v>
      </c>
      <c r="AJ996" s="323"/>
      <c r="AK996" s="323"/>
      <c r="AL996" s="337">
        <f t="shared" si="180"/>
        <v>904.72</v>
      </c>
    </row>
    <row r="997" spans="1:38" ht="12.75" customHeight="1" x14ac:dyDescent="0.2">
      <c r="A997" s="95" t="s">
        <v>207</v>
      </c>
      <c r="B997" s="222" t="s">
        <v>249</v>
      </c>
      <c r="C997" s="222" t="s">
        <v>146</v>
      </c>
      <c r="D997" s="223"/>
      <c r="E997" s="223"/>
      <c r="F997" s="223"/>
      <c r="G997" s="223"/>
      <c r="H997" s="224">
        <f t="shared" si="182"/>
        <v>0</v>
      </c>
      <c r="I997" s="223"/>
      <c r="J997" s="223"/>
      <c r="K997" s="223"/>
      <c r="L997" s="223"/>
      <c r="M997" s="224">
        <f t="shared" si="183"/>
        <v>0</v>
      </c>
      <c r="N997" s="223"/>
      <c r="O997" s="223"/>
      <c r="P997" s="223"/>
      <c r="Q997" s="223">
        <v>7122.380000000001</v>
      </c>
      <c r="R997" s="329">
        <f t="shared" si="184"/>
        <v>7122.380000000001</v>
      </c>
      <c r="S997" s="336">
        <v>3080.5699999999997</v>
      </c>
      <c r="T997" s="323">
        <v>3174.4000000000005</v>
      </c>
      <c r="U997" s="323">
        <v>7415.7199999999993</v>
      </c>
      <c r="V997" s="323">
        <v>6382.5399999999991</v>
      </c>
      <c r="W997" s="337">
        <f t="shared" si="185"/>
        <v>20053.229999999996</v>
      </c>
      <c r="X997" s="336">
        <v>2816.15</v>
      </c>
      <c r="Y997" s="323">
        <v>2826.0600000000004</v>
      </c>
      <c r="Z997" s="323">
        <v>7222.18</v>
      </c>
      <c r="AA997" s="323">
        <v>5952.8900000000012</v>
      </c>
      <c r="AB997" s="337">
        <f t="shared" si="181"/>
        <v>18817.280000000002</v>
      </c>
      <c r="AC997" s="336">
        <v>2805.6600000000008</v>
      </c>
      <c r="AD997" s="323">
        <v>3101.46</v>
      </c>
      <c r="AE997" s="323">
        <v>6215.6400000000012</v>
      </c>
      <c r="AF997" s="323">
        <v>7235.3899999999976</v>
      </c>
      <c r="AG997" s="337">
        <f t="shared" si="179"/>
        <v>19358.150000000001</v>
      </c>
      <c r="AH997" s="336">
        <v>2397.2600000000007</v>
      </c>
      <c r="AI997" s="323">
        <v>7998.819999999997</v>
      </c>
      <c r="AJ997" s="323"/>
      <c r="AK997" s="323"/>
      <c r="AL997" s="337">
        <f t="shared" si="180"/>
        <v>10396.079999999998</v>
      </c>
    </row>
    <row r="998" spans="1:38" ht="12.75" customHeight="1" x14ac:dyDescent="0.2">
      <c r="A998" s="95" t="s">
        <v>207</v>
      </c>
      <c r="B998" s="222" t="s">
        <v>117</v>
      </c>
      <c r="C998" s="222" t="s">
        <v>159</v>
      </c>
      <c r="D998" s="223"/>
      <c r="E998" s="223"/>
      <c r="F998" s="223"/>
      <c r="G998" s="223"/>
      <c r="H998" s="224">
        <f t="shared" si="182"/>
        <v>0</v>
      </c>
      <c r="I998" s="223"/>
      <c r="J998" s="223"/>
      <c r="K998" s="223"/>
      <c r="L998" s="223"/>
      <c r="M998" s="224">
        <f t="shared" si="183"/>
        <v>0</v>
      </c>
      <c r="N998" s="223"/>
      <c r="O998" s="223"/>
      <c r="P998" s="223"/>
      <c r="Q998" s="223">
        <v>1016</v>
      </c>
      <c r="R998" s="329">
        <f t="shared" si="184"/>
        <v>1016</v>
      </c>
      <c r="S998" s="336">
        <v>404</v>
      </c>
      <c r="T998" s="323">
        <v>605</v>
      </c>
      <c r="U998" s="323">
        <v>442</v>
      </c>
      <c r="V998" s="323">
        <v>235</v>
      </c>
      <c r="W998" s="337">
        <f t="shared" si="185"/>
        <v>1686</v>
      </c>
      <c r="X998" s="336">
        <v>332</v>
      </c>
      <c r="Y998" s="323">
        <v>836</v>
      </c>
      <c r="Z998" s="323">
        <v>742</v>
      </c>
      <c r="AA998" s="323"/>
      <c r="AB998" s="337">
        <f t="shared" si="181"/>
        <v>1910</v>
      </c>
      <c r="AC998" s="336"/>
      <c r="AD998" s="323"/>
      <c r="AE998" s="323"/>
      <c r="AF998" s="323"/>
      <c r="AG998" s="337">
        <f t="shared" si="179"/>
        <v>0</v>
      </c>
      <c r="AH998" s="336"/>
      <c r="AI998" s="323"/>
      <c r="AJ998" s="323"/>
      <c r="AK998" s="323"/>
      <c r="AL998" s="337">
        <f t="shared" si="180"/>
        <v>0</v>
      </c>
    </row>
    <row r="999" spans="1:38" ht="12.75" customHeight="1" x14ac:dyDescent="0.2">
      <c r="A999" s="95" t="s">
        <v>207</v>
      </c>
      <c r="B999" s="222" t="s">
        <v>117</v>
      </c>
      <c r="C999" s="222" t="s">
        <v>141</v>
      </c>
      <c r="D999" s="223"/>
      <c r="E999" s="223"/>
      <c r="F999" s="223"/>
      <c r="G999" s="223"/>
      <c r="H999" s="224">
        <f t="shared" si="182"/>
        <v>0</v>
      </c>
      <c r="I999" s="223"/>
      <c r="J999" s="223"/>
      <c r="K999" s="223"/>
      <c r="L999" s="223"/>
      <c r="M999" s="224">
        <f t="shared" si="183"/>
        <v>0</v>
      </c>
      <c r="N999" s="223"/>
      <c r="O999" s="223"/>
      <c r="P999" s="223"/>
      <c r="Q999" s="223"/>
      <c r="R999" s="329">
        <f t="shared" si="184"/>
        <v>0</v>
      </c>
      <c r="S999" s="336"/>
      <c r="T999" s="323">
        <v>3066</v>
      </c>
      <c r="U999" s="323">
        <v>5890</v>
      </c>
      <c r="V999" s="323">
        <v>6767</v>
      </c>
      <c r="W999" s="337">
        <f t="shared" si="185"/>
        <v>15723</v>
      </c>
      <c r="X999" s="336">
        <v>6241</v>
      </c>
      <c r="Y999" s="323">
        <v>3871</v>
      </c>
      <c r="Z999" s="323">
        <v>11126</v>
      </c>
      <c r="AA999" s="323">
        <v>12690.380000000001</v>
      </c>
      <c r="AB999" s="337">
        <f t="shared" si="181"/>
        <v>33928.380000000005</v>
      </c>
      <c r="AC999" s="336">
        <v>10227.040000000001</v>
      </c>
      <c r="AD999" s="323">
        <v>10937</v>
      </c>
      <c r="AE999" s="323">
        <v>18060</v>
      </c>
      <c r="AF999" s="323">
        <v>16641</v>
      </c>
      <c r="AG999" s="337">
        <f t="shared" si="179"/>
        <v>55865.04</v>
      </c>
      <c r="AH999" s="336">
        <v>13441</v>
      </c>
      <c r="AI999" s="323">
        <v>7711</v>
      </c>
      <c r="AJ999" s="323"/>
      <c r="AK999" s="323"/>
      <c r="AL999" s="337">
        <f t="shared" si="180"/>
        <v>21152</v>
      </c>
    </row>
    <row r="1000" spans="1:38" ht="12.75" customHeight="1" x14ac:dyDescent="0.2">
      <c r="A1000" s="95" t="s">
        <v>207</v>
      </c>
      <c r="B1000" s="222" t="s">
        <v>239</v>
      </c>
      <c r="C1000" s="222" t="s">
        <v>146</v>
      </c>
      <c r="D1000" s="223"/>
      <c r="E1000" s="223"/>
      <c r="F1000" s="223"/>
      <c r="G1000" s="223"/>
      <c r="H1000" s="224"/>
      <c r="I1000" s="223"/>
      <c r="J1000" s="223"/>
      <c r="K1000" s="223"/>
      <c r="L1000" s="223"/>
      <c r="M1000" s="224"/>
      <c r="N1000" s="223"/>
      <c r="O1000" s="223"/>
      <c r="P1000" s="223"/>
      <c r="Q1000" s="223"/>
      <c r="R1000" s="329"/>
      <c r="S1000" s="336"/>
      <c r="T1000" s="323"/>
      <c r="U1000" s="323"/>
      <c r="V1000" s="323"/>
      <c r="W1000" s="337">
        <f t="shared" si="185"/>
        <v>0</v>
      </c>
      <c r="X1000" s="336">
        <v>940</v>
      </c>
      <c r="Y1000" s="323">
        <v>1672.4</v>
      </c>
      <c r="Z1000" s="323">
        <v>1074</v>
      </c>
      <c r="AA1000" s="323">
        <v>1149</v>
      </c>
      <c r="AB1000" s="337">
        <f t="shared" si="181"/>
        <v>4835.3999999999996</v>
      </c>
      <c r="AC1000" s="336">
        <v>417</v>
      </c>
      <c r="AD1000" s="323">
        <v>1004</v>
      </c>
      <c r="AE1000" s="323">
        <v>1014.56</v>
      </c>
      <c r="AF1000" s="323">
        <v>1205.7</v>
      </c>
      <c r="AG1000" s="337">
        <f t="shared" si="179"/>
        <v>3641.26</v>
      </c>
      <c r="AH1000" s="336">
        <v>661.53</v>
      </c>
      <c r="AI1000" s="323">
        <v>612.75</v>
      </c>
      <c r="AJ1000" s="323"/>
      <c r="AK1000" s="323"/>
      <c r="AL1000" s="337">
        <f t="shared" si="180"/>
        <v>1274.28</v>
      </c>
    </row>
    <row r="1001" spans="1:38" ht="12.75" customHeight="1" x14ac:dyDescent="0.2">
      <c r="A1001" s="95" t="s">
        <v>207</v>
      </c>
      <c r="B1001" s="222" t="s">
        <v>34</v>
      </c>
      <c r="C1001" s="1249" t="s">
        <v>125</v>
      </c>
      <c r="D1001" s="1247"/>
      <c r="E1001" s="1247"/>
      <c r="F1001" s="1247"/>
      <c r="G1001" s="1247"/>
      <c r="H1001" s="1250"/>
      <c r="I1001" s="1247"/>
      <c r="J1001" s="1247"/>
      <c r="K1001" s="1247"/>
      <c r="L1001" s="1247"/>
      <c r="M1001" s="1250"/>
      <c r="N1001" s="1247"/>
      <c r="O1001" s="1247"/>
      <c r="P1001" s="1247"/>
      <c r="Q1001" s="1247"/>
      <c r="R1001" s="1246"/>
      <c r="S1001" s="1248"/>
      <c r="T1001" s="1247"/>
      <c r="U1001" s="1247"/>
      <c r="V1001" s="1247"/>
      <c r="W1001" s="1251"/>
      <c r="X1001" s="1248"/>
      <c r="Y1001" s="1247"/>
      <c r="Z1001" s="1247"/>
      <c r="AA1001" s="1247"/>
      <c r="AB1001" s="337">
        <f t="shared" si="181"/>
        <v>0</v>
      </c>
      <c r="AC1001" s="1248"/>
      <c r="AD1001" s="1247"/>
      <c r="AE1001" s="1247">
        <v>562.35</v>
      </c>
      <c r="AF1001" s="1247">
        <v>558.91000000000008</v>
      </c>
      <c r="AG1001" s="337">
        <f t="shared" si="179"/>
        <v>1121.2600000000002</v>
      </c>
      <c r="AH1001" s="336">
        <v>483.65</v>
      </c>
      <c r="AI1001" s="1247">
        <v>726.92</v>
      </c>
      <c r="AJ1001" s="1247"/>
      <c r="AK1001" s="1247"/>
      <c r="AL1001" s="337">
        <f t="shared" si="180"/>
        <v>1210.57</v>
      </c>
    </row>
    <row r="1002" spans="1:38" ht="12.75" customHeight="1" x14ac:dyDescent="0.2">
      <c r="A1002" s="95" t="s">
        <v>207</v>
      </c>
      <c r="B1002" s="222" t="s">
        <v>34</v>
      </c>
      <c r="C1002" s="222" t="s">
        <v>131</v>
      </c>
      <c r="D1002" s="223"/>
      <c r="E1002" s="223"/>
      <c r="F1002" s="223"/>
      <c r="G1002" s="223"/>
      <c r="H1002" s="224">
        <f t="shared" ref="H1002:H1044" si="186">SUM(D1002:G1002)</f>
        <v>0</v>
      </c>
      <c r="I1002" s="223"/>
      <c r="J1002" s="223"/>
      <c r="K1002" s="223"/>
      <c r="L1002" s="223"/>
      <c r="M1002" s="224">
        <f t="shared" ref="M1002:M1044" si="187">SUM(I1002:L1002)</f>
        <v>0</v>
      </c>
      <c r="N1002" s="223"/>
      <c r="O1002" s="223"/>
      <c r="P1002" s="223"/>
      <c r="Q1002" s="223">
        <v>6831.1200000000026</v>
      </c>
      <c r="R1002" s="329">
        <f t="shared" ref="R1002:R1044" si="188">SUM(N1002:Q1002)</f>
        <v>6831.1200000000026</v>
      </c>
      <c r="S1002" s="336">
        <v>3044.3900000000003</v>
      </c>
      <c r="T1002" s="323">
        <v>4318.7900000000009</v>
      </c>
      <c r="U1002" s="323">
        <v>8818.0200000000023</v>
      </c>
      <c r="V1002" s="323">
        <v>12894.130000000001</v>
      </c>
      <c r="W1002" s="337">
        <f t="shared" si="185"/>
        <v>29075.330000000005</v>
      </c>
      <c r="X1002" s="336">
        <v>8649.2100000000009</v>
      </c>
      <c r="Y1002" s="323">
        <v>8495.07</v>
      </c>
      <c r="Z1002" s="323">
        <v>16060.740000000002</v>
      </c>
      <c r="AA1002" s="323">
        <v>17761.330000000002</v>
      </c>
      <c r="AB1002" s="337">
        <f t="shared" si="181"/>
        <v>50966.350000000006</v>
      </c>
      <c r="AC1002" s="336">
        <v>14114.630000000001</v>
      </c>
      <c r="AD1002" s="323">
        <v>17062.989999999998</v>
      </c>
      <c r="AE1002" s="323">
        <v>35891.399999999994</v>
      </c>
      <c r="AF1002" s="323">
        <v>40398.920000000006</v>
      </c>
      <c r="AG1002" s="337">
        <f t="shared" si="179"/>
        <v>107467.94</v>
      </c>
      <c r="AH1002" s="336">
        <v>21156.760000000002</v>
      </c>
      <c r="AI1002" s="323">
        <v>17679.32</v>
      </c>
      <c r="AJ1002" s="323"/>
      <c r="AK1002" s="323"/>
      <c r="AL1002" s="337">
        <f t="shared" si="180"/>
        <v>38836.080000000002</v>
      </c>
    </row>
    <row r="1003" spans="1:38" ht="12.75" customHeight="1" x14ac:dyDescent="0.2">
      <c r="A1003" s="95" t="s">
        <v>207</v>
      </c>
      <c r="B1003" s="222" t="s">
        <v>34</v>
      </c>
      <c r="C1003" s="222" t="s">
        <v>153</v>
      </c>
      <c r="D1003" s="223"/>
      <c r="E1003" s="223"/>
      <c r="F1003" s="223"/>
      <c r="G1003" s="223"/>
      <c r="H1003" s="224">
        <f t="shared" si="186"/>
        <v>0</v>
      </c>
      <c r="I1003" s="223"/>
      <c r="J1003" s="223"/>
      <c r="K1003" s="223"/>
      <c r="L1003" s="223"/>
      <c r="M1003" s="224">
        <f t="shared" si="187"/>
        <v>0</v>
      </c>
      <c r="N1003" s="223"/>
      <c r="O1003" s="223"/>
      <c r="P1003" s="223"/>
      <c r="Q1003" s="223">
        <v>46341.96</v>
      </c>
      <c r="R1003" s="329">
        <f t="shared" si="188"/>
        <v>46341.96</v>
      </c>
      <c r="S1003" s="336">
        <v>48813.26</v>
      </c>
      <c r="T1003" s="323">
        <v>37884.079999999994</v>
      </c>
      <c r="U1003" s="323">
        <v>50075.44</v>
      </c>
      <c r="V1003" s="323">
        <v>28665.660000000003</v>
      </c>
      <c r="W1003" s="337">
        <f t="shared" si="185"/>
        <v>165438.44</v>
      </c>
      <c r="X1003" s="336">
        <v>22893.61</v>
      </c>
      <c r="Y1003" s="323">
        <v>16887.18</v>
      </c>
      <c r="Z1003" s="323">
        <v>18224.840000000004</v>
      </c>
      <c r="AA1003" s="323">
        <v>13084.7</v>
      </c>
      <c r="AB1003" s="337">
        <f t="shared" si="181"/>
        <v>71090.33</v>
      </c>
      <c r="AC1003" s="336">
        <v>11517.150000000001</v>
      </c>
      <c r="AD1003" s="323">
        <v>7933.66</v>
      </c>
      <c r="AE1003" s="323">
        <v>10364.710000000003</v>
      </c>
      <c r="AF1003" s="323">
        <v>11812.94</v>
      </c>
      <c r="AG1003" s="337">
        <f t="shared" si="179"/>
        <v>41628.460000000006</v>
      </c>
      <c r="AH1003" s="336">
        <v>10316.65</v>
      </c>
      <c r="AI1003" s="323">
        <v>10017.51</v>
      </c>
      <c r="AJ1003" s="323"/>
      <c r="AK1003" s="323"/>
      <c r="AL1003" s="337">
        <f t="shared" si="180"/>
        <v>20334.16</v>
      </c>
    </row>
    <row r="1004" spans="1:38" ht="12.75" customHeight="1" x14ac:dyDescent="0.2">
      <c r="A1004" s="95" t="s">
        <v>207</v>
      </c>
      <c r="B1004" s="222" t="s">
        <v>34</v>
      </c>
      <c r="C1004" s="222" t="s">
        <v>141</v>
      </c>
      <c r="D1004" s="223"/>
      <c r="E1004" s="223"/>
      <c r="F1004" s="223"/>
      <c r="G1004" s="223"/>
      <c r="H1004" s="224">
        <f t="shared" si="186"/>
        <v>0</v>
      </c>
      <c r="I1004" s="223"/>
      <c r="J1004" s="223"/>
      <c r="K1004" s="223"/>
      <c r="L1004" s="223"/>
      <c r="M1004" s="224">
        <f t="shared" si="187"/>
        <v>0</v>
      </c>
      <c r="N1004" s="223"/>
      <c r="O1004" s="223"/>
      <c r="P1004" s="223"/>
      <c r="Q1004" s="223">
        <v>11128.400000000001</v>
      </c>
      <c r="R1004" s="329">
        <f t="shared" si="188"/>
        <v>11128.400000000001</v>
      </c>
      <c r="S1004" s="336">
        <v>15419.7</v>
      </c>
      <c r="T1004" s="323">
        <v>11654.980000000001</v>
      </c>
      <c r="U1004" s="323">
        <v>19150.5</v>
      </c>
      <c r="V1004" s="323">
        <v>29734.780000000002</v>
      </c>
      <c r="W1004" s="337">
        <f t="shared" si="185"/>
        <v>75959.960000000006</v>
      </c>
      <c r="X1004" s="336">
        <v>25453.480000000003</v>
      </c>
      <c r="Y1004" s="323">
        <v>18682.490000000002</v>
      </c>
      <c r="Z1004" s="323">
        <v>24650.43</v>
      </c>
      <c r="AA1004" s="323">
        <v>29692.63</v>
      </c>
      <c r="AB1004" s="337">
        <f t="shared" si="181"/>
        <v>98479.03</v>
      </c>
      <c r="AC1004" s="336">
        <v>29892.700000000004</v>
      </c>
      <c r="AD1004" s="323">
        <v>21338.18</v>
      </c>
      <c r="AE1004" s="323">
        <v>27212.719999999998</v>
      </c>
      <c r="AF1004" s="323">
        <v>27046.560000000001</v>
      </c>
      <c r="AG1004" s="337">
        <f t="shared" si="179"/>
        <v>105490.16</v>
      </c>
      <c r="AH1004" s="336">
        <v>23972.95</v>
      </c>
      <c r="AI1004" s="323">
        <v>11705.01</v>
      </c>
      <c r="AJ1004" s="323"/>
      <c r="AK1004" s="323"/>
      <c r="AL1004" s="337">
        <f t="shared" si="180"/>
        <v>35677.96</v>
      </c>
    </row>
    <row r="1005" spans="1:38" ht="12.75" customHeight="1" x14ac:dyDescent="0.2">
      <c r="A1005" s="95" t="s">
        <v>207</v>
      </c>
      <c r="B1005" s="222" t="s">
        <v>34</v>
      </c>
      <c r="C1005" s="222" t="s">
        <v>143</v>
      </c>
      <c r="D1005" s="223"/>
      <c r="E1005" s="223"/>
      <c r="F1005" s="223"/>
      <c r="G1005" s="223"/>
      <c r="H1005" s="224">
        <f t="shared" si="186"/>
        <v>0</v>
      </c>
      <c r="I1005" s="223"/>
      <c r="J1005" s="223"/>
      <c r="K1005" s="223"/>
      <c r="L1005" s="223"/>
      <c r="M1005" s="224">
        <f t="shared" si="187"/>
        <v>0</v>
      </c>
      <c r="N1005" s="223"/>
      <c r="O1005" s="223"/>
      <c r="P1005" s="223"/>
      <c r="Q1005" s="223">
        <v>559.70000000000005</v>
      </c>
      <c r="R1005" s="329">
        <f t="shared" si="188"/>
        <v>559.70000000000005</v>
      </c>
      <c r="S1005" s="336"/>
      <c r="T1005" s="323">
        <v>469.3</v>
      </c>
      <c r="U1005" s="323">
        <v>394.35</v>
      </c>
      <c r="V1005" s="323">
        <v>258.8</v>
      </c>
      <c r="W1005" s="337">
        <f t="shared" si="185"/>
        <v>1122.45</v>
      </c>
      <c r="X1005" s="336"/>
      <c r="Y1005" s="323"/>
      <c r="Z1005" s="323"/>
      <c r="AA1005" s="323"/>
      <c r="AB1005" s="337">
        <f t="shared" si="181"/>
        <v>0</v>
      </c>
      <c r="AC1005" s="336"/>
      <c r="AD1005" s="323"/>
      <c r="AE1005" s="323"/>
      <c r="AF1005" s="323"/>
      <c r="AG1005" s="337">
        <f t="shared" si="179"/>
        <v>0</v>
      </c>
      <c r="AH1005" s="336"/>
      <c r="AI1005" s="323"/>
      <c r="AJ1005" s="323"/>
      <c r="AK1005" s="323"/>
      <c r="AL1005" s="337">
        <f t="shared" si="180"/>
        <v>0</v>
      </c>
    </row>
    <row r="1006" spans="1:38" ht="12.75" customHeight="1" x14ac:dyDescent="0.2">
      <c r="A1006" s="95" t="s">
        <v>207</v>
      </c>
      <c r="B1006" s="222" t="s">
        <v>34</v>
      </c>
      <c r="C1006" s="222" t="s">
        <v>146</v>
      </c>
      <c r="D1006" s="223"/>
      <c r="E1006" s="223"/>
      <c r="F1006" s="223"/>
      <c r="G1006" s="223"/>
      <c r="H1006" s="224">
        <f t="shared" si="186"/>
        <v>0</v>
      </c>
      <c r="I1006" s="223"/>
      <c r="J1006" s="223"/>
      <c r="K1006" s="223"/>
      <c r="L1006" s="223"/>
      <c r="M1006" s="224">
        <f t="shared" si="187"/>
        <v>0</v>
      </c>
      <c r="N1006" s="223"/>
      <c r="O1006" s="223"/>
      <c r="P1006" s="223"/>
      <c r="Q1006" s="223">
        <v>13111.630000000001</v>
      </c>
      <c r="R1006" s="329">
        <f t="shared" si="188"/>
        <v>13111.630000000001</v>
      </c>
      <c r="S1006" s="336">
        <v>6532.0400000000018</v>
      </c>
      <c r="T1006" s="323">
        <v>6561.3300000000017</v>
      </c>
      <c r="U1006" s="323">
        <v>8860.9600000000009</v>
      </c>
      <c r="V1006" s="323">
        <v>9193.7000000000025</v>
      </c>
      <c r="W1006" s="337">
        <f t="shared" si="185"/>
        <v>31148.030000000006</v>
      </c>
      <c r="X1006" s="336">
        <v>5754.0600000000013</v>
      </c>
      <c r="Y1006" s="323">
        <v>6242.2000000000007</v>
      </c>
      <c r="Z1006" s="323">
        <v>7460.5399999999991</v>
      </c>
      <c r="AA1006" s="323">
        <v>8684.3700000000008</v>
      </c>
      <c r="AB1006" s="337">
        <f t="shared" si="181"/>
        <v>28141.170000000006</v>
      </c>
      <c r="AC1006" s="336">
        <v>5855.3000000000011</v>
      </c>
      <c r="AD1006" s="323">
        <v>7722.77</v>
      </c>
      <c r="AE1006" s="323">
        <v>8592.6899999999987</v>
      </c>
      <c r="AF1006" s="323">
        <v>8937.9299999999985</v>
      </c>
      <c r="AG1006" s="337">
        <f t="shared" si="179"/>
        <v>31108.690000000002</v>
      </c>
      <c r="AH1006" s="336">
        <v>7135.1600000000017</v>
      </c>
      <c r="AI1006" s="323">
        <v>7832.4299999999994</v>
      </c>
      <c r="AJ1006" s="323"/>
      <c r="AK1006" s="323"/>
      <c r="AL1006" s="337">
        <f t="shared" si="180"/>
        <v>14967.59</v>
      </c>
    </row>
    <row r="1007" spans="1:38" ht="12.75" customHeight="1" x14ac:dyDescent="0.2">
      <c r="A1007" s="95" t="s">
        <v>207</v>
      </c>
      <c r="B1007" s="222" t="s">
        <v>34</v>
      </c>
      <c r="C1007" s="222" t="s">
        <v>154</v>
      </c>
      <c r="D1007" s="223"/>
      <c r="E1007" s="223"/>
      <c r="F1007" s="223"/>
      <c r="G1007" s="223"/>
      <c r="H1007" s="224">
        <f t="shared" si="186"/>
        <v>0</v>
      </c>
      <c r="I1007" s="223"/>
      <c r="J1007" s="223"/>
      <c r="K1007" s="223"/>
      <c r="L1007" s="223"/>
      <c r="M1007" s="224">
        <f t="shared" si="187"/>
        <v>0</v>
      </c>
      <c r="N1007" s="223"/>
      <c r="O1007" s="223"/>
      <c r="P1007" s="223"/>
      <c r="Q1007" s="223">
        <v>382.6</v>
      </c>
      <c r="R1007" s="329">
        <f t="shared" si="188"/>
        <v>382.6</v>
      </c>
      <c r="S1007" s="336">
        <v>103.3</v>
      </c>
      <c r="T1007" s="323">
        <v>286.54999999999995</v>
      </c>
      <c r="U1007" s="323">
        <v>624.09999999999991</v>
      </c>
      <c r="V1007" s="323">
        <v>498.84999999999997</v>
      </c>
      <c r="W1007" s="337">
        <f t="shared" si="185"/>
        <v>1512.7999999999997</v>
      </c>
      <c r="X1007" s="336">
        <v>333.94999999999993</v>
      </c>
      <c r="Y1007" s="323">
        <v>109.2</v>
      </c>
      <c r="Z1007" s="323">
        <v>31.800000000000004</v>
      </c>
      <c r="AA1007" s="323">
        <v>31.799999999999997</v>
      </c>
      <c r="AB1007" s="337">
        <f t="shared" si="181"/>
        <v>506.74999999999994</v>
      </c>
      <c r="AC1007" s="336">
        <v>31.800000000000004</v>
      </c>
      <c r="AD1007" s="323">
        <v>31.800000000000004</v>
      </c>
      <c r="AE1007" s="323">
        <v>31.799999999999997</v>
      </c>
      <c r="AF1007" s="323">
        <v>31.800000000000004</v>
      </c>
      <c r="AG1007" s="337">
        <f t="shared" si="179"/>
        <v>127.20000000000002</v>
      </c>
      <c r="AH1007" s="336">
        <v>31.799999999999997</v>
      </c>
      <c r="AI1007" s="323"/>
      <c r="AJ1007" s="323"/>
      <c r="AK1007" s="323"/>
      <c r="AL1007" s="337">
        <f t="shared" si="180"/>
        <v>31.799999999999997</v>
      </c>
    </row>
    <row r="1008" spans="1:38" ht="12.75" customHeight="1" x14ac:dyDescent="0.2">
      <c r="A1008" s="95" t="s">
        <v>207</v>
      </c>
      <c r="B1008" s="96" t="s">
        <v>62</v>
      </c>
      <c r="C1008" s="276" t="s">
        <v>126</v>
      </c>
      <c r="D1008" s="277"/>
      <c r="E1008" s="277"/>
      <c r="F1008" s="277"/>
      <c r="G1008" s="277"/>
      <c r="H1008" s="278">
        <f t="shared" si="186"/>
        <v>0</v>
      </c>
      <c r="I1008" s="277"/>
      <c r="J1008" s="277"/>
      <c r="K1008" s="277"/>
      <c r="L1008" s="277"/>
      <c r="M1008" s="278">
        <f t="shared" si="187"/>
        <v>0</v>
      </c>
      <c r="N1008" s="277"/>
      <c r="O1008" s="277"/>
      <c r="P1008" s="277"/>
      <c r="Q1008" s="277">
        <v>16654.870000000003</v>
      </c>
      <c r="R1008" s="329">
        <f t="shared" si="188"/>
        <v>16654.870000000003</v>
      </c>
      <c r="S1008" s="336">
        <v>7921.48</v>
      </c>
      <c r="T1008" s="323">
        <v>6245.1399999999994</v>
      </c>
      <c r="U1008" s="323">
        <v>24014.290000000005</v>
      </c>
      <c r="V1008" s="323">
        <v>20601.939999999999</v>
      </c>
      <c r="W1008" s="337">
        <f t="shared" si="185"/>
        <v>58782.850000000006</v>
      </c>
      <c r="X1008" s="336">
        <v>10418.58</v>
      </c>
      <c r="Y1008" s="323">
        <v>9413</v>
      </c>
      <c r="Z1008" s="323">
        <v>19054.869999999995</v>
      </c>
      <c r="AA1008" s="323">
        <v>19415.479999999996</v>
      </c>
      <c r="AB1008" s="337">
        <f t="shared" si="181"/>
        <v>58301.929999999993</v>
      </c>
      <c r="AC1008" s="336">
        <v>11747.329999999998</v>
      </c>
      <c r="AD1008" s="323">
        <v>7111.01</v>
      </c>
      <c r="AE1008" s="323">
        <v>14007.43</v>
      </c>
      <c r="AF1008" s="323">
        <v>14050.23</v>
      </c>
      <c r="AG1008" s="337">
        <f t="shared" si="179"/>
        <v>46916</v>
      </c>
      <c r="AH1008" s="336">
        <v>9019</v>
      </c>
      <c r="AI1008" s="323"/>
      <c r="AJ1008" s="323"/>
      <c r="AK1008" s="323"/>
      <c r="AL1008" s="337">
        <f t="shared" si="180"/>
        <v>9019</v>
      </c>
    </row>
    <row r="1009" spans="1:38" ht="12.75" customHeight="1" x14ac:dyDescent="0.2">
      <c r="A1009" s="95" t="s">
        <v>207</v>
      </c>
      <c r="B1009" s="96" t="s">
        <v>62</v>
      </c>
      <c r="C1009" s="276" t="s">
        <v>127</v>
      </c>
      <c r="D1009" s="277"/>
      <c r="E1009" s="277"/>
      <c r="F1009" s="277"/>
      <c r="G1009" s="277"/>
      <c r="H1009" s="278">
        <f t="shared" si="186"/>
        <v>0</v>
      </c>
      <c r="I1009" s="277"/>
      <c r="J1009" s="277"/>
      <c r="K1009" s="277"/>
      <c r="L1009" s="277"/>
      <c r="M1009" s="278">
        <f t="shared" si="187"/>
        <v>0</v>
      </c>
      <c r="N1009" s="277"/>
      <c r="O1009" s="277"/>
      <c r="P1009" s="277"/>
      <c r="Q1009" s="277">
        <v>8521.08</v>
      </c>
      <c r="R1009" s="329">
        <f t="shared" si="188"/>
        <v>8521.08</v>
      </c>
      <c r="S1009" s="336"/>
      <c r="T1009" s="323"/>
      <c r="U1009" s="323"/>
      <c r="V1009" s="323"/>
      <c r="W1009" s="337">
        <f t="shared" si="185"/>
        <v>0</v>
      </c>
      <c r="X1009" s="336"/>
      <c r="Y1009" s="323"/>
      <c r="Z1009" s="323"/>
      <c r="AA1009" s="323"/>
      <c r="AB1009" s="337">
        <f t="shared" si="181"/>
        <v>0</v>
      </c>
      <c r="AC1009" s="336"/>
      <c r="AD1009" s="323"/>
      <c r="AE1009" s="323"/>
      <c r="AF1009" s="323"/>
      <c r="AG1009" s="337">
        <f t="shared" si="179"/>
        <v>0</v>
      </c>
      <c r="AH1009" s="336"/>
      <c r="AI1009" s="323"/>
      <c r="AJ1009" s="323"/>
      <c r="AK1009" s="323"/>
      <c r="AL1009" s="337">
        <f t="shared" si="180"/>
        <v>0</v>
      </c>
    </row>
    <row r="1010" spans="1:38" ht="12.75" customHeight="1" x14ac:dyDescent="0.2">
      <c r="A1010" s="95" t="s">
        <v>207</v>
      </c>
      <c r="B1010" s="96" t="s">
        <v>62</v>
      </c>
      <c r="C1010" s="276" t="s">
        <v>150</v>
      </c>
      <c r="D1010" s="323"/>
      <c r="E1010" s="323"/>
      <c r="F1010" s="323"/>
      <c r="G1010" s="323"/>
      <c r="H1010" s="324">
        <f t="shared" si="186"/>
        <v>0</v>
      </c>
      <c r="I1010" s="323"/>
      <c r="J1010" s="323"/>
      <c r="K1010" s="323"/>
      <c r="L1010" s="323"/>
      <c r="M1010" s="324">
        <f t="shared" si="187"/>
        <v>0</v>
      </c>
      <c r="N1010" s="323"/>
      <c r="O1010" s="323"/>
      <c r="P1010" s="323"/>
      <c r="Q1010" s="323"/>
      <c r="R1010" s="329">
        <f t="shared" si="188"/>
        <v>0</v>
      </c>
      <c r="S1010" s="336">
        <v>5540.08</v>
      </c>
      <c r="T1010" s="323">
        <v>4740.82</v>
      </c>
      <c r="U1010" s="323">
        <v>10185.02</v>
      </c>
      <c r="V1010" s="323">
        <v>10451.049999999999</v>
      </c>
      <c r="W1010" s="337">
        <f t="shared" si="185"/>
        <v>30916.969999999998</v>
      </c>
      <c r="X1010" s="336">
        <v>4568.7299999999996</v>
      </c>
      <c r="Y1010" s="323">
        <v>20861.599999999999</v>
      </c>
      <c r="Z1010" s="323">
        <v>14650.919999999998</v>
      </c>
      <c r="AA1010" s="323">
        <v>12721.119999999999</v>
      </c>
      <c r="AB1010" s="337">
        <f t="shared" si="181"/>
        <v>52802.369999999995</v>
      </c>
      <c r="AC1010" s="336">
        <v>6213.7</v>
      </c>
      <c r="AD1010" s="323">
        <v>3003.4300000000003</v>
      </c>
      <c r="AE1010" s="323">
        <v>11191.07</v>
      </c>
      <c r="AF1010" s="323">
        <v>8620.34</v>
      </c>
      <c r="AG1010" s="337">
        <f t="shared" si="179"/>
        <v>29028.54</v>
      </c>
      <c r="AH1010" s="336">
        <v>3362.98</v>
      </c>
      <c r="AI1010" s="323"/>
      <c r="AJ1010" s="323"/>
      <c r="AK1010" s="323"/>
      <c r="AL1010" s="337">
        <f t="shared" si="180"/>
        <v>3362.98</v>
      </c>
    </row>
    <row r="1011" spans="1:38" ht="12.75" customHeight="1" x14ac:dyDescent="0.2">
      <c r="A1011" s="95" t="s">
        <v>207</v>
      </c>
      <c r="B1011" s="96" t="s">
        <v>62</v>
      </c>
      <c r="C1011" s="276" t="s">
        <v>131</v>
      </c>
      <c r="D1011" s="277"/>
      <c r="E1011" s="277"/>
      <c r="F1011" s="277"/>
      <c r="G1011" s="277"/>
      <c r="H1011" s="278">
        <f t="shared" si="186"/>
        <v>0</v>
      </c>
      <c r="I1011" s="277"/>
      <c r="J1011" s="277"/>
      <c r="K1011" s="277"/>
      <c r="L1011" s="277"/>
      <c r="M1011" s="278">
        <f t="shared" si="187"/>
        <v>0</v>
      </c>
      <c r="N1011" s="277"/>
      <c r="O1011" s="277"/>
      <c r="P1011" s="277"/>
      <c r="Q1011" s="277">
        <v>6685.49</v>
      </c>
      <c r="R1011" s="329">
        <f t="shared" si="188"/>
        <v>6685.49</v>
      </c>
      <c r="S1011" s="336">
        <v>5534.1699999999992</v>
      </c>
      <c r="T1011" s="323">
        <v>6930.3799999999992</v>
      </c>
      <c r="U1011" s="323">
        <v>15213.780000000002</v>
      </c>
      <c r="V1011" s="323">
        <v>8554.7000000000007</v>
      </c>
      <c r="W1011" s="337">
        <f t="shared" si="185"/>
        <v>36233.03</v>
      </c>
      <c r="X1011" s="336">
        <v>5717.58</v>
      </c>
      <c r="Y1011" s="323">
        <v>3357</v>
      </c>
      <c r="Z1011" s="323">
        <v>8334.119999999999</v>
      </c>
      <c r="AA1011" s="323">
        <v>6433.7000000000007</v>
      </c>
      <c r="AB1011" s="337">
        <f t="shared" si="181"/>
        <v>23842.399999999998</v>
      </c>
      <c r="AC1011" s="336">
        <v>2145.59</v>
      </c>
      <c r="AD1011" s="323">
        <v>1045.02</v>
      </c>
      <c r="AE1011" s="323">
        <v>6670.07</v>
      </c>
      <c r="AF1011" s="323">
        <v>6246.2000000000007</v>
      </c>
      <c r="AG1011" s="337">
        <f t="shared" si="179"/>
        <v>16106.880000000001</v>
      </c>
      <c r="AH1011" s="336">
        <v>2184.0100000000002</v>
      </c>
      <c r="AI1011" s="323"/>
      <c r="AJ1011" s="323"/>
      <c r="AK1011" s="323"/>
      <c r="AL1011" s="337">
        <f t="shared" si="180"/>
        <v>2184.0100000000002</v>
      </c>
    </row>
    <row r="1012" spans="1:38" ht="12.75" customHeight="1" x14ac:dyDescent="0.2">
      <c r="A1012" s="95" t="s">
        <v>207</v>
      </c>
      <c r="B1012" s="96" t="s">
        <v>62</v>
      </c>
      <c r="C1012" s="276" t="s">
        <v>148</v>
      </c>
      <c r="D1012" s="277"/>
      <c r="E1012" s="277"/>
      <c r="F1012" s="277"/>
      <c r="G1012" s="277"/>
      <c r="H1012" s="278">
        <f t="shared" si="186"/>
        <v>0</v>
      </c>
      <c r="I1012" s="277"/>
      <c r="J1012" s="277"/>
      <c r="K1012" s="277"/>
      <c r="L1012" s="277"/>
      <c r="M1012" s="278">
        <f t="shared" si="187"/>
        <v>0</v>
      </c>
      <c r="N1012" s="277"/>
      <c r="O1012" s="277"/>
      <c r="P1012" s="277"/>
      <c r="Q1012" s="277">
        <v>3958.27</v>
      </c>
      <c r="R1012" s="329">
        <f t="shared" si="188"/>
        <v>3958.27</v>
      </c>
      <c r="S1012" s="336">
        <v>2959.65</v>
      </c>
      <c r="T1012" s="323"/>
      <c r="U1012" s="323"/>
      <c r="V1012" s="323">
        <v>3716.87</v>
      </c>
      <c r="W1012" s="337">
        <f t="shared" si="185"/>
        <v>6676.52</v>
      </c>
      <c r="X1012" s="336">
        <v>2179.38</v>
      </c>
      <c r="Y1012" s="323"/>
      <c r="Z1012" s="323">
        <v>1946.1000000000001</v>
      </c>
      <c r="AA1012" s="323">
        <v>1976.0100000000002</v>
      </c>
      <c r="AB1012" s="337">
        <f t="shared" si="181"/>
        <v>6101.4900000000007</v>
      </c>
      <c r="AC1012" s="336"/>
      <c r="AD1012" s="323"/>
      <c r="AE1012" s="323"/>
      <c r="AF1012" s="323"/>
      <c r="AG1012" s="337">
        <f t="shared" si="179"/>
        <v>0</v>
      </c>
      <c r="AH1012" s="336"/>
      <c r="AI1012" s="323"/>
      <c r="AJ1012" s="323"/>
      <c r="AK1012" s="323"/>
      <c r="AL1012" s="337">
        <f t="shared" si="180"/>
        <v>0</v>
      </c>
    </row>
    <row r="1013" spans="1:38" ht="12.75" customHeight="1" x14ac:dyDescent="0.2">
      <c r="A1013" s="95" t="s">
        <v>207</v>
      </c>
      <c r="B1013" s="96" t="s">
        <v>62</v>
      </c>
      <c r="C1013" s="276" t="s">
        <v>142</v>
      </c>
      <c r="D1013" s="277"/>
      <c r="E1013" s="277"/>
      <c r="F1013" s="277"/>
      <c r="G1013" s="277"/>
      <c r="H1013" s="278">
        <f t="shared" si="186"/>
        <v>0</v>
      </c>
      <c r="I1013" s="277"/>
      <c r="J1013" s="277"/>
      <c r="K1013" s="277"/>
      <c r="L1013" s="277"/>
      <c r="M1013" s="278">
        <f t="shared" si="187"/>
        <v>0</v>
      </c>
      <c r="N1013" s="277"/>
      <c r="O1013" s="277"/>
      <c r="P1013" s="277"/>
      <c r="Q1013" s="277">
        <v>4529.4900000000007</v>
      </c>
      <c r="R1013" s="329">
        <f t="shared" si="188"/>
        <v>4529.4900000000007</v>
      </c>
      <c r="S1013" s="336">
        <v>727.57</v>
      </c>
      <c r="T1013" s="323">
        <v>1604.83</v>
      </c>
      <c r="U1013" s="323">
        <v>5049.47</v>
      </c>
      <c r="V1013" s="323">
        <v>3225.5200000000004</v>
      </c>
      <c r="W1013" s="337">
        <f t="shared" si="185"/>
        <v>10607.390000000001</v>
      </c>
      <c r="X1013" s="336"/>
      <c r="Y1013" s="323"/>
      <c r="Z1013" s="323"/>
      <c r="AA1013" s="323"/>
      <c r="AB1013" s="337">
        <f t="shared" si="181"/>
        <v>0</v>
      </c>
      <c r="AC1013" s="336"/>
      <c r="AD1013" s="323"/>
      <c r="AE1013" s="323"/>
      <c r="AF1013" s="323"/>
      <c r="AG1013" s="337">
        <f t="shared" si="179"/>
        <v>0</v>
      </c>
      <c r="AH1013" s="336"/>
      <c r="AI1013" s="323"/>
      <c r="AJ1013" s="323"/>
      <c r="AK1013" s="323"/>
      <c r="AL1013" s="337">
        <f t="shared" si="180"/>
        <v>0</v>
      </c>
    </row>
    <row r="1014" spans="1:38" ht="12.75" customHeight="1" x14ac:dyDescent="0.2">
      <c r="A1014" s="95" t="s">
        <v>207</v>
      </c>
      <c r="B1014" s="96" t="s">
        <v>62</v>
      </c>
      <c r="C1014" s="276" t="s">
        <v>143</v>
      </c>
      <c r="D1014" s="277"/>
      <c r="E1014" s="277"/>
      <c r="F1014" s="277"/>
      <c r="G1014" s="277"/>
      <c r="H1014" s="278">
        <f t="shared" si="186"/>
        <v>0</v>
      </c>
      <c r="I1014" s="277"/>
      <c r="J1014" s="277"/>
      <c r="K1014" s="277"/>
      <c r="L1014" s="277"/>
      <c r="M1014" s="278">
        <f t="shared" si="187"/>
        <v>0</v>
      </c>
      <c r="N1014" s="277"/>
      <c r="O1014" s="277"/>
      <c r="P1014" s="277"/>
      <c r="Q1014" s="277">
        <v>9900.2999999999993</v>
      </c>
      <c r="R1014" s="329">
        <f t="shared" si="188"/>
        <v>9900.2999999999993</v>
      </c>
      <c r="S1014" s="336">
        <v>5172.28</v>
      </c>
      <c r="T1014" s="323">
        <v>6813.41</v>
      </c>
      <c r="U1014" s="323">
        <v>7352.95</v>
      </c>
      <c r="V1014" s="323">
        <v>8733.0999999999985</v>
      </c>
      <c r="W1014" s="337">
        <f t="shared" si="185"/>
        <v>28071.739999999998</v>
      </c>
      <c r="X1014" s="336">
        <v>5707.77</v>
      </c>
      <c r="Y1014" s="323">
        <v>8354</v>
      </c>
      <c r="Z1014" s="323">
        <v>9926.84</v>
      </c>
      <c r="AA1014" s="323">
        <v>9488.02</v>
      </c>
      <c r="AB1014" s="337">
        <f t="shared" si="181"/>
        <v>33476.630000000005</v>
      </c>
      <c r="AC1014" s="336">
        <v>6982.21</v>
      </c>
      <c r="AD1014" s="323">
        <v>4273.42</v>
      </c>
      <c r="AE1014" s="323">
        <v>7972.33</v>
      </c>
      <c r="AF1014" s="323">
        <v>8685.2900000000009</v>
      </c>
      <c r="AG1014" s="337">
        <f t="shared" si="179"/>
        <v>27913.25</v>
      </c>
      <c r="AH1014" s="336">
        <v>4255.4799999999996</v>
      </c>
      <c r="AI1014" s="323"/>
      <c r="AJ1014" s="323"/>
      <c r="AK1014" s="323"/>
      <c r="AL1014" s="337">
        <f t="shared" si="180"/>
        <v>4255.4799999999996</v>
      </c>
    </row>
    <row r="1015" spans="1:38" ht="12.75" customHeight="1" x14ac:dyDescent="0.2">
      <c r="A1015" s="95" t="s">
        <v>207</v>
      </c>
      <c r="B1015" s="96" t="s">
        <v>62</v>
      </c>
      <c r="C1015" s="276" t="s">
        <v>144</v>
      </c>
      <c r="D1015" s="277"/>
      <c r="E1015" s="277"/>
      <c r="F1015" s="277"/>
      <c r="G1015" s="277"/>
      <c r="H1015" s="278">
        <f t="shared" si="186"/>
        <v>0</v>
      </c>
      <c r="I1015" s="277"/>
      <c r="J1015" s="277"/>
      <c r="K1015" s="277"/>
      <c r="L1015" s="277"/>
      <c r="M1015" s="278">
        <f t="shared" si="187"/>
        <v>0</v>
      </c>
      <c r="N1015" s="277"/>
      <c r="O1015" s="277"/>
      <c r="P1015" s="277"/>
      <c r="Q1015" s="277">
        <v>18330.759999999998</v>
      </c>
      <c r="R1015" s="329">
        <f t="shared" si="188"/>
        <v>18330.759999999998</v>
      </c>
      <c r="S1015" s="336">
        <v>14968.72</v>
      </c>
      <c r="T1015" s="323">
        <v>14170.05</v>
      </c>
      <c r="U1015" s="323">
        <v>18455.96</v>
      </c>
      <c r="V1015" s="323">
        <v>16472.53</v>
      </c>
      <c r="W1015" s="337">
        <f t="shared" si="185"/>
        <v>64067.259999999995</v>
      </c>
      <c r="X1015" s="336">
        <v>15204.41</v>
      </c>
      <c r="Y1015" s="323">
        <v>11949</v>
      </c>
      <c r="Z1015" s="323">
        <v>18301.309999999998</v>
      </c>
      <c r="AA1015" s="323">
        <v>16109.339999999998</v>
      </c>
      <c r="AB1015" s="337">
        <f t="shared" si="181"/>
        <v>61564.06</v>
      </c>
      <c r="AC1015" s="336">
        <v>18601.48</v>
      </c>
      <c r="AD1015" s="323">
        <v>10343.719999999999</v>
      </c>
      <c r="AE1015" s="323">
        <v>19029.41</v>
      </c>
      <c r="AF1015" s="323">
        <v>19088.36</v>
      </c>
      <c r="AG1015" s="337">
        <f t="shared" si="179"/>
        <v>67062.97</v>
      </c>
      <c r="AH1015" s="336">
        <v>12094.81</v>
      </c>
      <c r="AI1015" s="323"/>
      <c r="AJ1015" s="323"/>
      <c r="AK1015" s="323"/>
      <c r="AL1015" s="337">
        <f t="shared" si="180"/>
        <v>12094.81</v>
      </c>
    </row>
    <row r="1016" spans="1:38" ht="12.75" customHeight="1" x14ac:dyDescent="0.2">
      <c r="A1016" s="95" t="s">
        <v>207</v>
      </c>
      <c r="B1016" s="96" t="s">
        <v>62</v>
      </c>
      <c r="C1016" s="276" t="s">
        <v>170</v>
      </c>
      <c r="D1016" s="277"/>
      <c r="E1016" s="277"/>
      <c r="F1016" s="277"/>
      <c r="G1016" s="277"/>
      <c r="H1016" s="278">
        <f t="shared" si="186"/>
        <v>0</v>
      </c>
      <c r="I1016" s="277"/>
      <c r="J1016" s="277"/>
      <c r="K1016" s="277"/>
      <c r="L1016" s="277"/>
      <c r="M1016" s="278">
        <f t="shared" si="187"/>
        <v>0</v>
      </c>
      <c r="N1016" s="277"/>
      <c r="O1016" s="277"/>
      <c r="P1016" s="277"/>
      <c r="Q1016" s="277">
        <v>27915.230000000003</v>
      </c>
      <c r="R1016" s="329">
        <f t="shared" si="188"/>
        <v>27915.230000000003</v>
      </c>
      <c r="S1016" s="336">
        <v>24726.25</v>
      </c>
      <c r="T1016" s="323">
        <v>19552.04</v>
      </c>
      <c r="U1016" s="323">
        <v>30364.26</v>
      </c>
      <c r="V1016" s="323">
        <v>33082.29</v>
      </c>
      <c r="W1016" s="337">
        <f t="shared" si="185"/>
        <v>107724.84</v>
      </c>
      <c r="X1016" s="336">
        <v>22367.269999999997</v>
      </c>
      <c r="Y1016" s="323">
        <v>15937</v>
      </c>
      <c r="Z1016" s="323">
        <v>27944.560000000005</v>
      </c>
      <c r="AA1016" s="323">
        <v>28146.54</v>
      </c>
      <c r="AB1016" s="337">
        <f t="shared" si="181"/>
        <v>94395.37</v>
      </c>
      <c r="AC1016" s="336">
        <v>24422.120000000003</v>
      </c>
      <c r="AD1016" s="323">
        <v>9718.48</v>
      </c>
      <c r="AE1016" s="323">
        <v>26052.07</v>
      </c>
      <c r="AF1016" s="323">
        <v>27157.119999999999</v>
      </c>
      <c r="AG1016" s="337">
        <f t="shared" si="179"/>
        <v>87349.790000000008</v>
      </c>
      <c r="AH1016" s="336">
        <v>14831.709999999997</v>
      </c>
      <c r="AI1016" s="323"/>
      <c r="AJ1016" s="323"/>
      <c r="AK1016" s="323"/>
      <c r="AL1016" s="337">
        <f t="shared" si="180"/>
        <v>14831.709999999997</v>
      </c>
    </row>
    <row r="1017" spans="1:38" ht="12.75" customHeight="1" x14ac:dyDescent="0.2">
      <c r="A1017" s="95" t="s">
        <v>207</v>
      </c>
      <c r="B1017" s="283" t="s">
        <v>58</v>
      </c>
      <c r="C1017" s="283" t="s">
        <v>126</v>
      </c>
      <c r="D1017" s="284"/>
      <c r="E1017" s="284"/>
      <c r="F1017" s="284"/>
      <c r="G1017" s="284"/>
      <c r="H1017" s="285">
        <f t="shared" si="186"/>
        <v>0</v>
      </c>
      <c r="I1017" s="284"/>
      <c r="J1017" s="284"/>
      <c r="K1017" s="284"/>
      <c r="L1017" s="284"/>
      <c r="M1017" s="285">
        <f t="shared" si="187"/>
        <v>0</v>
      </c>
      <c r="N1017" s="284"/>
      <c r="O1017" s="284"/>
      <c r="P1017" s="284"/>
      <c r="Q1017" s="284">
        <v>2406.3399999999997</v>
      </c>
      <c r="R1017" s="329">
        <f t="shared" si="188"/>
        <v>2406.3399999999997</v>
      </c>
      <c r="S1017" s="336">
        <v>2312.4700000000003</v>
      </c>
      <c r="T1017" s="323">
        <v>1808.23</v>
      </c>
      <c r="U1017" s="323">
        <v>1953.77</v>
      </c>
      <c r="V1017" s="323">
        <v>1832.7199999999998</v>
      </c>
      <c r="W1017" s="337">
        <f t="shared" si="185"/>
        <v>7907.1900000000005</v>
      </c>
      <c r="X1017" s="591">
        <v>820.98</v>
      </c>
      <c r="Y1017" s="592">
        <v>1197.5999999999999</v>
      </c>
      <c r="Z1017" s="323">
        <v>2067.46</v>
      </c>
      <c r="AA1017" s="323">
        <v>1922.97</v>
      </c>
      <c r="AB1017" s="337">
        <f t="shared" si="181"/>
        <v>6009.01</v>
      </c>
      <c r="AC1017" s="591">
        <v>1697.84</v>
      </c>
      <c r="AD1017" s="592">
        <v>705.96999999999991</v>
      </c>
      <c r="AE1017" s="323">
        <v>1145.8</v>
      </c>
      <c r="AF1017" s="323">
        <v>1019.58</v>
      </c>
      <c r="AG1017" s="337">
        <f t="shared" si="179"/>
        <v>4569.1899999999996</v>
      </c>
      <c r="AH1017" s="591">
        <v>568</v>
      </c>
      <c r="AI1017" s="592">
        <v>138.78</v>
      </c>
      <c r="AJ1017" s="323"/>
      <c r="AK1017" s="323"/>
      <c r="AL1017" s="337">
        <f t="shared" si="180"/>
        <v>706.78</v>
      </c>
    </row>
    <row r="1018" spans="1:38" ht="12.75" customHeight="1" x14ac:dyDescent="0.2">
      <c r="A1018" s="95" t="s">
        <v>207</v>
      </c>
      <c r="B1018" s="283" t="s">
        <v>58</v>
      </c>
      <c r="C1018" s="283" t="s">
        <v>135</v>
      </c>
      <c r="D1018" s="284"/>
      <c r="E1018" s="284"/>
      <c r="F1018" s="284"/>
      <c r="G1018" s="284"/>
      <c r="H1018" s="285">
        <f t="shared" si="186"/>
        <v>0</v>
      </c>
      <c r="I1018" s="284"/>
      <c r="J1018" s="284"/>
      <c r="K1018" s="284"/>
      <c r="L1018" s="284"/>
      <c r="M1018" s="285">
        <f t="shared" si="187"/>
        <v>0</v>
      </c>
      <c r="N1018" s="284"/>
      <c r="O1018" s="284"/>
      <c r="P1018" s="284"/>
      <c r="Q1018" s="284">
        <v>5418.51</v>
      </c>
      <c r="R1018" s="329">
        <f t="shared" si="188"/>
        <v>5418.51</v>
      </c>
      <c r="S1018" s="336">
        <v>3410.71</v>
      </c>
      <c r="T1018" s="323">
        <v>3938.9000000000005</v>
      </c>
      <c r="U1018" s="323">
        <v>8431.1</v>
      </c>
      <c r="V1018" s="323">
        <v>5264.1900000000005</v>
      </c>
      <c r="W1018" s="337">
        <f t="shared" si="185"/>
        <v>21044.9</v>
      </c>
      <c r="X1018" s="591">
        <v>1819.1599999999999</v>
      </c>
      <c r="Y1018" s="592">
        <v>931.57999999999993</v>
      </c>
      <c r="Z1018" s="323">
        <v>445.14</v>
      </c>
      <c r="AA1018" s="323">
        <v>518.36</v>
      </c>
      <c r="AB1018" s="337">
        <f t="shared" si="181"/>
        <v>3714.24</v>
      </c>
      <c r="AC1018" s="591">
        <v>132.58000000000001</v>
      </c>
      <c r="AD1018" s="592">
        <v>291.22000000000003</v>
      </c>
      <c r="AE1018" s="323">
        <v>746.78</v>
      </c>
      <c r="AF1018" s="323">
        <v>231.72</v>
      </c>
      <c r="AG1018" s="337">
        <f t="shared" si="179"/>
        <v>1402.3</v>
      </c>
      <c r="AH1018" s="591">
        <v>158</v>
      </c>
      <c r="AI1018" s="592">
        <v>365.08</v>
      </c>
      <c r="AJ1018" s="323"/>
      <c r="AK1018" s="323"/>
      <c r="AL1018" s="337">
        <f t="shared" si="180"/>
        <v>523.07999999999993</v>
      </c>
    </row>
    <row r="1019" spans="1:38" ht="12.75" customHeight="1" x14ac:dyDescent="0.2">
      <c r="A1019" s="95" t="s">
        <v>207</v>
      </c>
      <c r="B1019" s="283" t="s">
        <v>58</v>
      </c>
      <c r="C1019" s="283" t="s">
        <v>143</v>
      </c>
      <c r="D1019" s="284"/>
      <c r="E1019" s="284"/>
      <c r="F1019" s="284"/>
      <c r="G1019" s="284"/>
      <c r="H1019" s="285">
        <f t="shared" si="186"/>
        <v>0</v>
      </c>
      <c r="I1019" s="284"/>
      <c r="J1019" s="284"/>
      <c r="K1019" s="284"/>
      <c r="L1019" s="284"/>
      <c r="M1019" s="285">
        <f t="shared" si="187"/>
        <v>0</v>
      </c>
      <c r="N1019" s="284"/>
      <c r="O1019" s="284"/>
      <c r="P1019" s="284"/>
      <c r="Q1019" s="284"/>
      <c r="R1019" s="329">
        <f t="shared" si="188"/>
        <v>0</v>
      </c>
      <c r="S1019" s="336"/>
      <c r="T1019" s="323"/>
      <c r="U1019" s="323">
        <v>11756.11</v>
      </c>
      <c r="V1019" s="323">
        <v>11034.789999999999</v>
      </c>
      <c r="W1019" s="337">
        <f t="shared" si="185"/>
        <v>22790.9</v>
      </c>
      <c r="X1019" s="591">
        <v>5559.5700000000006</v>
      </c>
      <c r="Y1019" s="592">
        <v>2036.49</v>
      </c>
      <c r="Z1019" s="323">
        <v>1593.99</v>
      </c>
      <c r="AA1019" s="323">
        <v>1679.89</v>
      </c>
      <c r="AB1019" s="337">
        <f t="shared" si="181"/>
        <v>10869.94</v>
      </c>
      <c r="AC1019" s="591">
        <v>1267.5300000000002</v>
      </c>
      <c r="AD1019" s="592">
        <v>945.72</v>
      </c>
      <c r="AE1019" s="323">
        <v>900.86000000000013</v>
      </c>
      <c r="AF1019" s="323">
        <v>1798.25</v>
      </c>
      <c r="AG1019" s="337">
        <f t="shared" ref="AG1019:AG1025" si="189">SUM(AC1019:AF1019)</f>
        <v>4912.3600000000006</v>
      </c>
      <c r="AH1019" s="591">
        <v>1615.3700000000003</v>
      </c>
      <c r="AI1019" s="592">
        <v>638.47</v>
      </c>
      <c r="AJ1019" s="323"/>
      <c r="AK1019" s="323"/>
      <c r="AL1019" s="337">
        <f t="shared" si="180"/>
        <v>2253.84</v>
      </c>
    </row>
    <row r="1020" spans="1:38" ht="12.75" customHeight="1" x14ac:dyDescent="0.2">
      <c r="A1020" s="95" t="s">
        <v>207</v>
      </c>
      <c r="B1020" s="283" t="s">
        <v>58</v>
      </c>
      <c r="C1020" s="222" t="s">
        <v>170</v>
      </c>
      <c r="D1020" s="461"/>
      <c r="E1020" s="461"/>
      <c r="F1020" s="461"/>
      <c r="G1020" s="461"/>
      <c r="H1020" s="462">
        <f t="shared" si="186"/>
        <v>0</v>
      </c>
      <c r="I1020" s="461"/>
      <c r="J1020" s="461"/>
      <c r="K1020" s="461"/>
      <c r="L1020" s="461"/>
      <c r="M1020" s="462">
        <f t="shared" si="187"/>
        <v>0</v>
      </c>
      <c r="N1020" s="461"/>
      <c r="O1020" s="461"/>
      <c r="P1020" s="461"/>
      <c r="Q1020" s="461">
        <v>9482.51</v>
      </c>
      <c r="R1020" s="463">
        <f t="shared" si="188"/>
        <v>9482.51</v>
      </c>
      <c r="S1020" s="464">
        <v>5853.6100000000006</v>
      </c>
      <c r="T1020" s="461">
        <v>9557.7900000000009</v>
      </c>
      <c r="U1020" s="461">
        <v>876.47</v>
      </c>
      <c r="V1020" s="461">
        <v>2692.43</v>
      </c>
      <c r="W1020" s="337">
        <f t="shared" si="185"/>
        <v>18980.3</v>
      </c>
      <c r="X1020" s="591">
        <v>6743.83</v>
      </c>
      <c r="Y1020" s="592">
        <v>4808.7000000000007</v>
      </c>
      <c r="Z1020" s="461">
        <v>6813.8900000000012</v>
      </c>
      <c r="AA1020" s="461">
        <v>6545.75</v>
      </c>
      <c r="AB1020" s="337">
        <f t="shared" ref="AB1020:AB1116" si="190">SUM(X1020:AA1020)</f>
        <v>24912.170000000002</v>
      </c>
      <c r="AC1020" s="591">
        <v>4233.88</v>
      </c>
      <c r="AD1020" s="592">
        <v>4261.2</v>
      </c>
      <c r="AE1020" s="461">
        <v>7505.4400000000005</v>
      </c>
      <c r="AF1020" s="461">
        <v>5926.56</v>
      </c>
      <c r="AG1020" s="337">
        <f t="shared" si="189"/>
        <v>21927.08</v>
      </c>
      <c r="AH1020" s="591">
        <v>3485.98</v>
      </c>
      <c r="AI1020" s="592">
        <v>2884.19</v>
      </c>
      <c r="AJ1020" s="461"/>
      <c r="AK1020" s="461"/>
      <c r="AL1020" s="337">
        <f t="shared" si="180"/>
        <v>6370.17</v>
      </c>
    </row>
    <row r="1021" spans="1:38" ht="12.75" customHeight="1" x14ac:dyDescent="0.2">
      <c r="A1021" s="95" t="s">
        <v>19</v>
      </c>
      <c r="B1021" s="96" t="s">
        <v>102</v>
      </c>
      <c r="C1021" s="96" t="s">
        <v>142</v>
      </c>
      <c r="D1021" s="98">
        <v>4397.55</v>
      </c>
      <c r="E1021" s="98">
        <v>4663.2999999999993</v>
      </c>
      <c r="F1021" s="98">
        <v>8993.0500000000011</v>
      </c>
      <c r="G1021" s="98">
        <v>8164.9999999999991</v>
      </c>
      <c r="H1021" s="121">
        <f t="shared" si="186"/>
        <v>26218.9</v>
      </c>
      <c r="I1021" s="98">
        <v>2693.8</v>
      </c>
      <c r="J1021" s="98"/>
      <c r="K1021" s="98"/>
      <c r="L1021" s="98"/>
      <c r="M1021" s="121">
        <f t="shared" si="187"/>
        <v>2693.8</v>
      </c>
      <c r="N1021" s="98"/>
      <c r="O1021" s="98"/>
      <c r="P1021" s="98"/>
      <c r="Q1021" s="223"/>
      <c r="R1021" s="329">
        <f t="shared" si="188"/>
        <v>0</v>
      </c>
      <c r="S1021" s="336"/>
      <c r="T1021" s="323"/>
      <c r="U1021" s="323"/>
      <c r="V1021" s="323"/>
      <c r="W1021" s="337">
        <f t="shared" si="185"/>
        <v>0</v>
      </c>
      <c r="X1021" s="591"/>
      <c r="Y1021" s="592"/>
      <c r="Z1021" s="323"/>
      <c r="AA1021" s="323"/>
      <c r="AB1021" s="337">
        <f t="shared" si="190"/>
        <v>0</v>
      </c>
      <c r="AC1021" s="591"/>
      <c r="AD1021" s="592"/>
      <c r="AE1021" s="323"/>
      <c r="AF1021" s="323"/>
      <c r="AG1021" s="337">
        <f t="shared" si="189"/>
        <v>0</v>
      </c>
      <c r="AH1021" s="591"/>
      <c r="AI1021" s="592"/>
      <c r="AJ1021" s="323"/>
      <c r="AK1021" s="323"/>
      <c r="AL1021" s="337">
        <f t="shared" si="180"/>
        <v>0</v>
      </c>
    </row>
    <row r="1022" spans="1:38" ht="12.75" customHeight="1" x14ac:dyDescent="0.2">
      <c r="A1022" s="95" t="s">
        <v>19</v>
      </c>
      <c r="B1022" s="96" t="s">
        <v>102</v>
      </c>
      <c r="C1022" s="96" t="s">
        <v>144</v>
      </c>
      <c r="D1022" s="98"/>
      <c r="E1022" s="98"/>
      <c r="F1022" s="98"/>
      <c r="G1022" s="98"/>
      <c r="H1022" s="121">
        <f t="shared" si="186"/>
        <v>0</v>
      </c>
      <c r="I1022" s="98"/>
      <c r="J1022" s="98">
        <v>921.15</v>
      </c>
      <c r="K1022" s="98">
        <v>1858.54</v>
      </c>
      <c r="L1022" s="98"/>
      <c r="M1022" s="121">
        <f t="shared" si="187"/>
        <v>2779.69</v>
      </c>
      <c r="N1022" s="98"/>
      <c r="O1022" s="98"/>
      <c r="P1022" s="98"/>
      <c r="Q1022" s="98"/>
      <c r="R1022" s="329">
        <f t="shared" si="188"/>
        <v>0</v>
      </c>
      <c r="S1022" s="336"/>
      <c r="T1022" s="323"/>
      <c r="U1022" s="323"/>
      <c r="V1022" s="323"/>
      <c r="W1022" s="337">
        <f t="shared" si="185"/>
        <v>0</v>
      </c>
      <c r="X1022" s="336"/>
      <c r="Y1022" s="323"/>
      <c r="Z1022" s="323"/>
      <c r="AA1022" s="323"/>
      <c r="AB1022" s="337">
        <f t="shared" si="190"/>
        <v>0</v>
      </c>
      <c r="AC1022" s="336"/>
      <c r="AD1022" s="323"/>
      <c r="AE1022" s="323"/>
      <c r="AF1022" s="323"/>
      <c r="AG1022" s="337">
        <f t="shared" si="189"/>
        <v>0</v>
      </c>
      <c r="AH1022" s="336"/>
      <c r="AI1022" s="323"/>
      <c r="AJ1022" s="323"/>
      <c r="AK1022" s="323"/>
      <c r="AL1022" s="337">
        <f t="shared" ref="AL1022:AL1114" si="191">SUM(AH1022:AK1022)</f>
        <v>0</v>
      </c>
    </row>
    <row r="1023" spans="1:38" ht="12.75" customHeight="1" x14ac:dyDescent="0.2">
      <c r="A1023" s="95" t="s">
        <v>19</v>
      </c>
      <c r="B1023" s="96" t="s">
        <v>20</v>
      </c>
      <c r="C1023" s="96" t="s">
        <v>131</v>
      </c>
      <c r="D1023" s="98">
        <v>51.84</v>
      </c>
      <c r="E1023" s="98">
        <v>17.28</v>
      </c>
      <c r="F1023" s="98">
        <v>172.8</v>
      </c>
      <c r="G1023" s="98">
        <v>51.84</v>
      </c>
      <c r="H1023" s="121">
        <f t="shared" si="186"/>
        <v>293.76</v>
      </c>
      <c r="I1023" s="98"/>
      <c r="J1023" s="98"/>
      <c r="K1023" s="98"/>
      <c r="L1023" s="98"/>
      <c r="M1023" s="121">
        <f t="shared" si="187"/>
        <v>0</v>
      </c>
      <c r="N1023" s="98"/>
      <c r="O1023" s="98"/>
      <c r="P1023" s="98"/>
      <c r="Q1023" s="98"/>
      <c r="R1023" s="329">
        <f t="shared" si="188"/>
        <v>0</v>
      </c>
      <c r="S1023" s="336"/>
      <c r="T1023" s="323"/>
      <c r="U1023" s="323"/>
      <c r="V1023" s="323"/>
      <c r="W1023" s="337">
        <f t="shared" si="185"/>
        <v>0</v>
      </c>
      <c r="X1023" s="336"/>
      <c r="Y1023" s="323"/>
      <c r="Z1023" s="323"/>
      <c r="AA1023" s="323"/>
      <c r="AB1023" s="337">
        <f t="shared" si="190"/>
        <v>0</v>
      </c>
      <c r="AC1023" s="336"/>
      <c r="AD1023" s="323"/>
      <c r="AE1023" s="323"/>
      <c r="AF1023" s="323"/>
      <c r="AG1023" s="337">
        <f t="shared" si="189"/>
        <v>0</v>
      </c>
      <c r="AH1023" s="336"/>
      <c r="AI1023" s="323"/>
      <c r="AJ1023" s="323"/>
      <c r="AK1023" s="323"/>
      <c r="AL1023" s="337">
        <f t="shared" si="191"/>
        <v>0</v>
      </c>
    </row>
    <row r="1024" spans="1:38" ht="12.75" customHeight="1" x14ac:dyDescent="0.2">
      <c r="A1024" s="95" t="s">
        <v>19</v>
      </c>
      <c r="B1024" s="96" t="s">
        <v>20</v>
      </c>
      <c r="C1024" s="96" t="s">
        <v>134</v>
      </c>
      <c r="D1024" s="98">
        <v>276.48</v>
      </c>
      <c r="E1024" s="98"/>
      <c r="F1024" s="98"/>
      <c r="G1024" s="98"/>
      <c r="H1024" s="121">
        <f t="shared" si="186"/>
        <v>276.48</v>
      </c>
      <c r="I1024" s="98"/>
      <c r="J1024" s="98"/>
      <c r="K1024" s="98"/>
      <c r="L1024" s="98"/>
      <c r="M1024" s="121">
        <f t="shared" si="187"/>
        <v>0</v>
      </c>
      <c r="N1024" s="98"/>
      <c r="O1024" s="98"/>
      <c r="P1024" s="98"/>
      <c r="Q1024" s="98"/>
      <c r="R1024" s="329">
        <f t="shared" si="188"/>
        <v>0</v>
      </c>
      <c r="S1024" s="336"/>
      <c r="T1024" s="323"/>
      <c r="U1024" s="323"/>
      <c r="V1024" s="323"/>
      <c r="W1024" s="337">
        <f t="shared" si="185"/>
        <v>0</v>
      </c>
      <c r="X1024" s="336"/>
      <c r="Y1024" s="323"/>
      <c r="Z1024" s="323"/>
      <c r="AA1024" s="323"/>
      <c r="AB1024" s="337">
        <f t="shared" si="190"/>
        <v>0</v>
      </c>
      <c r="AC1024" s="336"/>
      <c r="AD1024" s="323"/>
      <c r="AE1024" s="323"/>
      <c r="AF1024" s="323"/>
      <c r="AG1024" s="337">
        <f t="shared" si="189"/>
        <v>0</v>
      </c>
      <c r="AH1024" s="336"/>
      <c r="AI1024" s="323"/>
      <c r="AJ1024" s="323"/>
      <c r="AK1024" s="323"/>
      <c r="AL1024" s="337">
        <f t="shared" si="191"/>
        <v>0</v>
      </c>
    </row>
    <row r="1025" spans="1:38" ht="12.75" customHeight="1" x14ac:dyDescent="0.2">
      <c r="A1025" s="95" t="s">
        <v>19</v>
      </c>
      <c r="B1025" s="96" t="s">
        <v>20</v>
      </c>
      <c r="C1025" s="96" t="s">
        <v>136</v>
      </c>
      <c r="D1025" s="98">
        <v>839.28000000000009</v>
      </c>
      <c r="E1025" s="98">
        <v>1254.24</v>
      </c>
      <c r="F1025" s="98">
        <v>1229.52</v>
      </c>
      <c r="G1025" s="98">
        <v>777.6</v>
      </c>
      <c r="H1025" s="121">
        <f t="shared" si="186"/>
        <v>4100.6400000000003</v>
      </c>
      <c r="I1025" s="98">
        <v>276.48</v>
      </c>
      <c r="J1025" s="98">
        <v>138.24</v>
      </c>
      <c r="K1025" s="98"/>
      <c r="L1025" s="98"/>
      <c r="M1025" s="121">
        <f t="shared" si="187"/>
        <v>414.72</v>
      </c>
      <c r="N1025" s="98"/>
      <c r="O1025" s="98"/>
      <c r="P1025" s="98"/>
      <c r="Q1025" s="98"/>
      <c r="R1025" s="329">
        <f t="shared" si="188"/>
        <v>0</v>
      </c>
      <c r="S1025" s="336"/>
      <c r="T1025" s="323"/>
      <c r="U1025" s="323"/>
      <c r="V1025" s="323"/>
      <c r="W1025" s="337">
        <f t="shared" si="185"/>
        <v>0</v>
      </c>
      <c r="X1025" s="336"/>
      <c r="Y1025" s="323"/>
      <c r="Z1025" s="323"/>
      <c r="AA1025" s="323"/>
      <c r="AB1025" s="337">
        <f t="shared" si="190"/>
        <v>0</v>
      </c>
      <c r="AC1025" s="336"/>
      <c r="AD1025" s="323"/>
      <c r="AE1025" s="323"/>
      <c r="AF1025" s="323"/>
      <c r="AG1025" s="337">
        <f t="shared" si="189"/>
        <v>0</v>
      </c>
      <c r="AH1025" s="336"/>
      <c r="AI1025" s="323"/>
      <c r="AJ1025" s="323"/>
      <c r="AK1025" s="323"/>
      <c r="AL1025" s="337">
        <f t="shared" si="191"/>
        <v>0</v>
      </c>
    </row>
    <row r="1026" spans="1:38" ht="12.75" customHeight="1" x14ac:dyDescent="0.2">
      <c r="A1026" s="95" t="s">
        <v>19</v>
      </c>
      <c r="B1026" s="96" t="s">
        <v>20</v>
      </c>
      <c r="C1026" s="96" t="s">
        <v>138</v>
      </c>
      <c r="D1026" s="98">
        <v>17.28</v>
      </c>
      <c r="E1026" s="98"/>
      <c r="F1026" s="98"/>
      <c r="G1026" s="98"/>
      <c r="H1026" s="121">
        <f t="shared" si="186"/>
        <v>17.28</v>
      </c>
      <c r="I1026" s="98"/>
      <c r="J1026" s="98"/>
      <c r="K1026" s="98"/>
      <c r="L1026" s="98"/>
      <c r="M1026" s="121">
        <f t="shared" si="187"/>
        <v>0</v>
      </c>
      <c r="N1026" s="98"/>
      <c r="O1026" s="98"/>
      <c r="P1026" s="98"/>
      <c r="Q1026" s="98"/>
      <c r="R1026" s="329">
        <f t="shared" si="188"/>
        <v>0</v>
      </c>
      <c r="S1026" s="336"/>
      <c r="T1026" s="323"/>
      <c r="U1026" s="323"/>
      <c r="V1026" s="323"/>
      <c r="W1026" s="337">
        <f t="shared" si="185"/>
        <v>0</v>
      </c>
      <c r="X1026" s="336"/>
      <c r="Y1026" s="323"/>
      <c r="Z1026" s="323"/>
      <c r="AA1026" s="323"/>
      <c r="AB1026" s="337">
        <f t="shared" si="190"/>
        <v>0</v>
      </c>
      <c r="AC1026" s="336"/>
      <c r="AD1026" s="323"/>
      <c r="AE1026" s="323"/>
      <c r="AF1026" s="323"/>
      <c r="AG1026" s="337">
        <f t="shared" ref="AG1026:AG1111" si="192">SUM(AC1026:AF1026)</f>
        <v>0</v>
      </c>
      <c r="AH1026" s="336"/>
      <c r="AI1026" s="323"/>
      <c r="AJ1026" s="323"/>
      <c r="AK1026" s="323"/>
      <c r="AL1026" s="337">
        <f t="shared" si="191"/>
        <v>0</v>
      </c>
    </row>
    <row r="1027" spans="1:38" ht="12.75" customHeight="1" x14ac:dyDescent="0.2">
      <c r="A1027" s="95" t="s">
        <v>19</v>
      </c>
      <c r="B1027" s="96" t="s">
        <v>20</v>
      </c>
      <c r="C1027" s="96" t="s">
        <v>140</v>
      </c>
      <c r="D1027" s="98"/>
      <c r="E1027" s="98"/>
      <c r="F1027" s="98"/>
      <c r="G1027" s="98">
        <v>1157.76</v>
      </c>
      <c r="H1027" s="121">
        <f t="shared" si="186"/>
        <v>1157.76</v>
      </c>
      <c r="I1027" s="98">
        <v>1071.3600000000001</v>
      </c>
      <c r="J1027" s="98">
        <v>864</v>
      </c>
      <c r="K1027" s="98">
        <v>1157.7600000000002</v>
      </c>
      <c r="L1027" s="98"/>
      <c r="M1027" s="121">
        <f t="shared" si="187"/>
        <v>3093.1200000000003</v>
      </c>
      <c r="N1027" s="98"/>
      <c r="O1027" s="98"/>
      <c r="P1027" s="98"/>
      <c r="Q1027" s="98"/>
      <c r="R1027" s="329">
        <f t="shared" si="188"/>
        <v>0</v>
      </c>
      <c r="S1027" s="336"/>
      <c r="T1027" s="323"/>
      <c r="U1027" s="323"/>
      <c r="V1027" s="323"/>
      <c r="W1027" s="337">
        <f t="shared" si="185"/>
        <v>0</v>
      </c>
      <c r="X1027" s="336"/>
      <c r="Y1027" s="323"/>
      <c r="Z1027" s="323"/>
      <c r="AA1027" s="323"/>
      <c r="AB1027" s="337">
        <f t="shared" si="190"/>
        <v>0</v>
      </c>
      <c r="AC1027" s="336"/>
      <c r="AD1027" s="323"/>
      <c r="AE1027" s="323"/>
      <c r="AF1027" s="323"/>
      <c r="AG1027" s="337">
        <f t="shared" si="192"/>
        <v>0</v>
      </c>
      <c r="AH1027" s="336"/>
      <c r="AI1027" s="323"/>
      <c r="AJ1027" s="323"/>
      <c r="AK1027" s="323"/>
      <c r="AL1027" s="337">
        <f t="shared" si="191"/>
        <v>0</v>
      </c>
    </row>
    <row r="1028" spans="1:38" ht="12.75" customHeight="1" x14ac:dyDescent="0.2">
      <c r="A1028" s="95" t="s">
        <v>19</v>
      </c>
      <c r="B1028" s="96" t="s">
        <v>20</v>
      </c>
      <c r="C1028" s="96" t="s">
        <v>141</v>
      </c>
      <c r="D1028" s="98">
        <v>138.24</v>
      </c>
      <c r="E1028" s="98">
        <v>116.88000000000001</v>
      </c>
      <c r="F1028" s="98">
        <v>242.88000000000002</v>
      </c>
      <c r="G1028" s="98">
        <v>293.76</v>
      </c>
      <c r="H1028" s="121">
        <f t="shared" si="186"/>
        <v>791.76</v>
      </c>
      <c r="I1028" s="98">
        <v>190.08</v>
      </c>
      <c r="J1028" s="98">
        <v>293.76</v>
      </c>
      <c r="K1028" s="98">
        <v>103.68</v>
      </c>
      <c r="L1028" s="98"/>
      <c r="M1028" s="121">
        <f t="shared" si="187"/>
        <v>587.52</v>
      </c>
      <c r="N1028" s="98"/>
      <c r="O1028" s="98"/>
      <c r="P1028" s="98"/>
      <c r="Q1028" s="98"/>
      <c r="R1028" s="329">
        <f t="shared" si="188"/>
        <v>0</v>
      </c>
      <c r="S1028" s="336"/>
      <c r="T1028" s="323"/>
      <c r="U1028" s="323"/>
      <c r="V1028" s="323"/>
      <c r="W1028" s="337">
        <f t="shared" si="185"/>
        <v>0</v>
      </c>
      <c r="X1028" s="336"/>
      <c r="Y1028" s="323"/>
      <c r="Z1028" s="323"/>
      <c r="AA1028" s="323"/>
      <c r="AB1028" s="337">
        <f t="shared" si="190"/>
        <v>0</v>
      </c>
      <c r="AC1028" s="336"/>
      <c r="AD1028" s="323"/>
      <c r="AE1028" s="323"/>
      <c r="AF1028" s="323"/>
      <c r="AG1028" s="337">
        <f t="shared" si="192"/>
        <v>0</v>
      </c>
      <c r="AH1028" s="336"/>
      <c r="AI1028" s="323"/>
      <c r="AJ1028" s="323"/>
      <c r="AK1028" s="323"/>
      <c r="AL1028" s="337">
        <f t="shared" si="191"/>
        <v>0</v>
      </c>
    </row>
    <row r="1029" spans="1:38" ht="12.75" customHeight="1" x14ac:dyDescent="0.2">
      <c r="A1029" s="95" t="s">
        <v>19</v>
      </c>
      <c r="B1029" s="96" t="s">
        <v>20</v>
      </c>
      <c r="C1029" s="96" t="s">
        <v>142</v>
      </c>
      <c r="D1029" s="98"/>
      <c r="E1029" s="98">
        <v>207.36</v>
      </c>
      <c r="F1029" s="98">
        <v>708.48</v>
      </c>
      <c r="G1029" s="98">
        <v>1140.48</v>
      </c>
      <c r="H1029" s="121">
        <f t="shared" si="186"/>
        <v>2056.3200000000002</v>
      </c>
      <c r="I1029" s="98">
        <v>881.28</v>
      </c>
      <c r="J1029" s="98">
        <v>535.68000000000006</v>
      </c>
      <c r="K1029" s="98">
        <v>760.32000000000016</v>
      </c>
      <c r="L1029" s="98"/>
      <c r="M1029" s="121">
        <f t="shared" si="187"/>
        <v>2177.2800000000002</v>
      </c>
      <c r="N1029" s="98"/>
      <c r="O1029" s="98"/>
      <c r="P1029" s="98"/>
      <c r="Q1029" s="98"/>
      <c r="R1029" s="329">
        <f t="shared" si="188"/>
        <v>0</v>
      </c>
      <c r="S1029" s="336"/>
      <c r="T1029" s="323"/>
      <c r="U1029" s="323"/>
      <c r="V1029" s="323"/>
      <c r="W1029" s="337">
        <f t="shared" si="185"/>
        <v>0</v>
      </c>
      <c r="X1029" s="336"/>
      <c r="Y1029" s="323"/>
      <c r="Z1029" s="323"/>
      <c r="AA1029" s="323"/>
      <c r="AB1029" s="337">
        <f t="shared" si="190"/>
        <v>0</v>
      </c>
      <c r="AC1029" s="336"/>
      <c r="AD1029" s="323"/>
      <c r="AE1029" s="323"/>
      <c r="AF1029" s="323"/>
      <c r="AG1029" s="337">
        <f t="shared" si="192"/>
        <v>0</v>
      </c>
      <c r="AH1029" s="336"/>
      <c r="AI1029" s="323"/>
      <c r="AJ1029" s="323"/>
      <c r="AK1029" s="323"/>
      <c r="AL1029" s="337">
        <f t="shared" si="191"/>
        <v>0</v>
      </c>
    </row>
    <row r="1030" spans="1:38" ht="12.75" customHeight="1" x14ac:dyDescent="0.2">
      <c r="A1030" s="95" t="s">
        <v>19</v>
      </c>
      <c r="B1030" s="96" t="s">
        <v>20</v>
      </c>
      <c r="C1030" s="96" t="s">
        <v>143</v>
      </c>
      <c r="D1030" s="98">
        <v>1209.5999999999999</v>
      </c>
      <c r="E1030" s="98">
        <v>1447.44</v>
      </c>
      <c r="F1030" s="98">
        <v>3732.48</v>
      </c>
      <c r="G1030" s="98">
        <v>4129.92</v>
      </c>
      <c r="H1030" s="121">
        <f t="shared" si="186"/>
        <v>10519.44</v>
      </c>
      <c r="I1030" s="98">
        <v>1728</v>
      </c>
      <c r="J1030" s="98">
        <v>1710.7200000000003</v>
      </c>
      <c r="K1030" s="98">
        <v>3144.96</v>
      </c>
      <c r="L1030" s="98"/>
      <c r="M1030" s="121">
        <f t="shared" si="187"/>
        <v>6583.68</v>
      </c>
      <c r="N1030" s="98"/>
      <c r="O1030" s="98"/>
      <c r="P1030" s="98"/>
      <c r="Q1030" s="98"/>
      <c r="R1030" s="329">
        <f t="shared" si="188"/>
        <v>0</v>
      </c>
      <c r="S1030" s="336"/>
      <c r="T1030" s="323"/>
      <c r="U1030" s="323"/>
      <c r="V1030" s="323"/>
      <c r="W1030" s="337">
        <f t="shared" si="185"/>
        <v>0</v>
      </c>
      <c r="X1030" s="336"/>
      <c r="Y1030" s="323"/>
      <c r="Z1030" s="323"/>
      <c r="AA1030" s="323"/>
      <c r="AB1030" s="337">
        <f t="shared" si="190"/>
        <v>0</v>
      </c>
      <c r="AC1030" s="336"/>
      <c r="AD1030" s="323"/>
      <c r="AE1030" s="323"/>
      <c r="AF1030" s="323"/>
      <c r="AG1030" s="337">
        <f t="shared" si="192"/>
        <v>0</v>
      </c>
      <c r="AH1030" s="336"/>
      <c r="AI1030" s="323"/>
      <c r="AJ1030" s="323"/>
      <c r="AK1030" s="323"/>
      <c r="AL1030" s="337">
        <f t="shared" si="191"/>
        <v>0</v>
      </c>
    </row>
    <row r="1031" spans="1:38" ht="12.75" customHeight="1" x14ac:dyDescent="0.2">
      <c r="A1031" s="95" t="s">
        <v>19</v>
      </c>
      <c r="B1031" s="96" t="s">
        <v>20</v>
      </c>
      <c r="C1031" s="96" t="s">
        <v>144</v>
      </c>
      <c r="D1031" s="98">
        <v>4112.6400000000003</v>
      </c>
      <c r="E1031" s="98">
        <v>3870.7200000000003</v>
      </c>
      <c r="F1031" s="98">
        <v>8000.6400000000012</v>
      </c>
      <c r="G1031" s="98">
        <v>8173.44</v>
      </c>
      <c r="H1031" s="121">
        <f t="shared" si="186"/>
        <v>24157.440000000002</v>
      </c>
      <c r="I1031" s="98">
        <v>3490.56</v>
      </c>
      <c r="J1031" s="98">
        <v>3283.2</v>
      </c>
      <c r="K1031" s="98">
        <v>2868.4800000000005</v>
      </c>
      <c r="L1031" s="98"/>
      <c r="M1031" s="121">
        <f t="shared" si="187"/>
        <v>9642.2400000000016</v>
      </c>
      <c r="N1031" s="98"/>
      <c r="O1031" s="98"/>
      <c r="P1031" s="98"/>
      <c r="Q1031" s="98"/>
      <c r="R1031" s="329">
        <f t="shared" si="188"/>
        <v>0</v>
      </c>
      <c r="S1031" s="336"/>
      <c r="T1031" s="323"/>
      <c r="U1031" s="323"/>
      <c r="V1031" s="323"/>
      <c r="W1031" s="337">
        <f t="shared" si="185"/>
        <v>0</v>
      </c>
      <c r="X1031" s="336"/>
      <c r="Y1031" s="323"/>
      <c r="Z1031" s="323"/>
      <c r="AA1031" s="323"/>
      <c r="AB1031" s="337">
        <f t="shared" si="190"/>
        <v>0</v>
      </c>
      <c r="AC1031" s="336"/>
      <c r="AD1031" s="323"/>
      <c r="AE1031" s="323"/>
      <c r="AF1031" s="323"/>
      <c r="AG1031" s="337">
        <f t="shared" si="192"/>
        <v>0</v>
      </c>
      <c r="AH1031" s="336"/>
      <c r="AI1031" s="323"/>
      <c r="AJ1031" s="323"/>
      <c r="AK1031" s="323"/>
      <c r="AL1031" s="337">
        <f t="shared" si="191"/>
        <v>0</v>
      </c>
    </row>
    <row r="1032" spans="1:38" ht="12.75" customHeight="1" x14ac:dyDescent="0.2">
      <c r="A1032" s="95" t="s">
        <v>19</v>
      </c>
      <c r="B1032" s="96" t="s">
        <v>20</v>
      </c>
      <c r="C1032" s="96" t="s">
        <v>170</v>
      </c>
      <c r="D1032" s="98"/>
      <c r="E1032" s="98">
        <v>483.84000000000003</v>
      </c>
      <c r="F1032" s="98">
        <v>203.28</v>
      </c>
      <c r="G1032" s="98">
        <v>138.24</v>
      </c>
      <c r="H1032" s="121">
        <f t="shared" si="186"/>
        <v>825.36</v>
      </c>
      <c r="I1032" s="98"/>
      <c r="J1032" s="98"/>
      <c r="K1032" s="98"/>
      <c r="L1032" s="98"/>
      <c r="M1032" s="121">
        <f t="shared" si="187"/>
        <v>0</v>
      </c>
      <c r="N1032" s="98"/>
      <c r="O1032" s="98"/>
      <c r="P1032" s="98"/>
      <c r="Q1032" s="98"/>
      <c r="R1032" s="329">
        <f t="shared" si="188"/>
        <v>0</v>
      </c>
      <c r="S1032" s="336"/>
      <c r="T1032" s="323"/>
      <c r="U1032" s="323"/>
      <c r="V1032" s="323"/>
      <c r="W1032" s="337">
        <f t="shared" si="185"/>
        <v>0</v>
      </c>
      <c r="X1032" s="336"/>
      <c r="Y1032" s="323"/>
      <c r="Z1032" s="323"/>
      <c r="AA1032" s="323"/>
      <c r="AB1032" s="337">
        <f t="shared" si="190"/>
        <v>0</v>
      </c>
      <c r="AC1032" s="336"/>
      <c r="AD1032" s="323"/>
      <c r="AE1032" s="323"/>
      <c r="AF1032" s="323"/>
      <c r="AG1032" s="337">
        <f t="shared" si="192"/>
        <v>0</v>
      </c>
      <c r="AH1032" s="336"/>
      <c r="AI1032" s="323"/>
      <c r="AJ1032" s="323"/>
      <c r="AK1032" s="323"/>
      <c r="AL1032" s="337">
        <f t="shared" si="191"/>
        <v>0</v>
      </c>
    </row>
    <row r="1033" spans="1:38" ht="12.75" customHeight="1" x14ac:dyDescent="0.2">
      <c r="A1033" s="95" t="s">
        <v>19</v>
      </c>
      <c r="B1033" s="96" t="s">
        <v>20</v>
      </c>
      <c r="C1033" s="96" t="s">
        <v>146</v>
      </c>
      <c r="D1033" s="98">
        <v>1036.8000000000002</v>
      </c>
      <c r="E1033" s="98">
        <v>552.96</v>
      </c>
      <c r="F1033" s="98">
        <v>1710.7200000000003</v>
      </c>
      <c r="G1033" s="98">
        <v>1123.2</v>
      </c>
      <c r="H1033" s="121">
        <f t="shared" si="186"/>
        <v>4423.68</v>
      </c>
      <c r="I1033" s="98">
        <v>552.96</v>
      </c>
      <c r="J1033" s="98">
        <v>1088.6399999999999</v>
      </c>
      <c r="K1033" s="98">
        <v>898.56000000000006</v>
      </c>
      <c r="L1033" s="98"/>
      <c r="M1033" s="121">
        <f t="shared" si="187"/>
        <v>2540.16</v>
      </c>
      <c r="N1033" s="98"/>
      <c r="O1033" s="98"/>
      <c r="P1033" s="98"/>
      <c r="Q1033" s="98"/>
      <c r="R1033" s="329">
        <f t="shared" si="188"/>
        <v>0</v>
      </c>
      <c r="S1033" s="336"/>
      <c r="T1033" s="323"/>
      <c r="U1033" s="323"/>
      <c r="V1033" s="323"/>
      <c r="W1033" s="337">
        <f t="shared" si="185"/>
        <v>0</v>
      </c>
      <c r="X1033" s="336"/>
      <c r="Y1033" s="323"/>
      <c r="Z1033" s="323"/>
      <c r="AA1033" s="323"/>
      <c r="AB1033" s="337">
        <f t="shared" si="190"/>
        <v>0</v>
      </c>
      <c r="AC1033" s="336"/>
      <c r="AD1033" s="323"/>
      <c r="AE1033" s="323"/>
      <c r="AF1033" s="323"/>
      <c r="AG1033" s="337">
        <f t="shared" si="192"/>
        <v>0</v>
      </c>
      <c r="AH1033" s="336"/>
      <c r="AI1033" s="323"/>
      <c r="AJ1033" s="323"/>
      <c r="AK1033" s="323"/>
      <c r="AL1033" s="337">
        <f t="shared" si="191"/>
        <v>0</v>
      </c>
    </row>
    <row r="1034" spans="1:38" ht="12.75" customHeight="1" x14ac:dyDescent="0.2">
      <c r="A1034" s="95" t="s">
        <v>19</v>
      </c>
      <c r="B1034" s="96" t="s">
        <v>61</v>
      </c>
      <c r="C1034" s="96" t="s">
        <v>131</v>
      </c>
      <c r="D1034" s="98"/>
      <c r="E1034" s="98">
        <v>444</v>
      </c>
      <c r="F1034" s="98">
        <v>666</v>
      </c>
      <c r="G1034" s="98">
        <v>1765.95</v>
      </c>
      <c r="H1034" s="121">
        <f t="shared" si="186"/>
        <v>2875.95</v>
      </c>
      <c r="I1034" s="98"/>
      <c r="J1034" s="98"/>
      <c r="K1034" s="98"/>
      <c r="L1034" s="98"/>
      <c r="M1034" s="121">
        <f t="shared" si="187"/>
        <v>0</v>
      </c>
      <c r="N1034" s="98"/>
      <c r="O1034" s="98"/>
      <c r="P1034" s="98"/>
      <c r="Q1034" s="98"/>
      <c r="R1034" s="329">
        <f t="shared" si="188"/>
        <v>0</v>
      </c>
      <c r="S1034" s="336"/>
      <c r="T1034" s="323"/>
      <c r="U1034" s="323"/>
      <c r="V1034" s="323"/>
      <c r="W1034" s="337">
        <f t="shared" si="185"/>
        <v>0</v>
      </c>
      <c r="X1034" s="336"/>
      <c r="Y1034" s="323"/>
      <c r="Z1034" s="323"/>
      <c r="AA1034" s="323"/>
      <c r="AB1034" s="337">
        <f t="shared" si="190"/>
        <v>0</v>
      </c>
      <c r="AC1034" s="336"/>
      <c r="AD1034" s="323"/>
      <c r="AE1034" s="323"/>
      <c r="AF1034" s="323"/>
      <c r="AG1034" s="337">
        <f t="shared" si="192"/>
        <v>0</v>
      </c>
      <c r="AH1034" s="336"/>
      <c r="AI1034" s="323"/>
      <c r="AJ1034" s="323"/>
      <c r="AK1034" s="323"/>
      <c r="AL1034" s="337">
        <f t="shared" si="191"/>
        <v>0</v>
      </c>
    </row>
    <row r="1035" spans="1:38" ht="12.75" customHeight="1" x14ac:dyDescent="0.2">
      <c r="A1035" s="95" t="s">
        <v>19</v>
      </c>
      <c r="B1035" s="96" t="s">
        <v>61</v>
      </c>
      <c r="C1035" s="96" t="s">
        <v>132</v>
      </c>
      <c r="D1035" s="98">
        <v>419.5</v>
      </c>
      <c r="E1035" s="98">
        <v>703</v>
      </c>
      <c r="F1035" s="98">
        <v>1914.95</v>
      </c>
      <c r="G1035" s="98">
        <v>2183</v>
      </c>
      <c r="H1035" s="121">
        <f t="shared" si="186"/>
        <v>5220.45</v>
      </c>
      <c r="I1035" s="98"/>
      <c r="J1035" s="98"/>
      <c r="K1035" s="98"/>
      <c r="L1035" s="98"/>
      <c r="M1035" s="121">
        <f t="shared" si="187"/>
        <v>0</v>
      </c>
      <c r="N1035" s="98"/>
      <c r="O1035" s="98"/>
      <c r="P1035" s="98"/>
      <c r="Q1035" s="98"/>
      <c r="R1035" s="329">
        <f t="shared" si="188"/>
        <v>0</v>
      </c>
      <c r="S1035" s="336"/>
      <c r="T1035" s="323"/>
      <c r="U1035" s="323"/>
      <c r="V1035" s="323"/>
      <c r="W1035" s="337">
        <f t="shared" si="185"/>
        <v>0</v>
      </c>
      <c r="X1035" s="336"/>
      <c r="Y1035" s="323"/>
      <c r="Z1035" s="323"/>
      <c r="AA1035" s="323"/>
      <c r="AB1035" s="337">
        <f t="shared" si="190"/>
        <v>0</v>
      </c>
      <c r="AC1035" s="336"/>
      <c r="AD1035" s="323"/>
      <c r="AE1035" s="323"/>
      <c r="AF1035" s="323"/>
      <c r="AG1035" s="337">
        <f t="shared" si="192"/>
        <v>0</v>
      </c>
      <c r="AH1035" s="336"/>
      <c r="AI1035" s="323"/>
      <c r="AJ1035" s="323"/>
      <c r="AK1035" s="323"/>
      <c r="AL1035" s="337">
        <f t="shared" si="191"/>
        <v>0</v>
      </c>
    </row>
    <row r="1036" spans="1:38" ht="12.75" customHeight="1" x14ac:dyDescent="0.2">
      <c r="A1036" s="95" t="s">
        <v>19</v>
      </c>
      <c r="B1036" s="96" t="s">
        <v>61</v>
      </c>
      <c r="C1036" s="96" t="s">
        <v>134</v>
      </c>
      <c r="D1036" s="98">
        <v>20.85</v>
      </c>
      <c r="E1036" s="98">
        <v>1611.9</v>
      </c>
      <c r="F1036" s="98">
        <v>3493.54</v>
      </c>
      <c r="G1036" s="98">
        <v>5145.9400000000005</v>
      </c>
      <c r="H1036" s="121">
        <f t="shared" si="186"/>
        <v>10272.23</v>
      </c>
      <c r="I1036" s="98">
        <v>4352.74</v>
      </c>
      <c r="J1036" s="98">
        <v>2537.5</v>
      </c>
      <c r="K1036" s="98">
        <v>5862.65</v>
      </c>
      <c r="L1036" s="98"/>
      <c r="M1036" s="121">
        <f t="shared" si="187"/>
        <v>12752.89</v>
      </c>
      <c r="N1036" s="98"/>
      <c r="O1036" s="98"/>
      <c r="P1036" s="98"/>
      <c r="Q1036" s="98"/>
      <c r="R1036" s="329">
        <f t="shared" si="188"/>
        <v>0</v>
      </c>
      <c r="S1036" s="336"/>
      <c r="T1036" s="323"/>
      <c r="U1036" s="323"/>
      <c r="V1036" s="323"/>
      <c r="W1036" s="337">
        <f t="shared" si="185"/>
        <v>0</v>
      </c>
      <c r="X1036" s="336"/>
      <c r="Y1036" s="323"/>
      <c r="Z1036" s="323"/>
      <c r="AA1036" s="323"/>
      <c r="AB1036" s="337">
        <f t="shared" si="190"/>
        <v>0</v>
      </c>
      <c r="AC1036" s="336"/>
      <c r="AD1036" s="323"/>
      <c r="AE1036" s="323"/>
      <c r="AF1036" s="323"/>
      <c r="AG1036" s="337">
        <f t="shared" si="192"/>
        <v>0</v>
      </c>
      <c r="AH1036" s="336"/>
      <c r="AI1036" s="323"/>
      <c r="AJ1036" s="323"/>
      <c r="AK1036" s="323"/>
      <c r="AL1036" s="337">
        <f t="shared" si="191"/>
        <v>0</v>
      </c>
    </row>
    <row r="1037" spans="1:38" ht="12.75" customHeight="1" x14ac:dyDescent="0.2">
      <c r="A1037" s="95" t="s">
        <v>19</v>
      </c>
      <c r="B1037" s="96" t="s">
        <v>98</v>
      </c>
      <c r="C1037" s="96" t="s">
        <v>135</v>
      </c>
      <c r="D1037" s="98"/>
      <c r="E1037" s="98"/>
      <c r="F1037" s="98"/>
      <c r="G1037" s="98">
        <v>1167.98</v>
      </c>
      <c r="H1037" s="121">
        <f t="shared" si="186"/>
        <v>1167.98</v>
      </c>
      <c r="I1037" s="98">
        <v>628.16</v>
      </c>
      <c r="J1037" s="98">
        <v>365.08</v>
      </c>
      <c r="K1037" s="98">
        <v>269.08</v>
      </c>
      <c r="L1037" s="98"/>
      <c r="M1037" s="121">
        <f t="shared" si="187"/>
        <v>1262.32</v>
      </c>
      <c r="N1037" s="98"/>
      <c r="O1037" s="98"/>
      <c r="P1037" s="98"/>
      <c r="Q1037" s="98"/>
      <c r="R1037" s="329">
        <f t="shared" si="188"/>
        <v>0</v>
      </c>
      <c r="S1037" s="336"/>
      <c r="T1037" s="323"/>
      <c r="U1037" s="323"/>
      <c r="V1037" s="323"/>
      <c r="W1037" s="337">
        <f t="shared" si="185"/>
        <v>0</v>
      </c>
      <c r="X1037" s="336"/>
      <c r="Y1037" s="323"/>
      <c r="Z1037" s="323"/>
      <c r="AA1037" s="323"/>
      <c r="AB1037" s="337">
        <f t="shared" si="190"/>
        <v>0</v>
      </c>
      <c r="AC1037" s="336"/>
      <c r="AD1037" s="323"/>
      <c r="AE1037" s="323"/>
      <c r="AF1037" s="323"/>
      <c r="AG1037" s="337">
        <f t="shared" si="192"/>
        <v>0</v>
      </c>
      <c r="AH1037" s="336"/>
      <c r="AI1037" s="323"/>
      <c r="AJ1037" s="323"/>
      <c r="AK1037" s="323"/>
      <c r="AL1037" s="337">
        <f t="shared" si="191"/>
        <v>0</v>
      </c>
    </row>
    <row r="1038" spans="1:38" ht="12.75" customHeight="1" x14ac:dyDescent="0.2">
      <c r="A1038" s="95" t="s">
        <v>19</v>
      </c>
      <c r="B1038" s="96" t="s">
        <v>98</v>
      </c>
      <c r="C1038" s="96" t="s">
        <v>153</v>
      </c>
      <c r="D1038" s="98"/>
      <c r="E1038" s="98"/>
      <c r="F1038" s="98">
        <v>4089.69</v>
      </c>
      <c r="G1038" s="98">
        <v>1135.1300000000001</v>
      </c>
      <c r="H1038" s="121">
        <f t="shared" si="186"/>
        <v>5224.82</v>
      </c>
      <c r="I1038" s="98">
        <v>448.62</v>
      </c>
      <c r="J1038" s="98">
        <v>1337.67</v>
      </c>
      <c r="K1038" s="98"/>
      <c r="L1038" s="98"/>
      <c r="M1038" s="121">
        <f t="shared" si="187"/>
        <v>1786.29</v>
      </c>
      <c r="N1038" s="98"/>
      <c r="O1038" s="98"/>
      <c r="P1038" s="98"/>
      <c r="Q1038" s="98"/>
      <c r="R1038" s="329">
        <f t="shared" si="188"/>
        <v>0</v>
      </c>
      <c r="S1038" s="336"/>
      <c r="T1038" s="323"/>
      <c r="U1038" s="323"/>
      <c r="V1038" s="323"/>
      <c r="W1038" s="337">
        <f t="shared" si="185"/>
        <v>0</v>
      </c>
      <c r="X1038" s="336"/>
      <c r="Y1038" s="323"/>
      <c r="Z1038" s="323"/>
      <c r="AA1038" s="323"/>
      <c r="AB1038" s="337">
        <f t="shared" si="190"/>
        <v>0</v>
      </c>
      <c r="AC1038" s="336"/>
      <c r="AD1038" s="323"/>
      <c r="AE1038" s="323"/>
      <c r="AF1038" s="323"/>
      <c r="AG1038" s="337">
        <f t="shared" si="192"/>
        <v>0</v>
      </c>
      <c r="AH1038" s="336"/>
      <c r="AI1038" s="323"/>
      <c r="AJ1038" s="323"/>
      <c r="AK1038" s="323"/>
      <c r="AL1038" s="337">
        <f t="shared" si="191"/>
        <v>0</v>
      </c>
    </row>
    <row r="1039" spans="1:38" ht="12.75" customHeight="1" x14ac:dyDescent="0.2">
      <c r="A1039" s="95" t="s">
        <v>19</v>
      </c>
      <c r="B1039" s="96" t="s">
        <v>103</v>
      </c>
      <c r="C1039" s="96" t="s">
        <v>126</v>
      </c>
      <c r="D1039" s="98"/>
      <c r="E1039" s="98"/>
      <c r="F1039" s="98"/>
      <c r="G1039" s="98">
        <v>443</v>
      </c>
      <c r="H1039" s="121">
        <f t="shared" si="186"/>
        <v>443</v>
      </c>
      <c r="I1039" s="98">
        <v>188.19</v>
      </c>
      <c r="J1039" s="98"/>
      <c r="K1039" s="98"/>
      <c r="L1039" s="98"/>
      <c r="M1039" s="121">
        <f t="shared" si="187"/>
        <v>188.19</v>
      </c>
      <c r="N1039" s="98"/>
      <c r="O1039" s="98"/>
      <c r="P1039" s="98"/>
      <c r="Q1039" s="98"/>
      <c r="R1039" s="329">
        <f t="shared" si="188"/>
        <v>0</v>
      </c>
      <c r="S1039" s="336"/>
      <c r="T1039" s="323"/>
      <c r="U1039" s="323"/>
      <c r="V1039" s="323"/>
      <c r="W1039" s="337">
        <f t="shared" si="185"/>
        <v>0</v>
      </c>
      <c r="X1039" s="336"/>
      <c r="Y1039" s="323"/>
      <c r="Z1039" s="323"/>
      <c r="AA1039" s="323"/>
      <c r="AB1039" s="337">
        <f t="shared" si="190"/>
        <v>0</v>
      </c>
      <c r="AC1039" s="336"/>
      <c r="AD1039" s="323"/>
      <c r="AE1039" s="323"/>
      <c r="AF1039" s="323"/>
      <c r="AG1039" s="337">
        <f t="shared" si="192"/>
        <v>0</v>
      </c>
      <c r="AH1039" s="336"/>
      <c r="AI1039" s="323"/>
      <c r="AJ1039" s="323"/>
      <c r="AK1039" s="323"/>
      <c r="AL1039" s="337">
        <f t="shared" si="191"/>
        <v>0</v>
      </c>
    </row>
    <row r="1040" spans="1:38" ht="12.75" customHeight="1" x14ac:dyDescent="0.2">
      <c r="A1040" s="95" t="s">
        <v>19</v>
      </c>
      <c r="B1040" s="96" t="s">
        <v>103</v>
      </c>
      <c r="C1040" s="96" t="s">
        <v>144</v>
      </c>
      <c r="D1040" s="98"/>
      <c r="E1040" s="98"/>
      <c r="F1040" s="98"/>
      <c r="G1040" s="98"/>
      <c r="H1040" s="121">
        <f t="shared" si="186"/>
        <v>0</v>
      </c>
      <c r="I1040" s="98">
        <v>3312.5</v>
      </c>
      <c r="J1040" s="98">
        <v>2868.6</v>
      </c>
      <c r="K1040" s="98">
        <v>3653.66</v>
      </c>
      <c r="L1040" s="98"/>
      <c r="M1040" s="121">
        <f t="shared" si="187"/>
        <v>9834.76</v>
      </c>
      <c r="N1040" s="98"/>
      <c r="O1040" s="98"/>
      <c r="P1040" s="98"/>
      <c r="Q1040" s="98"/>
      <c r="R1040" s="329">
        <f t="shared" si="188"/>
        <v>0</v>
      </c>
      <c r="S1040" s="336"/>
      <c r="T1040" s="323"/>
      <c r="U1040" s="323"/>
      <c r="V1040" s="323"/>
      <c r="W1040" s="337">
        <f t="shared" si="185"/>
        <v>0</v>
      </c>
      <c r="X1040" s="336"/>
      <c r="Y1040" s="323"/>
      <c r="Z1040" s="323"/>
      <c r="AA1040" s="323"/>
      <c r="AB1040" s="337">
        <f t="shared" si="190"/>
        <v>0</v>
      </c>
      <c r="AC1040" s="336"/>
      <c r="AD1040" s="323"/>
      <c r="AE1040" s="323"/>
      <c r="AF1040" s="323"/>
      <c r="AG1040" s="337">
        <f t="shared" si="192"/>
        <v>0</v>
      </c>
      <c r="AH1040" s="336"/>
      <c r="AI1040" s="323"/>
      <c r="AJ1040" s="323"/>
      <c r="AK1040" s="323"/>
      <c r="AL1040" s="337">
        <f t="shared" si="191"/>
        <v>0</v>
      </c>
    </row>
    <row r="1041" spans="1:38" ht="12.75" customHeight="1" x14ac:dyDescent="0.2">
      <c r="A1041" s="95" t="s">
        <v>19</v>
      </c>
      <c r="B1041" s="96" t="s">
        <v>103</v>
      </c>
      <c r="C1041" s="96" t="s">
        <v>146</v>
      </c>
      <c r="D1041" s="98"/>
      <c r="E1041" s="98">
        <v>4488.1099999999997</v>
      </c>
      <c r="F1041" s="98">
        <v>7679.64</v>
      </c>
      <c r="G1041" s="98">
        <v>7068.23</v>
      </c>
      <c r="H1041" s="121">
        <f t="shared" si="186"/>
        <v>19235.98</v>
      </c>
      <c r="I1041" s="98">
        <v>2858.87</v>
      </c>
      <c r="J1041" s="98">
        <v>5021.13</v>
      </c>
      <c r="K1041" s="98">
        <v>6169.66</v>
      </c>
      <c r="L1041" s="98"/>
      <c r="M1041" s="121">
        <f t="shared" si="187"/>
        <v>14049.66</v>
      </c>
      <c r="N1041" s="98"/>
      <c r="O1041" s="98"/>
      <c r="P1041" s="98"/>
      <c r="Q1041" s="98"/>
      <c r="R1041" s="329">
        <f t="shared" si="188"/>
        <v>0</v>
      </c>
      <c r="S1041" s="336"/>
      <c r="T1041" s="323"/>
      <c r="U1041" s="323"/>
      <c r="V1041" s="323"/>
      <c r="W1041" s="337">
        <f t="shared" si="185"/>
        <v>0</v>
      </c>
      <c r="X1041" s="336"/>
      <c r="Y1041" s="323"/>
      <c r="Z1041" s="323"/>
      <c r="AA1041" s="323"/>
      <c r="AB1041" s="337">
        <f t="shared" si="190"/>
        <v>0</v>
      </c>
      <c r="AC1041" s="336"/>
      <c r="AD1041" s="323"/>
      <c r="AE1041" s="323"/>
      <c r="AF1041" s="323"/>
      <c r="AG1041" s="337">
        <f t="shared" si="192"/>
        <v>0</v>
      </c>
      <c r="AH1041" s="336"/>
      <c r="AI1041" s="323"/>
      <c r="AJ1041" s="323"/>
      <c r="AK1041" s="323"/>
      <c r="AL1041" s="337">
        <f t="shared" si="191"/>
        <v>0</v>
      </c>
    </row>
    <row r="1042" spans="1:38" ht="12.75" customHeight="1" x14ac:dyDescent="0.2">
      <c r="A1042" s="95" t="s">
        <v>19</v>
      </c>
      <c r="B1042" s="96" t="s">
        <v>103</v>
      </c>
      <c r="C1042" s="96" t="s">
        <v>163</v>
      </c>
      <c r="D1042" s="98"/>
      <c r="E1042" s="98">
        <v>175.36</v>
      </c>
      <c r="F1042" s="98"/>
      <c r="G1042" s="98"/>
      <c r="H1042" s="121">
        <f t="shared" si="186"/>
        <v>175.36</v>
      </c>
      <c r="I1042" s="98"/>
      <c r="J1042" s="98"/>
      <c r="K1042" s="98"/>
      <c r="L1042" s="98"/>
      <c r="M1042" s="121">
        <f t="shared" si="187"/>
        <v>0</v>
      </c>
      <c r="N1042" s="98"/>
      <c r="O1042" s="98"/>
      <c r="P1042" s="98"/>
      <c r="Q1042" s="98"/>
      <c r="R1042" s="329">
        <f t="shared" si="188"/>
        <v>0</v>
      </c>
      <c r="S1042" s="336"/>
      <c r="T1042" s="323"/>
      <c r="U1042" s="323"/>
      <c r="V1042" s="323"/>
      <c r="W1042" s="337">
        <f t="shared" si="185"/>
        <v>0</v>
      </c>
      <c r="X1042" s="336"/>
      <c r="Y1042" s="323"/>
      <c r="Z1042" s="323"/>
      <c r="AA1042" s="323"/>
      <c r="AB1042" s="337">
        <f t="shared" si="190"/>
        <v>0</v>
      </c>
      <c r="AC1042" s="336"/>
      <c r="AD1042" s="323"/>
      <c r="AE1042" s="323"/>
      <c r="AF1042" s="323"/>
      <c r="AG1042" s="337">
        <f t="shared" si="192"/>
        <v>0</v>
      </c>
      <c r="AH1042" s="336"/>
      <c r="AI1042" s="323"/>
      <c r="AJ1042" s="323"/>
      <c r="AK1042" s="323"/>
      <c r="AL1042" s="337">
        <f t="shared" si="191"/>
        <v>0</v>
      </c>
    </row>
    <row r="1043" spans="1:38" ht="12.75" customHeight="1" x14ac:dyDescent="0.2">
      <c r="A1043" s="95" t="s">
        <v>19</v>
      </c>
      <c r="B1043" s="96" t="s">
        <v>112</v>
      </c>
      <c r="C1043" s="96" t="s">
        <v>144</v>
      </c>
      <c r="D1043" s="98"/>
      <c r="E1043" s="98"/>
      <c r="F1043" s="98"/>
      <c r="G1043" s="98">
        <v>2544.6</v>
      </c>
      <c r="H1043" s="121">
        <f t="shared" si="186"/>
        <v>2544.6</v>
      </c>
      <c r="I1043" s="98">
        <v>2199.36</v>
      </c>
      <c r="J1043" s="98">
        <v>303.88</v>
      </c>
      <c r="K1043" s="98"/>
      <c r="L1043" s="98"/>
      <c r="M1043" s="121">
        <f t="shared" si="187"/>
        <v>2503.2400000000002</v>
      </c>
      <c r="N1043" s="98"/>
      <c r="O1043" s="98"/>
      <c r="P1043" s="98"/>
      <c r="Q1043" s="98"/>
      <c r="R1043" s="329">
        <f t="shared" si="188"/>
        <v>0</v>
      </c>
      <c r="S1043" s="336"/>
      <c r="T1043" s="323"/>
      <c r="U1043" s="323"/>
      <c r="V1043" s="323"/>
      <c r="W1043" s="337">
        <f t="shared" si="185"/>
        <v>0</v>
      </c>
      <c r="X1043" s="336"/>
      <c r="Y1043" s="323"/>
      <c r="Z1043" s="323"/>
      <c r="AA1043" s="323"/>
      <c r="AB1043" s="337">
        <f t="shared" si="190"/>
        <v>0</v>
      </c>
      <c r="AC1043" s="336"/>
      <c r="AD1043" s="323"/>
      <c r="AE1043" s="323"/>
      <c r="AF1043" s="323"/>
      <c r="AG1043" s="337">
        <f t="shared" si="192"/>
        <v>0</v>
      </c>
      <c r="AH1043" s="336"/>
      <c r="AI1043" s="323"/>
      <c r="AJ1043" s="323"/>
      <c r="AK1043" s="323"/>
      <c r="AL1043" s="337">
        <f t="shared" si="191"/>
        <v>0</v>
      </c>
    </row>
    <row r="1044" spans="1:38" ht="12.75" customHeight="1" x14ac:dyDescent="0.2">
      <c r="A1044" s="95" t="s">
        <v>19</v>
      </c>
      <c r="B1044" s="96" t="s">
        <v>112</v>
      </c>
      <c r="C1044" s="96" t="s">
        <v>146</v>
      </c>
      <c r="D1044" s="98"/>
      <c r="E1044" s="98"/>
      <c r="F1044" s="98">
        <v>4092.06</v>
      </c>
      <c r="G1044" s="98">
        <v>2792.8199999999997</v>
      </c>
      <c r="H1044" s="121">
        <f t="shared" si="186"/>
        <v>6884.8799999999992</v>
      </c>
      <c r="I1044" s="98">
        <v>1221.8399999999999</v>
      </c>
      <c r="J1044" s="98">
        <v>49.56</v>
      </c>
      <c r="K1044" s="98"/>
      <c r="L1044" s="98"/>
      <c r="M1044" s="121">
        <f t="shared" si="187"/>
        <v>1271.3999999999999</v>
      </c>
      <c r="N1044" s="98"/>
      <c r="O1044" s="98"/>
      <c r="P1044" s="98"/>
      <c r="Q1044" s="98"/>
      <c r="R1044" s="329">
        <f t="shared" si="188"/>
        <v>0</v>
      </c>
      <c r="S1044" s="336"/>
      <c r="T1044" s="323"/>
      <c r="U1044" s="323"/>
      <c r="V1044" s="323"/>
      <c r="W1044" s="337">
        <f t="shared" si="185"/>
        <v>0</v>
      </c>
      <c r="X1044" s="336"/>
      <c r="Y1044" s="323"/>
      <c r="Z1044" s="323"/>
      <c r="AA1044" s="323"/>
      <c r="AB1044" s="337">
        <f t="shared" si="190"/>
        <v>0</v>
      </c>
      <c r="AC1044" s="336"/>
      <c r="AD1044" s="323"/>
      <c r="AE1044" s="323"/>
      <c r="AF1044" s="323"/>
      <c r="AG1044" s="337">
        <f t="shared" si="192"/>
        <v>0</v>
      </c>
      <c r="AH1044" s="336"/>
      <c r="AI1044" s="323"/>
      <c r="AJ1044" s="323"/>
      <c r="AK1044" s="323"/>
      <c r="AL1044" s="337">
        <f t="shared" si="191"/>
        <v>0</v>
      </c>
    </row>
    <row r="1045" spans="1:38" ht="12.75" customHeight="1" x14ac:dyDescent="0.2">
      <c r="A1045" s="913" t="s">
        <v>277</v>
      </c>
      <c r="B1045" s="96" t="s">
        <v>102</v>
      </c>
      <c r="C1045" s="932" t="s">
        <v>131</v>
      </c>
      <c r="D1045" s="933"/>
      <c r="E1045" s="933"/>
      <c r="F1045" s="933"/>
      <c r="G1045" s="933"/>
      <c r="H1045" s="934"/>
      <c r="I1045" s="933"/>
      <c r="J1045" s="933"/>
      <c r="K1045" s="933"/>
      <c r="L1045" s="933"/>
      <c r="M1045" s="934"/>
      <c r="N1045" s="933"/>
      <c r="O1045" s="933"/>
      <c r="P1045" s="933"/>
      <c r="Q1045" s="933"/>
      <c r="R1045" s="935"/>
      <c r="S1045" s="936"/>
      <c r="T1045" s="933"/>
      <c r="U1045" s="933"/>
      <c r="V1045" s="933"/>
      <c r="W1045" s="937"/>
      <c r="X1045" s="936"/>
      <c r="Y1045" s="933"/>
      <c r="Z1045" s="933"/>
      <c r="AA1045" s="933"/>
      <c r="AB1045" s="337">
        <f t="shared" ref="AB1045:AB1047" si="193">SUM(X1045:AA1045)</f>
        <v>0</v>
      </c>
      <c r="AC1045" s="336"/>
      <c r="AD1045" s="323">
        <v>229.19</v>
      </c>
      <c r="AE1045" s="323">
        <v>2394.91</v>
      </c>
      <c r="AF1045" s="323">
        <v>2105.1899999999996</v>
      </c>
      <c r="AG1045" s="337">
        <f t="shared" ref="AG1045:AG1074" si="194">SUM(AC1045:AF1045)</f>
        <v>4729.2899999999991</v>
      </c>
      <c r="AH1045" s="336">
        <v>123.76</v>
      </c>
      <c r="AI1045" s="323"/>
      <c r="AJ1045" s="323"/>
      <c r="AK1045" s="323"/>
      <c r="AL1045" s="337">
        <f t="shared" si="191"/>
        <v>123.76</v>
      </c>
    </row>
    <row r="1046" spans="1:38" ht="12.75" customHeight="1" x14ac:dyDescent="0.2">
      <c r="A1046" s="913" t="s">
        <v>277</v>
      </c>
      <c r="B1046" s="96" t="s">
        <v>102</v>
      </c>
      <c r="C1046" s="1077" t="s">
        <v>142</v>
      </c>
      <c r="D1046" s="1147"/>
      <c r="E1046" s="1147"/>
      <c r="F1046" s="1147"/>
      <c r="G1046" s="1147"/>
      <c r="H1046" s="1148"/>
      <c r="I1046" s="1147"/>
      <c r="J1046" s="1147"/>
      <c r="K1046" s="1147"/>
      <c r="L1046" s="1147"/>
      <c r="M1046" s="1148"/>
      <c r="N1046" s="1147"/>
      <c r="O1046" s="1147"/>
      <c r="P1046" s="1147"/>
      <c r="Q1046" s="1147"/>
      <c r="R1046" s="1149"/>
      <c r="S1046" s="1150"/>
      <c r="T1046" s="1147"/>
      <c r="U1046" s="1147"/>
      <c r="V1046" s="1147"/>
      <c r="W1046" s="1151"/>
      <c r="X1046" s="1150"/>
      <c r="Y1046" s="1147"/>
      <c r="Z1046" s="1147"/>
      <c r="AA1046" s="1147"/>
      <c r="AB1046" s="337">
        <f t="shared" si="193"/>
        <v>0</v>
      </c>
      <c r="AC1046" s="1150"/>
      <c r="AD1046" s="1147"/>
      <c r="AE1046" s="1147">
        <v>932.55</v>
      </c>
      <c r="AF1046" s="1147"/>
      <c r="AG1046" s="337">
        <f t="shared" si="192"/>
        <v>932.55</v>
      </c>
      <c r="AH1046" s="1150"/>
      <c r="AI1046" s="1147"/>
      <c r="AJ1046" s="1147"/>
      <c r="AK1046" s="1147"/>
      <c r="AL1046" s="337">
        <f t="shared" si="191"/>
        <v>0</v>
      </c>
    </row>
    <row r="1047" spans="1:38" ht="12.75" customHeight="1" x14ac:dyDescent="0.2">
      <c r="A1047" s="913" t="s">
        <v>277</v>
      </c>
      <c r="B1047" s="96" t="s">
        <v>102</v>
      </c>
      <c r="C1047" s="932" t="s">
        <v>143</v>
      </c>
      <c r="D1047" s="933"/>
      <c r="E1047" s="933"/>
      <c r="F1047" s="933"/>
      <c r="G1047" s="933"/>
      <c r="H1047" s="934"/>
      <c r="I1047" s="933"/>
      <c r="J1047" s="933"/>
      <c r="K1047" s="933"/>
      <c r="L1047" s="933"/>
      <c r="M1047" s="934"/>
      <c r="N1047" s="933"/>
      <c r="O1047" s="933"/>
      <c r="P1047" s="933"/>
      <c r="Q1047" s="933"/>
      <c r="R1047" s="935"/>
      <c r="S1047" s="936"/>
      <c r="T1047" s="933"/>
      <c r="U1047" s="933"/>
      <c r="V1047" s="933"/>
      <c r="W1047" s="937"/>
      <c r="X1047" s="936"/>
      <c r="Y1047" s="933"/>
      <c r="Z1047" s="933"/>
      <c r="AA1047" s="933"/>
      <c r="AB1047" s="337">
        <f t="shared" si="193"/>
        <v>0</v>
      </c>
      <c r="AC1047" s="336"/>
      <c r="AD1047" s="323">
        <v>353.23</v>
      </c>
      <c r="AE1047" s="323">
        <v>1409.0299999999997</v>
      </c>
      <c r="AF1047" s="323">
        <v>942.66</v>
      </c>
      <c r="AG1047" s="337">
        <f t="shared" si="194"/>
        <v>2704.9199999999996</v>
      </c>
      <c r="AH1047" s="336">
        <v>1093.6199999999999</v>
      </c>
      <c r="AI1047" s="323">
        <v>1828.1299999999999</v>
      </c>
      <c r="AJ1047" s="323"/>
      <c r="AK1047" s="323"/>
      <c r="AL1047" s="337">
        <f t="shared" si="191"/>
        <v>2921.75</v>
      </c>
    </row>
    <row r="1048" spans="1:38" ht="12.75" customHeight="1" x14ac:dyDescent="0.2">
      <c r="A1048" s="913" t="s">
        <v>277</v>
      </c>
      <c r="B1048" s="96" t="s">
        <v>102</v>
      </c>
      <c r="C1048" s="932" t="s">
        <v>144</v>
      </c>
      <c r="D1048" s="933"/>
      <c r="E1048" s="933"/>
      <c r="F1048" s="933"/>
      <c r="G1048" s="933"/>
      <c r="H1048" s="934"/>
      <c r="I1048" s="933"/>
      <c r="J1048" s="933"/>
      <c r="K1048" s="933"/>
      <c r="L1048" s="933"/>
      <c r="M1048" s="934"/>
      <c r="N1048" s="933"/>
      <c r="O1048" s="933"/>
      <c r="P1048" s="933"/>
      <c r="Q1048" s="933"/>
      <c r="R1048" s="935"/>
      <c r="S1048" s="936"/>
      <c r="T1048" s="933"/>
      <c r="U1048" s="933"/>
      <c r="V1048" s="933"/>
      <c r="W1048" s="937"/>
      <c r="X1048" s="936"/>
      <c r="Y1048" s="933"/>
      <c r="Z1048" s="933"/>
      <c r="AA1048" s="933"/>
      <c r="AB1048" s="337">
        <f t="shared" si="190"/>
        <v>0</v>
      </c>
      <c r="AC1048" s="336"/>
      <c r="AD1048" s="323">
        <v>4272.7300000000005</v>
      </c>
      <c r="AE1048" s="323">
        <v>17130.52</v>
      </c>
      <c r="AF1048" s="323">
        <v>12800.68</v>
      </c>
      <c r="AG1048" s="337">
        <f t="shared" si="194"/>
        <v>34203.93</v>
      </c>
      <c r="AH1048" s="336">
        <v>7018.1100000000006</v>
      </c>
      <c r="AI1048" s="323">
        <v>7381.91</v>
      </c>
      <c r="AJ1048" s="323"/>
      <c r="AK1048" s="323"/>
      <c r="AL1048" s="337">
        <f t="shared" si="191"/>
        <v>14400.02</v>
      </c>
    </row>
    <row r="1049" spans="1:38" ht="12.75" customHeight="1" x14ac:dyDescent="0.2">
      <c r="A1049" s="913" t="s">
        <v>277</v>
      </c>
      <c r="B1049" s="1004" t="s">
        <v>246</v>
      </c>
      <c r="C1049" s="1004" t="s">
        <v>159</v>
      </c>
      <c r="D1049" s="1005"/>
      <c r="E1049" s="1005"/>
      <c r="F1049" s="1005"/>
      <c r="G1049" s="1005"/>
      <c r="H1049" s="1006"/>
      <c r="I1049" s="1005"/>
      <c r="J1049" s="1005"/>
      <c r="K1049" s="1005"/>
      <c r="L1049" s="1005"/>
      <c r="M1049" s="1006"/>
      <c r="N1049" s="1005"/>
      <c r="O1049" s="1005"/>
      <c r="P1049" s="1005"/>
      <c r="Q1049" s="1005"/>
      <c r="R1049" s="1007"/>
      <c r="S1049" s="1008"/>
      <c r="T1049" s="1005"/>
      <c r="U1049" s="1005"/>
      <c r="V1049" s="1005"/>
      <c r="W1049" s="1009"/>
      <c r="X1049" s="1008"/>
      <c r="Y1049" s="1005"/>
      <c r="Z1049" s="1005"/>
      <c r="AA1049" s="1005"/>
      <c r="AB1049" s="337">
        <f t="shared" si="190"/>
        <v>0</v>
      </c>
      <c r="AC1049" s="1008"/>
      <c r="AD1049" s="1005">
        <v>116.58</v>
      </c>
      <c r="AE1049" s="1005">
        <v>582.9</v>
      </c>
      <c r="AF1049" s="1005">
        <v>699.48</v>
      </c>
      <c r="AG1049" s="337">
        <f t="shared" si="194"/>
        <v>1398.96</v>
      </c>
      <c r="AH1049" s="1008">
        <v>466.32</v>
      </c>
      <c r="AI1049" s="1005">
        <v>116.58</v>
      </c>
      <c r="AJ1049" s="1005"/>
      <c r="AK1049" s="1005"/>
      <c r="AL1049" s="337">
        <f t="shared" si="191"/>
        <v>582.9</v>
      </c>
    </row>
    <row r="1050" spans="1:38" ht="12.75" customHeight="1" x14ac:dyDescent="0.2">
      <c r="A1050" s="913" t="s">
        <v>277</v>
      </c>
      <c r="B1050" s="1004" t="s">
        <v>246</v>
      </c>
      <c r="C1050" s="1004" t="s">
        <v>172</v>
      </c>
      <c r="D1050" s="1005"/>
      <c r="E1050" s="1005"/>
      <c r="F1050" s="1005"/>
      <c r="G1050" s="1005"/>
      <c r="H1050" s="1006"/>
      <c r="I1050" s="1005"/>
      <c r="J1050" s="1005"/>
      <c r="K1050" s="1005"/>
      <c r="L1050" s="1005"/>
      <c r="M1050" s="1006"/>
      <c r="N1050" s="1005"/>
      <c r="O1050" s="1005"/>
      <c r="P1050" s="1005"/>
      <c r="Q1050" s="1005"/>
      <c r="R1050" s="1007"/>
      <c r="S1050" s="1008"/>
      <c r="T1050" s="1005"/>
      <c r="U1050" s="1005"/>
      <c r="V1050" s="1005"/>
      <c r="W1050" s="1009"/>
      <c r="X1050" s="1008"/>
      <c r="Y1050" s="1005"/>
      <c r="Z1050" s="1005"/>
      <c r="AA1050" s="1005"/>
      <c r="AB1050" s="337">
        <f t="shared" si="190"/>
        <v>0</v>
      </c>
      <c r="AC1050" s="1008"/>
      <c r="AD1050" s="1005">
        <v>84.07</v>
      </c>
      <c r="AE1050" s="1005">
        <v>267.89999999999998</v>
      </c>
      <c r="AF1050" s="1005">
        <v>244.53999999999996</v>
      </c>
      <c r="AG1050" s="337">
        <f t="shared" si="194"/>
        <v>596.51</v>
      </c>
      <c r="AH1050" s="1008">
        <v>275.64999999999998</v>
      </c>
      <c r="AI1050" s="1005">
        <v>-16.75</v>
      </c>
      <c r="AJ1050" s="1005"/>
      <c r="AK1050" s="1005"/>
      <c r="AL1050" s="337">
        <f t="shared" si="191"/>
        <v>258.89999999999998</v>
      </c>
    </row>
    <row r="1051" spans="1:38" ht="12.75" customHeight="1" x14ac:dyDescent="0.2">
      <c r="A1051" s="913" t="s">
        <v>277</v>
      </c>
      <c r="B1051" s="1004" t="s">
        <v>246</v>
      </c>
      <c r="C1051" s="1004" t="s">
        <v>137</v>
      </c>
      <c r="D1051" s="1005"/>
      <c r="E1051" s="1005"/>
      <c r="F1051" s="1005"/>
      <c r="G1051" s="1005"/>
      <c r="H1051" s="1006"/>
      <c r="I1051" s="1005"/>
      <c r="J1051" s="1005"/>
      <c r="K1051" s="1005"/>
      <c r="L1051" s="1005"/>
      <c r="M1051" s="1006"/>
      <c r="N1051" s="1005"/>
      <c r="O1051" s="1005"/>
      <c r="P1051" s="1005"/>
      <c r="Q1051" s="1005"/>
      <c r="R1051" s="1007"/>
      <c r="S1051" s="1008"/>
      <c r="T1051" s="1005"/>
      <c r="U1051" s="1005"/>
      <c r="V1051" s="1005"/>
      <c r="W1051" s="1009"/>
      <c r="X1051" s="1008"/>
      <c r="Y1051" s="1005"/>
      <c r="Z1051" s="1005"/>
      <c r="AA1051" s="1005"/>
      <c r="AB1051" s="337">
        <f t="shared" si="190"/>
        <v>0</v>
      </c>
      <c r="AC1051" s="1008"/>
      <c r="AD1051" s="1005">
        <v>77.72</v>
      </c>
      <c r="AE1051" s="1005">
        <v>233.16</v>
      </c>
      <c r="AF1051" s="1005">
        <v>233.16</v>
      </c>
      <c r="AG1051" s="337">
        <f t="shared" si="194"/>
        <v>544.04</v>
      </c>
      <c r="AH1051" s="1008">
        <v>155.44</v>
      </c>
      <c r="AI1051" s="1005">
        <v>116.58</v>
      </c>
      <c r="AJ1051" s="1005"/>
      <c r="AK1051" s="1005"/>
      <c r="AL1051" s="337">
        <f t="shared" si="191"/>
        <v>272.02</v>
      </c>
    </row>
    <row r="1052" spans="1:38" ht="12.75" customHeight="1" x14ac:dyDescent="0.2">
      <c r="A1052" s="913" t="s">
        <v>277</v>
      </c>
      <c r="B1052" s="1004" t="s">
        <v>246</v>
      </c>
      <c r="C1052" s="1613" t="s">
        <v>153</v>
      </c>
      <c r="D1052" s="1614"/>
      <c r="E1052" s="1614"/>
      <c r="F1052" s="1614"/>
      <c r="G1052" s="1614"/>
      <c r="H1052" s="1615"/>
      <c r="I1052" s="1614"/>
      <c r="J1052" s="1614"/>
      <c r="K1052" s="1614"/>
      <c r="L1052" s="1614"/>
      <c r="M1052" s="1615"/>
      <c r="N1052" s="1614"/>
      <c r="O1052" s="1614"/>
      <c r="P1052" s="1614"/>
      <c r="Q1052" s="1614"/>
      <c r="R1052" s="1616"/>
      <c r="S1052" s="1617"/>
      <c r="T1052" s="1614"/>
      <c r="U1052" s="1614"/>
      <c r="V1052" s="1614"/>
      <c r="W1052" s="1618"/>
      <c r="X1052" s="1617"/>
      <c r="Y1052" s="1614"/>
      <c r="Z1052" s="1614"/>
      <c r="AA1052" s="1614"/>
      <c r="AB1052" s="337">
        <f t="shared" si="190"/>
        <v>0</v>
      </c>
      <c r="AC1052" s="1617"/>
      <c r="AD1052" s="1614"/>
      <c r="AE1052" s="1614"/>
      <c r="AF1052" s="1614"/>
      <c r="AG1052" s="337">
        <f t="shared" si="194"/>
        <v>0</v>
      </c>
      <c r="AH1052" s="1617"/>
      <c r="AI1052" s="1614">
        <v>1106.95</v>
      </c>
      <c r="AJ1052" s="1614"/>
      <c r="AK1052" s="1614"/>
      <c r="AL1052" s="337">
        <f t="shared" si="191"/>
        <v>1106.95</v>
      </c>
    </row>
    <row r="1053" spans="1:38" ht="12.75" customHeight="1" x14ac:dyDescent="0.2">
      <c r="A1053" s="913" t="s">
        <v>277</v>
      </c>
      <c r="B1053" s="1004" t="s">
        <v>246</v>
      </c>
      <c r="C1053" s="1613" t="s">
        <v>141</v>
      </c>
      <c r="D1053" s="1614"/>
      <c r="E1053" s="1614"/>
      <c r="F1053" s="1614"/>
      <c r="G1053" s="1614"/>
      <c r="H1053" s="1615"/>
      <c r="I1053" s="1614"/>
      <c r="J1053" s="1614"/>
      <c r="K1053" s="1614"/>
      <c r="L1053" s="1614"/>
      <c r="M1053" s="1615"/>
      <c r="N1053" s="1614"/>
      <c r="O1053" s="1614"/>
      <c r="P1053" s="1614"/>
      <c r="Q1053" s="1614"/>
      <c r="R1053" s="1616"/>
      <c r="S1053" s="1617"/>
      <c r="T1053" s="1614"/>
      <c r="U1053" s="1614"/>
      <c r="V1053" s="1614"/>
      <c r="W1053" s="1618"/>
      <c r="X1053" s="1617"/>
      <c r="Y1053" s="1614"/>
      <c r="Z1053" s="1614"/>
      <c r="AA1053" s="1614"/>
      <c r="AB1053" s="337">
        <f t="shared" si="190"/>
        <v>0</v>
      </c>
      <c r="AC1053" s="1617"/>
      <c r="AD1053" s="1614"/>
      <c r="AE1053" s="1614"/>
      <c r="AF1053" s="1614"/>
      <c r="AG1053" s="337">
        <f t="shared" si="194"/>
        <v>0</v>
      </c>
      <c r="AH1053" s="1617"/>
      <c r="AI1053" s="1614">
        <v>4338.2199999999993</v>
      </c>
      <c r="AJ1053" s="1614"/>
      <c r="AK1053" s="1614"/>
      <c r="AL1053" s="337">
        <f t="shared" si="191"/>
        <v>4338.2199999999993</v>
      </c>
    </row>
    <row r="1054" spans="1:38" ht="12.75" customHeight="1" x14ac:dyDescent="0.2">
      <c r="A1054" s="913" t="s">
        <v>277</v>
      </c>
      <c r="B1054" s="1004" t="s">
        <v>246</v>
      </c>
      <c r="C1054" s="1613" t="s">
        <v>142</v>
      </c>
      <c r="D1054" s="1614"/>
      <c r="E1054" s="1614"/>
      <c r="F1054" s="1614"/>
      <c r="G1054" s="1614"/>
      <c r="H1054" s="1615"/>
      <c r="I1054" s="1614"/>
      <c r="J1054" s="1614"/>
      <c r="K1054" s="1614"/>
      <c r="L1054" s="1614"/>
      <c r="M1054" s="1615"/>
      <c r="N1054" s="1614"/>
      <c r="O1054" s="1614"/>
      <c r="P1054" s="1614"/>
      <c r="Q1054" s="1614"/>
      <c r="R1054" s="1616"/>
      <c r="S1054" s="1617"/>
      <c r="T1054" s="1614"/>
      <c r="U1054" s="1614"/>
      <c r="V1054" s="1614"/>
      <c r="W1054" s="1618"/>
      <c r="X1054" s="1617"/>
      <c r="Y1054" s="1614"/>
      <c r="Z1054" s="1614"/>
      <c r="AA1054" s="1614"/>
      <c r="AB1054" s="337">
        <f t="shared" si="190"/>
        <v>0</v>
      </c>
      <c r="AC1054" s="1617"/>
      <c r="AD1054" s="1614"/>
      <c r="AE1054" s="1614"/>
      <c r="AF1054" s="1614"/>
      <c r="AG1054" s="337">
        <f t="shared" si="194"/>
        <v>0</v>
      </c>
      <c r="AH1054" s="1617"/>
      <c r="AI1054" s="1614">
        <v>2393.71</v>
      </c>
      <c r="AJ1054" s="1614"/>
      <c r="AK1054" s="1614"/>
      <c r="AL1054" s="337">
        <f t="shared" si="191"/>
        <v>2393.71</v>
      </c>
    </row>
    <row r="1055" spans="1:38" ht="12.75" customHeight="1" x14ac:dyDescent="0.2">
      <c r="A1055" s="913" t="s">
        <v>277</v>
      </c>
      <c r="B1055" s="1004" t="s">
        <v>246</v>
      </c>
      <c r="C1055" s="1613" t="s">
        <v>146</v>
      </c>
      <c r="D1055" s="1614"/>
      <c r="E1055" s="1614"/>
      <c r="F1055" s="1614"/>
      <c r="G1055" s="1614"/>
      <c r="H1055" s="1615"/>
      <c r="I1055" s="1614"/>
      <c r="J1055" s="1614"/>
      <c r="K1055" s="1614"/>
      <c r="L1055" s="1614"/>
      <c r="M1055" s="1615"/>
      <c r="N1055" s="1614"/>
      <c r="O1055" s="1614"/>
      <c r="P1055" s="1614"/>
      <c r="Q1055" s="1614"/>
      <c r="R1055" s="1616"/>
      <c r="S1055" s="1617"/>
      <c r="T1055" s="1614"/>
      <c r="U1055" s="1614"/>
      <c r="V1055" s="1614"/>
      <c r="W1055" s="1618"/>
      <c r="X1055" s="1617"/>
      <c r="Y1055" s="1614"/>
      <c r="Z1055" s="1614"/>
      <c r="AA1055" s="1614"/>
      <c r="AB1055" s="337">
        <f t="shared" si="190"/>
        <v>0</v>
      </c>
      <c r="AC1055" s="1617"/>
      <c r="AD1055" s="1614"/>
      <c r="AE1055" s="1614"/>
      <c r="AF1055" s="1614"/>
      <c r="AG1055" s="337">
        <f t="shared" si="194"/>
        <v>0</v>
      </c>
      <c r="AH1055" s="1617"/>
      <c r="AI1055" s="1614">
        <v>1302.83</v>
      </c>
      <c r="AJ1055" s="1614"/>
      <c r="AK1055" s="1614"/>
      <c r="AL1055" s="337">
        <f t="shared" si="191"/>
        <v>1302.83</v>
      </c>
    </row>
    <row r="1056" spans="1:38" ht="12.75" customHeight="1" x14ac:dyDescent="0.2">
      <c r="A1056" s="913" t="s">
        <v>277</v>
      </c>
      <c r="B1056" s="96" t="s">
        <v>20</v>
      </c>
      <c r="C1056" s="1270" t="s">
        <v>126</v>
      </c>
      <c r="D1056" s="1271"/>
      <c r="E1056" s="1271"/>
      <c r="F1056" s="1271"/>
      <c r="G1056" s="1271"/>
      <c r="H1056" s="1272"/>
      <c r="I1056" s="1271"/>
      <c r="J1056" s="1271"/>
      <c r="K1056" s="1271"/>
      <c r="L1056" s="1271"/>
      <c r="M1056" s="1272"/>
      <c r="N1056" s="1271"/>
      <c r="O1056" s="1271"/>
      <c r="P1056" s="1271"/>
      <c r="Q1056" s="1271"/>
      <c r="R1056" s="1273"/>
      <c r="S1056" s="1274"/>
      <c r="T1056" s="1271"/>
      <c r="U1056" s="1271"/>
      <c r="V1056" s="1271"/>
      <c r="W1056" s="1275"/>
      <c r="X1056" s="1274"/>
      <c r="Y1056" s="1271"/>
      <c r="Z1056" s="1271"/>
      <c r="AA1056" s="1271"/>
      <c r="AB1056" s="337">
        <f t="shared" si="190"/>
        <v>0</v>
      </c>
      <c r="AC1056" s="1274"/>
      <c r="AD1056" s="1271"/>
      <c r="AE1056" s="1271">
        <v>182.79999999999998</v>
      </c>
      <c r="AF1056" s="1271">
        <v>362.01</v>
      </c>
      <c r="AG1056" s="337">
        <f t="shared" si="194"/>
        <v>544.80999999999995</v>
      </c>
      <c r="AH1056" s="1274">
        <f>VLOOKUP(C1056,'[3]Dr Oetker'!$B$78:$T$119,19,FALSE())</f>
        <v>201.6</v>
      </c>
      <c r="AI1056" s="1271"/>
      <c r="AJ1056" s="1271"/>
      <c r="AK1056" s="1271"/>
      <c r="AL1056" s="337">
        <f t="shared" si="191"/>
        <v>201.6</v>
      </c>
    </row>
    <row r="1057" spans="1:38" ht="12.75" customHeight="1" x14ac:dyDescent="0.2">
      <c r="A1057" s="913" t="s">
        <v>277</v>
      </c>
      <c r="B1057" s="96" t="s">
        <v>20</v>
      </c>
      <c r="C1057" s="1077" t="s">
        <v>160</v>
      </c>
      <c r="D1057" s="1078"/>
      <c r="E1057" s="1078"/>
      <c r="F1057" s="1078"/>
      <c r="G1057" s="1078"/>
      <c r="H1057" s="1079"/>
      <c r="I1057" s="1078"/>
      <c r="J1057" s="1078"/>
      <c r="K1057" s="1078"/>
      <c r="L1057" s="1078"/>
      <c r="M1057" s="1079"/>
      <c r="N1057" s="1078"/>
      <c r="O1057" s="1078"/>
      <c r="P1057" s="1078"/>
      <c r="Q1057" s="1078"/>
      <c r="R1057" s="1080"/>
      <c r="S1057" s="1081"/>
      <c r="T1057" s="1078"/>
      <c r="U1057" s="1078"/>
      <c r="V1057" s="1078"/>
      <c r="W1057" s="1082"/>
      <c r="X1057" s="1081"/>
      <c r="Y1057" s="1078"/>
      <c r="Z1057" s="1078"/>
      <c r="AA1057" s="1078"/>
      <c r="AB1057" s="337">
        <f t="shared" si="190"/>
        <v>0</v>
      </c>
      <c r="AC1057" s="1081"/>
      <c r="AD1057" s="1078">
        <v>39.409999999999997</v>
      </c>
      <c r="AE1057" s="1078"/>
      <c r="AF1057" s="1078"/>
      <c r="AG1057" s="337">
        <f t="shared" si="194"/>
        <v>39.409999999999997</v>
      </c>
      <c r="AH1057" s="1274"/>
      <c r="AI1057" s="1078"/>
      <c r="AJ1057" s="1078"/>
      <c r="AK1057" s="1078"/>
      <c r="AL1057" s="337">
        <f t="shared" si="191"/>
        <v>0</v>
      </c>
    </row>
    <row r="1058" spans="1:38" ht="12.75" customHeight="1" x14ac:dyDescent="0.2">
      <c r="A1058" s="913" t="s">
        <v>277</v>
      </c>
      <c r="B1058" s="96" t="s">
        <v>20</v>
      </c>
      <c r="C1058" s="1077" t="s">
        <v>153</v>
      </c>
      <c r="D1058" s="1078"/>
      <c r="E1058" s="1078"/>
      <c r="F1058" s="1078"/>
      <c r="G1058" s="1078"/>
      <c r="H1058" s="1079"/>
      <c r="I1058" s="1078"/>
      <c r="J1058" s="1078"/>
      <c r="K1058" s="1078"/>
      <c r="L1058" s="1078"/>
      <c r="M1058" s="1079"/>
      <c r="N1058" s="1078"/>
      <c r="O1058" s="1078"/>
      <c r="P1058" s="1078"/>
      <c r="Q1058" s="1078"/>
      <c r="R1058" s="1080"/>
      <c r="S1058" s="1081"/>
      <c r="T1058" s="1078"/>
      <c r="U1058" s="1078"/>
      <c r="V1058" s="1078"/>
      <c r="W1058" s="1082"/>
      <c r="X1058" s="1081"/>
      <c r="Y1058" s="1078"/>
      <c r="Z1058" s="1078"/>
      <c r="AA1058" s="1078"/>
      <c r="AB1058" s="337">
        <f t="shared" si="190"/>
        <v>0</v>
      </c>
      <c r="AC1058" s="1081"/>
      <c r="AD1058" s="1078">
        <v>24.2</v>
      </c>
      <c r="AE1058" s="1078">
        <v>435.6</v>
      </c>
      <c r="AF1058" s="1078"/>
      <c r="AG1058" s="337">
        <f t="shared" si="194"/>
        <v>459.8</v>
      </c>
      <c r="AH1058" s="1274">
        <v>387.2</v>
      </c>
      <c r="AI1058" s="1078"/>
      <c r="AJ1058" s="1078"/>
      <c r="AK1058" s="1078"/>
      <c r="AL1058" s="337">
        <f t="shared" si="191"/>
        <v>387.2</v>
      </c>
    </row>
    <row r="1059" spans="1:38" ht="12.75" customHeight="1" x14ac:dyDescent="0.2">
      <c r="A1059" s="913" t="s">
        <v>277</v>
      </c>
      <c r="B1059" s="96" t="s">
        <v>20</v>
      </c>
      <c r="C1059" s="1077" t="s">
        <v>141</v>
      </c>
      <c r="D1059" s="1078"/>
      <c r="E1059" s="1078"/>
      <c r="F1059" s="1078"/>
      <c r="G1059" s="1078"/>
      <c r="H1059" s="1079"/>
      <c r="I1059" s="1078"/>
      <c r="J1059" s="1078"/>
      <c r="K1059" s="1078"/>
      <c r="L1059" s="1078"/>
      <c r="M1059" s="1079"/>
      <c r="N1059" s="1078"/>
      <c r="O1059" s="1078"/>
      <c r="P1059" s="1078"/>
      <c r="Q1059" s="1078"/>
      <c r="R1059" s="1080"/>
      <c r="S1059" s="1081"/>
      <c r="T1059" s="1078"/>
      <c r="U1059" s="1078"/>
      <c r="V1059" s="1078"/>
      <c r="W1059" s="1082"/>
      <c r="X1059" s="1081"/>
      <c r="Y1059" s="1078"/>
      <c r="Z1059" s="1078"/>
      <c r="AA1059" s="1078"/>
      <c r="AB1059" s="337">
        <f t="shared" si="190"/>
        <v>0</v>
      </c>
      <c r="AC1059" s="1081"/>
      <c r="AD1059" s="1078">
        <v>39.409999999999997</v>
      </c>
      <c r="AE1059" s="1078">
        <v>112</v>
      </c>
      <c r="AF1059" s="1078">
        <v>589.59999999999991</v>
      </c>
      <c r="AG1059" s="337">
        <f t="shared" si="194"/>
        <v>741.00999999999988</v>
      </c>
      <c r="AH1059" s="1274">
        <v>89.6</v>
      </c>
      <c r="AI1059" s="1078"/>
      <c r="AJ1059" s="1078"/>
      <c r="AK1059" s="1078"/>
      <c r="AL1059" s="337">
        <f t="shared" si="191"/>
        <v>89.6</v>
      </c>
    </row>
    <row r="1060" spans="1:38" ht="12.75" customHeight="1" x14ac:dyDescent="0.2">
      <c r="A1060" s="913" t="s">
        <v>277</v>
      </c>
      <c r="B1060" s="96" t="s">
        <v>20</v>
      </c>
      <c r="C1060" s="1077" t="s">
        <v>142</v>
      </c>
      <c r="D1060" s="1078"/>
      <c r="E1060" s="1078"/>
      <c r="F1060" s="1078"/>
      <c r="G1060" s="1078"/>
      <c r="H1060" s="1079"/>
      <c r="I1060" s="1078"/>
      <c r="J1060" s="1078"/>
      <c r="K1060" s="1078"/>
      <c r="L1060" s="1078"/>
      <c r="M1060" s="1079"/>
      <c r="N1060" s="1078"/>
      <c r="O1060" s="1078"/>
      <c r="P1060" s="1078"/>
      <c r="Q1060" s="1078"/>
      <c r="R1060" s="1080"/>
      <c r="S1060" s="1081"/>
      <c r="T1060" s="1078"/>
      <c r="U1060" s="1078"/>
      <c r="V1060" s="1078"/>
      <c r="W1060" s="1082"/>
      <c r="X1060" s="1081"/>
      <c r="Y1060" s="1078"/>
      <c r="Z1060" s="1078"/>
      <c r="AA1060" s="1078"/>
      <c r="AB1060" s="337">
        <f t="shared" si="190"/>
        <v>0</v>
      </c>
      <c r="AC1060" s="1081"/>
      <c r="AD1060" s="1078">
        <v>1025.0099999999998</v>
      </c>
      <c r="AE1060" s="1078">
        <v>1694.98</v>
      </c>
      <c r="AF1060" s="1078">
        <v>1859.48</v>
      </c>
      <c r="AG1060" s="337">
        <f t="shared" si="194"/>
        <v>4579.4699999999993</v>
      </c>
      <c r="AH1060" s="1274">
        <v>869.89</v>
      </c>
      <c r="AI1060" s="1078"/>
      <c r="AJ1060" s="1078"/>
      <c r="AK1060" s="1078"/>
      <c r="AL1060" s="337">
        <f t="shared" si="191"/>
        <v>869.89</v>
      </c>
    </row>
    <row r="1061" spans="1:38" ht="12.75" customHeight="1" x14ac:dyDescent="0.2">
      <c r="A1061" s="913" t="s">
        <v>277</v>
      </c>
      <c r="B1061" s="96" t="s">
        <v>20</v>
      </c>
      <c r="C1061" s="1077" t="s">
        <v>143</v>
      </c>
      <c r="D1061" s="1078"/>
      <c r="E1061" s="1078"/>
      <c r="F1061" s="1078"/>
      <c r="G1061" s="1078"/>
      <c r="H1061" s="1079"/>
      <c r="I1061" s="1078"/>
      <c r="J1061" s="1078"/>
      <c r="K1061" s="1078"/>
      <c r="L1061" s="1078"/>
      <c r="M1061" s="1079"/>
      <c r="N1061" s="1078"/>
      <c r="O1061" s="1078"/>
      <c r="P1061" s="1078"/>
      <c r="Q1061" s="1078"/>
      <c r="R1061" s="1080"/>
      <c r="S1061" s="1081"/>
      <c r="T1061" s="1078"/>
      <c r="U1061" s="1078"/>
      <c r="V1061" s="1078"/>
      <c r="W1061" s="1082"/>
      <c r="X1061" s="1081"/>
      <c r="Y1061" s="1078"/>
      <c r="Z1061" s="1078"/>
      <c r="AA1061" s="1078"/>
      <c r="AB1061" s="337">
        <f t="shared" si="190"/>
        <v>0</v>
      </c>
      <c r="AC1061" s="1081"/>
      <c r="AD1061" s="1078">
        <v>739.19999999999982</v>
      </c>
      <c r="AE1061" s="1078">
        <v>2335</v>
      </c>
      <c r="AF1061" s="1078">
        <v>1891.28</v>
      </c>
      <c r="AG1061" s="337">
        <f t="shared" si="194"/>
        <v>4965.4799999999996</v>
      </c>
      <c r="AH1061" s="1274">
        <v>940.8</v>
      </c>
      <c r="AI1061" s="1078"/>
      <c r="AJ1061" s="1078"/>
      <c r="AK1061" s="1078"/>
      <c r="AL1061" s="337">
        <f t="shared" si="191"/>
        <v>940.8</v>
      </c>
    </row>
    <row r="1062" spans="1:38" ht="12.75" customHeight="1" x14ac:dyDescent="0.2">
      <c r="A1062" s="913" t="s">
        <v>277</v>
      </c>
      <c r="B1062" s="96" t="s">
        <v>20</v>
      </c>
      <c r="C1062" s="1077" t="s">
        <v>144</v>
      </c>
      <c r="D1062" s="1078"/>
      <c r="E1062" s="1078"/>
      <c r="F1062" s="1078"/>
      <c r="G1062" s="1078"/>
      <c r="H1062" s="1079"/>
      <c r="I1062" s="1078"/>
      <c r="J1062" s="1078"/>
      <c r="K1062" s="1078"/>
      <c r="L1062" s="1078"/>
      <c r="M1062" s="1079"/>
      <c r="N1062" s="1078"/>
      <c r="O1062" s="1078"/>
      <c r="P1062" s="1078"/>
      <c r="Q1062" s="1078"/>
      <c r="R1062" s="1080"/>
      <c r="S1062" s="1081"/>
      <c r="T1062" s="1078"/>
      <c r="U1062" s="1078"/>
      <c r="V1062" s="1078"/>
      <c r="W1062" s="1082"/>
      <c r="X1062" s="1081"/>
      <c r="Y1062" s="1078"/>
      <c r="Z1062" s="1078"/>
      <c r="AA1062" s="1078"/>
      <c r="AB1062" s="337">
        <f t="shared" si="190"/>
        <v>0</v>
      </c>
      <c r="AC1062" s="1081"/>
      <c r="AD1062" s="1078">
        <v>2435.7999999999997</v>
      </c>
      <c r="AE1062" s="1078">
        <v>8550.7999999999993</v>
      </c>
      <c r="AF1062" s="1078">
        <v>9803.5999999999985</v>
      </c>
      <c r="AG1062" s="337">
        <f t="shared" si="194"/>
        <v>20790.199999999997</v>
      </c>
      <c r="AH1062" s="1274">
        <v>5078.2</v>
      </c>
      <c r="AI1062" s="1078"/>
      <c r="AJ1062" s="1078"/>
      <c r="AK1062" s="1078"/>
      <c r="AL1062" s="337">
        <f t="shared" si="191"/>
        <v>5078.2</v>
      </c>
    </row>
    <row r="1063" spans="1:38" ht="12.75" customHeight="1" x14ac:dyDescent="0.2">
      <c r="A1063" s="913" t="s">
        <v>277</v>
      </c>
      <c r="B1063" s="96" t="s">
        <v>20</v>
      </c>
      <c r="C1063" s="1077" t="s">
        <v>170</v>
      </c>
      <c r="D1063" s="1078"/>
      <c r="E1063" s="1078"/>
      <c r="F1063" s="1078"/>
      <c r="G1063" s="1078"/>
      <c r="H1063" s="1079"/>
      <c r="I1063" s="1078"/>
      <c r="J1063" s="1078"/>
      <c r="K1063" s="1078"/>
      <c r="L1063" s="1078"/>
      <c r="M1063" s="1079"/>
      <c r="N1063" s="1078"/>
      <c r="O1063" s="1078"/>
      <c r="P1063" s="1078"/>
      <c r="Q1063" s="1078"/>
      <c r="R1063" s="1080"/>
      <c r="S1063" s="1081"/>
      <c r="T1063" s="1078"/>
      <c r="U1063" s="1078"/>
      <c r="V1063" s="1078"/>
      <c r="W1063" s="1082"/>
      <c r="X1063" s="1081"/>
      <c r="Y1063" s="1078"/>
      <c r="Z1063" s="1078"/>
      <c r="AA1063" s="1078"/>
      <c r="AB1063" s="337">
        <f t="shared" si="190"/>
        <v>0</v>
      </c>
      <c r="AC1063" s="1081"/>
      <c r="AD1063" s="1078">
        <v>121</v>
      </c>
      <c r="AE1063" s="1078"/>
      <c r="AF1063" s="1078"/>
      <c r="AG1063" s="337">
        <f t="shared" si="194"/>
        <v>121</v>
      </c>
      <c r="AH1063" s="1274"/>
      <c r="AI1063" s="1078"/>
      <c r="AJ1063" s="1078"/>
      <c r="AK1063" s="1078"/>
      <c r="AL1063" s="337">
        <f t="shared" si="191"/>
        <v>0</v>
      </c>
    </row>
    <row r="1064" spans="1:38" ht="12.75" customHeight="1" x14ac:dyDescent="0.2">
      <c r="A1064" s="913" t="s">
        <v>277</v>
      </c>
      <c r="B1064" s="96" t="s">
        <v>20</v>
      </c>
      <c r="C1064" s="1077" t="s">
        <v>146</v>
      </c>
      <c r="D1064" s="1078"/>
      <c r="E1064" s="1078"/>
      <c r="F1064" s="1078"/>
      <c r="G1064" s="1078"/>
      <c r="H1064" s="1079"/>
      <c r="I1064" s="1078"/>
      <c r="J1064" s="1078"/>
      <c r="K1064" s="1078"/>
      <c r="L1064" s="1078"/>
      <c r="M1064" s="1079"/>
      <c r="N1064" s="1078"/>
      <c r="O1064" s="1078"/>
      <c r="P1064" s="1078"/>
      <c r="Q1064" s="1078"/>
      <c r="R1064" s="1080"/>
      <c r="S1064" s="1081"/>
      <c r="T1064" s="1078"/>
      <c r="U1064" s="1078"/>
      <c r="V1064" s="1078"/>
      <c r="W1064" s="1082"/>
      <c r="X1064" s="1081"/>
      <c r="Y1064" s="1078"/>
      <c r="Z1064" s="1078"/>
      <c r="AA1064" s="1078"/>
      <c r="AB1064" s="337">
        <f t="shared" si="190"/>
        <v>0</v>
      </c>
      <c r="AC1064" s="1081"/>
      <c r="AD1064" s="1078">
        <v>472.19999999999993</v>
      </c>
      <c r="AE1064" s="1078">
        <v>1446.2</v>
      </c>
      <c r="AF1064" s="1078">
        <v>1696.1999999999998</v>
      </c>
      <c r="AG1064" s="337">
        <f t="shared" si="194"/>
        <v>3614.6</v>
      </c>
      <c r="AH1064" s="1274">
        <f>VLOOKUP(C1064,'[3]Dr Oetker'!$B$78:$T$119,19,FALSE())</f>
        <v>473.99999999999994</v>
      </c>
      <c r="AI1064" s="1078"/>
      <c r="AJ1064" s="1078"/>
      <c r="AK1064" s="1078"/>
      <c r="AL1064" s="337">
        <f t="shared" si="191"/>
        <v>473.99999999999994</v>
      </c>
    </row>
    <row r="1065" spans="1:38" ht="12.75" customHeight="1" x14ac:dyDescent="0.2">
      <c r="A1065" s="913" t="s">
        <v>277</v>
      </c>
      <c r="B1065" s="1351" t="s">
        <v>291</v>
      </c>
      <c r="C1065" s="1077" t="s">
        <v>153</v>
      </c>
      <c r="D1065" s="1352"/>
      <c r="E1065" s="1352"/>
      <c r="F1065" s="1352"/>
      <c r="G1065" s="1352"/>
      <c r="H1065" s="1353"/>
      <c r="I1065" s="1352"/>
      <c r="J1065" s="1352"/>
      <c r="K1065" s="1352"/>
      <c r="L1065" s="1352"/>
      <c r="M1065" s="1353"/>
      <c r="N1065" s="1352"/>
      <c r="O1065" s="1352"/>
      <c r="P1065" s="1352"/>
      <c r="Q1065" s="1352"/>
      <c r="R1065" s="1354"/>
      <c r="S1065" s="1355"/>
      <c r="T1065" s="1352"/>
      <c r="U1065" s="1352"/>
      <c r="V1065" s="1352"/>
      <c r="W1065" s="1356"/>
      <c r="X1065" s="1355"/>
      <c r="Y1065" s="1352"/>
      <c r="Z1065" s="1352"/>
      <c r="AA1065" s="1352"/>
      <c r="AB1065" s="337">
        <f t="shared" si="190"/>
        <v>0</v>
      </c>
      <c r="AC1065" s="1355"/>
      <c r="AD1065" s="1352"/>
      <c r="AE1065" s="1352"/>
      <c r="AF1065" s="1352">
        <v>1226</v>
      </c>
      <c r="AG1065" s="337">
        <f t="shared" si="194"/>
        <v>1226</v>
      </c>
      <c r="AH1065" s="1355">
        <v>365.14377192592656</v>
      </c>
      <c r="AI1065" s="1352"/>
      <c r="AJ1065" s="1352"/>
      <c r="AK1065" s="1352"/>
      <c r="AL1065" s="337">
        <f t="shared" si="191"/>
        <v>365.14377192592656</v>
      </c>
    </row>
    <row r="1066" spans="1:38" ht="12.75" customHeight="1" x14ac:dyDescent="0.2">
      <c r="A1066" s="913" t="s">
        <v>277</v>
      </c>
      <c r="B1066" s="977" t="s">
        <v>85</v>
      </c>
      <c r="C1066" s="1264" t="s">
        <v>141</v>
      </c>
      <c r="D1066" s="1265"/>
      <c r="E1066" s="1265"/>
      <c r="F1066" s="1265"/>
      <c r="G1066" s="1265"/>
      <c r="H1066" s="1266"/>
      <c r="I1066" s="1265"/>
      <c r="J1066" s="1265"/>
      <c r="K1066" s="1265"/>
      <c r="L1066" s="1265"/>
      <c r="M1066" s="1266"/>
      <c r="N1066" s="1265"/>
      <c r="O1066" s="1265"/>
      <c r="P1066" s="1265"/>
      <c r="Q1066" s="1265"/>
      <c r="R1066" s="1267"/>
      <c r="S1066" s="1268"/>
      <c r="T1066" s="1265"/>
      <c r="U1066" s="1265"/>
      <c r="V1066" s="1265"/>
      <c r="W1066" s="1269"/>
      <c r="X1066" s="1268"/>
      <c r="Y1066" s="1265"/>
      <c r="Z1066" s="1265"/>
      <c r="AA1066" s="1265"/>
      <c r="AB1066" s="337">
        <f t="shared" si="190"/>
        <v>0</v>
      </c>
      <c r="AC1066" s="1268"/>
      <c r="AD1066" s="1265"/>
      <c r="AE1066" s="1265">
        <v>1563.88</v>
      </c>
      <c r="AF1066" s="1265">
        <v>1478.03</v>
      </c>
      <c r="AG1066" s="337">
        <f t="shared" si="194"/>
        <v>3041.91</v>
      </c>
      <c r="AH1066" s="1268">
        <v>540.6</v>
      </c>
      <c r="AI1066" s="1265">
        <v>1167.3</v>
      </c>
      <c r="AJ1066" s="1265"/>
      <c r="AK1066" s="1265"/>
      <c r="AL1066" s="337">
        <f t="shared" si="191"/>
        <v>1707.9</v>
      </c>
    </row>
    <row r="1067" spans="1:38" ht="12.75" customHeight="1" x14ac:dyDescent="0.2">
      <c r="A1067" s="913" t="s">
        <v>277</v>
      </c>
      <c r="B1067" s="977" t="s">
        <v>85</v>
      </c>
      <c r="C1067" s="932" t="s">
        <v>144</v>
      </c>
      <c r="D1067" s="978"/>
      <c r="E1067" s="978"/>
      <c r="F1067" s="978"/>
      <c r="G1067" s="978"/>
      <c r="H1067" s="979"/>
      <c r="I1067" s="978"/>
      <c r="J1067" s="978"/>
      <c r="K1067" s="978"/>
      <c r="L1067" s="978"/>
      <c r="M1067" s="979"/>
      <c r="N1067" s="978"/>
      <c r="O1067" s="978"/>
      <c r="P1067" s="978"/>
      <c r="Q1067" s="978"/>
      <c r="R1067" s="980"/>
      <c r="S1067" s="981"/>
      <c r="T1067" s="978"/>
      <c r="U1067" s="978"/>
      <c r="V1067" s="978"/>
      <c r="W1067" s="982"/>
      <c r="X1067" s="981"/>
      <c r="Y1067" s="978"/>
      <c r="Z1067" s="978"/>
      <c r="AA1067" s="978"/>
      <c r="AB1067" s="337">
        <f t="shared" si="190"/>
        <v>0</v>
      </c>
      <c r="AC1067" s="981"/>
      <c r="AD1067" s="978">
        <v>3673.17</v>
      </c>
      <c r="AE1067" s="978">
        <v>5181.3500000000004</v>
      </c>
      <c r="AF1067" s="978">
        <v>8314.59</v>
      </c>
      <c r="AG1067" s="337">
        <f t="shared" si="194"/>
        <v>17169.11</v>
      </c>
      <c r="AH1067" s="981">
        <v>3238.6800000000003</v>
      </c>
      <c r="AI1067" s="978">
        <v>4470.4699999999993</v>
      </c>
      <c r="AJ1067" s="978"/>
      <c r="AK1067" s="978"/>
      <c r="AL1067" s="337">
        <f t="shared" si="191"/>
        <v>7709.15</v>
      </c>
    </row>
    <row r="1068" spans="1:38" ht="12.75" customHeight="1" x14ac:dyDescent="0.2">
      <c r="A1068" s="1622" t="s">
        <v>277</v>
      </c>
      <c r="B1068" s="1623" t="s">
        <v>120</v>
      </c>
      <c r="C1068" s="1613" t="s">
        <v>146</v>
      </c>
      <c r="D1068" s="1624"/>
      <c r="E1068" s="1624"/>
      <c r="F1068" s="1624"/>
      <c r="G1068" s="1624"/>
      <c r="H1068" s="1625"/>
      <c r="I1068" s="1624"/>
      <c r="J1068" s="1624"/>
      <c r="K1068" s="1624"/>
      <c r="L1068" s="1624"/>
      <c r="M1068" s="1625"/>
      <c r="N1068" s="1624"/>
      <c r="O1068" s="1624"/>
      <c r="P1068" s="1624"/>
      <c r="Q1068" s="1624"/>
      <c r="R1068" s="1626"/>
      <c r="S1068" s="1627"/>
      <c r="T1068" s="1624"/>
      <c r="U1068" s="1624"/>
      <c r="V1068" s="1624"/>
      <c r="W1068" s="1628"/>
      <c r="X1068" s="1627"/>
      <c r="Y1068" s="1624"/>
      <c r="Z1068" s="1624"/>
      <c r="AA1068" s="1624"/>
      <c r="AB1068" s="337">
        <f t="shared" si="190"/>
        <v>0</v>
      </c>
      <c r="AC1068" s="1627"/>
      <c r="AD1068" s="1624"/>
      <c r="AE1068" s="1624"/>
      <c r="AF1068" s="1624"/>
      <c r="AG1068" s="337">
        <f t="shared" si="194"/>
        <v>0</v>
      </c>
      <c r="AH1068" s="1627"/>
      <c r="AI1068" s="1624">
        <v>170</v>
      </c>
      <c r="AJ1068" s="1624"/>
      <c r="AK1068" s="1624"/>
      <c r="AL1068" s="337">
        <f t="shared" si="191"/>
        <v>170</v>
      </c>
    </row>
    <row r="1069" spans="1:38" ht="12.75" customHeight="1" x14ac:dyDescent="0.2">
      <c r="A1069" s="913" t="s">
        <v>277</v>
      </c>
      <c r="B1069" s="914" t="s">
        <v>61</v>
      </c>
      <c r="C1069" s="96" t="s">
        <v>134</v>
      </c>
      <c r="D1069" s="915"/>
      <c r="E1069" s="915"/>
      <c r="F1069" s="915"/>
      <c r="G1069" s="915"/>
      <c r="H1069" s="916"/>
      <c r="I1069" s="915"/>
      <c r="J1069" s="915"/>
      <c r="K1069" s="915"/>
      <c r="L1069" s="915"/>
      <c r="M1069" s="916"/>
      <c r="N1069" s="915"/>
      <c r="O1069" s="915"/>
      <c r="P1069" s="915"/>
      <c r="Q1069" s="915"/>
      <c r="R1069" s="917"/>
      <c r="S1069" s="918"/>
      <c r="T1069" s="915"/>
      <c r="U1069" s="915"/>
      <c r="V1069" s="915"/>
      <c r="W1069" s="919"/>
      <c r="X1069" s="918"/>
      <c r="Y1069" s="915"/>
      <c r="Z1069" s="915"/>
      <c r="AA1069" s="915"/>
      <c r="AB1069" s="337">
        <f t="shared" ref="AB1069:AB1072" si="195">SUM(X1069:AA1069)</f>
        <v>0</v>
      </c>
      <c r="AC1069" s="336"/>
      <c r="AD1069" s="323">
        <v>1800.75</v>
      </c>
      <c r="AE1069" s="323">
        <v>4281.25</v>
      </c>
      <c r="AF1069" s="323">
        <v>4738.6499999999996</v>
      </c>
      <c r="AG1069" s="337">
        <f t="shared" si="194"/>
        <v>10820.65</v>
      </c>
      <c r="AH1069" s="336">
        <v>3237.15</v>
      </c>
      <c r="AI1069" s="323">
        <v>2999.35</v>
      </c>
      <c r="AJ1069" s="323"/>
      <c r="AK1069" s="323"/>
      <c r="AL1069" s="337">
        <f t="shared" si="191"/>
        <v>6236.5</v>
      </c>
    </row>
    <row r="1070" spans="1:38" ht="12.75" customHeight="1" x14ac:dyDescent="0.2">
      <c r="A1070" s="913" t="s">
        <v>277</v>
      </c>
      <c r="B1070" s="96" t="s">
        <v>103</v>
      </c>
      <c r="C1070" s="1487" t="s">
        <v>151</v>
      </c>
      <c r="D1070" s="1488"/>
      <c r="E1070" s="1488"/>
      <c r="F1070" s="1488"/>
      <c r="G1070" s="1488"/>
      <c r="H1070" s="1489"/>
      <c r="I1070" s="1488"/>
      <c r="J1070" s="1488"/>
      <c r="K1070" s="1488"/>
      <c r="L1070" s="1488"/>
      <c r="M1070" s="1489"/>
      <c r="N1070" s="1488"/>
      <c r="O1070" s="1488"/>
      <c r="P1070" s="1488"/>
      <c r="Q1070" s="1488"/>
      <c r="R1070" s="1490"/>
      <c r="S1070" s="1491"/>
      <c r="T1070" s="1488"/>
      <c r="U1070" s="1488"/>
      <c r="V1070" s="1488"/>
      <c r="W1070" s="1492"/>
      <c r="X1070" s="1491"/>
      <c r="Y1070" s="1488"/>
      <c r="Z1070" s="1488"/>
      <c r="AA1070" s="1488"/>
      <c r="AB1070" s="337">
        <f t="shared" si="195"/>
        <v>0</v>
      </c>
      <c r="AC1070" s="1491"/>
      <c r="AD1070" s="1488"/>
      <c r="AE1070" s="1488"/>
      <c r="AF1070" s="1488"/>
      <c r="AG1070" s="337">
        <f t="shared" si="194"/>
        <v>0</v>
      </c>
      <c r="AH1070" s="1491">
        <v>204.4</v>
      </c>
      <c r="AI1070" s="1488">
        <v>757.56</v>
      </c>
      <c r="AJ1070" s="1488"/>
      <c r="AK1070" s="1488"/>
      <c r="AL1070" s="337">
        <f t="shared" si="191"/>
        <v>961.95999999999992</v>
      </c>
    </row>
    <row r="1071" spans="1:38" ht="12.75" customHeight="1" x14ac:dyDescent="0.2">
      <c r="A1071" s="913" t="s">
        <v>277</v>
      </c>
      <c r="B1071" s="96" t="s">
        <v>103</v>
      </c>
      <c r="C1071" s="580" t="s">
        <v>131</v>
      </c>
      <c r="D1071" s="942"/>
      <c r="E1071" s="942"/>
      <c r="F1071" s="942"/>
      <c r="G1071" s="942"/>
      <c r="H1071" s="943"/>
      <c r="I1071" s="942"/>
      <c r="J1071" s="942"/>
      <c r="K1071" s="942"/>
      <c r="L1071" s="942"/>
      <c r="M1071" s="943"/>
      <c r="N1071" s="942"/>
      <c r="O1071" s="942"/>
      <c r="P1071" s="942"/>
      <c r="Q1071" s="942"/>
      <c r="R1071" s="944"/>
      <c r="S1071" s="945"/>
      <c r="T1071" s="942"/>
      <c r="U1071" s="942"/>
      <c r="V1071" s="942"/>
      <c r="W1071" s="946"/>
      <c r="X1071" s="945"/>
      <c r="Y1071" s="942"/>
      <c r="Z1071" s="942"/>
      <c r="AA1071" s="942"/>
      <c r="AB1071" s="337">
        <f t="shared" si="195"/>
        <v>0</v>
      </c>
      <c r="AC1071" s="945"/>
      <c r="AD1071" s="942">
        <v>1188.1099999999999</v>
      </c>
      <c r="AE1071" s="942">
        <v>3309.7799999999997</v>
      </c>
      <c r="AF1071" s="942">
        <v>2423.6499999999996</v>
      </c>
      <c r="AG1071" s="337">
        <f t="shared" si="194"/>
        <v>6921.5399999999991</v>
      </c>
      <c r="AH1071" s="945">
        <v>1136.58</v>
      </c>
      <c r="AI1071" s="942">
        <v>1884.83</v>
      </c>
      <c r="AJ1071" s="942"/>
      <c r="AK1071" s="942"/>
      <c r="AL1071" s="337">
        <f t="shared" si="191"/>
        <v>3021.41</v>
      </c>
    </row>
    <row r="1072" spans="1:38" ht="12.75" customHeight="1" x14ac:dyDescent="0.2">
      <c r="A1072" s="913" t="s">
        <v>277</v>
      </c>
      <c r="B1072" s="96" t="s">
        <v>103</v>
      </c>
      <c r="C1072" s="96" t="s">
        <v>146</v>
      </c>
      <c r="D1072" s="942"/>
      <c r="E1072" s="942"/>
      <c r="F1072" s="942"/>
      <c r="G1072" s="942"/>
      <c r="H1072" s="943"/>
      <c r="I1072" s="942"/>
      <c r="J1072" s="942"/>
      <c r="K1072" s="942"/>
      <c r="L1072" s="942"/>
      <c r="M1072" s="943"/>
      <c r="N1072" s="942"/>
      <c r="O1072" s="942"/>
      <c r="P1072" s="942"/>
      <c r="Q1072" s="942"/>
      <c r="R1072" s="944"/>
      <c r="S1072" s="945"/>
      <c r="T1072" s="942"/>
      <c r="U1072" s="942"/>
      <c r="V1072" s="942"/>
      <c r="W1072" s="946"/>
      <c r="X1072" s="945"/>
      <c r="Y1072" s="942"/>
      <c r="Z1072" s="942"/>
      <c r="AA1072" s="942"/>
      <c r="AB1072" s="337">
        <f t="shared" si="195"/>
        <v>0</v>
      </c>
      <c r="AC1072" s="945"/>
      <c r="AD1072" s="942">
        <v>1811.88</v>
      </c>
      <c r="AE1072" s="942">
        <v>1806.8899999999999</v>
      </c>
      <c r="AF1072" s="942">
        <v>3192.8</v>
      </c>
      <c r="AG1072" s="337">
        <f t="shared" si="194"/>
        <v>6811.57</v>
      </c>
      <c r="AH1072" s="945">
        <v>1323.45</v>
      </c>
      <c r="AI1072" s="942">
        <v>1910.74</v>
      </c>
      <c r="AJ1072" s="942"/>
      <c r="AK1072" s="942"/>
      <c r="AL1072" s="337">
        <f t="shared" si="191"/>
        <v>3234.19</v>
      </c>
    </row>
    <row r="1073" spans="1:38" ht="12.75" customHeight="1" x14ac:dyDescent="0.2">
      <c r="A1073" s="95" t="s">
        <v>84</v>
      </c>
      <c r="B1073" s="96" t="s">
        <v>102</v>
      </c>
      <c r="C1073" s="580" t="s">
        <v>131</v>
      </c>
      <c r="D1073" s="581"/>
      <c r="E1073" s="581"/>
      <c r="F1073" s="581"/>
      <c r="G1073" s="581"/>
      <c r="H1073" s="582"/>
      <c r="I1073" s="581"/>
      <c r="J1073" s="581"/>
      <c r="K1073" s="581"/>
      <c r="L1073" s="581"/>
      <c r="M1073" s="582"/>
      <c r="N1073" s="581"/>
      <c r="O1073" s="581"/>
      <c r="P1073" s="581"/>
      <c r="Q1073" s="581"/>
      <c r="R1073" s="583"/>
      <c r="S1073" s="584"/>
      <c r="T1073" s="581"/>
      <c r="U1073" s="581"/>
      <c r="V1073" s="581"/>
      <c r="W1073" s="337">
        <f t="shared" si="185"/>
        <v>0</v>
      </c>
      <c r="X1073" s="584"/>
      <c r="Y1073" s="581">
        <v>1077.57</v>
      </c>
      <c r="Z1073" s="581">
        <v>2881.05</v>
      </c>
      <c r="AA1073" s="581">
        <v>3603.8599999999997</v>
      </c>
      <c r="AB1073" s="337">
        <f t="shared" si="190"/>
        <v>7562.48</v>
      </c>
      <c r="AC1073" s="584">
        <v>2085.4299999999998</v>
      </c>
      <c r="AD1073" s="581"/>
      <c r="AE1073" s="581"/>
      <c r="AF1073" s="581"/>
      <c r="AG1073" s="337">
        <f t="shared" si="194"/>
        <v>2085.4299999999998</v>
      </c>
      <c r="AH1073" s="584"/>
      <c r="AI1073" s="581"/>
      <c r="AJ1073" s="581"/>
      <c r="AK1073" s="581"/>
      <c r="AL1073" s="337">
        <f t="shared" si="191"/>
        <v>0</v>
      </c>
    </row>
    <row r="1074" spans="1:38" ht="12.75" customHeight="1" x14ac:dyDescent="0.2">
      <c r="A1074" s="95" t="s">
        <v>84</v>
      </c>
      <c r="B1074" s="96" t="s">
        <v>102</v>
      </c>
      <c r="C1074" s="96" t="s">
        <v>142</v>
      </c>
      <c r="D1074" s="98"/>
      <c r="E1074" s="98"/>
      <c r="F1074" s="98"/>
      <c r="G1074" s="98"/>
      <c r="H1074" s="121">
        <f t="shared" ref="H1074:H1085" si="196">SUM(D1074:G1074)</f>
        <v>0</v>
      </c>
      <c r="I1074" s="98"/>
      <c r="J1074" s="98"/>
      <c r="K1074" s="98"/>
      <c r="L1074" s="98">
        <v>1174.95</v>
      </c>
      <c r="M1074" s="121">
        <f t="shared" ref="M1074:M1085" si="197">SUM(I1074:L1074)</f>
        <v>1174.95</v>
      </c>
      <c r="N1074" s="98">
        <v>167.85</v>
      </c>
      <c r="O1074" s="98">
        <v>447.6</v>
      </c>
      <c r="P1074" s="98">
        <v>1510.6499999999999</v>
      </c>
      <c r="Q1074" s="98">
        <v>1510.65</v>
      </c>
      <c r="R1074" s="329">
        <f t="shared" ref="R1074:R1085" si="198">SUM(N1074:Q1074)</f>
        <v>3636.75</v>
      </c>
      <c r="S1074" s="336">
        <v>1660</v>
      </c>
      <c r="T1074" s="323">
        <v>1075.05</v>
      </c>
      <c r="U1074" s="323">
        <v>1774.35</v>
      </c>
      <c r="V1074" s="323">
        <v>1318.92</v>
      </c>
      <c r="W1074" s="337">
        <f t="shared" si="185"/>
        <v>5828.32</v>
      </c>
      <c r="X1074" s="336">
        <v>396.67999999999995</v>
      </c>
      <c r="Y1074" s="323">
        <v>374.9</v>
      </c>
      <c r="Z1074" s="323">
        <v>1026.9100000000001</v>
      </c>
      <c r="AA1074" s="323">
        <v>2030.44</v>
      </c>
      <c r="AB1074" s="337">
        <f t="shared" si="190"/>
        <v>3828.9300000000003</v>
      </c>
      <c r="AC1074" s="336">
        <v>955.07999999999993</v>
      </c>
      <c r="AD1074" s="323"/>
      <c r="AE1074" s="323"/>
      <c r="AF1074" s="323"/>
      <c r="AG1074" s="337">
        <f t="shared" si="194"/>
        <v>955.07999999999993</v>
      </c>
      <c r="AH1074" s="336"/>
      <c r="AI1074" s="323"/>
      <c r="AJ1074" s="323"/>
      <c r="AK1074" s="323"/>
      <c r="AL1074" s="337">
        <f t="shared" si="191"/>
        <v>0</v>
      </c>
    </row>
    <row r="1075" spans="1:38" ht="12.75" customHeight="1" x14ac:dyDescent="0.2">
      <c r="A1075" s="95" t="s">
        <v>84</v>
      </c>
      <c r="B1075" s="96" t="s">
        <v>102</v>
      </c>
      <c r="C1075" s="96" t="s">
        <v>143</v>
      </c>
      <c r="D1075" s="323"/>
      <c r="E1075" s="323"/>
      <c r="F1075" s="323"/>
      <c r="G1075" s="323"/>
      <c r="H1075" s="324">
        <f t="shared" si="196"/>
        <v>0</v>
      </c>
      <c r="I1075" s="323"/>
      <c r="J1075" s="323"/>
      <c r="K1075" s="323"/>
      <c r="L1075" s="323"/>
      <c r="M1075" s="324">
        <f t="shared" si="197"/>
        <v>0</v>
      </c>
      <c r="N1075" s="323"/>
      <c r="O1075" s="323"/>
      <c r="P1075" s="323"/>
      <c r="Q1075" s="323"/>
      <c r="R1075" s="329">
        <f t="shared" si="198"/>
        <v>0</v>
      </c>
      <c r="S1075" s="336"/>
      <c r="T1075" s="323">
        <v>1257.5</v>
      </c>
      <c r="U1075" s="323">
        <v>1626.1000000000001</v>
      </c>
      <c r="V1075" s="323">
        <v>3604.51</v>
      </c>
      <c r="W1075" s="337">
        <f t="shared" si="185"/>
        <v>6488.1100000000006</v>
      </c>
      <c r="X1075" s="336">
        <v>4210.42</v>
      </c>
      <c r="Y1075" s="323">
        <v>2187.6999999999998</v>
      </c>
      <c r="Z1075" s="323">
        <v>2478.3000000000002</v>
      </c>
      <c r="AA1075" s="323">
        <v>2002.15</v>
      </c>
      <c r="AB1075" s="337">
        <f t="shared" si="190"/>
        <v>10878.57</v>
      </c>
      <c r="AC1075" s="336">
        <v>1178.9000000000001</v>
      </c>
      <c r="AD1075" s="323">
        <v>1111.95</v>
      </c>
      <c r="AE1075" s="323"/>
      <c r="AF1075" s="323"/>
      <c r="AG1075" s="337">
        <f t="shared" si="192"/>
        <v>2290.8500000000004</v>
      </c>
      <c r="AH1075" s="336"/>
      <c r="AI1075" s="323"/>
      <c r="AJ1075" s="323"/>
      <c r="AK1075" s="323"/>
      <c r="AL1075" s="337">
        <f t="shared" si="191"/>
        <v>0</v>
      </c>
    </row>
    <row r="1076" spans="1:38" ht="12.75" customHeight="1" x14ac:dyDescent="0.2">
      <c r="A1076" s="95" t="s">
        <v>84</v>
      </c>
      <c r="B1076" s="96" t="s">
        <v>102</v>
      </c>
      <c r="C1076" s="96" t="s">
        <v>144</v>
      </c>
      <c r="D1076" s="98"/>
      <c r="E1076" s="98"/>
      <c r="F1076" s="98"/>
      <c r="G1076" s="98"/>
      <c r="H1076" s="121">
        <f t="shared" si="196"/>
        <v>0</v>
      </c>
      <c r="I1076" s="98"/>
      <c r="J1076" s="98"/>
      <c r="K1076" s="98"/>
      <c r="L1076" s="98">
        <v>3787.9600000000005</v>
      </c>
      <c r="M1076" s="121">
        <f t="shared" si="197"/>
        <v>3787.9600000000005</v>
      </c>
      <c r="N1076" s="98">
        <v>2673.98</v>
      </c>
      <c r="O1076" s="98">
        <v>644.96</v>
      </c>
      <c r="P1076" s="98">
        <v>3861.84</v>
      </c>
      <c r="Q1076" s="98">
        <v>4450.8899999999994</v>
      </c>
      <c r="R1076" s="329">
        <f t="shared" si="198"/>
        <v>11631.67</v>
      </c>
      <c r="S1076" s="336">
        <v>9140.9599999999991</v>
      </c>
      <c r="T1076" s="323">
        <v>448.45</v>
      </c>
      <c r="U1076" s="323">
        <v>6033.67</v>
      </c>
      <c r="V1076" s="323">
        <v>7319.6900000000005</v>
      </c>
      <c r="W1076" s="337">
        <f t="shared" si="185"/>
        <v>22942.77</v>
      </c>
      <c r="X1076" s="336">
        <v>5625.9400000000005</v>
      </c>
      <c r="Y1076" s="323">
        <v>4226.67</v>
      </c>
      <c r="Z1076" s="323">
        <v>14892.390000000001</v>
      </c>
      <c r="AA1076" s="323">
        <v>15625.81</v>
      </c>
      <c r="AB1076" s="337">
        <f t="shared" si="190"/>
        <v>40370.81</v>
      </c>
      <c r="AC1076" s="336">
        <v>13825.12</v>
      </c>
      <c r="AD1076" s="323">
        <v>2256.29</v>
      </c>
      <c r="AE1076" s="323"/>
      <c r="AF1076" s="323"/>
      <c r="AG1076" s="337">
        <f t="shared" si="192"/>
        <v>16081.41</v>
      </c>
      <c r="AH1076" s="336"/>
      <c r="AI1076" s="323"/>
      <c r="AJ1076" s="323"/>
      <c r="AK1076" s="323"/>
      <c r="AL1076" s="337">
        <f t="shared" si="191"/>
        <v>0</v>
      </c>
    </row>
    <row r="1077" spans="1:38" ht="12.75" customHeight="1" x14ac:dyDescent="0.2">
      <c r="A1077" s="95" t="s">
        <v>84</v>
      </c>
      <c r="B1077" s="811" t="s">
        <v>107</v>
      </c>
      <c r="C1077" s="811" t="s">
        <v>147</v>
      </c>
      <c r="D1077" s="812"/>
      <c r="E1077" s="812"/>
      <c r="F1077" s="812"/>
      <c r="G1077" s="812"/>
      <c r="H1077" s="813"/>
      <c r="I1077" s="812"/>
      <c r="J1077" s="812"/>
      <c r="K1077" s="812"/>
      <c r="L1077" s="812"/>
      <c r="M1077" s="813"/>
      <c r="N1077" s="812"/>
      <c r="O1077" s="812"/>
      <c r="P1077" s="812"/>
      <c r="Q1077" s="812"/>
      <c r="R1077" s="814"/>
      <c r="S1077" s="815"/>
      <c r="T1077" s="812"/>
      <c r="U1077" s="812"/>
      <c r="V1077" s="812"/>
      <c r="W1077" s="337">
        <f t="shared" si="185"/>
        <v>0</v>
      </c>
      <c r="X1077" s="815"/>
      <c r="Y1077" s="812"/>
      <c r="Z1077" s="812"/>
      <c r="AA1077" s="812">
        <v>171.86</v>
      </c>
      <c r="AB1077" s="337">
        <f t="shared" si="190"/>
        <v>171.86</v>
      </c>
      <c r="AC1077" s="815"/>
      <c r="AD1077" s="812"/>
      <c r="AE1077" s="812"/>
      <c r="AF1077" s="812"/>
      <c r="AG1077" s="337">
        <f t="shared" si="192"/>
        <v>0</v>
      </c>
      <c r="AH1077" s="815"/>
      <c r="AI1077" s="812"/>
      <c r="AJ1077" s="812"/>
      <c r="AK1077" s="812"/>
      <c r="AL1077" s="337">
        <f t="shared" si="191"/>
        <v>0</v>
      </c>
    </row>
    <row r="1078" spans="1:38" ht="12.75" customHeight="1" x14ac:dyDescent="0.2">
      <c r="A1078" s="95" t="s">
        <v>84</v>
      </c>
      <c r="B1078" s="96" t="s">
        <v>246</v>
      </c>
      <c r="C1078" s="96" t="s">
        <v>126</v>
      </c>
      <c r="D1078" s="98"/>
      <c r="E1078" s="98"/>
      <c r="F1078" s="98"/>
      <c r="G1078" s="98"/>
      <c r="H1078" s="121">
        <f t="shared" si="196"/>
        <v>0</v>
      </c>
      <c r="I1078" s="98"/>
      <c r="J1078" s="98"/>
      <c r="K1078" s="98"/>
      <c r="L1078" s="98"/>
      <c r="M1078" s="121">
        <f t="shared" si="197"/>
        <v>0</v>
      </c>
      <c r="N1078" s="98">
        <v>1659.89</v>
      </c>
      <c r="O1078" s="98">
        <v>900.37000000000012</v>
      </c>
      <c r="P1078" s="98">
        <v>935</v>
      </c>
      <c r="Q1078" s="98">
        <v>-81.54000000000002</v>
      </c>
      <c r="R1078" s="329">
        <f t="shared" si="198"/>
        <v>3413.7200000000003</v>
      </c>
      <c r="S1078" s="336">
        <v>374.29</v>
      </c>
      <c r="T1078" s="323"/>
      <c r="U1078" s="323">
        <v>337.85</v>
      </c>
      <c r="V1078" s="323">
        <v>706.25</v>
      </c>
      <c r="W1078" s="337">
        <f t="shared" si="185"/>
        <v>1418.39</v>
      </c>
      <c r="X1078" s="336">
        <v>1031.95</v>
      </c>
      <c r="Y1078" s="323">
        <v>238.39</v>
      </c>
      <c r="Z1078" s="323">
        <v>429.66</v>
      </c>
      <c r="AA1078" s="323"/>
      <c r="AB1078" s="337">
        <f t="shared" si="190"/>
        <v>1700.0000000000002</v>
      </c>
      <c r="AC1078" s="336"/>
      <c r="AD1078" s="323"/>
      <c r="AE1078" s="323"/>
      <c r="AF1078" s="323"/>
      <c r="AG1078" s="337">
        <f t="shared" si="192"/>
        <v>0</v>
      </c>
      <c r="AH1078" s="336"/>
      <c r="AI1078" s="323"/>
      <c r="AJ1078" s="323"/>
      <c r="AK1078" s="323"/>
      <c r="AL1078" s="337">
        <f t="shared" si="191"/>
        <v>0</v>
      </c>
    </row>
    <row r="1079" spans="1:38" ht="12.75" customHeight="1" x14ac:dyDescent="0.2">
      <c r="A1079" s="95" t="s">
        <v>84</v>
      </c>
      <c r="B1079" s="96" t="s">
        <v>246</v>
      </c>
      <c r="C1079" s="96" t="s">
        <v>159</v>
      </c>
      <c r="D1079" s="98"/>
      <c r="E1079" s="98"/>
      <c r="F1079" s="98"/>
      <c r="G1079" s="98"/>
      <c r="H1079" s="121">
        <f t="shared" si="196"/>
        <v>0</v>
      </c>
      <c r="I1079" s="98"/>
      <c r="J1079" s="98"/>
      <c r="K1079" s="98"/>
      <c r="L1079" s="98"/>
      <c r="M1079" s="121">
        <f t="shared" si="197"/>
        <v>0</v>
      </c>
      <c r="N1079" s="98">
        <v>985.23</v>
      </c>
      <c r="O1079" s="98">
        <v>620.32999999999993</v>
      </c>
      <c r="P1079" s="98">
        <v>1131.19</v>
      </c>
      <c r="Q1079" s="98">
        <v>1240.6600000000001</v>
      </c>
      <c r="R1079" s="329">
        <f t="shared" si="198"/>
        <v>3977.41</v>
      </c>
      <c r="S1079" s="336">
        <v>1167.6799999999998</v>
      </c>
      <c r="T1079" s="323">
        <v>474.37</v>
      </c>
      <c r="U1079" s="323">
        <v>1282.3800000000001</v>
      </c>
      <c r="V1079" s="323">
        <v>1293.02</v>
      </c>
      <c r="W1079" s="337">
        <f t="shared" si="185"/>
        <v>4217.45</v>
      </c>
      <c r="X1079" s="336">
        <v>1126.94</v>
      </c>
      <c r="Y1079" s="323">
        <v>233.16</v>
      </c>
      <c r="Z1079" s="323">
        <v>582.9</v>
      </c>
      <c r="AA1079" s="323">
        <v>582.9</v>
      </c>
      <c r="AB1079" s="337">
        <f t="shared" si="190"/>
        <v>2525.9</v>
      </c>
      <c r="AC1079" s="336">
        <v>349.74</v>
      </c>
      <c r="AD1079" s="323">
        <v>349.74</v>
      </c>
      <c r="AE1079" s="323"/>
      <c r="AF1079" s="323"/>
      <c r="AG1079" s="337">
        <f t="shared" si="192"/>
        <v>699.48</v>
      </c>
      <c r="AH1079" s="336"/>
      <c r="AI1079" s="323"/>
      <c r="AJ1079" s="323"/>
      <c r="AK1079" s="323"/>
      <c r="AL1079" s="337">
        <f t="shared" si="191"/>
        <v>0</v>
      </c>
    </row>
    <row r="1080" spans="1:38" ht="12.75" customHeight="1" x14ac:dyDescent="0.2">
      <c r="A1080" s="95" t="s">
        <v>84</v>
      </c>
      <c r="B1080" s="96" t="s">
        <v>246</v>
      </c>
      <c r="C1080" s="96" t="s">
        <v>172</v>
      </c>
      <c r="D1080" s="98"/>
      <c r="E1080" s="98"/>
      <c r="F1080" s="98"/>
      <c r="G1080" s="98"/>
      <c r="H1080" s="121">
        <f t="shared" si="196"/>
        <v>0</v>
      </c>
      <c r="I1080" s="98"/>
      <c r="J1080" s="98"/>
      <c r="K1080" s="98"/>
      <c r="L1080" s="98"/>
      <c r="M1080" s="121">
        <f t="shared" si="197"/>
        <v>0</v>
      </c>
      <c r="N1080" s="98">
        <v>989.66000000000008</v>
      </c>
      <c r="O1080" s="98">
        <v>929.50000000000011</v>
      </c>
      <c r="P1080" s="98">
        <v>822.73</v>
      </c>
      <c r="Q1080" s="98">
        <v>335.49</v>
      </c>
      <c r="R1080" s="329">
        <f t="shared" si="198"/>
        <v>3077.38</v>
      </c>
      <c r="S1080" s="336">
        <v>269.08999999999997</v>
      </c>
      <c r="T1080" s="323">
        <v>131.61000000000001</v>
      </c>
      <c r="U1080" s="323">
        <v>231.15</v>
      </c>
      <c r="V1080" s="323">
        <v>221.16</v>
      </c>
      <c r="W1080" s="337">
        <f t="shared" si="185"/>
        <v>853.01</v>
      </c>
      <c r="X1080" s="336">
        <v>174.77</v>
      </c>
      <c r="Y1080" s="323">
        <v>212.76999999999998</v>
      </c>
      <c r="Z1080" s="323">
        <v>123.53999999999999</v>
      </c>
      <c r="AA1080" s="323">
        <v>50.7</v>
      </c>
      <c r="AB1080" s="337">
        <f t="shared" si="190"/>
        <v>561.78</v>
      </c>
      <c r="AC1080" s="336">
        <v>104.72</v>
      </c>
      <c r="AD1080" s="323">
        <v>169.11</v>
      </c>
      <c r="AE1080" s="323"/>
      <c r="AF1080" s="323"/>
      <c r="AG1080" s="337">
        <f t="shared" si="192"/>
        <v>273.83000000000004</v>
      </c>
      <c r="AH1080" s="336"/>
      <c r="AI1080" s="323"/>
      <c r="AJ1080" s="323"/>
      <c r="AK1080" s="323"/>
      <c r="AL1080" s="337">
        <f t="shared" si="191"/>
        <v>0</v>
      </c>
    </row>
    <row r="1081" spans="1:38" ht="12.75" customHeight="1" x14ac:dyDescent="0.2">
      <c r="A1081" s="95" t="s">
        <v>84</v>
      </c>
      <c r="B1081" s="96" t="s">
        <v>246</v>
      </c>
      <c r="C1081" s="96" t="s">
        <v>137</v>
      </c>
      <c r="D1081" s="98"/>
      <c r="E1081" s="98"/>
      <c r="F1081" s="98"/>
      <c r="G1081" s="98"/>
      <c r="H1081" s="121">
        <f t="shared" si="196"/>
        <v>0</v>
      </c>
      <c r="I1081" s="98"/>
      <c r="J1081" s="98"/>
      <c r="K1081" s="98"/>
      <c r="L1081" s="98"/>
      <c r="M1081" s="121">
        <f t="shared" si="197"/>
        <v>0</v>
      </c>
      <c r="N1081" s="98"/>
      <c r="O1081" s="98">
        <v>72.98</v>
      </c>
      <c r="P1081" s="98">
        <v>109.47</v>
      </c>
      <c r="Q1081" s="98">
        <v>145.96</v>
      </c>
      <c r="R1081" s="329">
        <f t="shared" si="198"/>
        <v>328.40999999999997</v>
      </c>
      <c r="S1081" s="336">
        <v>72.98</v>
      </c>
      <c r="T1081" s="323">
        <v>72.98</v>
      </c>
      <c r="U1081" s="323">
        <v>155.44</v>
      </c>
      <c r="V1081" s="323">
        <v>155.44</v>
      </c>
      <c r="W1081" s="337">
        <f t="shared" si="185"/>
        <v>456.84</v>
      </c>
      <c r="X1081" s="336">
        <v>77.72</v>
      </c>
      <c r="Y1081" s="323">
        <v>77.72</v>
      </c>
      <c r="Z1081" s="323">
        <v>155.44</v>
      </c>
      <c r="AA1081" s="323">
        <v>155.44</v>
      </c>
      <c r="AB1081" s="337">
        <f t="shared" si="190"/>
        <v>466.32</v>
      </c>
      <c r="AC1081" s="336">
        <v>77.72</v>
      </c>
      <c r="AD1081" s="323"/>
      <c r="AE1081" s="323"/>
      <c r="AF1081" s="323"/>
      <c r="AG1081" s="337">
        <f t="shared" si="192"/>
        <v>77.72</v>
      </c>
      <c r="AH1081" s="336"/>
      <c r="AI1081" s="323"/>
      <c r="AJ1081" s="323"/>
      <c r="AK1081" s="323"/>
      <c r="AL1081" s="337">
        <f t="shared" si="191"/>
        <v>0</v>
      </c>
    </row>
    <row r="1082" spans="1:38" ht="12.75" customHeight="1" x14ac:dyDescent="0.2">
      <c r="A1082" s="95" t="s">
        <v>84</v>
      </c>
      <c r="B1082" s="96" t="s">
        <v>246</v>
      </c>
      <c r="C1082" s="905" t="s">
        <v>153</v>
      </c>
      <c r="D1082" s="901"/>
      <c r="E1082" s="901"/>
      <c r="F1082" s="901"/>
      <c r="G1082" s="901"/>
      <c r="H1082" s="902"/>
      <c r="I1082" s="901"/>
      <c r="J1082" s="901"/>
      <c r="K1082" s="901"/>
      <c r="L1082" s="901"/>
      <c r="M1082" s="902"/>
      <c r="N1082" s="901"/>
      <c r="O1082" s="901"/>
      <c r="P1082" s="901"/>
      <c r="Q1082" s="901"/>
      <c r="R1082" s="878"/>
      <c r="S1082" s="903"/>
      <c r="T1082" s="901"/>
      <c r="U1082" s="901"/>
      <c r="V1082" s="901"/>
      <c r="W1082" s="904"/>
      <c r="X1082" s="903"/>
      <c r="Y1082" s="901"/>
      <c r="Z1082" s="901"/>
      <c r="AA1082" s="901"/>
      <c r="AB1082" s="337">
        <f t="shared" ref="AB1082" si="199">SUM(X1082:AA1082)</f>
        <v>0</v>
      </c>
      <c r="AC1082" s="336">
        <v>201.22</v>
      </c>
      <c r="AD1082" s="323"/>
      <c r="AE1082" s="323"/>
      <c r="AF1082" s="323"/>
      <c r="AG1082" s="337">
        <f t="shared" ref="AG1082" si="200">SUM(AC1082:AF1082)</f>
        <v>201.22</v>
      </c>
      <c r="AH1082" s="336"/>
      <c r="AI1082" s="323"/>
      <c r="AJ1082" s="323"/>
      <c r="AK1082" s="323"/>
      <c r="AL1082" s="337">
        <f t="shared" si="191"/>
        <v>0</v>
      </c>
    </row>
    <row r="1083" spans="1:38" ht="12.75" customHeight="1" x14ac:dyDescent="0.2">
      <c r="A1083" s="95" t="s">
        <v>84</v>
      </c>
      <c r="B1083" s="96" t="s">
        <v>246</v>
      </c>
      <c r="C1083" s="96" t="s">
        <v>142</v>
      </c>
      <c r="D1083" s="323"/>
      <c r="E1083" s="323"/>
      <c r="F1083" s="323"/>
      <c r="G1083" s="323"/>
      <c r="H1083" s="324">
        <f t="shared" si="196"/>
        <v>0</v>
      </c>
      <c r="I1083" s="323"/>
      <c r="J1083" s="323"/>
      <c r="K1083" s="323"/>
      <c r="L1083" s="323"/>
      <c r="M1083" s="324">
        <f t="shared" si="197"/>
        <v>0</v>
      </c>
      <c r="N1083" s="323"/>
      <c r="O1083" s="323"/>
      <c r="P1083" s="323"/>
      <c r="Q1083" s="323"/>
      <c r="R1083" s="329">
        <f t="shared" si="198"/>
        <v>0</v>
      </c>
      <c r="S1083" s="336"/>
      <c r="T1083" s="323">
        <v>174.11</v>
      </c>
      <c r="U1083" s="323">
        <v>1015.5</v>
      </c>
      <c r="V1083" s="323">
        <v>623.91000000000008</v>
      </c>
      <c r="W1083" s="337">
        <f t="shared" si="185"/>
        <v>1813.5200000000002</v>
      </c>
      <c r="X1083" s="336">
        <v>139.06</v>
      </c>
      <c r="Y1083" s="323"/>
      <c r="Z1083" s="323"/>
      <c r="AA1083" s="323"/>
      <c r="AB1083" s="337">
        <f t="shared" si="190"/>
        <v>139.06</v>
      </c>
      <c r="AC1083" s="336"/>
      <c r="AD1083" s="323"/>
      <c r="AE1083" s="323"/>
      <c r="AF1083" s="323"/>
      <c r="AG1083" s="337">
        <f t="shared" si="192"/>
        <v>0</v>
      </c>
      <c r="AH1083" s="336"/>
      <c r="AI1083" s="323"/>
      <c r="AJ1083" s="323"/>
      <c r="AK1083" s="323"/>
      <c r="AL1083" s="337">
        <f t="shared" si="191"/>
        <v>0</v>
      </c>
    </row>
    <row r="1084" spans="1:38" ht="12.75" customHeight="1" x14ac:dyDescent="0.2">
      <c r="A1084" s="95" t="s">
        <v>84</v>
      </c>
      <c r="B1084" s="96" t="s">
        <v>246</v>
      </c>
      <c r="C1084" s="96" t="s">
        <v>143</v>
      </c>
      <c r="D1084" s="98"/>
      <c r="E1084" s="98"/>
      <c r="F1084" s="98"/>
      <c r="G1084" s="98"/>
      <c r="H1084" s="121">
        <f t="shared" si="196"/>
        <v>0</v>
      </c>
      <c r="I1084" s="98"/>
      <c r="J1084" s="98"/>
      <c r="K1084" s="98"/>
      <c r="L1084" s="98"/>
      <c r="M1084" s="121">
        <f t="shared" si="197"/>
        <v>0</v>
      </c>
      <c r="N1084" s="98">
        <v>62.99</v>
      </c>
      <c r="O1084" s="98"/>
      <c r="P1084" s="98"/>
      <c r="Q1084" s="98"/>
      <c r="R1084" s="329">
        <f t="shared" si="198"/>
        <v>62.99</v>
      </c>
      <c r="S1084" s="336"/>
      <c r="T1084" s="323"/>
      <c r="U1084" s="323"/>
      <c r="V1084" s="323"/>
      <c r="W1084" s="337">
        <f t="shared" si="185"/>
        <v>0</v>
      </c>
      <c r="X1084" s="336"/>
      <c r="Y1084" s="323"/>
      <c r="Z1084" s="323"/>
      <c r="AA1084" s="323"/>
      <c r="AB1084" s="337">
        <f t="shared" si="190"/>
        <v>0</v>
      </c>
      <c r="AC1084" s="336"/>
      <c r="AD1084" s="323"/>
      <c r="AE1084" s="323"/>
      <c r="AF1084" s="323"/>
      <c r="AG1084" s="337">
        <f t="shared" si="192"/>
        <v>0</v>
      </c>
      <c r="AH1084" s="336"/>
      <c r="AI1084" s="323"/>
      <c r="AJ1084" s="323"/>
      <c r="AK1084" s="323"/>
      <c r="AL1084" s="337">
        <f t="shared" si="191"/>
        <v>0</v>
      </c>
    </row>
    <row r="1085" spans="1:38" ht="12.75" customHeight="1" x14ac:dyDescent="0.2">
      <c r="A1085" s="95" t="s">
        <v>84</v>
      </c>
      <c r="B1085" s="96" t="s">
        <v>20</v>
      </c>
      <c r="C1085" s="96" t="s">
        <v>124</v>
      </c>
      <c r="D1085" s="98"/>
      <c r="E1085" s="98"/>
      <c r="F1085" s="98"/>
      <c r="G1085" s="98"/>
      <c r="H1085" s="121">
        <f t="shared" si="196"/>
        <v>0</v>
      </c>
      <c r="I1085" s="98"/>
      <c r="J1085" s="98"/>
      <c r="K1085" s="98"/>
      <c r="L1085" s="98"/>
      <c r="M1085" s="121">
        <f t="shared" si="197"/>
        <v>0</v>
      </c>
      <c r="N1085" s="98"/>
      <c r="O1085" s="98">
        <v>39.82</v>
      </c>
      <c r="P1085" s="98"/>
      <c r="Q1085" s="98"/>
      <c r="R1085" s="329">
        <f t="shared" si="198"/>
        <v>39.82</v>
      </c>
      <c r="S1085" s="336"/>
      <c r="T1085" s="323"/>
      <c r="U1085" s="323"/>
      <c r="V1085" s="323"/>
      <c r="W1085" s="337">
        <f t="shared" si="185"/>
        <v>0</v>
      </c>
      <c r="X1085" s="336"/>
      <c r="Y1085" s="323"/>
      <c r="Z1085" s="323"/>
      <c r="AA1085" s="323"/>
      <c r="AB1085" s="337">
        <f t="shared" si="190"/>
        <v>0</v>
      </c>
      <c r="AC1085" s="336"/>
      <c r="AD1085" s="323"/>
      <c r="AE1085" s="323"/>
      <c r="AF1085" s="323"/>
      <c r="AG1085" s="337">
        <f t="shared" si="192"/>
        <v>0</v>
      </c>
      <c r="AH1085" s="336"/>
      <c r="AI1085" s="323"/>
      <c r="AJ1085" s="323"/>
      <c r="AK1085" s="323"/>
      <c r="AL1085" s="337">
        <f t="shared" si="191"/>
        <v>0</v>
      </c>
    </row>
    <row r="1086" spans="1:38" ht="12.75" customHeight="1" x14ac:dyDescent="0.2">
      <c r="A1086" s="95" t="s">
        <v>84</v>
      </c>
      <c r="B1086" s="96" t="s">
        <v>20</v>
      </c>
      <c r="C1086" s="488" t="s">
        <v>125</v>
      </c>
      <c r="D1086" s="489"/>
      <c r="E1086" s="489"/>
      <c r="F1086" s="489"/>
      <c r="G1086" s="489"/>
      <c r="H1086" s="490"/>
      <c r="I1086" s="489"/>
      <c r="J1086" s="489"/>
      <c r="K1086" s="489"/>
      <c r="L1086" s="489"/>
      <c r="M1086" s="490"/>
      <c r="N1086" s="489"/>
      <c r="O1086" s="489"/>
      <c r="P1086" s="489"/>
      <c r="Q1086" s="489"/>
      <c r="R1086" s="491"/>
      <c r="S1086" s="492"/>
      <c r="T1086" s="489"/>
      <c r="U1086" s="489"/>
      <c r="V1086" s="489">
        <v>15.2</v>
      </c>
      <c r="W1086" s="337">
        <f t="shared" si="185"/>
        <v>15.2</v>
      </c>
      <c r="X1086" s="492"/>
      <c r="Y1086" s="489">
        <v>67.919999999999987</v>
      </c>
      <c r="Z1086" s="489"/>
      <c r="AA1086" s="489"/>
      <c r="AB1086" s="337">
        <f t="shared" si="190"/>
        <v>67.919999999999987</v>
      </c>
      <c r="AC1086" s="492"/>
      <c r="AD1086" s="489"/>
      <c r="AE1086" s="489"/>
      <c r="AF1086" s="489"/>
      <c r="AG1086" s="337">
        <f t="shared" si="192"/>
        <v>0</v>
      </c>
      <c r="AH1086" s="492"/>
      <c r="AI1086" s="489"/>
      <c r="AJ1086" s="489"/>
      <c r="AK1086" s="489"/>
      <c r="AL1086" s="337">
        <f t="shared" si="191"/>
        <v>0</v>
      </c>
    </row>
    <row r="1087" spans="1:38" ht="12.75" customHeight="1" x14ac:dyDescent="0.2">
      <c r="A1087" s="95" t="s">
        <v>84</v>
      </c>
      <c r="B1087" s="96" t="s">
        <v>20</v>
      </c>
      <c r="C1087" s="658" t="s">
        <v>126</v>
      </c>
      <c r="D1087" s="659"/>
      <c r="E1087" s="659"/>
      <c r="F1087" s="659"/>
      <c r="G1087" s="659"/>
      <c r="H1087" s="660"/>
      <c r="I1087" s="659"/>
      <c r="J1087" s="659"/>
      <c r="K1087" s="659"/>
      <c r="L1087" s="659"/>
      <c r="M1087" s="660"/>
      <c r="N1087" s="659"/>
      <c r="O1087" s="659"/>
      <c r="P1087" s="659"/>
      <c r="Q1087" s="659"/>
      <c r="R1087" s="661"/>
      <c r="S1087" s="662"/>
      <c r="T1087" s="659"/>
      <c r="U1087" s="659"/>
      <c r="V1087" s="659"/>
      <c r="W1087" s="337">
        <f t="shared" si="185"/>
        <v>0</v>
      </c>
      <c r="X1087" s="662"/>
      <c r="Y1087" s="659">
        <v>24.2</v>
      </c>
      <c r="Z1087" s="659">
        <v>24.2</v>
      </c>
      <c r="AA1087" s="659"/>
      <c r="AB1087" s="337">
        <f t="shared" si="190"/>
        <v>48.4</v>
      </c>
      <c r="AC1087" s="662">
        <v>89.6</v>
      </c>
      <c r="AD1087" s="659">
        <v>28</v>
      </c>
      <c r="AE1087" s="659"/>
      <c r="AF1087" s="659"/>
      <c r="AG1087" s="337">
        <f t="shared" si="192"/>
        <v>117.6</v>
      </c>
      <c r="AH1087" s="662"/>
      <c r="AI1087" s="659"/>
      <c r="AJ1087" s="659"/>
      <c r="AK1087" s="659"/>
      <c r="AL1087" s="337">
        <f t="shared" si="191"/>
        <v>0</v>
      </c>
    </row>
    <row r="1088" spans="1:38" ht="12.75" customHeight="1" x14ac:dyDescent="0.2">
      <c r="A1088" s="95" t="s">
        <v>84</v>
      </c>
      <c r="B1088" s="96" t="s">
        <v>20</v>
      </c>
      <c r="C1088" s="779" t="s">
        <v>251</v>
      </c>
      <c r="D1088" s="780"/>
      <c r="E1088" s="780"/>
      <c r="F1088" s="780"/>
      <c r="G1088" s="780"/>
      <c r="H1088" s="781"/>
      <c r="I1088" s="780"/>
      <c r="J1088" s="780"/>
      <c r="K1088" s="780"/>
      <c r="L1088" s="780"/>
      <c r="M1088" s="781"/>
      <c r="N1088" s="780"/>
      <c r="O1088" s="780"/>
      <c r="P1088" s="780"/>
      <c r="Q1088" s="780"/>
      <c r="R1088" s="782"/>
      <c r="S1088" s="783"/>
      <c r="T1088" s="780"/>
      <c r="U1088" s="780"/>
      <c r="V1088" s="780"/>
      <c r="W1088" s="337">
        <f t="shared" si="185"/>
        <v>0</v>
      </c>
      <c r="X1088" s="783"/>
      <c r="Y1088" s="780"/>
      <c r="Z1088" s="780">
        <v>18.13</v>
      </c>
      <c r="AA1088" s="780"/>
      <c r="AB1088" s="337">
        <f t="shared" si="190"/>
        <v>18.13</v>
      </c>
      <c r="AC1088" s="783"/>
      <c r="AD1088" s="780"/>
      <c r="AE1088" s="780"/>
      <c r="AF1088" s="780"/>
      <c r="AG1088" s="337">
        <f t="shared" si="192"/>
        <v>0</v>
      </c>
      <c r="AH1088" s="783"/>
      <c r="AI1088" s="780"/>
      <c r="AJ1088" s="780"/>
      <c r="AK1088" s="780"/>
      <c r="AL1088" s="337">
        <f t="shared" si="191"/>
        <v>0</v>
      </c>
    </row>
    <row r="1089" spans="1:38" ht="12.75" customHeight="1" x14ac:dyDescent="0.2">
      <c r="A1089" s="95" t="s">
        <v>84</v>
      </c>
      <c r="B1089" s="96" t="s">
        <v>20</v>
      </c>
      <c r="C1089" s="96" t="s">
        <v>131</v>
      </c>
      <c r="D1089" s="98"/>
      <c r="E1089" s="98"/>
      <c r="F1089" s="98"/>
      <c r="G1089" s="98"/>
      <c r="H1089" s="121">
        <f t="shared" ref="H1089:H1097" si="201">SUM(D1089:G1089)</f>
        <v>0</v>
      </c>
      <c r="I1089" s="98"/>
      <c r="J1089" s="98"/>
      <c r="K1089" s="98"/>
      <c r="L1089" s="98">
        <v>241.92000000000002</v>
      </c>
      <c r="M1089" s="121">
        <f t="shared" ref="M1089:M1097" si="202">SUM(I1089:L1089)</f>
        <v>241.92000000000002</v>
      </c>
      <c r="N1089" s="98">
        <v>760.32000000000016</v>
      </c>
      <c r="O1089" s="98">
        <v>537.57000000000005</v>
      </c>
      <c r="P1089" s="98">
        <v>326.65000000000003</v>
      </c>
      <c r="Q1089" s="98">
        <v>438.02</v>
      </c>
      <c r="R1089" s="329">
        <f t="shared" ref="R1089:R1101" si="203">SUM(N1089:Q1089)</f>
        <v>2062.5600000000004</v>
      </c>
      <c r="S1089" s="336">
        <v>438.02000000000004</v>
      </c>
      <c r="T1089" s="323">
        <v>59.730000000000004</v>
      </c>
      <c r="U1089" s="323"/>
      <c r="V1089" s="323"/>
      <c r="W1089" s="337">
        <f t="shared" si="185"/>
        <v>497.75000000000006</v>
      </c>
      <c r="X1089" s="336"/>
      <c r="Y1089" s="323"/>
      <c r="Z1089" s="323">
        <v>72.599999999999994</v>
      </c>
      <c r="AA1089" s="323"/>
      <c r="AB1089" s="337">
        <f t="shared" si="190"/>
        <v>72.599999999999994</v>
      </c>
      <c r="AC1089" s="336"/>
      <c r="AD1089" s="323"/>
      <c r="AE1089" s="323"/>
      <c r="AF1089" s="323"/>
      <c r="AG1089" s="337">
        <f t="shared" si="192"/>
        <v>0</v>
      </c>
      <c r="AH1089" s="336"/>
      <c r="AI1089" s="323"/>
      <c r="AJ1089" s="323"/>
      <c r="AK1089" s="323"/>
      <c r="AL1089" s="337">
        <f t="shared" si="191"/>
        <v>0</v>
      </c>
    </row>
    <row r="1090" spans="1:38" ht="12.75" customHeight="1" x14ac:dyDescent="0.2">
      <c r="A1090" s="95" t="s">
        <v>84</v>
      </c>
      <c r="B1090" s="96" t="s">
        <v>20</v>
      </c>
      <c r="C1090" s="96" t="s">
        <v>134</v>
      </c>
      <c r="D1090" s="181"/>
      <c r="E1090" s="181"/>
      <c r="F1090" s="181"/>
      <c r="G1090" s="181"/>
      <c r="H1090" s="182">
        <f t="shared" si="201"/>
        <v>0</v>
      </c>
      <c r="I1090" s="181"/>
      <c r="J1090" s="181"/>
      <c r="K1090" s="181"/>
      <c r="L1090" s="181"/>
      <c r="M1090" s="121">
        <f t="shared" si="202"/>
        <v>0</v>
      </c>
      <c r="N1090" s="181"/>
      <c r="O1090" s="181"/>
      <c r="P1090" s="181">
        <v>79.64</v>
      </c>
      <c r="Q1090" s="181"/>
      <c r="R1090" s="329">
        <f t="shared" si="203"/>
        <v>79.64</v>
      </c>
      <c r="S1090" s="336"/>
      <c r="T1090" s="323">
        <v>39.82</v>
      </c>
      <c r="U1090" s="323"/>
      <c r="V1090" s="323"/>
      <c r="W1090" s="337">
        <f t="shared" ref="W1090:W1153" si="204">SUM(S1090:V1090)</f>
        <v>39.82</v>
      </c>
      <c r="X1090" s="336"/>
      <c r="Y1090" s="323"/>
      <c r="Z1090" s="323"/>
      <c r="AA1090" s="323"/>
      <c r="AB1090" s="337">
        <f t="shared" si="190"/>
        <v>0</v>
      </c>
      <c r="AC1090" s="336"/>
      <c r="AD1090" s="323"/>
      <c r="AE1090" s="323"/>
      <c r="AF1090" s="323"/>
      <c r="AG1090" s="337">
        <f t="shared" si="192"/>
        <v>0</v>
      </c>
      <c r="AH1090" s="336"/>
      <c r="AI1090" s="323"/>
      <c r="AJ1090" s="323"/>
      <c r="AK1090" s="323"/>
      <c r="AL1090" s="337">
        <f t="shared" si="191"/>
        <v>0</v>
      </c>
    </row>
    <row r="1091" spans="1:38" ht="12.75" customHeight="1" x14ac:dyDescent="0.2">
      <c r="A1091" s="95" t="s">
        <v>84</v>
      </c>
      <c r="B1091" s="96" t="s">
        <v>20</v>
      </c>
      <c r="C1091" s="96" t="s">
        <v>135</v>
      </c>
      <c r="D1091" s="98"/>
      <c r="E1091" s="98"/>
      <c r="F1091" s="98"/>
      <c r="G1091" s="98"/>
      <c r="H1091" s="121">
        <f t="shared" si="201"/>
        <v>0</v>
      </c>
      <c r="I1091" s="98"/>
      <c r="J1091" s="98"/>
      <c r="K1091" s="98"/>
      <c r="L1091" s="98">
        <v>2194.56</v>
      </c>
      <c r="M1091" s="121">
        <f t="shared" si="202"/>
        <v>2194.56</v>
      </c>
      <c r="N1091" s="98">
        <v>1226.8800000000001</v>
      </c>
      <c r="O1091" s="98">
        <v>1194.5999999999999</v>
      </c>
      <c r="P1091" s="98">
        <v>2508.66</v>
      </c>
      <c r="Q1091" s="181">
        <v>3464.3399999999997</v>
      </c>
      <c r="R1091" s="329">
        <f t="shared" si="203"/>
        <v>8394.48</v>
      </c>
      <c r="S1091" s="336">
        <v>2369.29</v>
      </c>
      <c r="T1091" s="323">
        <v>1134.8700000000001</v>
      </c>
      <c r="U1091" s="323">
        <v>3105.9599999999996</v>
      </c>
      <c r="V1091" s="323">
        <v>3404.6099999999997</v>
      </c>
      <c r="W1091" s="337">
        <f t="shared" si="204"/>
        <v>10014.73</v>
      </c>
      <c r="X1091" s="336">
        <v>2217.6</v>
      </c>
      <c r="Y1091" s="323"/>
      <c r="Z1091" s="323"/>
      <c r="AA1091" s="323"/>
      <c r="AB1091" s="337">
        <f t="shared" si="190"/>
        <v>2217.6</v>
      </c>
      <c r="AC1091" s="336"/>
      <c r="AD1091" s="323"/>
      <c r="AE1091" s="323"/>
      <c r="AF1091" s="323"/>
      <c r="AG1091" s="337">
        <f t="shared" si="192"/>
        <v>0</v>
      </c>
      <c r="AH1091" s="336"/>
      <c r="AI1091" s="323"/>
      <c r="AJ1091" s="323"/>
      <c r="AK1091" s="323"/>
      <c r="AL1091" s="337">
        <f t="shared" si="191"/>
        <v>0</v>
      </c>
    </row>
    <row r="1092" spans="1:38" ht="12.75" customHeight="1" x14ac:dyDescent="0.2">
      <c r="A1092" s="95" t="s">
        <v>84</v>
      </c>
      <c r="B1092" s="96" t="s">
        <v>20</v>
      </c>
      <c r="C1092" s="429" t="s">
        <v>139</v>
      </c>
      <c r="D1092" s="430"/>
      <c r="E1092" s="430"/>
      <c r="F1092" s="430"/>
      <c r="G1092" s="430"/>
      <c r="H1092" s="431">
        <f t="shared" si="201"/>
        <v>0</v>
      </c>
      <c r="I1092" s="430"/>
      <c r="J1092" s="430"/>
      <c r="K1092" s="430"/>
      <c r="L1092" s="430"/>
      <c r="M1092" s="431">
        <f t="shared" si="202"/>
        <v>0</v>
      </c>
      <c r="N1092" s="430"/>
      <c r="O1092" s="430"/>
      <c r="P1092" s="430"/>
      <c r="Q1092" s="430"/>
      <c r="R1092" s="432">
        <f t="shared" si="203"/>
        <v>0</v>
      </c>
      <c r="S1092" s="433"/>
      <c r="T1092" s="430"/>
      <c r="U1092" s="430">
        <v>19.91</v>
      </c>
      <c r="V1092" s="430">
        <v>19.91</v>
      </c>
      <c r="W1092" s="337">
        <f t="shared" si="204"/>
        <v>39.82</v>
      </c>
      <c r="X1092" s="433"/>
      <c r="Y1092" s="430"/>
      <c r="Z1092" s="430"/>
      <c r="AA1092" s="430"/>
      <c r="AB1092" s="337">
        <f t="shared" si="190"/>
        <v>0</v>
      </c>
      <c r="AC1092" s="433"/>
      <c r="AD1092" s="430"/>
      <c r="AE1092" s="430"/>
      <c r="AF1092" s="430"/>
      <c r="AG1092" s="337">
        <f t="shared" si="192"/>
        <v>0</v>
      </c>
      <c r="AH1092" s="433"/>
      <c r="AI1092" s="430"/>
      <c r="AJ1092" s="430"/>
      <c r="AK1092" s="430"/>
      <c r="AL1092" s="337">
        <f t="shared" si="191"/>
        <v>0</v>
      </c>
    </row>
    <row r="1093" spans="1:38" ht="12.75" customHeight="1" x14ac:dyDescent="0.2">
      <c r="A1093" s="95" t="s">
        <v>84</v>
      </c>
      <c r="B1093" s="96" t="s">
        <v>20</v>
      </c>
      <c r="C1093" s="96" t="s">
        <v>140</v>
      </c>
      <c r="D1093" s="98"/>
      <c r="E1093" s="98"/>
      <c r="F1093" s="98"/>
      <c r="G1093" s="98"/>
      <c r="H1093" s="121">
        <f t="shared" si="201"/>
        <v>0</v>
      </c>
      <c r="I1093" s="98"/>
      <c r="J1093" s="98"/>
      <c r="K1093" s="98"/>
      <c r="L1093" s="98">
        <v>1520.6399999999999</v>
      </c>
      <c r="M1093" s="121">
        <f t="shared" si="202"/>
        <v>1520.6399999999999</v>
      </c>
      <c r="N1093" s="98">
        <v>898.56000000000006</v>
      </c>
      <c r="O1093" s="98">
        <v>871.0625</v>
      </c>
      <c r="P1093" s="98">
        <v>1572.89</v>
      </c>
      <c r="Q1093" s="98">
        <v>1592.7999999999997</v>
      </c>
      <c r="R1093" s="329">
        <f t="shared" si="203"/>
        <v>4935.3125</v>
      </c>
      <c r="S1093" s="336"/>
      <c r="T1093" s="323"/>
      <c r="U1093" s="323"/>
      <c r="V1093" s="323"/>
      <c r="W1093" s="337">
        <f t="shared" si="204"/>
        <v>0</v>
      </c>
      <c r="X1093" s="336"/>
      <c r="Y1093" s="323"/>
      <c r="Z1093" s="323"/>
      <c r="AA1093" s="323"/>
      <c r="AB1093" s="337">
        <f t="shared" si="190"/>
        <v>0</v>
      </c>
      <c r="AC1093" s="336"/>
      <c r="AD1093" s="323"/>
      <c r="AE1093" s="323"/>
      <c r="AF1093" s="323"/>
      <c r="AG1093" s="337">
        <f t="shared" si="192"/>
        <v>0</v>
      </c>
      <c r="AH1093" s="336"/>
      <c r="AI1093" s="323"/>
      <c r="AJ1093" s="323"/>
      <c r="AK1093" s="323"/>
      <c r="AL1093" s="337">
        <f t="shared" si="191"/>
        <v>0</v>
      </c>
    </row>
    <row r="1094" spans="1:38" ht="12.75" customHeight="1" x14ac:dyDescent="0.2">
      <c r="A1094" s="95" t="s">
        <v>84</v>
      </c>
      <c r="B1094" s="96" t="s">
        <v>20</v>
      </c>
      <c r="C1094" s="96" t="s">
        <v>141</v>
      </c>
      <c r="D1094" s="98"/>
      <c r="E1094" s="98"/>
      <c r="F1094" s="98"/>
      <c r="G1094" s="98"/>
      <c r="H1094" s="121">
        <f t="shared" si="201"/>
        <v>0</v>
      </c>
      <c r="I1094" s="98"/>
      <c r="J1094" s="98"/>
      <c r="K1094" s="98"/>
      <c r="L1094" s="98">
        <v>172.8</v>
      </c>
      <c r="M1094" s="121">
        <f t="shared" si="202"/>
        <v>172.8</v>
      </c>
      <c r="N1094" s="98">
        <v>103.68</v>
      </c>
      <c r="O1094" s="98">
        <v>39.82</v>
      </c>
      <c r="P1094" s="98">
        <v>79.64</v>
      </c>
      <c r="Q1094" s="98">
        <v>59.730000000000004</v>
      </c>
      <c r="R1094" s="329">
        <f t="shared" si="203"/>
        <v>282.87</v>
      </c>
      <c r="S1094" s="336">
        <v>79.64</v>
      </c>
      <c r="T1094" s="323">
        <v>1274.24</v>
      </c>
      <c r="U1094" s="323">
        <v>380.21000000000004</v>
      </c>
      <c r="V1094" s="323">
        <v>439.3</v>
      </c>
      <c r="W1094" s="337">
        <f t="shared" si="204"/>
        <v>2173.3900000000003</v>
      </c>
      <c r="X1094" s="336">
        <v>449.44</v>
      </c>
      <c r="Y1094" s="323">
        <v>177.41</v>
      </c>
      <c r="Z1094" s="323">
        <v>408.79999999999995</v>
      </c>
      <c r="AA1094" s="323">
        <v>345</v>
      </c>
      <c r="AB1094" s="337">
        <f t="shared" si="190"/>
        <v>1380.65</v>
      </c>
      <c r="AC1094" s="336">
        <v>403.19999999999993</v>
      </c>
      <c r="AD1094" s="780">
        <v>246.39999999999998</v>
      </c>
      <c r="AE1094" s="323"/>
      <c r="AF1094" s="323"/>
      <c r="AG1094" s="337">
        <f t="shared" si="192"/>
        <v>649.59999999999991</v>
      </c>
      <c r="AH1094" s="336"/>
      <c r="AI1094" s="780"/>
      <c r="AJ1094" s="323"/>
      <c r="AK1094" s="323"/>
      <c r="AL1094" s="337">
        <f t="shared" si="191"/>
        <v>0</v>
      </c>
    </row>
    <row r="1095" spans="1:38" ht="12.75" customHeight="1" x14ac:dyDescent="0.2">
      <c r="A1095" s="95" t="s">
        <v>84</v>
      </c>
      <c r="B1095" s="96" t="s">
        <v>20</v>
      </c>
      <c r="C1095" s="96" t="s">
        <v>142</v>
      </c>
      <c r="D1095" s="98"/>
      <c r="E1095" s="98"/>
      <c r="F1095" s="98"/>
      <c r="G1095" s="98"/>
      <c r="H1095" s="121">
        <f t="shared" si="201"/>
        <v>0</v>
      </c>
      <c r="I1095" s="98"/>
      <c r="J1095" s="98"/>
      <c r="K1095" s="98"/>
      <c r="L1095" s="98">
        <v>535.68000000000006</v>
      </c>
      <c r="M1095" s="121">
        <f t="shared" si="202"/>
        <v>535.68000000000006</v>
      </c>
      <c r="N1095" s="98">
        <v>241.92000000000002</v>
      </c>
      <c r="O1095" s="98">
        <v>1194.5999999999999</v>
      </c>
      <c r="P1095" s="98">
        <v>2070.6400000000003</v>
      </c>
      <c r="Q1095" s="98">
        <v>2329.4700000000003</v>
      </c>
      <c r="R1095" s="329">
        <f t="shared" si="203"/>
        <v>5836.630000000001</v>
      </c>
      <c r="S1095" s="336">
        <v>816.31</v>
      </c>
      <c r="T1095" s="323">
        <v>1533.0699999999997</v>
      </c>
      <c r="U1095" s="323">
        <v>2978.14</v>
      </c>
      <c r="V1095" s="323">
        <v>2833.7000000000003</v>
      </c>
      <c r="W1095" s="337">
        <f t="shared" si="204"/>
        <v>8161.2199999999993</v>
      </c>
      <c r="X1095" s="336">
        <v>1160.1299999999999</v>
      </c>
      <c r="Y1095" s="323">
        <v>1004.1699999999998</v>
      </c>
      <c r="Z1095" s="323">
        <v>2521.9899999999998</v>
      </c>
      <c r="AA1095" s="323">
        <v>2849.84</v>
      </c>
      <c r="AB1095" s="337">
        <f t="shared" si="190"/>
        <v>7536.1299999999992</v>
      </c>
      <c r="AC1095" s="336">
        <v>1032.0999999999999</v>
      </c>
      <c r="AD1095" s="323">
        <v>506.1</v>
      </c>
      <c r="AE1095" s="323"/>
      <c r="AF1095" s="323"/>
      <c r="AG1095" s="337">
        <f t="shared" si="192"/>
        <v>1538.1999999999998</v>
      </c>
      <c r="AH1095" s="336"/>
      <c r="AI1095" s="323"/>
      <c r="AJ1095" s="323"/>
      <c r="AK1095" s="323"/>
      <c r="AL1095" s="337">
        <f t="shared" si="191"/>
        <v>0</v>
      </c>
    </row>
    <row r="1096" spans="1:38" ht="12.75" customHeight="1" x14ac:dyDescent="0.2">
      <c r="A1096" s="95" t="s">
        <v>84</v>
      </c>
      <c r="B1096" s="96" t="s">
        <v>20</v>
      </c>
      <c r="C1096" s="96" t="s">
        <v>143</v>
      </c>
      <c r="D1096" s="98"/>
      <c r="E1096" s="98"/>
      <c r="F1096" s="98"/>
      <c r="G1096" s="98"/>
      <c r="H1096" s="121">
        <f t="shared" si="201"/>
        <v>0</v>
      </c>
      <c r="I1096" s="98"/>
      <c r="J1096" s="98"/>
      <c r="K1096" s="98"/>
      <c r="L1096" s="98">
        <v>4406.3999999999996</v>
      </c>
      <c r="M1096" s="121">
        <f t="shared" si="202"/>
        <v>4406.3999999999996</v>
      </c>
      <c r="N1096" s="98">
        <v>1157.7600000000002</v>
      </c>
      <c r="O1096" s="98">
        <v>2787.4</v>
      </c>
      <c r="P1096" s="98">
        <v>3305.0600000000004</v>
      </c>
      <c r="Q1096" s="98">
        <v>3723.17</v>
      </c>
      <c r="R1096" s="329">
        <f t="shared" si="203"/>
        <v>10973.390000000001</v>
      </c>
      <c r="S1096" s="336">
        <v>1712.2600000000002</v>
      </c>
      <c r="T1096" s="323">
        <v>2548.4800000000005</v>
      </c>
      <c r="U1096" s="323">
        <v>4041.7300000000005</v>
      </c>
      <c r="V1096" s="323">
        <v>4150</v>
      </c>
      <c r="W1096" s="337">
        <f t="shared" si="204"/>
        <v>12452.470000000001</v>
      </c>
      <c r="X1096" s="336">
        <v>2217.5999999999995</v>
      </c>
      <c r="Y1096" s="323">
        <v>2137.7199999999993</v>
      </c>
      <c r="Z1096" s="323">
        <v>4450.03</v>
      </c>
      <c r="AA1096" s="323">
        <v>4089.42</v>
      </c>
      <c r="AB1096" s="337">
        <f t="shared" si="190"/>
        <v>12894.769999999999</v>
      </c>
      <c r="AC1096" s="336">
        <v>1676.4099999999999</v>
      </c>
      <c r="AD1096" s="323">
        <v>537.6</v>
      </c>
      <c r="AE1096" s="323"/>
      <c r="AF1096" s="323"/>
      <c r="AG1096" s="337">
        <f t="shared" si="192"/>
        <v>2214.0099999999998</v>
      </c>
      <c r="AH1096" s="336"/>
      <c r="AI1096" s="323"/>
      <c r="AJ1096" s="323"/>
      <c r="AK1096" s="323"/>
      <c r="AL1096" s="337">
        <f t="shared" si="191"/>
        <v>0</v>
      </c>
    </row>
    <row r="1097" spans="1:38" ht="12.75" customHeight="1" x14ac:dyDescent="0.2">
      <c r="A1097" s="95" t="s">
        <v>84</v>
      </c>
      <c r="B1097" s="96" t="s">
        <v>20</v>
      </c>
      <c r="C1097" s="96" t="s">
        <v>144</v>
      </c>
      <c r="D1097" s="98"/>
      <c r="E1097" s="98"/>
      <c r="F1097" s="98"/>
      <c r="G1097" s="98"/>
      <c r="H1097" s="121">
        <f t="shared" si="201"/>
        <v>0</v>
      </c>
      <c r="I1097" s="98"/>
      <c r="J1097" s="98"/>
      <c r="K1097" s="98"/>
      <c r="L1097" s="98">
        <v>4181.7599999999993</v>
      </c>
      <c r="M1097" s="121">
        <f t="shared" si="202"/>
        <v>4181.7599999999993</v>
      </c>
      <c r="N1097" s="98">
        <v>2592.0000000000005</v>
      </c>
      <c r="O1097" s="98">
        <v>5165.68</v>
      </c>
      <c r="P1097" s="98">
        <v>8290.0316999999995</v>
      </c>
      <c r="Q1097" s="98">
        <v>6880.5100000000011</v>
      </c>
      <c r="R1097" s="329">
        <f t="shared" si="203"/>
        <v>22928.221700000002</v>
      </c>
      <c r="S1097" s="336">
        <v>4439.93</v>
      </c>
      <c r="T1097" s="323">
        <v>4081.5500000000006</v>
      </c>
      <c r="U1097" s="323">
        <v>10353.199999999997</v>
      </c>
      <c r="V1097" s="323">
        <v>7906.83</v>
      </c>
      <c r="W1097" s="337">
        <f t="shared" si="204"/>
        <v>26781.510000000002</v>
      </c>
      <c r="X1097" s="336">
        <v>4681.6000000000004</v>
      </c>
      <c r="Y1097" s="323">
        <v>3844.4399999999996</v>
      </c>
      <c r="Z1097" s="323">
        <v>11052.210000000003</v>
      </c>
      <c r="AA1097" s="323">
        <v>8652</v>
      </c>
      <c r="AB1097" s="337">
        <f t="shared" si="190"/>
        <v>28230.250000000004</v>
      </c>
      <c r="AC1097" s="336">
        <v>5027.5999999999995</v>
      </c>
      <c r="AD1097" s="323">
        <v>1853.3999999999999</v>
      </c>
      <c r="AE1097" s="323"/>
      <c r="AF1097" s="323"/>
      <c r="AG1097" s="337">
        <f t="shared" si="192"/>
        <v>6880.9999999999991</v>
      </c>
      <c r="AH1097" s="336"/>
      <c r="AI1097" s="323"/>
      <c r="AJ1097" s="323"/>
      <c r="AK1097" s="323"/>
      <c r="AL1097" s="337">
        <f t="shared" si="191"/>
        <v>0</v>
      </c>
    </row>
    <row r="1098" spans="1:38" ht="12.75" customHeight="1" x14ac:dyDescent="0.2">
      <c r="A1098" s="95" t="s">
        <v>84</v>
      </c>
      <c r="B1098" s="96" t="s">
        <v>20</v>
      </c>
      <c r="C1098" s="488" t="s">
        <v>170</v>
      </c>
      <c r="D1098" s="489"/>
      <c r="E1098" s="489"/>
      <c r="F1098" s="489"/>
      <c r="G1098" s="489"/>
      <c r="H1098" s="490"/>
      <c r="I1098" s="489"/>
      <c r="J1098" s="489"/>
      <c r="K1098" s="489"/>
      <c r="L1098" s="489"/>
      <c r="M1098" s="490"/>
      <c r="N1098" s="489"/>
      <c r="O1098" s="489"/>
      <c r="P1098" s="489"/>
      <c r="Q1098" s="489"/>
      <c r="R1098" s="329">
        <f t="shared" si="203"/>
        <v>0</v>
      </c>
      <c r="S1098" s="492"/>
      <c r="T1098" s="489"/>
      <c r="U1098" s="489"/>
      <c r="V1098" s="489">
        <v>39.82</v>
      </c>
      <c r="W1098" s="337">
        <f t="shared" si="204"/>
        <v>39.82</v>
      </c>
      <c r="X1098" s="492"/>
      <c r="Y1098" s="489">
        <v>24.2</v>
      </c>
      <c r="Z1098" s="489">
        <v>145.19999999999999</v>
      </c>
      <c r="AA1098" s="489">
        <v>117.39999999999999</v>
      </c>
      <c r="AB1098" s="337">
        <f t="shared" si="190"/>
        <v>286.79999999999995</v>
      </c>
      <c r="AC1098" s="492">
        <v>115.6</v>
      </c>
      <c r="AD1098" s="430">
        <v>537.59999999999991</v>
      </c>
      <c r="AE1098" s="489"/>
      <c r="AF1098" s="489"/>
      <c r="AG1098" s="337">
        <f t="shared" si="192"/>
        <v>653.19999999999993</v>
      </c>
      <c r="AH1098" s="492"/>
      <c r="AI1098" s="430"/>
      <c r="AJ1098" s="489"/>
      <c r="AK1098" s="489"/>
      <c r="AL1098" s="337">
        <f t="shared" si="191"/>
        <v>0</v>
      </c>
    </row>
    <row r="1099" spans="1:38" ht="12.75" customHeight="1" x14ac:dyDescent="0.2">
      <c r="A1099" s="95" t="s">
        <v>84</v>
      </c>
      <c r="B1099" s="96" t="s">
        <v>20</v>
      </c>
      <c r="C1099" s="96" t="s">
        <v>146</v>
      </c>
      <c r="D1099" s="98"/>
      <c r="E1099" s="98"/>
      <c r="F1099" s="98"/>
      <c r="G1099" s="98"/>
      <c r="H1099" s="121">
        <f>SUM(D1099:G1099)</f>
        <v>0</v>
      </c>
      <c r="I1099" s="98"/>
      <c r="J1099" s="98"/>
      <c r="K1099" s="98"/>
      <c r="L1099" s="98">
        <v>1676.16</v>
      </c>
      <c r="M1099" s="121">
        <f>SUM(I1099:L1099)</f>
        <v>1676.16</v>
      </c>
      <c r="N1099" s="98">
        <v>362.88</v>
      </c>
      <c r="O1099" s="98">
        <v>716.76</v>
      </c>
      <c r="P1099" s="98">
        <v>1513.1599999999999</v>
      </c>
      <c r="Q1099" s="98">
        <v>935.77</v>
      </c>
      <c r="R1099" s="329">
        <f t="shared" si="203"/>
        <v>3528.5699999999997</v>
      </c>
      <c r="S1099" s="336">
        <v>238.92000000000002</v>
      </c>
      <c r="T1099" s="323">
        <v>955.68</v>
      </c>
      <c r="U1099" s="323">
        <v>1114.96</v>
      </c>
      <c r="V1099" s="323">
        <v>975.58999999999992</v>
      </c>
      <c r="W1099" s="337">
        <f t="shared" si="204"/>
        <v>3285.1499999999996</v>
      </c>
      <c r="X1099" s="336">
        <v>627.19999999999993</v>
      </c>
      <c r="Y1099" s="323">
        <v>1629.3999999999999</v>
      </c>
      <c r="Z1099" s="323">
        <v>1470.3999999999999</v>
      </c>
      <c r="AA1099" s="323">
        <v>1604.7999999999997</v>
      </c>
      <c r="AB1099" s="337">
        <f t="shared" si="190"/>
        <v>5331.7999999999993</v>
      </c>
      <c r="AC1099" s="336">
        <v>856.59999999999991</v>
      </c>
      <c r="AD1099" s="323">
        <v>1411.1999999999998</v>
      </c>
      <c r="AE1099" s="323"/>
      <c r="AF1099" s="323"/>
      <c r="AG1099" s="337">
        <f t="shared" si="192"/>
        <v>2267.7999999999997</v>
      </c>
      <c r="AH1099" s="336"/>
      <c r="AI1099" s="323"/>
      <c r="AJ1099" s="323"/>
      <c r="AK1099" s="323"/>
      <c r="AL1099" s="337">
        <f t="shared" si="191"/>
        <v>0</v>
      </c>
    </row>
    <row r="1100" spans="1:38" ht="12.75" customHeight="1" x14ac:dyDescent="0.2">
      <c r="A1100" s="95" t="s">
        <v>84</v>
      </c>
      <c r="B1100" s="96" t="s">
        <v>85</v>
      </c>
      <c r="C1100" s="313" t="s">
        <v>131</v>
      </c>
      <c r="D1100" s="314"/>
      <c r="E1100" s="314"/>
      <c r="F1100" s="314"/>
      <c r="G1100" s="314"/>
      <c r="H1100" s="315">
        <f>SUM(D1100:G1100)</f>
        <v>0</v>
      </c>
      <c r="I1100" s="314"/>
      <c r="J1100" s="314"/>
      <c r="K1100" s="314"/>
      <c r="L1100" s="314"/>
      <c r="M1100" s="315">
        <f>SUM(I1100:L1100)</f>
        <v>0</v>
      </c>
      <c r="N1100" s="314"/>
      <c r="O1100" s="314"/>
      <c r="P1100" s="314"/>
      <c r="Q1100" s="314">
        <v>1643.1</v>
      </c>
      <c r="R1100" s="329">
        <f t="shared" si="203"/>
        <v>1643.1</v>
      </c>
      <c r="S1100" s="336">
        <v>320.64</v>
      </c>
      <c r="T1100" s="323"/>
      <c r="U1100" s="323"/>
      <c r="V1100" s="323">
        <v>3898.58</v>
      </c>
      <c r="W1100" s="337">
        <f t="shared" si="204"/>
        <v>4219.22</v>
      </c>
      <c r="X1100" s="336"/>
      <c r="Y1100" s="323"/>
      <c r="Z1100" s="323"/>
      <c r="AA1100" s="323"/>
      <c r="AB1100" s="337">
        <f t="shared" si="190"/>
        <v>0</v>
      </c>
      <c r="AC1100" s="336"/>
      <c r="AD1100" s="323"/>
      <c r="AE1100" s="323"/>
      <c r="AF1100" s="323"/>
      <c r="AG1100" s="337">
        <f t="shared" si="192"/>
        <v>0</v>
      </c>
      <c r="AH1100" s="336"/>
      <c r="AI1100" s="323"/>
      <c r="AJ1100" s="323"/>
      <c r="AK1100" s="323"/>
      <c r="AL1100" s="337">
        <f t="shared" si="191"/>
        <v>0</v>
      </c>
    </row>
    <row r="1101" spans="1:38" ht="12.75" customHeight="1" x14ac:dyDescent="0.2">
      <c r="A1101" s="95" t="s">
        <v>84</v>
      </c>
      <c r="B1101" s="96" t="s">
        <v>85</v>
      </c>
      <c r="C1101" s="96" t="s">
        <v>153</v>
      </c>
      <c r="D1101" s="98"/>
      <c r="E1101" s="98"/>
      <c r="F1101" s="98"/>
      <c r="G1101" s="98"/>
      <c r="H1101" s="121">
        <f>SUM(D1101:G1101)</f>
        <v>0</v>
      </c>
      <c r="I1101" s="98"/>
      <c r="J1101" s="98"/>
      <c r="K1101" s="98"/>
      <c r="L1101" s="98"/>
      <c r="M1101" s="121">
        <f>SUM(I1101:L1101)</f>
        <v>0</v>
      </c>
      <c r="N1101" s="98"/>
      <c r="O1101" s="98">
        <v>848</v>
      </c>
      <c r="P1101" s="98"/>
      <c r="Q1101" s="98"/>
      <c r="R1101" s="329">
        <f t="shared" si="203"/>
        <v>848</v>
      </c>
      <c r="S1101" s="336"/>
      <c r="T1101" s="323"/>
      <c r="U1101" s="323"/>
      <c r="V1101" s="323"/>
      <c r="W1101" s="337">
        <f t="shared" si="204"/>
        <v>0</v>
      </c>
      <c r="X1101" s="336"/>
      <c r="Y1101" s="323">
        <v>308.89999999999998</v>
      </c>
      <c r="Z1101" s="323"/>
      <c r="AA1101" s="323"/>
      <c r="AB1101" s="337">
        <f t="shared" si="190"/>
        <v>308.89999999999998</v>
      </c>
      <c r="AC1101" s="336"/>
      <c r="AD1101" s="323"/>
      <c r="AE1101" s="323"/>
      <c r="AF1101" s="323"/>
      <c r="AG1101" s="337">
        <f t="shared" si="192"/>
        <v>0</v>
      </c>
      <c r="AH1101" s="336"/>
      <c r="AI1101" s="323"/>
      <c r="AJ1101" s="323"/>
      <c r="AK1101" s="323"/>
      <c r="AL1101" s="337">
        <f t="shared" si="191"/>
        <v>0</v>
      </c>
    </row>
    <row r="1102" spans="1:38" ht="12.75" customHeight="1" x14ac:dyDescent="0.2">
      <c r="A1102" s="95" t="s">
        <v>84</v>
      </c>
      <c r="B1102" s="96" t="s">
        <v>85</v>
      </c>
      <c r="C1102" s="96" t="s">
        <v>141</v>
      </c>
      <c r="D1102" s="549"/>
      <c r="E1102" s="549"/>
      <c r="F1102" s="549"/>
      <c r="G1102" s="549"/>
      <c r="H1102" s="550"/>
      <c r="I1102" s="549"/>
      <c r="J1102" s="549"/>
      <c r="K1102" s="549"/>
      <c r="L1102" s="549"/>
      <c r="M1102" s="550"/>
      <c r="N1102" s="549"/>
      <c r="O1102" s="549"/>
      <c r="P1102" s="549"/>
      <c r="Q1102" s="549"/>
      <c r="R1102" s="551"/>
      <c r="S1102" s="552"/>
      <c r="T1102" s="549"/>
      <c r="U1102" s="549"/>
      <c r="V1102" s="549"/>
      <c r="W1102" s="337">
        <f t="shared" si="204"/>
        <v>0</v>
      </c>
      <c r="X1102" s="552">
        <v>1321.29</v>
      </c>
      <c r="Y1102" s="549">
        <v>3515.27</v>
      </c>
      <c r="Z1102" s="549">
        <v>1607.27</v>
      </c>
      <c r="AA1102" s="549">
        <v>2626.94</v>
      </c>
      <c r="AB1102" s="337">
        <f t="shared" si="190"/>
        <v>9070.77</v>
      </c>
      <c r="AC1102" s="552">
        <v>1832.49</v>
      </c>
      <c r="AD1102" s="549">
        <v>674.69</v>
      </c>
      <c r="AE1102" s="549"/>
      <c r="AF1102" s="549"/>
      <c r="AG1102" s="337">
        <f t="shared" si="192"/>
        <v>2507.1800000000003</v>
      </c>
      <c r="AH1102" s="552"/>
      <c r="AI1102" s="549"/>
      <c r="AJ1102" s="549"/>
      <c r="AK1102" s="549"/>
      <c r="AL1102" s="337">
        <f t="shared" si="191"/>
        <v>0</v>
      </c>
    </row>
    <row r="1103" spans="1:38" ht="12.75" customHeight="1" x14ac:dyDescent="0.2">
      <c r="A1103" s="95" t="s">
        <v>84</v>
      </c>
      <c r="B1103" s="96" t="s">
        <v>85</v>
      </c>
      <c r="C1103" s="96" t="s">
        <v>142</v>
      </c>
      <c r="D1103" s="473"/>
      <c r="E1103" s="473"/>
      <c r="F1103" s="473"/>
      <c r="G1103" s="473"/>
      <c r="H1103" s="474"/>
      <c r="I1103" s="473"/>
      <c r="J1103" s="473"/>
      <c r="K1103" s="473"/>
      <c r="L1103" s="473"/>
      <c r="M1103" s="474"/>
      <c r="N1103" s="473"/>
      <c r="O1103" s="473"/>
      <c r="P1103" s="473"/>
      <c r="Q1103" s="473"/>
      <c r="R1103" s="329">
        <f t="shared" ref="R1103:R1135" si="205">SUM(N1103:Q1103)</f>
        <v>0</v>
      </c>
      <c r="S1103" s="475"/>
      <c r="T1103" s="473"/>
      <c r="U1103" s="473"/>
      <c r="V1103" s="473">
        <v>1348.03</v>
      </c>
      <c r="W1103" s="337">
        <f t="shared" si="204"/>
        <v>1348.03</v>
      </c>
      <c r="X1103" s="475"/>
      <c r="Y1103" s="473">
        <v>867.48</v>
      </c>
      <c r="Z1103" s="473">
        <v>787.04</v>
      </c>
      <c r="AA1103" s="473">
        <v>464.97</v>
      </c>
      <c r="AB1103" s="337">
        <f t="shared" si="190"/>
        <v>2119.4899999999998</v>
      </c>
      <c r="AC1103" s="475"/>
      <c r="AD1103" s="473"/>
      <c r="AE1103" s="473"/>
      <c r="AF1103" s="473"/>
      <c r="AG1103" s="337">
        <f t="shared" si="192"/>
        <v>0</v>
      </c>
      <c r="AH1103" s="475"/>
      <c r="AI1103" s="473"/>
      <c r="AJ1103" s="473"/>
      <c r="AK1103" s="473"/>
      <c r="AL1103" s="337">
        <f t="shared" si="191"/>
        <v>0</v>
      </c>
    </row>
    <row r="1104" spans="1:38" ht="12.75" customHeight="1" x14ac:dyDescent="0.2">
      <c r="A1104" s="95" t="s">
        <v>84</v>
      </c>
      <c r="B1104" s="96" t="s">
        <v>85</v>
      </c>
      <c r="C1104" s="96" t="s">
        <v>144</v>
      </c>
      <c r="D1104" s="98"/>
      <c r="E1104" s="98"/>
      <c r="F1104" s="98"/>
      <c r="G1104" s="98"/>
      <c r="H1104" s="121">
        <f t="shared" ref="H1104:H1136" si="206">SUM(D1104:G1104)</f>
        <v>0</v>
      </c>
      <c r="I1104" s="98"/>
      <c r="J1104" s="98"/>
      <c r="K1104" s="98"/>
      <c r="L1104" s="98">
        <v>2093</v>
      </c>
      <c r="M1104" s="121">
        <f t="shared" ref="M1104:M1136" si="207">SUM(I1104:L1104)</f>
        <v>2093</v>
      </c>
      <c r="N1104" s="98"/>
      <c r="O1104" s="98">
        <v>1481</v>
      </c>
      <c r="P1104" s="98">
        <v>1517.3</v>
      </c>
      <c r="Q1104" s="98">
        <v>5229.26</v>
      </c>
      <c r="R1104" s="329">
        <f t="shared" si="205"/>
        <v>8227.5600000000013</v>
      </c>
      <c r="S1104" s="336">
        <v>2605.8599999999997</v>
      </c>
      <c r="T1104" s="323">
        <v>2490.88</v>
      </c>
      <c r="U1104" s="323">
        <v>5309.96</v>
      </c>
      <c r="V1104" s="323">
        <v>8134.6099999999988</v>
      </c>
      <c r="W1104" s="337">
        <f t="shared" si="204"/>
        <v>18541.309999999998</v>
      </c>
      <c r="X1104" s="336">
        <v>7286.7099999999991</v>
      </c>
      <c r="Y1104" s="323">
        <v>5794.37</v>
      </c>
      <c r="Z1104" s="323">
        <v>5973.76</v>
      </c>
      <c r="AA1104" s="323">
        <v>6738.1399999999994</v>
      </c>
      <c r="AB1104" s="337">
        <f t="shared" si="190"/>
        <v>25792.979999999996</v>
      </c>
      <c r="AC1104" s="336">
        <v>6002.08</v>
      </c>
      <c r="AD1104" s="323">
        <v>2456.56</v>
      </c>
      <c r="AE1104" s="323"/>
      <c r="AF1104" s="323"/>
      <c r="AG1104" s="337">
        <f t="shared" si="192"/>
        <v>8458.64</v>
      </c>
      <c r="AH1104" s="336"/>
      <c r="AI1104" s="323"/>
      <c r="AJ1104" s="323"/>
      <c r="AK1104" s="323"/>
      <c r="AL1104" s="337">
        <f t="shared" si="191"/>
        <v>0</v>
      </c>
    </row>
    <row r="1105" spans="1:38" ht="12.75" customHeight="1" x14ac:dyDescent="0.2">
      <c r="A1105" s="95" t="s">
        <v>84</v>
      </c>
      <c r="B1105" s="96" t="s">
        <v>61</v>
      </c>
      <c r="C1105" s="96" t="s">
        <v>134</v>
      </c>
      <c r="D1105" s="98"/>
      <c r="E1105" s="98"/>
      <c r="F1105" s="98"/>
      <c r="G1105" s="98"/>
      <c r="H1105" s="121">
        <f t="shared" si="206"/>
        <v>0</v>
      </c>
      <c r="I1105" s="98"/>
      <c r="J1105" s="98"/>
      <c r="K1105" s="98"/>
      <c r="L1105" s="98">
        <v>9246.869999999999</v>
      </c>
      <c r="M1105" s="121">
        <f t="shared" si="207"/>
        <v>9246.869999999999</v>
      </c>
      <c r="N1105" s="98">
        <v>4201.6499999999996</v>
      </c>
      <c r="O1105" s="98">
        <v>3343.12</v>
      </c>
      <c r="P1105" s="98">
        <v>6605.29</v>
      </c>
      <c r="Q1105" s="98">
        <v>7577.45</v>
      </c>
      <c r="R1105" s="329">
        <f t="shared" si="205"/>
        <v>21727.51</v>
      </c>
      <c r="S1105" s="336">
        <v>5282.45</v>
      </c>
      <c r="T1105" s="323">
        <v>3832.95</v>
      </c>
      <c r="U1105" s="323">
        <v>6895.49</v>
      </c>
      <c r="V1105" s="323">
        <v>11602.7</v>
      </c>
      <c r="W1105" s="337">
        <f t="shared" si="204"/>
        <v>27613.59</v>
      </c>
      <c r="X1105" s="336">
        <v>4769.25</v>
      </c>
      <c r="Y1105" s="323">
        <v>4047.2</v>
      </c>
      <c r="Z1105" s="323">
        <v>4688</v>
      </c>
      <c r="AA1105" s="323">
        <v>6329.5</v>
      </c>
      <c r="AB1105" s="337">
        <f t="shared" si="190"/>
        <v>19833.95</v>
      </c>
      <c r="AC1105" s="336">
        <v>4178.75</v>
      </c>
      <c r="AD1105" s="323">
        <v>530.5</v>
      </c>
      <c r="AE1105" s="323"/>
      <c r="AF1105" s="323"/>
      <c r="AG1105" s="337">
        <f t="shared" si="192"/>
        <v>4709.25</v>
      </c>
      <c r="AH1105" s="336"/>
      <c r="AI1105" s="323"/>
      <c r="AJ1105" s="323"/>
      <c r="AK1105" s="323"/>
      <c r="AL1105" s="337">
        <f t="shared" si="191"/>
        <v>0</v>
      </c>
    </row>
    <row r="1106" spans="1:38" ht="12.75" customHeight="1" x14ac:dyDescent="0.2">
      <c r="A1106" s="95" t="s">
        <v>84</v>
      </c>
      <c r="B1106" s="96" t="s">
        <v>118</v>
      </c>
      <c r="C1106" s="96" t="s">
        <v>143</v>
      </c>
      <c r="D1106" s="98"/>
      <c r="E1106" s="98"/>
      <c r="F1106" s="98"/>
      <c r="G1106" s="98"/>
      <c r="H1106" s="121">
        <f t="shared" si="206"/>
        <v>0</v>
      </c>
      <c r="I1106" s="98"/>
      <c r="J1106" s="98"/>
      <c r="K1106" s="98"/>
      <c r="L1106" s="98"/>
      <c r="M1106" s="121">
        <f t="shared" si="207"/>
        <v>0</v>
      </c>
      <c r="N1106" s="98"/>
      <c r="O1106" s="98">
        <v>719.12</v>
      </c>
      <c r="P1106" s="98">
        <v>3132.2</v>
      </c>
      <c r="Q1106" s="98">
        <v>2403.52</v>
      </c>
      <c r="R1106" s="329">
        <f t="shared" si="205"/>
        <v>6254.84</v>
      </c>
      <c r="S1106" s="336">
        <v>976.88</v>
      </c>
      <c r="T1106" s="323"/>
      <c r="U1106" s="323"/>
      <c r="V1106" s="323"/>
      <c r="W1106" s="337">
        <f t="shared" si="204"/>
        <v>976.88</v>
      </c>
      <c r="X1106" s="336"/>
      <c r="Y1106" s="323"/>
      <c r="Z1106" s="323"/>
      <c r="AA1106" s="323"/>
      <c r="AB1106" s="337">
        <f t="shared" si="190"/>
        <v>0</v>
      </c>
      <c r="AC1106" s="336"/>
      <c r="AD1106" s="323"/>
      <c r="AE1106" s="323"/>
      <c r="AF1106" s="323"/>
      <c r="AG1106" s="337">
        <f t="shared" si="192"/>
        <v>0</v>
      </c>
      <c r="AH1106" s="336"/>
      <c r="AI1106" s="323"/>
      <c r="AJ1106" s="323"/>
      <c r="AK1106" s="323"/>
      <c r="AL1106" s="337">
        <f t="shared" si="191"/>
        <v>0</v>
      </c>
    </row>
    <row r="1107" spans="1:38" ht="12.75" customHeight="1" x14ac:dyDescent="0.2">
      <c r="A1107" s="95" t="s">
        <v>84</v>
      </c>
      <c r="B1107" s="96" t="s">
        <v>118</v>
      </c>
      <c r="C1107" s="96" t="s">
        <v>146</v>
      </c>
      <c r="D1107" s="316"/>
      <c r="E1107" s="316"/>
      <c r="F1107" s="316"/>
      <c r="G1107" s="316"/>
      <c r="H1107" s="317">
        <f t="shared" si="206"/>
        <v>0</v>
      </c>
      <c r="I1107" s="316"/>
      <c r="J1107" s="316"/>
      <c r="K1107" s="316"/>
      <c r="L1107" s="316"/>
      <c r="M1107" s="317">
        <f t="shared" si="207"/>
        <v>0</v>
      </c>
      <c r="N1107" s="316"/>
      <c r="O1107" s="316"/>
      <c r="P1107" s="316"/>
      <c r="Q1107" s="316">
        <v>222</v>
      </c>
      <c r="R1107" s="329">
        <f t="shared" si="205"/>
        <v>222</v>
      </c>
      <c r="S1107" s="336"/>
      <c r="T1107" s="323"/>
      <c r="U1107" s="323"/>
      <c r="V1107" s="323"/>
      <c r="W1107" s="337">
        <f t="shared" si="204"/>
        <v>0</v>
      </c>
      <c r="X1107" s="336"/>
      <c r="Y1107" s="323"/>
      <c r="Z1107" s="323"/>
      <c r="AA1107" s="323"/>
      <c r="AB1107" s="337">
        <f t="shared" si="190"/>
        <v>0</v>
      </c>
      <c r="AC1107" s="336"/>
      <c r="AD1107" s="323"/>
      <c r="AE1107" s="323"/>
      <c r="AF1107" s="323"/>
      <c r="AG1107" s="337">
        <f t="shared" si="192"/>
        <v>0</v>
      </c>
      <c r="AH1107" s="336"/>
      <c r="AI1107" s="323"/>
      <c r="AJ1107" s="323"/>
      <c r="AK1107" s="323"/>
      <c r="AL1107" s="337">
        <f t="shared" si="191"/>
        <v>0</v>
      </c>
    </row>
    <row r="1108" spans="1:38" ht="12.75" customHeight="1" x14ac:dyDescent="0.2">
      <c r="A1108" s="95" t="s">
        <v>84</v>
      </c>
      <c r="B1108" s="96" t="s">
        <v>98</v>
      </c>
      <c r="C1108" s="96" t="s">
        <v>158</v>
      </c>
      <c r="D1108" s="98"/>
      <c r="E1108" s="98"/>
      <c r="F1108" s="98"/>
      <c r="G1108" s="98"/>
      <c r="H1108" s="121">
        <f t="shared" si="206"/>
        <v>0</v>
      </c>
      <c r="I1108" s="98"/>
      <c r="J1108" s="98"/>
      <c r="K1108" s="98"/>
      <c r="L1108" s="98"/>
      <c r="M1108" s="121">
        <f t="shared" si="207"/>
        <v>0</v>
      </c>
      <c r="N1108" s="98">
        <v>349.62</v>
      </c>
      <c r="O1108" s="98">
        <v>374.62</v>
      </c>
      <c r="P1108" s="98">
        <v>558.70000000000005</v>
      </c>
      <c r="Q1108" s="98">
        <v>663.24</v>
      </c>
      <c r="R1108" s="329">
        <f t="shared" si="205"/>
        <v>1946.18</v>
      </c>
      <c r="S1108" s="336">
        <v>699.24</v>
      </c>
      <c r="T1108" s="323">
        <v>552.70000000000005</v>
      </c>
      <c r="U1108" s="323">
        <v>1149.1300000000001</v>
      </c>
      <c r="V1108" s="323">
        <v>1000.72</v>
      </c>
      <c r="W1108" s="337">
        <f t="shared" si="204"/>
        <v>3401.79</v>
      </c>
      <c r="X1108" s="336">
        <v>697.26</v>
      </c>
      <c r="Y1108" s="323">
        <v>605.70000000000005</v>
      </c>
      <c r="Z1108" s="323">
        <v>605.70000000000005</v>
      </c>
      <c r="AA1108" s="323">
        <v>377.82</v>
      </c>
      <c r="AB1108" s="337">
        <f t="shared" si="190"/>
        <v>2286.48</v>
      </c>
      <c r="AC1108" s="336"/>
      <c r="AD1108" s="323"/>
      <c r="AE1108" s="323"/>
      <c r="AF1108" s="323"/>
      <c r="AG1108" s="337">
        <f t="shared" si="192"/>
        <v>0</v>
      </c>
      <c r="AH1108" s="336"/>
      <c r="AI1108" s="323"/>
      <c r="AJ1108" s="323"/>
      <c r="AK1108" s="323"/>
      <c r="AL1108" s="337">
        <f t="shared" si="191"/>
        <v>0</v>
      </c>
    </row>
    <row r="1109" spans="1:38" ht="12.75" customHeight="1" x14ac:dyDescent="0.2">
      <c r="A1109" s="95" t="s">
        <v>84</v>
      </c>
      <c r="B1109" s="96" t="s">
        <v>98</v>
      </c>
      <c r="C1109" s="96" t="s">
        <v>135</v>
      </c>
      <c r="D1109" s="98"/>
      <c r="E1109" s="98"/>
      <c r="F1109" s="98"/>
      <c r="G1109" s="98"/>
      <c r="H1109" s="121">
        <f t="shared" si="206"/>
        <v>0</v>
      </c>
      <c r="I1109" s="98"/>
      <c r="J1109" s="98"/>
      <c r="K1109" s="98"/>
      <c r="L1109" s="98">
        <v>490.82000000000005</v>
      </c>
      <c r="M1109" s="121">
        <f t="shared" si="207"/>
        <v>490.82000000000005</v>
      </c>
      <c r="N1109" s="98"/>
      <c r="O1109" s="98">
        <v>272.68</v>
      </c>
      <c r="P1109" s="98">
        <v>293.88</v>
      </c>
      <c r="Q1109" s="98">
        <v>313.62</v>
      </c>
      <c r="R1109" s="329">
        <f t="shared" si="205"/>
        <v>880.18</v>
      </c>
      <c r="S1109" s="336"/>
      <c r="T1109" s="323"/>
      <c r="U1109" s="323"/>
      <c r="V1109" s="323"/>
      <c r="W1109" s="337">
        <f t="shared" si="204"/>
        <v>0</v>
      </c>
      <c r="X1109" s="336"/>
      <c r="Y1109" s="323"/>
      <c r="Z1109" s="323"/>
      <c r="AA1109" s="323"/>
      <c r="AB1109" s="337">
        <f t="shared" si="190"/>
        <v>0</v>
      </c>
      <c r="AC1109" s="336"/>
      <c r="AD1109" s="323"/>
      <c r="AE1109" s="323"/>
      <c r="AF1109" s="323"/>
      <c r="AG1109" s="337">
        <f t="shared" si="192"/>
        <v>0</v>
      </c>
      <c r="AH1109" s="336"/>
      <c r="AI1109" s="323"/>
      <c r="AJ1109" s="323"/>
      <c r="AK1109" s="323"/>
      <c r="AL1109" s="337">
        <f t="shared" si="191"/>
        <v>0</v>
      </c>
    </row>
    <row r="1110" spans="1:38" ht="12.75" customHeight="1" x14ac:dyDescent="0.2">
      <c r="A1110" s="95" t="s">
        <v>84</v>
      </c>
      <c r="B1110" s="96" t="s">
        <v>103</v>
      </c>
      <c r="C1110" s="96" t="s">
        <v>126</v>
      </c>
      <c r="D1110" s="98"/>
      <c r="E1110" s="98"/>
      <c r="F1110" s="98"/>
      <c r="G1110" s="98"/>
      <c r="H1110" s="121">
        <f t="shared" si="206"/>
        <v>0</v>
      </c>
      <c r="I1110" s="98"/>
      <c r="J1110" s="98"/>
      <c r="K1110" s="98"/>
      <c r="L1110" s="98">
        <v>187.7</v>
      </c>
      <c r="M1110" s="121">
        <f t="shared" si="207"/>
        <v>187.7</v>
      </c>
      <c r="N1110" s="98"/>
      <c r="O1110" s="98"/>
      <c r="P1110" s="98"/>
      <c r="Q1110" s="98"/>
      <c r="R1110" s="329">
        <f t="shared" si="205"/>
        <v>0</v>
      </c>
      <c r="S1110" s="336"/>
      <c r="T1110" s="323"/>
      <c r="U1110" s="323"/>
      <c r="V1110" s="323"/>
      <c r="W1110" s="337">
        <f t="shared" si="204"/>
        <v>0</v>
      </c>
      <c r="X1110" s="336"/>
      <c r="Y1110" s="323"/>
      <c r="Z1110" s="323"/>
      <c r="AA1110" s="323"/>
      <c r="AB1110" s="337">
        <f t="shared" si="190"/>
        <v>0</v>
      </c>
      <c r="AC1110" s="336"/>
      <c r="AD1110" s="323"/>
      <c r="AE1110" s="323"/>
      <c r="AF1110" s="323"/>
      <c r="AG1110" s="337">
        <f t="shared" si="192"/>
        <v>0</v>
      </c>
      <c r="AH1110" s="336"/>
      <c r="AI1110" s="323"/>
      <c r="AJ1110" s="323"/>
      <c r="AK1110" s="323"/>
      <c r="AL1110" s="337">
        <f t="shared" si="191"/>
        <v>0</v>
      </c>
    </row>
    <row r="1111" spans="1:38" ht="12.75" customHeight="1" x14ac:dyDescent="0.2">
      <c r="A1111" s="95" t="s">
        <v>84</v>
      </c>
      <c r="B1111" s="96" t="s">
        <v>103</v>
      </c>
      <c r="C1111" s="322" t="s">
        <v>131</v>
      </c>
      <c r="D1111" s="323"/>
      <c r="E1111" s="323"/>
      <c r="F1111" s="323"/>
      <c r="G1111" s="323"/>
      <c r="H1111" s="324">
        <f t="shared" si="206"/>
        <v>0</v>
      </c>
      <c r="I1111" s="323"/>
      <c r="J1111" s="323"/>
      <c r="K1111" s="323"/>
      <c r="L1111" s="323"/>
      <c r="M1111" s="324">
        <f t="shared" si="207"/>
        <v>0</v>
      </c>
      <c r="N1111" s="323"/>
      <c r="O1111" s="323"/>
      <c r="P1111" s="323"/>
      <c r="Q1111" s="323"/>
      <c r="R1111" s="329">
        <f t="shared" si="205"/>
        <v>0</v>
      </c>
      <c r="S1111" s="336"/>
      <c r="T1111" s="323">
        <v>779.65</v>
      </c>
      <c r="U1111" s="323">
        <v>2214.0499999999997</v>
      </c>
      <c r="V1111" s="323">
        <v>2802.55</v>
      </c>
      <c r="W1111" s="337">
        <f t="shared" si="204"/>
        <v>5796.25</v>
      </c>
      <c r="X1111" s="336">
        <v>1300.51</v>
      </c>
      <c r="Y1111" s="323">
        <v>1132.0999999999999</v>
      </c>
      <c r="Z1111" s="323">
        <v>4118.62</v>
      </c>
      <c r="AA1111" s="323">
        <v>6077.58</v>
      </c>
      <c r="AB1111" s="337">
        <f t="shared" si="190"/>
        <v>12628.81</v>
      </c>
      <c r="AC1111" s="336">
        <v>2496.71</v>
      </c>
      <c r="AD1111" s="323">
        <v>345.01</v>
      </c>
      <c r="AE1111" s="323"/>
      <c r="AF1111" s="323"/>
      <c r="AG1111" s="337">
        <f t="shared" si="192"/>
        <v>2841.7200000000003</v>
      </c>
      <c r="AH1111" s="336"/>
      <c r="AI1111" s="323"/>
      <c r="AJ1111" s="323"/>
      <c r="AK1111" s="323"/>
      <c r="AL1111" s="337">
        <f t="shared" si="191"/>
        <v>0</v>
      </c>
    </row>
    <row r="1112" spans="1:38" ht="12.75" customHeight="1" x14ac:dyDescent="0.2">
      <c r="A1112" s="95" t="s">
        <v>84</v>
      </c>
      <c r="B1112" s="96" t="s">
        <v>103</v>
      </c>
      <c r="C1112" s="96" t="s">
        <v>175</v>
      </c>
      <c r="D1112" s="98"/>
      <c r="E1112" s="98"/>
      <c r="F1112" s="98"/>
      <c r="G1112" s="98"/>
      <c r="H1112" s="121">
        <f t="shared" si="206"/>
        <v>0</v>
      </c>
      <c r="I1112" s="98"/>
      <c r="J1112" s="98"/>
      <c r="K1112" s="98"/>
      <c r="L1112" s="98"/>
      <c r="M1112" s="121">
        <f t="shared" si="207"/>
        <v>0</v>
      </c>
      <c r="N1112" s="98"/>
      <c r="O1112" s="98">
        <v>147.26</v>
      </c>
      <c r="P1112" s="98"/>
      <c r="Q1112" s="98"/>
      <c r="R1112" s="329">
        <f t="shared" si="205"/>
        <v>147.26</v>
      </c>
      <c r="S1112" s="336"/>
      <c r="T1112" s="323"/>
      <c r="U1112" s="323"/>
      <c r="V1112" s="323"/>
      <c r="W1112" s="337">
        <f t="shared" si="204"/>
        <v>0</v>
      </c>
      <c r="X1112" s="336"/>
      <c r="Y1112" s="323"/>
      <c r="Z1112" s="323"/>
      <c r="AA1112" s="323"/>
      <c r="AB1112" s="337">
        <f t="shared" si="190"/>
        <v>0</v>
      </c>
      <c r="AC1112" s="336"/>
      <c r="AD1112" s="323"/>
      <c r="AE1112" s="323"/>
      <c r="AF1112" s="323"/>
      <c r="AG1112" s="337">
        <f t="shared" ref="AG1112:AG1178" si="208">SUM(AC1112:AF1112)</f>
        <v>0</v>
      </c>
      <c r="AH1112" s="336"/>
      <c r="AI1112" s="323"/>
      <c r="AJ1112" s="323"/>
      <c r="AK1112" s="323"/>
      <c r="AL1112" s="337">
        <f t="shared" si="191"/>
        <v>0</v>
      </c>
    </row>
    <row r="1113" spans="1:38" ht="12.75" customHeight="1" x14ac:dyDescent="0.2">
      <c r="A1113" s="95" t="s">
        <v>84</v>
      </c>
      <c r="B1113" s="96" t="s">
        <v>103</v>
      </c>
      <c r="C1113" s="96" t="s">
        <v>142</v>
      </c>
      <c r="D1113" s="98"/>
      <c r="E1113" s="98"/>
      <c r="F1113" s="98"/>
      <c r="G1113" s="98"/>
      <c r="H1113" s="121">
        <f t="shared" si="206"/>
        <v>0</v>
      </c>
      <c r="I1113" s="98"/>
      <c r="J1113" s="98"/>
      <c r="K1113" s="98"/>
      <c r="L1113" s="98">
        <v>1428.91</v>
      </c>
      <c r="M1113" s="121">
        <f t="shared" si="207"/>
        <v>1428.91</v>
      </c>
      <c r="N1113" s="98">
        <v>859.17000000000007</v>
      </c>
      <c r="O1113" s="98"/>
      <c r="P1113" s="98"/>
      <c r="Q1113" s="98"/>
      <c r="R1113" s="329">
        <f t="shared" si="205"/>
        <v>859.17000000000007</v>
      </c>
      <c r="S1113" s="336"/>
      <c r="T1113" s="323"/>
      <c r="U1113" s="323"/>
      <c r="V1113" s="323"/>
      <c r="W1113" s="337">
        <f t="shared" si="204"/>
        <v>0</v>
      </c>
      <c r="X1113" s="336"/>
      <c r="Y1113" s="323"/>
      <c r="Z1113" s="323"/>
      <c r="AA1113" s="323"/>
      <c r="AB1113" s="337">
        <f t="shared" si="190"/>
        <v>0</v>
      </c>
      <c r="AC1113" s="336"/>
      <c r="AD1113" s="323"/>
      <c r="AE1113" s="323"/>
      <c r="AF1113" s="323"/>
      <c r="AG1113" s="337">
        <f t="shared" si="208"/>
        <v>0</v>
      </c>
      <c r="AH1113" s="336"/>
      <c r="AI1113" s="323"/>
      <c r="AJ1113" s="323"/>
      <c r="AK1113" s="323"/>
      <c r="AL1113" s="337">
        <f t="shared" si="191"/>
        <v>0</v>
      </c>
    </row>
    <row r="1114" spans="1:38" ht="12.75" customHeight="1" x14ac:dyDescent="0.2">
      <c r="A1114" s="95" t="s">
        <v>84</v>
      </c>
      <c r="B1114" s="96" t="s">
        <v>103</v>
      </c>
      <c r="C1114" s="96" t="s">
        <v>144</v>
      </c>
      <c r="D1114" s="98"/>
      <c r="E1114" s="98"/>
      <c r="F1114" s="98"/>
      <c r="G1114" s="98"/>
      <c r="H1114" s="121">
        <f t="shared" si="206"/>
        <v>0</v>
      </c>
      <c r="I1114" s="98"/>
      <c r="J1114" s="98"/>
      <c r="K1114" s="98"/>
      <c r="L1114" s="98">
        <v>4024.7299999999996</v>
      </c>
      <c r="M1114" s="121">
        <f t="shared" si="207"/>
        <v>4024.7299999999996</v>
      </c>
      <c r="N1114" s="98">
        <v>1759.01</v>
      </c>
      <c r="O1114" s="98"/>
      <c r="P1114" s="98"/>
      <c r="Q1114" s="98"/>
      <c r="R1114" s="329">
        <f t="shared" si="205"/>
        <v>1759.01</v>
      </c>
      <c r="S1114" s="336"/>
      <c r="T1114" s="323"/>
      <c r="U1114" s="323"/>
      <c r="V1114" s="323"/>
      <c r="W1114" s="337">
        <f t="shared" si="204"/>
        <v>0</v>
      </c>
      <c r="X1114" s="336"/>
      <c r="Y1114" s="323"/>
      <c r="Z1114" s="323"/>
      <c r="AA1114" s="323"/>
      <c r="AB1114" s="337">
        <f t="shared" si="190"/>
        <v>0</v>
      </c>
      <c r="AC1114" s="336"/>
      <c r="AD1114" s="323"/>
      <c r="AE1114" s="323"/>
      <c r="AF1114" s="323"/>
      <c r="AG1114" s="337">
        <f t="shared" si="208"/>
        <v>0</v>
      </c>
      <c r="AH1114" s="336"/>
      <c r="AI1114" s="323"/>
      <c r="AJ1114" s="323"/>
      <c r="AK1114" s="323"/>
      <c r="AL1114" s="337">
        <f t="shared" si="191"/>
        <v>0</v>
      </c>
    </row>
    <row r="1115" spans="1:38" ht="12.75" customHeight="1" x14ac:dyDescent="0.2">
      <c r="A1115" s="95" t="s">
        <v>84</v>
      </c>
      <c r="B1115" s="96" t="s">
        <v>103</v>
      </c>
      <c r="C1115" s="96" t="s">
        <v>146</v>
      </c>
      <c r="D1115" s="98"/>
      <c r="E1115" s="98"/>
      <c r="F1115" s="98"/>
      <c r="G1115" s="98"/>
      <c r="H1115" s="121">
        <f t="shared" si="206"/>
        <v>0</v>
      </c>
      <c r="I1115" s="98"/>
      <c r="J1115" s="98"/>
      <c r="K1115" s="98"/>
      <c r="L1115" s="98">
        <v>7202.01</v>
      </c>
      <c r="M1115" s="121">
        <f t="shared" si="207"/>
        <v>7202.01</v>
      </c>
      <c r="N1115" s="98">
        <v>1993.62</v>
      </c>
      <c r="O1115" s="98">
        <v>3043.5299999999997</v>
      </c>
      <c r="P1115" s="98">
        <v>6104.96</v>
      </c>
      <c r="Q1115" s="98">
        <v>7333.2999999999993</v>
      </c>
      <c r="R1115" s="329">
        <f t="shared" si="205"/>
        <v>18475.41</v>
      </c>
      <c r="S1115" s="336">
        <v>2296.38</v>
      </c>
      <c r="T1115" s="323">
        <v>5580.85</v>
      </c>
      <c r="U1115" s="323">
        <v>3150.39</v>
      </c>
      <c r="V1115" s="323">
        <v>5135.63</v>
      </c>
      <c r="W1115" s="337">
        <f t="shared" si="204"/>
        <v>16163.25</v>
      </c>
      <c r="X1115" s="336">
        <v>2902.7700000000004</v>
      </c>
      <c r="Y1115" s="323">
        <v>4242.29</v>
      </c>
      <c r="Z1115" s="323">
        <v>4751.8999999999996</v>
      </c>
      <c r="AA1115" s="323">
        <v>4569.7299999999996</v>
      </c>
      <c r="AB1115" s="337">
        <f t="shared" si="190"/>
        <v>16466.689999999999</v>
      </c>
      <c r="AC1115" s="336">
        <v>2657.8999999999996</v>
      </c>
      <c r="AD1115" s="323">
        <v>606.69000000000005</v>
      </c>
      <c r="AE1115" s="323"/>
      <c r="AF1115" s="323"/>
      <c r="AG1115" s="337">
        <f t="shared" si="208"/>
        <v>3264.5899999999997</v>
      </c>
      <c r="AH1115" s="336"/>
      <c r="AI1115" s="323"/>
      <c r="AJ1115" s="323"/>
      <c r="AK1115" s="323"/>
      <c r="AL1115" s="337">
        <f t="shared" ref="AL1115:AL1181" si="209">SUM(AH1115:AK1115)</f>
        <v>0</v>
      </c>
    </row>
    <row r="1116" spans="1:38" ht="12.75" customHeight="1" x14ac:dyDescent="0.2">
      <c r="A1116" s="230" t="s">
        <v>92</v>
      </c>
      <c r="B1116" s="231" t="s">
        <v>80</v>
      </c>
      <c r="C1116" s="772" t="s">
        <v>137</v>
      </c>
      <c r="D1116" s="773"/>
      <c r="E1116" s="773"/>
      <c r="F1116" s="773"/>
      <c r="G1116" s="773"/>
      <c r="H1116" s="774"/>
      <c r="I1116" s="773"/>
      <c r="J1116" s="773"/>
      <c r="K1116" s="773"/>
      <c r="L1116" s="773"/>
      <c r="M1116" s="774"/>
      <c r="N1116" s="773"/>
      <c r="O1116" s="773"/>
      <c r="P1116" s="773"/>
      <c r="Q1116" s="773"/>
      <c r="R1116" s="775"/>
      <c r="S1116" s="776"/>
      <c r="T1116" s="773"/>
      <c r="U1116" s="773"/>
      <c r="V1116" s="773"/>
      <c r="W1116" s="337">
        <f t="shared" si="204"/>
        <v>0</v>
      </c>
      <c r="X1116" s="776"/>
      <c r="Y1116" s="773"/>
      <c r="Z1116" s="773">
        <v>404</v>
      </c>
      <c r="AA1116" s="773"/>
      <c r="AB1116" s="337">
        <f t="shared" si="190"/>
        <v>404</v>
      </c>
      <c r="AC1116" s="776"/>
      <c r="AD1116" s="773"/>
      <c r="AE1116" s="773"/>
      <c r="AF1116" s="773"/>
      <c r="AG1116" s="337">
        <f t="shared" si="208"/>
        <v>0</v>
      </c>
      <c r="AH1116" s="776"/>
      <c r="AI1116" s="773"/>
      <c r="AJ1116" s="773"/>
      <c r="AK1116" s="773"/>
      <c r="AL1116" s="337">
        <f t="shared" si="209"/>
        <v>0</v>
      </c>
    </row>
    <row r="1117" spans="1:38" ht="12.75" customHeight="1" x14ac:dyDescent="0.2">
      <c r="A1117" s="230" t="s">
        <v>92</v>
      </c>
      <c r="B1117" s="231" t="s">
        <v>80</v>
      </c>
      <c r="C1117" s="231" t="s">
        <v>139</v>
      </c>
      <c r="D1117" s="232"/>
      <c r="E1117" s="232"/>
      <c r="F1117" s="232"/>
      <c r="G1117" s="232"/>
      <c r="H1117" s="233">
        <f t="shared" si="206"/>
        <v>0</v>
      </c>
      <c r="I1117" s="232"/>
      <c r="J1117" s="232"/>
      <c r="K1117" s="232"/>
      <c r="L1117" s="232"/>
      <c r="M1117" s="233">
        <f t="shared" si="207"/>
        <v>0</v>
      </c>
      <c r="N1117" s="232"/>
      <c r="O1117" s="232"/>
      <c r="P1117" s="232"/>
      <c r="Q1117" s="232">
        <v>315.64999999999998</v>
      </c>
      <c r="R1117" s="329">
        <f t="shared" si="205"/>
        <v>315.64999999999998</v>
      </c>
      <c r="S1117" s="336"/>
      <c r="T1117" s="323"/>
      <c r="U1117" s="323"/>
      <c r="V1117" s="323"/>
      <c r="W1117" s="337">
        <f t="shared" si="204"/>
        <v>0</v>
      </c>
      <c r="X1117" s="336"/>
      <c r="Y1117" s="323"/>
      <c r="Z1117" s="323"/>
      <c r="AA1117" s="323"/>
      <c r="AB1117" s="337">
        <f t="shared" ref="AB1117:AB1179" si="210">SUM(X1117:AA1117)</f>
        <v>0</v>
      </c>
      <c r="AC1117" s="336"/>
      <c r="AD1117" s="323"/>
      <c r="AE1117" s="323"/>
      <c r="AF1117" s="323"/>
      <c r="AG1117" s="337">
        <f t="shared" si="208"/>
        <v>0</v>
      </c>
      <c r="AH1117" s="336"/>
      <c r="AI1117" s="323"/>
      <c r="AJ1117" s="323"/>
      <c r="AK1117" s="323"/>
      <c r="AL1117" s="337">
        <f t="shared" si="209"/>
        <v>0</v>
      </c>
    </row>
    <row r="1118" spans="1:38" ht="12.75" customHeight="1" x14ac:dyDescent="0.2">
      <c r="A1118" s="230" t="s">
        <v>92</v>
      </c>
      <c r="B1118" s="231" t="s">
        <v>80</v>
      </c>
      <c r="C1118" s="231" t="s">
        <v>170</v>
      </c>
      <c r="D1118" s="232"/>
      <c r="E1118" s="232"/>
      <c r="F1118" s="232"/>
      <c r="G1118" s="232"/>
      <c r="H1118" s="233">
        <f t="shared" si="206"/>
        <v>0</v>
      </c>
      <c r="I1118" s="232"/>
      <c r="J1118" s="232"/>
      <c r="K1118" s="232"/>
      <c r="L1118" s="232"/>
      <c r="M1118" s="233">
        <f t="shared" si="207"/>
        <v>0</v>
      </c>
      <c r="N1118" s="232"/>
      <c r="O1118" s="232"/>
      <c r="P1118" s="232"/>
      <c r="Q1118" s="232">
        <v>231.57999999999998</v>
      </c>
      <c r="R1118" s="329">
        <f t="shared" si="205"/>
        <v>231.57999999999998</v>
      </c>
      <c r="S1118" s="336"/>
      <c r="T1118" s="323"/>
      <c r="U1118" s="323"/>
      <c r="V1118" s="323"/>
      <c r="W1118" s="337">
        <f t="shared" si="204"/>
        <v>0</v>
      </c>
      <c r="X1118" s="336"/>
      <c r="Y1118" s="323"/>
      <c r="Z1118" s="323"/>
      <c r="AA1118" s="323"/>
      <c r="AB1118" s="337">
        <f t="shared" si="210"/>
        <v>0</v>
      </c>
      <c r="AC1118" s="336"/>
      <c r="AD1118" s="323"/>
      <c r="AE1118" s="323"/>
      <c r="AF1118" s="323"/>
      <c r="AG1118" s="337">
        <f t="shared" si="208"/>
        <v>0</v>
      </c>
      <c r="AH1118" s="336"/>
      <c r="AI1118" s="323"/>
      <c r="AJ1118" s="323"/>
      <c r="AK1118" s="323"/>
      <c r="AL1118" s="337">
        <f t="shared" si="209"/>
        <v>0</v>
      </c>
    </row>
    <row r="1119" spans="1:38" ht="12.75" customHeight="1" x14ac:dyDescent="0.2">
      <c r="A1119" s="230" t="s">
        <v>92</v>
      </c>
      <c r="B1119" s="322" t="s">
        <v>217</v>
      </c>
      <c r="C1119" s="322" t="s">
        <v>155</v>
      </c>
      <c r="D1119" s="323"/>
      <c r="E1119" s="323"/>
      <c r="F1119" s="323"/>
      <c r="G1119" s="323"/>
      <c r="H1119" s="324">
        <f t="shared" si="206"/>
        <v>0</v>
      </c>
      <c r="I1119" s="323"/>
      <c r="J1119" s="323"/>
      <c r="K1119" s="323"/>
      <c r="L1119" s="323"/>
      <c r="M1119" s="324">
        <f t="shared" si="207"/>
        <v>0</v>
      </c>
      <c r="N1119" s="323"/>
      <c r="O1119" s="323"/>
      <c r="P1119" s="323"/>
      <c r="Q1119" s="323"/>
      <c r="R1119" s="329">
        <f t="shared" si="205"/>
        <v>0</v>
      </c>
      <c r="S1119" s="336">
        <v>46961.384808639617</v>
      </c>
      <c r="T1119" s="323"/>
      <c r="U1119" s="323"/>
      <c r="V1119" s="323"/>
      <c r="W1119" s="337">
        <f t="shared" si="204"/>
        <v>46961.384808639617</v>
      </c>
      <c r="X1119" s="336"/>
      <c r="Y1119" s="323"/>
      <c r="Z1119" s="323"/>
      <c r="AA1119" s="323"/>
      <c r="AB1119" s="337">
        <f t="shared" si="210"/>
        <v>0</v>
      </c>
      <c r="AC1119" s="336"/>
      <c r="AD1119" s="323"/>
      <c r="AE1119" s="323"/>
      <c r="AF1119" s="323"/>
      <c r="AG1119" s="337">
        <f t="shared" si="208"/>
        <v>0</v>
      </c>
      <c r="AH1119" s="336"/>
      <c r="AI1119" s="323"/>
      <c r="AJ1119" s="323"/>
      <c r="AK1119" s="323"/>
      <c r="AL1119" s="337">
        <f t="shared" si="209"/>
        <v>0</v>
      </c>
    </row>
    <row r="1120" spans="1:38" ht="12.75" customHeight="1" x14ac:dyDescent="0.2">
      <c r="A1120" s="95" t="s">
        <v>41</v>
      </c>
      <c r="B1120" s="96" t="s">
        <v>242</v>
      </c>
      <c r="C1120" s="96" t="s">
        <v>125</v>
      </c>
      <c r="D1120" s="98">
        <v>34.08</v>
      </c>
      <c r="E1120" s="98"/>
      <c r="F1120" s="98"/>
      <c r="G1120" s="98"/>
      <c r="H1120" s="121">
        <f t="shared" si="206"/>
        <v>34.08</v>
      </c>
      <c r="I1120" s="98"/>
      <c r="J1120" s="98"/>
      <c r="K1120" s="98"/>
      <c r="L1120" s="98"/>
      <c r="M1120" s="121">
        <f t="shared" si="207"/>
        <v>0</v>
      </c>
      <c r="N1120" s="98"/>
      <c r="O1120" s="98"/>
      <c r="P1120" s="98"/>
      <c r="Q1120" s="98"/>
      <c r="R1120" s="329">
        <f t="shared" si="205"/>
        <v>0</v>
      </c>
      <c r="S1120" s="336"/>
      <c r="T1120" s="323"/>
      <c r="U1120" s="323"/>
      <c r="V1120" s="323"/>
      <c r="W1120" s="337">
        <f t="shared" si="204"/>
        <v>0</v>
      </c>
      <c r="X1120" s="336"/>
      <c r="Y1120" s="323"/>
      <c r="Z1120" s="323"/>
      <c r="AA1120" s="323"/>
      <c r="AB1120" s="337">
        <f t="shared" si="210"/>
        <v>0</v>
      </c>
      <c r="AC1120" s="336"/>
      <c r="AD1120" s="323"/>
      <c r="AE1120" s="323"/>
      <c r="AF1120" s="323"/>
      <c r="AG1120" s="337">
        <f t="shared" si="208"/>
        <v>0</v>
      </c>
      <c r="AH1120" s="336"/>
      <c r="AI1120" s="323"/>
      <c r="AJ1120" s="323"/>
      <c r="AK1120" s="323"/>
      <c r="AL1120" s="337">
        <f t="shared" si="209"/>
        <v>0</v>
      </c>
    </row>
    <row r="1121" spans="1:38" ht="12.75" customHeight="1" x14ac:dyDescent="0.2">
      <c r="A1121" s="95" t="s">
        <v>41</v>
      </c>
      <c r="B1121" s="96" t="s">
        <v>242</v>
      </c>
      <c r="C1121" s="96" t="s">
        <v>126</v>
      </c>
      <c r="D1121" s="98"/>
      <c r="E1121" s="98"/>
      <c r="F1121" s="98"/>
      <c r="G1121" s="98"/>
      <c r="H1121" s="121">
        <f t="shared" si="206"/>
        <v>0</v>
      </c>
      <c r="I1121" s="98">
        <v>446</v>
      </c>
      <c r="J1121" s="98"/>
      <c r="K1121" s="98"/>
      <c r="L1121" s="98"/>
      <c r="M1121" s="121">
        <f t="shared" si="207"/>
        <v>446</v>
      </c>
      <c r="N1121" s="98"/>
      <c r="O1121" s="98"/>
      <c r="P1121" s="98"/>
      <c r="Q1121" s="98"/>
      <c r="R1121" s="329">
        <f t="shared" si="205"/>
        <v>0</v>
      </c>
      <c r="S1121" s="336"/>
      <c r="T1121" s="323"/>
      <c r="U1121" s="323"/>
      <c r="V1121" s="323"/>
      <c r="W1121" s="337">
        <f t="shared" si="204"/>
        <v>0</v>
      </c>
      <c r="X1121" s="336"/>
      <c r="Y1121" s="323"/>
      <c r="Z1121" s="323"/>
      <c r="AA1121" s="323"/>
      <c r="AB1121" s="337">
        <f t="shared" si="210"/>
        <v>0</v>
      </c>
      <c r="AC1121" s="336"/>
      <c r="AD1121" s="323"/>
      <c r="AE1121" s="323"/>
      <c r="AF1121" s="323"/>
      <c r="AG1121" s="337">
        <f t="shared" si="208"/>
        <v>0</v>
      </c>
      <c r="AH1121" s="336"/>
      <c r="AI1121" s="323"/>
      <c r="AJ1121" s="323"/>
      <c r="AK1121" s="323"/>
      <c r="AL1121" s="337">
        <f t="shared" si="209"/>
        <v>0</v>
      </c>
    </row>
    <row r="1122" spans="1:38" ht="12.75" customHeight="1" x14ac:dyDescent="0.2">
      <c r="A1122" s="95" t="s">
        <v>41</v>
      </c>
      <c r="B1122" s="96" t="s">
        <v>242</v>
      </c>
      <c r="C1122" s="96" t="s">
        <v>128</v>
      </c>
      <c r="D1122" s="98">
        <v>587.78</v>
      </c>
      <c r="E1122" s="98">
        <v>638.53</v>
      </c>
      <c r="F1122" s="98">
        <v>271.43</v>
      </c>
      <c r="G1122" s="98">
        <v>56.88</v>
      </c>
      <c r="H1122" s="121">
        <f t="shared" si="206"/>
        <v>1554.6200000000001</v>
      </c>
      <c r="I1122" s="98">
        <v>110.35999999999999</v>
      </c>
      <c r="J1122" s="98"/>
      <c r="K1122" s="98"/>
      <c r="L1122" s="98"/>
      <c r="M1122" s="121">
        <f t="shared" si="207"/>
        <v>110.35999999999999</v>
      </c>
      <c r="N1122" s="98"/>
      <c r="O1122" s="98"/>
      <c r="P1122" s="98"/>
      <c r="Q1122" s="98"/>
      <c r="R1122" s="329">
        <f t="shared" si="205"/>
        <v>0</v>
      </c>
      <c r="S1122" s="336"/>
      <c r="T1122" s="323"/>
      <c r="U1122" s="323"/>
      <c r="V1122" s="323"/>
      <c r="W1122" s="337">
        <f t="shared" si="204"/>
        <v>0</v>
      </c>
      <c r="X1122" s="336"/>
      <c r="Y1122" s="323"/>
      <c r="Z1122" s="323"/>
      <c r="AA1122" s="323"/>
      <c r="AB1122" s="337">
        <f t="shared" si="210"/>
        <v>0</v>
      </c>
      <c r="AC1122" s="336"/>
      <c r="AD1122" s="323"/>
      <c r="AE1122" s="323"/>
      <c r="AF1122" s="323"/>
      <c r="AG1122" s="337">
        <f t="shared" si="208"/>
        <v>0</v>
      </c>
      <c r="AH1122" s="336"/>
      <c r="AI1122" s="323"/>
      <c r="AJ1122" s="323"/>
      <c r="AK1122" s="323"/>
      <c r="AL1122" s="337">
        <f t="shared" si="209"/>
        <v>0</v>
      </c>
    </row>
    <row r="1123" spans="1:38" ht="12.75" customHeight="1" x14ac:dyDescent="0.2">
      <c r="A1123" s="95" t="s">
        <v>41</v>
      </c>
      <c r="B1123" s="96" t="s">
        <v>242</v>
      </c>
      <c r="C1123" s="96" t="s">
        <v>131</v>
      </c>
      <c r="D1123" s="98">
        <v>244.75</v>
      </c>
      <c r="E1123" s="98">
        <v>543.71</v>
      </c>
      <c r="F1123" s="98">
        <v>120.02000000000001</v>
      </c>
      <c r="G1123" s="98">
        <v>55.58</v>
      </c>
      <c r="H1123" s="121">
        <f t="shared" si="206"/>
        <v>964.06000000000006</v>
      </c>
      <c r="I1123" s="98">
        <v>303.62</v>
      </c>
      <c r="J1123" s="98"/>
      <c r="K1123" s="98"/>
      <c r="L1123" s="98"/>
      <c r="M1123" s="121">
        <f t="shared" si="207"/>
        <v>303.62</v>
      </c>
      <c r="N1123" s="98"/>
      <c r="O1123" s="98"/>
      <c r="P1123" s="98"/>
      <c r="Q1123" s="98"/>
      <c r="R1123" s="329">
        <f t="shared" si="205"/>
        <v>0</v>
      </c>
      <c r="S1123" s="336"/>
      <c r="T1123" s="323"/>
      <c r="U1123" s="323"/>
      <c r="V1123" s="323"/>
      <c r="W1123" s="337">
        <f t="shared" si="204"/>
        <v>0</v>
      </c>
      <c r="X1123" s="336"/>
      <c r="Y1123" s="323"/>
      <c r="Z1123" s="323"/>
      <c r="AA1123" s="323"/>
      <c r="AB1123" s="337">
        <f t="shared" si="210"/>
        <v>0</v>
      </c>
      <c r="AC1123" s="336"/>
      <c r="AD1123" s="323"/>
      <c r="AE1123" s="323"/>
      <c r="AF1123" s="323"/>
      <c r="AG1123" s="337">
        <f t="shared" si="208"/>
        <v>0</v>
      </c>
      <c r="AH1123" s="336"/>
      <c r="AI1123" s="323"/>
      <c r="AJ1123" s="323"/>
      <c r="AK1123" s="323"/>
      <c r="AL1123" s="337">
        <f t="shared" si="209"/>
        <v>0</v>
      </c>
    </row>
    <row r="1124" spans="1:38" ht="12.75" customHeight="1" x14ac:dyDescent="0.2">
      <c r="A1124" s="95" t="s">
        <v>41</v>
      </c>
      <c r="B1124" s="96" t="s">
        <v>242</v>
      </c>
      <c r="C1124" s="96" t="s">
        <v>175</v>
      </c>
      <c r="D1124" s="98"/>
      <c r="E1124" s="98"/>
      <c r="F1124" s="98"/>
      <c r="G1124" s="98"/>
      <c r="H1124" s="121">
        <f t="shared" si="206"/>
        <v>0</v>
      </c>
      <c r="I1124" s="98">
        <v>28.12</v>
      </c>
      <c r="J1124" s="98"/>
      <c r="K1124" s="98"/>
      <c r="L1124" s="98"/>
      <c r="M1124" s="121">
        <f t="shared" si="207"/>
        <v>28.12</v>
      </c>
      <c r="N1124" s="98"/>
      <c r="O1124" s="98"/>
      <c r="P1124" s="98"/>
      <c r="Q1124" s="98"/>
      <c r="R1124" s="329">
        <f t="shared" si="205"/>
        <v>0</v>
      </c>
      <c r="S1124" s="336"/>
      <c r="T1124" s="323"/>
      <c r="U1124" s="323"/>
      <c r="V1124" s="323"/>
      <c r="W1124" s="337">
        <f t="shared" si="204"/>
        <v>0</v>
      </c>
      <c r="X1124" s="336"/>
      <c r="Y1124" s="323"/>
      <c r="Z1124" s="323"/>
      <c r="AA1124" s="323"/>
      <c r="AB1124" s="337">
        <f t="shared" si="210"/>
        <v>0</v>
      </c>
      <c r="AC1124" s="336"/>
      <c r="AD1124" s="323"/>
      <c r="AE1124" s="323"/>
      <c r="AF1124" s="323"/>
      <c r="AG1124" s="337">
        <f t="shared" si="208"/>
        <v>0</v>
      </c>
      <c r="AH1124" s="336"/>
      <c r="AI1124" s="323"/>
      <c r="AJ1124" s="323"/>
      <c r="AK1124" s="323"/>
      <c r="AL1124" s="337">
        <f t="shared" si="209"/>
        <v>0</v>
      </c>
    </row>
    <row r="1125" spans="1:38" ht="12.75" customHeight="1" x14ac:dyDescent="0.2">
      <c r="A1125" s="95" t="s">
        <v>41</v>
      </c>
      <c r="B1125" s="96" t="s">
        <v>242</v>
      </c>
      <c r="C1125" s="96" t="s">
        <v>141</v>
      </c>
      <c r="D1125" s="98">
        <v>728.01</v>
      </c>
      <c r="E1125" s="98"/>
      <c r="F1125" s="98">
        <v>690.34</v>
      </c>
      <c r="G1125" s="98">
        <v>673.76</v>
      </c>
      <c r="H1125" s="121">
        <f t="shared" si="206"/>
        <v>2092.1099999999997</v>
      </c>
      <c r="I1125" s="98">
        <v>810.2</v>
      </c>
      <c r="J1125" s="98"/>
      <c r="K1125" s="98"/>
      <c r="L1125" s="98"/>
      <c r="M1125" s="121">
        <f t="shared" si="207"/>
        <v>810.2</v>
      </c>
      <c r="N1125" s="98"/>
      <c r="O1125" s="98"/>
      <c r="P1125" s="98"/>
      <c r="Q1125" s="98"/>
      <c r="R1125" s="329">
        <f t="shared" si="205"/>
        <v>0</v>
      </c>
      <c r="S1125" s="336"/>
      <c r="T1125" s="323"/>
      <c r="U1125" s="323"/>
      <c r="V1125" s="323"/>
      <c r="W1125" s="337">
        <f t="shared" si="204"/>
        <v>0</v>
      </c>
      <c r="X1125" s="336"/>
      <c r="Y1125" s="323"/>
      <c r="Z1125" s="323"/>
      <c r="AA1125" s="323"/>
      <c r="AB1125" s="337">
        <f t="shared" si="210"/>
        <v>0</v>
      </c>
      <c r="AC1125" s="336"/>
      <c r="AD1125" s="323"/>
      <c r="AE1125" s="323"/>
      <c r="AF1125" s="323"/>
      <c r="AG1125" s="337">
        <f t="shared" si="208"/>
        <v>0</v>
      </c>
      <c r="AH1125" s="336"/>
      <c r="AI1125" s="323"/>
      <c r="AJ1125" s="323"/>
      <c r="AK1125" s="323"/>
      <c r="AL1125" s="337">
        <f t="shared" si="209"/>
        <v>0</v>
      </c>
    </row>
    <row r="1126" spans="1:38" ht="12.75" customHeight="1" x14ac:dyDescent="0.2">
      <c r="A1126" s="95" t="s">
        <v>41</v>
      </c>
      <c r="B1126" s="96" t="s">
        <v>242</v>
      </c>
      <c r="C1126" s="96" t="s">
        <v>142</v>
      </c>
      <c r="D1126" s="98">
        <v>-23.38</v>
      </c>
      <c r="E1126" s="98"/>
      <c r="F1126" s="98">
        <v>84.15</v>
      </c>
      <c r="G1126" s="98">
        <v>224.89</v>
      </c>
      <c r="H1126" s="121">
        <f t="shared" si="206"/>
        <v>285.65999999999997</v>
      </c>
      <c r="I1126" s="98">
        <v>19.53</v>
      </c>
      <c r="J1126" s="98"/>
      <c r="K1126" s="98"/>
      <c r="L1126" s="98"/>
      <c r="M1126" s="121">
        <f t="shared" si="207"/>
        <v>19.53</v>
      </c>
      <c r="N1126" s="98"/>
      <c r="O1126" s="98"/>
      <c r="P1126" s="98"/>
      <c r="Q1126" s="98"/>
      <c r="R1126" s="329">
        <f t="shared" si="205"/>
        <v>0</v>
      </c>
      <c r="S1126" s="336"/>
      <c r="T1126" s="323"/>
      <c r="U1126" s="323"/>
      <c r="V1126" s="323"/>
      <c r="W1126" s="337">
        <f t="shared" si="204"/>
        <v>0</v>
      </c>
      <c r="X1126" s="336"/>
      <c r="Y1126" s="323"/>
      <c r="Z1126" s="323"/>
      <c r="AA1126" s="323"/>
      <c r="AB1126" s="337">
        <f t="shared" si="210"/>
        <v>0</v>
      </c>
      <c r="AC1126" s="336"/>
      <c r="AD1126" s="323"/>
      <c r="AE1126" s="323"/>
      <c r="AF1126" s="323"/>
      <c r="AG1126" s="337">
        <f t="shared" si="208"/>
        <v>0</v>
      </c>
      <c r="AH1126" s="336"/>
      <c r="AI1126" s="323"/>
      <c r="AJ1126" s="323"/>
      <c r="AK1126" s="323"/>
      <c r="AL1126" s="337">
        <f t="shared" si="209"/>
        <v>0</v>
      </c>
    </row>
    <row r="1127" spans="1:38" ht="12.75" customHeight="1" x14ac:dyDescent="0.2">
      <c r="A1127" s="95" t="s">
        <v>41</v>
      </c>
      <c r="B1127" s="96" t="s">
        <v>242</v>
      </c>
      <c r="C1127" s="96" t="s">
        <v>143</v>
      </c>
      <c r="D1127" s="98"/>
      <c r="E1127" s="98">
        <v>1015.34</v>
      </c>
      <c r="F1127" s="98">
        <v>1441.67</v>
      </c>
      <c r="G1127" s="98">
        <v>7</v>
      </c>
      <c r="H1127" s="121">
        <f t="shared" si="206"/>
        <v>2464.0100000000002</v>
      </c>
      <c r="I1127" s="98"/>
      <c r="J1127" s="98"/>
      <c r="K1127" s="98"/>
      <c r="L1127" s="98"/>
      <c r="M1127" s="121">
        <f t="shared" si="207"/>
        <v>0</v>
      </c>
      <c r="N1127" s="98"/>
      <c r="O1127" s="98"/>
      <c r="P1127" s="98"/>
      <c r="Q1127" s="98"/>
      <c r="R1127" s="329">
        <f t="shared" si="205"/>
        <v>0</v>
      </c>
      <c r="S1127" s="336"/>
      <c r="T1127" s="323"/>
      <c r="U1127" s="323"/>
      <c r="V1127" s="323"/>
      <c r="W1127" s="337">
        <f t="shared" si="204"/>
        <v>0</v>
      </c>
      <c r="X1127" s="336"/>
      <c r="Y1127" s="323"/>
      <c r="Z1127" s="323"/>
      <c r="AA1127" s="323"/>
      <c r="AB1127" s="337">
        <f t="shared" si="210"/>
        <v>0</v>
      </c>
      <c r="AC1127" s="336"/>
      <c r="AD1127" s="323"/>
      <c r="AE1127" s="323"/>
      <c r="AF1127" s="323"/>
      <c r="AG1127" s="337">
        <f t="shared" si="208"/>
        <v>0</v>
      </c>
      <c r="AH1127" s="336"/>
      <c r="AI1127" s="323"/>
      <c r="AJ1127" s="323"/>
      <c r="AK1127" s="323"/>
      <c r="AL1127" s="337">
        <f t="shared" si="209"/>
        <v>0</v>
      </c>
    </row>
    <row r="1128" spans="1:38" ht="12.75" customHeight="1" x14ac:dyDescent="0.2">
      <c r="A1128" s="95" t="s">
        <v>41</v>
      </c>
      <c r="B1128" s="96" t="s">
        <v>242</v>
      </c>
      <c r="C1128" s="96" t="s">
        <v>146</v>
      </c>
      <c r="D1128" s="98">
        <v>1214.9000000000001</v>
      </c>
      <c r="E1128" s="98">
        <v>104.95</v>
      </c>
      <c r="F1128" s="98"/>
      <c r="G1128" s="98">
        <v>658.65</v>
      </c>
      <c r="H1128" s="121">
        <f t="shared" si="206"/>
        <v>1978.5</v>
      </c>
      <c r="I1128" s="98">
        <v>915.55</v>
      </c>
      <c r="J1128" s="98"/>
      <c r="K1128" s="98"/>
      <c r="L1128" s="98"/>
      <c r="M1128" s="121">
        <f t="shared" si="207"/>
        <v>915.55</v>
      </c>
      <c r="N1128" s="98"/>
      <c r="O1128" s="98"/>
      <c r="P1128" s="98"/>
      <c r="Q1128" s="98"/>
      <c r="R1128" s="329">
        <f t="shared" si="205"/>
        <v>0</v>
      </c>
      <c r="S1128" s="336"/>
      <c r="T1128" s="323"/>
      <c r="U1128" s="323"/>
      <c r="V1128" s="323"/>
      <c r="W1128" s="337">
        <f t="shared" si="204"/>
        <v>0</v>
      </c>
      <c r="X1128" s="336"/>
      <c r="Y1128" s="323"/>
      <c r="Z1128" s="323"/>
      <c r="AA1128" s="323"/>
      <c r="AB1128" s="337">
        <f t="shared" si="210"/>
        <v>0</v>
      </c>
      <c r="AC1128" s="336"/>
      <c r="AD1128" s="323"/>
      <c r="AE1128" s="323"/>
      <c r="AF1128" s="323"/>
      <c r="AG1128" s="337">
        <f t="shared" si="208"/>
        <v>0</v>
      </c>
      <c r="AH1128" s="336"/>
      <c r="AI1128" s="323"/>
      <c r="AJ1128" s="323"/>
      <c r="AK1128" s="323"/>
      <c r="AL1128" s="337">
        <f t="shared" si="209"/>
        <v>0</v>
      </c>
    </row>
    <row r="1129" spans="1:38" ht="12.75" customHeight="1" x14ac:dyDescent="0.2">
      <c r="A1129" s="95" t="s">
        <v>41</v>
      </c>
      <c r="B1129" s="96" t="s">
        <v>242</v>
      </c>
      <c r="C1129" s="96" t="s">
        <v>147</v>
      </c>
      <c r="D1129" s="98"/>
      <c r="E1129" s="98"/>
      <c r="F1129" s="98">
        <v>410.28</v>
      </c>
      <c r="G1129" s="98"/>
      <c r="H1129" s="121">
        <f t="shared" si="206"/>
        <v>410.28</v>
      </c>
      <c r="I1129" s="98"/>
      <c r="J1129" s="98"/>
      <c r="K1129" s="98"/>
      <c r="L1129" s="98"/>
      <c r="M1129" s="121">
        <f t="shared" si="207"/>
        <v>0</v>
      </c>
      <c r="N1129" s="98"/>
      <c r="O1129" s="98"/>
      <c r="P1129" s="98"/>
      <c r="Q1129" s="98"/>
      <c r="R1129" s="329">
        <f t="shared" si="205"/>
        <v>0</v>
      </c>
      <c r="S1129" s="336"/>
      <c r="T1129" s="323"/>
      <c r="U1129" s="323"/>
      <c r="V1129" s="323"/>
      <c r="W1129" s="337">
        <f t="shared" si="204"/>
        <v>0</v>
      </c>
      <c r="X1129" s="336"/>
      <c r="Y1129" s="323"/>
      <c r="Z1129" s="323"/>
      <c r="AA1129" s="323"/>
      <c r="AB1129" s="337">
        <f t="shared" si="210"/>
        <v>0</v>
      </c>
      <c r="AC1129" s="336"/>
      <c r="AD1129" s="323"/>
      <c r="AE1129" s="323"/>
      <c r="AF1129" s="323"/>
      <c r="AG1129" s="337">
        <f t="shared" si="208"/>
        <v>0</v>
      </c>
      <c r="AH1129" s="336"/>
      <c r="AI1129" s="323"/>
      <c r="AJ1129" s="323"/>
      <c r="AK1129" s="323"/>
      <c r="AL1129" s="337">
        <f t="shared" si="209"/>
        <v>0</v>
      </c>
    </row>
    <row r="1130" spans="1:38" ht="12.75" customHeight="1" x14ac:dyDescent="0.2">
      <c r="A1130" s="95" t="s">
        <v>41</v>
      </c>
      <c r="B1130" s="96" t="s">
        <v>208</v>
      </c>
      <c r="C1130" s="96" t="s">
        <v>139</v>
      </c>
      <c r="D1130" s="98"/>
      <c r="E1130" s="98"/>
      <c r="F1130" s="98"/>
      <c r="G1130" s="98">
        <v>119.6</v>
      </c>
      <c r="H1130" s="121">
        <f t="shared" si="206"/>
        <v>119.6</v>
      </c>
      <c r="I1130" s="98"/>
      <c r="J1130" s="98"/>
      <c r="K1130" s="98"/>
      <c r="L1130" s="98"/>
      <c r="M1130" s="121">
        <f t="shared" si="207"/>
        <v>0</v>
      </c>
      <c r="N1130" s="98"/>
      <c r="O1130" s="98"/>
      <c r="P1130" s="98"/>
      <c r="Q1130" s="98"/>
      <c r="R1130" s="329">
        <f t="shared" si="205"/>
        <v>0</v>
      </c>
      <c r="S1130" s="336"/>
      <c r="T1130" s="323"/>
      <c r="U1130" s="323"/>
      <c r="V1130" s="323"/>
      <c r="W1130" s="337">
        <f t="shared" si="204"/>
        <v>0</v>
      </c>
      <c r="X1130" s="336"/>
      <c r="Y1130" s="323"/>
      <c r="Z1130" s="323"/>
      <c r="AA1130" s="323"/>
      <c r="AB1130" s="337">
        <f t="shared" si="210"/>
        <v>0</v>
      </c>
      <c r="AC1130" s="336"/>
      <c r="AD1130" s="323"/>
      <c r="AE1130" s="323"/>
      <c r="AF1130" s="323"/>
      <c r="AG1130" s="337">
        <f t="shared" si="208"/>
        <v>0</v>
      </c>
      <c r="AH1130" s="336"/>
      <c r="AI1130" s="323"/>
      <c r="AJ1130" s="323"/>
      <c r="AK1130" s="323"/>
      <c r="AL1130" s="337">
        <f t="shared" si="209"/>
        <v>0</v>
      </c>
    </row>
    <row r="1131" spans="1:38" ht="12.75" customHeight="1" x14ac:dyDescent="0.2">
      <c r="A1131" s="95" t="s">
        <v>41</v>
      </c>
      <c r="B1131" s="96" t="s">
        <v>208</v>
      </c>
      <c r="C1131" s="96" t="s">
        <v>176</v>
      </c>
      <c r="D1131" s="98"/>
      <c r="E1131" s="98"/>
      <c r="F1131" s="98"/>
      <c r="G1131" s="98">
        <v>5604.68</v>
      </c>
      <c r="H1131" s="121">
        <f t="shared" si="206"/>
        <v>5604.68</v>
      </c>
      <c r="I1131" s="98"/>
      <c r="J1131" s="98"/>
      <c r="K1131" s="98"/>
      <c r="L1131" s="98"/>
      <c r="M1131" s="121">
        <f t="shared" si="207"/>
        <v>0</v>
      </c>
      <c r="N1131" s="98"/>
      <c r="O1131" s="98"/>
      <c r="P1131" s="98"/>
      <c r="Q1131" s="98"/>
      <c r="R1131" s="329">
        <f t="shared" si="205"/>
        <v>0</v>
      </c>
      <c r="S1131" s="336"/>
      <c r="T1131" s="323"/>
      <c r="U1131" s="323"/>
      <c r="V1131" s="323"/>
      <c r="W1131" s="337">
        <f t="shared" si="204"/>
        <v>0</v>
      </c>
      <c r="X1131" s="336"/>
      <c r="Y1131" s="323"/>
      <c r="Z1131" s="323"/>
      <c r="AA1131" s="323"/>
      <c r="AB1131" s="337">
        <f t="shared" si="210"/>
        <v>0</v>
      </c>
      <c r="AC1131" s="336"/>
      <c r="AD1131" s="323"/>
      <c r="AE1131" s="323"/>
      <c r="AF1131" s="323"/>
      <c r="AG1131" s="337">
        <f t="shared" si="208"/>
        <v>0</v>
      </c>
      <c r="AH1131" s="336"/>
      <c r="AI1131" s="323"/>
      <c r="AJ1131" s="323"/>
      <c r="AK1131" s="323"/>
      <c r="AL1131" s="337">
        <f t="shared" si="209"/>
        <v>0</v>
      </c>
    </row>
    <row r="1132" spans="1:38" ht="12.75" customHeight="1" x14ac:dyDescent="0.2">
      <c r="A1132" s="95" t="s">
        <v>41</v>
      </c>
      <c r="B1132" s="96" t="s">
        <v>208</v>
      </c>
      <c r="C1132" s="96" t="s">
        <v>147</v>
      </c>
      <c r="D1132" s="98"/>
      <c r="E1132" s="98">
        <v>921.7</v>
      </c>
      <c r="F1132" s="98"/>
      <c r="G1132" s="98"/>
      <c r="H1132" s="121">
        <f t="shared" si="206"/>
        <v>921.7</v>
      </c>
      <c r="I1132" s="98"/>
      <c r="J1132" s="98"/>
      <c r="K1132" s="98"/>
      <c r="L1132" s="98"/>
      <c r="M1132" s="121">
        <f t="shared" si="207"/>
        <v>0</v>
      </c>
      <c r="N1132" s="98"/>
      <c r="O1132" s="98"/>
      <c r="P1132" s="98"/>
      <c r="Q1132" s="98"/>
      <c r="R1132" s="329">
        <f t="shared" si="205"/>
        <v>0</v>
      </c>
      <c r="S1132" s="336"/>
      <c r="T1132" s="323"/>
      <c r="U1132" s="323"/>
      <c r="V1132" s="323"/>
      <c r="W1132" s="337">
        <f t="shared" si="204"/>
        <v>0</v>
      </c>
      <c r="X1132" s="336"/>
      <c r="Y1132" s="323"/>
      <c r="Z1132" s="323"/>
      <c r="AA1132" s="323"/>
      <c r="AB1132" s="337">
        <f t="shared" si="210"/>
        <v>0</v>
      </c>
      <c r="AC1132" s="336"/>
      <c r="AD1132" s="323"/>
      <c r="AE1132" s="323"/>
      <c r="AF1132" s="323"/>
      <c r="AG1132" s="337">
        <f t="shared" si="208"/>
        <v>0</v>
      </c>
      <c r="AH1132" s="336"/>
      <c r="AI1132" s="323"/>
      <c r="AJ1132" s="323"/>
      <c r="AK1132" s="323"/>
      <c r="AL1132" s="337">
        <f t="shared" si="209"/>
        <v>0</v>
      </c>
    </row>
    <row r="1133" spans="1:38" ht="12.75" customHeight="1" x14ac:dyDescent="0.2">
      <c r="A1133" s="95" t="s">
        <v>41</v>
      </c>
      <c r="B1133" s="96" t="s">
        <v>21</v>
      </c>
      <c r="C1133" s="96" t="s">
        <v>177</v>
      </c>
      <c r="D1133" s="98"/>
      <c r="E1133" s="98"/>
      <c r="F1133" s="98"/>
      <c r="G1133" s="98">
        <v>11.97</v>
      </c>
      <c r="H1133" s="121">
        <f t="shared" si="206"/>
        <v>11.97</v>
      </c>
      <c r="I1133" s="98"/>
      <c r="J1133" s="98"/>
      <c r="K1133" s="98"/>
      <c r="L1133" s="98"/>
      <c r="M1133" s="121">
        <f t="shared" si="207"/>
        <v>0</v>
      </c>
      <c r="N1133" s="98"/>
      <c r="O1133" s="98"/>
      <c r="P1133" s="98"/>
      <c r="Q1133" s="98"/>
      <c r="R1133" s="329">
        <f t="shared" si="205"/>
        <v>0</v>
      </c>
      <c r="S1133" s="336"/>
      <c r="T1133" s="323"/>
      <c r="U1133" s="323"/>
      <c r="V1133" s="323"/>
      <c r="W1133" s="337">
        <f t="shared" si="204"/>
        <v>0</v>
      </c>
      <c r="X1133" s="336"/>
      <c r="Y1133" s="323"/>
      <c r="Z1133" s="323"/>
      <c r="AA1133" s="323"/>
      <c r="AB1133" s="337">
        <f t="shared" si="210"/>
        <v>0</v>
      </c>
      <c r="AC1133" s="336"/>
      <c r="AD1133" s="323"/>
      <c r="AE1133" s="323"/>
      <c r="AF1133" s="323"/>
      <c r="AG1133" s="337">
        <f t="shared" si="208"/>
        <v>0</v>
      </c>
      <c r="AH1133" s="336"/>
      <c r="AI1133" s="323"/>
      <c r="AJ1133" s="323"/>
      <c r="AK1133" s="323"/>
      <c r="AL1133" s="337">
        <f t="shared" si="209"/>
        <v>0</v>
      </c>
    </row>
    <row r="1134" spans="1:38" ht="12.75" customHeight="1" x14ac:dyDescent="0.2">
      <c r="A1134" s="95" t="s">
        <v>41</v>
      </c>
      <c r="B1134" s="96" t="s">
        <v>21</v>
      </c>
      <c r="C1134" s="96" t="s">
        <v>125</v>
      </c>
      <c r="D1134" s="98"/>
      <c r="E1134" s="98"/>
      <c r="F1134" s="98"/>
      <c r="G1134" s="98">
        <v>129.13</v>
      </c>
      <c r="H1134" s="121">
        <f t="shared" si="206"/>
        <v>129.13</v>
      </c>
      <c r="I1134" s="98"/>
      <c r="J1134" s="98"/>
      <c r="K1134" s="98"/>
      <c r="L1134" s="98"/>
      <c r="M1134" s="121">
        <f t="shared" si="207"/>
        <v>0</v>
      </c>
      <c r="N1134" s="98"/>
      <c r="O1134" s="98"/>
      <c r="P1134" s="98"/>
      <c r="Q1134" s="98"/>
      <c r="R1134" s="329">
        <f t="shared" si="205"/>
        <v>0</v>
      </c>
      <c r="S1134" s="336"/>
      <c r="T1134" s="323"/>
      <c r="U1134" s="323"/>
      <c r="V1134" s="323"/>
      <c r="W1134" s="337">
        <f t="shared" si="204"/>
        <v>0</v>
      </c>
      <c r="X1134" s="336"/>
      <c r="Y1134" s="323"/>
      <c r="Z1134" s="323"/>
      <c r="AA1134" s="323"/>
      <c r="AB1134" s="337">
        <f t="shared" si="210"/>
        <v>0</v>
      </c>
      <c r="AC1134" s="336"/>
      <c r="AD1134" s="323"/>
      <c r="AE1134" s="323"/>
      <c r="AF1134" s="323"/>
      <c r="AG1134" s="337">
        <f t="shared" si="208"/>
        <v>0</v>
      </c>
      <c r="AH1134" s="336"/>
      <c r="AI1134" s="323"/>
      <c r="AJ1134" s="323"/>
      <c r="AK1134" s="323"/>
      <c r="AL1134" s="337">
        <f t="shared" si="209"/>
        <v>0</v>
      </c>
    </row>
    <row r="1135" spans="1:38" ht="12.75" customHeight="1" x14ac:dyDescent="0.2">
      <c r="A1135" s="95" t="s">
        <v>41</v>
      </c>
      <c r="B1135" s="96" t="s">
        <v>21</v>
      </c>
      <c r="C1135" s="96" t="s">
        <v>126</v>
      </c>
      <c r="D1135" s="98">
        <v>1286.3000000000002</v>
      </c>
      <c r="E1135" s="98">
        <v>4039.4499999999994</v>
      </c>
      <c r="F1135" s="98">
        <v>778.88000000000011</v>
      </c>
      <c r="G1135" s="98">
        <v>306.5</v>
      </c>
      <c r="H1135" s="121">
        <f t="shared" si="206"/>
        <v>6411.13</v>
      </c>
      <c r="I1135" s="98">
        <v>2993.9799999999977</v>
      </c>
      <c r="J1135" s="98"/>
      <c r="K1135" s="98"/>
      <c r="L1135" s="98"/>
      <c r="M1135" s="121">
        <f t="shared" si="207"/>
        <v>2993.9799999999977</v>
      </c>
      <c r="N1135" s="98"/>
      <c r="O1135" s="98"/>
      <c r="P1135" s="98"/>
      <c r="Q1135" s="98"/>
      <c r="R1135" s="329">
        <f t="shared" si="205"/>
        <v>0</v>
      </c>
      <c r="S1135" s="336"/>
      <c r="T1135" s="323"/>
      <c r="U1135" s="323"/>
      <c r="V1135" s="323"/>
      <c r="W1135" s="337">
        <f t="shared" si="204"/>
        <v>0</v>
      </c>
      <c r="X1135" s="336"/>
      <c r="Y1135" s="323"/>
      <c r="Z1135" s="323"/>
      <c r="AA1135" s="323"/>
      <c r="AB1135" s="337">
        <f t="shared" si="210"/>
        <v>0</v>
      </c>
      <c r="AC1135" s="336"/>
      <c r="AD1135" s="323"/>
      <c r="AE1135" s="323"/>
      <c r="AF1135" s="323"/>
      <c r="AG1135" s="337">
        <f t="shared" si="208"/>
        <v>0</v>
      </c>
      <c r="AH1135" s="336"/>
      <c r="AI1135" s="323"/>
      <c r="AJ1135" s="323"/>
      <c r="AK1135" s="323"/>
      <c r="AL1135" s="337">
        <f t="shared" si="209"/>
        <v>0</v>
      </c>
    </row>
    <row r="1136" spans="1:38" ht="12.75" customHeight="1" x14ac:dyDescent="0.2">
      <c r="A1136" s="95" t="s">
        <v>41</v>
      </c>
      <c r="B1136" s="96" t="s">
        <v>21</v>
      </c>
      <c r="C1136" s="96" t="s">
        <v>161</v>
      </c>
      <c r="D1136" s="98">
        <v>1561.17</v>
      </c>
      <c r="E1136" s="98">
        <v>1639.5500000000002</v>
      </c>
      <c r="F1136" s="98">
        <v>1130.73</v>
      </c>
      <c r="G1136" s="98">
        <v>2668.9700000000003</v>
      </c>
      <c r="H1136" s="121">
        <f t="shared" si="206"/>
        <v>7000.420000000001</v>
      </c>
      <c r="I1136" s="98">
        <v>570.18999999999994</v>
      </c>
      <c r="J1136" s="98"/>
      <c r="K1136" s="98"/>
      <c r="L1136" s="98"/>
      <c r="M1136" s="121">
        <f t="shared" si="207"/>
        <v>570.18999999999994</v>
      </c>
      <c r="N1136" s="98"/>
      <c r="O1136" s="98"/>
      <c r="P1136" s="98"/>
      <c r="Q1136" s="98"/>
      <c r="R1136" s="329">
        <f t="shared" ref="R1136:R1166" si="211">SUM(N1136:Q1136)</f>
        <v>0</v>
      </c>
      <c r="S1136" s="336"/>
      <c r="T1136" s="323"/>
      <c r="U1136" s="323"/>
      <c r="V1136" s="323"/>
      <c r="W1136" s="337">
        <f t="shared" si="204"/>
        <v>0</v>
      </c>
      <c r="X1136" s="336"/>
      <c r="Y1136" s="323"/>
      <c r="Z1136" s="323"/>
      <c r="AA1136" s="323"/>
      <c r="AB1136" s="337">
        <f t="shared" si="210"/>
        <v>0</v>
      </c>
      <c r="AC1136" s="336"/>
      <c r="AD1136" s="323"/>
      <c r="AE1136" s="323"/>
      <c r="AF1136" s="323"/>
      <c r="AG1136" s="337">
        <f t="shared" si="208"/>
        <v>0</v>
      </c>
      <c r="AH1136" s="336"/>
      <c r="AI1136" s="323"/>
      <c r="AJ1136" s="323"/>
      <c r="AK1136" s="323"/>
      <c r="AL1136" s="337">
        <f t="shared" si="209"/>
        <v>0</v>
      </c>
    </row>
    <row r="1137" spans="1:38" ht="12.75" customHeight="1" x14ac:dyDescent="0.2">
      <c r="A1137" s="95" t="s">
        <v>41</v>
      </c>
      <c r="B1137" s="96" t="s">
        <v>21</v>
      </c>
      <c r="C1137" s="96" t="s">
        <v>160</v>
      </c>
      <c r="D1137" s="98">
        <v>79.14</v>
      </c>
      <c r="E1137" s="98">
        <v>950.73000000000025</v>
      </c>
      <c r="F1137" s="98">
        <v>2874.5499999999997</v>
      </c>
      <c r="G1137" s="98">
        <v>407.54000000000008</v>
      </c>
      <c r="H1137" s="121">
        <f t="shared" ref="H1137:H1167" si="212">SUM(D1137:G1137)</f>
        <v>4311.96</v>
      </c>
      <c r="I1137" s="98">
        <v>37.53</v>
      </c>
      <c r="J1137" s="98"/>
      <c r="K1137" s="98"/>
      <c r="L1137" s="98"/>
      <c r="M1137" s="121">
        <f t="shared" ref="M1137:M1167" si="213">SUM(I1137:L1137)</f>
        <v>37.53</v>
      </c>
      <c r="N1137" s="98"/>
      <c r="O1137" s="98"/>
      <c r="P1137" s="98"/>
      <c r="Q1137" s="98"/>
      <c r="R1137" s="329">
        <f t="shared" si="211"/>
        <v>0</v>
      </c>
      <c r="S1137" s="336"/>
      <c r="T1137" s="323"/>
      <c r="U1137" s="323"/>
      <c r="V1137" s="323"/>
      <c r="W1137" s="337">
        <f t="shared" si="204"/>
        <v>0</v>
      </c>
      <c r="X1137" s="336"/>
      <c r="Y1137" s="323"/>
      <c r="Z1137" s="323"/>
      <c r="AA1137" s="323"/>
      <c r="AB1137" s="337">
        <f t="shared" si="210"/>
        <v>0</v>
      </c>
      <c r="AC1137" s="336"/>
      <c r="AD1137" s="323"/>
      <c r="AE1137" s="323"/>
      <c r="AF1137" s="323"/>
      <c r="AG1137" s="337">
        <f t="shared" si="208"/>
        <v>0</v>
      </c>
      <c r="AH1137" s="336"/>
      <c r="AI1137" s="323"/>
      <c r="AJ1137" s="323"/>
      <c r="AK1137" s="323"/>
      <c r="AL1137" s="337">
        <f t="shared" si="209"/>
        <v>0</v>
      </c>
    </row>
    <row r="1138" spans="1:38" ht="12.75" customHeight="1" x14ac:dyDescent="0.2">
      <c r="A1138" s="95" t="s">
        <v>41</v>
      </c>
      <c r="B1138" s="96" t="s">
        <v>21</v>
      </c>
      <c r="C1138" s="96" t="s">
        <v>178</v>
      </c>
      <c r="D1138" s="98">
        <v>2745.5600000000004</v>
      </c>
      <c r="E1138" s="98">
        <v>5.98</v>
      </c>
      <c r="F1138" s="98">
        <v>1184.31</v>
      </c>
      <c r="G1138" s="98">
        <v>1203.1300000000001</v>
      </c>
      <c r="H1138" s="121">
        <f t="shared" si="212"/>
        <v>5138.9800000000005</v>
      </c>
      <c r="I1138" s="98">
        <v>225.65</v>
      </c>
      <c r="J1138" s="98"/>
      <c r="K1138" s="98"/>
      <c r="L1138" s="98"/>
      <c r="M1138" s="121">
        <f t="shared" si="213"/>
        <v>225.65</v>
      </c>
      <c r="N1138" s="98"/>
      <c r="O1138" s="98"/>
      <c r="P1138" s="98"/>
      <c r="Q1138" s="98"/>
      <c r="R1138" s="329">
        <f t="shared" si="211"/>
        <v>0</v>
      </c>
      <c r="S1138" s="336"/>
      <c r="T1138" s="323"/>
      <c r="U1138" s="323"/>
      <c r="V1138" s="323"/>
      <c r="W1138" s="337">
        <f t="shared" si="204"/>
        <v>0</v>
      </c>
      <c r="X1138" s="336"/>
      <c r="Y1138" s="323"/>
      <c r="Z1138" s="323"/>
      <c r="AA1138" s="323"/>
      <c r="AB1138" s="337">
        <f t="shared" si="210"/>
        <v>0</v>
      </c>
      <c r="AC1138" s="336"/>
      <c r="AD1138" s="323"/>
      <c r="AE1138" s="323"/>
      <c r="AF1138" s="323"/>
      <c r="AG1138" s="337">
        <f t="shared" si="208"/>
        <v>0</v>
      </c>
      <c r="AH1138" s="336"/>
      <c r="AI1138" s="323"/>
      <c r="AJ1138" s="323"/>
      <c r="AK1138" s="323"/>
      <c r="AL1138" s="337">
        <f t="shared" si="209"/>
        <v>0</v>
      </c>
    </row>
    <row r="1139" spans="1:38" ht="12.75" customHeight="1" x14ac:dyDescent="0.2">
      <c r="A1139" s="95" t="s">
        <v>41</v>
      </c>
      <c r="B1139" s="96" t="s">
        <v>21</v>
      </c>
      <c r="C1139" s="96" t="s">
        <v>159</v>
      </c>
      <c r="D1139" s="98">
        <v>1372.6200000000001</v>
      </c>
      <c r="E1139" s="98">
        <v>316.83</v>
      </c>
      <c r="F1139" s="98">
        <v>1466.0100000000002</v>
      </c>
      <c r="G1139" s="98">
        <v>78.739999999999995</v>
      </c>
      <c r="H1139" s="121">
        <f t="shared" si="212"/>
        <v>3234.2</v>
      </c>
      <c r="I1139" s="98">
        <v>714.27</v>
      </c>
      <c r="J1139" s="98"/>
      <c r="K1139" s="98"/>
      <c r="L1139" s="98"/>
      <c r="M1139" s="121">
        <f t="shared" si="213"/>
        <v>714.27</v>
      </c>
      <c r="N1139" s="98"/>
      <c r="O1139" s="98"/>
      <c r="P1139" s="98"/>
      <c r="Q1139" s="98"/>
      <c r="R1139" s="329">
        <f t="shared" si="211"/>
        <v>0</v>
      </c>
      <c r="S1139" s="336"/>
      <c r="T1139" s="323"/>
      <c r="U1139" s="323"/>
      <c r="V1139" s="323"/>
      <c r="W1139" s="337">
        <f t="shared" si="204"/>
        <v>0</v>
      </c>
      <c r="X1139" s="336"/>
      <c r="Y1139" s="323"/>
      <c r="Z1139" s="323"/>
      <c r="AA1139" s="323"/>
      <c r="AB1139" s="337">
        <f t="shared" si="210"/>
        <v>0</v>
      </c>
      <c r="AC1139" s="336"/>
      <c r="AD1139" s="323"/>
      <c r="AE1139" s="323"/>
      <c r="AF1139" s="323"/>
      <c r="AG1139" s="337">
        <f t="shared" si="208"/>
        <v>0</v>
      </c>
      <c r="AH1139" s="336"/>
      <c r="AI1139" s="323"/>
      <c r="AJ1139" s="323"/>
      <c r="AK1139" s="323"/>
      <c r="AL1139" s="337">
        <f t="shared" si="209"/>
        <v>0</v>
      </c>
    </row>
    <row r="1140" spans="1:38" ht="12.75" customHeight="1" x14ac:dyDescent="0.2">
      <c r="A1140" s="95" t="s">
        <v>41</v>
      </c>
      <c r="B1140" s="96" t="s">
        <v>21</v>
      </c>
      <c r="C1140" s="96" t="s">
        <v>149</v>
      </c>
      <c r="D1140" s="98">
        <v>861.78</v>
      </c>
      <c r="E1140" s="98">
        <v>1633.83</v>
      </c>
      <c r="F1140" s="98">
        <v>1029.44</v>
      </c>
      <c r="G1140" s="98">
        <v>205.43999999999997</v>
      </c>
      <c r="H1140" s="121">
        <f t="shared" si="212"/>
        <v>3730.49</v>
      </c>
      <c r="I1140" s="98">
        <v>130.28</v>
      </c>
      <c r="J1140" s="98"/>
      <c r="K1140" s="98"/>
      <c r="L1140" s="98"/>
      <c r="M1140" s="121">
        <f t="shared" si="213"/>
        <v>130.28</v>
      </c>
      <c r="N1140" s="98"/>
      <c r="O1140" s="98"/>
      <c r="P1140" s="98"/>
      <c r="Q1140" s="98"/>
      <c r="R1140" s="329">
        <f t="shared" si="211"/>
        <v>0</v>
      </c>
      <c r="S1140" s="336"/>
      <c r="T1140" s="323"/>
      <c r="U1140" s="323"/>
      <c r="V1140" s="323"/>
      <c r="W1140" s="337">
        <f t="shared" si="204"/>
        <v>0</v>
      </c>
      <c r="X1140" s="336"/>
      <c r="Y1140" s="323"/>
      <c r="Z1140" s="323"/>
      <c r="AA1140" s="323"/>
      <c r="AB1140" s="337">
        <f t="shared" si="210"/>
        <v>0</v>
      </c>
      <c r="AC1140" s="336"/>
      <c r="AD1140" s="323"/>
      <c r="AE1140" s="323"/>
      <c r="AF1140" s="323"/>
      <c r="AG1140" s="337">
        <f t="shared" si="208"/>
        <v>0</v>
      </c>
      <c r="AH1140" s="336"/>
      <c r="AI1140" s="323"/>
      <c r="AJ1140" s="323"/>
      <c r="AK1140" s="323"/>
      <c r="AL1140" s="337">
        <f t="shared" si="209"/>
        <v>0</v>
      </c>
    </row>
    <row r="1141" spans="1:38" ht="12.75" customHeight="1" x14ac:dyDescent="0.2">
      <c r="A1141" s="95" t="s">
        <v>41</v>
      </c>
      <c r="B1141" s="96" t="s">
        <v>21</v>
      </c>
      <c r="C1141" s="96" t="s">
        <v>179</v>
      </c>
      <c r="D1141" s="98"/>
      <c r="E1141" s="98"/>
      <c r="F1141" s="98"/>
      <c r="G1141" s="98"/>
      <c r="H1141" s="121">
        <f t="shared" si="212"/>
        <v>0</v>
      </c>
      <c r="I1141" s="98">
        <v>259.05</v>
      </c>
      <c r="J1141" s="98"/>
      <c r="K1141" s="98"/>
      <c r="L1141" s="98"/>
      <c r="M1141" s="121">
        <f t="shared" si="213"/>
        <v>259.05</v>
      </c>
      <c r="N1141" s="98"/>
      <c r="O1141" s="98"/>
      <c r="P1141" s="98"/>
      <c r="Q1141" s="98"/>
      <c r="R1141" s="329">
        <f t="shared" si="211"/>
        <v>0</v>
      </c>
      <c r="S1141" s="336"/>
      <c r="T1141" s="323"/>
      <c r="U1141" s="323"/>
      <c r="V1141" s="323"/>
      <c r="W1141" s="337">
        <f t="shared" si="204"/>
        <v>0</v>
      </c>
      <c r="X1141" s="336"/>
      <c r="Y1141" s="323"/>
      <c r="Z1141" s="323"/>
      <c r="AA1141" s="323"/>
      <c r="AB1141" s="337">
        <f t="shared" si="210"/>
        <v>0</v>
      </c>
      <c r="AC1141" s="336"/>
      <c r="AD1141" s="323"/>
      <c r="AE1141" s="323"/>
      <c r="AF1141" s="323"/>
      <c r="AG1141" s="337">
        <f t="shared" si="208"/>
        <v>0</v>
      </c>
      <c r="AH1141" s="336"/>
      <c r="AI1141" s="323"/>
      <c r="AJ1141" s="323"/>
      <c r="AK1141" s="323"/>
      <c r="AL1141" s="337">
        <f t="shared" si="209"/>
        <v>0</v>
      </c>
    </row>
    <row r="1142" spans="1:38" ht="12.75" customHeight="1" x14ac:dyDescent="0.2">
      <c r="A1142" s="95" t="s">
        <v>41</v>
      </c>
      <c r="B1142" s="96" t="s">
        <v>21</v>
      </c>
      <c r="C1142" s="96" t="s">
        <v>127</v>
      </c>
      <c r="D1142" s="98">
        <v>2201.25</v>
      </c>
      <c r="E1142" s="98">
        <v>6090.5999999999976</v>
      </c>
      <c r="F1142" s="98">
        <v>4370.3100000000004</v>
      </c>
      <c r="G1142" s="98">
        <v>2660.4000000000005</v>
      </c>
      <c r="H1142" s="121">
        <f t="shared" si="212"/>
        <v>15322.560000000001</v>
      </c>
      <c r="I1142" s="98">
        <v>838.50000000000011</v>
      </c>
      <c r="J1142" s="98"/>
      <c r="K1142" s="98"/>
      <c r="L1142" s="98"/>
      <c r="M1142" s="121">
        <f t="shared" si="213"/>
        <v>838.50000000000011</v>
      </c>
      <c r="N1142" s="98"/>
      <c r="O1142" s="98"/>
      <c r="P1142" s="98"/>
      <c r="Q1142" s="98"/>
      <c r="R1142" s="329">
        <f t="shared" si="211"/>
        <v>0</v>
      </c>
      <c r="S1142" s="336"/>
      <c r="T1142" s="323"/>
      <c r="U1142" s="323"/>
      <c r="V1142" s="323"/>
      <c r="W1142" s="337">
        <f t="shared" si="204"/>
        <v>0</v>
      </c>
      <c r="X1142" s="336"/>
      <c r="Y1142" s="323"/>
      <c r="Z1142" s="323"/>
      <c r="AA1142" s="323"/>
      <c r="AB1142" s="337">
        <f t="shared" si="210"/>
        <v>0</v>
      </c>
      <c r="AC1142" s="336"/>
      <c r="AD1142" s="323"/>
      <c r="AE1142" s="323"/>
      <c r="AF1142" s="323"/>
      <c r="AG1142" s="337">
        <f t="shared" si="208"/>
        <v>0</v>
      </c>
      <c r="AH1142" s="336"/>
      <c r="AI1142" s="323"/>
      <c r="AJ1142" s="323"/>
      <c r="AK1142" s="323"/>
      <c r="AL1142" s="337">
        <f t="shared" si="209"/>
        <v>0</v>
      </c>
    </row>
    <row r="1143" spans="1:38" ht="12.75" customHeight="1" x14ac:dyDescent="0.2">
      <c r="A1143" s="95" t="s">
        <v>41</v>
      </c>
      <c r="B1143" s="96" t="s">
        <v>21</v>
      </c>
      <c r="C1143" s="96" t="s">
        <v>128</v>
      </c>
      <c r="D1143" s="98"/>
      <c r="E1143" s="98"/>
      <c r="F1143" s="98"/>
      <c r="G1143" s="98">
        <v>509.45</v>
      </c>
      <c r="H1143" s="121">
        <f t="shared" si="212"/>
        <v>509.45</v>
      </c>
      <c r="I1143" s="98">
        <v>586.28000000000009</v>
      </c>
      <c r="J1143" s="98"/>
      <c r="K1143" s="98"/>
      <c r="L1143" s="98"/>
      <c r="M1143" s="121">
        <f t="shared" si="213"/>
        <v>586.28000000000009</v>
      </c>
      <c r="N1143" s="98"/>
      <c r="O1143" s="98"/>
      <c r="P1143" s="98"/>
      <c r="Q1143" s="98"/>
      <c r="R1143" s="329">
        <f t="shared" si="211"/>
        <v>0</v>
      </c>
      <c r="S1143" s="336"/>
      <c r="T1143" s="323"/>
      <c r="U1143" s="323"/>
      <c r="V1143" s="323"/>
      <c r="W1143" s="337">
        <f t="shared" si="204"/>
        <v>0</v>
      </c>
      <c r="X1143" s="336"/>
      <c r="Y1143" s="323"/>
      <c r="Z1143" s="323"/>
      <c r="AA1143" s="323"/>
      <c r="AB1143" s="337">
        <f t="shared" si="210"/>
        <v>0</v>
      </c>
      <c r="AC1143" s="336"/>
      <c r="AD1143" s="323"/>
      <c r="AE1143" s="323"/>
      <c r="AF1143" s="323"/>
      <c r="AG1143" s="337">
        <f t="shared" si="208"/>
        <v>0</v>
      </c>
      <c r="AH1143" s="336"/>
      <c r="AI1143" s="323"/>
      <c r="AJ1143" s="323"/>
      <c r="AK1143" s="323"/>
      <c r="AL1143" s="337">
        <f t="shared" si="209"/>
        <v>0</v>
      </c>
    </row>
    <row r="1144" spans="1:38" ht="12.75" customHeight="1" x14ac:dyDescent="0.2">
      <c r="A1144" s="95" t="s">
        <v>41</v>
      </c>
      <c r="B1144" s="96" t="s">
        <v>21</v>
      </c>
      <c r="C1144" s="96" t="s">
        <v>129</v>
      </c>
      <c r="D1144" s="98">
        <v>362.53999999999996</v>
      </c>
      <c r="E1144" s="98"/>
      <c r="F1144" s="98">
        <v>192.82999999999998</v>
      </c>
      <c r="G1144" s="98"/>
      <c r="H1144" s="121">
        <f t="shared" si="212"/>
        <v>555.36999999999989</v>
      </c>
      <c r="I1144" s="98">
        <v>130.65</v>
      </c>
      <c r="J1144" s="98"/>
      <c r="K1144" s="98"/>
      <c r="L1144" s="98"/>
      <c r="M1144" s="121">
        <f t="shared" si="213"/>
        <v>130.65</v>
      </c>
      <c r="N1144" s="98"/>
      <c r="O1144" s="98"/>
      <c r="P1144" s="98"/>
      <c r="Q1144" s="98"/>
      <c r="R1144" s="329">
        <f t="shared" si="211"/>
        <v>0</v>
      </c>
      <c r="S1144" s="336"/>
      <c r="T1144" s="323"/>
      <c r="U1144" s="323"/>
      <c r="V1144" s="323"/>
      <c r="W1144" s="337">
        <f t="shared" si="204"/>
        <v>0</v>
      </c>
      <c r="X1144" s="336"/>
      <c r="Y1144" s="323"/>
      <c r="Z1144" s="323"/>
      <c r="AA1144" s="323"/>
      <c r="AB1144" s="337">
        <f t="shared" si="210"/>
        <v>0</v>
      </c>
      <c r="AC1144" s="336"/>
      <c r="AD1144" s="323"/>
      <c r="AE1144" s="323"/>
      <c r="AF1144" s="323"/>
      <c r="AG1144" s="337">
        <f t="shared" si="208"/>
        <v>0</v>
      </c>
      <c r="AH1144" s="336"/>
      <c r="AI1144" s="323"/>
      <c r="AJ1144" s="323"/>
      <c r="AK1144" s="323"/>
      <c r="AL1144" s="337">
        <f t="shared" si="209"/>
        <v>0</v>
      </c>
    </row>
    <row r="1145" spans="1:38" ht="12.75" customHeight="1" x14ac:dyDescent="0.2">
      <c r="A1145" s="95" t="s">
        <v>41</v>
      </c>
      <c r="B1145" s="96" t="s">
        <v>21</v>
      </c>
      <c r="C1145" s="96" t="s">
        <v>180</v>
      </c>
      <c r="D1145" s="98">
        <v>62.95</v>
      </c>
      <c r="E1145" s="98">
        <v>162.20000000000002</v>
      </c>
      <c r="F1145" s="98">
        <v>104.67000000000002</v>
      </c>
      <c r="G1145" s="98">
        <v>107.47</v>
      </c>
      <c r="H1145" s="121">
        <f t="shared" si="212"/>
        <v>437.29000000000008</v>
      </c>
      <c r="I1145" s="98">
        <v>71.879999999999981</v>
      </c>
      <c r="J1145" s="98"/>
      <c r="K1145" s="98"/>
      <c r="L1145" s="98"/>
      <c r="M1145" s="121">
        <f t="shared" si="213"/>
        <v>71.879999999999981</v>
      </c>
      <c r="N1145" s="98"/>
      <c r="O1145" s="98"/>
      <c r="P1145" s="98"/>
      <c r="Q1145" s="98"/>
      <c r="R1145" s="329">
        <f t="shared" si="211"/>
        <v>0</v>
      </c>
      <c r="S1145" s="336"/>
      <c r="T1145" s="323"/>
      <c r="U1145" s="323"/>
      <c r="V1145" s="323"/>
      <c r="W1145" s="337">
        <f t="shared" si="204"/>
        <v>0</v>
      </c>
      <c r="X1145" s="336"/>
      <c r="Y1145" s="323"/>
      <c r="Z1145" s="323"/>
      <c r="AA1145" s="323"/>
      <c r="AB1145" s="337">
        <f t="shared" si="210"/>
        <v>0</v>
      </c>
      <c r="AC1145" s="336"/>
      <c r="AD1145" s="323"/>
      <c r="AE1145" s="323"/>
      <c r="AF1145" s="323"/>
      <c r="AG1145" s="337">
        <f t="shared" si="208"/>
        <v>0</v>
      </c>
      <c r="AH1145" s="336"/>
      <c r="AI1145" s="323"/>
      <c r="AJ1145" s="323"/>
      <c r="AK1145" s="323"/>
      <c r="AL1145" s="337">
        <f t="shared" si="209"/>
        <v>0</v>
      </c>
    </row>
    <row r="1146" spans="1:38" ht="12.75" customHeight="1" x14ac:dyDescent="0.2">
      <c r="A1146" s="95" t="s">
        <v>41</v>
      </c>
      <c r="B1146" s="96" t="s">
        <v>21</v>
      </c>
      <c r="C1146" s="96" t="s">
        <v>130</v>
      </c>
      <c r="D1146" s="98">
        <v>339.37</v>
      </c>
      <c r="E1146" s="98">
        <v>4235.4400000000014</v>
      </c>
      <c r="F1146" s="98">
        <v>1321.5600000000004</v>
      </c>
      <c r="G1146" s="98">
        <v>1442.6200000000003</v>
      </c>
      <c r="H1146" s="121">
        <f t="shared" si="212"/>
        <v>7338.9900000000016</v>
      </c>
      <c r="I1146" s="98">
        <v>311.54999999999995</v>
      </c>
      <c r="J1146" s="98"/>
      <c r="K1146" s="98"/>
      <c r="L1146" s="98"/>
      <c r="M1146" s="121">
        <f t="shared" si="213"/>
        <v>311.54999999999995</v>
      </c>
      <c r="N1146" s="98"/>
      <c r="O1146" s="98"/>
      <c r="P1146" s="98"/>
      <c r="Q1146" s="98"/>
      <c r="R1146" s="329">
        <f t="shared" si="211"/>
        <v>0</v>
      </c>
      <c r="S1146" s="336"/>
      <c r="T1146" s="323"/>
      <c r="U1146" s="323"/>
      <c r="V1146" s="323"/>
      <c r="W1146" s="337">
        <f t="shared" si="204"/>
        <v>0</v>
      </c>
      <c r="X1146" s="336"/>
      <c r="Y1146" s="323"/>
      <c r="Z1146" s="323"/>
      <c r="AA1146" s="323"/>
      <c r="AB1146" s="337">
        <f t="shared" si="210"/>
        <v>0</v>
      </c>
      <c r="AC1146" s="336"/>
      <c r="AD1146" s="323"/>
      <c r="AE1146" s="323"/>
      <c r="AF1146" s="323"/>
      <c r="AG1146" s="337">
        <f t="shared" si="208"/>
        <v>0</v>
      </c>
      <c r="AH1146" s="336"/>
      <c r="AI1146" s="323"/>
      <c r="AJ1146" s="323"/>
      <c r="AK1146" s="323"/>
      <c r="AL1146" s="337">
        <f t="shared" si="209"/>
        <v>0</v>
      </c>
    </row>
    <row r="1147" spans="1:38" ht="12.75" customHeight="1" x14ac:dyDescent="0.2">
      <c r="A1147" s="95" t="s">
        <v>41</v>
      </c>
      <c r="B1147" s="96" t="s">
        <v>21</v>
      </c>
      <c r="C1147" s="96" t="s">
        <v>181</v>
      </c>
      <c r="D1147" s="98"/>
      <c r="E1147" s="98">
        <v>548.56000000000006</v>
      </c>
      <c r="F1147" s="98">
        <v>969.44999999999993</v>
      </c>
      <c r="G1147" s="98">
        <v>179.38000000000002</v>
      </c>
      <c r="H1147" s="121">
        <f t="shared" si="212"/>
        <v>1697.39</v>
      </c>
      <c r="I1147" s="98">
        <v>106.26</v>
      </c>
      <c r="J1147" s="98"/>
      <c r="K1147" s="98"/>
      <c r="L1147" s="98"/>
      <c r="M1147" s="121">
        <f t="shared" si="213"/>
        <v>106.26</v>
      </c>
      <c r="N1147" s="98"/>
      <c r="O1147" s="98"/>
      <c r="P1147" s="98"/>
      <c r="Q1147" s="98"/>
      <c r="R1147" s="329">
        <f t="shared" si="211"/>
        <v>0</v>
      </c>
      <c r="S1147" s="336"/>
      <c r="T1147" s="323"/>
      <c r="U1147" s="323"/>
      <c r="V1147" s="323"/>
      <c r="W1147" s="337">
        <f t="shared" si="204"/>
        <v>0</v>
      </c>
      <c r="X1147" s="336"/>
      <c r="Y1147" s="323"/>
      <c r="Z1147" s="323"/>
      <c r="AA1147" s="323"/>
      <c r="AB1147" s="337">
        <f t="shared" si="210"/>
        <v>0</v>
      </c>
      <c r="AC1147" s="336"/>
      <c r="AD1147" s="323"/>
      <c r="AE1147" s="323"/>
      <c r="AF1147" s="323"/>
      <c r="AG1147" s="337">
        <f t="shared" si="208"/>
        <v>0</v>
      </c>
      <c r="AH1147" s="336"/>
      <c r="AI1147" s="323"/>
      <c r="AJ1147" s="323"/>
      <c r="AK1147" s="323"/>
      <c r="AL1147" s="337">
        <f t="shared" si="209"/>
        <v>0</v>
      </c>
    </row>
    <row r="1148" spans="1:38" ht="12.75" customHeight="1" x14ac:dyDescent="0.2">
      <c r="A1148" s="95" t="s">
        <v>41</v>
      </c>
      <c r="B1148" s="96" t="s">
        <v>21</v>
      </c>
      <c r="C1148" s="96" t="s">
        <v>131</v>
      </c>
      <c r="D1148" s="98">
        <v>841.15000000000009</v>
      </c>
      <c r="E1148" s="98">
        <v>751.05</v>
      </c>
      <c r="F1148" s="98">
        <v>5337.0499999999984</v>
      </c>
      <c r="G1148" s="98">
        <v>3599.59</v>
      </c>
      <c r="H1148" s="121">
        <f t="shared" si="212"/>
        <v>10528.839999999998</v>
      </c>
      <c r="I1148" s="98">
        <v>851.38</v>
      </c>
      <c r="J1148" s="98"/>
      <c r="K1148" s="98"/>
      <c r="L1148" s="98"/>
      <c r="M1148" s="121">
        <f t="shared" si="213"/>
        <v>851.38</v>
      </c>
      <c r="N1148" s="98"/>
      <c r="O1148" s="98"/>
      <c r="P1148" s="98"/>
      <c r="Q1148" s="98"/>
      <c r="R1148" s="329">
        <f t="shared" si="211"/>
        <v>0</v>
      </c>
      <c r="S1148" s="336"/>
      <c r="T1148" s="323"/>
      <c r="U1148" s="323"/>
      <c r="V1148" s="323"/>
      <c r="W1148" s="337">
        <f t="shared" si="204"/>
        <v>0</v>
      </c>
      <c r="X1148" s="336"/>
      <c r="Y1148" s="323"/>
      <c r="Z1148" s="323"/>
      <c r="AA1148" s="323"/>
      <c r="AB1148" s="337">
        <f t="shared" si="210"/>
        <v>0</v>
      </c>
      <c r="AC1148" s="336"/>
      <c r="AD1148" s="323"/>
      <c r="AE1148" s="323"/>
      <c r="AF1148" s="323"/>
      <c r="AG1148" s="337">
        <f t="shared" si="208"/>
        <v>0</v>
      </c>
      <c r="AH1148" s="336"/>
      <c r="AI1148" s="323"/>
      <c r="AJ1148" s="323"/>
      <c r="AK1148" s="323"/>
      <c r="AL1148" s="337">
        <f t="shared" si="209"/>
        <v>0</v>
      </c>
    </row>
    <row r="1149" spans="1:38" ht="12.75" customHeight="1" x14ac:dyDescent="0.2">
      <c r="A1149" s="95" t="s">
        <v>41</v>
      </c>
      <c r="B1149" s="96" t="s">
        <v>21</v>
      </c>
      <c r="C1149" s="96" t="s">
        <v>132</v>
      </c>
      <c r="D1149" s="98"/>
      <c r="E1149" s="98">
        <v>441.00000000000011</v>
      </c>
      <c r="F1149" s="98">
        <v>528.98</v>
      </c>
      <c r="G1149" s="98">
        <v>1064.77</v>
      </c>
      <c r="H1149" s="121">
        <f t="shared" si="212"/>
        <v>2034.75</v>
      </c>
      <c r="I1149" s="98"/>
      <c r="J1149" s="98"/>
      <c r="K1149" s="98"/>
      <c r="L1149" s="98"/>
      <c r="M1149" s="121">
        <f t="shared" si="213"/>
        <v>0</v>
      </c>
      <c r="N1149" s="98"/>
      <c r="O1149" s="98"/>
      <c r="P1149" s="98"/>
      <c r="Q1149" s="98"/>
      <c r="R1149" s="329">
        <f t="shared" si="211"/>
        <v>0</v>
      </c>
      <c r="S1149" s="336"/>
      <c r="T1149" s="323"/>
      <c r="U1149" s="323"/>
      <c r="V1149" s="323"/>
      <c r="W1149" s="337">
        <f t="shared" si="204"/>
        <v>0</v>
      </c>
      <c r="X1149" s="336"/>
      <c r="Y1149" s="323"/>
      <c r="Z1149" s="323"/>
      <c r="AA1149" s="323"/>
      <c r="AB1149" s="337">
        <f t="shared" si="210"/>
        <v>0</v>
      </c>
      <c r="AC1149" s="336"/>
      <c r="AD1149" s="323"/>
      <c r="AE1149" s="323"/>
      <c r="AF1149" s="323"/>
      <c r="AG1149" s="337">
        <f t="shared" si="208"/>
        <v>0</v>
      </c>
      <c r="AH1149" s="336"/>
      <c r="AI1149" s="323"/>
      <c r="AJ1149" s="323"/>
      <c r="AK1149" s="323"/>
      <c r="AL1149" s="337">
        <f t="shared" si="209"/>
        <v>0</v>
      </c>
    </row>
    <row r="1150" spans="1:38" ht="12.75" customHeight="1" x14ac:dyDescent="0.2">
      <c r="A1150" s="95" t="s">
        <v>41</v>
      </c>
      <c r="B1150" s="96" t="s">
        <v>21</v>
      </c>
      <c r="C1150" s="96" t="s">
        <v>133</v>
      </c>
      <c r="D1150" s="98">
        <v>1778.2800000000002</v>
      </c>
      <c r="E1150" s="98">
        <v>1124.99</v>
      </c>
      <c r="F1150" s="98">
        <v>4438.41</v>
      </c>
      <c r="G1150" s="98">
        <v>432.18000000000006</v>
      </c>
      <c r="H1150" s="121">
        <f t="shared" si="212"/>
        <v>7773.8600000000006</v>
      </c>
      <c r="I1150" s="98"/>
      <c r="J1150" s="98"/>
      <c r="K1150" s="98"/>
      <c r="L1150" s="98"/>
      <c r="M1150" s="121">
        <f t="shared" si="213"/>
        <v>0</v>
      </c>
      <c r="N1150" s="98"/>
      <c r="O1150" s="98"/>
      <c r="P1150" s="98"/>
      <c r="Q1150" s="98"/>
      <c r="R1150" s="329">
        <f t="shared" si="211"/>
        <v>0</v>
      </c>
      <c r="S1150" s="336"/>
      <c r="T1150" s="323"/>
      <c r="U1150" s="323"/>
      <c r="V1150" s="323"/>
      <c r="W1150" s="337">
        <f t="shared" si="204"/>
        <v>0</v>
      </c>
      <c r="X1150" s="336"/>
      <c r="Y1150" s="323"/>
      <c r="Z1150" s="323"/>
      <c r="AA1150" s="323"/>
      <c r="AB1150" s="337">
        <f t="shared" si="210"/>
        <v>0</v>
      </c>
      <c r="AC1150" s="336"/>
      <c r="AD1150" s="323"/>
      <c r="AE1150" s="323"/>
      <c r="AF1150" s="323"/>
      <c r="AG1150" s="337">
        <f t="shared" si="208"/>
        <v>0</v>
      </c>
      <c r="AH1150" s="336"/>
      <c r="AI1150" s="323"/>
      <c r="AJ1150" s="323"/>
      <c r="AK1150" s="323"/>
      <c r="AL1150" s="337">
        <f t="shared" si="209"/>
        <v>0</v>
      </c>
    </row>
    <row r="1151" spans="1:38" ht="12.75" customHeight="1" x14ac:dyDescent="0.2">
      <c r="A1151" s="95" t="s">
        <v>41</v>
      </c>
      <c r="B1151" s="96" t="s">
        <v>21</v>
      </c>
      <c r="C1151" s="96" t="s">
        <v>134</v>
      </c>
      <c r="D1151" s="98">
        <v>111.67999999999999</v>
      </c>
      <c r="E1151" s="98">
        <v>5736.2199999999984</v>
      </c>
      <c r="F1151" s="98">
        <v>1979.9500000000003</v>
      </c>
      <c r="G1151" s="98">
        <v>391.52</v>
      </c>
      <c r="H1151" s="121">
        <f t="shared" si="212"/>
        <v>8219.369999999999</v>
      </c>
      <c r="I1151" s="98">
        <v>1933.2900000000004</v>
      </c>
      <c r="J1151" s="98"/>
      <c r="K1151" s="98"/>
      <c r="L1151" s="98"/>
      <c r="M1151" s="121">
        <f t="shared" si="213"/>
        <v>1933.2900000000004</v>
      </c>
      <c r="N1151" s="98"/>
      <c r="O1151" s="98"/>
      <c r="P1151" s="98"/>
      <c r="Q1151" s="98"/>
      <c r="R1151" s="329">
        <f t="shared" si="211"/>
        <v>0</v>
      </c>
      <c r="S1151" s="336"/>
      <c r="T1151" s="323"/>
      <c r="U1151" s="323"/>
      <c r="V1151" s="323"/>
      <c r="W1151" s="337">
        <f t="shared" si="204"/>
        <v>0</v>
      </c>
      <c r="X1151" s="336"/>
      <c r="Y1151" s="323"/>
      <c r="Z1151" s="323"/>
      <c r="AA1151" s="323"/>
      <c r="AB1151" s="337">
        <f t="shared" si="210"/>
        <v>0</v>
      </c>
      <c r="AC1151" s="336"/>
      <c r="AD1151" s="323"/>
      <c r="AE1151" s="323"/>
      <c r="AF1151" s="323"/>
      <c r="AG1151" s="337">
        <f t="shared" si="208"/>
        <v>0</v>
      </c>
      <c r="AH1151" s="336"/>
      <c r="AI1151" s="323"/>
      <c r="AJ1151" s="323"/>
      <c r="AK1151" s="323"/>
      <c r="AL1151" s="337">
        <f t="shared" si="209"/>
        <v>0</v>
      </c>
    </row>
    <row r="1152" spans="1:38" ht="12.75" customHeight="1" x14ac:dyDescent="0.2">
      <c r="A1152" s="95" t="s">
        <v>41</v>
      </c>
      <c r="B1152" s="96" t="s">
        <v>21</v>
      </c>
      <c r="C1152" s="96" t="s">
        <v>135</v>
      </c>
      <c r="D1152" s="98"/>
      <c r="E1152" s="98">
        <v>127.94000000000001</v>
      </c>
      <c r="F1152" s="98"/>
      <c r="G1152" s="98"/>
      <c r="H1152" s="121">
        <f t="shared" si="212"/>
        <v>127.94000000000001</v>
      </c>
      <c r="I1152" s="98"/>
      <c r="J1152" s="98"/>
      <c r="K1152" s="98"/>
      <c r="L1152" s="98"/>
      <c r="M1152" s="121">
        <f t="shared" si="213"/>
        <v>0</v>
      </c>
      <c r="N1152" s="98"/>
      <c r="O1152" s="98"/>
      <c r="P1152" s="98"/>
      <c r="Q1152" s="98"/>
      <c r="R1152" s="329">
        <f t="shared" si="211"/>
        <v>0</v>
      </c>
      <c r="S1152" s="336"/>
      <c r="T1152" s="323"/>
      <c r="U1152" s="323"/>
      <c r="V1152" s="323"/>
      <c r="W1152" s="337">
        <f t="shared" si="204"/>
        <v>0</v>
      </c>
      <c r="X1152" s="336"/>
      <c r="Y1152" s="323"/>
      <c r="Z1152" s="323"/>
      <c r="AA1152" s="323"/>
      <c r="AB1152" s="337">
        <f t="shared" si="210"/>
        <v>0</v>
      </c>
      <c r="AC1152" s="336"/>
      <c r="AD1152" s="323"/>
      <c r="AE1152" s="323"/>
      <c r="AF1152" s="323"/>
      <c r="AG1152" s="337">
        <f t="shared" si="208"/>
        <v>0</v>
      </c>
      <c r="AH1152" s="336"/>
      <c r="AI1152" s="323"/>
      <c r="AJ1152" s="323"/>
      <c r="AK1152" s="323"/>
      <c r="AL1152" s="337">
        <f t="shared" si="209"/>
        <v>0</v>
      </c>
    </row>
    <row r="1153" spans="1:38" ht="12.75" customHeight="1" x14ac:dyDescent="0.2">
      <c r="A1153" s="95" t="s">
        <v>41</v>
      </c>
      <c r="B1153" s="96" t="s">
        <v>21</v>
      </c>
      <c r="C1153" s="96" t="s">
        <v>175</v>
      </c>
      <c r="D1153" s="98">
        <v>346.96</v>
      </c>
      <c r="E1153" s="98">
        <v>840.93000000000006</v>
      </c>
      <c r="F1153" s="98">
        <v>50.04</v>
      </c>
      <c r="G1153" s="98">
        <v>530.94000000000005</v>
      </c>
      <c r="H1153" s="121">
        <f t="shared" si="212"/>
        <v>1768.8700000000001</v>
      </c>
      <c r="I1153" s="98">
        <v>205.95</v>
      </c>
      <c r="J1153" s="98"/>
      <c r="K1153" s="98"/>
      <c r="L1153" s="98"/>
      <c r="M1153" s="121">
        <f t="shared" si="213"/>
        <v>205.95</v>
      </c>
      <c r="N1153" s="98"/>
      <c r="O1153" s="98"/>
      <c r="P1153" s="98"/>
      <c r="Q1153" s="98"/>
      <c r="R1153" s="329">
        <f t="shared" si="211"/>
        <v>0</v>
      </c>
      <c r="S1153" s="336"/>
      <c r="T1153" s="323"/>
      <c r="U1153" s="323"/>
      <c r="V1153" s="323"/>
      <c r="W1153" s="337">
        <f t="shared" si="204"/>
        <v>0</v>
      </c>
      <c r="X1153" s="336"/>
      <c r="Y1153" s="323"/>
      <c r="Z1153" s="323"/>
      <c r="AA1153" s="323"/>
      <c r="AB1153" s="337">
        <f t="shared" si="210"/>
        <v>0</v>
      </c>
      <c r="AC1153" s="336"/>
      <c r="AD1153" s="323"/>
      <c r="AE1153" s="323"/>
      <c r="AF1153" s="323"/>
      <c r="AG1153" s="337">
        <f t="shared" si="208"/>
        <v>0</v>
      </c>
      <c r="AH1153" s="336"/>
      <c r="AI1153" s="323"/>
      <c r="AJ1153" s="323"/>
      <c r="AK1153" s="323"/>
      <c r="AL1153" s="337">
        <f t="shared" si="209"/>
        <v>0</v>
      </c>
    </row>
    <row r="1154" spans="1:38" ht="12.75" customHeight="1" x14ac:dyDescent="0.2">
      <c r="A1154" s="95" t="s">
        <v>41</v>
      </c>
      <c r="B1154" s="96" t="s">
        <v>21</v>
      </c>
      <c r="C1154" s="96" t="s">
        <v>182</v>
      </c>
      <c r="D1154" s="98">
        <v>837.65999999999985</v>
      </c>
      <c r="E1154" s="98">
        <v>5463.61</v>
      </c>
      <c r="F1154" s="98">
        <v>4088.21</v>
      </c>
      <c r="G1154" s="98">
        <v>1380.65</v>
      </c>
      <c r="H1154" s="121">
        <f t="shared" si="212"/>
        <v>11770.13</v>
      </c>
      <c r="I1154" s="98">
        <v>695.26</v>
      </c>
      <c r="J1154" s="98"/>
      <c r="K1154" s="98"/>
      <c r="L1154" s="98"/>
      <c r="M1154" s="121">
        <f t="shared" si="213"/>
        <v>695.26</v>
      </c>
      <c r="N1154" s="98"/>
      <c r="O1154" s="98"/>
      <c r="P1154" s="98"/>
      <c r="Q1154" s="98"/>
      <c r="R1154" s="329">
        <f t="shared" si="211"/>
        <v>0</v>
      </c>
      <c r="S1154" s="336"/>
      <c r="T1154" s="323"/>
      <c r="U1154" s="323"/>
      <c r="V1154" s="323"/>
      <c r="W1154" s="337">
        <f t="shared" ref="W1154:W1215" si="214">SUM(S1154:V1154)</f>
        <v>0</v>
      </c>
      <c r="X1154" s="336"/>
      <c r="Y1154" s="323"/>
      <c r="Z1154" s="323"/>
      <c r="AA1154" s="323"/>
      <c r="AB1154" s="337">
        <f t="shared" si="210"/>
        <v>0</v>
      </c>
      <c r="AC1154" s="336"/>
      <c r="AD1154" s="323"/>
      <c r="AE1154" s="323"/>
      <c r="AF1154" s="323"/>
      <c r="AG1154" s="337">
        <f t="shared" si="208"/>
        <v>0</v>
      </c>
      <c r="AH1154" s="336"/>
      <c r="AI1154" s="323"/>
      <c r="AJ1154" s="323"/>
      <c r="AK1154" s="323"/>
      <c r="AL1154" s="337">
        <f t="shared" si="209"/>
        <v>0</v>
      </c>
    </row>
    <row r="1155" spans="1:38" ht="12.75" customHeight="1" x14ac:dyDescent="0.2">
      <c r="A1155" s="95" t="s">
        <v>41</v>
      </c>
      <c r="B1155" s="96" t="s">
        <v>21</v>
      </c>
      <c r="C1155" s="96" t="s">
        <v>136</v>
      </c>
      <c r="D1155" s="98">
        <v>1863.8100000000002</v>
      </c>
      <c r="E1155" s="98">
        <v>1714.41</v>
      </c>
      <c r="F1155" s="98">
        <v>794.56999999999994</v>
      </c>
      <c r="G1155" s="98">
        <v>924.81000000000006</v>
      </c>
      <c r="H1155" s="121">
        <f t="shared" si="212"/>
        <v>5297.6</v>
      </c>
      <c r="I1155" s="98">
        <v>266.09000000000003</v>
      </c>
      <c r="J1155" s="98"/>
      <c r="K1155" s="98"/>
      <c r="L1155" s="98"/>
      <c r="M1155" s="121">
        <f t="shared" si="213"/>
        <v>266.09000000000003</v>
      </c>
      <c r="N1155" s="98"/>
      <c r="O1155" s="98"/>
      <c r="P1155" s="98"/>
      <c r="Q1155" s="98"/>
      <c r="R1155" s="329">
        <f t="shared" si="211"/>
        <v>0</v>
      </c>
      <c r="S1155" s="336"/>
      <c r="T1155" s="323"/>
      <c r="U1155" s="323"/>
      <c r="V1155" s="323"/>
      <c r="W1155" s="337">
        <f t="shared" si="214"/>
        <v>0</v>
      </c>
      <c r="X1155" s="336"/>
      <c r="Y1155" s="323"/>
      <c r="Z1155" s="323"/>
      <c r="AA1155" s="323"/>
      <c r="AB1155" s="337">
        <f t="shared" si="210"/>
        <v>0</v>
      </c>
      <c r="AC1155" s="336"/>
      <c r="AD1155" s="323"/>
      <c r="AE1155" s="323"/>
      <c r="AF1155" s="323"/>
      <c r="AG1155" s="337">
        <f t="shared" si="208"/>
        <v>0</v>
      </c>
      <c r="AH1155" s="336"/>
      <c r="AI1155" s="323"/>
      <c r="AJ1155" s="323"/>
      <c r="AK1155" s="323"/>
      <c r="AL1155" s="337">
        <f t="shared" si="209"/>
        <v>0</v>
      </c>
    </row>
    <row r="1156" spans="1:38" ht="12.75" customHeight="1" x14ac:dyDescent="0.2">
      <c r="A1156" s="95" t="s">
        <v>41</v>
      </c>
      <c r="B1156" s="96" t="s">
        <v>21</v>
      </c>
      <c r="C1156" s="96" t="s">
        <v>183</v>
      </c>
      <c r="D1156" s="98"/>
      <c r="E1156" s="98">
        <v>177.62</v>
      </c>
      <c r="F1156" s="98"/>
      <c r="G1156" s="98">
        <v>26.36</v>
      </c>
      <c r="H1156" s="121">
        <f t="shared" si="212"/>
        <v>203.98000000000002</v>
      </c>
      <c r="I1156" s="98">
        <v>19.98</v>
      </c>
      <c r="J1156" s="98"/>
      <c r="K1156" s="98"/>
      <c r="L1156" s="98"/>
      <c r="M1156" s="121">
        <f t="shared" si="213"/>
        <v>19.98</v>
      </c>
      <c r="N1156" s="98"/>
      <c r="O1156" s="98"/>
      <c r="P1156" s="98"/>
      <c r="Q1156" s="98"/>
      <c r="R1156" s="329">
        <f t="shared" si="211"/>
        <v>0</v>
      </c>
      <c r="S1156" s="336"/>
      <c r="T1156" s="323"/>
      <c r="U1156" s="323"/>
      <c r="V1156" s="323"/>
      <c r="W1156" s="337">
        <f t="shared" si="214"/>
        <v>0</v>
      </c>
      <c r="X1156" s="336"/>
      <c r="Y1156" s="323"/>
      <c r="Z1156" s="323"/>
      <c r="AA1156" s="323"/>
      <c r="AB1156" s="337">
        <f t="shared" si="210"/>
        <v>0</v>
      </c>
      <c r="AC1156" s="336"/>
      <c r="AD1156" s="323"/>
      <c r="AE1156" s="323"/>
      <c r="AF1156" s="323"/>
      <c r="AG1156" s="337">
        <f t="shared" si="208"/>
        <v>0</v>
      </c>
      <c r="AH1156" s="336"/>
      <c r="AI1156" s="323"/>
      <c r="AJ1156" s="323"/>
      <c r="AK1156" s="323"/>
      <c r="AL1156" s="337">
        <f t="shared" si="209"/>
        <v>0</v>
      </c>
    </row>
    <row r="1157" spans="1:38" ht="12.75" customHeight="1" x14ac:dyDescent="0.2">
      <c r="A1157" s="95" t="s">
        <v>41</v>
      </c>
      <c r="B1157" s="96" t="s">
        <v>21</v>
      </c>
      <c r="C1157" s="96" t="s">
        <v>184</v>
      </c>
      <c r="D1157" s="98">
        <v>458.28000000000003</v>
      </c>
      <c r="E1157" s="98"/>
      <c r="F1157" s="98">
        <v>915.46</v>
      </c>
      <c r="G1157" s="98"/>
      <c r="H1157" s="121">
        <f t="shared" si="212"/>
        <v>1373.74</v>
      </c>
      <c r="I1157" s="98"/>
      <c r="J1157" s="98"/>
      <c r="K1157" s="98"/>
      <c r="L1157" s="98"/>
      <c r="M1157" s="121">
        <f t="shared" si="213"/>
        <v>0</v>
      </c>
      <c r="N1157" s="98"/>
      <c r="O1157" s="98"/>
      <c r="P1157" s="98"/>
      <c r="Q1157" s="98"/>
      <c r="R1157" s="329">
        <f t="shared" si="211"/>
        <v>0</v>
      </c>
      <c r="S1157" s="336"/>
      <c r="T1157" s="323"/>
      <c r="U1157" s="323"/>
      <c r="V1157" s="323"/>
      <c r="W1157" s="337">
        <f t="shared" si="214"/>
        <v>0</v>
      </c>
      <c r="X1157" s="336"/>
      <c r="Y1157" s="323"/>
      <c r="Z1157" s="323"/>
      <c r="AA1157" s="323"/>
      <c r="AB1157" s="337">
        <f t="shared" si="210"/>
        <v>0</v>
      </c>
      <c r="AC1157" s="336"/>
      <c r="AD1157" s="323"/>
      <c r="AE1157" s="323"/>
      <c r="AF1157" s="323"/>
      <c r="AG1157" s="337">
        <f t="shared" si="208"/>
        <v>0</v>
      </c>
      <c r="AH1157" s="336"/>
      <c r="AI1157" s="323"/>
      <c r="AJ1157" s="323"/>
      <c r="AK1157" s="323"/>
      <c r="AL1157" s="337">
        <f t="shared" si="209"/>
        <v>0</v>
      </c>
    </row>
    <row r="1158" spans="1:38" ht="12.75" customHeight="1" x14ac:dyDescent="0.2">
      <c r="A1158" s="95" t="s">
        <v>41</v>
      </c>
      <c r="B1158" s="96" t="s">
        <v>21</v>
      </c>
      <c r="C1158" s="96" t="s">
        <v>137</v>
      </c>
      <c r="D1158" s="98">
        <v>64.48</v>
      </c>
      <c r="E1158" s="98">
        <v>1517.0400000000004</v>
      </c>
      <c r="F1158" s="98">
        <v>190.91000000000003</v>
      </c>
      <c r="G1158" s="98">
        <v>171.17000000000002</v>
      </c>
      <c r="H1158" s="121">
        <f t="shared" si="212"/>
        <v>1943.6000000000006</v>
      </c>
      <c r="I1158" s="98">
        <v>25.86</v>
      </c>
      <c r="J1158" s="98"/>
      <c r="K1158" s="98"/>
      <c r="L1158" s="98"/>
      <c r="M1158" s="121">
        <f t="shared" si="213"/>
        <v>25.86</v>
      </c>
      <c r="N1158" s="98"/>
      <c r="O1158" s="98"/>
      <c r="P1158" s="98"/>
      <c r="Q1158" s="98"/>
      <c r="R1158" s="329">
        <f t="shared" si="211"/>
        <v>0</v>
      </c>
      <c r="S1158" s="336"/>
      <c r="T1158" s="323"/>
      <c r="U1158" s="323"/>
      <c r="V1158" s="323"/>
      <c r="W1158" s="337">
        <f t="shared" si="214"/>
        <v>0</v>
      </c>
      <c r="X1158" s="336"/>
      <c r="Y1158" s="323"/>
      <c r="Z1158" s="323"/>
      <c r="AA1158" s="323"/>
      <c r="AB1158" s="337">
        <f t="shared" si="210"/>
        <v>0</v>
      </c>
      <c r="AC1158" s="336"/>
      <c r="AD1158" s="323"/>
      <c r="AE1158" s="323"/>
      <c r="AF1158" s="323"/>
      <c r="AG1158" s="337">
        <f t="shared" si="208"/>
        <v>0</v>
      </c>
      <c r="AH1158" s="336"/>
      <c r="AI1158" s="323"/>
      <c r="AJ1158" s="323"/>
      <c r="AK1158" s="323"/>
      <c r="AL1158" s="337">
        <f t="shared" si="209"/>
        <v>0</v>
      </c>
    </row>
    <row r="1159" spans="1:38" ht="12.75" customHeight="1" x14ac:dyDescent="0.2">
      <c r="A1159" s="95" t="s">
        <v>41</v>
      </c>
      <c r="B1159" s="96" t="s">
        <v>21</v>
      </c>
      <c r="C1159" s="96" t="s">
        <v>138</v>
      </c>
      <c r="D1159" s="98">
        <v>39.520000000000003</v>
      </c>
      <c r="E1159" s="98"/>
      <c r="F1159" s="98"/>
      <c r="G1159" s="98">
        <v>71.240000000000009</v>
      </c>
      <c r="H1159" s="121">
        <f t="shared" si="212"/>
        <v>110.76000000000002</v>
      </c>
      <c r="I1159" s="98">
        <v>1456.46</v>
      </c>
      <c r="J1159" s="98"/>
      <c r="K1159" s="98"/>
      <c r="L1159" s="98"/>
      <c r="M1159" s="121">
        <f t="shared" si="213"/>
        <v>1456.46</v>
      </c>
      <c r="N1159" s="98"/>
      <c r="O1159" s="98"/>
      <c r="P1159" s="98"/>
      <c r="Q1159" s="98"/>
      <c r="R1159" s="329">
        <f t="shared" si="211"/>
        <v>0</v>
      </c>
      <c r="S1159" s="336"/>
      <c r="T1159" s="323"/>
      <c r="U1159" s="323"/>
      <c r="V1159" s="323"/>
      <c r="W1159" s="337">
        <f t="shared" si="214"/>
        <v>0</v>
      </c>
      <c r="X1159" s="336"/>
      <c r="Y1159" s="323"/>
      <c r="Z1159" s="323"/>
      <c r="AA1159" s="323"/>
      <c r="AB1159" s="337">
        <f t="shared" si="210"/>
        <v>0</v>
      </c>
      <c r="AC1159" s="336"/>
      <c r="AD1159" s="323"/>
      <c r="AE1159" s="323"/>
      <c r="AF1159" s="323"/>
      <c r="AG1159" s="337">
        <f t="shared" si="208"/>
        <v>0</v>
      </c>
      <c r="AH1159" s="336"/>
      <c r="AI1159" s="323"/>
      <c r="AJ1159" s="323"/>
      <c r="AK1159" s="323"/>
      <c r="AL1159" s="337">
        <f t="shared" si="209"/>
        <v>0</v>
      </c>
    </row>
    <row r="1160" spans="1:38" ht="12.75" customHeight="1" x14ac:dyDescent="0.2">
      <c r="A1160" s="95" t="s">
        <v>41</v>
      </c>
      <c r="B1160" s="96" t="s">
        <v>21</v>
      </c>
      <c r="C1160" s="96" t="s">
        <v>139</v>
      </c>
      <c r="D1160" s="98">
        <v>983.1</v>
      </c>
      <c r="E1160" s="98">
        <v>9107.8899999999976</v>
      </c>
      <c r="F1160" s="98">
        <v>3962.18</v>
      </c>
      <c r="G1160" s="98">
        <v>3033.36</v>
      </c>
      <c r="H1160" s="121">
        <f t="shared" si="212"/>
        <v>17086.53</v>
      </c>
      <c r="I1160" s="98">
        <v>227.92</v>
      </c>
      <c r="J1160" s="98"/>
      <c r="K1160" s="98"/>
      <c r="L1160" s="98"/>
      <c r="M1160" s="121">
        <f t="shared" si="213"/>
        <v>227.92</v>
      </c>
      <c r="N1160" s="98"/>
      <c r="O1160" s="98"/>
      <c r="P1160" s="98"/>
      <c r="Q1160" s="98"/>
      <c r="R1160" s="329">
        <f t="shared" si="211"/>
        <v>0</v>
      </c>
      <c r="S1160" s="336"/>
      <c r="T1160" s="323"/>
      <c r="U1160" s="323"/>
      <c r="V1160" s="323"/>
      <c r="W1160" s="337">
        <f t="shared" si="214"/>
        <v>0</v>
      </c>
      <c r="X1160" s="336"/>
      <c r="Y1160" s="323"/>
      <c r="Z1160" s="323"/>
      <c r="AA1160" s="323"/>
      <c r="AB1160" s="337">
        <f t="shared" si="210"/>
        <v>0</v>
      </c>
      <c r="AC1160" s="336"/>
      <c r="AD1160" s="323"/>
      <c r="AE1160" s="323"/>
      <c r="AF1160" s="323"/>
      <c r="AG1160" s="337">
        <f t="shared" si="208"/>
        <v>0</v>
      </c>
      <c r="AH1160" s="336"/>
      <c r="AI1160" s="323"/>
      <c r="AJ1160" s="323"/>
      <c r="AK1160" s="323"/>
      <c r="AL1160" s="337">
        <f t="shared" si="209"/>
        <v>0</v>
      </c>
    </row>
    <row r="1161" spans="1:38" ht="12.75" customHeight="1" x14ac:dyDescent="0.2">
      <c r="A1161" s="95" t="s">
        <v>41</v>
      </c>
      <c r="B1161" s="96" t="s">
        <v>21</v>
      </c>
      <c r="C1161" s="96" t="s">
        <v>156</v>
      </c>
      <c r="D1161" s="98">
        <v>2179.9800000000005</v>
      </c>
      <c r="E1161" s="98">
        <v>28604.519999999986</v>
      </c>
      <c r="F1161" s="98">
        <v>3423.61</v>
      </c>
      <c r="G1161" s="98">
        <v>2197.37</v>
      </c>
      <c r="H1161" s="121">
        <f t="shared" si="212"/>
        <v>36405.479999999989</v>
      </c>
      <c r="I1161" s="98">
        <v>5311.5400000000009</v>
      </c>
      <c r="J1161" s="98"/>
      <c r="K1161" s="98"/>
      <c r="L1161" s="98"/>
      <c r="M1161" s="121">
        <f t="shared" si="213"/>
        <v>5311.5400000000009</v>
      </c>
      <c r="N1161" s="98"/>
      <c r="O1161" s="98"/>
      <c r="P1161" s="98"/>
      <c r="Q1161" s="98"/>
      <c r="R1161" s="329">
        <f t="shared" si="211"/>
        <v>0</v>
      </c>
      <c r="S1161" s="336"/>
      <c r="T1161" s="323"/>
      <c r="U1161" s="323"/>
      <c r="V1161" s="323"/>
      <c r="W1161" s="337">
        <f t="shared" si="214"/>
        <v>0</v>
      </c>
      <c r="X1161" s="336"/>
      <c r="Y1161" s="323"/>
      <c r="Z1161" s="323"/>
      <c r="AA1161" s="323"/>
      <c r="AB1161" s="337">
        <f t="shared" si="210"/>
        <v>0</v>
      </c>
      <c r="AC1161" s="336"/>
      <c r="AD1161" s="323"/>
      <c r="AE1161" s="323"/>
      <c r="AF1161" s="323"/>
      <c r="AG1161" s="337">
        <f t="shared" si="208"/>
        <v>0</v>
      </c>
      <c r="AH1161" s="336"/>
      <c r="AI1161" s="323"/>
      <c r="AJ1161" s="323"/>
      <c r="AK1161" s="323"/>
      <c r="AL1161" s="337">
        <f t="shared" si="209"/>
        <v>0</v>
      </c>
    </row>
    <row r="1162" spans="1:38" ht="12.75" customHeight="1" x14ac:dyDescent="0.2">
      <c r="A1162" s="95" t="s">
        <v>41</v>
      </c>
      <c r="B1162" s="96" t="s">
        <v>21</v>
      </c>
      <c r="C1162" s="96" t="s">
        <v>153</v>
      </c>
      <c r="D1162" s="98">
        <v>4938.1200000000008</v>
      </c>
      <c r="E1162" s="98">
        <v>11808.13</v>
      </c>
      <c r="F1162" s="98">
        <v>2655.15</v>
      </c>
      <c r="G1162" s="98">
        <v>18608.96</v>
      </c>
      <c r="H1162" s="121">
        <f t="shared" si="212"/>
        <v>38010.36</v>
      </c>
      <c r="I1162" s="98">
        <v>3091.4900000000007</v>
      </c>
      <c r="J1162" s="98"/>
      <c r="K1162" s="98"/>
      <c r="L1162" s="98"/>
      <c r="M1162" s="121">
        <f t="shared" si="213"/>
        <v>3091.4900000000007</v>
      </c>
      <c r="N1162" s="98"/>
      <c r="O1162" s="98"/>
      <c r="P1162" s="98"/>
      <c r="Q1162" s="98"/>
      <c r="R1162" s="329">
        <f t="shared" si="211"/>
        <v>0</v>
      </c>
      <c r="S1162" s="336"/>
      <c r="T1162" s="323"/>
      <c r="U1162" s="323"/>
      <c r="V1162" s="323"/>
      <c r="W1162" s="337">
        <f t="shared" si="214"/>
        <v>0</v>
      </c>
      <c r="X1162" s="336"/>
      <c r="Y1162" s="323"/>
      <c r="Z1162" s="323"/>
      <c r="AA1162" s="323"/>
      <c r="AB1162" s="337">
        <f t="shared" si="210"/>
        <v>0</v>
      </c>
      <c r="AC1162" s="336"/>
      <c r="AD1162" s="323"/>
      <c r="AE1162" s="323"/>
      <c r="AF1162" s="323"/>
      <c r="AG1162" s="337">
        <f t="shared" si="208"/>
        <v>0</v>
      </c>
      <c r="AH1162" s="336"/>
      <c r="AI1162" s="323"/>
      <c r="AJ1162" s="323"/>
      <c r="AK1162" s="323"/>
      <c r="AL1162" s="337">
        <f t="shared" si="209"/>
        <v>0</v>
      </c>
    </row>
    <row r="1163" spans="1:38" ht="12.75" customHeight="1" x14ac:dyDescent="0.2">
      <c r="A1163" s="95" t="s">
        <v>41</v>
      </c>
      <c r="B1163" s="96" t="s">
        <v>21</v>
      </c>
      <c r="C1163" s="96" t="s">
        <v>141</v>
      </c>
      <c r="D1163" s="98">
        <v>2203.77</v>
      </c>
      <c r="E1163" s="98">
        <v>10005.29999999999</v>
      </c>
      <c r="F1163" s="98">
        <v>5961.5700000000006</v>
      </c>
      <c r="G1163" s="98">
        <v>3767.4600000000009</v>
      </c>
      <c r="H1163" s="121">
        <f t="shared" si="212"/>
        <v>21938.099999999991</v>
      </c>
      <c r="I1163" s="98">
        <v>689.71999999999991</v>
      </c>
      <c r="J1163" s="98"/>
      <c r="K1163" s="98"/>
      <c r="L1163" s="98"/>
      <c r="M1163" s="121">
        <f t="shared" si="213"/>
        <v>689.71999999999991</v>
      </c>
      <c r="N1163" s="98"/>
      <c r="O1163" s="98"/>
      <c r="P1163" s="98"/>
      <c r="Q1163" s="98"/>
      <c r="R1163" s="329">
        <f t="shared" si="211"/>
        <v>0</v>
      </c>
      <c r="S1163" s="336"/>
      <c r="T1163" s="323"/>
      <c r="U1163" s="323"/>
      <c r="V1163" s="323"/>
      <c r="W1163" s="337">
        <f t="shared" si="214"/>
        <v>0</v>
      </c>
      <c r="X1163" s="336"/>
      <c r="Y1163" s="323"/>
      <c r="Z1163" s="323"/>
      <c r="AA1163" s="323"/>
      <c r="AB1163" s="337">
        <f t="shared" si="210"/>
        <v>0</v>
      </c>
      <c r="AC1163" s="336"/>
      <c r="AD1163" s="323"/>
      <c r="AE1163" s="323"/>
      <c r="AF1163" s="323"/>
      <c r="AG1163" s="337">
        <f t="shared" si="208"/>
        <v>0</v>
      </c>
      <c r="AH1163" s="336"/>
      <c r="AI1163" s="323"/>
      <c r="AJ1163" s="323"/>
      <c r="AK1163" s="323"/>
      <c r="AL1163" s="337">
        <f t="shared" si="209"/>
        <v>0</v>
      </c>
    </row>
    <row r="1164" spans="1:38" ht="12.75" customHeight="1" x14ac:dyDescent="0.2">
      <c r="A1164" s="95" t="s">
        <v>41</v>
      </c>
      <c r="B1164" s="96" t="s">
        <v>21</v>
      </c>
      <c r="C1164" s="96" t="s">
        <v>142</v>
      </c>
      <c r="D1164" s="98">
        <v>3860.1399999999994</v>
      </c>
      <c r="E1164" s="98">
        <v>7143.51</v>
      </c>
      <c r="F1164" s="98">
        <v>3901.7799999999997</v>
      </c>
      <c r="G1164" s="98">
        <v>2833.25</v>
      </c>
      <c r="H1164" s="121">
        <f t="shared" si="212"/>
        <v>17738.68</v>
      </c>
      <c r="I1164" s="98">
        <v>133.01</v>
      </c>
      <c r="J1164" s="98"/>
      <c r="K1164" s="98"/>
      <c r="L1164" s="98"/>
      <c r="M1164" s="121">
        <f t="shared" si="213"/>
        <v>133.01</v>
      </c>
      <c r="N1164" s="98"/>
      <c r="O1164" s="98"/>
      <c r="P1164" s="98"/>
      <c r="Q1164" s="98"/>
      <c r="R1164" s="329">
        <f t="shared" si="211"/>
        <v>0</v>
      </c>
      <c r="S1164" s="336"/>
      <c r="T1164" s="323"/>
      <c r="U1164" s="323"/>
      <c r="V1164" s="323"/>
      <c r="W1164" s="337">
        <f t="shared" si="214"/>
        <v>0</v>
      </c>
      <c r="X1164" s="336"/>
      <c r="Y1164" s="323"/>
      <c r="Z1164" s="323"/>
      <c r="AA1164" s="323"/>
      <c r="AB1164" s="337">
        <f t="shared" si="210"/>
        <v>0</v>
      </c>
      <c r="AC1164" s="336"/>
      <c r="AD1164" s="323"/>
      <c r="AE1164" s="323"/>
      <c r="AF1164" s="323"/>
      <c r="AG1164" s="337">
        <f t="shared" si="208"/>
        <v>0</v>
      </c>
      <c r="AH1164" s="336"/>
      <c r="AI1164" s="323"/>
      <c r="AJ1164" s="323"/>
      <c r="AK1164" s="323"/>
      <c r="AL1164" s="337">
        <f t="shared" si="209"/>
        <v>0</v>
      </c>
    </row>
    <row r="1165" spans="1:38" ht="12.75" customHeight="1" x14ac:dyDescent="0.2">
      <c r="A1165" s="95" t="s">
        <v>41</v>
      </c>
      <c r="B1165" s="96" t="s">
        <v>21</v>
      </c>
      <c r="C1165" s="96" t="s">
        <v>143</v>
      </c>
      <c r="D1165" s="98">
        <v>487.99</v>
      </c>
      <c r="E1165" s="98">
        <v>2829.6300000000006</v>
      </c>
      <c r="F1165" s="98">
        <v>4684.5200000000004</v>
      </c>
      <c r="G1165" s="98">
        <v>6025.25</v>
      </c>
      <c r="H1165" s="121">
        <f t="shared" si="212"/>
        <v>14027.390000000001</v>
      </c>
      <c r="I1165" s="98">
        <v>2141.3700000000003</v>
      </c>
      <c r="J1165" s="98"/>
      <c r="K1165" s="98"/>
      <c r="L1165" s="98"/>
      <c r="M1165" s="121">
        <f t="shared" si="213"/>
        <v>2141.3700000000003</v>
      </c>
      <c r="N1165" s="98"/>
      <c r="O1165" s="98"/>
      <c r="P1165" s="98"/>
      <c r="Q1165" s="98"/>
      <c r="R1165" s="329">
        <f t="shared" si="211"/>
        <v>0</v>
      </c>
      <c r="S1165" s="336"/>
      <c r="T1165" s="323"/>
      <c r="U1165" s="323"/>
      <c r="V1165" s="323"/>
      <c r="W1165" s="337">
        <f t="shared" si="214"/>
        <v>0</v>
      </c>
      <c r="X1165" s="336"/>
      <c r="Y1165" s="323"/>
      <c r="Z1165" s="323"/>
      <c r="AA1165" s="323"/>
      <c r="AB1165" s="337">
        <f t="shared" si="210"/>
        <v>0</v>
      </c>
      <c r="AC1165" s="336"/>
      <c r="AD1165" s="323"/>
      <c r="AE1165" s="323"/>
      <c r="AF1165" s="323"/>
      <c r="AG1165" s="337">
        <f t="shared" si="208"/>
        <v>0</v>
      </c>
      <c r="AH1165" s="336"/>
      <c r="AI1165" s="323"/>
      <c r="AJ1165" s="323"/>
      <c r="AK1165" s="323"/>
      <c r="AL1165" s="337">
        <f t="shared" si="209"/>
        <v>0</v>
      </c>
    </row>
    <row r="1166" spans="1:38" ht="12.75" customHeight="1" x14ac:dyDescent="0.2">
      <c r="A1166" s="95" t="s">
        <v>41</v>
      </c>
      <c r="B1166" s="96" t="s">
        <v>21</v>
      </c>
      <c r="C1166" s="96" t="s">
        <v>144</v>
      </c>
      <c r="D1166" s="98">
        <v>960.78000000000009</v>
      </c>
      <c r="E1166" s="98">
        <v>1832.0800000000004</v>
      </c>
      <c r="F1166" s="98">
        <v>2595.2000000000003</v>
      </c>
      <c r="G1166" s="98">
        <v>380.51</v>
      </c>
      <c r="H1166" s="121">
        <f t="shared" si="212"/>
        <v>5768.5700000000015</v>
      </c>
      <c r="I1166" s="98">
        <v>199.99</v>
      </c>
      <c r="J1166" s="98"/>
      <c r="K1166" s="98"/>
      <c r="L1166" s="98"/>
      <c r="M1166" s="121">
        <f t="shared" si="213"/>
        <v>199.99</v>
      </c>
      <c r="N1166" s="98"/>
      <c r="O1166" s="98"/>
      <c r="P1166" s="98"/>
      <c r="Q1166" s="98"/>
      <c r="R1166" s="329">
        <f t="shared" si="211"/>
        <v>0</v>
      </c>
      <c r="S1166" s="336"/>
      <c r="T1166" s="323"/>
      <c r="U1166" s="323"/>
      <c r="V1166" s="323"/>
      <c r="W1166" s="337">
        <f t="shared" si="214"/>
        <v>0</v>
      </c>
      <c r="X1166" s="336"/>
      <c r="Y1166" s="323"/>
      <c r="Z1166" s="323"/>
      <c r="AA1166" s="323"/>
      <c r="AB1166" s="337">
        <f t="shared" si="210"/>
        <v>0</v>
      </c>
      <c r="AC1166" s="336"/>
      <c r="AD1166" s="323"/>
      <c r="AE1166" s="323"/>
      <c r="AF1166" s="323"/>
      <c r="AG1166" s="337">
        <f t="shared" si="208"/>
        <v>0</v>
      </c>
      <c r="AH1166" s="336"/>
      <c r="AI1166" s="323"/>
      <c r="AJ1166" s="323"/>
      <c r="AK1166" s="323"/>
      <c r="AL1166" s="337">
        <f t="shared" si="209"/>
        <v>0</v>
      </c>
    </row>
    <row r="1167" spans="1:38" ht="12.75" customHeight="1" x14ac:dyDescent="0.2">
      <c r="A1167" s="95" t="s">
        <v>41</v>
      </c>
      <c r="B1167" s="96" t="s">
        <v>21</v>
      </c>
      <c r="C1167" s="96" t="s">
        <v>170</v>
      </c>
      <c r="D1167" s="98">
        <v>3700.6199999999994</v>
      </c>
      <c r="E1167" s="98">
        <v>7902.42</v>
      </c>
      <c r="F1167" s="98">
        <v>8589.1299999999974</v>
      </c>
      <c r="G1167" s="98">
        <v>2512.7000000000003</v>
      </c>
      <c r="H1167" s="121">
        <f t="shared" si="212"/>
        <v>22704.87</v>
      </c>
      <c r="I1167" s="98">
        <v>368.58</v>
      </c>
      <c r="J1167" s="98"/>
      <c r="K1167" s="98"/>
      <c r="L1167" s="98"/>
      <c r="M1167" s="121">
        <f t="shared" si="213"/>
        <v>368.58</v>
      </c>
      <c r="N1167" s="98"/>
      <c r="O1167" s="98"/>
      <c r="P1167" s="98"/>
      <c r="Q1167" s="98"/>
      <c r="R1167" s="329">
        <f t="shared" ref="R1167:R1185" si="215">SUM(N1167:Q1167)</f>
        <v>0</v>
      </c>
      <c r="S1167" s="336"/>
      <c r="T1167" s="323"/>
      <c r="U1167" s="323"/>
      <c r="V1167" s="323"/>
      <c r="W1167" s="337">
        <f t="shared" si="214"/>
        <v>0</v>
      </c>
      <c r="X1167" s="336"/>
      <c r="Y1167" s="323"/>
      <c r="Z1167" s="323"/>
      <c r="AA1167" s="323"/>
      <c r="AB1167" s="337">
        <f t="shared" si="210"/>
        <v>0</v>
      </c>
      <c r="AC1167" s="336"/>
      <c r="AD1167" s="323"/>
      <c r="AE1167" s="323"/>
      <c r="AF1167" s="323"/>
      <c r="AG1167" s="337">
        <f t="shared" si="208"/>
        <v>0</v>
      </c>
      <c r="AH1167" s="336"/>
      <c r="AI1167" s="323"/>
      <c r="AJ1167" s="323"/>
      <c r="AK1167" s="323"/>
      <c r="AL1167" s="337">
        <f t="shared" si="209"/>
        <v>0</v>
      </c>
    </row>
    <row r="1168" spans="1:38" ht="12.75" customHeight="1" x14ac:dyDescent="0.2">
      <c r="A1168" s="95" t="s">
        <v>41</v>
      </c>
      <c r="B1168" s="96" t="s">
        <v>21</v>
      </c>
      <c r="C1168" s="96" t="s">
        <v>147</v>
      </c>
      <c r="D1168" s="98">
        <v>2339.71</v>
      </c>
      <c r="E1168" s="98">
        <v>3104.5999999999995</v>
      </c>
      <c r="F1168" s="98">
        <v>1136.3</v>
      </c>
      <c r="G1168" s="98">
        <v>1331.5100000000002</v>
      </c>
      <c r="H1168" s="121">
        <f t="shared" ref="H1168:H1178" si="216">SUM(D1168:G1168)</f>
        <v>7912.12</v>
      </c>
      <c r="I1168" s="98">
        <v>539.97</v>
      </c>
      <c r="J1168" s="98"/>
      <c r="K1168" s="98"/>
      <c r="L1168" s="98"/>
      <c r="M1168" s="121">
        <f t="shared" ref="M1168:M1178" si="217">SUM(I1168:L1168)</f>
        <v>539.97</v>
      </c>
      <c r="N1168" s="98"/>
      <c r="O1168" s="98"/>
      <c r="P1168" s="98"/>
      <c r="Q1168" s="98"/>
      <c r="R1168" s="329">
        <f t="shared" si="215"/>
        <v>0</v>
      </c>
      <c r="S1168" s="336"/>
      <c r="T1168" s="323"/>
      <c r="U1168" s="323"/>
      <c r="V1168" s="323"/>
      <c r="W1168" s="337">
        <f t="shared" si="214"/>
        <v>0</v>
      </c>
      <c r="X1168" s="336"/>
      <c r="Y1168" s="323"/>
      <c r="Z1168" s="323"/>
      <c r="AA1168" s="323"/>
      <c r="AB1168" s="337">
        <f t="shared" si="210"/>
        <v>0</v>
      </c>
      <c r="AC1168" s="336"/>
      <c r="AD1168" s="323"/>
      <c r="AE1168" s="323"/>
      <c r="AF1168" s="323"/>
      <c r="AG1168" s="337">
        <f t="shared" si="208"/>
        <v>0</v>
      </c>
      <c r="AH1168" s="336"/>
      <c r="AI1168" s="323"/>
      <c r="AJ1168" s="323"/>
      <c r="AK1168" s="323"/>
      <c r="AL1168" s="337">
        <f t="shared" si="209"/>
        <v>0</v>
      </c>
    </row>
    <row r="1169" spans="1:38" ht="12.75" customHeight="1" x14ac:dyDescent="0.2">
      <c r="A1169" s="95" t="s">
        <v>41</v>
      </c>
      <c r="B1169" s="96" t="s">
        <v>21</v>
      </c>
      <c r="C1169" s="96" t="s">
        <v>185</v>
      </c>
      <c r="D1169" s="98">
        <v>3200.9000000000005</v>
      </c>
      <c r="E1169" s="98">
        <v>910.97</v>
      </c>
      <c r="F1169" s="98">
        <v>3388.079999999999</v>
      </c>
      <c r="G1169" s="98">
        <v>113.35000000000001</v>
      </c>
      <c r="H1169" s="121">
        <f t="shared" si="216"/>
        <v>7613.3</v>
      </c>
      <c r="I1169" s="98">
        <v>232.62</v>
      </c>
      <c r="J1169" s="98"/>
      <c r="K1169" s="98"/>
      <c r="L1169" s="98"/>
      <c r="M1169" s="121">
        <f t="shared" si="217"/>
        <v>232.62</v>
      </c>
      <c r="N1169" s="98"/>
      <c r="O1169" s="98"/>
      <c r="P1169" s="98"/>
      <c r="Q1169" s="98"/>
      <c r="R1169" s="329">
        <f t="shared" si="215"/>
        <v>0</v>
      </c>
      <c r="S1169" s="336"/>
      <c r="T1169" s="323"/>
      <c r="U1169" s="323"/>
      <c r="V1169" s="323"/>
      <c r="W1169" s="337">
        <f t="shared" si="214"/>
        <v>0</v>
      </c>
      <c r="X1169" s="336"/>
      <c r="Y1169" s="323"/>
      <c r="Z1169" s="323"/>
      <c r="AA1169" s="323"/>
      <c r="AB1169" s="337">
        <f t="shared" si="210"/>
        <v>0</v>
      </c>
      <c r="AC1169" s="336"/>
      <c r="AD1169" s="323"/>
      <c r="AE1169" s="323"/>
      <c r="AF1169" s="323"/>
      <c r="AG1169" s="337">
        <f t="shared" si="208"/>
        <v>0</v>
      </c>
      <c r="AH1169" s="336"/>
      <c r="AI1169" s="323"/>
      <c r="AJ1169" s="323"/>
      <c r="AK1169" s="323"/>
      <c r="AL1169" s="337">
        <f t="shared" si="209"/>
        <v>0</v>
      </c>
    </row>
    <row r="1170" spans="1:38" ht="12.75" customHeight="1" x14ac:dyDescent="0.2">
      <c r="A1170" s="95" t="s">
        <v>41</v>
      </c>
      <c r="B1170" s="96" t="s">
        <v>21</v>
      </c>
      <c r="C1170" s="96" t="s">
        <v>163</v>
      </c>
      <c r="D1170" s="98">
        <v>1501.99</v>
      </c>
      <c r="E1170" s="98"/>
      <c r="F1170" s="98"/>
      <c r="G1170" s="98"/>
      <c r="H1170" s="121">
        <f t="shared" si="216"/>
        <v>1501.99</v>
      </c>
      <c r="I1170" s="98">
        <v>339.99</v>
      </c>
      <c r="J1170" s="98"/>
      <c r="K1170" s="98"/>
      <c r="L1170" s="98"/>
      <c r="M1170" s="121">
        <f t="shared" si="217"/>
        <v>339.99</v>
      </c>
      <c r="N1170" s="98"/>
      <c r="O1170" s="98"/>
      <c r="P1170" s="98"/>
      <c r="Q1170" s="98"/>
      <c r="R1170" s="329">
        <f t="shared" si="215"/>
        <v>0</v>
      </c>
      <c r="S1170" s="336"/>
      <c r="T1170" s="323"/>
      <c r="U1170" s="323"/>
      <c r="V1170" s="323"/>
      <c r="W1170" s="337">
        <f t="shared" si="214"/>
        <v>0</v>
      </c>
      <c r="X1170" s="336"/>
      <c r="Y1170" s="323"/>
      <c r="Z1170" s="323"/>
      <c r="AA1170" s="323"/>
      <c r="AB1170" s="337">
        <f t="shared" si="210"/>
        <v>0</v>
      </c>
      <c r="AC1170" s="336"/>
      <c r="AD1170" s="323"/>
      <c r="AE1170" s="323"/>
      <c r="AF1170" s="323"/>
      <c r="AG1170" s="337">
        <f t="shared" si="208"/>
        <v>0</v>
      </c>
      <c r="AH1170" s="336"/>
      <c r="AI1170" s="323"/>
      <c r="AJ1170" s="323"/>
      <c r="AK1170" s="323"/>
      <c r="AL1170" s="337">
        <f t="shared" si="209"/>
        <v>0</v>
      </c>
    </row>
    <row r="1171" spans="1:38" ht="12.75" customHeight="1" x14ac:dyDescent="0.2">
      <c r="A1171" s="95" t="s">
        <v>41</v>
      </c>
      <c r="B1171" s="96" t="s">
        <v>21</v>
      </c>
      <c r="C1171" s="96" t="s">
        <v>186</v>
      </c>
      <c r="D1171" s="98"/>
      <c r="E1171" s="98">
        <v>106.59</v>
      </c>
      <c r="F1171" s="98">
        <v>947.62</v>
      </c>
      <c r="G1171" s="98">
        <v>709.95</v>
      </c>
      <c r="H1171" s="121">
        <f t="shared" si="216"/>
        <v>1764.16</v>
      </c>
      <c r="I1171" s="98">
        <v>17.96</v>
      </c>
      <c r="J1171" s="98"/>
      <c r="K1171" s="98"/>
      <c r="L1171" s="98"/>
      <c r="M1171" s="121">
        <f t="shared" si="217"/>
        <v>17.96</v>
      </c>
      <c r="N1171" s="98"/>
      <c r="O1171" s="98"/>
      <c r="P1171" s="98"/>
      <c r="Q1171" s="98"/>
      <c r="R1171" s="329">
        <f t="shared" si="215"/>
        <v>0</v>
      </c>
      <c r="S1171" s="336"/>
      <c r="T1171" s="323"/>
      <c r="U1171" s="323"/>
      <c r="V1171" s="323"/>
      <c r="W1171" s="337">
        <f t="shared" si="214"/>
        <v>0</v>
      </c>
      <c r="X1171" s="336"/>
      <c r="Y1171" s="323"/>
      <c r="Z1171" s="323"/>
      <c r="AA1171" s="323"/>
      <c r="AB1171" s="337">
        <f t="shared" si="210"/>
        <v>0</v>
      </c>
      <c r="AC1171" s="336"/>
      <c r="AD1171" s="323"/>
      <c r="AE1171" s="323"/>
      <c r="AF1171" s="323"/>
      <c r="AG1171" s="337">
        <f t="shared" si="208"/>
        <v>0</v>
      </c>
      <c r="AH1171" s="336"/>
      <c r="AI1171" s="323"/>
      <c r="AJ1171" s="323"/>
      <c r="AK1171" s="323"/>
      <c r="AL1171" s="337">
        <f t="shared" si="209"/>
        <v>0</v>
      </c>
    </row>
    <row r="1172" spans="1:38" ht="12.75" customHeight="1" x14ac:dyDescent="0.2">
      <c r="A1172" s="95" t="s">
        <v>66</v>
      </c>
      <c r="B1172" s="96" t="s">
        <v>243</v>
      </c>
      <c r="C1172" s="96" t="s">
        <v>124</v>
      </c>
      <c r="D1172" s="98"/>
      <c r="E1172" s="98"/>
      <c r="F1172" s="98"/>
      <c r="G1172" s="98"/>
      <c r="H1172" s="121">
        <f t="shared" si="216"/>
        <v>0</v>
      </c>
      <c r="I1172" s="98"/>
      <c r="J1172" s="98"/>
      <c r="K1172" s="98"/>
      <c r="L1172" s="98">
        <v>22.05</v>
      </c>
      <c r="M1172" s="121">
        <f t="shared" si="217"/>
        <v>22.05</v>
      </c>
      <c r="N1172" s="98">
        <v>5.86</v>
      </c>
      <c r="O1172" s="98">
        <v>9.08</v>
      </c>
      <c r="P1172" s="98"/>
      <c r="Q1172" s="98"/>
      <c r="R1172" s="329">
        <f t="shared" si="215"/>
        <v>14.940000000000001</v>
      </c>
      <c r="S1172" s="336">
        <v>4.76</v>
      </c>
      <c r="T1172" s="323"/>
      <c r="U1172" s="323">
        <v>39.25</v>
      </c>
      <c r="V1172" s="323">
        <v>7.42</v>
      </c>
      <c r="W1172" s="337">
        <f t="shared" si="214"/>
        <v>51.43</v>
      </c>
      <c r="X1172" s="336"/>
      <c r="Y1172" s="323"/>
      <c r="Z1172" s="323"/>
      <c r="AA1172" s="323"/>
      <c r="AB1172" s="337">
        <f t="shared" si="210"/>
        <v>0</v>
      </c>
      <c r="AC1172" s="336"/>
      <c r="AD1172" s="323"/>
      <c r="AE1172" s="323"/>
      <c r="AF1172" s="323"/>
      <c r="AG1172" s="337">
        <f t="shared" si="208"/>
        <v>0</v>
      </c>
      <c r="AH1172" s="336"/>
      <c r="AI1172" s="323"/>
      <c r="AJ1172" s="323"/>
      <c r="AK1172" s="323"/>
      <c r="AL1172" s="337">
        <f t="shared" si="209"/>
        <v>0</v>
      </c>
    </row>
    <row r="1173" spans="1:38" ht="12.75" customHeight="1" x14ac:dyDescent="0.2">
      <c r="A1173" s="95" t="s">
        <v>66</v>
      </c>
      <c r="B1173" s="96" t="s">
        <v>243</v>
      </c>
      <c r="C1173" s="96" t="s">
        <v>125</v>
      </c>
      <c r="D1173" s="98"/>
      <c r="E1173" s="98"/>
      <c r="F1173" s="98"/>
      <c r="G1173" s="98">
        <v>567.11</v>
      </c>
      <c r="H1173" s="121">
        <f t="shared" si="216"/>
        <v>567.11</v>
      </c>
      <c r="I1173" s="98">
        <v>473.31</v>
      </c>
      <c r="J1173" s="98">
        <v>303.95000000000005</v>
      </c>
      <c r="K1173" s="98">
        <v>515.5</v>
      </c>
      <c r="L1173" s="98">
        <v>585.69000000000005</v>
      </c>
      <c r="M1173" s="121">
        <f t="shared" si="217"/>
        <v>1878.45</v>
      </c>
      <c r="N1173" s="98">
        <v>484.62</v>
      </c>
      <c r="O1173" s="98">
        <v>475.34</v>
      </c>
      <c r="P1173" s="98">
        <v>568.26</v>
      </c>
      <c r="Q1173" s="98">
        <v>172.93</v>
      </c>
      <c r="R1173" s="329">
        <f t="shared" si="215"/>
        <v>1701.15</v>
      </c>
      <c r="S1173" s="336">
        <v>669.25</v>
      </c>
      <c r="T1173" s="323">
        <v>272.85000000000002</v>
      </c>
      <c r="U1173" s="323">
        <v>350.29</v>
      </c>
      <c r="V1173" s="323">
        <v>341.06</v>
      </c>
      <c r="W1173" s="337">
        <f t="shared" si="214"/>
        <v>1633.45</v>
      </c>
      <c r="X1173" s="336">
        <v>303.68</v>
      </c>
      <c r="Y1173" s="323">
        <v>213.95</v>
      </c>
      <c r="Z1173" s="323">
        <v>250.73</v>
      </c>
      <c r="AA1173" s="323"/>
      <c r="AB1173" s="337">
        <f t="shared" si="210"/>
        <v>768.36</v>
      </c>
      <c r="AC1173" s="336"/>
      <c r="AD1173" s="323"/>
      <c r="AE1173" s="323"/>
      <c r="AF1173" s="323"/>
      <c r="AG1173" s="337">
        <f t="shared" si="208"/>
        <v>0</v>
      </c>
      <c r="AH1173" s="336"/>
      <c r="AI1173" s="323"/>
      <c r="AJ1173" s="323"/>
      <c r="AK1173" s="323"/>
      <c r="AL1173" s="337">
        <f t="shared" si="209"/>
        <v>0</v>
      </c>
    </row>
    <row r="1174" spans="1:38" ht="12.75" customHeight="1" x14ac:dyDescent="0.2">
      <c r="A1174" s="95" t="s">
        <v>66</v>
      </c>
      <c r="B1174" s="96" t="s">
        <v>243</v>
      </c>
      <c r="C1174" s="96" t="s">
        <v>126</v>
      </c>
      <c r="D1174" s="98"/>
      <c r="E1174" s="98"/>
      <c r="F1174" s="98"/>
      <c r="G1174" s="98">
        <v>37.119999999999997</v>
      </c>
      <c r="H1174" s="121">
        <f t="shared" si="216"/>
        <v>37.119999999999997</v>
      </c>
      <c r="I1174" s="98">
        <v>24.51</v>
      </c>
      <c r="J1174" s="98">
        <v>26.62</v>
      </c>
      <c r="K1174" s="98">
        <v>6.98</v>
      </c>
      <c r="L1174" s="98">
        <v>32.53</v>
      </c>
      <c r="M1174" s="121">
        <f t="shared" si="217"/>
        <v>90.64</v>
      </c>
      <c r="N1174" s="98">
        <v>133.6</v>
      </c>
      <c r="O1174" s="98">
        <v>681.11000000000013</v>
      </c>
      <c r="P1174" s="98">
        <v>46.91</v>
      </c>
      <c r="Q1174" s="98">
        <v>64.75</v>
      </c>
      <c r="R1174" s="329">
        <f t="shared" si="215"/>
        <v>926.37000000000012</v>
      </c>
      <c r="S1174" s="336">
        <v>110.55</v>
      </c>
      <c r="T1174" s="323">
        <v>55.2</v>
      </c>
      <c r="U1174" s="323">
        <v>24.080000000000002</v>
      </c>
      <c r="V1174" s="323">
        <v>28.85</v>
      </c>
      <c r="W1174" s="337">
        <f t="shared" si="214"/>
        <v>218.68</v>
      </c>
      <c r="X1174" s="336">
        <v>123.29</v>
      </c>
      <c r="Y1174" s="323">
        <v>11.1</v>
      </c>
      <c r="Z1174" s="323">
        <v>8.5</v>
      </c>
      <c r="AA1174" s="323"/>
      <c r="AB1174" s="337">
        <f t="shared" si="210"/>
        <v>142.89000000000001</v>
      </c>
      <c r="AC1174" s="336"/>
      <c r="AD1174" s="323"/>
      <c r="AE1174" s="323"/>
      <c r="AF1174" s="323"/>
      <c r="AG1174" s="337">
        <f t="shared" si="208"/>
        <v>0</v>
      </c>
      <c r="AH1174" s="336"/>
      <c r="AI1174" s="323"/>
      <c r="AJ1174" s="323"/>
      <c r="AK1174" s="323"/>
      <c r="AL1174" s="337">
        <f t="shared" si="209"/>
        <v>0</v>
      </c>
    </row>
    <row r="1175" spans="1:38" ht="12.75" customHeight="1" x14ac:dyDescent="0.2">
      <c r="A1175" s="95" t="s">
        <v>66</v>
      </c>
      <c r="B1175" s="96" t="s">
        <v>243</v>
      </c>
      <c r="C1175" s="96" t="s">
        <v>127</v>
      </c>
      <c r="D1175" s="98"/>
      <c r="E1175" s="98"/>
      <c r="F1175" s="98"/>
      <c r="G1175" s="98"/>
      <c r="H1175" s="121">
        <f t="shared" si="216"/>
        <v>0</v>
      </c>
      <c r="I1175" s="98"/>
      <c r="J1175" s="98">
        <v>6.63</v>
      </c>
      <c r="K1175" s="98">
        <v>62.34</v>
      </c>
      <c r="L1175" s="98">
        <v>152.44999999999999</v>
      </c>
      <c r="M1175" s="121">
        <f t="shared" si="217"/>
        <v>221.42</v>
      </c>
      <c r="N1175" s="98">
        <v>20.6</v>
      </c>
      <c r="O1175" s="98">
        <v>124.23</v>
      </c>
      <c r="P1175" s="98">
        <v>293.37</v>
      </c>
      <c r="Q1175" s="98">
        <v>407.76</v>
      </c>
      <c r="R1175" s="329">
        <f t="shared" si="215"/>
        <v>845.96</v>
      </c>
      <c r="S1175" s="336">
        <v>238.20999999999998</v>
      </c>
      <c r="T1175" s="323">
        <v>57.47</v>
      </c>
      <c r="U1175" s="323">
        <v>311.71999999999997</v>
      </c>
      <c r="V1175" s="323">
        <v>614.97</v>
      </c>
      <c r="W1175" s="337">
        <f t="shared" si="214"/>
        <v>1222.3699999999999</v>
      </c>
      <c r="X1175" s="336">
        <v>1072.52</v>
      </c>
      <c r="Y1175" s="323">
        <v>537.5</v>
      </c>
      <c r="Z1175" s="323">
        <v>1711.6899999999998</v>
      </c>
      <c r="AA1175" s="323"/>
      <c r="AB1175" s="337">
        <f t="shared" si="210"/>
        <v>3321.71</v>
      </c>
      <c r="AC1175" s="336"/>
      <c r="AD1175" s="323"/>
      <c r="AE1175" s="323"/>
      <c r="AF1175" s="323"/>
      <c r="AG1175" s="337">
        <f t="shared" si="208"/>
        <v>0</v>
      </c>
      <c r="AH1175" s="336"/>
      <c r="AI1175" s="323"/>
      <c r="AJ1175" s="323"/>
      <c r="AK1175" s="323"/>
      <c r="AL1175" s="337">
        <f t="shared" si="209"/>
        <v>0</v>
      </c>
    </row>
    <row r="1176" spans="1:38" ht="12.75" customHeight="1" x14ac:dyDescent="0.2">
      <c r="A1176" s="95" t="s">
        <v>66</v>
      </c>
      <c r="B1176" s="96" t="s">
        <v>243</v>
      </c>
      <c r="C1176" s="96" t="s">
        <v>128</v>
      </c>
      <c r="D1176" s="179"/>
      <c r="E1176" s="179"/>
      <c r="F1176" s="179"/>
      <c r="G1176" s="179"/>
      <c r="H1176" s="180">
        <f t="shared" si="216"/>
        <v>0</v>
      </c>
      <c r="I1176" s="179"/>
      <c r="J1176" s="179"/>
      <c r="K1176" s="179"/>
      <c r="L1176" s="179"/>
      <c r="M1176" s="121">
        <f t="shared" si="217"/>
        <v>0</v>
      </c>
      <c r="N1176" s="179"/>
      <c r="O1176" s="179"/>
      <c r="P1176" s="179">
        <v>82.87</v>
      </c>
      <c r="Q1176" s="179"/>
      <c r="R1176" s="329">
        <f t="shared" si="215"/>
        <v>82.87</v>
      </c>
      <c r="S1176" s="336"/>
      <c r="T1176" s="323"/>
      <c r="U1176" s="323">
        <v>4.54</v>
      </c>
      <c r="V1176" s="323"/>
      <c r="W1176" s="337">
        <f t="shared" si="214"/>
        <v>4.54</v>
      </c>
      <c r="X1176" s="336"/>
      <c r="Y1176" s="323">
        <v>6.52</v>
      </c>
      <c r="Z1176" s="323"/>
      <c r="AA1176" s="323"/>
      <c r="AB1176" s="337">
        <f t="shared" si="210"/>
        <v>6.52</v>
      </c>
      <c r="AC1176" s="336"/>
      <c r="AD1176" s="323"/>
      <c r="AE1176" s="323"/>
      <c r="AF1176" s="323"/>
      <c r="AG1176" s="337">
        <f t="shared" si="208"/>
        <v>0</v>
      </c>
      <c r="AH1176" s="336"/>
      <c r="AI1176" s="323"/>
      <c r="AJ1176" s="323"/>
      <c r="AK1176" s="323"/>
      <c r="AL1176" s="337">
        <f t="shared" si="209"/>
        <v>0</v>
      </c>
    </row>
    <row r="1177" spans="1:38" ht="12.75" customHeight="1" x14ac:dyDescent="0.2">
      <c r="A1177" s="95" t="s">
        <v>66</v>
      </c>
      <c r="B1177" s="96" t="s">
        <v>243</v>
      </c>
      <c r="C1177" s="96" t="s">
        <v>129</v>
      </c>
      <c r="D1177" s="98"/>
      <c r="E1177" s="98"/>
      <c r="F1177" s="98"/>
      <c r="G1177" s="98"/>
      <c r="H1177" s="121">
        <f t="shared" si="216"/>
        <v>0</v>
      </c>
      <c r="I1177" s="98"/>
      <c r="J1177" s="98"/>
      <c r="K1177" s="98"/>
      <c r="L1177" s="98"/>
      <c r="M1177" s="121">
        <f t="shared" si="217"/>
        <v>0</v>
      </c>
      <c r="N1177" s="98"/>
      <c r="O1177" s="98">
        <v>41.550000000000004</v>
      </c>
      <c r="P1177" s="98">
        <v>36.83</v>
      </c>
      <c r="Q1177" s="179">
        <v>154.07</v>
      </c>
      <c r="R1177" s="329">
        <f t="shared" si="215"/>
        <v>232.45</v>
      </c>
      <c r="S1177" s="336">
        <v>329.39</v>
      </c>
      <c r="T1177" s="323">
        <v>369.14</v>
      </c>
      <c r="U1177" s="323">
        <v>327.93</v>
      </c>
      <c r="V1177" s="323">
        <v>375.20000000000005</v>
      </c>
      <c r="W1177" s="337">
        <f t="shared" si="214"/>
        <v>1401.66</v>
      </c>
      <c r="X1177" s="336">
        <v>380.91999999999996</v>
      </c>
      <c r="Y1177" s="323">
        <v>213.98999999999998</v>
      </c>
      <c r="Z1177" s="323">
        <v>126.54</v>
      </c>
      <c r="AA1177" s="323"/>
      <c r="AB1177" s="337">
        <f t="shared" si="210"/>
        <v>721.44999999999993</v>
      </c>
      <c r="AC1177" s="336"/>
      <c r="AD1177" s="323"/>
      <c r="AE1177" s="323"/>
      <c r="AF1177" s="323"/>
      <c r="AG1177" s="337">
        <f t="shared" si="208"/>
        <v>0</v>
      </c>
      <c r="AH1177" s="336"/>
      <c r="AI1177" s="323"/>
      <c r="AJ1177" s="323"/>
      <c r="AK1177" s="323"/>
      <c r="AL1177" s="337">
        <f t="shared" si="209"/>
        <v>0</v>
      </c>
    </row>
    <row r="1178" spans="1:38" ht="12.75" customHeight="1" x14ac:dyDescent="0.2">
      <c r="A1178" s="95" t="s">
        <v>66</v>
      </c>
      <c r="B1178" s="96" t="s">
        <v>243</v>
      </c>
      <c r="C1178" s="96" t="s">
        <v>131</v>
      </c>
      <c r="D1178" s="98"/>
      <c r="E1178" s="98"/>
      <c r="F1178" s="98"/>
      <c r="G1178" s="98">
        <v>1250.04</v>
      </c>
      <c r="H1178" s="121">
        <f t="shared" si="216"/>
        <v>1250.04</v>
      </c>
      <c r="I1178" s="98">
        <v>1043.8500000000001</v>
      </c>
      <c r="J1178" s="98">
        <v>915.99</v>
      </c>
      <c r="K1178" s="98">
        <v>316.26</v>
      </c>
      <c r="L1178" s="98">
        <v>499.47</v>
      </c>
      <c r="M1178" s="121">
        <f t="shared" si="217"/>
        <v>2775.5700000000006</v>
      </c>
      <c r="N1178" s="98">
        <v>442.13</v>
      </c>
      <c r="O1178" s="98">
        <v>455.64</v>
      </c>
      <c r="P1178" s="98">
        <v>418.72</v>
      </c>
      <c r="Q1178" s="98">
        <v>472.58000000000004</v>
      </c>
      <c r="R1178" s="329">
        <f t="shared" si="215"/>
        <v>1789.0700000000002</v>
      </c>
      <c r="S1178" s="336">
        <v>914.36</v>
      </c>
      <c r="T1178" s="323">
        <v>612.47</v>
      </c>
      <c r="U1178" s="323">
        <v>735.52</v>
      </c>
      <c r="V1178" s="323">
        <v>760.31999999999994</v>
      </c>
      <c r="W1178" s="337">
        <f t="shared" si="214"/>
        <v>3022.67</v>
      </c>
      <c r="X1178" s="336">
        <v>965.24</v>
      </c>
      <c r="Y1178" s="323">
        <v>523.98</v>
      </c>
      <c r="Z1178" s="323">
        <v>968.12999999999988</v>
      </c>
      <c r="AA1178" s="323"/>
      <c r="AB1178" s="337">
        <f t="shared" si="210"/>
        <v>2457.35</v>
      </c>
      <c r="AC1178" s="336"/>
      <c r="AD1178" s="323"/>
      <c r="AE1178" s="323"/>
      <c r="AF1178" s="323"/>
      <c r="AG1178" s="337">
        <f t="shared" si="208"/>
        <v>0</v>
      </c>
      <c r="AH1178" s="336"/>
      <c r="AI1178" s="323"/>
      <c r="AJ1178" s="323"/>
      <c r="AK1178" s="323"/>
      <c r="AL1178" s="337">
        <f t="shared" si="209"/>
        <v>0</v>
      </c>
    </row>
    <row r="1179" spans="1:38" ht="12.75" customHeight="1" x14ac:dyDescent="0.2">
      <c r="A1179" s="95" t="s">
        <v>66</v>
      </c>
      <c r="B1179" s="96" t="s">
        <v>243</v>
      </c>
      <c r="C1179" s="483" t="s">
        <v>226</v>
      </c>
      <c r="D1179" s="484"/>
      <c r="E1179" s="484"/>
      <c r="F1179" s="484"/>
      <c r="G1179" s="484"/>
      <c r="H1179" s="485"/>
      <c r="I1179" s="484"/>
      <c r="J1179" s="484"/>
      <c r="K1179" s="484"/>
      <c r="L1179" s="484"/>
      <c r="M1179" s="485"/>
      <c r="N1179" s="484"/>
      <c r="O1179" s="484"/>
      <c r="P1179" s="484"/>
      <c r="Q1179" s="484"/>
      <c r="R1179" s="329">
        <f t="shared" si="215"/>
        <v>0</v>
      </c>
      <c r="S1179" s="486"/>
      <c r="T1179" s="484"/>
      <c r="U1179" s="484"/>
      <c r="V1179" s="484">
        <v>28.75</v>
      </c>
      <c r="W1179" s="337">
        <f t="shared" si="214"/>
        <v>28.75</v>
      </c>
      <c r="X1179" s="486">
        <v>192.23000000000002</v>
      </c>
      <c r="Y1179" s="484">
        <v>22.189999999999998</v>
      </c>
      <c r="Z1179" s="484">
        <v>34.479999999999997</v>
      </c>
      <c r="AA1179" s="484"/>
      <c r="AB1179" s="337">
        <f t="shared" si="210"/>
        <v>248.9</v>
      </c>
      <c r="AC1179" s="486"/>
      <c r="AD1179" s="484"/>
      <c r="AE1179" s="484"/>
      <c r="AF1179" s="484"/>
      <c r="AG1179" s="337">
        <f t="shared" ref="AG1179:AG1252" si="218">SUM(AC1179:AF1179)</f>
        <v>0</v>
      </c>
      <c r="AH1179" s="486"/>
      <c r="AI1179" s="484"/>
      <c r="AJ1179" s="484"/>
      <c r="AK1179" s="484"/>
      <c r="AL1179" s="337">
        <f t="shared" si="209"/>
        <v>0</v>
      </c>
    </row>
    <row r="1180" spans="1:38" ht="12.75" customHeight="1" x14ac:dyDescent="0.2">
      <c r="A1180" s="95" t="s">
        <v>66</v>
      </c>
      <c r="B1180" s="96" t="s">
        <v>243</v>
      </c>
      <c r="C1180" s="96" t="s">
        <v>132</v>
      </c>
      <c r="D1180" s="98"/>
      <c r="E1180" s="98"/>
      <c r="F1180" s="98"/>
      <c r="G1180" s="98">
        <v>353.13000000000005</v>
      </c>
      <c r="H1180" s="121">
        <f t="shared" ref="H1180:H1185" si="219">SUM(D1180:G1180)</f>
        <v>353.13000000000005</v>
      </c>
      <c r="I1180" s="98">
        <v>9.0500000000000007</v>
      </c>
      <c r="J1180" s="98"/>
      <c r="K1180" s="98"/>
      <c r="L1180" s="98"/>
      <c r="M1180" s="121">
        <f t="shared" ref="M1180:M1185" si="220">SUM(I1180:L1180)</f>
        <v>9.0500000000000007</v>
      </c>
      <c r="N1180" s="98"/>
      <c r="O1180" s="98"/>
      <c r="P1180" s="98"/>
      <c r="Q1180" s="98"/>
      <c r="R1180" s="329">
        <f t="shared" si="215"/>
        <v>0</v>
      </c>
      <c r="S1180" s="336"/>
      <c r="T1180" s="323"/>
      <c r="U1180" s="323"/>
      <c r="V1180" s="323"/>
      <c r="W1180" s="337">
        <f t="shared" si="214"/>
        <v>0</v>
      </c>
      <c r="X1180" s="336"/>
      <c r="Y1180" s="323"/>
      <c r="Z1180" s="323"/>
      <c r="AA1180" s="323"/>
      <c r="AB1180" s="337">
        <f t="shared" ref="AB1180:AB1289" si="221">SUM(X1180:AA1180)</f>
        <v>0</v>
      </c>
      <c r="AC1180" s="336"/>
      <c r="AD1180" s="323"/>
      <c r="AE1180" s="323"/>
      <c r="AF1180" s="323"/>
      <c r="AG1180" s="337">
        <f t="shared" si="218"/>
        <v>0</v>
      </c>
      <c r="AH1180" s="336"/>
      <c r="AI1180" s="323"/>
      <c r="AJ1180" s="323"/>
      <c r="AK1180" s="323"/>
      <c r="AL1180" s="337">
        <f t="shared" si="209"/>
        <v>0</v>
      </c>
    </row>
    <row r="1181" spans="1:38" ht="12.75" customHeight="1" x14ac:dyDescent="0.2">
      <c r="A1181" s="95" t="s">
        <v>66</v>
      </c>
      <c r="B1181" s="96" t="s">
        <v>243</v>
      </c>
      <c r="C1181" s="96" t="s">
        <v>133</v>
      </c>
      <c r="D1181" s="98"/>
      <c r="E1181" s="98"/>
      <c r="F1181" s="98"/>
      <c r="G1181" s="98"/>
      <c r="H1181" s="121">
        <f t="shared" si="219"/>
        <v>0</v>
      </c>
      <c r="I1181" s="98"/>
      <c r="J1181" s="98"/>
      <c r="K1181" s="98">
        <v>5.78</v>
      </c>
      <c r="L1181" s="98"/>
      <c r="M1181" s="121">
        <f t="shared" si="220"/>
        <v>5.78</v>
      </c>
      <c r="N1181" s="98"/>
      <c r="O1181" s="98"/>
      <c r="P1181" s="98">
        <v>5.16</v>
      </c>
      <c r="Q1181" s="98"/>
      <c r="R1181" s="329">
        <f t="shared" si="215"/>
        <v>5.16</v>
      </c>
      <c r="S1181" s="336"/>
      <c r="T1181" s="323"/>
      <c r="U1181" s="323"/>
      <c r="V1181" s="323">
        <v>2.94</v>
      </c>
      <c r="W1181" s="337">
        <f t="shared" si="214"/>
        <v>2.94</v>
      </c>
      <c r="X1181" s="336"/>
      <c r="Y1181" s="323">
        <v>14.080000000000002</v>
      </c>
      <c r="Z1181" s="323"/>
      <c r="AA1181" s="323"/>
      <c r="AB1181" s="337">
        <f t="shared" si="221"/>
        <v>14.080000000000002</v>
      </c>
      <c r="AC1181" s="336"/>
      <c r="AD1181" s="323"/>
      <c r="AE1181" s="323"/>
      <c r="AF1181" s="323"/>
      <c r="AG1181" s="337">
        <f t="shared" si="218"/>
        <v>0</v>
      </c>
      <c r="AH1181" s="336"/>
      <c r="AI1181" s="323"/>
      <c r="AJ1181" s="323"/>
      <c r="AK1181" s="323"/>
      <c r="AL1181" s="337">
        <f t="shared" si="209"/>
        <v>0</v>
      </c>
    </row>
    <row r="1182" spans="1:38" ht="12.75" customHeight="1" x14ac:dyDescent="0.2">
      <c r="A1182" s="95" t="s">
        <v>66</v>
      </c>
      <c r="B1182" s="96" t="s">
        <v>243</v>
      </c>
      <c r="C1182" s="96" t="s">
        <v>134</v>
      </c>
      <c r="D1182" s="98"/>
      <c r="E1182" s="98"/>
      <c r="F1182" s="98"/>
      <c r="G1182" s="98"/>
      <c r="H1182" s="121">
        <f t="shared" si="219"/>
        <v>0</v>
      </c>
      <c r="I1182" s="98"/>
      <c r="J1182" s="98"/>
      <c r="K1182" s="98"/>
      <c r="L1182" s="98">
        <v>7.04</v>
      </c>
      <c r="M1182" s="121">
        <f t="shared" si="220"/>
        <v>7.04</v>
      </c>
      <c r="N1182" s="98"/>
      <c r="O1182" s="98"/>
      <c r="P1182" s="98"/>
      <c r="Q1182" s="98">
        <v>134.85</v>
      </c>
      <c r="R1182" s="329">
        <f t="shared" si="215"/>
        <v>134.85</v>
      </c>
      <c r="S1182" s="336">
        <v>223.94</v>
      </c>
      <c r="T1182" s="323"/>
      <c r="U1182" s="323"/>
      <c r="V1182" s="323"/>
      <c r="W1182" s="337">
        <f t="shared" si="214"/>
        <v>223.94</v>
      </c>
      <c r="X1182" s="336"/>
      <c r="Y1182" s="323"/>
      <c r="Z1182" s="323"/>
      <c r="AA1182" s="323"/>
      <c r="AB1182" s="337">
        <f t="shared" si="221"/>
        <v>0</v>
      </c>
      <c r="AC1182" s="336"/>
      <c r="AD1182" s="323"/>
      <c r="AE1182" s="323"/>
      <c r="AF1182" s="323"/>
      <c r="AG1182" s="337">
        <f t="shared" si="218"/>
        <v>0</v>
      </c>
      <c r="AH1182" s="336"/>
      <c r="AI1182" s="323"/>
      <c r="AJ1182" s="323"/>
      <c r="AK1182" s="323"/>
      <c r="AL1182" s="337">
        <f t="shared" ref="AL1182:AL1255" si="222">SUM(AH1182:AK1182)</f>
        <v>0</v>
      </c>
    </row>
    <row r="1183" spans="1:38" ht="12.75" customHeight="1" x14ac:dyDescent="0.2">
      <c r="A1183" s="95" t="s">
        <v>66</v>
      </c>
      <c r="B1183" s="96" t="s">
        <v>243</v>
      </c>
      <c r="C1183" s="96" t="s">
        <v>135</v>
      </c>
      <c r="D1183" s="98"/>
      <c r="E1183" s="98"/>
      <c r="F1183" s="98"/>
      <c r="G1183" s="98"/>
      <c r="H1183" s="121">
        <f t="shared" si="219"/>
        <v>0</v>
      </c>
      <c r="I1183" s="98"/>
      <c r="J1183" s="98"/>
      <c r="K1183" s="98"/>
      <c r="L1183" s="98">
        <v>320.89999999999998</v>
      </c>
      <c r="M1183" s="121">
        <f t="shared" si="220"/>
        <v>320.89999999999998</v>
      </c>
      <c r="N1183" s="98">
        <v>264.44</v>
      </c>
      <c r="O1183" s="98">
        <v>213.9</v>
      </c>
      <c r="P1183" s="98">
        <v>371.62</v>
      </c>
      <c r="Q1183" s="98">
        <v>527.88</v>
      </c>
      <c r="R1183" s="329">
        <f t="shared" si="215"/>
        <v>1377.8400000000001</v>
      </c>
      <c r="S1183" s="336">
        <v>416.1</v>
      </c>
      <c r="T1183" s="323">
        <v>209.95</v>
      </c>
      <c r="U1183" s="323">
        <v>467.02</v>
      </c>
      <c r="V1183" s="323">
        <v>550.52</v>
      </c>
      <c r="W1183" s="337">
        <f t="shared" si="214"/>
        <v>1643.59</v>
      </c>
      <c r="X1183" s="336">
        <v>243.1</v>
      </c>
      <c r="Y1183" s="323"/>
      <c r="Z1183" s="323">
        <v>2.93</v>
      </c>
      <c r="AA1183" s="323"/>
      <c r="AB1183" s="337">
        <f t="shared" si="221"/>
        <v>246.03</v>
      </c>
      <c r="AC1183" s="336"/>
      <c r="AD1183" s="323"/>
      <c r="AE1183" s="323"/>
      <c r="AF1183" s="323"/>
      <c r="AG1183" s="337">
        <f t="shared" si="218"/>
        <v>0</v>
      </c>
      <c r="AH1183" s="336"/>
      <c r="AI1183" s="323"/>
      <c r="AJ1183" s="323"/>
      <c r="AK1183" s="323"/>
      <c r="AL1183" s="337">
        <f t="shared" si="222"/>
        <v>0</v>
      </c>
    </row>
    <row r="1184" spans="1:38" ht="12.75" customHeight="1" x14ac:dyDescent="0.2">
      <c r="A1184" s="95" t="s">
        <v>66</v>
      </c>
      <c r="B1184" s="96" t="s">
        <v>243</v>
      </c>
      <c r="C1184" s="96" t="s">
        <v>155</v>
      </c>
      <c r="D1184" s="98"/>
      <c r="E1184" s="98"/>
      <c r="F1184" s="98"/>
      <c r="G1184" s="98"/>
      <c r="H1184" s="121">
        <f t="shared" si="219"/>
        <v>0</v>
      </c>
      <c r="I1184" s="98"/>
      <c r="J1184" s="98"/>
      <c r="K1184" s="98"/>
      <c r="L1184" s="98"/>
      <c r="M1184" s="121">
        <f t="shared" si="220"/>
        <v>0</v>
      </c>
      <c r="N1184" s="98">
        <v>35.200000000000003</v>
      </c>
      <c r="O1184" s="98">
        <v>273.76</v>
      </c>
      <c r="P1184" s="98">
        <v>85.110000000000014</v>
      </c>
      <c r="Q1184" s="98">
        <v>94.410000000000011</v>
      </c>
      <c r="R1184" s="329">
        <f t="shared" si="215"/>
        <v>488.48</v>
      </c>
      <c r="S1184" s="336">
        <v>144.15</v>
      </c>
      <c r="T1184" s="323">
        <v>168.26</v>
      </c>
      <c r="U1184" s="323">
        <v>101.18</v>
      </c>
      <c r="V1184" s="323">
        <v>137.53</v>
      </c>
      <c r="W1184" s="337">
        <f t="shared" si="214"/>
        <v>551.12</v>
      </c>
      <c r="X1184" s="336">
        <v>221.74</v>
      </c>
      <c r="Y1184" s="323">
        <v>5.68</v>
      </c>
      <c r="Z1184" s="323">
        <v>127.11000000000001</v>
      </c>
      <c r="AA1184" s="323"/>
      <c r="AB1184" s="337">
        <f t="shared" si="221"/>
        <v>354.53000000000003</v>
      </c>
      <c r="AC1184" s="336"/>
      <c r="AD1184" s="323"/>
      <c r="AE1184" s="323"/>
      <c r="AF1184" s="323"/>
      <c r="AG1184" s="337">
        <f t="shared" si="218"/>
        <v>0</v>
      </c>
      <c r="AH1184" s="336"/>
      <c r="AI1184" s="323"/>
      <c r="AJ1184" s="323"/>
      <c r="AK1184" s="323"/>
      <c r="AL1184" s="337">
        <f t="shared" si="222"/>
        <v>0</v>
      </c>
    </row>
    <row r="1185" spans="1:38" ht="12.75" customHeight="1" x14ac:dyDescent="0.2">
      <c r="A1185" s="95" t="s">
        <v>66</v>
      </c>
      <c r="B1185" s="96" t="s">
        <v>243</v>
      </c>
      <c r="C1185" s="96" t="s">
        <v>136</v>
      </c>
      <c r="D1185" s="98"/>
      <c r="E1185" s="98"/>
      <c r="F1185" s="98"/>
      <c r="G1185" s="98">
        <v>401.22</v>
      </c>
      <c r="H1185" s="121">
        <f t="shared" si="219"/>
        <v>401.22</v>
      </c>
      <c r="I1185" s="98">
        <v>356.71</v>
      </c>
      <c r="J1185" s="98">
        <v>131.9</v>
      </c>
      <c r="K1185" s="98"/>
      <c r="L1185" s="98"/>
      <c r="M1185" s="121">
        <f t="shared" si="220"/>
        <v>488.61</v>
      </c>
      <c r="N1185" s="98"/>
      <c r="O1185" s="98"/>
      <c r="P1185" s="98"/>
      <c r="Q1185" s="98"/>
      <c r="R1185" s="329">
        <f t="shared" si="215"/>
        <v>0</v>
      </c>
      <c r="S1185" s="336"/>
      <c r="T1185" s="323"/>
      <c r="U1185" s="323"/>
      <c r="V1185" s="323"/>
      <c r="W1185" s="337">
        <f t="shared" si="214"/>
        <v>0</v>
      </c>
      <c r="X1185" s="336"/>
      <c r="Y1185" s="323"/>
      <c r="Z1185" s="323"/>
      <c r="AA1185" s="323"/>
      <c r="AB1185" s="337">
        <f t="shared" si="221"/>
        <v>0</v>
      </c>
      <c r="AC1185" s="336"/>
      <c r="AD1185" s="323"/>
      <c r="AE1185" s="323"/>
      <c r="AF1185" s="323"/>
      <c r="AG1185" s="337">
        <f t="shared" si="218"/>
        <v>0</v>
      </c>
      <c r="AH1185" s="336"/>
      <c r="AI1185" s="323"/>
      <c r="AJ1185" s="323"/>
      <c r="AK1185" s="323"/>
      <c r="AL1185" s="337">
        <f t="shared" si="222"/>
        <v>0</v>
      </c>
    </row>
    <row r="1186" spans="1:38" ht="12.75" customHeight="1" x14ac:dyDescent="0.2">
      <c r="A1186" s="95" t="s">
        <v>66</v>
      </c>
      <c r="B1186" s="96" t="s">
        <v>243</v>
      </c>
      <c r="C1186" s="734" t="s">
        <v>253</v>
      </c>
      <c r="D1186" s="735"/>
      <c r="E1186" s="735"/>
      <c r="F1186" s="735"/>
      <c r="G1186" s="735"/>
      <c r="H1186" s="736"/>
      <c r="I1186" s="735"/>
      <c r="J1186" s="735"/>
      <c r="K1186" s="735"/>
      <c r="L1186" s="735"/>
      <c r="M1186" s="736"/>
      <c r="N1186" s="735"/>
      <c r="O1186" s="735"/>
      <c r="P1186" s="735"/>
      <c r="Q1186" s="735"/>
      <c r="R1186" s="737"/>
      <c r="S1186" s="738"/>
      <c r="T1186" s="735"/>
      <c r="U1186" s="735"/>
      <c r="V1186" s="735"/>
      <c r="W1186" s="337">
        <f t="shared" si="214"/>
        <v>0</v>
      </c>
      <c r="X1186" s="738"/>
      <c r="Y1186" s="735"/>
      <c r="Z1186" s="735">
        <v>662.74</v>
      </c>
      <c r="AA1186" s="735"/>
      <c r="AB1186" s="337">
        <f t="shared" si="221"/>
        <v>662.74</v>
      </c>
      <c r="AC1186" s="738"/>
      <c r="AD1186" s="735"/>
      <c r="AE1186" s="735"/>
      <c r="AF1186" s="735"/>
      <c r="AG1186" s="337">
        <f t="shared" si="218"/>
        <v>0</v>
      </c>
      <c r="AH1186" s="738"/>
      <c r="AI1186" s="735"/>
      <c r="AJ1186" s="735"/>
      <c r="AK1186" s="735"/>
      <c r="AL1186" s="337">
        <f t="shared" si="222"/>
        <v>0</v>
      </c>
    </row>
    <row r="1187" spans="1:38" ht="12.75" customHeight="1" x14ac:dyDescent="0.2">
      <c r="A1187" s="95" t="s">
        <v>66</v>
      </c>
      <c r="B1187" s="96" t="s">
        <v>243</v>
      </c>
      <c r="C1187" s="734" t="s">
        <v>254</v>
      </c>
      <c r="D1187" s="735"/>
      <c r="E1187" s="735"/>
      <c r="F1187" s="735"/>
      <c r="G1187" s="735"/>
      <c r="H1187" s="736"/>
      <c r="I1187" s="735"/>
      <c r="J1187" s="735"/>
      <c r="K1187" s="735"/>
      <c r="L1187" s="735"/>
      <c r="M1187" s="736"/>
      <c r="N1187" s="735"/>
      <c r="O1187" s="735"/>
      <c r="P1187" s="735"/>
      <c r="Q1187" s="735"/>
      <c r="R1187" s="737"/>
      <c r="S1187" s="738"/>
      <c r="T1187" s="735"/>
      <c r="U1187" s="735"/>
      <c r="V1187" s="735"/>
      <c r="W1187" s="337">
        <f t="shared" si="214"/>
        <v>0</v>
      </c>
      <c r="X1187" s="738"/>
      <c r="Y1187" s="735"/>
      <c r="Z1187" s="735">
        <v>42.9</v>
      </c>
      <c r="AA1187" s="735"/>
      <c r="AB1187" s="337">
        <f t="shared" si="221"/>
        <v>42.9</v>
      </c>
      <c r="AC1187" s="738"/>
      <c r="AD1187" s="735"/>
      <c r="AE1187" s="735"/>
      <c r="AF1187" s="735"/>
      <c r="AG1187" s="337">
        <f t="shared" si="218"/>
        <v>0</v>
      </c>
      <c r="AH1187" s="738"/>
      <c r="AI1187" s="735"/>
      <c r="AJ1187" s="735"/>
      <c r="AK1187" s="735"/>
      <c r="AL1187" s="337">
        <f t="shared" si="222"/>
        <v>0</v>
      </c>
    </row>
    <row r="1188" spans="1:38" ht="12.75" customHeight="1" x14ac:dyDescent="0.2">
      <c r="A1188" s="95" t="s">
        <v>66</v>
      </c>
      <c r="B1188" s="96" t="s">
        <v>243</v>
      </c>
      <c r="C1188" s="96" t="s">
        <v>138</v>
      </c>
      <c r="D1188" s="98"/>
      <c r="E1188" s="98"/>
      <c r="F1188" s="98"/>
      <c r="G1188" s="98">
        <v>108.76</v>
      </c>
      <c r="H1188" s="121">
        <f t="shared" ref="H1188:H1200" si="223">SUM(D1188:G1188)</f>
        <v>108.76</v>
      </c>
      <c r="I1188" s="98">
        <v>69.81</v>
      </c>
      <c r="J1188" s="98"/>
      <c r="K1188" s="98">
        <v>68.009999999999991</v>
      </c>
      <c r="L1188" s="98">
        <v>34.71</v>
      </c>
      <c r="M1188" s="121">
        <f t="shared" ref="M1188:M1200" si="224">SUM(I1188:L1188)</f>
        <v>172.53</v>
      </c>
      <c r="N1188" s="98"/>
      <c r="O1188" s="98"/>
      <c r="P1188" s="98"/>
      <c r="Q1188" s="98"/>
      <c r="R1188" s="329">
        <f t="shared" ref="R1188:R1200" si="225">SUM(N1188:Q1188)</f>
        <v>0</v>
      </c>
      <c r="S1188" s="336"/>
      <c r="T1188" s="323"/>
      <c r="U1188" s="323">
        <v>30.18</v>
      </c>
      <c r="V1188" s="323">
        <v>68.47</v>
      </c>
      <c r="W1188" s="337">
        <f t="shared" si="214"/>
        <v>98.65</v>
      </c>
      <c r="X1188" s="336"/>
      <c r="Y1188" s="323"/>
      <c r="Z1188" s="323"/>
      <c r="AA1188" s="323"/>
      <c r="AB1188" s="337">
        <f t="shared" si="221"/>
        <v>0</v>
      </c>
      <c r="AC1188" s="336"/>
      <c r="AD1188" s="323"/>
      <c r="AE1188" s="323"/>
      <c r="AF1188" s="323"/>
      <c r="AG1188" s="337">
        <f t="shared" si="218"/>
        <v>0</v>
      </c>
      <c r="AH1188" s="336"/>
      <c r="AI1188" s="323"/>
      <c r="AJ1188" s="323"/>
      <c r="AK1188" s="323"/>
      <c r="AL1188" s="337">
        <f t="shared" si="222"/>
        <v>0</v>
      </c>
    </row>
    <row r="1189" spans="1:38" ht="12.75" customHeight="1" x14ac:dyDescent="0.2">
      <c r="A1189" s="95" t="s">
        <v>66</v>
      </c>
      <c r="B1189" s="96" t="s">
        <v>243</v>
      </c>
      <c r="C1189" s="96" t="s">
        <v>139</v>
      </c>
      <c r="D1189" s="98"/>
      <c r="E1189" s="98"/>
      <c r="F1189" s="98"/>
      <c r="G1189" s="98">
        <v>142.51</v>
      </c>
      <c r="H1189" s="121">
        <f t="shared" si="223"/>
        <v>142.51</v>
      </c>
      <c r="I1189" s="98">
        <v>18.850000000000001</v>
      </c>
      <c r="J1189" s="98">
        <v>40.17</v>
      </c>
      <c r="K1189" s="98">
        <v>228.44</v>
      </c>
      <c r="L1189" s="98">
        <v>40.43</v>
      </c>
      <c r="M1189" s="121">
        <f t="shared" si="224"/>
        <v>327.89</v>
      </c>
      <c r="N1189" s="98">
        <v>8.59</v>
      </c>
      <c r="O1189" s="98">
        <v>30</v>
      </c>
      <c r="P1189" s="98">
        <v>148.63</v>
      </c>
      <c r="Q1189" s="98">
        <v>19.53</v>
      </c>
      <c r="R1189" s="329">
        <f t="shared" si="225"/>
        <v>206.75</v>
      </c>
      <c r="S1189" s="336">
        <v>8.14</v>
      </c>
      <c r="T1189" s="323">
        <v>12.25</v>
      </c>
      <c r="U1189" s="323">
        <v>41.739999999999995</v>
      </c>
      <c r="V1189" s="323">
        <v>12.42</v>
      </c>
      <c r="W1189" s="337">
        <f t="shared" si="214"/>
        <v>74.55</v>
      </c>
      <c r="X1189" s="336"/>
      <c r="Y1189" s="323">
        <v>6.99</v>
      </c>
      <c r="Z1189" s="323">
        <v>87.53</v>
      </c>
      <c r="AA1189" s="323"/>
      <c r="AB1189" s="337">
        <f t="shared" si="221"/>
        <v>94.52</v>
      </c>
      <c r="AC1189" s="336"/>
      <c r="AD1189" s="323"/>
      <c r="AE1189" s="323"/>
      <c r="AF1189" s="323"/>
      <c r="AG1189" s="337">
        <f t="shared" si="218"/>
        <v>0</v>
      </c>
      <c r="AH1189" s="336"/>
      <c r="AI1189" s="323"/>
      <c r="AJ1189" s="323"/>
      <c r="AK1189" s="323"/>
      <c r="AL1189" s="337">
        <f t="shared" si="222"/>
        <v>0</v>
      </c>
    </row>
    <row r="1190" spans="1:38" ht="12.75" customHeight="1" x14ac:dyDescent="0.2">
      <c r="A1190" s="95" t="s">
        <v>66</v>
      </c>
      <c r="B1190" s="96" t="s">
        <v>243</v>
      </c>
      <c r="C1190" s="96" t="s">
        <v>140</v>
      </c>
      <c r="D1190" s="98"/>
      <c r="E1190" s="98"/>
      <c r="F1190" s="98"/>
      <c r="G1190" s="98">
        <v>151.72</v>
      </c>
      <c r="H1190" s="121">
        <f t="shared" si="223"/>
        <v>151.72</v>
      </c>
      <c r="I1190" s="98">
        <v>166.36</v>
      </c>
      <c r="J1190" s="98">
        <v>81.58</v>
      </c>
      <c r="K1190" s="98">
        <v>354.28</v>
      </c>
      <c r="L1190" s="98">
        <v>673.28</v>
      </c>
      <c r="M1190" s="121">
        <f t="shared" si="224"/>
        <v>1275.5</v>
      </c>
      <c r="N1190" s="98">
        <v>350.78000000000003</v>
      </c>
      <c r="O1190" s="98">
        <v>50.89</v>
      </c>
      <c r="P1190" s="98">
        <v>205.70999999999998</v>
      </c>
      <c r="Q1190" s="98">
        <v>106.92999999999999</v>
      </c>
      <c r="R1190" s="329">
        <f t="shared" si="225"/>
        <v>714.31</v>
      </c>
      <c r="S1190" s="336"/>
      <c r="T1190" s="323"/>
      <c r="U1190" s="323"/>
      <c r="V1190" s="323"/>
      <c r="W1190" s="337">
        <f t="shared" si="214"/>
        <v>0</v>
      </c>
      <c r="X1190" s="336"/>
      <c r="Y1190" s="323"/>
      <c r="Z1190" s="323"/>
      <c r="AA1190" s="323"/>
      <c r="AB1190" s="337">
        <f t="shared" si="221"/>
        <v>0</v>
      </c>
      <c r="AC1190" s="336"/>
      <c r="AD1190" s="323"/>
      <c r="AE1190" s="323"/>
      <c r="AF1190" s="323"/>
      <c r="AG1190" s="337">
        <f t="shared" si="218"/>
        <v>0</v>
      </c>
      <c r="AH1190" s="336"/>
      <c r="AI1190" s="323"/>
      <c r="AJ1190" s="323"/>
      <c r="AK1190" s="323"/>
      <c r="AL1190" s="337">
        <f t="shared" si="222"/>
        <v>0</v>
      </c>
    </row>
    <row r="1191" spans="1:38" ht="12.75" customHeight="1" x14ac:dyDescent="0.2">
      <c r="A1191" s="95" t="s">
        <v>66</v>
      </c>
      <c r="B1191" s="96" t="s">
        <v>243</v>
      </c>
      <c r="C1191" s="96" t="s">
        <v>156</v>
      </c>
      <c r="D1191" s="98"/>
      <c r="E1191" s="98"/>
      <c r="F1191" s="98"/>
      <c r="G1191" s="98"/>
      <c r="H1191" s="121">
        <f t="shared" si="223"/>
        <v>0</v>
      </c>
      <c r="I1191" s="98"/>
      <c r="J1191" s="98"/>
      <c r="K1191" s="98"/>
      <c r="L1191" s="98">
        <v>8.9499999999999993</v>
      </c>
      <c r="M1191" s="121">
        <f t="shared" si="224"/>
        <v>8.9499999999999993</v>
      </c>
      <c r="N1191" s="98">
        <v>2.54</v>
      </c>
      <c r="O1191" s="98"/>
      <c r="P1191" s="98"/>
      <c r="Q1191" s="98">
        <v>6.88</v>
      </c>
      <c r="R1191" s="329">
        <f t="shared" si="225"/>
        <v>9.42</v>
      </c>
      <c r="S1191" s="336"/>
      <c r="T1191" s="323"/>
      <c r="U1191" s="323"/>
      <c r="V1191" s="323">
        <v>19.96</v>
      </c>
      <c r="W1191" s="337">
        <f t="shared" si="214"/>
        <v>19.96</v>
      </c>
      <c r="X1191" s="336"/>
      <c r="Y1191" s="323"/>
      <c r="Z1191" s="323">
        <v>20.95</v>
      </c>
      <c r="AA1191" s="323"/>
      <c r="AB1191" s="337">
        <f t="shared" si="221"/>
        <v>20.95</v>
      </c>
      <c r="AC1191" s="336"/>
      <c r="AD1191" s="323"/>
      <c r="AE1191" s="323"/>
      <c r="AF1191" s="323"/>
      <c r="AG1191" s="337">
        <f t="shared" si="218"/>
        <v>0</v>
      </c>
      <c r="AH1191" s="336"/>
      <c r="AI1191" s="323"/>
      <c r="AJ1191" s="323"/>
      <c r="AK1191" s="323"/>
      <c r="AL1191" s="337">
        <f t="shared" si="222"/>
        <v>0</v>
      </c>
    </row>
    <row r="1192" spans="1:38" ht="12.75" customHeight="1" x14ac:dyDescent="0.2">
      <c r="A1192" s="95" t="s">
        <v>66</v>
      </c>
      <c r="B1192" s="96" t="s">
        <v>243</v>
      </c>
      <c r="C1192" s="96" t="s">
        <v>148</v>
      </c>
      <c r="D1192" s="98"/>
      <c r="E1192" s="98"/>
      <c r="F1192" s="98"/>
      <c r="G1192" s="98"/>
      <c r="H1192" s="121">
        <f t="shared" si="223"/>
        <v>0</v>
      </c>
      <c r="I1192" s="98"/>
      <c r="J1192" s="98"/>
      <c r="K1192" s="98">
        <v>43.71</v>
      </c>
      <c r="L1192" s="98"/>
      <c r="M1192" s="121">
        <f t="shared" si="224"/>
        <v>43.71</v>
      </c>
      <c r="N1192" s="98"/>
      <c r="O1192" s="98">
        <v>12.18</v>
      </c>
      <c r="P1192" s="98"/>
      <c r="Q1192" s="98"/>
      <c r="R1192" s="329">
        <f t="shared" si="225"/>
        <v>12.18</v>
      </c>
      <c r="S1192" s="336"/>
      <c r="T1192" s="323"/>
      <c r="U1192" s="323"/>
      <c r="V1192" s="323"/>
      <c r="W1192" s="337">
        <f t="shared" si="214"/>
        <v>0</v>
      </c>
      <c r="X1192" s="336"/>
      <c r="Y1192" s="323"/>
      <c r="Z1192" s="323"/>
      <c r="AA1192" s="323"/>
      <c r="AB1192" s="337">
        <f t="shared" si="221"/>
        <v>0</v>
      </c>
      <c r="AC1192" s="336"/>
      <c r="AD1192" s="323"/>
      <c r="AE1192" s="323"/>
      <c r="AF1192" s="323"/>
      <c r="AG1192" s="337">
        <f t="shared" si="218"/>
        <v>0</v>
      </c>
      <c r="AH1192" s="336"/>
      <c r="AI1192" s="323"/>
      <c r="AJ1192" s="323"/>
      <c r="AK1192" s="323"/>
      <c r="AL1192" s="337">
        <f t="shared" si="222"/>
        <v>0</v>
      </c>
    </row>
    <row r="1193" spans="1:38" ht="12.75" customHeight="1" x14ac:dyDescent="0.2">
      <c r="A1193" s="95" t="s">
        <v>66</v>
      </c>
      <c r="B1193" s="96" t="s">
        <v>243</v>
      </c>
      <c r="C1193" s="96" t="s">
        <v>153</v>
      </c>
      <c r="D1193" s="98"/>
      <c r="E1193" s="98"/>
      <c r="F1193" s="98"/>
      <c r="G1193" s="98"/>
      <c r="H1193" s="121">
        <f t="shared" si="223"/>
        <v>0</v>
      </c>
      <c r="I1193" s="98"/>
      <c r="J1193" s="98">
        <v>418.81</v>
      </c>
      <c r="K1193" s="98">
        <v>2872.3799999999997</v>
      </c>
      <c r="L1193" s="98">
        <v>2014.2500000000002</v>
      </c>
      <c r="M1193" s="121">
        <f t="shared" si="224"/>
        <v>5305.44</v>
      </c>
      <c r="N1193" s="98">
        <v>922.72</v>
      </c>
      <c r="O1193" s="98">
        <v>1315.45</v>
      </c>
      <c r="P1193" s="98">
        <v>2503.0599999999995</v>
      </c>
      <c r="Q1193" s="98">
        <v>1304.06</v>
      </c>
      <c r="R1193" s="329">
        <f t="shared" si="225"/>
        <v>6045.2899999999991</v>
      </c>
      <c r="S1193" s="336">
        <v>1011.3699999999999</v>
      </c>
      <c r="T1193" s="323">
        <v>2145.3300000000004</v>
      </c>
      <c r="U1193" s="323">
        <v>4668.97</v>
      </c>
      <c r="V1193" s="323">
        <v>4097.6000000000004</v>
      </c>
      <c r="W1193" s="337">
        <f t="shared" si="214"/>
        <v>11923.27</v>
      </c>
      <c r="X1193" s="336">
        <v>1367.31</v>
      </c>
      <c r="Y1193" s="323">
        <v>1910.84</v>
      </c>
      <c r="Z1193" s="323">
        <v>1837.45</v>
      </c>
      <c r="AA1193" s="323"/>
      <c r="AB1193" s="337">
        <f t="shared" si="221"/>
        <v>5115.5999999999995</v>
      </c>
      <c r="AC1193" s="336"/>
      <c r="AD1193" s="323"/>
      <c r="AE1193" s="323"/>
      <c r="AF1193" s="323"/>
      <c r="AG1193" s="337">
        <f t="shared" si="218"/>
        <v>0</v>
      </c>
      <c r="AH1193" s="336"/>
      <c r="AI1193" s="323"/>
      <c r="AJ1193" s="323"/>
      <c r="AK1193" s="323"/>
      <c r="AL1193" s="337">
        <f t="shared" si="222"/>
        <v>0</v>
      </c>
    </row>
    <row r="1194" spans="1:38" ht="12.75" customHeight="1" x14ac:dyDescent="0.2">
      <c r="A1194" s="95" t="s">
        <v>66</v>
      </c>
      <c r="B1194" s="96" t="s">
        <v>243</v>
      </c>
      <c r="C1194" s="96" t="s">
        <v>141</v>
      </c>
      <c r="D1194" s="98"/>
      <c r="E1194" s="98"/>
      <c r="F1194" s="98"/>
      <c r="G1194" s="98">
        <v>314.54000000000002</v>
      </c>
      <c r="H1194" s="121">
        <f t="shared" si="223"/>
        <v>314.54000000000002</v>
      </c>
      <c r="I1194" s="98">
        <v>405.36</v>
      </c>
      <c r="J1194" s="98">
        <v>667.48</v>
      </c>
      <c r="K1194" s="98">
        <v>1277.45</v>
      </c>
      <c r="L1194" s="98">
        <v>1881.06</v>
      </c>
      <c r="M1194" s="121">
        <f t="shared" si="224"/>
        <v>4231.3500000000004</v>
      </c>
      <c r="N1194" s="98">
        <v>1123.1199999999999</v>
      </c>
      <c r="O1194" s="98">
        <v>1530.48</v>
      </c>
      <c r="P1194" s="98">
        <v>1203.31</v>
      </c>
      <c r="Q1194" s="98">
        <v>463.84999999999997</v>
      </c>
      <c r="R1194" s="329">
        <f t="shared" si="225"/>
        <v>4320.76</v>
      </c>
      <c r="S1194" s="336">
        <v>695.8900000000001</v>
      </c>
      <c r="T1194" s="323">
        <v>505.54999999999995</v>
      </c>
      <c r="U1194" s="323">
        <v>743.14</v>
      </c>
      <c r="V1194" s="323">
        <v>462.71999999999997</v>
      </c>
      <c r="W1194" s="337">
        <f t="shared" si="214"/>
        <v>2407.2999999999997</v>
      </c>
      <c r="X1194" s="336">
        <v>827.38</v>
      </c>
      <c r="Y1194" s="323">
        <v>446.21000000000004</v>
      </c>
      <c r="Z1194" s="323">
        <v>650.04000000000008</v>
      </c>
      <c r="AA1194" s="323"/>
      <c r="AB1194" s="337">
        <f t="shared" si="221"/>
        <v>1923.63</v>
      </c>
      <c r="AC1194" s="336"/>
      <c r="AD1194" s="323"/>
      <c r="AE1194" s="323"/>
      <c r="AF1194" s="323"/>
      <c r="AG1194" s="337">
        <f t="shared" si="218"/>
        <v>0</v>
      </c>
      <c r="AH1194" s="336"/>
      <c r="AI1194" s="323"/>
      <c r="AJ1194" s="323"/>
      <c r="AK1194" s="323"/>
      <c r="AL1194" s="337">
        <f t="shared" si="222"/>
        <v>0</v>
      </c>
    </row>
    <row r="1195" spans="1:38" ht="12.75" customHeight="1" x14ac:dyDescent="0.2">
      <c r="A1195" s="95" t="s">
        <v>66</v>
      </c>
      <c r="B1195" s="96" t="s">
        <v>243</v>
      </c>
      <c r="C1195" s="96" t="s">
        <v>142</v>
      </c>
      <c r="D1195" s="98"/>
      <c r="E1195" s="98"/>
      <c r="F1195" s="98"/>
      <c r="G1195" s="98">
        <v>1506.1399999999999</v>
      </c>
      <c r="H1195" s="121">
        <f t="shared" si="223"/>
        <v>1506.1399999999999</v>
      </c>
      <c r="I1195" s="98">
        <v>1148.9299999999998</v>
      </c>
      <c r="J1195" s="98">
        <v>1517.44</v>
      </c>
      <c r="K1195" s="98">
        <v>916.48</v>
      </c>
      <c r="L1195" s="98">
        <v>1042.8899999999999</v>
      </c>
      <c r="M1195" s="121">
        <f t="shared" si="224"/>
        <v>4625.74</v>
      </c>
      <c r="N1195" s="98">
        <v>690.8</v>
      </c>
      <c r="O1195" s="98">
        <v>373.09999999999997</v>
      </c>
      <c r="P1195" s="98">
        <v>1089.1300000000001</v>
      </c>
      <c r="Q1195" s="98">
        <v>906.88999999999987</v>
      </c>
      <c r="R1195" s="329">
        <f t="shared" si="225"/>
        <v>3059.9199999999996</v>
      </c>
      <c r="S1195" s="336">
        <v>914.43000000000006</v>
      </c>
      <c r="T1195" s="323">
        <v>819.76</v>
      </c>
      <c r="U1195" s="323">
        <v>1308.67</v>
      </c>
      <c r="V1195" s="323">
        <v>2553.6</v>
      </c>
      <c r="W1195" s="337">
        <f t="shared" si="214"/>
        <v>5596.46</v>
      </c>
      <c r="X1195" s="336">
        <v>1180.82</v>
      </c>
      <c r="Y1195" s="323">
        <v>1917.8700000000003</v>
      </c>
      <c r="Z1195" s="323">
        <v>2113.9499999999998</v>
      </c>
      <c r="AA1195" s="323"/>
      <c r="AB1195" s="337">
        <f t="shared" si="221"/>
        <v>5212.6400000000003</v>
      </c>
      <c r="AC1195" s="336"/>
      <c r="AD1195" s="323"/>
      <c r="AE1195" s="323"/>
      <c r="AF1195" s="323"/>
      <c r="AG1195" s="337">
        <f t="shared" si="218"/>
        <v>0</v>
      </c>
      <c r="AH1195" s="336"/>
      <c r="AI1195" s="323"/>
      <c r="AJ1195" s="323"/>
      <c r="AK1195" s="323"/>
      <c r="AL1195" s="337">
        <f t="shared" si="222"/>
        <v>0</v>
      </c>
    </row>
    <row r="1196" spans="1:38" ht="12.75" customHeight="1" x14ac:dyDescent="0.2">
      <c r="A1196" s="95" t="s">
        <v>66</v>
      </c>
      <c r="B1196" s="96" t="s">
        <v>243</v>
      </c>
      <c r="C1196" s="96" t="s">
        <v>143</v>
      </c>
      <c r="D1196" s="98"/>
      <c r="E1196" s="98"/>
      <c r="F1196" s="98"/>
      <c r="G1196" s="98">
        <v>292.27999999999997</v>
      </c>
      <c r="H1196" s="121">
        <f t="shared" si="223"/>
        <v>292.27999999999997</v>
      </c>
      <c r="I1196" s="98">
        <v>332.53</v>
      </c>
      <c r="J1196" s="98">
        <v>1273.8499999999999</v>
      </c>
      <c r="K1196" s="98">
        <v>1660.6799999999998</v>
      </c>
      <c r="L1196" s="98">
        <v>754.36</v>
      </c>
      <c r="M1196" s="121">
        <f t="shared" si="224"/>
        <v>4021.4199999999996</v>
      </c>
      <c r="N1196" s="98">
        <v>671.86</v>
      </c>
      <c r="O1196" s="98">
        <v>1139.49</v>
      </c>
      <c r="P1196" s="98">
        <v>1930.4899999999998</v>
      </c>
      <c r="Q1196" s="98">
        <v>782.5</v>
      </c>
      <c r="R1196" s="329">
        <f t="shared" si="225"/>
        <v>4524.34</v>
      </c>
      <c r="S1196" s="336">
        <v>857.1400000000001</v>
      </c>
      <c r="T1196" s="323">
        <v>1616.18</v>
      </c>
      <c r="U1196" s="323">
        <v>3440.1299999999997</v>
      </c>
      <c r="V1196" s="323">
        <v>673.73</v>
      </c>
      <c r="W1196" s="337">
        <f t="shared" si="214"/>
        <v>6587.18</v>
      </c>
      <c r="X1196" s="336">
        <v>920.74</v>
      </c>
      <c r="Y1196" s="323">
        <v>588.21</v>
      </c>
      <c r="Z1196" s="323">
        <v>385.3</v>
      </c>
      <c r="AA1196" s="323"/>
      <c r="AB1196" s="337">
        <f t="shared" si="221"/>
        <v>1894.25</v>
      </c>
      <c r="AC1196" s="336"/>
      <c r="AD1196" s="323"/>
      <c r="AE1196" s="323"/>
      <c r="AF1196" s="323"/>
      <c r="AG1196" s="337">
        <f t="shared" si="218"/>
        <v>0</v>
      </c>
      <c r="AH1196" s="336"/>
      <c r="AI1196" s="323"/>
      <c r="AJ1196" s="323"/>
      <c r="AK1196" s="323"/>
      <c r="AL1196" s="337">
        <f t="shared" si="222"/>
        <v>0</v>
      </c>
    </row>
    <row r="1197" spans="1:38" ht="12.75" customHeight="1" x14ac:dyDescent="0.2">
      <c r="A1197" s="95" t="s">
        <v>66</v>
      </c>
      <c r="B1197" s="96" t="s">
        <v>243</v>
      </c>
      <c r="C1197" s="96" t="s">
        <v>144</v>
      </c>
      <c r="D1197" s="98"/>
      <c r="E1197" s="98"/>
      <c r="F1197" s="98"/>
      <c r="G1197" s="98"/>
      <c r="H1197" s="121">
        <f t="shared" si="223"/>
        <v>0</v>
      </c>
      <c r="I1197" s="98"/>
      <c r="J1197" s="98"/>
      <c r="K1197" s="98">
        <v>384.11</v>
      </c>
      <c r="L1197" s="98">
        <v>35</v>
      </c>
      <c r="M1197" s="121">
        <f t="shared" si="224"/>
        <v>419.11</v>
      </c>
      <c r="N1197" s="98"/>
      <c r="O1197" s="98">
        <v>185.99</v>
      </c>
      <c r="P1197" s="98">
        <v>263.65000000000003</v>
      </c>
      <c r="Q1197" s="98">
        <v>8.7100000000000009</v>
      </c>
      <c r="R1197" s="329">
        <f t="shared" si="225"/>
        <v>458.35</v>
      </c>
      <c r="S1197" s="336">
        <v>9.9700000000000006</v>
      </c>
      <c r="T1197" s="323"/>
      <c r="U1197" s="323">
        <v>209.17000000000002</v>
      </c>
      <c r="V1197" s="323">
        <v>19.810000000000002</v>
      </c>
      <c r="W1197" s="337">
        <f t="shared" si="214"/>
        <v>238.95000000000002</v>
      </c>
      <c r="X1197" s="336">
        <v>62.33</v>
      </c>
      <c r="Y1197" s="323">
        <v>3.71</v>
      </c>
      <c r="Z1197" s="323">
        <v>356.47999999999996</v>
      </c>
      <c r="AA1197" s="323"/>
      <c r="AB1197" s="337">
        <f t="shared" si="221"/>
        <v>422.52</v>
      </c>
      <c r="AC1197" s="336"/>
      <c r="AD1197" s="323"/>
      <c r="AE1197" s="323"/>
      <c r="AF1197" s="323"/>
      <c r="AG1197" s="337">
        <f t="shared" si="218"/>
        <v>0</v>
      </c>
      <c r="AH1197" s="336"/>
      <c r="AI1197" s="323"/>
      <c r="AJ1197" s="323"/>
      <c r="AK1197" s="323"/>
      <c r="AL1197" s="337">
        <f t="shared" si="222"/>
        <v>0</v>
      </c>
    </row>
    <row r="1198" spans="1:38" ht="12.75" customHeight="1" x14ac:dyDescent="0.2">
      <c r="A1198" s="95" t="s">
        <v>66</v>
      </c>
      <c r="B1198" s="96" t="s">
        <v>243</v>
      </c>
      <c r="C1198" s="96" t="s">
        <v>170</v>
      </c>
      <c r="D1198" s="98"/>
      <c r="E1198" s="98"/>
      <c r="F1198" s="98"/>
      <c r="G1198" s="98">
        <v>3536.49</v>
      </c>
      <c r="H1198" s="121">
        <f t="shared" si="223"/>
        <v>3536.49</v>
      </c>
      <c r="I1198" s="98">
        <v>2613.67</v>
      </c>
      <c r="J1198" s="98">
        <v>2637.08</v>
      </c>
      <c r="K1198" s="98">
        <v>5977.8899999999994</v>
      </c>
      <c r="L1198" s="98">
        <v>5322.47</v>
      </c>
      <c r="M1198" s="121">
        <f t="shared" si="224"/>
        <v>16551.11</v>
      </c>
      <c r="N1198" s="98">
        <v>3066.98</v>
      </c>
      <c r="O1198" s="98">
        <v>5793.9500000000007</v>
      </c>
      <c r="P1198" s="98">
        <v>7980.5100000000011</v>
      </c>
      <c r="Q1198" s="98">
        <v>5134.84</v>
      </c>
      <c r="R1198" s="329">
        <f t="shared" si="225"/>
        <v>21976.280000000002</v>
      </c>
      <c r="S1198" s="336">
        <v>3228.6800000000003</v>
      </c>
      <c r="T1198" s="323">
        <v>3329.1500000000005</v>
      </c>
      <c r="U1198" s="323">
        <v>5358.97</v>
      </c>
      <c r="V1198" s="323">
        <v>7648.99</v>
      </c>
      <c r="W1198" s="337">
        <f t="shared" si="214"/>
        <v>19565.79</v>
      </c>
      <c r="X1198" s="336">
        <v>4903.01</v>
      </c>
      <c r="Y1198" s="323">
        <v>2842.6899999999996</v>
      </c>
      <c r="Z1198" s="323">
        <v>4157.0000000000009</v>
      </c>
      <c r="AA1198" s="323"/>
      <c r="AB1198" s="337">
        <f t="shared" si="221"/>
        <v>11902.7</v>
      </c>
      <c r="AC1198" s="336"/>
      <c r="AD1198" s="323"/>
      <c r="AE1198" s="323"/>
      <c r="AF1198" s="323"/>
      <c r="AG1198" s="337">
        <f t="shared" si="218"/>
        <v>0</v>
      </c>
      <c r="AH1198" s="336"/>
      <c r="AI1198" s="323"/>
      <c r="AJ1198" s="323"/>
      <c r="AK1198" s="323"/>
      <c r="AL1198" s="337">
        <f t="shared" si="222"/>
        <v>0</v>
      </c>
    </row>
    <row r="1199" spans="1:38" ht="12.75" customHeight="1" x14ac:dyDescent="0.2">
      <c r="A1199" s="95" t="s">
        <v>66</v>
      </c>
      <c r="B1199" s="96" t="s">
        <v>243</v>
      </c>
      <c r="C1199" s="96" t="s">
        <v>147</v>
      </c>
      <c r="D1199" s="98"/>
      <c r="E1199" s="98"/>
      <c r="F1199" s="98"/>
      <c r="G1199" s="98">
        <v>174.88</v>
      </c>
      <c r="H1199" s="121">
        <f t="shared" si="223"/>
        <v>174.88</v>
      </c>
      <c r="I1199" s="98">
        <v>168.16</v>
      </c>
      <c r="J1199" s="98">
        <v>30.38</v>
      </c>
      <c r="K1199" s="98">
        <v>137.88</v>
      </c>
      <c r="L1199" s="98">
        <v>189.27999999999997</v>
      </c>
      <c r="M1199" s="121">
        <f t="shared" si="224"/>
        <v>525.69999999999993</v>
      </c>
      <c r="N1199" s="98">
        <v>217.93</v>
      </c>
      <c r="O1199" s="98">
        <v>142.15</v>
      </c>
      <c r="P1199" s="98">
        <v>129.41</v>
      </c>
      <c r="Q1199" s="98">
        <v>58.86</v>
      </c>
      <c r="R1199" s="329">
        <f t="shared" si="225"/>
        <v>548.35</v>
      </c>
      <c r="S1199" s="336">
        <v>80.429999999999993</v>
      </c>
      <c r="T1199" s="323">
        <v>85.53</v>
      </c>
      <c r="U1199" s="323">
        <v>186.08</v>
      </c>
      <c r="V1199" s="323">
        <v>474.10999999999996</v>
      </c>
      <c r="W1199" s="337">
        <f t="shared" si="214"/>
        <v>826.14999999999986</v>
      </c>
      <c r="X1199" s="336">
        <v>162.98999999999998</v>
      </c>
      <c r="Y1199" s="323">
        <v>76.099999999999994</v>
      </c>
      <c r="Z1199" s="323">
        <v>239.79</v>
      </c>
      <c r="AA1199" s="323"/>
      <c r="AB1199" s="337">
        <f t="shared" si="221"/>
        <v>478.88</v>
      </c>
      <c r="AC1199" s="336"/>
      <c r="AD1199" s="323"/>
      <c r="AE1199" s="323"/>
      <c r="AF1199" s="323"/>
      <c r="AG1199" s="337">
        <f t="shared" si="218"/>
        <v>0</v>
      </c>
      <c r="AH1199" s="336"/>
      <c r="AI1199" s="323"/>
      <c r="AJ1199" s="323"/>
      <c r="AK1199" s="323"/>
      <c r="AL1199" s="337">
        <f t="shared" si="222"/>
        <v>0</v>
      </c>
    </row>
    <row r="1200" spans="1:38" ht="12.75" customHeight="1" x14ac:dyDescent="0.2">
      <c r="A1200" s="95" t="s">
        <v>66</v>
      </c>
      <c r="B1200" s="96" t="s">
        <v>11</v>
      </c>
      <c r="C1200" s="96" t="s">
        <v>158</v>
      </c>
      <c r="D1200" s="98"/>
      <c r="E1200" s="98"/>
      <c r="F1200" s="98"/>
      <c r="G1200" s="98">
        <v>125.65</v>
      </c>
      <c r="H1200" s="121">
        <f t="shared" si="223"/>
        <v>125.65</v>
      </c>
      <c r="I1200" s="98">
        <v>108.87</v>
      </c>
      <c r="J1200" s="98">
        <v>124.5</v>
      </c>
      <c r="K1200" s="98">
        <v>36.260000000000005</v>
      </c>
      <c r="L1200" s="98"/>
      <c r="M1200" s="121">
        <f t="shared" si="224"/>
        <v>269.63</v>
      </c>
      <c r="N1200" s="98">
        <v>49.24</v>
      </c>
      <c r="O1200" s="98">
        <v>81.990000000000009</v>
      </c>
      <c r="P1200" s="98"/>
      <c r="Q1200" s="98"/>
      <c r="R1200" s="329">
        <f t="shared" si="225"/>
        <v>131.23000000000002</v>
      </c>
      <c r="S1200" s="336"/>
      <c r="T1200" s="323"/>
      <c r="U1200" s="323"/>
      <c r="V1200" s="323"/>
      <c r="W1200" s="337">
        <f t="shared" si="214"/>
        <v>0</v>
      </c>
      <c r="X1200" s="336"/>
      <c r="Y1200" s="323"/>
      <c r="Z1200" s="323"/>
      <c r="AA1200" s="323"/>
      <c r="AB1200" s="337">
        <f t="shared" si="221"/>
        <v>0</v>
      </c>
      <c r="AC1200" s="336"/>
      <c r="AD1200" s="323"/>
      <c r="AE1200" s="323"/>
      <c r="AF1200" s="323"/>
      <c r="AG1200" s="337">
        <f t="shared" si="218"/>
        <v>0</v>
      </c>
      <c r="AH1200" s="336"/>
      <c r="AI1200" s="323"/>
      <c r="AJ1200" s="323"/>
      <c r="AK1200" s="323"/>
      <c r="AL1200" s="337">
        <f t="shared" si="222"/>
        <v>0</v>
      </c>
    </row>
    <row r="1201" spans="1:38" ht="12.75" customHeight="1" x14ac:dyDescent="0.2">
      <c r="A1201" s="95" t="s">
        <v>66</v>
      </c>
      <c r="B1201" s="96" t="s">
        <v>11</v>
      </c>
      <c r="C1201" s="680" t="s">
        <v>252</v>
      </c>
      <c r="D1201" s="681"/>
      <c r="E1201" s="681"/>
      <c r="F1201" s="681"/>
      <c r="G1201" s="681"/>
      <c r="H1201" s="682"/>
      <c r="I1201" s="681"/>
      <c r="J1201" s="681"/>
      <c r="K1201" s="681"/>
      <c r="L1201" s="681"/>
      <c r="M1201" s="682"/>
      <c r="N1201" s="681"/>
      <c r="O1201" s="681"/>
      <c r="P1201" s="681"/>
      <c r="Q1201" s="681"/>
      <c r="R1201" s="683"/>
      <c r="S1201" s="684"/>
      <c r="T1201" s="681"/>
      <c r="U1201" s="681"/>
      <c r="V1201" s="681"/>
      <c r="W1201" s="337">
        <f t="shared" si="214"/>
        <v>0</v>
      </c>
      <c r="X1201" s="684"/>
      <c r="Y1201" s="681"/>
      <c r="Z1201" s="681">
        <v>109.24</v>
      </c>
      <c r="AA1201" s="681"/>
      <c r="AB1201" s="337">
        <f t="shared" si="221"/>
        <v>109.24</v>
      </c>
      <c r="AC1201" s="684"/>
      <c r="AD1201" s="681"/>
      <c r="AE1201" s="681"/>
      <c r="AF1201" s="681"/>
      <c r="AG1201" s="337">
        <f t="shared" si="218"/>
        <v>0</v>
      </c>
      <c r="AH1201" s="684"/>
      <c r="AI1201" s="681"/>
      <c r="AJ1201" s="681"/>
      <c r="AK1201" s="681"/>
      <c r="AL1201" s="337">
        <f t="shared" si="222"/>
        <v>0</v>
      </c>
    </row>
    <row r="1202" spans="1:38" ht="12.75" customHeight="1" x14ac:dyDescent="0.2">
      <c r="A1202" s="95" t="s">
        <v>66</v>
      </c>
      <c r="B1202" s="96" t="s">
        <v>11</v>
      </c>
      <c r="C1202" s="96" t="s">
        <v>159</v>
      </c>
      <c r="D1202" s="98"/>
      <c r="E1202" s="98"/>
      <c r="F1202" s="98"/>
      <c r="G1202" s="98">
        <v>46.04</v>
      </c>
      <c r="H1202" s="121">
        <f>SUM(D1202:G1202)</f>
        <v>46.04</v>
      </c>
      <c r="I1202" s="98">
        <v>49.31</v>
      </c>
      <c r="J1202" s="98">
        <v>28.479999999999997</v>
      </c>
      <c r="K1202" s="98">
        <v>47.98</v>
      </c>
      <c r="L1202" s="98">
        <v>28.83</v>
      </c>
      <c r="M1202" s="121">
        <f>SUM(I1202:L1202)</f>
        <v>154.59999999999997</v>
      </c>
      <c r="N1202" s="98">
        <v>52.169999999999995</v>
      </c>
      <c r="O1202" s="98">
        <v>42.07</v>
      </c>
      <c r="P1202" s="98">
        <v>40.21</v>
      </c>
      <c r="Q1202" s="98">
        <v>49.410000000000004</v>
      </c>
      <c r="R1202" s="329">
        <f>SUM(N1202:Q1202)</f>
        <v>183.85999999999999</v>
      </c>
      <c r="S1202" s="336"/>
      <c r="T1202" s="323">
        <v>23.12</v>
      </c>
      <c r="U1202" s="323"/>
      <c r="V1202" s="323"/>
      <c r="W1202" s="337">
        <f t="shared" si="214"/>
        <v>23.12</v>
      </c>
      <c r="X1202" s="336">
        <v>22.49</v>
      </c>
      <c r="Y1202" s="323">
        <v>64.709999999999994</v>
      </c>
      <c r="Z1202" s="323"/>
      <c r="AA1202" s="323"/>
      <c r="AB1202" s="337">
        <f t="shared" si="221"/>
        <v>87.199999999999989</v>
      </c>
      <c r="AC1202" s="336"/>
      <c r="AD1202" s="323"/>
      <c r="AE1202" s="323"/>
      <c r="AF1202" s="323"/>
      <c r="AG1202" s="337">
        <f t="shared" si="218"/>
        <v>0</v>
      </c>
      <c r="AH1202" s="336"/>
      <c r="AI1202" s="323"/>
      <c r="AJ1202" s="323"/>
      <c r="AK1202" s="323"/>
      <c r="AL1202" s="337">
        <f t="shared" si="222"/>
        <v>0</v>
      </c>
    </row>
    <row r="1203" spans="1:38" ht="12.75" customHeight="1" x14ac:dyDescent="0.2">
      <c r="A1203" s="95" t="s">
        <v>66</v>
      </c>
      <c r="B1203" s="96" t="s">
        <v>11</v>
      </c>
      <c r="C1203" s="96" t="s">
        <v>134</v>
      </c>
      <c r="D1203" s="98"/>
      <c r="E1203" s="98"/>
      <c r="F1203" s="98"/>
      <c r="G1203" s="98"/>
      <c r="H1203" s="121">
        <f t="shared" ref="H1203:H1211" si="226">SUM(D1203:G1203)</f>
        <v>0</v>
      </c>
      <c r="I1203" s="98"/>
      <c r="J1203" s="98"/>
      <c r="K1203" s="98"/>
      <c r="L1203" s="98"/>
      <c r="M1203" s="121">
        <f t="shared" ref="M1203:M1211" si="227">SUM(I1203:L1203)</f>
        <v>0</v>
      </c>
      <c r="N1203" s="98">
        <v>108</v>
      </c>
      <c r="O1203" s="98"/>
      <c r="P1203" s="98"/>
      <c r="Q1203" s="98"/>
      <c r="R1203" s="329">
        <f t="shared" ref="R1203:R1211" si="228">SUM(N1203:Q1203)</f>
        <v>108</v>
      </c>
      <c r="S1203" s="336"/>
      <c r="T1203" s="323"/>
      <c r="U1203" s="323"/>
      <c r="V1203" s="323"/>
      <c r="W1203" s="337">
        <f t="shared" si="214"/>
        <v>0</v>
      </c>
      <c r="X1203" s="336"/>
      <c r="Y1203" s="323"/>
      <c r="Z1203" s="323"/>
      <c r="AA1203" s="323"/>
      <c r="AB1203" s="337">
        <f t="shared" si="221"/>
        <v>0</v>
      </c>
      <c r="AC1203" s="336"/>
      <c r="AD1203" s="323"/>
      <c r="AE1203" s="323"/>
      <c r="AF1203" s="323"/>
      <c r="AG1203" s="337">
        <f t="shared" si="218"/>
        <v>0</v>
      </c>
      <c r="AH1203" s="336"/>
      <c r="AI1203" s="323"/>
      <c r="AJ1203" s="323"/>
      <c r="AK1203" s="323"/>
      <c r="AL1203" s="337">
        <f t="shared" si="222"/>
        <v>0</v>
      </c>
    </row>
    <row r="1204" spans="1:38" ht="12.75" customHeight="1" x14ac:dyDescent="0.2">
      <c r="A1204" s="95" t="s">
        <v>66</v>
      </c>
      <c r="B1204" s="96" t="s">
        <v>11</v>
      </c>
      <c r="C1204" s="96" t="s">
        <v>136</v>
      </c>
      <c r="D1204" s="98"/>
      <c r="E1204" s="98"/>
      <c r="F1204" s="98"/>
      <c r="G1204" s="98">
        <v>245.10999999999996</v>
      </c>
      <c r="H1204" s="121">
        <f t="shared" si="226"/>
        <v>245.10999999999996</v>
      </c>
      <c r="I1204" s="98">
        <v>336.3</v>
      </c>
      <c r="J1204" s="98">
        <v>118.50999999999999</v>
      </c>
      <c r="K1204" s="98">
        <v>14.31</v>
      </c>
      <c r="L1204" s="98"/>
      <c r="M1204" s="121">
        <f t="shared" si="227"/>
        <v>469.12</v>
      </c>
      <c r="N1204" s="98"/>
      <c r="O1204" s="98"/>
      <c r="P1204" s="98"/>
      <c r="Q1204" s="98"/>
      <c r="R1204" s="329">
        <f t="shared" si="228"/>
        <v>0</v>
      </c>
      <c r="S1204" s="336"/>
      <c r="T1204" s="323"/>
      <c r="U1204" s="323"/>
      <c r="V1204" s="323"/>
      <c r="W1204" s="337">
        <f t="shared" si="214"/>
        <v>0</v>
      </c>
      <c r="X1204" s="336"/>
      <c r="Y1204" s="323"/>
      <c r="Z1204" s="323"/>
      <c r="AA1204" s="323"/>
      <c r="AB1204" s="337">
        <f t="shared" si="221"/>
        <v>0</v>
      </c>
      <c r="AC1204" s="336"/>
      <c r="AD1204" s="323"/>
      <c r="AE1204" s="323"/>
      <c r="AF1204" s="323"/>
      <c r="AG1204" s="337">
        <f t="shared" si="218"/>
        <v>0</v>
      </c>
      <c r="AH1204" s="336"/>
      <c r="AI1204" s="323"/>
      <c r="AJ1204" s="323"/>
      <c r="AK1204" s="323"/>
      <c r="AL1204" s="337">
        <f t="shared" si="222"/>
        <v>0</v>
      </c>
    </row>
    <row r="1205" spans="1:38" ht="12.75" customHeight="1" x14ac:dyDescent="0.2">
      <c r="A1205" s="95" t="s">
        <v>66</v>
      </c>
      <c r="B1205" s="96" t="s">
        <v>11</v>
      </c>
      <c r="C1205" s="96" t="s">
        <v>148</v>
      </c>
      <c r="D1205" s="98"/>
      <c r="E1205" s="98"/>
      <c r="F1205" s="98"/>
      <c r="G1205" s="98"/>
      <c r="H1205" s="121">
        <f t="shared" si="226"/>
        <v>0</v>
      </c>
      <c r="I1205" s="98"/>
      <c r="J1205" s="98">
        <v>97.330000000000013</v>
      </c>
      <c r="K1205" s="98">
        <v>355.06</v>
      </c>
      <c r="L1205" s="98">
        <v>108.38000000000002</v>
      </c>
      <c r="M1205" s="121">
        <f t="shared" si="227"/>
        <v>560.77</v>
      </c>
      <c r="N1205" s="98">
        <v>5.99</v>
      </c>
      <c r="O1205" s="98">
        <v>18.34</v>
      </c>
      <c r="P1205" s="98">
        <v>39.200000000000003</v>
      </c>
      <c r="Q1205" s="98">
        <v>31.12</v>
      </c>
      <c r="R1205" s="329">
        <f t="shared" si="228"/>
        <v>94.65</v>
      </c>
      <c r="S1205" s="336"/>
      <c r="T1205" s="323">
        <v>67.38000000000001</v>
      </c>
      <c r="U1205" s="323"/>
      <c r="V1205" s="323"/>
      <c r="W1205" s="337">
        <f t="shared" si="214"/>
        <v>67.38000000000001</v>
      </c>
      <c r="X1205" s="336"/>
      <c r="Y1205" s="323">
        <v>25.52</v>
      </c>
      <c r="Z1205" s="323"/>
      <c r="AA1205" s="323"/>
      <c r="AB1205" s="337">
        <f t="shared" si="221"/>
        <v>25.52</v>
      </c>
      <c r="AC1205" s="336"/>
      <c r="AD1205" s="323"/>
      <c r="AE1205" s="323"/>
      <c r="AF1205" s="323"/>
      <c r="AG1205" s="337">
        <f t="shared" si="218"/>
        <v>0</v>
      </c>
      <c r="AH1205" s="336"/>
      <c r="AI1205" s="323"/>
      <c r="AJ1205" s="323"/>
      <c r="AK1205" s="323"/>
      <c r="AL1205" s="337">
        <f t="shared" si="222"/>
        <v>0</v>
      </c>
    </row>
    <row r="1206" spans="1:38" ht="12.75" customHeight="1" x14ac:dyDescent="0.2">
      <c r="A1206" s="95" t="s">
        <v>66</v>
      </c>
      <c r="B1206" s="96" t="s">
        <v>11</v>
      </c>
      <c r="C1206" s="96" t="s">
        <v>153</v>
      </c>
      <c r="D1206" s="98"/>
      <c r="E1206" s="98"/>
      <c r="F1206" s="98"/>
      <c r="G1206" s="98">
        <v>7049.0199999999986</v>
      </c>
      <c r="H1206" s="121">
        <f t="shared" si="226"/>
        <v>7049.0199999999986</v>
      </c>
      <c r="I1206" s="98">
        <v>6310.82</v>
      </c>
      <c r="J1206" s="98">
        <v>10073.93</v>
      </c>
      <c r="K1206" s="98">
        <v>8597.09</v>
      </c>
      <c r="L1206" s="98">
        <v>3131.54</v>
      </c>
      <c r="M1206" s="121">
        <f t="shared" si="227"/>
        <v>28113.38</v>
      </c>
      <c r="N1206" s="98">
        <v>3304.75</v>
      </c>
      <c r="O1206" s="98">
        <v>3403.86</v>
      </c>
      <c r="P1206" s="98">
        <v>4520.41</v>
      </c>
      <c r="Q1206" s="98">
        <v>4969.51</v>
      </c>
      <c r="R1206" s="329">
        <f t="shared" si="228"/>
        <v>16198.53</v>
      </c>
      <c r="S1206" s="336">
        <v>4610.99</v>
      </c>
      <c r="T1206" s="323">
        <v>2672.2599999999998</v>
      </c>
      <c r="U1206" s="323">
        <v>1097.51</v>
      </c>
      <c r="V1206" s="323">
        <v>63.92</v>
      </c>
      <c r="W1206" s="337">
        <f t="shared" si="214"/>
        <v>8444.68</v>
      </c>
      <c r="X1206" s="336">
        <v>593.25</v>
      </c>
      <c r="Y1206" s="323"/>
      <c r="Z1206" s="323">
        <v>2346.88</v>
      </c>
      <c r="AA1206" s="323"/>
      <c r="AB1206" s="337">
        <f t="shared" si="221"/>
        <v>2940.13</v>
      </c>
      <c r="AC1206" s="336"/>
      <c r="AD1206" s="323"/>
      <c r="AE1206" s="323"/>
      <c r="AF1206" s="323"/>
      <c r="AG1206" s="337">
        <f t="shared" si="218"/>
        <v>0</v>
      </c>
      <c r="AH1206" s="336"/>
      <c r="AI1206" s="323"/>
      <c r="AJ1206" s="323"/>
      <c r="AK1206" s="323"/>
      <c r="AL1206" s="337">
        <f t="shared" si="222"/>
        <v>0</v>
      </c>
    </row>
    <row r="1207" spans="1:38" ht="12.75" customHeight="1" x14ac:dyDescent="0.2">
      <c r="A1207" s="95" t="s">
        <v>66</v>
      </c>
      <c r="B1207" s="96" t="s">
        <v>11</v>
      </c>
      <c r="C1207" s="96" t="s">
        <v>141</v>
      </c>
      <c r="D1207" s="98"/>
      <c r="E1207" s="98"/>
      <c r="F1207" s="98"/>
      <c r="G1207" s="98">
        <v>31.56</v>
      </c>
      <c r="H1207" s="121">
        <f t="shared" si="226"/>
        <v>31.56</v>
      </c>
      <c r="I1207" s="98">
        <v>63.6</v>
      </c>
      <c r="J1207" s="98"/>
      <c r="K1207" s="98"/>
      <c r="L1207" s="98"/>
      <c r="M1207" s="121">
        <f t="shared" si="227"/>
        <v>63.6</v>
      </c>
      <c r="N1207" s="98"/>
      <c r="O1207" s="98"/>
      <c r="P1207" s="98"/>
      <c r="Q1207" s="98"/>
      <c r="R1207" s="329">
        <f t="shared" si="228"/>
        <v>0</v>
      </c>
      <c r="S1207" s="336"/>
      <c r="T1207" s="323"/>
      <c r="U1207" s="323"/>
      <c r="V1207" s="323"/>
      <c r="W1207" s="337">
        <f t="shared" si="214"/>
        <v>0</v>
      </c>
      <c r="X1207" s="336"/>
      <c r="Y1207" s="323">
        <v>1234.9100000000001</v>
      </c>
      <c r="Z1207" s="323"/>
      <c r="AA1207" s="323"/>
      <c r="AB1207" s="337">
        <f t="shared" si="221"/>
        <v>1234.9100000000001</v>
      </c>
      <c r="AC1207" s="336"/>
      <c r="AD1207" s="323"/>
      <c r="AE1207" s="323"/>
      <c r="AF1207" s="323"/>
      <c r="AG1207" s="337">
        <f t="shared" si="218"/>
        <v>0</v>
      </c>
      <c r="AH1207" s="336"/>
      <c r="AI1207" s="323"/>
      <c r="AJ1207" s="323"/>
      <c r="AK1207" s="323"/>
      <c r="AL1207" s="337">
        <f t="shared" si="222"/>
        <v>0</v>
      </c>
    </row>
    <row r="1208" spans="1:38" ht="12.75" customHeight="1" x14ac:dyDescent="0.2">
      <c r="A1208" s="95" t="s">
        <v>66</v>
      </c>
      <c r="B1208" s="96" t="s">
        <v>11</v>
      </c>
      <c r="C1208" s="96" t="s">
        <v>143</v>
      </c>
      <c r="D1208" s="98"/>
      <c r="E1208" s="98"/>
      <c r="F1208" s="98"/>
      <c r="G1208" s="98">
        <v>6554.3099999999995</v>
      </c>
      <c r="H1208" s="121">
        <f t="shared" si="226"/>
        <v>6554.3099999999995</v>
      </c>
      <c r="I1208" s="98">
        <v>3137.7</v>
      </c>
      <c r="J1208" s="98">
        <v>4687.3</v>
      </c>
      <c r="K1208" s="98">
        <v>5571.59</v>
      </c>
      <c r="L1208" s="98">
        <v>5033.2199999999993</v>
      </c>
      <c r="M1208" s="121">
        <f t="shared" si="227"/>
        <v>18429.809999999998</v>
      </c>
      <c r="N1208" s="98">
        <v>2251.9899999999998</v>
      </c>
      <c r="O1208" s="98">
        <v>2464.56</v>
      </c>
      <c r="P1208" s="98">
        <v>3451.5499999999997</v>
      </c>
      <c r="Q1208" s="98">
        <v>4754.6500000000005</v>
      </c>
      <c r="R1208" s="329">
        <f t="shared" si="228"/>
        <v>12922.75</v>
      </c>
      <c r="S1208" s="336">
        <v>1713.36</v>
      </c>
      <c r="T1208" s="323">
        <v>2835</v>
      </c>
      <c r="U1208" s="323">
        <v>5245.91</v>
      </c>
      <c r="V1208" s="323">
        <v>1513.34</v>
      </c>
      <c r="W1208" s="337">
        <f t="shared" si="214"/>
        <v>11307.61</v>
      </c>
      <c r="X1208" s="336">
        <v>3176.78</v>
      </c>
      <c r="Y1208" s="323">
        <v>2604.5500000000002</v>
      </c>
      <c r="Z1208" s="323">
        <v>763.71</v>
      </c>
      <c r="AA1208" s="323"/>
      <c r="AB1208" s="337">
        <f t="shared" si="221"/>
        <v>6545.04</v>
      </c>
      <c r="AC1208" s="336"/>
      <c r="AD1208" s="323"/>
      <c r="AE1208" s="323"/>
      <c r="AF1208" s="323"/>
      <c r="AG1208" s="337">
        <f t="shared" si="218"/>
        <v>0</v>
      </c>
      <c r="AH1208" s="336"/>
      <c r="AI1208" s="323"/>
      <c r="AJ1208" s="323"/>
      <c r="AK1208" s="323"/>
      <c r="AL1208" s="337">
        <f t="shared" si="222"/>
        <v>0</v>
      </c>
    </row>
    <row r="1209" spans="1:38" ht="12.75" customHeight="1" x14ac:dyDescent="0.2">
      <c r="A1209" s="95" t="s">
        <v>66</v>
      </c>
      <c r="B1209" s="96" t="s">
        <v>11</v>
      </c>
      <c r="C1209" s="96" t="s">
        <v>144</v>
      </c>
      <c r="D1209" s="98"/>
      <c r="E1209" s="98"/>
      <c r="F1209" s="98"/>
      <c r="G1209" s="98">
        <v>361.83000000000004</v>
      </c>
      <c r="H1209" s="121">
        <f t="shared" si="226"/>
        <v>361.83000000000004</v>
      </c>
      <c r="I1209" s="98">
        <v>535.46</v>
      </c>
      <c r="J1209" s="98">
        <v>377.21</v>
      </c>
      <c r="K1209" s="98">
        <v>488.88</v>
      </c>
      <c r="L1209" s="98">
        <v>644.79</v>
      </c>
      <c r="M1209" s="121">
        <f t="shared" si="227"/>
        <v>2046.3400000000001</v>
      </c>
      <c r="N1209" s="98">
        <v>513.6</v>
      </c>
      <c r="O1209" s="98">
        <v>130.31</v>
      </c>
      <c r="P1209" s="98">
        <v>280.49</v>
      </c>
      <c r="Q1209" s="98">
        <v>414.99</v>
      </c>
      <c r="R1209" s="329">
        <f t="shared" si="228"/>
        <v>1339.39</v>
      </c>
      <c r="S1209" s="336">
        <v>125.81</v>
      </c>
      <c r="T1209" s="323"/>
      <c r="U1209" s="323"/>
      <c r="V1209" s="323"/>
      <c r="W1209" s="337">
        <f t="shared" si="214"/>
        <v>125.81</v>
      </c>
      <c r="X1209" s="336"/>
      <c r="Y1209" s="323">
        <v>169.95</v>
      </c>
      <c r="Z1209" s="323"/>
      <c r="AA1209" s="323"/>
      <c r="AB1209" s="337">
        <f t="shared" si="221"/>
        <v>169.95</v>
      </c>
      <c r="AC1209" s="336"/>
      <c r="AD1209" s="323"/>
      <c r="AE1209" s="323"/>
      <c r="AF1209" s="323"/>
      <c r="AG1209" s="337">
        <f t="shared" si="218"/>
        <v>0</v>
      </c>
      <c r="AH1209" s="336"/>
      <c r="AI1209" s="323"/>
      <c r="AJ1209" s="323"/>
      <c r="AK1209" s="323"/>
      <c r="AL1209" s="337">
        <f t="shared" si="222"/>
        <v>0</v>
      </c>
    </row>
    <row r="1210" spans="1:38" ht="12.75" customHeight="1" x14ac:dyDescent="0.2">
      <c r="A1210" s="95" t="s">
        <v>66</v>
      </c>
      <c r="B1210" s="96" t="s">
        <v>11</v>
      </c>
      <c r="C1210" s="96" t="s">
        <v>170</v>
      </c>
      <c r="D1210" s="98"/>
      <c r="E1210" s="98"/>
      <c r="F1210" s="98"/>
      <c r="G1210" s="98">
        <v>40.909999999999997</v>
      </c>
      <c r="H1210" s="121">
        <f t="shared" si="226"/>
        <v>40.909999999999997</v>
      </c>
      <c r="I1210" s="98">
        <v>51.44</v>
      </c>
      <c r="J1210" s="98">
        <v>309.5</v>
      </c>
      <c r="K1210" s="98">
        <v>651.65</v>
      </c>
      <c r="L1210" s="98">
        <v>4446.83</v>
      </c>
      <c r="M1210" s="121">
        <f t="shared" si="227"/>
        <v>5459.42</v>
      </c>
      <c r="N1210" s="98">
        <v>2344.6499999999996</v>
      </c>
      <c r="O1210" s="98">
        <v>3059.22</v>
      </c>
      <c r="P1210" s="98">
        <v>3649.4399999999996</v>
      </c>
      <c r="Q1210" s="98">
        <v>6297.7100000000009</v>
      </c>
      <c r="R1210" s="329">
        <f t="shared" si="228"/>
        <v>15351.019999999999</v>
      </c>
      <c r="S1210" s="336">
        <v>5895.2899999999991</v>
      </c>
      <c r="T1210" s="323">
        <v>5876.5</v>
      </c>
      <c r="U1210" s="323">
        <v>5908.88</v>
      </c>
      <c r="V1210" s="323">
        <v>6658.76</v>
      </c>
      <c r="W1210" s="337">
        <f t="shared" si="214"/>
        <v>24339.43</v>
      </c>
      <c r="X1210" s="336">
        <v>6656.43</v>
      </c>
      <c r="Y1210" s="323">
        <v>6160.08</v>
      </c>
      <c r="Z1210" s="323">
        <v>7934.8200000000006</v>
      </c>
      <c r="AA1210" s="323"/>
      <c r="AB1210" s="337">
        <f t="shared" si="221"/>
        <v>20751.330000000002</v>
      </c>
      <c r="AC1210" s="336"/>
      <c r="AD1210" s="323"/>
      <c r="AE1210" s="323"/>
      <c r="AF1210" s="323"/>
      <c r="AG1210" s="337">
        <f t="shared" si="218"/>
        <v>0</v>
      </c>
      <c r="AH1210" s="336"/>
      <c r="AI1210" s="323"/>
      <c r="AJ1210" s="323"/>
      <c r="AK1210" s="323"/>
      <c r="AL1210" s="337">
        <f t="shared" si="222"/>
        <v>0</v>
      </c>
    </row>
    <row r="1211" spans="1:38" ht="12.75" customHeight="1" x14ac:dyDescent="0.2">
      <c r="A1211" s="95" t="s">
        <v>66</v>
      </c>
      <c r="B1211" s="96" t="s">
        <v>11</v>
      </c>
      <c r="C1211" s="96" t="s">
        <v>146</v>
      </c>
      <c r="D1211" s="98"/>
      <c r="E1211" s="98"/>
      <c r="F1211" s="98"/>
      <c r="G1211" s="98">
        <v>1556.3000000000002</v>
      </c>
      <c r="H1211" s="121">
        <f t="shared" si="226"/>
        <v>1556.3000000000002</v>
      </c>
      <c r="I1211" s="98">
        <v>1420.0499999999997</v>
      </c>
      <c r="J1211" s="98">
        <v>2100.34</v>
      </c>
      <c r="K1211" s="98">
        <v>1147.27</v>
      </c>
      <c r="L1211" s="98">
        <v>819.84999999999991</v>
      </c>
      <c r="M1211" s="121">
        <f t="shared" si="227"/>
        <v>5487.51</v>
      </c>
      <c r="N1211" s="98">
        <v>690.19999999999993</v>
      </c>
      <c r="O1211" s="98">
        <v>1201.8000000000002</v>
      </c>
      <c r="P1211" s="98">
        <v>841.05</v>
      </c>
      <c r="Q1211" s="98">
        <v>842.52</v>
      </c>
      <c r="R1211" s="329">
        <f t="shared" si="228"/>
        <v>3575.57</v>
      </c>
      <c r="S1211" s="336">
        <v>905.13</v>
      </c>
      <c r="T1211" s="323">
        <v>1060.21</v>
      </c>
      <c r="U1211" s="323">
        <v>284.52999999999997</v>
      </c>
      <c r="V1211" s="323"/>
      <c r="W1211" s="337">
        <f t="shared" si="214"/>
        <v>2249.87</v>
      </c>
      <c r="X1211" s="336">
        <v>438.12</v>
      </c>
      <c r="Y1211" s="521">
        <v>1064.97</v>
      </c>
      <c r="Z1211" s="323"/>
      <c r="AA1211" s="323"/>
      <c r="AB1211" s="337">
        <f t="shared" si="221"/>
        <v>1503.0900000000001</v>
      </c>
      <c r="AC1211" s="336"/>
      <c r="AD1211" s="521"/>
      <c r="AE1211" s="323"/>
      <c r="AF1211" s="323"/>
      <c r="AG1211" s="337">
        <f t="shared" si="218"/>
        <v>0</v>
      </c>
      <c r="AH1211" s="336"/>
      <c r="AI1211" s="521"/>
      <c r="AJ1211" s="323"/>
      <c r="AK1211" s="323"/>
      <c r="AL1211" s="337">
        <f t="shared" si="222"/>
        <v>0</v>
      </c>
    </row>
    <row r="1212" spans="1:38" ht="12.75" customHeight="1" x14ac:dyDescent="0.2">
      <c r="A1212" s="95" t="s">
        <v>66</v>
      </c>
      <c r="B1212" s="96" t="s">
        <v>11</v>
      </c>
      <c r="C1212" s="520" t="s">
        <v>147</v>
      </c>
      <c r="D1212" s="521"/>
      <c r="E1212" s="521"/>
      <c r="F1212" s="521"/>
      <c r="G1212" s="521"/>
      <c r="H1212" s="522"/>
      <c r="I1212" s="521"/>
      <c r="J1212" s="521"/>
      <c r="K1212" s="521"/>
      <c r="L1212" s="521"/>
      <c r="M1212" s="522"/>
      <c r="N1212" s="521"/>
      <c r="O1212" s="521"/>
      <c r="P1212" s="521"/>
      <c r="Q1212" s="521"/>
      <c r="R1212" s="523"/>
      <c r="S1212" s="524"/>
      <c r="T1212" s="521"/>
      <c r="U1212" s="521"/>
      <c r="V1212" s="521"/>
      <c r="W1212" s="337">
        <f t="shared" si="214"/>
        <v>0</v>
      </c>
      <c r="X1212" s="524">
        <v>11.24</v>
      </c>
      <c r="Y1212" s="521">
        <v>60</v>
      </c>
      <c r="Z1212" s="521"/>
      <c r="AA1212" s="521"/>
      <c r="AB1212" s="337">
        <f t="shared" si="221"/>
        <v>71.239999999999995</v>
      </c>
      <c r="AC1212" s="524"/>
      <c r="AD1212" s="521"/>
      <c r="AE1212" s="521"/>
      <c r="AF1212" s="521"/>
      <c r="AG1212" s="337">
        <f t="shared" si="218"/>
        <v>0</v>
      </c>
      <c r="AH1212" s="524"/>
      <c r="AI1212" s="521"/>
      <c r="AJ1212" s="521"/>
      <c r="AK1212" s="521"/>
      <c r="AL1212" s="337">
        <f t="shared" si="222"/>
        <v>0</v>
      </c>
    </row>
    <row r="1213" spans="1:38" ht="12.75" customHeight="1" x14ac:dyDescent="0.2">
      <c r="A1213" s="95" t="s">
        <v>66</v>
      </c>
      <c r="B1213" s="96" t="s">
        <v>121</v>
      </c>
      <c r="C1213" s="96" t="s">
        <v>153</v>
      </c>
      <c r="D1213" s="98"/>
      <c r="E1213" s="98"/>
      <c r="F1213" s="98"/>
      <c r="G1213" s="98">
        <v>67562.62</v>
      </c>
      <c r="H1213" s="121">
        <f t="shared" ref="H1213:H1287" si="229">SUM(D1213:G1213)</f>
        <v>67562.62</v>
      </c>
      <c r="I1213" s="98">
        <v>47211.26</v>
      </c>
      <c r="J1213" s="98"/>
      <c r="K1213" s="98"/>
      <c r="L1213" s="98"/>
      <c r="M1213" s="121">
        <f t="shared" ref="M1213:M1287" si="230">SUM(I1213:L1213)</f>
        <v>47211.26</v>
      </c>
      <c r="N1213" s="98"/>
      <c r="O1213" s="98"/>
      <c r="P1213" s="98"/>
      <c r="Q1213" s="98"/>
      <c r="R1213" s="329">
        <f t="shared" ref="R1213:R1287" si="231">SUM(N1213:Q1213)</f>
        <v>0</v>
      </c>
      <c r="S1213" s="336"/>
      <c r="T1213" s="323"/>
      <c r="U1213" s="323"/>
      <c r="V1213" s="323"/>
      <c r="W1213" s="337">
        <f t="shared" si="214"/>
        <v>0</v>
      </c>
      <c r="X1213" s="336"/>
      <c r="Y1213" s="323"/>
      <c r="Z1213" s="323"/>
      <c r="AA1213" s="323"/>
      <c r="AB1213" s="337">
        <f t="shared" si="221"/>
        <v>0</v>
      </c>
      <c r="AC1213" s="336"/>
      <c r="AD1213" s="323"/>
      <c r="AE1213" s="323"/>
      <c r="AF1213" s="323"/>
      <c r="AG1213" s="337">
        <f t="shared" si="218"/>
        <v>0</v>
      </c>
      <c r="AH1213" s="336"/>
      <c r="AI1213" s="323"/>
      <c r="AJ1213" s="323"/>
      <c r="AK1213" s="323"/>
      <c r="AL1213" s="337">
        <f t="shared" si="222"/>
        <v>0</v>
      </c>
    </row>
    <row r="1214" spans="1:38" ht="12.75" customHeight="1" x14ac:dyDescent="0.2">
      <c r="A1214" s="95" t="s">
        <v>66</v>
      </c>
      <c r="B1214" s="158" t="s">
        <v>201</v>
      </c>
      <c r="C1214" s="158" t="s">
        <v>142</v>
      </c>
      <c r="D1214" s="159"/>
      <c r="E1214" s="159"/>
      <c r="F1214" s="159"/>
      <c r="G1214" s="159"/>
      <c r="H1214" s="160">
        <f t="shared" si="229"/>
        <v>0</v>
      </c>
      <c r="I1214" s="159"/>
      <c r="J1214" s="159"/>
      <c r="K1214" s="159"/>
      <c r="L1214" s="159"/>
      <c r="M1214" s="121">
        <f t="shared" si="230"/>
        <v>0</v>
      </c>
      <c r="N1214" s="159"/>
      <c r="O1214" s="159"/>
      <c r="P1214" s="159">
        <v>53434.1</v>
      </c>
      <c r="Q1214" s="159">
        <v>51650.45</v>
      </c>
      <c r="R1214" s="329">
        <f t="shared" si="231"/>
        <v>105084.54999999999</v>
      </c>
      <c r="S1214" s="336">
        <v>36734.44</v>
      </c>
      <c r="T1214" s="323">
        <v>40824.25</v>
      </c>
      <c r="U1214" s="323">
        <v>49666.47</v>
      </c>
      <c r="V1214" s="323">
        <v>51650.45</v>
      </c>
      <c r="W1214" s="337">
        <f t="shared" si="214"/>
        <v>178875.61</v>
      </c>
      <c r="X1214" s="336">
        <v>32417.5</v>
      </c>
      <c r="Y1214" s="323">
        <v>32757</v>
      </c>
      <c r="Z1214" s="323">
        <v>40713.020000000004</v>
      </c>
      <c r="AA1214" s="323"/>
      <c r="AB1214" s="337">
        <f t="shared" si="221"/>
        <v>105887.52</v>
      </c>
      <c r="AC1214" s="336"/>
      <c r="AD1214" s="323"/>
      <c r="AE1214" s="323"/>
      <c r="AF1214" s="323"/>
      <c r="AG1214" s="337">
        <f t="shared" si="218"/>
        <v>0</v>
      </c>
      <c r="AH1214" s="336"/>
      <c r="AI1214" s="323"/>
      <c r="AJ1214" s="323"/>
      <c r="AK1214" s="323"/>
      <c r="AL1214" s="337">
        <f t="shared" si="222"/>
        <v>0</v>
      </c>
    </row>
    <row r="1215" spans="1:38" ht="12.75" customHeight="1" x14ac:dyDescent="0.2">
      <c r="A1215" s="95" t="s">
        <v>66</v>
      </c>
      <c r="B1215" s="96" t="s">
        <v>197</v>
      </c>
      <c r="C1215" s="96" t="s">
        <v>153</v>
      </c>
      <c r="D1215" s="98"/>
      <c r="E1215" s="98"/>
      <c r="F1215" s="98"/>
      <c r="G1215" s="98"/>
      <c r="H1215" s="121">
        <f t="shared" si="229"/>
        <v>0</v>
      </c>
      <c r="I1215" s="98">
        <v>5541.82</v>
      </c>
      <c r="J1215" s="98">
        <v>52755.099999999991</v>
      </c>
      <c r="K1215" s="98">
        <v>68393.920000000013</v>
      </c>
      <c r="L1215" s="98">
        <v>79197.569999999992</v>
      </c>
      <c r="M1215" s="121">
        <f t="shared" si="230"/>
        <v>205888.40999999997</v>
      </c>
      <c r="N1215" s="98">
        <v>68838.48</v>
      </c>
      <c r="O1215" s="98">
        <v>59787.43</v>
      </c>
      <c r="P1215" s="98">
        <v>71455.75</v>
      </c>
      <c r="Q1215" s="98">
        <v>54138.55</v>
      </c>
      <c r="R1215" s="329">
        <f t="shared" si="231"/>
        <v>254220.21000000002</v>
      </c>
      <c r="S1215" s="336">
        <v>61437.960000000006</v>
      </c>
      <c r="T1215" s="323">
        <v>51225.58</v>
      </c>
      <c r="U1215" s="323">
        <v>65698.37</v>
      </c>
      <c r="V1215" s="323">
        <v>68157.48000000001</v>
      </c>
      <c r="W1215" s="337">
        <f t="shared" si="214"/>
        <v>246519.39</v>
      </c>
      <c r="X1215" s="336">
        <v>54648.46</v>
      </c>
      <c r="Y1215" s="323">
        <v>56365.72</v>
      </c>
      <c r="Z1215" s="323">
        <v>75142.179999999993</v>
      </c>
      <c r="AA1215" s="323"/>
      <c r="AB1215" s="337">
        <f t="shared" si="221"/>
        <v>186156.36</v>
      </c>
      <c r="AC1215" s="336"/>
      <c r="AD1215" s="323"/>
      <c r="AE1215" s="323"/>
      <c r="AF1215" s="323"/>
      <c r="AG1215" s="337">
        <f t="shared" si="218"/>
        <v>0</v>
      </c>
      <c r="AH1215" s="336"/>
      <c r="AI1215" s="323"/>
      <c r="AJ1215" s="323"/>
      <c r="AK1215" s="323"/>
      <c r="AL1215" s="337">
        <f t="shared" si="222"/>
        <v>0</v>
      </c>
    </row>
    <row r="1216" spans="1:38" ht="12.75" customHeight="1" x14ac:dyDescent="0.2">
      <c r="A1216" s="95" t="s">
        <v>66</v>
      </c>
      <c r="B1216" s="96" t="s">
        <v>197</v>
      </c>
      <c r="C1216" s="96" t="s">
        <v>170</v>
      </c>
      <c r="D1216" s="98"/>
      <c r="E1216" s="98"/>
      <c r="F1216" s="98"/>
      <c r="G1216" s="98"/>
      <c r="H1216" s="121">
        <f t="shared" si="229"/>
        <v>0</v>
      </c>
      <c r="I1216" s="98"/>
      <c r="J1216" s="98">
        <v>15122.45</v>
      </c>
      <c r="K1216" s="98">
        <v>21200.560000000001</v>
      </c>
      <c r="L1216" s="98">
        <v>21439.71</v>
      </c>
      <c r="M1216" s="121">
        <f t="shared" si="230"/>
        <v>57762.720000000001</v>
      </c>
      <c r="N1216" s="98">
        <v>18932.59</v>
      </c>
      <c r="O1216" s="98">
        <v>15177.92</v>
      </c>
      <c r="P1216" s="98">
        <v>22444.550000000003</v>
      </c>
      <c r="Q1216" s="98">
        <v>21522.289999999997</v>
      </c>
      <c r="R1216" s="329">
        <f t="shared" si="231"/>
        <v>78077.350000000006</v>
      </c>
      <c r="S1216" s="336">
        <v>18956.66</v>
      </c>
      <c r="T1216" s="323">
        <v>14107.23</v>
      </c>
      <c r="U1216" s="323">
        <v>19756.12</v>
      </c>
      <c r="V1216" s="323">
        <v>21092.97</v>
      </c>
      <c r="W1216" s="337">
        <f t="shared" ref="W1216:W1363" si="232">SUM(S1216:V1216)</f>
        <v>73912.98</v>
      </c>
      <c r="X1216" s="336">
        <v>11781.95</v>
      </c>
      <c r="Y1216" s="323">
        <v>11793.25</v>
      </c>
      <c r="Z1216" s="323">
        <v>22680.28</v>
      </c>
      <c r="AA1216" s="323"/>
      <c r="AB1216" s="337">
        <f t="shared" si="221"/>
        <v>46255.479999999996</v>
      </c>
      <c r="AC1216" s="336"/>
      <c r="AD1216" s="323"/>
      <c r="AE1216" s="323"/>
      <c r="AF1216" s="323"/>
      <c r="AG1216" s="337">
        <f t="shared" si="218"/>
        <v>0</v>
      </c>
      <c r="AH1216" s="336"/>
      <c r="AI1216" s="323"/>
      <c r="AJ1216" s="323"/>
      <c r="AK1216" s="323"/>
      <c r="AL1216" s="337">
        <f t="shared" si="222"/>
        <v>0</v>
      </c>
    </row>
    <row r="1217" spans="1:38" ht="12.75" customHeight="1" x14ac:dyDescent="0.2">
      <c r="A1217" s="95" t="s">
        <v>66</v>
      </c>
      <c r="B1217" s="183" t="s">
        <v>202</v>
      </c>
      <c r="C1217" s="158" t="s">
        <v>142</v>
      </c>
      <c r="D1217" s="184"/>
      <c r="E1217" s="184"/>
      <c r="F1217" s="184"/>
      <c r="G1217" s="184"/>
      <c r="H1217" s="185">
        <f t="shared" si="229"/>
        <v>0</v>
      </c>
      <c r="I1217" s="184"/>
      <c r="J1217" s="184"/>
      <c r="K1217" s="184"/>
      <c r="L1217" s="184"/>
      <c r="M1217" s="121">
        <f t="shared" si="230"/>
        <v>0</v>
      </c>
      <c r="N1217" s="184"/>
      <c r="O1217" s="184">
        <v>14118</v>
      </c>
      <c r="P1217" s="184">
        <v>43926</v>
      </c>
      <c r="Q1217" s="184">
        <v>45498.229999999996</v>
      </c>
      <c r="R1217" s="329">
        <f t="shared" si="231"/>
        <v>103542.23</v>
      </c>
      <c r="S1217" s="336">
        <v>27604</v>
      </c>
      <c r="T1217" s="323">
        <v>33032.949999999997</v>
      </c>
      <c r="U1217" s="323">
        <v>44136.07</v>
      </c>
      <c r="V1217" s="323">
        <v>48633.279999999999</v>
      </c>
      <c r="W1217" s="337">
        <f t="shared" si="232"/>
        <v>153406.29999999999</v>
      </c>
      <c r="X1217" s="336">
        <v>27247.119999999999</v>
      </c>
      <c r="Y1217" s="323">
        <v>28365.769999999997</v>
      </c>
      <c r="Z1217" s="323">
        <v>43554.340000000004</v>
      </c>
      <c r="AA1217" s="323"/>
      <c r="AB1217" s="337">
        <f t="shared" si="221"/>
        <v>99167.23000000001</v>
      </c>
      <c r="AC1217" s="336"/>
      <c r="AD1217" s="323"/>
      <c r="AE1217" s="323"/>
      <c r="AF1217" s="323"/>
      <c r="AG1217" s="337">
        <f t="shared" si="218"/>
        <v>0</v>
      </c>
      <c r="AH1217" s="336"/>
      <c r="AI1217" s="323"/>
      <c r="AJ1217" s="323"/>
      <c r="AK1217" s="323"/>
      <c r="AL1217" s="337">
        <f t="shared" si="222"/>
        <v>0</v>
      </c>
    </row>
    <row r="1218" spans="1:38" ht="12.75" customHeight="1" x14ac:dyDescent="0.2">
      <c r="A1218" s="95" t="s">
        <v>66</v>
      </c>
      <c r="B1218" s="96" t="s">
        <v>122</v>
      </c>
      <c r="C1218" s="96" t="s">
        <v>143</v>
      </c>
      <c r="D1218" s="98"/>
      <c r="E1218" s="98"/>
      <c r="F1218" s="98"/>
      <c r="G1218" s="98">
        <v>23131.040000000001</v>
      </c>
      <c r="H1218" s="121">
        <f t="shared" si="229"/>
        <v>23131.040000000001</v>
      </c>
      <c r="I1218" s="98">
        <v>10697.69</v>
      </c>
      <c r="J1218" s="98">
        <v>16308.8</v>
      </c>
      <c r="K1218" s="98">
        <v>21479.69</v>
      </c>
      <c r="L1218" s="98">
        <v>23870.539999999997</v>
      </c>
      <c r="M1218" s="121">
        <f t="shared" si="230"/>
        <v>72356.719999999987</v>
      </c>
      <c r="N1218" s="98">
        <v>12456.34</v>
      </c>
      <c r="O1218" s="98">
        <v>17721.71</v>
      </c>
      <c r="P1218" s="98">
        <v>17530.439999999999</v>
      </c>
      <c r="Q1218" s="98">
        <v>19975.96</v>
      </c>
      <c r="R1218" s="329">
        <f t="shared" si="231"/>
        <v>67684.45</v>
      </c>
      <c r="S1218" s="336">
        <v>12061.900000000001</v>
      </c>
      <c r="T1218" s="323">
        <v>18049.89</v>
      </c>
      <c r="U1218" s="323">
        <v>17940.38</v>
      </c>
      <c r="V1218" s="323">
        <v>21789.03</v>
      </c>
      <c r="W1218" s="337">
        <f t="shared" si="232"/>
        <v>69841.2</v>
      </c>
      <c r="X1218" s="336">
        <v>16789.96</v>
      </c>
      <c r="Y1218" s="323">
        <v>26670.129999999997</v>
      </c>
      <c r="Z1218" s="323">
        <v>22717.32</v>
      </c>
      <c r="AA1218" s="323"/>
      <c r="AB1218" s="337">
        <f t="shared" si="221"/>
        <v>66177.41</v>
      </c>
      <c r="AC1218" s="336"/>
      <c r="AD1218" s="323"/>
      <c r="AE1218" s="323"/>
      <c r="AF1218" s="323"/>
      <c r="AG1218" s="337">
        <f t="shared" si="218"/>
        <v>0</v>
      </c>
      <c r="AH1218" s="336"/>
      <c r="AI1218" s="323"/>
      <c r="AJ1218" s="323"/>
      <c r="AK1218" s="323"/>
      <c r="AL1218" s="337">
        <f t="shared" si="222"/>
        <v>0</v>
      </c>
    </row>
    <row r="1219" spans="1:38" ht="12.75" customHeight="1" x14ac:dyDescent="0.2">
      <c r="A1219" s="95" t="s">
        <v>66</v>
      </c>
      <c r="B1219" s="96" t="s">
        <v>122</v>
      </c>
      <c r="C1219" s="96" t="s">
        <v>144</v>
      </c>
      <c r="D1219" s="98"/>
      <c r="E1219" s="98"/>
      <c r="F1219" s="98"/>
      <c r="G1219" s="98">
        <v>11803.019999999999</v>
      </c>
      <c r="H1219" s="121">
        <f t="shared" si="229"/>
        <v>11803.019999999999</v>
      </c>
      <c r="I1219" s="98">
        <v>7926.82</v>
      </c>
      <c r="J1219" s="98"/>
      <c r="K1219" s="98">
        <v>15127.11</v>
      </c>
      <c r="L1219" s="98">
        <v>10866.57</v>
      </c>
      <c r="M1219" s="121">
        <f t="shared" si="230"/>
        <v>33920.5</v>
      </c>
      <c r="N1219" s="98">
        <v>9122.2000000000007</v>
      </c>
      <c r="O1219" s="98">
        <v>15042.22</v>
      </c>
      <c r="P1219" s="98">
        <v>24692.07</v>
      </c>
      <c r="Q1219" s="98">
        <v>26923.989999999998</v>
      </c>
      <c r="R1219" s="329">
        <f t="shared" si="231"/>
        <v>75780.479999999996</v>
      </c>
      <c r="S1219" s="336">
        <v>19208.11</v>
      </c>
      <c r="T1219" s="323">
        <v>19324.370000000003</v>
      </c>
      <c r="U1219" s="323">
        <v>20232.759999999998</v>
      </c>
      <c r="V1219" s="323">
        <v>24398.300000000003</v>
      </c>
      <c r="W1219" s="337">
        <f t="shared" si="232"/>
        <v>83163.540000000008</v>
      </c>
      <c r="X1219" s="336">
        <v>14037.04</v>
      </c>
      <c r="Y1219" s="323">
        <v>11859.46</v>
      </c>
      <c r="Z1219" s="323">
        <v>18093</v>
      </c>
      <c r="AA1219" s="323"/>
      <c r="AB1219" s="337">
        <f t="shared" si="221"/>
        <v>43989.5</v>
      </c>
      <c r="AC1219" s="336"/>
      <c r="AD1219" s="323"/>
      <c r="AE1219" s="323"/>
      <c r="AF1219" s="323"/>
      <c r="AG1219" s="337">
        <f t="shared" si="218"/>
        <v>0</v>
      </c>
      <c r="AH1219" s="336"/>
      <c r="AI1219" s="323"/>
      <c r="AJ1219" s="323"/>
      <c r="AK1219" s="323"/>
      <c r="AL1219" s="337">
        <f t="shared" si="222"/>
        <v>0</v>
      </c>
    </row>
    <row r="1220" spans="1:38" ht="12.75" customHeight="1" x14ac:dyDescent="0.2">
      <c r="A1220" s="95" t="s">
        <v>66</v>
      </c>
      <c r="B1220" s="96" t="s">
        <v>122</v>
      </c>
      <c r="C1220" s="96" t="s">
        <v>146</v>
      </c>
      <c r="D1220" s="98"/>
      <c r="E1220" s="98"/>
      <c r="F1220" s="98"/>
      <c r="G1220" s="98">
        <v>11029.720000000001</v>
      </c>
      <c r="H1220" s="121">
        <f t="shared" si="229"/>
        <v>11029.720000000001</v>
      </c>
      <c r="I1220" s="98">
        <v>5918.5499999999993</v>
      </c>
      <c r="J1220" s="98">
        <v>12270.05</v>
      </c>
      <c r="K1220" s="98">
        <v>10326.89</v>
      </c>
      <c r="L1220" s="98">
        <v>15107.25</v>
      </c>
      <c r="M1220" s="121">
        <f t="shared" si="230"/>
        <v>43622.74</v>
      </c>
      <c r="N1220" s="98">
        <v>9449.68</v>
      </c>
      <c r="O1220" s="98">
        <v>14805.16</v>
      </c>
      <c r="P1220" s="98">
        <v>13332.280000000002</v>
      </c>
      <c r="Q1220" s="98">
        <v>16691.79</v>
      </c>
      <c r="R1220" s="329">
        <f t="shared" si="231"/>
        <v>54278.91</v>
      </c>
      <c r="S1220" s="336">
        <v>11997.689999999999</v>
      </c>
      <c r="T1220" s="323">
        <v>18803.739999999998</v>
      </c>
      <c r="U1220" s="323">
        <v>16727.039999999997</v>
      </c>
      <c r="V1220" s="323">
        <v>17486.849999999999</v>
      </c>
      <c r="W1220" s="337">
        <f t="shared" si="232"/>
        <v>65015.319999999992</v>
      </c>
      <c r="X1220" s="336">
        <v>10228.76</v>
      </c>
      <c r="Y1220" s="323">
        <v>17451.5</v>
      </c>
      <c r="Z1220" s="323">
        <v>19666.310000000001</v>
      </c>
      <c r="AA1220" s="323"/>
      <c r="AB1220" s="337">
        <f t="shared" si="221"/>
        <v>47346.570000000007</v>
      </c>
      <c r="AC1220" s="336"/>
      <c r="AD1220" s="323"/>
      <c r="AE1220" s="323"/>
      <c r="AF1220" s="323"/>
      <c r="AG1220" s="337">
        <f t="shared" si="218"/>
        <v>0</v>
      </c>
      <c r="AH1220" s="336"/>
      <c r="AI1220" s="323"/>
      <c r="AJ1220" s="323"/>
      <c r="AK1220" s="323"/>
      <c r="AL1220" s="337">
        <f t="shared" si="222"/>
        <v>0</v>
      </c>
    </row>
    <row r="1221" spans="1:38" ht="12.75" customHeight="1" x14ac:dyDescent="0.2">
      <c r="A1221" s="95" t="s">
        <v>258</v>
      </c>
      <c r="B1221" s="96" t="s">
        <v>243</v>
      </c>
      <c r="C1221" s="905" t="s">
        <v>124</v>
      </c>
      <c r="D1221" s="901"/>
      <c r="E1221" s="901"/>
      <c r="F1221" s="901"/>
      <c r="G1221" s="901"/>
      <c r="H1221" s="902"/>
      <c r="I1221" s="901"/>
      <c r="J1221" s="901"/>
      <c r="K1221" s="901"/>
      <c r="L1221" s="901"/>
      <c r="M1221" s="902"/>
      <c r="N1221" s="901"/>
      <c r="O1221" s="901"/>
      <c r="P1221" s="901"/>
      <c r="Q1221" s="901"/>
      <c r="R1221" s="878"/>
      <c r="S1221" s="903"/>
      <c r="T1221" s="901"/>
      <c r="U1221" s="901"/>
      <c r="V1221" s="901"/>
      <c r="W1221" s="904"/>
      <c r="X1221" s="903"/>
      <c r="Y1221" s="901"/>
      <c r="Z1221" s="901"/>
      <c r="AA1221" s="901"/>
      <c r="AB1221" s="337">
        <f t="shared" ref="AB1221:AB1222" si="233">SUM(X1221:AA1221)</f>
        <v>0</v>
      </c>
      <c r="AC1221" s="840">
        <v>56.17</v>
      </c>
      <c r="AD1221" s="837">
        <v>15.56</v>
      </c>
      <c r="AE1221" s="837">
        <v>8.16</v>
      </c>
      <c r="AF1221" s="837">
        <v>13.809999999999999</v>
      </c>
      <c r="AG1221" s="337">
        <f t="shared" ref="AG1221:AG1222" si="234">SUM(AC1221:AF1221)</f>
        <v>93.7</v>
      </c>
      <c r="AH1221" s="840"/>
      <c r="AI1221" s="837">
        <v>293.04000000000002</v>
      </c>
      <c r="AJ1221" s="837"/>
      <c r="AK1221" s="837"/>
      <c r="AL1221" s="337">
        <f t="shared" si="222"/>
        <v>293.04000000000002</v>
      </c>
    </row>
    <row r="1222" spans="1:38" ht="12.75" customHeight="1" x14ac:dyDescent="0.2">
      <c r="A1222" s="95" t="s">
        <v>258</v>
      </c>
      <c r="B1222" s="96" t="s">
        <v>243</v>
      </c>
      <c r="C1222" s="836" t="s">
        <v>125</v>
      </c>
      <c r="D1222" s="837"/>
      <c r="E1222" s="837"/>
      <c r="F1222" s="837"/>
      <c r="G1222" s="837"/>
      <c r="H1222" s="838"/>
      <c r="I1222" s="837"/>
      <c r="J1222" s="837"/>
      <c r="K1222" s="837"/>
      <c r="L1222" s="837"/>
      <c r="M1222" s="838"/>
      <c r="N1222" s="837"/>
      <c r="O1222" s="837"/>
      <c r="P1222" s="837"/>
      <c r="Q1222" s="837"/>
      <c r="R1222" s="839"/>
      <c r="S1222" s="840"/>
      <c r="T1222" s="837"/>
      <c r="U1222" s="837"/>
      <c r="V1222" s="837"/>
      <c r="W1222" s="337">
        <f t="shared" si="232"/>
        <v>0</v>
      </c>
      <c r="X1222" s="840"/>
      <c r="Y1222" s="837"/>
      <c r="Z1222" s="837"/>
      <c r="AA1222" s="837">
        <v>226.49</v>
      </c>
      <c r="AB1222" s="337">
        <f t="shared" si="233"/>
        <v>226.49</v>
      </c>
      <c r="AC1222" s="840">
        <v>233.45</v>
      </c>
      <c r="AD1222" s="837">
        <v>91.640000000000015</v>
      </c>
      <c r="AE1222" s="837">
        <v>248.10000000000002</v>
      </c>
      <c r="AF1222" s="837">
        <v>212.32</v>
      </c>
      <c r="AG1222" s="337">
        <f t="shared" si="234"/>
        <v>785.51</v>
      </c>
      <c r="AH1222" s="840">
        <v>229.79</v>
      </c>
      <c r="AI1222" s="837">
        <v>694.04000000000008</v>
      </c>
      <c r="AJ1222" s="837"/>
      <c r="AK1222" s="837"/>
      <c r="AL1222" s="337">
        <f t="shared" si="222"/>
        <v>923.83</v>
      </c>
    </row>
    <row r="1223" spans="1:38" ht="12.75" customHeight="1" x14ac:dyDescent="0.2">
      <c r="A1223" s="95" t="s">
        <v>258</v>
      </c>
      <c r="B1223" s="96" t="s">
        <v>243</v>
      </c>
      <c r="C1223" s="836" t="s">
        <v>126</v>
      </c>
      <c r="D1223" s="837"/>
      <c r="E1223" s="837"/>
      <c r="F1223" s="837"/>
      <c r="G1223" s="837"/>
      <c r="H1223" s="838"/>
      <c r="I1223" s="837"/>
      <c r="J1223" s="837"/>
      <c r="K1223" s="837"/>
      <c r="L1223" s="837"/>
      <c r="M1223" s="838"/>
      <c r="N1223" s="837"/>
      <c r="O1223" s="837"/>
      <c r="P1223" s="837"/>
      <c r="Q1223" s="837"/>
      <c r="R1223" s="839"/>
      <c r="S1223" s="840"/>
      <c r="T1223" s="837"/>
      <c r="U1223" s="837"/>
      <c r="V1223" s="837"/>
      <c r="W1223" s="337">
        <f t="shared" si="232"/>
        <v>0</v>
      </c>
      <c r="X1223" s="840"/>
      <c r="Y1223" s="837"/>
      <c r="Z1223" s="837"/>
      <c r="AA1223" s="837">
        <v>8.5</v>
      </c>
      <c r="AB1223" s="337">
        <f t="shared" si="221"/>
        <v>8.5</v>
      </c>
      <c r="AC1223" s="840">
        <v>21.25</v>
      </c>
      <c r="AD1223" s="837"/>
      <c r="AE1223" s="837">
        <v>16.32</v>
      </c>
      <c r="AF1223" s="837">
        <v>57.120000000000005</v>
      </c>
      <c r="AG1223" s="337">
        <f t="shared" si="218"/>
        <v>94.69</v>
      </c>
      <c r="AH1223" s="840">
        <v>56.640000000000008</v>
      </c>
      <c r="AI1223" s="837"/>
      <c r="AJ1223" s="837"/>
      <c r="AK1223" s="837"/>
      <c r="AL1223" s="337">
        <f t="shared" si="222"/>
        <v>56.640000000000008</v>
      </c>
    </row>
    <row r="1224" spans="1:38" ht="12.75" customHeight="1" x14ac:dyDescent="0.2">
      <c r="A1224" s="95" t="s">
        <v>258</v>
      </c>
      <c r="B1224" s="96" t="s">
        <v>243</v>
      </c>
      <c r="C1224" s="1032" t="s">
        <v>160</v>
      </c>
      <c r="D1224" s="1033"/>
      <c r="E1224" s="1033"/>
      <c r="F1224" s="1033"/>
      <c r="G1224" s="1033"/>
      <c r="H1224" s="1034"/>
      <c r="I1224" s="1033"/>
      <c r="J1224" s="1033"/>
      <c r="K1224" s="1033"/>
      <c r="L1224" s="1033"/>
      <c r="M1224" s="1034"/>
      <c r="N1224" s="1033"/>
      <c r="O1224" s="1033"/>
      <c r="P1224" s="1033"/>
      <c r="Q1224" s="1033"/>
      <c r="R1224" s="1035"/>
      <c r="S1224" s="1036"/>
      <c r="T1224" s="1033"/>
      <c r="U1224" s="1033"/>
      <c r="V1224" s="1033"/>
      <c r="W1224" s="1037"/>
      <c r="X1224" s="1036"/>
      <c r="Y1224" s="1033"/>
      <c r="Z1224" s="1033"/>
      <c r="AA1224" s="1033"/>
      <c r="AB1224" s="337">
        <f t="shared" si="221"/>
        <v>0</v>
      </c>
      <c r="AC1224" s="1036"/>
      <c r="AD1224" s="1033">
        <v>17.940000000000001</v>
      </c>
      <c r="AE1224" s="837">
        <v>322.29000000000002</v>
      </c>
      <c r="AF1224" s="837">
        <v>86.610000000000014</v>
      </c>
      <c r="AG1224" s="337">
        <f t="shared" si="218"/>
        <v>426.84000000000003</v>
      </c>
      <c r="AH1224" s="840"/>
      <c r="AI1224" s="837">
        <v>86.41</v>
      </c>
      <c r="AJ1224" s="837"/>
      <c r="AK1224" s="837"/>
      <c r="AL1224" s="337">
        <f t="shared" si="222"/>
        <v>86.41</v>
      </c>
    </row>
    <row r="1225" spans="1:38" ht="12.75" customHeight="1" x14ac:dyDescent="0.2">
      <c r="A1225" s="95" t="s">
        <v>258</v>
      </c>
      <c r="B1225" s="96" t="s">
        <v>243</v>
      </c>
      <c r="C1225" s="836" t="s">
        <v>127</v>
      </c>
      <c r="D1225" s="837"/>
      <c r="E1225" s="837"/>
      <c r="F1225" s="837"/>
      <c r="G1225" s="837"/>
      <c r="H1225" s="838"/>
      <c r="I1225" s="837"/>
      <c r="J1225" s="837"/>
      <c r="K1225" s="837"/>
      <c r="L1225" s="837"/>
      <c r="M1225" s="838"/>
      <c r="N1225" s="837"/>
      <c r="O1225" s="837"/>
      <c r="P1225" s="837"/>
      <c r="Q1225" s="837"/>
      <c r="R1225" s="839"/>
      <c r="S1225" s="840"/>
      <c r="T1225" s="837"/>
      <c r="U1225" s="837"/>
      <c r="V1225" s="837"/>
      <c r="W1225" s="337">
        <f t="shared" si="232"/>
        <v>0</v>
      </c>
      <c r="X1225" s="840"/>
      <c r="Y1225" s="837"/>
      <c r="Z1225" s="837"/>
      <c r="AA1225" s="837">
        <v>1270.1100000000001</v>
      </c>
      <c r="AB1225" s="337">
        <f t="shared" si="221"/>
        <v>1270.1100000000001</v>
      </c>
      <c r="AC1225" s="840">
        <v>755.73</v>
      </c>
      <c r="AD1225" s="837">
        <v>534.38</v>
      </c>
      <c r="AE1225" s="837">
        <v>1371.9800000000002</v>
      </c>
      <c r="AF1225" s="837">
        <v>396.55</v>
      </c>
      <c r="AG1225" s="337">
        <f t="shared" si="218"/>
        <v>3058.6400000000003</v>
      </c>
      <c r="AH1225" s="840">
        <v>360.35</v>
      </c>
      <c r="AI1225" s="837">
        <v>807.59</v>
      </c>
      <c r="AJ1225" s="837"/>
      <c r="AK1225" s="837"/>
      <c r="AL1225" s="337">
        <f t="shared" si="222"/>
        <v>1167.94</v>
      </c>
    </row>
    <row r="1226" spans="1:38" ht="12.75" customHeight="1" x14ac:dyDescent="0.2">
      <c r="A1226" s="95" t="s">
        <v>258</v>
      </c>
      <c r="B1226" s="96" t="s">
        <v>243</v>
      </c>
      <c r="C1226" s="1217" t="s">
        <v>150</v>
      </c>
      <c r="D1226" s="1218"/>
      <c r="E1226" s="1218"/>
      <c r="F1226" s="1218"/>
      <c r="G1226" s="1218"/>
      <c r="H1226" s="1219"/>
      <c r="I1226" s="1218"/>
      <c r="J1226" s="1218"/>
      <c r="K1226" s="1218"/>
      <c r="L1226" s="1218"/>
      <c r="M1226" s="1219"/>
      <c r="N1226" s="1218"/>
      <c r="O1226" s="1218"/>
      <c r="P1226" s="1218"/>
      <c r="Q1226" s="1218"/>
      <c r="R1226" s="1220"/>
      <c r="S1226" s="1221"/>
      <c r="T1226" s="1218"/>
      <c r="U1226" s="1218"/>
      <c r="V1226" s="1218"/>
      <c r="W1226" s="1222"/>
      <c r="X1226" s="1221"/>
      <c r="Y1226" s="1218"/>
      <c r="Z1226" s="1218"/>
      <c r="AA1226" s="1218"/>
      <c r="AB1226" s="337">
        <f t="shared" si="221"/>
        <v>0</v>
      </c>
      <c r="AC1226" s="1221"/>
      <c r="AD1226" s="1218"/>
      <c r="AE1226" s="837">
        <v>52.99</v>
      </c>
      <c r="AF1226" s="837">
        <v>27.47</v>
      </c>
      <c r="AG1226" s="337">
        <f t="shared" ref="AG1226" si="235">SUM(AC1226:AF1226)</f>
        <v>80.460000000000008</v>
      </c>
      <c r="AH1226" s="840">
        <v>104.38000000000001</v>
      </c>
      <c r="AI1226" s="837">
        <v>283.25</v>
      </c>
      <c r="AJ1226" s="837"/>
      <c r="AK1226" s="837"/>
      <c r="AL1226" s="337">
        <f t="shared" si="222"/>
        <v>387.63</v>
      </c>
    </row>
    <row r="1227" spans="1:38" ht="12.75" customHeight="1" x14ac:dyDescent="0.2">
      <c r="A1227" s="95" t="s">
        <v>258</v>
      </c>
      <c r="B1227" s="96" t="s">
        <v>243</v>
      </c>
      <c r="C1227" s="836" t="s">
        <v>129</v>
      </c>
      <c r="D1227" s="837"/>
      <c r="E1227" s="837"/>
      <c r="F1227" s="837"/>
      <c r="G1227" s="837"/>
      <c r="H1227" s="838"/>
      <c r="I1227" s="837"/>
      <c r="J1227" s="837"/>
      <c r="K1227" s="837"/>
      <c r="L1227" s="837"/>
      <c r="M1227" s="838"/>
      <c r="N1227" s="837"/>
      <c r="O1227" s="837"/>
      <c r="P1227" s="837"/>
      <c r="Q1227" s="837"/>
      <c r="R1227" s="839"/>
      <c r="S1227" s="840"/>
      <c r="T1227" s="837"/>
      <c r="U1227" s="837"/>
      <c r="V1227" s="837"/>
      <c r="W1227" s="337">
        <f t="shared" si="232"/>
        <v>0</v>
      </c>
      <c r="X1227" s="840"/>
      <c r="Y1227" s="837"/>
      <c r="Z1227" s="837"/>
      <c r="AA1227" s="837">
        <v>265.78999999999996</v>
      </c>
      <c r="AB1227" s="337">
        <f t="shared" si="221"/>
        <v>265.78999999999996</v>
      </c>
      <c r="AC1227" s="840">
        <v>80.259999999999991</v>
      </c>
      <c r="AD1227" s="837">
        <v>53.32</v>
      </c>
      <c r="AE1227" s="837"/>
      <c r="AF1227" s="837">
        <v>6.13</v>
      </c>
      <c r="AG1227" s="337">
        <f t="shared" si="218"/>
        <v>139.70999999999998</v>
      </c>
      <c r="AH1227" s="840"/>
      <c r="AI1227" s="837"/>
      <c r="AJ1227" s="837"/>
      <c r="AK1227" s="837"/>
      <c r="AL1227" s="337">
        <f t="shared" si="222"/>
        <v>0</v>
      </c>
    </row>
    <row r="1228" spans="1:38" ht="12.75" customHeight="1" x14ac:dyDescent="0.2">
      <c r="A1228" s="95" t="s">
        <v>258</v>
      </c>
      <c r="B1228" s="96" t="s">
        <v>243</v>
      </c>
      <c r="C1228" s="836" t="s">
        <v>131</v>
      </c>
      <c r="D1228" s="837"/>
      <c r="E1228" s="837"/>
      <c r="F1228" s="837"/>
      <c r="G1228" s="837"/>
      <c r="H1228" s="838"/>
      <c r="I1228" s="837"/>
      <c r="J1228" s="837"/>
      <c r="K1228" s="837"/>
      <c r="L1228" s="837"/>
      <c r="M1228" s="838"/>
      <c r="N1228" s="837"/>
      <c r="O1228" s="837"/>
      <c r="P1228" s="837"/>
      <c r="Q1228" s="837"/>
      <c r="R1228" s="839"/>
      <c r="S1228" s="840"/>
      <c r="T1228" s="837"/>
      <c r="U1228" s="837"/>
      <c r="V1228" s="837"/>
      <c r="W1228" s="337">
        <f t="shared" si="232"/>
        <v>0</v>
      </c>
      <c r="X1228" s="840"/>
      <c r="Y1228" s="837"/>
      <c r="Z1228" s="837"/>
      <c r="AA1228" s="837">
        <v>1109.68</v>
      </c>
      <c r="AB1228" s="337">
        <f t="shared" si="221"/>
        <v>1109.68</v>
      </c>
      <c r="AC1228" s="840">
        <v>600.80000000000007</v>
      </c>
      <c r="AD1228" s="837">
        <v>745.36999999999989</v>
      </c>
      <c r="AE1228" s="837">
        <v>819.78000000000009</v>
      </c>
      <c r="AF1228" s="837">
        <v>855.06999999999994</v>
      </c>
      <c r="AG1228" s="337">
        <f t="shared" si="218"/>
        <v>3021.0200000000004</v>
      </c>
      <c r="AH1228" s="840">
        <v>659.69</v>
      </c>
      <c r="AI1228" s="837">
        <v>2267.2600000000002</v>
      </c>
      <c r="AJ1228" s="837"/>
      <c r="AK1228" s="837"/>
      <c r="AL1228" s="337">
        <f t="shared" si="222"/>
        <v>2926.9500000000003</v>
      </c>
    </row>
    <row r="1229" spans="1:38" ht="12.75" customHeight="1" x14ac:dyDescent="0.2">
      <c r="A1229" s="95" t="s">
        <v>258</v>
      </c>
      <c r="B1229" s="96" t="s">
        <v>243</v>
      </c>
      <c r="C1229" s="836" t="s">
        <v>226</v>
      </c>
      <c r="D1229" s="837"/>
      <c r="E1229" s="837"/>
      <c r="F1229" s="837"/>
      <c r="G1229" s="837"/>
      <c r="H1229" s="838"/>
      <c r="I1229" s="837"/>
      <c r="J1229" s="837"/>
      <c r="K1229" s="837"/>
      <c r="L1229" s="837"/>
      <c r="M1229" s="838"/>
      <c r="N1229" s="837"/>
      <c r="O1229" s="837"/>
      <c r="P1229" s="837"/>
      <c r="Q1229" s="837"/>
      <c r="R1229" s="839"/>
      <c r="S1229" s="840"/>
      <c r="T1229" s="837"/>
      <c r="U1229" s="837"/>
      <c r="V1229" s="837"/>
      <c r="W1229" s="337">
        <f t="shared" si="232"/>
        <v>0</v>
      </c>
      <c r="X1229" s="840"/>
      <c r="Y1229" s="837"/>
      <c r="Z1229" s="837"/>
      <c r="AA1229" s="837">
        <v>16.52</v>
      </c>
      <c r="AB1229" s="337">
        <f t="shared" si="221"/>
        <v>16.52</v>
      </c>
      <c r="AC1229" s="840">
        <v>20.439999999999998</v>
      </c>
      <c r="AD1229" s="837">
        <v>30.77</v>
      </c>
      <c r="AE1229" s="837">
        <v>111.64</v>
      </c>
      <c r="AF1229" s="837">
        <v>20.11</v>
      </c>
      <c r="AG1229" s="337">
        <f t="shared" si="218"/>
        <v>182.95999999999998</v>
      </c>
      <c r="AH1229" s="840">
        <v>87.66</v>
      </c>
      <c r="AI1229" s="837">
        <v>60.82</v>
      </c>
      <c r="AJ1229" s="837"/>
      <c r="AK1229" s="837"/>
      <c r="AL1229" s="337">
        <f t="shared" si="222"/>
        <v>148.47999999999999</v>
      </c>
    </row>
    <row r="1230" spans="1:38" ht="12.75" customHeight="1" x14ac:dyDescent="0.2">
      <c r="A1230" s="95" t="s">
        <v>258</v>
      </c>
      <c r="B1230" s="96" t="s">
        <v>243</v>
      </c>
      <c r="C1230" s="1319" t="s">
        <v>133</v>
      </c>
      <c r="D1230" s="1320"/>
      <c r="E1230" s="1320"/>
      <c r="F1230" s="1320"/>
      <c r="G1230" s="1320"/>
      <c r="H1230" s="1321"/>
      <c r="I1230" s="1320"/>
      <c r="J1230" s="1320"/>
      <c r="K1230" s="1320"/>
      <c r="L1230" s="1320"/>
      <c r="M1230" s="1321"/>
      <c r="N1230" s="1320"/>
      <c r="O1230" s="1320"/>
      <c r="P1230" s="1320"/>
      <c r="Q1230" s="1320"/>
      <c r="R1230" s="1322"/>
      <c r="S1230" s="1323"/>
      <c r="T1230" s="1320"/>
      <c r="U1230" s="1320"/>
      <c r="V1230" s="1320"/>
      <c r="W1230" s="1324"/>
      <c r="X1230" s="1323"/>
      <c r="Y1230" s="1320"/>
      <c r="Z1230" s="1320"/>
      <c r="AA1230" s="1320"/>
      <c r="AB1230" s="337">
        <f t="shared" si="221"/>
        <v>0</v>
      </c>
      <c r="AC1230" s="1323"/>
      <c r="AD1230" s="1320"/>
      <c r="AE1230" s="1320"/>
      <c r="AF1230" s="1320">
        <v>53.31</v>
      </c>
      <c r="AG1230" s="337">
        <f t="shared" si="218"/>
        <v>53.31</v>
      </c>
      <c r="AH1230" s="840">
        <v>20.58</v>
      </c>
      <c r="AI1230" s="837">
        <v>29.62</v>
      </c>
      <c r="AJ1230" s="1320"/>
      <c r="AK1230" s="1320"/>
      <c r="AL1230" s="337">
        <f t="shared" si="222"/>
        <v>50.2</v>
      </c>
    </row>
    <row r="1231" spans="1:38" ht="12.75" customHeight="1" x14ac:dyDescent="0.2">
      <c r="A1231" s="95" t="s">
        <v>258</v>
      </c>
      <c r="B1231" s="96" t="s">
        <v>243</v>
      </c>
      <c r="C1231" s="836" t="s">
        <v>135</v>
      </c>
      <c r="D1231" s="837"/>
      <c r="E1231" s="837"/>
      <c r="F1231" s="837"/>
      <c r="G1231" s="837"/>
      <c r="H1231" s="838"/>
      <c r="I1231" s="837"/>
      <c r="J1231" s="837"/>
      <c r="K1231" s="837"/>
      <c r="L1231" s="837"/>
      <c r="M1231" s="838"/>
      <c r="N1231" s="837"/>
      <c r="O1231" s="837"/>
      <c r="P1231" s="837"/>
      <c r="Q1231" s="837"/>
      <c r="R1231" s="839"/>
      <c r="S1231" s="840"/>
      <c r="T1231" s="837"/>
      <c r="U1231" s="837"/>
      <c r="V1231" s="837"/>
      <c r="W1231" s="337">
        <f t="shared" si="232"/>
        <v>0</v>
      </c>
      <c r="X1231" s="840"/>
      <c r="Y1231" s="837"/>
      <c r="Z1231" s="837"/>
      <c r="AA1231" s="837">
        <v>175.29</v>
      </c>
      <c r="AB1231" s="337">
        <f t="shared" si="221"/>
        <v>175.29</v>
      </c>
      <c r="AC1231" s="840">
        <v>107.34</v>
      </c>
      <c r="AD1231" s="837">
        <v>12.260000000000002</v>
      </c>
      <c r="AE1231" s="837">
        <v>14.98</v>
      </c>
      <c r="AF1231" s="837">
        <v>44.6</v>
      </c>
      <c r="AG1231" s="337">
        <f t="shared" si="218"/>
        <v>179.18</v>
      </c>
      <c r="AH1231" s="840">
        <v>23.4</v>
      </c>
      <c r="AI1231" s="837"/>
      <c r="AJ1231" s="837"/>
      <c r="AK1231" s="837"/>
      <c r="AL1231" s="337">
        <f t="shared" si="222"/>
        <v>23.4</v>
      </c>
    </row>
    <row r="1232" spans="1:38" ht="12.75" customHeight="1" x14ac:dyDescent="0.2">
      <c r="A1232" s="95" t="s">
        <v>258</v>
      </c>
      <c r="B1232" s="96" t="s">
        <v>243</v>
      </c>
      <c r="C1232" s="836" t="s">
        <v>155</v>
      </c>
      <c r="D1232" s="837"/>
      <c r="E1232" s="837"/>
      <c r="F1232" s="837"/>
      <c r="G1232" s="837"/>
      <c r="H1232" s="838"/>
      <c r="I1232" s="837"/>
      <c r="J1232" s="837"/>
      <c r="K1232" s="837"/>
      <c r="L1232" s="837"/>
      <c r="M1232" s="838"/>
      <c r="N1232" s="837"/>
      <c r="O1232" s="837"/>
      <c r="P1232" s="837"/>
      <c r="Q1232" s="837"/>
      <c r="R1232" s="839"/>
      <c r="S1232" s="840"/>
      <c r="T1232" s="837"/>
      <c r="U1232" s="837"/>
      <c r="V1232" s="837"/>
      <c r="W1232" s="337">
        <f t="shared" si="232"/>
        <v>0</v>
      </c>
      <c r="X1232" s="840"/>
      <c r="Y1232" s="837"/>
      <c r="Z1232" s="837"/>
      <c r="AA1232" s="837">
        <v>129.63999999999999</v>
      </c>
      <c r="AB1232" s="337">
        <f t="shared" si="221"/>
        <v>129.63999999999999</v>
      </c>
      <c r="AC1232" s="840">
        <v>84.43</v>
      </c>
      <c r="AD1232" s="837">
        <v>33.14</v>
      </c>
      <c r="AE1232" s="837">
        <v>132.12</v>
      </c>
      <c r="AF1232" s="837">
        <v>97.91</v>
      </c>
      <c r="AG1232" s="337">
        <f t="shared" si="218"/>
        <v>347.6</v>
      </c>
      <c r="AH1232" s="840"/>
      <c r="AI1232" s="837">
        <v>29.64</v>
      </c>
      <c r="AJ1232" s="837"/>
      <c r="AK1232" s="837"/>
      <c r="AL1232" s="337">
        <f t="shared" si="222"/>
        <v>29.64</v>
      </c>
    </row>
    <row r="1233" spans="1:38" ht="12.75" customHeight="1" x14ac:dyDescent="0.2">
      <c r="A1233" s="95" t="s">
        <v>258</v>
      </c>
      <c r="B1233" s="96" t="s">
        <v>243</v>
      </c>
      <c r="C1233" s="836" t="s">
        <v>253</v>
      </c>
      <c r="D1233" s="837"/>
      <c r="E1233" s="837"/>
      <c r="F1233" s="837"/>
      <c r="G1233" s="837"/>
      <c r="H1233" s="838"/>
      <c r="I1233" s="837"/>
      <c r="J1233" s="837"/>
      <c r="K1233" s="837"/>
      <c r="L1233" s="837"/>
      <c r="M1233" s="838"/>
      <c r="N1233" s="837"/>
      <c r="O1233" s="837"/>
      <c r="P1233" s="837"/>
      <c r="Q1233" s="837"/>
      <c r="R1233" s="839"/>
      <c r="S1233" s="840"/>
      <c r="T1233" s="837"/>
      <c r="U1233" s="837"/>
      <c r="V1233" s="837"/>
      <c r="W1233" s="337">
        <f t="shared" si="232"/>
        <v>0</v>
      </c>
      <c r="X1233" s="840"/>
      <c r="Y1233" s="837"/>
      <c r="Z1233" s="837"/>
      <c r="AA1233" s="837">
        <v>476.08000000000004</v>
      </c>
      <c r="AB1233" s="337">
        <f t="shared" si="221"/>
        <v>476.08000000000004</v>
      </c>
      <c r="AC1233" s="840">
        <v>943.04</v>
      </c>
      <c r="AD1233" s="837">
        <v>231.42999999999998</v>
      </c>
      <c r="AE1233" s="837"/>
      <c r="AF1233" s="837"/>
      <c r="AG1233" s="337">
        <f t="shared" si="218"/>
        <v>1174.47</v>
      </c>
      <c r="AH1233" s="840"/>
      <c r="AI1233" s="837"/>
      <c r="AJ1233" s="837"/>
      <c r="AK1233" s="837"/>
      <c r="AL1233" s="337">
        <f t="shared" si="222"/>
        <v>0</v>
      </c>
    </row>
    <row r="1234" spans="1:38" ht="12.75" customHeight="1" x14ac:dyDescent="0.2">
      <c r="A1234" s="95" t="s">
        <v>258</v>
      </c>
      <c r="B1234" s="96" t="s">
        <v>243</v>
      </c>
      <c r="C1234" s="1232" t="s">
        <v>254</v>
      </c>
      <c r="D1234" s="1233"/>
      <c r="E1234" s="1233"/>
      <c r="F1234" s="1233"/>
      <c r="G1234" s="1233"/>
      <c r="H1234" s="1234"/>
      <c r="I1234" s="1233"/>
      <c r="J1234" s="1233"/>
      <c r="K1234" s="1233"/>
      <c r="L1234" s="1233"/>
      <c r="M1234" s="1234"/>
      <c r="N1234" s="1233"/>
      <c r="O1234" s="1233"/>
      <c r="P1234" s="1233"/>
      <c r="Q1234" s="1233"/>
      <c r="R1234" s="1235"/>
      <c r="S1234" s="1236"/>
      <c r="T1234" s="1233"/>
      <c r="U1234" s="1233"/>
      <c r="V1234" s="1233"/>
      <c r="W1234" s="1237"/>
      <c r="X1234" s="1236"/>
      <c r="Y1234" s="1233"/>
      <c r="Z1234" s="1233"/>
      <c r="AA1234" s="1233"/>
      <c r="AB1234" s="337">
        <f t="shared" si="221"/>
        <v>0</v>
      </c>
      <c r="AC1234" s="1236"/>
      <c r="AD1234" s="1233"/>
      <c r="AE1234" s="1233">
        <v>79.69</v>
      </c>
      <c r="AF1234" s="837"/>
      <c r="AG1234" s="337">
        <f t="shared" si="218"/>
        <v>79.69</v>
      </c>
      <c r="AH1234" s="840"/>
      <c r="AI1234" s="837"/>
      <c r="AJ1234" s="1233"/>
      <c r="AK1234" s="837"/>
      <c r="AL1234" s="337">
        <f t="shared" si="222"/>
        <v>0</v>
      </c>
    </row>
    <row r="1235" spans="1:38" ht="12.75" customHeight="1" x14ac:dyDescent="0.2">
      <c r="A1235" s="95" t="s">
        <v>258</v>
      </c>
      <c r="B1235" s="96" t="s">
        <v>243</v>
      </c>
      <c r="C1235" s="1319" t="s">
        <v>137</v>
      </c>
      <c r="D1235" s="1320"/>
      <c r="E1235" s="1320"/>
      <c r="F1235" s="1320"/>
      <c r="G1235" s="1320"/>
      <c r="H1235" s="1321"/>
      <c r="I1235" s="1320"/>
      <c r="J1235" s="1320"/>
      <c r="K1235" s="1320"/>
      <c r="L1235" s="1320"/>
      <c r="M1235" s="1321"/>
      <c r="N1235" s="1320"/>
      <c r="O1235" s="1320"/>
      <c r="P1235" s="1320"/>
      <c r="Q1235" s="1320"/>
      <c r="R1235" s="1322"/>
      <c r="S1235" s="1323"/>
      <c r="T1235" s="1320"/>
      <c r="U1235" s="1320"/>
      <c r="V1235" s="1320"/>
      <c r="W1235" s="1324"/>
      <c r="X1235" s="1323"/>
      <c r="Y1235" s="1320"/>
      <c r="Z1235" s="1320"/>
      <c r="AA1235" s="1320"/>
      <c r="AB1235" s="337">
        <f t="shared" si="221"/>
        <v>0</v>
      </c>
      <c r="AC1235" s="1323"/>
      <c r="AD1235" s="1320"/>
      <c r="AE1235" s="1320"/>
      <c r="AF1235" s="1320">
        <v>33.880000000000003</v>
      </c>
      <c r="AG1235" s="337">
        <f t="shared" si="218"/>
        <v>33.880000000000003</v>
      </c>
      <c r="AH1235" s="840">
        <v>35.590000000000003</v>
      </c>
      <c r="AI1235" s="837"/>
      <c r="AJ1235" s="1320"/>
      <c r="AK1235" s="1320"/>
      <c r="AL1235" s="337">
        <f t="shared" si="222"/>
        <v>35.590000000000003</v>
      </c>
    </row>
    <row r="1236" spans="1:38" ht="12.75" customHeight="1" x14ac:dyDescent="0.2">
      <c r="A1236" s="95" t="s">
        <v>258</v>
      </c>
      <c r="B1236" s="96" t="s">
        <v>243</v>
      </c>
      <c r="C1236" s="1217" t="s">
        <v>138</v>
      </c>
      <c r="D1236" s="1218"/>
      <c r="E1236" s="1218"/>
      <c r="F1236" s="1218"/>
      <c r="G1236" s="1218"/>
      <c r="H1236" s="1219"/>
      <c r="I1236" s="1218"/>
      <c r="J1236" s="1218"/>
      <c r="K1236" s="1218"/>
      <c r="L1236" s="1218"/>
      <c r="M1236" s="1219"/>
      <c r="N1236" s="1218"/>
      <c r="O1236" s="1218"/>
      <c r="P1236" s="1218"/>
      <c r="Q1236" s="1218"/>
      <c r="R1236" s="1220"/>
      <c r="S1236" s="1221"/>
      <c r="T1236" s="1218"/>
      <c r="U1236" s="1218"/>
      <c r="V1236" s="1218"/>
      <c r="W1236" s="1222"/>
      <c r="X1236" s="1221"/>
      <c r="Y1236" s="1218"/>
      <c r="Z1236" s="1218"/>
      <c r="AA1236" s="1218"/>
      <c r="AB1236" s="337">
        <f t="shared" si="221"/>
        <v>0</v>
      </c>
      <c r="AC1236" s="1221"/>
      <c r="AD1236" s="1218"/>
      <c r="AE1236" s="837">
        <v>12.12</v>
      </c>
      <c r="AF1236" s="837">
        <v>9.09</v>
      </c>
      <c r="AG1236" s="337">
        <f t="shared" si="218"/>
        <v>21.21</v>
      </c>
      <c r="AH1236" s="840"/>
      <c r="AI1236" s="837"/>
      <c r="AJ1236" s="837"/>
      <c r="AK1236" s="837"/>
      <c r="AL1236" s="337">
        <f t="shared" si="222"/>
        <v>0</v>
      </c>
    </row>
    <row r="1237" spans="1:38" ht="12.75" customHeight="1" x14ac:dyDescent="0.2">
      <c r="A1237" s="95" t="s">
        <v>258</v>
      </c>
      <c r="B1237" s="96" t="s">
        <v>243</v>
      </c>
      <c r="C1237" s="905" t="s">
        <v>139</v>
      </c>
      <c r="D1237" s="901"/>
      <c r="E1237" s="901"/>
      <c r="F1237" s="901"/>
      <c r="G1237" s="901"/>
      <c r="H1237" s="902"/>
      <c r="I1237" s="901"/>
      <c r="J1237" s="901"/>
      <c r="K1237" s="901"/>
      <c r="L1237" s="901"/>
      <c r="M1237" s="902"/>
      <c r="N1237" s="901"/>
      <c r="O1237" s="901"/>
      <c r="P1237" s="901"/>
      <c r="Q1237" s="901"/>
      <c r="R1237" s="878"/>
      <c r="S1237" s="903"/>
      <c r="T1237" s="901"/>
      <c r="U1237" s="901"/>
      <c r="V1237" s="901"/>
      <c r="W1237" s="904"/>
      <c r="X1237" s="903"/>
      <c r="Y1237" s="901"/>
      <c r="Z1237" s="901"/>
      <c r="AA1237" s="901"/>
      <c r="AB1237" s="337">
        <f t="shared" si="221"/>
        <v>0</v>
      </c>
      <c r="AC1237" s="840">
        <v>9.6300000000000008</v>
      </c>
      <c r="AD1237" s="837">
        <v>10.55</v>
      </c>
      <c r="AE1237" s="837">
        <v>43.9</v>
      </c>
      <c r="AF1237" s="837">
        <v>7.58</v>
      </c>
      <c r="AG1237" s="337">
        <f t="shared" ref="AG1237" si="236">SUM(AC1237:AF1237)</f>
        <v>71.66</v>
      </c>
      <c r="AH1237" s="840"/>
      <c r="AI1237" s="837">
        <v>146.48999999999998</v>
      </c>
      <c r="AJ1237" s="837"/>
      <c r="AK1237" s="837"/>
      <c r="AL1237" s="337">
        <f t="shared" si="222"/>
        <v>146.48999999999998</v>
      </c>
    </row>
    <row r="1238" spans="1:38" ht="12.75" customHeight="1" x14ac:dyDescent="0.2">
      <c r="A1238" s="95" t="s">
        <v>258</v>
      </c>
      <c r="B1238" s="96" t="s">
        <v>243</v>
      </c>
      <c r="C1238" s="836" t="s">
        <v>153</v>
      </c>
      <c r="D1238" s="837"/>
      <c r="E1238" s="837"/>
      <c r="F1238" s="837"/>
      <c r="G1238" s="837"/>
      <c r="H1238" s="838"/>
      <c r="I1238" s="837"/>
      <c r="J1238" s="837"/>
      <c r="K1238" s="837"/>
      <c r="L1238" s="837"/>
      <c r="M1238" s="838"/>
      <c r="N1238" s="837"/>
      <c r="O1238" s="837"/>
      <c r="P1238" s="837"/>
      <c r="Q1238" s="837"/>
      <c r="R1238" s="839"/>
      <c r="S1238" s="840"/>
      <c r="T1238" s="837"/>
      <c r="U1238" s="837"/>
      <c r="V1238" s="837"/>
      <c r="W1238" s="337">
        <f t="shared" si="232"/>
        <v>0</v>
      </c>
      <c r="X1238" s="840"/>
      <c r="Y1238" s="837"/>
      <c r="Z1238" s="837"/>
      <c r="AA1238" s="837">
        <v>1473.29</v>
      </c>
      <c r="AB1238" s="337">
        <f t="shared" si="221"/>
        <v>1473.29</v>
      </c>
      <c r="AC1238" s="840">
        <v>1740.6100000000001</v>
      </c>
      <c r="AD1238" s="837">
        <v>1241.03</v>
      </c>
      <c r="AE1238" s="837">
        <v>1444.69</v>
      </c>
      <c r="AF1238" s="837">
        <v>1265.4299999999998</v>
      </c>
      <c r="AG1238" s="337">
        <f t="shared" si="218"/>
        <v>5691.76</v>
      </c>
      <c r="AH1238" s="840">
        <v>1491.9699999999998</v>
      </c>
      <c r="AI1238" s="837">
        <v>6839.31</v>
      </c>
      <c r="AJ1238" s="837"/>
      <c r="AK1238" s="837"/>
      <c r="AL1238" s="337">
        <f t="shared" si="222"/>
        <v>8331.2800000000007</v>
      </c>
    </row>
    <row r="1239" spans="1:38" ht="12.75" customHeight="1" x14ac:dyDescent="0.2">
      <c r="A1239" s="95" t="s">
        <v>258</v>
      </c>
      <c r="B1239" s="96" t="s">
        <v>243</v>
      </c>
      <c r="C1239" s="836" t="s">
        <v>141</v>
      </c>
      <c r="D1239" s="837"/>
      <c r="E1239" s="837"/>
      <c r="F1239" s="837"/>
      <c r="G1239" s="837"/>
      <c r="H1239" s="838"/>
      <c r="I1239" s="837"/>
      <c r="J1239" s="837"/>
      <c r="K1239" s="837"/>
      <c r="L1239" s="837"/>
      <c r="M1239" s="838"/>
      <c r="N1239" s="837"/>
      <c r="O1239" s="837"/>
      <c r="P1239" s="837"/>
      <c r="Q1239" s="837"/>
      <c r="R1239" s="839"/>
      <c r="S1239" s="840"/>
      <c r="T1239" s="837"/>
      <c r="U1239" s="837"/>
      <c r="V1239" s="837"/>
      <c r="W1239" s="337">
        <f t="shared" si="232"/>
        <v>0</v>
      </c>
      <c r="X1239" s="840"/>
      <c r="Y1239" s="837"/>
      <c r="Z1239" s="837"/>
      <c r="AA1239" s="837">
        <v>647.3900000000001</v>
      </c>
      <c r="AB1239" s="337">
        <f t="shared" si="221"/>
        <v>647.3900000000001</v>
      </c>
      <c r="AC1239" s="840">
        <v>1131.8500000000001</v>
      </c>
      <c r="AD1239" s="837">
        <v>494.1</v>
      </c>
      <c r="AE1239" s="837">
        <v>530.93999999999994</v>
      </c>
      <c r="AF1239" s="837">
        <v>353.26</v>
      </c>
      <c r="AG1239" s="337">
        <f t="shared" si="218"/>
        <v>2510.1500000000005</v>
      </c>
      <c r="AH1239" s="840">
        <v>529.14999999999986</v>
      </c>
      <c r="AI1239" s="837">
        <v>3444.4</v>
      </c>
      <c r="AJ1239" s="837"/>
      <c r="AK1239" s="837"/>
      <c r="AL1239" s="337">
        <f t="shared" si="222"/>
        <v>3973.55</v>
      </c>
    </row>
    <row r="1240" spans="1:38" ht="12.75" customHeight="1" x14ac:dyDescent="0.2">
      <c r="A1240" s="95" t="s">
        <v>258</v>
      </c>
      <c r="B1240" s="96" t="s">
        <v>243</v>
      </c>
      <c r="C1240" s="836" t="s">
        <v>142</v>
      </c>
      <c r="D1240" s="837"/>
      <c r="E1240" s="837"/>
      <c r="F1240" s="837"/>
      <c r="G1240" s="837"/>
      <c r="H1240" s="838"/>
      <c r="I1240" s="837"/>
      <c r="J1240" s="837"/>
      <c r="K1240" s="837"/>
      <c r="L1240" s="837"/>
      <c r="M1240" s="838"/>
      <c r="N1240" s="837"/>
      <c r="O1240" s="837"/>
      <c r="P1240" s="837"/>
      <c r="Q1240" s="837"/>
      <c r="R1240" s="839"/>
      <c r="S1240" s="840"/>
      <c r="T1240" s="837"/>
      <c r="U1240" s="837"/>
      <c r="V1240" s="837"/>
      <c r="W1240" s="337">
        <f t="shared" si="232"/>
        <v>0</v>
      </c>
      <c r="X1240" s="840"/>
      <c r="Y1240" s="837"/>
      <c r="Z1240" s="837"/>
      <c r="AA1240" s="837">
        <v>2009.54</v>
      </c>
      <c r="AB1240" s="337">
        <f t="shared" si="221"/>
        <v>2009.54</v>
      </c>
      <c r="AC1240" s="840">
        <v>1515.15</v>
      </c>
      <c r="AD1240" s="837">
        <v>877.12000000000012</v>
      </c>
      <c r="AE1240" s="837">
        <v>1438.71</v>
      </c>
      <c r="AF1240" s="837">
        <v>144.01</v>
      </c>
      <c r="AG1240" s="337">
        <f t="shared" si="218"/>
        <v>3974.9900000000007</v>
      </c>
      <c r="AH1240" s="840">
        <v>91.199999999999989</v>
      </c>
      <c r="AI1240" s="837">
        <v>1562.3400000000001</v>
      </c>
      <c r="AJ1240" s="837"/>
      <c r="AK1240" s="837"/>
      <c r="AL1240" s="337">
        <f t="shared" si="222"/>
        <v>1653.5400000000002</v>
      </c>
    </row>
    <row r="1241" spans="1:38" ht="12.75" customHeight="1" x14ac:dyDescent="0.2">
      <c r="A1241" s="95" t="s">
        <v>258</v>
      </c>
      <c r="B1241" s="96" t="s">
        <v>243</v>
      </c>
      <c r="C1241" s="836" t="s">
        <v>143</v>
      </c>
      <c r="D1241" s="837"/>
      <c r="E1241" s="837"/>
      <c r="F1241" s="837"/>
      <c r="G1241" s="837"/>
      <c r="H1241" s="838"/>
      <c r="I1241" s="837"/>
      <c r="J1241" s="837"/>
      <c r="K1241" s="837"/>
      <c r="L1241" s="837"/>
      <c r="M1241" s="838"/>
      <c r="N1241" s="837"/>
      <c r="O1241" s="837"/>
      <c r="P1241" s="837"/>
      <c r="Q1241" s="837"/>
      <c r="R1241" s="839"/>
      <c r="S1241" s="840"/>
      <c r="T1241" s="837"/>
      <c r="U1241" s="837"/>
      <c r="V1241" s="837"/>
      <c r="W1241" s="337">
        <f t="shared" si="232"/>
        <v>0</v>
      </c>
      <c r="X1241" s="840"/>
      <c r="Y1241" s="837"/>
      <c r="Z1241" s="837"/>
      <c r="AA1241" s="837">
        <v>433.78</v>
      </c>
      <c r="AB1241" s="337">
        <f t="shared" si="221"/>
        <v>433.78</v>
      </c>
      <c r="AC1241" s="840">
        <v>602.02</v>
      </c>
      <c r="AD1241" s="837">
        <v>741.1</v>
      </c>
      <c r="AE1241" s="837">
        <v>307.33999999999997</v>
      </c>
      <c r="AF1241" s="837">
        <v>446.89000000000004</v>
      </c>
      <c r="AG1241" s="337">
        <f t="shared" si="218"/>
        <v>2097.35</v>
      </c>
      <c r="AH1241" s="840">
        <v>337.75</v>
      </c>
      <c r="AI1241" s="837">
        <v>1515.52</v>
      </c>
      <c r="AJ1241" s="837"/>
      <c r="AK1241" s="837"/>
      <c r="AL1241" s="337">
        <f t="shared" si="222"/>
        <v>1853.27</v>
      </c>
    </row>
    <row r="1242" spans="1:38" ht="12.75" customHeight="1" x14ac:dyDescent="0.2">
      <c r="A1242" s="95" t="s">
        <v>258</v>
      </c>
      <c r="B1242" s="96" t="s">
        <v>243</v>
      </c>
      <c r="C1242" s="836" t="s">
        <v>144</v>
      </c>
      <c r="D1242" s="837"/>
      <c r="E1242" s="837"/>
      <c r="F1242" s="837"/>
      <c r="G1242" s="837"/>
      <c r="H1242" s="838"/>
      <c r="I1242" s="837"/>
      <c r="J1242" s="837"/>
      <c r="K1242" s="837"/>
      <c r="L1242" s="837"/>
      <c r="M1242" s="838"/>
      <c r="N1242" s="837"/>
      <c r="O1242" s="837"/>
      <c r="P1242" s="837"/>
      <c r="Q1242" s="837"/>
      <c r="R1242" s="839"/>
      <c r="S1242" s="840"/>
      <c r="T1242" s="837"/>
      <c r="U1242" s="837"/>
      <c r="V1242" s="837"/>
      <c r="W1242" s="337">
        <f t="shared" si="232"/>
        <v>0</v>
      </c>
      <c r="X1242" s="840"/>
      <c r="Y1242" s="837"/>
      <c r="Z1242" s="837"/>
      <c r="AA1242" s="837">
        <v>13.44</v>
      </c>
      <c r="AB1242" s="337">
        <f t="shared" si="221"/>
        <v>13.44</v>
      </c>
      <c r="AC1242" s="840">
        <v>37.29</v>
      </c>
      <c r="AD1242" s="837">
        <v>6.31</v>
      </c>
      <c r="AE1242" s="837">
        <v>0</v>
      </c>
      <c r="AF1242" s="837">
        <v>9.1</v>
      </c>
      <c r="AG1242" s="337">
        <f t="shared" si="218"/>
        <v>52.7</v>
      </c>
      <c r="AH1242" s="840"/>
      <c r="AI1242" s="837">
        <v>163.19999999999999</v>
      </c>
      <c r="AJ1242" s="837"/>
      <c r="AK1242" s="837"/>
      <c r="AL1242" s="337">
        <f t="shared" si="222"/>
        <v>163.19999999999999</v>
      </c>
    </row>
    <row r="1243" spans="1:38" ht="12.75" customHeight="1" x14ac:dyDescent="0.2">
      <c r="A1243" s="95" t="s">
        <v>258</v>
      </c>
      <c r="B1243" s="96" t="s">
        <v>243</v>
      </c>
      <c r="C1243" s="836" t="s">
        <v>170</v>
      </c>
      <c r="D1243" s="837"/>
      <c r="E1243" s="837"/>
      <c r="F1243" s="837"/>
      <c r="G1243" s="837"/>
      <c r="H1243" s="838"/>
      <c r="I1243" s="837"/>
      <c r="J1243" s="837"/>
      <c r="K1243" s="837"/>
      <c r="L1243" s="837"/>
      <c r="M1243" s="838"/>
      <c r="N1243" s="837"/>
      <c r="O1243" s="837"/>
      <c r="P1243" s="837"/>
      <c r="Q1243" s="837"/>
      <c r="R1243" s="839"/>
      <c r="S1243" s="840"/>
      <c r="T1243" s="837"/>
      <c r="U1243" s="837"/>
      <c r="V1243" s="837"/>
      <c r="W1243" s="337">
        <f t="shared" si="232"/>
        <v>0</v>
      </c>
      <c r="X1243" s="840"/>
      <c r="Y1243" s="837"/>
      <c r="Z1243" s="837"/>
      <c r="AA1243" s="837">
        <v>1615.74</v>
      </c>
      <c r="AB1243" s="337">
        <f t="shared" si="221"/>
        <v>1615.74</v>
      </c>
      <c r="AC1243" s="840">
        <v>1063.98</v>
      </c>
      <c r="AD1243" s="837">
        <v>697.46</v>
      </c>
      <c r="AE1243" s="837">
        <v>844.6</v>
      </c>
      <c r="AF1243" s="837">
        <v>809.58</v>
      </c>
      <c r="AG1243" s="337">
        <f t="shared" si="218"/>
        <v>3415.62</v>
      </c>
      <c r="AH1243" s="840">
        <v>449.59999999999997</v>
      </c>
      <c r="AI1243" s="837">
        <v>658.56</v>
      </c>
      <c r="AJ1243" s="837"/>
      <c r="AK1243" s="837"/>
      <c r="AL1243" s="337">
        <f t="shared" si="222"/>
        <v>1108.1599999999999</v>
      </c>
    </row>
    <row r="1244" spans="1:38" ht="12.75" customHeight="1" x14ac:dyDescent="0.2">
      <c r="A1244" s="95" t="s">
        <v>258</v>
      </c>
      <c r="B1244" s="96" t="s">
        <v>243</v>
      </c>
      <c r="C1244" s="1538" t="s">
        <v>146</v>
      </c>
      <c r="D1244" s="1539"/>
      <c r="E1244" s="1539"/>
      <c r="F1244" s="1539"/>
      <c r="G1244" s="1539"/>
      <c r="H1244" s="1540"/>
      <c r="I1244" s="1539"/>
      <c r="J1244" s="1539"/>
      <c r="K1244" s="1539"/>
      <c r="L1244" s="1539"/>
      <c r="M1244" s="1540"/>
      <c r="N1244" s="1539"/>
      <c r="O1244" s="1539"/>
      <c r="P1244" s="1539"/>
      <c r="Q1244" s="1539"/>
      <c r="R1244" s="1541"/>
      <c r="S1244" s="1542"/>
      <c r="T1244" s="1539"/>
      <c r="U1244" s="1539"/>
      <c r="V1244" s="1539"/>
      <c r="W1244" s="1543"/>
      <c r="X1244" s="1542"/>
      <c r="Y1244" s="1539"/>
      <c r="Z1244" s="1539"/>
      <c r="AA1244" s="1539"/>
      <c r="AB1244" s="337">
        <f t="shared" si="221"/>
        <v>0</v>
      </c>
      <c r="AC1244" s="1542"/>
      <c r="AD1244" s="1539"/>
      <c r="AE1244" s="1539"/>
      <c r="AF1244" s="1539"/>
      <c r="AG1244" s="337">
        <f t="shared" si="218"/>
        <v>0</v>
      </c>
      <c r="AH1244" s="840">
        <v>34.229999999999997</v>
      </c>
      <c r="AI1244" s="837"/>
      <c r="AJ1244" s="1539"/>
      <c r="AK1244" s="1539"/>
      <c r="AL1244" s="337">
        <f t="shared" si="222"/>
        <v>34.229999999999997</v>
      </c>
    </row>
    <row r="1245" spans="1:38" ht="12.75" customHeight="1" x14ac:dyDescent="0.2">
      <c r="A1245" s="95" t="s">
        <v>258</v>
      </c>
      <c r="B1245" s="96" t="s">
        <v>243</v>
      </c>
      <c r="C1245" s="836" t="s">
        <v>147</v>
      </c>
      <c r="D1245" s="837"/>
      <c r="E1245" s="837"/>
      <c r="F1245" s="837"/>
      <c r="G1245" s="837"/>
      <c r="H1245" s="838"/>
      <c r="I1245" s="837"/>
      <c r="J1245" s="837"/>
      <c r="K1245" s="837"/>
      <c r="L1245" s="837"/>
      <c r="M1245" s="838"/>
      <c r="N1245" s="837"/>
      <c r="O1245" s="837"/>
      <c r="P1245" s="837"/>
      <c r="Q1245" s="837"/>
      <c r="R1245" s="839"/>
      <c r="S1245" s="840"/>
      <c r="T1245" s="837"/>
      <c r="U1245" s="837"/>
      <c r="V1245" s="837"/>
      <c r="W1245" s="337">
        <f t="shared" si="232"/>
        <v>0</v>
      </c>
      <c r="X1245" s="840"/>
      <c r="Y1245" s="837"/>
      <c r="Z1245" s="837"/>
      <c r="AA1245" s="837">
        <v>118.2</v>
      </c>
      <c r="AB1245" s="337">
        <f t="shared" si="221"/>
        <v>118.2</v>
      </c>
      <c r="AC1245" s="840">
        <v>131.35</v>
      </c>
      <c r="AD1245" s="837">
        <v>47.9</v>
      </c>
      <c r="AE1245" s="837">
        <v>239.46</v>
      </c>
      <c r="AF1245" s="837">
        <v>221.37</v>
      </c>
      <c r="AG1245" s="337">
        <f t="shared" si="218"/>
        <v>640.08000000000004</v>
      </c>
      <c r="AH1245" s="840">
        <v>158.97999999999999</v>
      </c>
      <c r="AI1245" s="837">
        <v>1141.8</v>
      </c>
      <c r="AJ1245" s="837"/>
      <c r="AK1245" s="837"/>
      <c r="AL1245" s="337">
        <f t="shared" si="222"/>
        <v>1300.78</v>
      </c>
    </row>
    <row r="1246" spans="1:38" ht="12.75" customHeight="1" x14ac:dyDescent="0.2">
      <c r="A1246" s="95" t="s">
        <v>258</v>
      </c>
      <c r="B1246" s="96" t="s">
        <v>11</v>
      </c>
      <c r="C1246" s="828" t="s">
        <v>159</v>
      </c>
      <c r="D1246" s="829"/>
      <c r="E1246" s="829"/>
      <c r="F1246" s="829"/>
      <c r="G1246" s="829"/>
      <c r="H1246" s="830"/>
      <c r="I1246" s="829"/>
      <c r="J1246" s="829"/>
      <c r="K1246" s="829"/>
      <c r="L1246" s="829"/>
      <c r="M1246" s="830"/>
      <c r="N1246" s="829"/>
      <c r="O1246" s="829"/>
      <c r="P1246" s="829"/>
      <c r="Q1246" s="829"/>
      <c r="R1246" s="831"/>
      <c r="S1246" s="832"/>
      <c r="T1246" s="829"/>
      <c r="U1246" s="829"/>
      <c r="V1246" s="829"/>
      <c r="W1246" s="337">
        <f t="shared" si="232"/>
        <v>0</v>
      </c>
      <c r="X1246" s="832"/>
      <c r="Y1246" s="829"/>
      <c r="Z1246" s="829"/>
      <c r="AA1246" s="829">
        <v>44.69</v>
      </c>
      <c r="AB1246" s="337">
        <f t="shared" si="221"/>
        <v>44.69</v>
      </c>
      <c r="AC1246" s="840">
        <v>62.699999999999996</v>
      </c>
      <c r="AD1246" s="829">
        <v>5.28</v>
      </c>
      <c r="AE1246" s="829">
        <v>1391.9399999999998</v>
      </c>
      <c r="AF1246" s="829">
        <v>1637.07</v>
      </c>
      <c r="AG1246" s="337">
        <f t="shared" si="218"/>
        <v>3096.99</v>
      </c>
      <c r="AH1246" s="840">
        <v>759.2</v>
      </c>
      <c r="AI1246" s="829"/>
      <c r="AJ1246" s="829"/>
      <c r="AK1246" s="829"/>
      <c r="AL1246" s="337">
        <f t="shared" si="222"/>
        <v>759.2</v>
      </c>
    </row>
    <row r="1247" spans="1:38" ht="12.75" customHeight="1" x14ac:dyDescent="0.2">
      <c r="A1247" s="95" t="s">
        <v>258</v>
      </c>
      <c r="B1247" s="96" t="s">
        <v>11</v>
      </c>
      <c r="C1247" s="1189" t="s">
        <v>134</v>
      </c>
      <c r="D1247" s="1190"/>
      <c r="E1247" s="1190"/>
      <c r="F1247" s="1190"/>
      <c r="G1247" s="1190"/>
      <c r="H1247" s="1191"/>
      <c r="I1247" s="1190"/>
      <c r="J1247" s="1190"/>
      <c r="K1247" s="1190"/>
      <c r="L1247" s="1190"/>
      <c r="M1247" s="1191"/>
      <c r="N1247" s="1190"/>
      <c r="O1247" s="1190"/>
      <c r="P1247" s="1190"/>
      <c r="Q1247" s="1190"/>
      <c r="R1247" s="1192"/>
      <c r="S1247" s="1193"/>
      <c r="T1247" s="1190"/>
      <c r="U1247" s="1190"/>
      <c r="V1247" s="1190"/>
      <c r="W1247" s="1194"/>
      <c r="X1247" s="1193"/>
      <c r="Y1247" s="1190"/>
      <c r="Z1247" s="1190"/>
      <c r="AA1247" s="1190"/>
      <c r="AB1247" s="337">
        <f>SUM(X1247:AA1247)</f>
        <v>0</v>
      </c>
      <c r="AC1247" s="1193"/>
      <c r="AD1247" s="1190"/>
      <c r="AE1247" s="1190">
        <v>142.88999999999999</v>
      </c>
      <c r="AF1247" s="1190"/>
      <c r="AG1247" s="337">
        <f>SUM(AC1247:AF1247)</f>
        <v>142.88999999999999</v>
      </c>
      <c r="AH1247" s="840"/>
      <c r="AI1247" s="1190"/>
      <c r="AJ1247" s="1190"/>
      <c r="AK1247" s="1190"/>
      <c r="AL1247" s="337">
        <f>SUM(AH1247:AK1247)</f>
        <v>0</v>
      </c>
    </row>
    <row r="1248" spans="1:38" ht="12.75" customHeight="1" x14ac:dyDescent="0.2">
      <c r="A1248" s="95" t="s">
        <v>258</v>
      </c>
      <c r="B1248" s="96" t="s">
        <v>11</v>
      </c>
      <c r="C1248" s="1189" t="s">
        <v>137</v>
      </c>
      <c r="D1248" s="1190"/>
      <c r="E1248" s="1190"/>
      <c r="F1248" s="1190"/>
      <c r="G1248" s="1190"/>
      <c r="H1248" s="1191"/>
      <c r="I1248" s="1190"/>
      <c r="J1248" s="1190"/>
      <c r="K1248" s="1190"/>
      <c r="L1248" s="1190"/>
      <c r="M1248" s="1191"/>
      <c r="N1248" s="1190"/>
      <c r="O1248" s="1190"/>
      <c r="P1248" s="1190"/>
      <c r="Q1248" s="1190"/>
      <c r="R1248" s="1192"/>
      <c r="S1248" s="1193"/>
      <c r="T1248" s="1190"/>
      <c r="U1248" s="1190"/>
      <c r="V1248" s="1190"/>
      <c r="W1248" s="1194"/>
      <c r="X1248" s="1193"/>
      <c r="Y1248" s="1190"/>
      <c r="Z1248" s="1190"/>
      <c r="AA1248" s="1190"/>
      <c r="AB1248" s="337">
        <f t="shared" si="221"/>
        <v>0</v>
      </c>
      <c r="AC1248" s="1193"/>
      <c r="AD1248" s="1190"/>
      <c r="AE1248" s="1190">
        <v>64.95</v>
      </c>
      <c r="AF1248" s="1190">
        <v>64.86</v>
      </c>
      <c r="AG1248" s="337">
        <f t="shared" si="218"/>
        <v>129.81</v>
      </c>
      <c r="AH1248" s="840"/>
      <c r="AI1248" s="1190"/>
      <c r="AJ1248" s="1190"/>
      <c r="AK1248" s="1190"/>
      <c r="AL1248" s="337">
        <f t="shared" si="222"/>
        <v>0</v>
      </c>
    </row>
    <row r="1249" spans="1:38" ht="12.75" customHeight="1" x14ac:dyDescent="0.2">
      <c r="A1249" s="95" t="s">
        <v>258</v>
      </c>
      <c r="B1249" s="96" t="s">
        <v>11</v>
      </c>
      <c r="C1249" s="828" t="s">
        <v>153</v>
      </c>
      <c r="D1249" s="829"/>
      <c r="E1249" s="829"/>
      <c r="F1249" s="829"/>
      <c r="G1249" s="829"/>
      <c r="H1249" s="830"/>
      <c r="I1249" s="829"/>
      <c r="J1249" s="829"/>
      <c r="K1249" s="829"/>
      <c r="L1249" s="829"/>
      <c r="M1249" s="830"/>
      <c r="N1249" s="829"/>
      <c r="O1249" s="829"/>
      <c r="P1249" s="829"/>
      <c r="Q1249" s="829"/>
      <c r="R1249" s="831"/>
      <c r="S1249" s="832"/>
      <c r="T1249" s="829"/>
      <c r="U1249" s="829"/>
      <c r="V1249" s="829"/>
      <c r="W1249" s="337">
        <f t="shared" si="232"/>
        <v>0</v>
      </c>
      <c r="X1249" s="832"/>
      <c r="Y1249" s="829"/>
      <c r="Z1249" s="829"/>
      <c r="AA1249" s="829">
        <v>3126.7300000000005</v>
      </c>
      <c r="AB1249" s="337">
        <f t="shared" si="221"/>
        <v>3126.7300000000005</v>
      </c>
      <c r="AC1249" s="840">
        <v>4140.57</v>
      </c>
      <c r="AD1249" s="829">
        <v>5503.3</v>
      </c>
      <c r="AE1249" s="829">
        <v>13344.81</v>
      </c>
      <c r="AF1249" s="1190">
        <v>4188.42</v>
      </c>
      <c r="AG1249" s="337">
        <f t="shared" si="218"/>
        <v>27177.1</v>
      </c>
      <c r="AH1249" s="840">
        <v>6012.5899999999992</v>
      </c>
      <c r="AI1249" s="829"/>
      <c r="AJ1249" s="829"/>
      <c r="AK1249" s="1190"/>
      <c r="AL1249" s="337">
        <f t="shared" si="222"/>
        <v>6012.5899999999992</v>
      </c>
    </row>
    <row r="1250" spans="1:38" ht="12.75" customHeight="1" x14ac:dyDescent="0.2">
      <c r="A1250" s="95" t="s">
        <v>258</v>
      </c>
      <c r="B1250" s="96" t="s">
        <v>11</v>
      </c>
      <c r="C1250" s="828" t="s">
        <v>143</v>
      </c>
      <c r="D1250" s="829"/>
      <c r="E1250" s="829"/>
      <c r="F1250" s="829"/>
      <c r="G1250" s="829"/>
      <c r="H1250" s="830"/>
      <c r="I1250" s="829"/>
      <c r="J1250" s="829"/>
      <c r="K1250" s="829"/>
      <c r="L1250" s="829"/>
      <c r="M1250" s="830"/>
      <c r="N1250" s="829"/>
      <c r="O1250" s="829"/>
      <c r="P1250" s="829"/>
      <c r="Q1250" s="829"/>
      <c r="R1250" s="831"/>
      <c r="S1250" s="832"/>
      <c r="T1250" s="829"/>
      <c r="U1250" s="829"/>
      <c r="V1250" s="829"/>
      <c r="W1250" s="337">
        <f t="shared" si="232"/>
        <v>0</v>
      </c>
      <c r="X1250" s="832"/>
      <c r="Y1250" s="829"/>
      <c r="Z1250" s="829"/>
      <c r="AA1250" s="829">
        <v>2266.1099999999997</v>
      </c>
      <c r="AB1250" s="337">
        <f t="shared" si="221"/>
        <v>2266.1099999999997</v>
      </c>
      <c r="AC1250" s="840">
        <v>720.74</v>
      </c>
      <c r="AD1250" s="829">
        <v>1068.6399999999999</v>
      </c>
      <c r="AE1250" s="829">
        <v>2741.89</v>
      </c>
      <c r="AF1250" s="829">
        <v>1012.8800000000001</v>
      </c>
      <c r="AG1250" s="337">
        <f t="shared" si="218"/>
        <v>5544.15</v>
      </c>
      <c r="AH1250" s="840">
        <v>2672.2</v>
      </c>
      <c r="AI1250" s="829"/>
      <c r="AJ1250" s="829"/>
      <c r="AK1250" s="829"/>
      <c r="AL1250" s="337">
        <f t="shared" si="222"/>
        <v>2672.2</v>
      </c>
    </row>
    <row r="1251" spans="1:38" ht="12.75" customHeight="1" x14ac:dyDescent="0.2">
      <c r="A1251" s="95" t="s">
        <v>258</v>
      </c>
      <c r="B1251" s="96" t="s">
        <v>11</v>
      </c>
      <c r="C1251" s="836" t="s">
        <v>144</v>
      </c>
      <c r="D1251" s="1190"/>
      <c r="E1251" s="1190"/>
      <c r="F1251" s="1190"/>
      <c r="G1251" s="1190"/>
      <c r="H1251" s="1191"/>
      <c r="I1251" s="1190"/>
      <c r="J1251" s="1190"/>
      <c r="K1251" s="1190"/>
      <c r="L1251" s="1190"/>
      <c r="M1251" s="1191"/>
      <c r="N1251" s="1190"/>
      <c r="O1251" s="1190"/>
      <c r="P1251" s="1190"/>
      <c r="Q1251" s="1190"/>
      <c r="R1251" s="1192"/>
      <c r="S1251" s="1193"/>
      <c r="T1251" s="1190"/>
      <c r="U1251" s="1190"/>
      <c r="V1251" s="1190"/>
      <c r="W1251" s="1194"/>
      <c r="X1251" s="1193"/>
      <c r="Y1251" s="1190"/>
      <c r="Z1251" s="1190"/>
      <c r="AA1251" s="1190"/>
      <c r="AB1251" s="337">
        <f t="shared" si="221"/>
        <v>0</v>
      </c>
      <c r="AC1251" s="1193"/>
      <c r="AD1251" s="1190"/>
      <c r="AE1251" s="1190">
        <v>16.98</v>
      </c>
      <c r="AF1251" s="829"/>
      <c r="AG1251" s="337">
        <f t="shared" si="218"/>
        <v>16.98</v>
      </c>
      <c r="AH1251" s="840"/>
      <c r="AI1251" s="1190"/>
      <c r="AJ1251" s="1190"/>
      <c r="AK1251" s="829"/>
      <c r="AL1251" s="337">
        <f t="shared" si="222"/>
        <v>0</v>
      </c>
    </row>
    <row r="1252" spans="1:38" ht="12.75" customHeight="1" x14ac:dyDescent="0.2">
      <c r="A1252" s="95" t="s">
        <v>258</v>
      </c>
      <c r="B1252" s="96" t="s">
        <v>11</v>
      </c>
      <c r="C1252" s="828" t="s">
        <v>170</v>
      </c>
      <c r="D1252" s="829"/>
      <c r="E1252" s="829"/>
      <c r="F1252" s="829"/>
      <c r="G1252" s="829"/>
      <c r="H1252" s="830"/>
      <c r="I1252" s="829"/>
      <c r="J1252" s="829"/>
      <c r="K1252" s="829"/>
      <c r="L1252" s="829"/>
      <c r="M1252" s="830"/>
      <c r="N1252" s="829"/>
      <c r="O1252" s="829"/>
      <c r="P1252" s="829"/>
      <c r="Q1252" s="829"/>
      <c r="R1252" s="831"/>
      <c r="S1252" s="832"/>
      <c r="T1252" s="829"/>
      <c r="U1252" s="829"/>
      <c r="V1252" s="829"/>
      <c r="W1252" s="337">
        <f t="shared" si="232"/>
        <v>0</v>
      </c>
      <c r="X1252" s="832"/>
      <c r="Y1252" s="829"/>
      <c r="Z1252" s="829"/>
      <c r="AA1252" s="829">
        <v>6636.6399999999994</v>
      </c>
      <c r="AB1252" s="337">
        <f t="shared" si="221"/>
        <v>6636.6399999999994</v>
      </c>
      <c r="AC1252" s="840">
        <v>4707.91</v>
      </c>
      <c r="AD1252" s="829">
        <v>6365.7199999999993</v>
      </c>
      <c r="AE1252" s="829">
        <v>12020.279999999999</v>
      </c>
      <c r="AF1252" s="829">
        <v>8692.5800000000017</v>
      </c>
      <c r="AG1252" s="337">
        <f t="shared" si="218"/>
        <v>31786.489999999998</v>
      </c>
      <c r="AH1252" s="840">
        <v>10528.33</v>
      </c>
      <c r="AI1252" s="829"/>
      <c r="AJ1252" s="829"/>
      <c r="AK1252" s="829"/>
      <c r="AL1252" s="337">
        <f t="shared" si="222"/>
        <v>10528.33</v>
      </c>
    </row>
    <row r="1253" spans="1:38" ht="12.75" customHeight="1" x14ac:dyDescent="0.2">
      <c r="A1253" s="95" t="s">
        <v>258</v>
      </c>
      <c r="B1253" s="96" t="s">
        <v>11</v>
      </c>
      <c r="C1253" s="836" t="s">
        <v>146</v>
      </c>
      <c r="D1253" s="1190"/>
      <c r="E1253" s="1190"/>
      <c r="F1253" s="1190"/>
      <c r="G1253" s="1190"/>
      <c r="H1253" s="1191"/>
      <c r="I1253" s="1190"/>
      <c r="J1253" s="1190"/>
      <c r="K1253" s="1190"/>
      <c r="L1253" s="1190"/>
      <c r="M1253" s="1191"/>
      <c r="N1253" s="1190"/>
      <c r="O1253" s="1190"/>
      <c r="P1253" s="1190"/>
      <c r="Q1253" s="1190"/>
      <c r="R1253" s="1192"/>
      <c r="S1253" s="1193"/>
      <c r="T1253" s="1190"/>
      <c r="U1253" s="1190"/>
      <c r="V1253" s="1190"/>
      <c r="W1253" s="1194"/>
      <c r="X1253" s="1193"/>
      <c r="Y1253" s="1190"/>
      <c r="Z1253" s="1190"/>
      <c r="AA1253" s="1190"/>
      <c r="AB1253" s="337">
        <f t="shared" si="221"/>
        <v>0</v>
      </c>
      <c r="AC1253" s="1193"/>
      <c r="AD1253" s="1190"/>
      <c r="AE1253" s="1190">
        <v>567.48</v>
      </c>
      <c r="AF1253" s="1190">
        <v>1004.6399999999999</v>
      </c>
      <c r="AG1253" s="337">
        <f t="shared" ref="AG1253:AG1258" si="237">SUM(AC1253:AF1253)</f>
        <v>1572.12</v>
      </c>
      <c r="AH1253" s="840">
        <v>801.98</v>
      </c>
      <c r="AI1253" s="1190"/>
      <c r="AJ1253" s="1190"/>
      <c r="AK1253" s="1190"/>
      <c r="AL1253" s="337">
        <f t="shared" si="222"/>
        <v>801.98</v>
      </c>
    </row>
    <row r="1254" spans="1:38" ht="12.75" customHeight="1" x14ac:dyDescent="0.2">
      <c r="A1254" s="95" t="s">
        <v>258</v>
      </c>
      <c r="B1254" s="96" t="s">
        <v>11</v>
      </c>
      <c r="C1254" s="828" t="s">
        <v>147</v>
      </c>
      <c r="D1254" s="829"/>
      <c r="E1254" s="829"/>
      <c r="F1254" s="829"/>
      <c r="G1254" s="829"/>
      <c r="H1254" s="830"/>
      <c r="I1254" s="829"/>
      <c r="J1254" s="829"/>
      <c r="K1254" s="829"/>
      <c r="L1254" s="829"/>
      <c r="M1254" s="830"/>
      <c r="N1254" s="829"/>
      <c r="O1254" s="829"/>
      <c r="P1254" s="829"/>
      <c r="Q1254" s="829"/>
      <c r="R1254" s="831"/>
      <c r="S1254" s="832"/>
      <c r="T1254" s="829"/>
      <c r="U1254" s="829"/>
      <c r="V1254" s="829"/>
      <c r="W1254" s="337">
        <f t="shared" si="232"/>
        <v>0</v>
      </c>
      <c r="X1254" s="832"/>
      <c r="Y1254" s="829"/>
      <c r="Z1254" s="829"/>
      <c r="AA1254" s="829">
        <v>31.96</v>
      </c>
      <c r="AB1254" s="337">
        <f t="shared" si="221"/>
        <v>31.96</v>
      </c>
      <c r="AC1254" s="832"/>
      <c r="AD1254" s="829"/>
      <c r="AE1254" s="829">
        <v>130.07999999999998</v>
      </c>
      <c r="AF1254" s="829"/>
      <c r="AG1254" s="337">
        <f t="shared" si="237"/>
        <v>130.07999999999998</v>
      </c>
      <c r="AH1254" s="840">
        <v>76.169999999999987</v>
      </c>
      <c r="AI1254" s="829"/>
      <c r="AJ1254" s="829"/>
      <c r="AK1254" s="829"/>
      <c r="AL1254" s="337">
        <f t="shared" si="222"/>
        <v>76.169999999999987</v>
      </c>
    </row>
    <row r="1255" spans="1:38" ht="12.75" customHeight="1" x14ac:dyDescent="0.2">
      <c r="A1255" s="95" t="s">
        <v>258</v>
      </c>
      <c r="B1255" s="158" t="s">
        <v>201</v>
      </c>
      <c r="C1255" s="158" t="s">
        <v>142</v>
      </c>
      <c r="D1255" s="819"/>
      <c r="E1255" s="819"/>
      <c r="F1255" s="819"/>
      <c r="G1255" s="819"/>
      <c r="H1255" s="820"/>
      <c r="I1255" s="819"/>
      <c r="J1255" s="819"/>
      <c r="K1255" s="819"/>
      <c r="L1255" s="819"/>
      <c r="M1255" s="820"/>
      <c r="N1255" s="819"/>
      <c r="O1255" s="819"/>
      <c r="P1255" s="819"/>
      <c r="Q1255" s="819"/>
      <c r="R1255" s="821"/>
      <c r="S1255" s="822"/>
      <c r="T1255" s="819"/>
      <c r="U1255" s="819"/>
      <c r="V1255" s="819"/>
      <c r="W1255" s="337">
        <f t="shared" si="232"/>
        <v>0</v>
      </c>
      <c r="X1255" s="822"/>
      <c r="Y1255" s="819"/>
      <c r="Z1255" s="819"/>
      <c r="AA1255" s="819">
        <v>42335.4</v>
      </c>
      <c r="AB1255" s="337">
        <f t="shared" si="221"/>
        <v>42335.4</v>
      </c>
      <c r="AC1255" s="822">
        <v>22108.560000000001</v>
      </c>
      <c r="AD1255" s="819"/>
      <c r="AE1255" s="819"/>
      <c r="AF1255" s="819"/>
      <c r="AG1255" s="337">
        <f t="shared" si="237"/>
        <v>22108.560000000001</v>
      </c>
      <c r="AH1255" s="822"/>
      <c r="AI1255" s="819"/>
      <c r="AJ1255" s="819"/>
      <c r="AK1255" s="819"/>
      <c r="AL1255" s="337">
        <f t="shared" si="222"/>
        <v>0</v>
      </c>
    </row>
    <row r="1256" spans="1:38" ht="12.75" customHeight="1" x14ac:dyDescent="0.2">
      <c r="A1256" s="869" t="s">
        <v>258</v>
      </c>
      <c r="B1256" s="96" t="s">
        <v>197</v>
      </c>
      <c r="C1256" s="870" t="s">
        <v>153</v>
      </c>
      <c r="D1256" s="871"/>
      <c r="E1256" s="871"/>
      <c r="F1256" s="871"/>
      <c r="G1256" s="871"/>
      <c r="H1256" s="872"/>
      <c r="I1256" s="871"/>
      <c r="J1256" s="871"/>
      <c r="K1256" s="871"/>
      <c r="L1256" s="871"/>
      <c r="M1256" s="872"/>
      <c r="N1256" s="871"/>
      <c r="O1256" s="871"/>
      <c r="P1256" s="871"/>
      <c r="Q1256" s="871"/>
      <c r="R1256" s="873"/>
      <c r="S1256" s="874"/>
      <c r="T1256" s="871"/>
      <c r="U1256" s="871"/>
      <c r="V1256" s="871"/>
      <c r="W1256" s="337">
        <f t="shared" si="232"/>
        <v>0</v>
      </c>
      <c r="X1256" s="874"/>
      <c r="Y1256" s="871"/>
      <c r="Z1256" s="871"/>
      <c r="AA1256" s="871">
        <v>73596.25</v>
      </c>
      <c r="AB1256" s="337">
        <f t="shared" si="221"/>
        <v>73596.25</v>
      </c>
      <c r="AC1256" s="874">
        <v>69356.929999999993</v>
      </c>
      <c r="AD1256" s="871">
        <v>58310.960000000006</v>
      </c>
      <c r="AE1256" s="824">
        <v>60807.829999999994</v>
      </c>
      <c r="AF1256" s="871">
        <v>56963.75</v>
      </c>
      <c r="AG1256" s="337">
        <f t="shared" si="237"/>
        <v>245439.47</v>
      </c>
      <c r="AH1256" s="874">
        <v>40123.53</v>
      </c>
      <c r="AI1256" s="871">
        <v>60310.93</v>
      </c>
      <c r="AJ1256" s="824"/>
      <c r="AK1256" s="871"/>
      <c r="AL1256" s="337">
        <f t="shared" ref="AL1256:AL1320" si="238">SUM(AH1256:AK1256)</f>
        <v>100434.45999999999</v>
      </c>
    </row>
    <row r="1257" spans="1:38" ht="12.75" customHeight="1" x14ac:dyDescent="0.2">
      <c r="A1257" s="869" t="s">
        <v>258</v>
      </c>
      <c r="B1257" s="96" t="s">
        <v>197</v>
      </c>
      <c r="C1257" s="96" t="s">
        <v>141</v>
      </c>
      <c r="D1257" s="1608"/>
      <c r="E1257" s="1608"/>
      <c r="F1257" s="1608"/>
      <c r="G1257" s="1608"/>
      <c r="H1257" s="1609"/>
      <c r="I1257" s="1608"/>
      <c r="J1257" s="1608"/>
      <c r="K1257" s="1608"/>
      <c r="L1257" s="1608"/>
      <c r="M1257" s="1609"/>
      <c r="N1257" s="1608"/>
      <c r="O1257" s="1608"/>
      <c r="P1257" s="1608"/>
      <c r="Q1257" s="1608"/>
      <c r="R1257" s="1610"/>
      <c r="S1257" s="1611"/>
      <c r="T1257" s="1608"/>
      <c r="U1257" s="1608"/>
      <c r="V1257" s="1608"/>
      <c r="W1257" s="1612"/>
      <c r="X1257" s="1611"/>
      <c r="Y1257" s="1608"/>
      <c r="Z1257" s="1608"/>
      <c r="AA1257" s="1608"/>
      <c r="AB1257" s="337">
        <f t="shared" si="221"/>
        <v>0</v>
      </c>
      <c r="AC1257" s="1611"/>
      <c r="AD1257" s="1608"/>
      <c r="AE1257" s="1608"/>
      <c r="AF1257" s="1608"/>
      <c r="AG1257" s="337">
        <f t="shared" si="237"/>
        <v>0</v>
      </c>
      <c r="AH1257" s="1611"/>
      <c r="AI1257" s="1608">
        <v>14623.52</v>
      </c>
      <c r="AJ1257" s="1608"/>
      <c r="AK1257" s="1608"/>
      <c r="AL1257" s="337">
        <f t="shared" si="238"/>
        <v>14623.52</v>
      </c>
    </row>
    <row r="1258" spans="1:38" ht="12.75" customHeight="1" x14ac:dyDescent="0.2">
      <c r="A1258" s="869" t="s">
        <v>258</v>
      </c>
      <c r="B1258" s="96" t="s">
        <v>197</v>
      </c>
      <c r="C1258" s="870" t="s">
        <v>170</v>
      </c>
      <c r="D1258" s="871"/>
      <c r="E1258" s="871"/>
      <c r="F1258" s="871"/>
      <c r="G1258" s="871"/>
      <c r="H1258" s="872"/>
      <c r="I1258" s="871"/>
      <c r="J1258" s="871"/>
      <c r="K1258" s="871"/>
      <c r="L1258" s="871"/>
      <c r="M1258" s="872"/>
      <c r="N1258" s="871"/>
      <c r="O1258" s="871"/>
      <c r="P1258" s="871"/>
      <c r="Q1258" s="871"/>
      <c r="R1258" s="873"/>
      <c r="S1258" s="874"/>
      <c r="T1258" s="871"/>
      <c r="U1258" s="871"/>
      <c r="V1258" s="871"/>
      <c r="W1258" s="337">
        <f t="shared" si="232"/>
        <v>0</v>
      </c>
      <c r="X1258" s="874"/>
      <c r="Y1258" s="871"/>
      <c r="Z1258" s="871"/>
      <c r="AA1258" s="871">
        <v>19509.129999999997</v>
      </c>
      <c r="AB1258" s="337">
        <f t="shared" si="221"/>
        <v>19509.129999999997</v>
      </c>
      <c r="AC1258" s="874">
        <v>18078.629999999997</v>
      </c>
      <c r="AD1258" s="871">
        <v>17449.689999999999</v>
      </c>
      <c r="AE1258" s="824">
        <v>23168.85</v>
      </c>
      <c r="AF1258" s="871">
        <v>20892.77</v>
      </c>
      <c r="AG1258" s="337">
        <f t="shared" si="237"/>
        <v>79589.939999999988</v>
      </c>
      <c r="AH1258" s="874">
        <v>7987.09</v>
      </c>
      <c r="AI1258" s="871">
        <v>11840.89</v>
      </c>
      <c r="AJ1258" s="824"/>
      <c r="AK1258" s="871"/>
      <c r="AL1258" s="337">
        <f t="shared" si="238"/>
        <v>19827.98</v>
      </c>
    </row>
    <row r="1259" spans="1:38" ht="12.75" customHeight="1" x14ac:dyDescent="0.2">
      <c r="A1259" s="95" t="s">
        <v>258</v>
      </c>
      <c r="B1259" s="183" t="s">
        <v>202</v>
      </c>
      <c r="C1259" s="1109" t="s">
        <v>130</v>
      </c>
      <c r="D1259" s="1110"/>
      <c r="E1259" s="1110"/>
      <c r="F1259" s="1110"/>
      <c r="G1259" s="1110"/>
      <c r="H1259" s="1111"/>
      <c r="I1259" s="1110"/>
      <c r="J1259" s="1110"/>
      <c r="K1259" s="1110"/>
      <c r="L1259" s="1110"/>
      <c r="M1259" s="1111"/>
      <c r="N1259" s="1110"/>
      <c r="O1259" s="1110"/>
      <c r="P1259" s="1110"/>
      <c r="Q1259" s="1110"/>
      <c r="R1259" s="1112"/>
      <c r="S1259" s="1113"/>
      <c r="T1259" s="1110"/>
      <c r="U1259" s="1110"/>
      <c r="V1259" s="1110"/>
      <c r="W1259" s="1114"/>
      <c r="X1259" s="1113"/>
      <c r="Y1259" s="1110"/>
      <c r="Z1259" s="1110"/>
      <c r="AA1259" s="1110"/>
      <c r="AB1259" s="337">
        <f t="shared" si="221"/>
        <v>0</v>
      </c>
      <c r="AC1259" s="1113"/>
      <c r="AD1259" s="1110"/>
      <c r="AE1259" s="1110">
        <v>645.41999999999996</v>
      </c>
      <c r="AF1259" s="1110">
        <v>607.4</v>
      </c>
      <c r="AG1259" s="337">
        <f t="shared" ref="AG1259:AG1387" si="239">SUM(AC1259:AF1259)</f>
        <v>1252.82</v>
      </c>
      <c r="AH1259" s="1113"/>
      <c r="AI1259" s="1110">
        <v>64.83</v>
      </c>
      <c r="AJ1259" s="1110"/>
      <c r="AK1259" s="1110"/>
      <c r="AL1259" s="337">
        <f t="shared" si="238"/>
        <v>64.83</v>
      </c>
    </row>
    <row r="1260" spans="1:38" ht="12.75" customHeight="1" x14ac:dyDescent="0.2">
      <c r="A1260" s="95" t="s">
        <v>258</v>
      </c>
      <c r="B1260" s="183" t="s">
        <v>202</v>
      </c>
      <c r="C1260" s="158" t="s">
        <v>142</v>
      </c>
      <c r="D1260" s="796"/>
      <c r="E1260" s="796"/>
      <c r="F1260" s="796"/>
      <c r="G1260" s="796"/>
      <c r="H1260" s="797"/>
      <c r="I1260" s="796"/>
      <c r="J1260" s="796"/>
      <c r="K1260" s="796"/>
      <c r="L1260" s="796"/>
      <c r="M1260" s="797"/>
      <c r="N1260" s="796"/>
      <c r="O1260" s="796"/>
      <c r="P1260" s="796"/>
      <c r="Q1260" s="796"/>
      <c r="R1260" s="798"/>
      <c r="S1260" s="799"/>
      <c r="T1260" s="796"/>
      <c r="U1260" s="796"/>
      <c r="V1260" s="796"/>
      <c r="W1260" s="337">
        <f t="shared" si="232"/>
        <v>0</v>
      </c>
      <c r="X1260" s="799"/>
      <c r="Y1260" s="796"/>
      <c r="Z1260" s="796"/>
      <c r="AA1260" s="796">
        <v>44460</v>
      </c>
      <c r="AB1260" s="337">
        <f t="shared" si="221"/>
        <v>44460</v>
      </c>
      <c r="AC1260" s="799">
        <v>26831</v>
      </c>
      <c r="AD1260" s="796">
        <v>24443</v>
      </c>
      <c r="AE1260" s="796">
        <v>45515.56</v>
      </c>
      <c r="AF1260" s="796">
        <v>50547.24</v>
      </c>
      <c r="AG1260" s="337">
        <f t="shared" si="239"/>
        <v>147336.79999999999</v>
      </c>
      <c r="AH1260" s="799">
        <v>11508</v>
      </c>
      <c r="AI1260" s="796">
        <v>16085.359999999999</v>
      </c>
      <c r="AJ1260" s="796"/>
      <c r="AK1260" s="796"/>
      <c r="AL1260" s="337">
        <f t="shared" si="238"/>
        <v>27593.360000000001</v>
      </c>
    </row>
    <row r="1261" spans="1:38" ht="12.75" customHeight="1" x14ac:dyDescent="0.2">
      <c r="A1261" s="95" t="s">
        <v>258</v>
      </c>
      <c r="B1261" s="96" t="s">
        <v>122</v>
      </c>
      <c r="C1261" s="823" t="s">
        <v>143</v>
      </c>
      <c r="D1261" s="824"/>
      <c r="E1261" s="824"/>
      <c r="F1261" s="824"/>
      <c r="G1261" s="824"/>
      <c r="H1261" s="825"/>
      <c r="I1261" s="824"/>
      <c r="J1261" s="824"/>
      <c r="K1261" s="824"/>
      <c r="L1261" s="824"/>
      <c r="M1261" s="825"/>
      <c r="N1261" s="824"/>
      <c r="O1261" s="824"/>
      <c r="P1261" s="824"/>
      <c r="Q1261" s="824"/>
      <c r="R1261" s="826"/>
      <c r="S1261" s="827"/>
      <c r="T1261" s="824"/>
      <c r="U1261" s="824"/>
      <c r="V1261" s="824"/>
      <c r="W1261" s="337">
        <f t="shared" si="232"/>
        <v>0</v>
      </c>
      <c r="X1261" s="827"/>
      <c r="Y1261" s="824"/>
      <c r="Z1261" s="824"/>
      <c r="AA1261" s="824">
        <v>20865.82</v>
      </c>
      <c r="AB1261" s="337">
        <f t="shared" si="221"/>
        <v>20865.82</v>
      </c>
      <c r="AC1261" s="827">
        <v>9474.83</v>
      </c>
      <c r="AD1261" s="824">
        <v>10070.040000000001</v>
      </c>
      <c r="AE1261" s="824">
        <v>11329.19</v>
      </c>
      <c r="AF1261" s="824">
        <v>14006.08</v>
      </c>
      <c r="AG1261" s="337">
        <f t="shared" si="239"/>
        <v>44880.140000000007</v>
      </c>
      <c r="AH1261" s="827">
        <v>10195.68</v>
      </c>
      <c r="AI1261" s="824">
        <v>13517.83</v>
      </c>
      <c r="AJ1261" s="824"/>
      <c r="AK1261" s="824"/>
      <c r="AL1261" s="337">
        <f t="shared" si="238"/>
        <v>23713.510000000002</v>
      </c>
    </row>
    <row r="1262" spans="1:38" ht="12.75" customHeight="1" x14ac:dyDescent="0.2">
      <c r="A1262" s="95" t="s">
        <v>258</v>
      </c>
      <c r="B1262" s="96" t="s">
        <v>122</v>
      </c>
      <c r="C1262" s="823" t="s">
        <v>144</v>
      </c>
      <c r="D1262" s="824"/>
      <c r="E1262" s="824"/>
      <c r="F1262" s="824"/>
      <c r="G1262" s="824"/>
      <c r="H1262" s="825"/>
      <c r="I1262" s="824"/>
      <c r="J1262" s="824"/>
      <c r="K1262" s="824"/>
      <c r="L1262" s="824"/>
      <c r="M1262" s="825"/>
      <c r="N1262" s="824"/>
      <c r="O1262" s="824"/>
      <c r="P1262" s="824"/>
      <c r="Q1262" s="824"/>
      <c r="R1262" s="826"/>
      <c r="S1262" s="827"/>
      <c r="T1262" s="824"/>
      <c r="U1262" s="824"/>
      <c r="V1262" s="824"/>
      <c r="W1262" s="337">
        <f t="shared" si="232"/>
        <v>0</v>
      </c>
      <c r="X1262" s="827"/>
      <c r="Y1262" s="824"/>
      <c r="Z1262" s="824"/>
      <c r="AA1262" s="824">
        <v>20443.309999999998</v>
      </c>
      <c r="AB1262" s="337">
        <f t="shared" si="221"/>
        <v>20443.309999999998</v>
      </c>
      <c r="AC1262" s="827">
        <v>4316.54</v>
      </c>
      <c r="AD1262" s="824">
        <v>20112.690000000002</v>
      </c>
      <c r="AE1262" s="824">
        <v>30137.039999999997</v>
      </c>
      <c r="AF1262" s="824">
        <v>28989.940000000002</v>
      </c>
      <c r="AG1262" s="337">
        <f t="shared" si="239"/>
        <v>83556.210000000006</v>
      </c>
      <c r="AH1262" s="827">
        <v>17650.64</v>
      </c>
      <c r="AI1262" s="824">
        <v>26395.360000000001</v>
      </c>
      <c r="AJ1262" s="824"/>
      <c r="AK1262" s="824"/>
      <c r="AL1262" s="337">
        <f t="shared" si="238"/>
        <v>44046</v>
      </c>
    </row>
    <row r="1263" spans="1:38" ht="12.75" customHeight="1" x14ac:dyDescent="0.2">
      <c r="A1263" s="95" t="s">
        <v>258</v>
      </c>
      <c r="B1263" s="96" t="s">
        <v>122</v>
      </c>
      <c r="C1263" s="823" t="s">
        <v>146</v>
      </c>
      <c r="D1263" s="824"/>
      <c r="E1263" s="824"/>
      <c r="F1263" s="824"/>
      <c r="G1263" s="824"/>
      <c r="H1263" s="825"/>
      <c r="I1263" s="824"/>
      <c r="J1263" s="824"/>
      <c r="K1263" s="824"/>
      <c r="L1263" s="824"/>
      <c r="M1263" s="825"/>
      <c r="N1263" s="824"/>
      <c r="O1263" s="824"/>
      <c r="P1263" s="824"/>
      <c r="Q1263" s="824"/>
      <c r="R1263" s="826"/>
      <c r="S1263" s="827"/>
      <c r="T1263" s="824"/>
      <c r="U1263" s="824"/>
      <c r="V1263" s="824"/>
      <c r="W1263" s="337">
        <f t="shared" si="232"/>
        <v>0</v>
      </c>
      <c r="X1263" s="827"/>
      <c r="Y1263" s="824"/>
      <c r="Z1263" s="824"/>
      <c r="AA1263" s="824">
        <v>19965.37</v>
      </c>
      <c r="AB1263" s="337">
        <f t="shared" si="221"/>
        <v>19965.37</v>
      </c>
      <c r="AC1263" s="827">
        <v>10624.36</v>
      </c>
      <c r="AD1263" s="824">
        <v>20957.510000000002</v>
      </c>
      <c r="AE1263" s="824">
        <v>19555.05</v>
      </c>
      <c r="AF1263" s="824">
        <v>19410.170000000002</v>
      </c>
      <c r="AG1263" s="337">
        <f t="shared" si="239"/>
        <v>70547.09</v>
      </c>
      <c r="AH1263" s="827">
        <v>11626.04</v>
      </c>
      <c r="AI1263" s="824">
        <v>14208.009999999998</v>
      </c>
      <c r="AJ1263" s="824"/>
      <c r="AK1263" s="824"/>
      <c r="AL1263" s="337">
        <f t="shared" si="238"/>
        <v>25834.05</v>
      </c>
    </row>
    <row r="1264" spans="1:38" ht="12.75" customHeight="1" x14ac:dyDescent="0.2">
      <c r="A1264" s="95" t="s">
        <v>23</v>
      </c>
      <c r="B1264" s="96" t="s">
        <v>199</v>
      </c>
      <c r="C1264" s="96" t="s">
        <v>141</v>
      </c>
      <c r="D1264" s="98">
        <v>15595.31</v>
      </c>
      <c r="E1264" s="98">
        <v>8087.5500000000011</v>
      </c>
      <c r="F1264" s="98">
        <v>20149.399999999998</v>
      </c>
      <c r="G1264" s="98">
        <v>20796.5</v>
      </c>
      <c r="H1264" s="121">
        <f t="shared" si="229"/>
        <v>64628.759999999995</v>
      </c>
      <c r="I1264" s="98">
        <v>15254.71</v>
      </c>
      <c r="J1264" s="98">
        <v>9651.18</v>
      </c>
      <c r="K1264" s="98">
        <v>20004.66</v>
      </c>
      <c r="L1264" s="98">
        <v>19643.940000000002</v>
      </c>
      <c r="M1264" s="121">
        <f t="shared" si="230"/>
        <v>64554.490000000005</v>
      </c>
      <c r="N1264" s="98">
        <v>15476.18</v>
      </c>
      <c r="O1264" s="98">
        <v>7961.2800000000007</v>
      </c>
      <c r="P1264" s="98">
        <v>19163.95</v>
      </c>
      <c r="Q1264" s="98">
        <v>17158.25</v>
      </c>
      <c r="R1264" s="329">
        <f t="shared" si="231"/>
        <v>59759.66</v>
      </c>
      <c r="S1264" s="336">
        <v>16399.68</v>
      </c>
      <c r="T1264" s="323">
        <v>7093.05</v>
      </c>
      <c r="U1264" s="323"/>
      <c r="V1264" s="323"/>
      <c r="W1264" s="337">
        <f t="shared" si="232"/>
        <v>23492.73</v>
      </c>
      <c r="X1264" s="336"/>
      <c r="Y1264" s="323"/>
      <c r="Z1264" s="323"/>
      <c r="AA1264" s="323"/>
      <c r="AB1264" s="337">
        <f t="shared" si="221"/>
        <v>0</v>
      </c>
      <c r="AC1264" s="336"/>
      <c r="AD1264" s="323"/>
      <c r="AE1264" s="323"/>
      <c r="AF1264" s="323"/>
      <c r="AG1264" s="337">
        <f t="shared" si="239"/>
        <v>0</v>
      </c>
      <c r="AH1264" s="336"/>
      <c r="AI1264" s="323"/>
      <c r="AJ1264" s="323"/>
      <c r="AK1264" s="323"/>
      <c r="AL1264" s="337">
        <f t="shared" si="238"/>
        <v>0</v>
      </c>
    </row>
    <row r="1265" spans="1:38" ht="12.75" customHeight="1" x14ac:dyDescent="0.2">
      <c r="A1265" s="95" t="s">
        <v>23</v>
      </c>
      <c r="B1265" s="96" t="s">
        <v>199</v>
      </c>
      <c r="C1265" s="96" t="s">
        <v>145</v>
      </c>
      <c r="D1265" s="98">
        <v>8357.27</v>
      </c>
      <c r="E1265" s="98">
        <v>9452.0300000000007</v>
      </c>
      <c r="F1265" s="98">
        <v>13066.109999999999</v>
      </c>
      <c r="G1265" s="98">
        <v>13096.779999999999</v>
      </c>
      <c r="H1265" s="121">
        <f t="shared" si="229"/>
        <v>43972.19</v>
      </c>
      <c r="I1265" s="98">
        <v>8955.85</v>
      </c>
      <c r="J1265" s="98">
        <v>9857.89</v>
      </c>
      <c r="K1265" s="98">
        <v>19524.78</v>
      </c>
      <c r="L1265" s="98">
        <v>20110.670000000002</v>
      </c>
      <c r="M1265" s="121">
        <f t="shared" si="230"/>
        <v>58449.19</v>
      </c>
      <c r="N1265" s="98">
        <v>13566.99</v>
      </c>
      <c r="O1265" s="98">
        <v>12890.969999999998</v>
      </c>
      <c r="P1265" s="98">
        <v>21642.129999999997</v>
      </c>
      <c r="Q1265" s="98">
        <v>20429.37</v>
      </c>
      <c r="R1265" s="329">
        <f t="shared" si="231"/>
        <v>68529.459999999992</v>
      </c>
      <c r="S1265" s="336">
        <v>16421.2</v>
      </c>
      <c r="T1265" s="323">
        <v>12444.800000000001</v>
      </c>
      <c r="U1265" s="323"/>
      <c r="V1265" s="323"/>
      <c r="W1265" s="337">
        <f t="shared" si="232"/>
        <v>28866</v>
      </c>
      <c r="X1265" s="336"/>
      <c r="Y1265" s="323"/>
      <c r="Z1265" s="323"/>
      <c r="AA1265" s="323"/>
      <c r="AB1265" s="337">
        <f t="shared" si="221"/>
        <v>0</v>
      </c>
      <c r="AC1265" s="336"/>
      <c r="AD1265" s="323"/>
      <c r="AE1265" s="323"/>
      <c r="AF1265" s="323"/>
      <c r="AG1265" s="337">
        <f t="shared" si="239"/>
        <v>0</v>
      </c>
      <c r="AH1265" s="336"/>
      <c r="AI1265" s="323"/>
      <c r="AJ1265" s="323"/>
      <c r="AK1265" s="323"/>
      <c r="AL1265" s="337">
        <f t="shared" si="238"/>
        <v>0</v>
      </c>
    </row>
    <row r="1266" spans="1:38" ht="12.75" customHeight="1" x14ac:dyDescent="0.2">
      <c r="A1266" s="95" t="s">
        <v>23</v>
      </c>
      <c r="B1266" s="96" t="s">
        <v>99</v>
      </c>
      <c r="C1266" s="96" t="s">
        <v>147</v>
      </c>
      <c r="D1266" s="98">
        <v>2315.4100166200001</v>
      </c>
      <c r="E1266" s="98">
        <v>916.99000159000002</v>
      </c>
      <c r="F1266" s="98">
        <v>2630.2100126899995</v>
      </c>
      <c r="G1266" s="98">
        <v>3140.0400330600005</v>
      </c>
      <c r="H1266" s="121">
        <f t="shared" si="229"/>
        <v>9002.6500639599999</v>
      </c>
      <c r="I1266" s="98">
        <v>2321.6500287199997</v>
      </c>
      <c r="J1266" s="98">
        <v>1058.85999907</v>
      </c>
      <c r="K1266" s="98">
        <v>2718.1100090600003</v>
      </c>
      <c r="L1266" s="98">
        <v>1374.0400126999998</v>
      </c>
      <c r="M1266" s="121">
        <f t="shared" si="230"/>
        <v>7472.6600495499988</v>
      </c>
      <c r="N1266" s="98">
        <v>2450.7900267999999</v>
      </c>
      <c r="O1266" s="98">
        <v>706.89999829999999</v>
      </c>
      <c r="P1266" s="98">
        <v>1679.5200102999997</v>
      </c>
      <c r="Q1266" s="98">
        <v>2728.7800255000002</v>
      </c>
      <c r="R1266" s="329">
        <f t="shared" si="231"/>
        <v>7565.9900608999997</v>
      </c>
      <c r="S1266" s="336">
        <v>2485.9100060999999</v>
      </c>
      <c r="T1266" s="323">
        <v>618.04000050000002</v>
      </c>
      <c r="U1266" s="323"/>
      <c r="V1266" s="323"/>
      <c r="W1266" s="337">
        <f t="shared" si="232"/>
        <v>3103.9500066000001</v>
      </c>
      <c r="X1266" s="336"/>
      <c r="Y1266" s="323"/>
      <c r="Z1266" s="323"/>
      <c r="AA1266" s="323"/>
      <c r="AB1266" s="337">
        <f t="shared" si="221"/>
        <v>0</v>
      </c>
      <c r="AC1266" s="336"/>
      <c r="AD1266" s="323"/>
      <c r="AE1266" s="323"/>
      <c r="AF1266" s="323"/>
      <c r="AG1266" s="337">
        <f t="shared" si="239"/>
        <v>0</v>
      </c>
      <c r="AH1266" s="336"/>
      <c r="AI1266" s="323"/>
      <c r="AJ1266" s="323"/>
      <c r="AK1266" s="323"/>
      <c r="AL1266" s="337">
        <f t="shared" si="238"/>
        <v>0</v>
      </c>
    </row>
    <row r="1267" spans="1:38" ht="12.75" customHeight="1" x14ac:dyDescent="0.2">
      <c r="A1267" s="95" t="s">
        <v>23</v>
      </c>
      <c r="B1267" s="322" t="s">
        <v>219</v>
      </c>
      <c r="C1267" s="322" t="s">
        <v>139</v>
      </c>
      <c r="D1267" s="323"/>
      <c r="E1267" s="323"/>
      <c r="F1267" s="323"/>
      <c r="G1267" s="323"/>
      <c r="H1267" s="324">
        <f t="shared" si="229"/>
        <v>0</v>
      </c>
      <c r="I1267" s="323"/>
      <c r="J1267" s="323"/>
      <c r="K1267" s="323"/>
      <c r="L1267" s="323"/>
      <c r="M1267" s="324">
        <f t="shared" si="230"/>
        <v>0</v>
      </c>
      <c r="N1267" s="323"/>
      <c r="O1267" s="323"/>
      <c r="P1267" s="323"/>
      <c r="Q1267" s="323"/>
      <c r="R1267" s="329">
        <f t="shared" si="231"/>
        <v>0</v>
      </c>
      <c r="S1267" s="336">
        <v>342.73999999999069</v>
      </c>
      <c r="T1267" s="323"/>
      <c r="U1267" s="323"/>
      <c r="V1267" s="323"/>
      <c r="W1267" s="337">
        <f t="shared" si="232"/>
        <v>342.73999999999069</v>
      </c>
      <c r="X1267" s="336"/>
      <c r="Y1267" s="323"/>
      <c r="Z1267" s="323"/>
      <c r="AA1267" s="323"/>
      <c r="AB1267" s="337">
        <f t="shared" si="221"/>
        <v>0</v>
      </c>
      <c r="AC1267" s="336"/>
      <c r="AD1267" s="323"/>
      <c r="AE1267" s="323"/>
      <c r="AF1267" s="323"/>
      <c r="AG1267" s="337">
        <f t="shared" si="239"/>
        <v>0</v>
      </c>
      <c r="AH1267" s="336"/>
      <c r="AI1267" s="323"/>
      <c r="AJ1267" s="323"/>
      <c r="AK1267" s="323"/>
      <c r="AL1267" s="337">
        <f t="shared" si="238"/>
        <v>0</v>
      </c>
    </row>
    <row r="1268" spans="1:38" ht="12.75" customHeight="1" x14ac:dyDescent="0.2">
      <c r="A1268" s="95" t="s">
        <v>23</v>
      </c>
      <c r="B1268" s="96" t="s">
        <v>200</v>
      </c>
      <c r="C1268" s="96" t="s">
        <v>124</v>
      </c>
      <c r="D1268" s="98">
        <v>2708.71</v>
      </c>
      <c r="E1268" s="98">
        <v>2069.35</v>
      </c>
      <c r="F1268" s="98">
        <v>2561.1799999999998</v>
      </c>
      <c r="G1268" s="98">
        <v>3047.89</v>
      </c>
      <c r="H1268" s="121">
        <f t="shared" si="229"/>
        <v>10387.129999999999</v>
      </c>
      <c r="I1268" s="98">
        <v>2620.98</v>
      </c>
      <c r="J1268" s="98">
        <v>2014.58</v>
      </c>
      <c r="K1268" s="98">
        <v>2333.9300000000003</v>
      </c>
      <c r="L1268" s="98">
        <v>2232.5099999999998</v>
      </c>
      <c r="M1268" s="121">
        <f t="shared" si="230"/>
        <v>9202</v>
      </c>
      <c r="N1268" s="98">
        <v>1522.7400000000002</v>
      </c>
      <c r="O1268" s="98">
        <v>896.26</v>
      </c>
      <c r="P1268" s="98">
        <v>1152.0099999999998</v>
      </c>
      <c r="Q1268" s="98">
        <v>1265.01</v>
      </c>
      <c r="R1268" s="329">
        <f t="shared" si="231"/>
        <v>4836.0199999999995</v>
      </c>
      <c r="S1268" s="336">
        <v>356.52</v>
      </c>
      <c r="T1268" s="323"/>
      <c r="U1268" s="323"/>
      <c r="V1268" s="323"/>
      <c r="W1268" s="337">
        <f t="shared" si="232"/>
        <v>356.52</v>
      </c>
      <c r="X1268" s="336"/>
      <c r="Y1268" s="323"/>
      <c r="Z1268" s="323"/>
      <c r="AA1268" s="323"/>
      <c r="AB1268" s="337">
        <f t="shared" si="221"/>
        <v>0</v>
      </c>
      <c r="AC1268" s="336"/>
      <c r="AD1268" s="323"/>
      <c r="AE1268" s="323"/>
      <c r="AF1268" s="323"/>
      <c r="AG1268" s="337">
        <f t="shared" si="239"/>
        <v>0</v>
      </c>
      <c r="AH1268" s="336"/>
      <c r="AI1268" s="323"/>
      <c r="AJ1268" s="323"/>
      <c r="AK1268" s="323"/>
      <c r="AL1268" s="337">
        <f t="shared" si="238"/>
        <v>0</v>
      </c>
    </row>
    <row r="1269" spans="1:38" ht="12.75" customHeight="1" x14ac:dyDescent="0.2">
      <c r="A1269" s="95" t="s">
        <v>23</v>
      </c>
      <c r="B1269" s="96" t="s">
        <v>200</v>
      </c>
      <c r="C1269" s="96" t="s">
        <v>139</v>
      </c>
      <c r="D1269" s="98">
        <v>4352.41</v>
      </c>
      <c r="E1269" s="98">
        <v>5474.1</v>
      </c>
      <c r="F1269" s="98">
        <v>5345.24</v>
      </c>
      <c r="G1269" s="98">
        <v>5885.93</v>
      </c>
      <c r="H1269" s="121">
        <f t="shared" si="229"/>
        <v>21057.68</v>
      </c>
      <c r="I1269" s="98">
        <v>5750.39</v>
      </c>
      <c r="J1269" s="98">
        <v>3747.15</v>
      </c>
      <c r="K1269" s="98">
        <v>5622.34</v>
      </c>
      <c r="L1269" s="98">
        <v>6754.28</v>
      </c>
      <c r="M1269" s="121">
        <f t="shared" si="230"/>
        <v>21874.16</v>
      </c>
      <c r="N1269" s="98">
        <v>6393.99</v>
      </c>
      <c r="O1269" s="98">
        <v>3918.7200000000003</v>
      </c>
      <c r="P1269" s="98">
        <v>9160.94</v>
      </c>
      <c r="Q1269" s="98">
        <v>8940.67</v>
      </c>
      <c r="R1269" s="329">
        <f t="shared" si="231"/>
        <v>28414.32</v>
      </c>
      <c r="S1269" s="336">
        <v>7102.77</v>
      </c>
      <c r="T1269" s="323">
        <v>4386.38</v>
      </c>
      <c r="U1269" s="323"/>
      <c r="V1269" s="323"/>
      <c r="W1269" s="337">
        <f t="shared" si="232"/>
        <v>11489.150000000001</v>
      </c>
      <c r="X1269" s="336"/>
      <c r="Y1269" s="323"/>
      <c r="Z1269" s="323"/>
      <c r="AA1269" s="323"/>
      <c r="AB1269" s="337">
        <f t="shared" si="221"/>
        <v>0</v>
      </c>
      <c r="AC1269" s="336"/>
      <c r="AD1269" s="323"/>
      <c r="AE1269" s="323"/>
      <c r="AF1269" s="323"/>
      <c r="AG1269" s="337">
        <f t="shared" si="239"/>
        <v>0</v>
      </c>
      <c r="AH1269" s="336"/>
      <c r="AI1269" s="323"/>
      <c r="AJ1269" s="323"/>
      <c r="AK1269" s="323"/>
      <c r="AL1269" s="337">
        <f t="shared" si="238"/>
        <v>0</v>
      </c>
    </row>
    <row r="1270" spans="1:38" ht="12.75" customHeight="1" x14ac:dyDescent="0.2">
      <c r="A1270" s="95" t="s">
        <v>23</v>
      </c>
      <c r="B1270" s="96" t="s">
        <v>200</v>
      </c>
      <c r="C1270" s="96" t="s">
        <v>143</v>
      </c>
      <c r="D1270" s="98">
        <v>13100.76</v>
      </c>
      <c r="E1270" s="98">
        <v>10088.049999999999</v>
      </c>
      <c r="F1270" s="98">
        <v>14611.900000000001</v>
      </c>
      <c r="G1270" s="98">
        <v>19853.550000000003</v>
      </c>
      <c r="H1270" s="121">
        <f t="shared" si="229"/>
        <v>57654.26</v>
      </c>
      <c r="I1270" s="98">
        <v>13623.630000000001</v>
      </c>
      <c r="J1270" s="98">
        <v>10432.57</v>
      </c>
      <c r="K1270" s="98">
        <v>22679.65</v>
      </c>
      <c r="L1270" s="98">
        <v>25422.42</v>
      </c>
      <c r="M1270" s="121">
        <f t="shared" si="230"/>
        <v>72158.27</v>
      </c>
      <c r="N1270" s="98">
        <v>15189.09</v>
      </c>
      <c r="O1270" s="98">
        <v>12319.38</v>
      </c>
      <c r="P1270" s="98">
        <v>22597.170000000002</v>
      </c>
      <c r="Q1270" s="98">
        <v>26424.87</v>
      </c>
      <c r="R1270" s="329">
        <f t="shared" si="231"/>
        <v>76530.509999999995</v>
      </c>
      <c r="S1270" s="336">
        <v>15593.64</v>
      </c>
      <c r="T1270" s="323">
        <v>11482.82</v>
      </c>
      <c r="U1270" s="323"/>
      <c r="V1270" s="323"/>
      <c r="W1270" s="337">
        <f t="shared" si="232"/>
        <v>27076.46</v>
      </c>
      <c r="X1270" s="336"/>
      <c r="Y1270" s="323"/>
      <c r="Z1270" s="323"/>
      <c r="AA1270" s="323"/>
      <c r="AB1270" s="337">
        <f t="shared" si="221"/>
        <v>0</v>
      </c>
      <c r="AC1270" s="336"/>
      <c r="AD1270" s="323"/>
      <c r="AE1270" s="323"/>
      <c r="AF1270" s="323"/>
      <c r="AG1270" s="337">
        <f t="shared" si="239"/>
        <v>0</v>
      </c>
      <c r="AH1270" s="336"/>
      <c r="AI1270" s="323"/>
      <c r="AJ1270" s="323"/>
      <c r="AK1270" s="323"/>
      <c r="AL1270" s="337">
        <f t="shared" si="238"/>
        <v>0</v>
      </c>
    </row>
    <row r="1271" spans="1:38" ht="12.75" customHeight="1" x14ac:dyDescent="0.2">
      <c r="A1271" s="95" t="s">
        <v>23</v>
      </c>
      <c r="B1271" s="96" t="s">
        <v>200</v>
      </c>
      <c r="C1271" s="96" t="s">
        <v>144</v>
      </c>
      <c r="D1271" s="98">
        <v>25279.300000000003</v>
      </c>
      <c r="E1271" s="98">
        <v>22120.730000000003</v>
      </c>
      <c r="F1271" s="98">
        <v>36377.990000000005</v>
      </c>
      <c r="G1271" s="98">
        <v>33414.03</v>
      </c>
      <c r="H1271" s="121">
        <f t="shared" si="229"/>
        <v>117192.05000000002</v>
      </c>
      <c r="I1271" s="98">
        <v>21864.799999999999</v>
      </c>
      <c r="J1271" s="98">
        <v>23345.049999999996</v>
      </c>
      <c r="K1271" s="98">
        <v>30278.42</v>
      </c>
      <c r="L1271" s="98">
        <v>29706.629999999997</v>
      </c>
      <c r="M1271" s="121">
        <f t="shared" si="230"/>
        <v>105194.9</v>
      </c>
      <c r="N1271" s="98">
        <v>23411.34</v>
      </c>
      <c r="O1271" s="98">
        <v>21584.13</v>
      </c>
      <c r="P1271" s="98">
        <v>31677.72</v>
      </c>
      <c r="Q1271" s="98">
        <v>33943.35</v>
      </c>
      <c r="R1271" s="329">
        <f t="shared" si="231"/>
        <v>110616.54000000001</v>
      </c>
      <c r="S1271" s="336">
        <v>27982.27</v>
      </c>
      <c r="T1271" s="323">
        <v>27606.879999999997</v>
      </c>
      <c r="U1271" s="323"/>
      <c r="V1271" s="323"/>
      <c r="W1271" s="337">
        <f t="shared" si="232"/>
        <v>55589.149999999994</v>
      </c>
      <c r="X1271" s="336"/>
      <c r="Y1271" s="323"/>
      <c r="Z1271" s="323"/>
      <c r="AA1271" s="323"/>
      <c r="AB1271" s="337">
        <f t="shared" si="221"/>
        <v>0</v>
      </c>
      <c r="AC1271" s="336"/>
      <c r="AD1271" s="323"/>
      <c r="AE1271" s="323"/>
      <c r="AF1271" s="323"/>
      <c r="AG1271" s="337">
        <f t="shared" si="239"/>
        <v>0</v>
      </c>
      <c r="AH1271" s="336"/>
      <c r="AI1271" s="323"/>
      <c r="AJ1271" s="323"/>
      <c r="AK1271" s="323"/>
      <c r="AL1271" s="337">
        <f t="shared" si="238"/>
        <v>0</v>
      </c>
    </row>
    <row r="1272" spans="1:38" ht="12.75" customHeight="1" x14ac:dyDescent="0.2">
      <c r="A1272" s="95" t="s">
        <v>23</v>
      </c>
      <c r="B1272" s="96" t="s">
        <v>200</v>
      </c>
      <c r="C1272" s="96" t="s">
        <v>146</v>
      </c>
      <c r="D1272" s="98">
        <v>8599.619999999999</v>
      </c>
      <c r="E1272" s="98">
        <v>16556.920000000002</v>
      </c>
      <c r="F1272" s="98">
        <v>12822.82</v>
      </c>
      <c r="G1272" s="98">
        <v>14068.060000000001</v>
      </c>
      <c r="H1272" s="121">
        <f t="shared" si="229"/>
        <v>52047.42</v>
      </c>
      <c r="I1272" s="98">
        <v>8373.43</v>
      </c>
      <c r="J1272" s="98">
        <v>16810.43</v>
      </c>
      <c r="K1272" s="98">
        <v>12638.419999999998</v>
      </c>
      <c r="L1272" s="98">
        <v>12788.55</v>
      </c>
      <c r="M1272" s="121">
        <f t="shared" si="230"/>
        <v>50610.83</v>
      </c>
      <c r="N1272" s="98">
        <v>9239.2800000000007</v>
      </c>
      <c r="O1272" s="98">
        <v>13971.02</v>
      </c>
      <c r="P1272" s="98">
        <v>13599.579999999998</v>
      </c>
      <c r="Q1272" s="98">
        <v>14171.259999999998</v>
      </c>
      <c r="R1272" s="329">
        <f t="shared" si="231"/>
        <v>50981.14</v>
      </c>
      <c r="S1272" s="336">
        <v>9615.5400000000009</v>
      </c>
      <c r="T1272" s="323">
        <v>17820.03</v>
      </c>
      <c r="U1272" s="323"/>
      <c r="V1272" s="323"/>
      <c r="W1272" s="337">
        <f t="shared" si="232"/>
        <v>27435.57</v>
      </c>
      <c r="X1272" s="336"/>
      <c r="Y1272" s="323"/>
      <c r="Z1272" s="323"/>
      <c r="AA1272" s="323"/>
      <c r="AB1272" s="337">
        <f t="shared" si="221"/>
        <v>0</v>
      </c>
      <c r="AC1272" s="336"/>
      <c r="AD1272" s="323"/>
      <c r="AE1272" s="323"/>
      <c r="AF1272" s="323"/>
      <c r="AG1272" s="337">
        <f t="shared" si="239"/>
        <v>0</v>
      </c>
      <c r="AH1272" s="336"/>
      <c r="AI1272" s="323"/>
      <c r="AJ1272" s="323"/>
      <c r="AK1272" s="323"/>
      <c r="AL1272" s="337">
        <f t="shared" si="238"/>
        <v>0</v>
      </c>
    </row>
    <row r="1273" spans="1:38" ht="12.75" customHeight="1" x14ac:dyDescent="0.2">
      <c r="A1273" s="95" t="s">
        <v>230</v>
      </c>
      <c r="B1273" s="96" t="s">
        <v>199</v>
      </c>
      <c r="C1273" s="96" t="s">
        <v>141</v>
      </c>
      <c r="D1273" s="450"/>
      <c r="E1273" s="450"/>
      <c r="F1273" s="450"/>
      <c r="G1273" s="450"/>
      <c r="H1273" s="451">
        <f t="shared" si="229"/>
        <v>0</v>
      </c>
      <c r="I1273" s="450"/>
      <c r="J1273" s="450"/>
      <c r="K1273" s="450"/>
      <c r="L1273" s="450"/>
      <c r="M1273" s="451">
        <f t="shared" si="230"/>
        <v>0</v>
      </c>
      <c r="N1273" s="450"/>
      <c r="O1273" s="450"/>
      <c r="P1273" s="450"/>
      <c r="Q1273" s="450"/>
      <c r="R1273" s="452">
        <f t="shared" si="231"/>
        <v>0</v>
      </c>
      <c r="S1273" s="453"/>
      <c r="T1273" s="450"/>
      <c r="U1273" s="450">
        <v>16669.68</v>
      </c>
      <c r="V1273" s="450">
        <v>17732.330000000002</v>
      </c>
      <c r="W1273" s="337">
        <f t="shared" si="232"/>
        <v>34402.01</v>
      </c>
      <c r="X1273" s="453">
        <v>12783.06</v>
      </c>
      <c r="Y1273" s="450">
        <v>9243.77</v>
      </c>
      <c r="Z1273" s="450">
        <v>16472.740000000002</v>
      </c>
      <c r="AA1273" s="323">
        <v>16332.78</v>
      </c>
      <c r="AB1273" s="337">
        <f t="shared" si="221"/>
        <v>54832.350000000006</v>
      </c>
      <c r="AC1273" s="453">
        <v>13266.99</v>
      </c>
      <c r="AD1273" s="450">
        <v>8337.07</v>
      </c>
      <c r="AE1273" s="450">
        <v>17043.400000000001</v>
      </c>
      <c r="AF1273" s="323">
        <v>17610.100000000002</v>
      </c>
      <c r="AG1273" s="337">
        <f t="shared" si="239"/>
        <v>56257.56</v>
      </c>
      <c r="AH1273" s="453">
        <v>12219.08</v>
      </c>
      <c r="AI1273" s="450">
        <v>6551.9500000000007</v>
      </c>
      <c r="AJ1273" s="450"/>
      <c r="AK1273" s="323"/>
      <c r="AL1273" s="337">
        <f t="shared" si="238"/>
        <v>18771.03</v>
      </c>
    </row>
    <row r="1274" spans="1:38" ht="12.75" customHeight="1" x14ac:dyDescent="0.2">
      <c r="A1274" s="95" t="s">
        <v>230</v>
      </c>
      <c r="B1274" s="96" t="s">
        <v>199</v>
      </c>
      <c r="C1274" s="96" t="s">
        <v>145</v>
      </c>
      <c r="D1274" s="450"/>
      <c r="E1274" s="450"/>
      <c r="F1274" s="450"/>
      <c r="G1274" s="450"/>
      <c r="H1274" s="451">
        <f t="shared" si="229"/>
        <v>0</v>
      </c>
      <c r="I1274" s="450"/>
      <c r="J1274" s="450"/>
      <c r="K1274" s="450"/>
      <c r="L1274" s="450"/>
      <c r="M1274" s="451">
        <f t="shared" si="230"/>
        <v>0</v>
      </c>
      <c r="N1274" s="450"/>
      <c r="O1274" s="450"/>
      <c r="P1274" s="450"/>
      <c r="Q1274" s="450"/>
      <c r="R1274" s="452">
        <f t="shared" si="231"/>
        <v>0</v>
      </c>
      <c r="S1274" s="453"/>
      <c r="T1274" s="450"/>
      <c r="U1274" s="450">
        <v>22209.58</v>
      </c>
      <c r="V1274" s="450">
        <v>23450.660000000003</v>
      </c>
      <c r="W1274" s="337">
        <f t="shared" si="232"/>
        <v>45660.240000000005</v>
      </c>
      <c r="X1274" s="453">
        <v>14599.79</v>
      </c>
      <c r="Y1274" s="450">
        <v>16115.889999999998</v>
      </c>
      <c r="Z1274" s="450">
        <v>27013.77</v>
      </c>
      <c r="AA1274" s="323">
        <v>26098.199999999997</v>
      </c>
      <c r="AB1274" s="337">
        <f t="shared" si="221"/>
        <v>83827.649999999994</v>
      </c>
      <c r="AC1274" s="453">
        <v>19790.650000000001</v>
      </c>
      <c r="AD1274" s="450">
        <v>15071.5</v>
      </c>
      <c r="AE1274" s="450">
        <v>24528.760000000002</v>
      </c>
      <c r="AF1274" s="323">
        <v>24019.86</v>
      </c>
      <c r="AG1274" s="337">
        <f t="shared" si="239"/>
        <v>83410.77</v>
      </c>
      <c r="AH1274" s="453">
        <v>16206.68</v>
      </c>
      <c r="AI1274" s="450">
        <v>13976.220000000001</v>
      </c>
      <c r="AJ1274" s="450"/>
      <c r="AK1274" s="323"/>
      <c r="AL1274" s="337">
        <f t="shared" si="238"/>
        <v>30182.9</v>
      </c>
    </row>
    <row r="1275" spans="1:38" ht="12.75" customHeight="1" x14ac:dyDescent="0.2">
      <c r="A1275" s="95" t="s">
        <v>230</v>
      </c>
      <c r="B1275" s="96" t="s">
        <v>200</v>
      </c>
      <c r="C1275" s="96" t="s">
        <v>139</v>
      </c>
      <c r="D1275" s="454"/>
      <c r="E1275" s="454"/>
      <c r="F1275" s="454"/>
      <c r="G1275" s="454"/>
      <c r="H1275" s="455">
        <f t="shared" si="229"/>
        <v>0</v>
      </c>
      <c r="I1275" s="454"/>
      <c r="J1275" s="454"/>
      <c r="K1275" s="454"/>
      <c r="L1275" s="454"/>
      <c r="M1275" s="455">
        <f t="shared" si="230"/>
        <v>0</v>
      </c>
      <c r="N1275" s="454"/>
      <c r="O1275" s="454"/>
      <c r="P1275" s="454"/>
      <c r="Q1275" s="454"/>
      <c r="R1275" s="456">
        <f t="shared" si="231"/>
        <v>0</v>
      </c>
      <c r="S1275" s="457"/>
      <c r="T1275" s="454"/>
      <c r="U1275" s="454">
        <v>7689.63</v>
      </c>
      <c r="V1275" s="454">
        <v>8738</v>
      </c>
      <c r="W1275" s="337">
        <f t="shared" si="232"/>
        <v>16427.63</v>
      </c>
      <c r="X1275" s="457">
        <v>5571.44</v>
      </c>
      <c r="Y1275" s="454">
        <v>3372.51</v>
      </c>
      <c r="Z1275" s="454">
        <v>6150.01</v>
      </c>
      <c r="AA1275" s="454">
        <v>7678.99</v>
      </c>
      <c r="AB1275" s="337">
        <f t="shared" si="221"/>
        <v>22772.95</v>
      </c>
      <c r="AC1275" s="336">
        <v>5812.54</v>
      </c>
      <c r="AD1275" s="454">
        <v>4294.5</v>
      </c>
      <c r="AE1275" s="454">
        <v>7255.47</v>
      </c>
      <c r="AF1275" s="454">
        <v>8144.82</v>
      </c>
      <c r="AG1275" s="337">
        <f t="shared" si="239"/>
        <v>25507.33</v>
      </c>
      <c r="AH1275" s="336">
        <v>5491.5599999999995</v>
      </c>
      <c r="AI1275" s="454">
        <v>2926.41</v>
      </c>
      <c r="AJ1275" s="454"/>
      <c r="AK1275" s="454"/>
      <c r="AL1275" s="337">
        <f t="shared" si="238"/>
        <v>8417.9699999999993</v>
      </c>
    </row>
    <row r="1276" spans="1:38" ht="12.75" customHeight="1" x14ac:dyDescent="0.2">
      <c r="A1276" s="95" t="s">
        <v>230</v>
      </c>
      <c r="B1276" s="96" t="s">
        <v>200</v>
      </c>
      <c r="C1276" s="96" t="s">
        <v>143</v>
      </c>
      <c r="D1276" s="454"/>
      <c r="E1276" s="454"/>
      <c r="F1276" s="454"/>
      <c r="G1276" s="454"/>
      <c r="H1276" s="455">
        <f t="shared" si="229"/>
        <v>0</v>
      </c>
      <c r="I1276" s="454"/>
      <c r="J1276" s="454"/>
      <c r="K1276" s="454"/>
      <c r="L1276" s="454"/>
      <c r="M1276" s="455">
        <f t="shared" si="230"/>
        <v>0</v>
      </c>
      <c r="N1276" s="454"/>
      <c r="O1276" s="454"/>
      <c r="P1276" s="454"/>
      <c r="Q1276" s="454"/>
      <c r="R1276" s="456">
        <f t="shared" si="231"/>
        <v>0</v>
      </c>
      <c r="S1276" s="457"/>
      <c r="T1276" s="454"/>
      <c r="U1276" s="454">
        <v>22378.11</v>
      </c>
      <c r="V1276" s="454">
        <v>22429.59</v>
      </c>
      <c r="W1276" s="337">
        <f t="shared" si="232"/>
        <v>44807.7</v>
      </c>
      <c r="X1276" s="457">
        <v>1677.27</v>
      </c>
      <c r="Y1276" s="454">
        <v>29233.62</v>
      </c>
      <c r="Z1276" s="454">
        <v>41887.089999999997</v>
      </c>
      <c r="AA1276" s="454">
        <v>37606.160000000003</v>
      </c>
      <c r="AB1276" s="337">
        <f t="shared" si="221"/>
        <v>110404.14</v>
      </c>
      <c r="AC1276" s="457"/>
      <c r="AD1276" s="454"/>
      <c r="AE1276" s="454"/>
      <c r="AF1276" s="454"/>
      <c r="AG1276" s="337">
        <f t="shared" si="239"/>
        <v>0</v>
      </c>
      <c r="AH1276" s="457"/>
      <c r="AI1276" s="454"/>
      <c r="AJ1276" s="454"/>
      <c r="AK1276" s="454"/>
      <c r="AL1276" s="337">
        <f t="shared" si="238"/>
        <v>0</v>
      </c>
    </row>
    <row r="1277" spans="1:38" ht="12.75" customHeight="1" x14ac:dyDescent="0.2">
      <c r="A1277" s="95" t="s">
        <v>230</v>
      </c>
      <c r="B1277" s="96" t="s">
        <v>200</v>
      </c>
      <c r="C1277" s="96" t="s">
        <v>144</v>
      </c>
      <c r="D1277" s="454"/>
      <c r="E1277" s="454"/>
      <c r="F1277" s="454"/>
      <c r="G1277" s="454"/>
      <c r="H1277" s="455">
        <f t="shared" si="229"/>
        <v>0</v>
      </c>
      <c r="I1277" s="454"/>
      <c r="J1277" s="454"/>
      <c r="K1277" s="454"/>
      <c r="L1277" s="454"/>
      <c r="M1277" s="455">
        <f t="shared" si="230"/>
        <v>0</v>
      </c>
      <c r="N1277" s="454"/>
      <c r="O1277" s="454"/>
      <c r="P1277" s="454"/>
      <c r="Q1277" s="454"/>
      <c r="R1277" s="456">
        <f t="shared" si="231"/>
        <v>0</v>
      </c>
      <c r="S1277" s="457"/>
      <c r="T1277" s="454"/>
      <c r="U1277" s="454">
        <v>34396.42</v>
      </c>
      <c r="V1277" s="454">
        <v>42025.93</v>
      </c>
      <c r="W1277" s="337">
        <f t="shared" si="232"/>
        <v>76422.350000000006</v>
      </c>
      <c r="X1277" s="457">
        <v>34334.58</v>
      </c>
      <c r="Y1277" s="454"/>
      <c r="Z1277" s="454"/>
      <c r="AA1277" s="454"/>
      <c r="AB1277" s="337">
        <f t="shared" si="221"/>
        <v>34334.58</v>
      </c>
      <c r="AC1277" s="336">
        <v>33451.15</v>
      </c>
      <c r="AD1277" s="454">
        <v>28987.39</v>
      </c>
      <c r="AE1277" s="454">
        <v>37886.06</v>
      </c>
      <c r="AF1277" s="454">
        <v>42745.24</v>
      </c>
      <c r="AG1277" s="337">
        <f t="shared" si="239"/>
        <v>143069.84</v>
      </c>
      <c r="AH1277" s="336">
        <v>32760.910000000003</v>
      </c>
      <c r="AI1277" s="454">
        <v>35688.089999999997</v>
      </c>
      <c r="AJ1277" s="454"/>
      <c r="AK1277" s="454"/>
      <c r="AL1277" s="337">
        <f t="shared" si="238"/>
        <v>68449</v>
      </c>
    </row>
    <row r="1278" spans="1:38" ht="12.75" customHeight="1" x14ac:dyDescent="0.2">
      <c r="A1278" s="95" t="s">
        <v>230</v>
      </c>
      <c r="B1278" s="96" t="s">
        <v>200</v>
      </c>
      <c r="C1278" s="96" t="s">
        <v>146</v>
      </c>
      <c r="D1278" s="454"/>
      <c r="E1278" s="454"/>
      <c r="F1278" s="454"/>
      <c r="G1278" s="454"/>
      <c r="H1278" s="455">
        <f t="shared" si="229"/>
        <v>0</v>
      </c>
      <c r="I1278" s="454"/>
      <c r="J1278" s="454"/>
      <c r="K1278" s="454"/>
      <c r="L1278" s="454"/>
      <c r="M1278" s="455">
        <f t="shared" si="230"/>
        <v>0</v>
      </c>
      <c r="N1278" s="454"/>
      <c r="O1278" s="454"/>
      <c r="P1278" s="454"/>
      <c r="Q1278" s="454"/>
      <c r="R1278" s="456">
        <f t="shared" si="231"/>
        <v>0</v>
      </c>
      <c r="S1278" s="457"/>
      <c r="T1278" s="454"/>
      <c r="U1278" s="454">
        <v>12046.5</v>
      </c>
      <c r="V1278" s="454">
        <v>12353.48</v>
      </c>
      <c r="W1278" s="337">
        <f t="shared" si="232"/>
        <v>24399.98</v>
      </c>
      <c r="X1278" s="457">
        <v>9526.09</v>
      </c>
      <c r="Y1278" s="454">
        <v>10585.65</v>
      </c>
      <c r="Z1278" s="454">
        <v>11128.300000000001</v>
      </c>
      <c r="AA1278" s="454">
        <v>11916.08</v>
      </c>
      <c r="AB1278" s="337">
        <f t="shared" si="221"/>
        <v>43156.12</v>
      </c>
      <c r="AC1278" s="336">
        <v>8506.9699999999993</v>
      </c>
      <c r="AD1278" s="454">
        <v>14784.060000000001</v>
      </c>
      <c r="AE1278" s="454">
        <v>11494.44</v>
      </c>
      <c r="AF1278" s="454">
        <v>12216.61</v>
      </c>
      <c r="AG1278" s="337">
        <f t="shared" si="239"/>
        <v>47002.080000000002</v>
      </c>
      <c r="AH1278" s="336">
        <v>7248.31</v>
      </c>
      <c r="AI1278" s="454">
        <v>7142.67</v>
      </c>
      <c r="AJ1278" s="454"/>
      <c r="AK1278" s="454"/>
      <c r="AL1278" s="337">
        <f t="shared" si="238"/>
        <v>14390.98</v>
      </c>
    </row>
    <row r="1279" spans="1:38" ht="12.75" customHeight="1" x14ac:dyDescent="0.2">
      <c r="A1279" s="95" t="s">
        <v>26</v>
      </c>
      <c r="B1279" s="96" t="s">
        <v>220</v>
      </c>
      <c r="C1279" s="96" t="s">
        <v>126</v>
      </c>
      <c r="D1279" s="98">
        <v>8629.3099999999977</v>
      </c>
      <c r="E1279" s="98">
        <v>6029.25</v>
      </c>
      <c r="F1279" s="98">
        <v>7173.0099999999993</v>
      </c>
      <c r="G1279" s="98">
        <v>4782.46</v>
      </c>
      <c r="H1279" s="121">
        <f t="shared" si="229"/>
        <v>26614.029999999995</v>
      </c>
      <c r="I1279" s="98">
        <v>10317.279999999997</v>
      </c>
      <c r="J1279" s="98"/>
      <c r="K1279" s="98"/>
      <c r="L1279" s="98"/>
      <c r="M1279" s="121">
        <f t="shared" si="230"/>
        <v>10317.279999999997</v>
      </c>
      <c r="N1279" s="98"/>
      <c r="O1279" s="98"/>
      <c r="P1279" s="98"/>
      <c r="Q1279" s="98"/>
      <c r="R1279" s="329">
        <f t="shared" si="231"/>
        <v>0</v>
      </c>
      <c r="S1279" s="336"/>
      <c r="T1279" s="323"/>
      <c r="U1279" s="323"/>
      <c r="V1279" s="323"/>
      <c r="W1279" s="337">
        <f t="shared" si="232"/>
        <v>0</v>
      </c>
      <c r="X1279" s="336"/>
      <c r="Y1279" s="323"/>
      <c r="Z1279" s="323"/>
      <c r="AA1279" s="323"/>
      <c r="AB1279" s="337">
        <f t="shared" si="221"/>
        <v>0</v>
      </c>
      <c r="AC1279" s="336"/>
      <c r="AD1279" s="454"/>
      <c r="AE1279" s="323"/>
      <c r="AF1279" s="323"/>
      <c r="AG1279" s="337">
        <f t="shared" si="239"/>
        <v>0</v>
      </c>
      <c r="AH1279" s="336"/>
      <c r="AI1279" s="454"/>
      <c r="AJ1279" s="323"/>
      <c r="AK1279" s="323"/>
      <c r="AL1279" s="337">
        <f t="shared" si="238"/>
        <v>0</v>
      </c>
    </row>
    <row r="1280" spans="1:38" ht="12.75" customHeight="1" x14ac:dyDescent="0.2">
      <c r="A1280" s="95" t="s">
        <v>26</v>
      </c>
      <c r="B1280" s="96" t="s">
        <v>220</v>
      </c>
      <c r="C1280" s="96" t="s">
        <v>161</v>
      </c>
      <c r="D1280" s="98">
        <v>11114.41</v>
      </c>
      <c r="E1280" s="98">
        <v>8790.9</v>
      </c>
      <c r="F1280" s="98">
        <v>14641.229999999998</v>
      </c>
      <c r="G1280" s="98">
        <v>16817.710000000006</v>
      </c>
      <c r="H1280" s="121">
        <f t="shared" si="229"/>
        <v>51364.25</v>
      </c>
      <c r="I1280" s="98">
        <v>14509.009999999984</v>
      </c>
      <c r="J1280" s="98"/>
      <c r="K1280" s="98"/>
      <c r="L1280" s="98"/>
      <c r="M1280" s="121">
        <f t="shared" si="230"/>
        <v>14509.009999999984</v>
      </c>
      <c r="N1280" s="98"/>
      <c r="O1280" s="98"/>
      <c r="P1280" s="98"/>
      <c r="Q1280" s="98"/>
      <c r="R1280" s="329">
        <f t="shared" si="231"/>
        <v>0</v>
      </c>
      <c r="S1280" s="336"/>
      <c r="T1280" s="323"/>
      <c r="U1280" s="323"/>
      <c r="V1280" s="323"/>
      <c r="W1280" s="337">
        <f t="shared" si="232"/>
        <v>0</v>
      </c>
      <c r="X1280" s="336"/>
      <c r="Y1280" s="323"/>
      <c r="Z1280" s="323"/>
      <c r="AA1280" s="323"/>
      <c r="AB1280" s="337">
        <f t="shared" si="221"/>
        <v>0</v>
      </c>
      <c r="AC1280" s="336"/>
      <c r="AD1280" s="323"/>
      <c r="AE1280" s="323"/>
      <c r="AF1280" s="323"/>
      <c r="AG1280" s="337">
        <f t="shared" si="239"/>
        <v>0</v>
      </c>
      <c r="AH1280" s="336"/>
      <c r="AI1280" s="323"/>
      <c r="AJ1280" s="323"/>
      <c r="AK1280" s="323"/>
      <c r="AL1280" s="337">
        <f t="shared" si="238"/>
        <v>0</v>
      </c>
    </row>
    <row r="1281" spans="1:38" ht="12.75" customHeight="1" x14ac:dyDescent="0.2">
      <c r="A1281" s="95" t="s">
        <v>26</v>
      </c>
      <c r="B1281" s="96" t="s">
        <v>220</v>
      </c>
      <c r="C1281" s="96" t="s">
        <v>131</v>
      </c>
      <c r="D1281" s="98"/>
      <c r="E1281" s="98">
        <v>149.47999999999996</v>
      </c>
      <c r="F1281" s="98">
        <v>-32.78</v>
      </c>
      <c r="G1281" s="98">
        <v>-82.820000000000007</v>
      </c>
      <c r="H1281" s="121">
        <f t="shared" si="229"/>
        <v>33.879999999999953</v>
      </c>
      <c r="I1281" s="98"/>
      <c r="J1281" s="98"/>
      <c r="K1281" s="98"/>
      <c r="L1281" s="98"/>
      <c r="M1281" s="121">
        <f t="shared" si="230"/>
        <v>0</v>
      </c>
      <c r="N1281" s="98"/>
      <c r="O1281" s="98"/>
      <c r="P1281" s="98"/>
      <c r="Q1281" s="98"/>
      <c r="R1281" s="329">
        <f t="shared" si="231"/>
        <v>0</v>
      </c>
      <c r="S1281" s="336"/>
      <c r="T1281" s="323"/>
      <c r="U1281" s="323"/>
      <c r="V1281" s="323"/>
      <c r="W1281" s="337">
        <f t="shared" si="232"/>
        <v>0</v>
      </c>
      <c r="X1281" s="336"/>
      <c r="Y1281" s="323"/>
      <c r="Z1281" s="323"/>
      <c r="AA1281" s="323"/>
      <c r="AB1281" s="337">
        <f t="shared" si="221"/>
        <v>0</v>
      </c>
      <c r="AC1281" s="336"/>
      <c r="AD1281" s="323"/>
      <c r="AE1281" s="323"/>
      <c r="AF1281" s="323"/>
      <c r="AG1281" s="337">
        <f t="shared" si="239"/>
        <v>0</v>
      </c>
      <c r="AH1281" s="336"/>
      <c r="AI1281" s="323"/>
      <c r="AJ1281" s="323"/>
      <c r="AK1281" s="323"/>
      <c r="AL1281" s="337">
        <f t="shared" si="238"/>
        <v>0</v>
      </c>
    </row>
    <row r="1282" spans="1:38" ht="12.75" customHeight="1" x14ac:dyDescent="0.2">
      <c r="A1282" s="95" t="s">
        <v>26</v>
      </c>
      <c r="B1282" s="96" t="s">
        <v>220</v>
      </c>
      <c r="C1282" s="96" t="s">
        <v>135</v>
      </c>
      <c r="D1282" s="98"/>
      <c r="E1282" s="98">
        <v>2016.21</v>
      </c>
      <c r="F1282" s="98">
        <v>3865.83</v>
      </c>
      <c r="G1282" s="98">
        <v>3604.84</v>
      </c>
      <c r="H1282" s="121">
        <f t="shared" si="229"/>
        <v>9486.880000000001</v>
      </c>
      <c r="I1282" s="98">
        <v>1138.7799999999997</v>
      </c>
      <c r="J1282" s="98"/>
      <c r="K1282" s="98"/>
      <c r="L1282" s="98"/>
      <c r="M1282" s="121">
        <f t="shared" si="230"/>
        <v>1138.7799999999997</v>
      </c>
      <c r="N1282" s="98"/>
      <c r="O1282" s="98"/>
      <c r="P1282" s="98"/>
      <c r="Q1282" s="98"/>
      <c r="R1282" s="329">
        <f t="shared" si="231"/>
        <v>0</v>
      </c>
      <c r="S1282" s="336"/>
      <c r="T1282" s="323"/>
      <c r="U1282" s="323"/>
      <c r="V1282" s="323"/>
      <c r="W1282" s="337">
        <f t="shared" si="232"/>
        <v>0</v>
      </c>
      <c r="X1282" s="336"/>
      <c r="Y1282" s="323"/>
      <c r="Z1282" s="323"/>
      <c r="AA1282" s="323"/>
      <c r="AB1282" s="337">
        <f t="shared" si="221"/>
        <v>0</v>
      </c>
      <c r="AC1282" s="336"/>
      <c r="AD1282" s="323"/>
      <c r="AE1282" s="323"/>
      <c r="AF1282" s="323"/>
      <c r="AG1282" s="337">
        <f t="shared" si="239"/>
        <v>0</v>
      </c>
      <c r="AH1282" s="336"/>
      <c r="AI1282" s="323"/>
      <c r="AJ1282" s="323"/>
      <c r="AK1282" s="323"/>
      <c r="AL1282" s="337">
        <f t="shared" si="238"/>
        <v>0</v>
      </c>
    </row>
    <row r="1283" spans="1:38" ht="12.75" customHeight="1" x14ac:dyDescent="0.2">
      <c r="A1283" s="95" t="s">
        <v>26</v>
      </c>
      <c r="B1283" s="96" t="s">
        <v>220</v>
      </c>
      <c r="C1283" s="96" t="s">
        <v>148</v>
      </c>
      <c r="D1283" s="98">
        <v>5130.7799999999979</v>
      </c>
      <c r="E1283" s="98">
        <v>3469.6099999999997</v>
      </c>
      <c r="F1283" s="98">
        <v>4542.83</v>
      </c>
      <c r="G1283" s="98">
        <v>3695.21</v>
      </c>
      <c r="H1283" s="121">
        <f t="shared" si="229"/>
        <v>16838.429999999997</v>
      </c>
      <c r="I1283" s="98">
        <v>2907.9399999999996</v>
      </c>
      <c r="J1283" s="98"/>
      <c r="K1283" s="98"/>
      <c r="L1283" s="98"/>
      <c r="M1283" s="121">
        <f t="shared" si="230"/>
        <v>2907.9399999999996</v>
      </c>
      <c r="N1283" s="98"/>
      <c r="O1283" s="98"/>
      <c r="P1283" s="98"/>
      <c r="Q1283" s="98"/>
      <c r="R1283" s="329">
        <f t="shared" si="231"/>
        <v>0</v>
      </c>
      <c r="S1283" s="336"/>
      <c r="T1283" s="323"/>
      <c r="U1283" s="323"/>
      <c r="V1283" s="323"/>
      <c r="W1283" s="337">
        <f t="shared" si="232"/>
        <v>0</v>
      </c>
      <c r="X1283" s="336"/>
      <c r="Y1283" s="323"/>
      <c r="Z1283" s="323"/>
      <c r="AA1283" s="323"/>
      <c r="AB1283" s="337">
        <f t="shared" si="221"/>
        <v>0</v>
      </c>
      <c r="AC1283" s="336"/>
      <c r="AD1283" s="323"/>
      <c r="AE1283" s="323"/>
      <c r="AF1283" s="323"/>
      <c r="AG1283" s="337">
        <f t="shared" si="239"/>
        <v>0</v>
      </c>
      <c r="AH1283" s="336"/>
      <c r="AI1283" s="323"/>
      <c r="AJ1283" s="323"/>
      <c r="AK1283" s="323"/>
      <c r="AL1283" s="337">
        <f t="shared" si="238"/>
        <v>0</v>
      </c>
    </row>
    <row r="1284" spans="1:38" ht="12.75" customHeight="1" x14ac:dyDescent="0.2">
      <c r="A1284" s="95" t="s">
        <v>26</v>
      </c>
      <c r="B1284" s="96" t="s">
        <v>220</v>
      </c>
      <c r="C1284" s="96" t="s">
        <v>153</v>
      </c>
      <c r="D1284" s="98">
        <v>5666.1399999999994</v>
      </c>
      <c r="E1284" s="98">
        <v>7565.6899999999987</v>
      </c>
      <c r="F1284" s="98">
        <v>4085.2100000000005</v>
      </c>
      <c r="G1284" s="98">
        <v>3967.0000000000005</v>
      </c>
      <c r="H1284" s="121">
        <f t="shared" si="229"/>
        <v>21284.039999999997</v>
      </c>
      <c r="I1284" s="98">
        <v>4222.5700000000006</v>
      </c>
      <c r="J1284" s="98"/>
      <c r="K1284" s="98"/>
      <c r="L1284" s="98"/>
      <c r="M1284" s="121">
        <f t="shared" si="230"/>
        <v>4222.5700000000006</v>
      </c>
      <c r="N1284" s="98"/>
      <c r="O1284" s="98"/>
      <c r="P1284" s="98"/>
      <c r="Q1284" s="98"/>
      <c r="R1284" s="329">
        <f t="shared" si="231"/>
        <v>0</v>
      </c>
      <c r="S1284" s="336"/>
      <c r="T1284" s="323"/>
      <c r="U1284" s="323"/>
      <c r="V1284" s="323"/>
      <c r="W1284" s="337">
        <f t="shared" si="232"/>
        <v>0</v>
      </c>
      <c r="X1284" s="336"/>
      <c r="Y1284" s="323"/>
      <c r="Z1284" s="323"/>
      <c r="AA1284" s="323"/>
      <c r="AB1284" s="337">
        <f t="shared" si="221"/>
        <v>0</v>
      </c>
      <c r="AC1284" s="336"/>
      <c r="AD1284" s="323"/>
      <c r="AE1284" s="323"/>
      <c r="AF1284" s="323"/>
      <c r="AG1284" s="337">
        <f t="shared" si="239"/>
        <v>0</v>
      </c>
      <c r="AH1284" s="336"/>
      <c r="AI1284" s="323"/>
      <c r="AJ1284" s="323"/>
      <c r="AK1284" s="323"/>
      <c r="AL1284" s="337">
        <f t="shared" si="238"/>
        <v>0</v>
      </c>
    </row>
    <row r="1285" spans="1:38" ht="12.75" customHeight="1" x14ac:dyDescent="0.2">
      <c r="A1285" s="95" t="s">
        <v>26</v>
      </c>
      <c r="B1285" s="96" t="s">
        <v>220</v>
      </c>
      <c r="C1285" s="96" t="s">
        <v>141</v>
      </c>
      <c r="D1285" s="98">
        <v>24567.97</v>
      </c>
      <c r="E1285" s="98">
        <v>18516.330000000002</v>
      </c>
      <c r="F1285" s="98">
        <v>13752.220000000005</v>
      </c>
      <c r="G1285" s="98">
        <v>14038.980000000003</v>
      </c>
      <c r="H1285" s="121">
        <f t="shared" si="229"/>
        <v>70875.5</v>
      </c>
      <c r="I1285" s="98">
        <v>11856.899999999994</v>
      </c>
      <c r="J1285" s="98"/>
      <c r="K1285" s="98"/>
      <c r="L1285" s="98"/>
      <c r="M1285" s="121">
        <f t="shared" si="230"/>
        <v>11856.899999999994</v>
      </c>
      <c r="N1285" s="98"/>
      <c r="O1285" s="98"/>
      <c r="P1285" s="98"/>
      <c r="Q1285" s="98"/>
      <c r="R1285" s="329">
        <f t="shared" si="231"/>
        <v>0</v>
      </c>
      <c r="S1285" s="336"/>
      <c r="T1285" s="323"/>
      <c r="U1285" s="323"/>
      <c r="V1285" s="323"/>
      <c r="W1285" s="337">
        <f t="shared" si="232"/>
        <v>0</v>
      </c>
      <c r="X1285" s="336"/>
      <c r="Y1285" s="323"/>
      <c r="Z1285" s="323"/>
      <c r="AA1285" s="323"/>
      <c r="AB1285" s="337">
        <f t="shared" si="221"/>
        <v>0</v>
      </c>
      <c r="AC1285" s="336"/>
      <c r="AD1285" s="323"/>
      <c r="AE1285" s="323"/>
      <c r="AF1285" s="323"/>
      <c r="AG1285" s="337">
        <f t="shared" si="239"/>
        <v>0</v>
      </c>
      <c r="AH1285" s="336"/>
      <c r="AI1285" s="323"/>
      <c r="AJ1285" s="323"/>
      <c r="AK1285" s="323"/>
      <c r="AL1285" s="337">
        <f t="shared" si="238"/>
        <v>0</v>
      </c>
    </row>
    <row r="1286" spans="1:38" ht="12.75" customHeight="1" x14ac:dyDescent="0.2">
      <c r="A1286" s="95" t="s">
        <v>26</v>
      </c>
      <c r="B1286" s="96" t="s">
        <v>220</v>
      </c>
      <c r="C1286" s="96" t="s">
        <v>143</v>
      </c>
      <c r="D1286" s="98">
        <v>14938.679999999997</v>
      </c>
      <c r="E1286" s="98">
        <v>6701.7899999999991</v>
      </c>
      <c r="F1286" s="98">
        <v>30670.23</v>
      </c>
      <c r="G1286" s="98">
        <v>36800.899999999994</v>
      </c>
      <c r="H1286" s="121">
        <f t="shared" si="229"/>
        <v>89111.599999999991</v>
      </c>
      <c r="I1286" s="98">
        <v>25429.51999999996</v>
      </c>
      <c r="J1286" s="98"/>
      <c r="K1286" s="98"/>
      <c r="L1286" s="98"/>
      <c r="M1286" s="121">
        <f t="shared" si="230"/>
        <v>25429.51999999996</v>
      </c>
      <c r="N1286" s="98"/>
      <c r="O1286" s="98"/>
      <c r="P1286" s="98"/>
      <c r="Q1286" s="98"/>
      <c r="R1286" s="329">
        <f t="shared" si="231"/>
        <v>0</v>
      </c>
      <c r="S1286" s="336"/>
      <c r="T1286" s="323"/>
      <c r="U1286" s="323"/>
      <c r="V1286" s="323"/>
      <c r="W1286" s="337">
        <f t="shared" si="232"/>
        <v>0</v>
      </c>
      <c r="X1286" s="336"/>
      <c r="Y1286" s="323"/>
      <c r="Z1286" s="323"/>
      <c r="AA1286" s="323"/>
      <c r="AB1286" s="337">
        <f t="shared" si="221"/>
        <v>0</v>
      </c>
      <c r="AC1286" s="336"/>
      <c r="AD1286" s="323"/>
      <c r="AE1286" s="323"/>
      <c r="AF1286" s="323"/>
      <c r="AG1286" s="337">
        <f t="shared" si="239"/>
        <v>0</v>
      </c>
      <c r="AH1286" s="336"/>
      <c r="AI1286" s="323"/>
      <c r="AJ1286" s="323"/>
      <c r="AK1286" s="323"/>
      <c r="AL1286" s="337">
        <f t="shared" si="238"/>
        <v>0</v>
      </c>
    </row>
    <row r="1287" spans="1:38" ht="12.75" customHeight="1" x14ac:dyDescent="0.2">
      <c r="A1287" s="95" t="s">
        <v>26</v>
      </c>
      <c r="B1287" s="96" t="s">
        <v>220</v>
      </c>
      <c r="C1287" s="96" t="s">
        <v>170</v>
      </c>
      <c r="D1287" s="98">
        <v>15796.159999999998</v>
      </c>
      <c r="E1287" s="98">
        <v>12950.6</v>
      </c>
      <c r="F1287" s="98">
        <v>32815.46</v>
      </c>
      <c r="G1287" s="98">
        <v>27281.29</v>
      </c>
      <c r="H1287" s="121">
        <f t="shared" si="229"/>
        <v>88843.510000000009</v>
      </c>
      <c r="I1287" s="98">
        <v>15786.929999999993</v>
      </c>
      <c r="J1287" s="98"/>
      <c r="K1287" s="98"/>
      <c r="L1287" s="98"/>
      <c r="M1287" s="121">
        <f t="shared" si="230"/>
        <v>15786.929999999993</v>
      </c>
      <c r="N1287" s="98"/>
      <c r="O1287" s="98"/>
      <c r="P1287" s="98"/>
      <c r="Q1287" s="98"/>
      <c r="R1287" s="329">
        <f t="shared" si="231"/>
        <v>0</v>
      </c>
      <c r="S1287" s="336"/>
      <c r="T1287" s="323"/>
      <c r="U1287" s="323"/>
      <c r="V1287" s="323"/>
      <c r="W1287" s="337">
        <f t="shared" si="232"/>
        <v>0</v>
      </c>
      <c r="X1287" s="336"/>
      <c r="Y1287" s="323"/>
      <c r="Z1287" s="323"/>
      <c r="AA1287" s="323"/>
      <c r="AB1287" s="337">
        <f t="shared" si="221"/>
        <v>0</v>
      </c>
      <c r="AC1287" s="336"/>
      <c r="AD1287" s="323"/>
      <c r="AE1287" s="323"/>
      <c r="AF1287" s="323"/>
      <c r="AG1287" s="337">
        <f t="shared" si="239"/>
        <v>0</v>
      </c>
      <c r="AH1287" s="336"/>
      <c r="AI1287" s="323"/>
      <c r="AJ1287" s="323"/>
      <c r="AK1287" s="323"/>
      <c r="AL1287" s="337">
        <f t="shared" si="238"/>
        <v>0</v>
      </c>
    </row>
    <row r="1288" spans="1:38" ht="12.75" customHeight="1" x14ac:dyDescent="0.2">
      <c r="A1288" s="95" t="s">
        <v>26</v>
      </c>
      <c r="B1288" s="96" t="s">
        <v>220</v>
      </c>
      <c r="C1288" s="96" t="s">
        <v>146</v>
      </c>
      <c r="D1288" s="98">
        <v>12540.889999999994</v>
      </c>
      <c r="E1288" s="98">
        <v>10631.189999999995</v>
      </c>
      <c r="F1288" s="98">
        <v>24307.96</v>
      </c>
      <c r="G1288" s="98">
        <v>24132.299999999988</v>
      </c>
      <c r="H1288" s="121">
        <f t="shared" ref="H1288:H1311" si="240">SUM(D1288:G1288)</f>
        <v>71612.339999999967</v>
      </c>
      <c r="I1288" s="98">
        <v>12129.079999999996</v>
      </c>
      <c r="J1288" s="98"/>
      <c r="K1288" s="98"/>
      <c r="L1288" s="98"/>
      <c r="M1288" s="121">
        <f t="shared" ref="M1288:M1311" si="241">SUM(I1288:L1288)</f>
        <v>12129.079999999996</v>
      </c>
      <c r="N1288" s="98"/>
      <c r="O1288" s="98"/>
      <c r="P1288" s="98"/>
      <c r="Q1288" s="98"/>
      <c r="R1288" s="329">
        <f t="shared" ref="R1288:R1311" si="242">SUM(N1288:Q1288)</f>
        <v>0</v>
      </c>
      <c r="S1288" s="336"/>
      <c r="T1288" s="323"/>
      <c r="U1288" s="323"/>
      <c r="V1288" s="323"/>
      <c r="W1288" s="337">
        <f t="shared" si="232"/>
        <v>0</v>
      </c>
      <c r="X1288" s="336"/>
      <c r="Y1288" s="323"/>
      <c r="Z1288" s="323"/>
      <c r="AA1288" s="323"/>
      <c r="AB1288" s="337">
        <f t="shared" si="221"/>
        <v>0</v>
      </c>
      <c r="AC1288" s="336"/>
      <c r="AD1288" s="323"/>
      <c r="AE1288" s="323"/>
      <c r="AF1288" s="323"/>
      <c r="AG1288" s="337">
        <f t="shared" si="239"/>
        <v>0</v>
      </c>
      <c r="AH1288" s="336"/>
      <c r="AI1288" s="323"/>
      <c r="AJ1288" s="323"/>
      <c r="AK1288" s="323"/>
      <c r="AL1288" s="337">
        <f t="shared" si="238"/>
        <v>0</v>
      </c>
    </row>
    <row r="1289" spans="1:38" ht="12.75" customHeight="1" x14ac:dyDescent="0.2">
      <c r="A1289" s="95" t="s">
        <v>26</v>
      </c>
      <c r="B1289" s="96" t="s">
        <v>220</v>
      </c>
      <c r="C1289" s="96" t="s">
        <v>147</v>
      </c>
      <c r="D1289" s="98">
        <v>8736.84</v>
      </c>
      <c r="E1289" s="98">
        <v>8852.5099999999984</v>
      </c>
      <c r="F1289" s="98">
        <v>17669.760000000002</v>
      </c>
      <c r="G1289" s="98">
        <v>17302.690000000002</v>
      </c>
      <c r="H1289" s="121">
        <f t="shared" si="240"/>
        <v>52561.8</v>
      </c>
      <c r="I1289" s="98">
        <v>14790.779999999999</v>
      </c>
      <c r="J1289" s="98"/>
      <c r="K1289" s="98"/>
      <c r="L1289" s="98"/>
      <c r="M1289" s="121">
        <f t="shared" si="241"/>
        <v>14790.779999999999</v>
      </c>
      <c r="N1289" s="98"/>
      <c r="O1289" s="98"/>
      <c r="P1289" s="98"/>
      <c r="Q1289" s="98"/>
      <c r="R1289" s="329">
        <f t="shared" si="242"/>
        <v>0</v>
      </c>
      <c r="S1289" s="336"/>
      <c r="T1289" s="323"/>
      <c r="U1289" s="323"/>
      <c r="V1289" s="323"/>
      <c r="W1289" s="337">
        <f t="shared" si="232"/>
        <v>0</v>
      </c>
      <c r="X1289" s="336"/>
      <c r="Y1289" s="323"/>
      <c r="Z1289" s="323"/>
      <c r="AA1289" s="323"/>
      <c r="AB1289" s="337">
        <f t="shared" si="221"/>
        <v>0</v>
      </c>
      <c r="AC1289" s="336"/>
      <c r="AD1289" s="323"/>
      <c r="AE1289" s="323"/>
      <c r="AF1289" s="323"/>
      <c r="AG1289" s="337">
        <f t="shared" si="239"/>
        <v>0</v>
      </c>
      <c r="AH1289" s="336"/>
      <c r="AI1289" s="323"/>
      <c r="AJ1289" s="323"/>
      <c r="AK1289" s="323"/>
      <c r="AL1289" s="337">
        <f t="shared" si="238"/>
        <v>0</v>
      </c>
    </row>
    <row r="1290" spans="1:38" ht="12.75" customHeight="1" x14ac:dyDescent="0.2">
      <c r="A1290" s="95" t="s">
        <v>26</v>
      </c>
      <c r="B1290" s="96" t="s">
        <v>105</v>
      </c>
      <c r="C1290" s="96" t="s">
        <v>125</v>
      </c>
      <c r="D1290" s="98">
        <v>4180.18</v>
      </c>
      <c r="E1290" s="98">
        <v>2428.96</v>
      </c>
      <c r="F1290" s="98">
        <v>5934.380000000001</v>
      </c>
      <c r="G1290" s="98">
        <v>5321.84</v>
      </c>
      <c r="H1290" s="121">
        <f t="shared" si="240"/>
        <v>17865.36</v>
      </c>
      <c r="I1290" s="98">
        <v>3836.5999999999995</v>
      </c>
      <c r="J1290" s="98"/>
      <c r="K1290" s="98"/>
      <c r="L1290" s="98"/>
      <c r="M1290" s="121">
        <f t="shared" si="241"/>
        <v>3836.5999999999995</v>
      </c>
      <c r="N1290" s="98"/>
      <c r="O1290" s="98"/>
      <c r="P1290" s="98"/>
      <c r="Q1290" s="98"/>
      <c r="R1290" s="329">
        <f t="shared" si="242"/>
        <v>0</v>
      </c>
      <c r="S1290" s="336"/>
      <c r="T1290" s="323"/>
      <c r="U1290" s="323"/>
      <c r="V1290" s="323"/>
      <c r="W1290" s="337">
        <f t="shared" si="232"/>
        <v>0</v>
      </c>
      <c r="X1290" s="336"/>
      <c r="Y1290" s="323"/>
      <c r="Z1290" s="323"/>
      <c r="AA1290" s="323"/>
      <c r="AB1290" s="337">
        <f t="shared" ref="AB1290:AB1394" si="243">SUM(X1290:AA1290)</f>
        <v>0</v>
      </c>
      <c r="AC1290" s="336"/>
      <c r="AD1290" s="323"/>
      <c r="AE1290" s="323"/>
      <c r="AF1290" s="323"/>
      <c r="AG1290" s="337">
        <f t="shared" si="239"/>
        <v>0</v>
      </c>
      <c r="AH1290" s="336"/>
      <c r="AI1290" s="323"/>
      <c r="AJ1290" s="323"/>
      <c r="AK1290" s="323"/>
      <c r="AL1290" s="337">
        <f t="shared" si="238"/>
        <v>0</v>
      </c>
    </row>
    <row r="1291" spans="1:38" ht="12.75" customHeight="1" x14ac:dyDescent="0.2">
      <c r="A1291" s="95" t="s">
        <v>26</v>
      </c>
      <c r="B1291" s="96" t="s">
        <v>105</v>
      </c>
      <c r="C1291" s="96" t="s">
        <v>135</v>
      </c>
      <c r="D1291" s="98">
        <v>685.09</v>
      </c>
      <c r="E1291" s="98">
        <v>175.70000000000002</v>
      </c>
      <c r="F1291" s="98">
        <v>561.83999999999992</v>
      </c>
      <c r="G1291" s="98">
        <v>455.51</v>
      </c>
      <c r="H1291" s="121">
        <f t="shared" si="240"/>
        <v>1878.14</v>
      </c>
      <c r="I1291" s="98"/>
      <c r="J1291" s="98"/>
      <c r="K1291" s="98"/>
      <c r="L1291" s="98"/>
      <c r="M1291" s="121">
        <f t="shared" si="241"/>
        <v>0</v>
      </c>
      <c r="N1291" s="98"/>
      <c r="O1291" s="98"/>
      <c r="P1291" s="98"/>
      <c r="Q1291" s="98"/>
      <c r="R1291" s="329">
        <f t="shared" si="242"/>
        <v>0</v>
      </c>
      <c r="S1291" s="336"/>
      <c r="T1291" s="323"/>
      <c r="U1291" s="323"/>
      <c r="V1291" s="323"/>
      <c r="W1291" s="337">
        <f t="shared" si="232"/>
        <v>0</v>
      </c>
      <c r="X1291" s="336"/>
      <c r="Y1291" s="323"/>
      <c r="Z1291" s="323"/>
      <c r="AA1291" s="323"/>
      <c r="AB1291" s="337">
        <f t="shared" si="243"/>
        <v>0</v>
      </c>
      <c r="AC1291" s="336"/>
      <c r="AD1291" s="323"/>
      <c r="AE1291" s="323"/>
      <c r="AF1291" s="323"/>
      <c r="AG1291" s="337">
        <f t="shared" si="239"/>
        <v>0</v>
      </c>
      <c r="AH1291" s="336"/>
      <c r="AI1291" s="323"/>
      <c r="AJ1291" s="323"/>
      <c r="AK1291" s="323"/>
      <c r="AL1291" s="337">
        <f t="shared" si="238"/>
        <v>0</v>
      </c>
    </row>
    <row r="1292" spans="1:38" ht="12.75" customHeight="1" x14ac:dyDescent="0.2">
      <c r="A1292" s="95" t="s">
        <v>26</v>
      </c>
      <c r="B1292" s="96" t="s">
        <v>105</v>
      </c>
      <c r="C1292" s="96" t="s">
        <v>136</v>
      </c>
      <c r="D1292" s="98">
        <v>4895.1799999999994</v>
      </c>
      <c r="E1292" s="98">
        <v>2258.81</v>
      </c>
      <c r="F1292" s="98">
        <v>4540.8600000000006</v>
      </c>
      <c r="G1292" s="98">
        <v>2961.1800000000003</v>
      </c>
      <c r="H1292" s="121">
        <f t="shared" si="240"/>
        <v>14656.03</v>
      </c>
      <c r="I1292" s="98">
        <v>2953.93</v>
      </c>
      <c r="J1292" s="98"/>
      <c r="K1292" s="98"/>
      <c r="L1292" s="98"/>
      <c r="M1292" s="121">
        <f t="shared" si="241"/>
        <v>2953.93</v>
      </c>
      <c r="N1292" s="98"/>
      <c r="O1292" s="98"/>
      <c r="P1292" s="98"/>
      <c r="Q1292" s="98"/>
      <c r="R1292" s="329">
        <f t="shared" si="242"/>
        <v>0</v>
      </c>
      <c r="S1292" s="336"/>
      <c r="T1292" s="323"/>
      <c r="U1292" s="323"/>
      <c r="V1292" s="323"/>
      <c r="W1292" s="337">
        <f t="shared" si="232"/>
        <v>0</v>
      </c>
      <c r="X1292" s="336"/>
      <c r="Y1292" s="323"/>
      <c r="Z1292" s="323"/>
      <c r="AA1292" s="323"/>
      <c r="AB1292" s="337">
        <f t="shared" si="243"/>
        <v>0</v>
      </c>
      <c r="AC1292" s="336"/>
      <c r="AD1292" s="323"/>
      <c r="AE1292" s="323"/>
      <c r="AF1292" s="323"/>
      <c r="AG1292" s="337">
        <f t="shared" si="239"/>
        <v>0</v>
      </c>
      <c r="AH1292" s="336"/>
      <c r="AI1292" s="323"/>
      <c r="AJ1292" s="323"/>
      <c r="AK1292" s="323"/>
      <c r="AL1292" s="337">
        <f t="shared" si="238"/>
        <v>0</v>
      </c>
    </row>
    <row r="1293" spans="1:38" ht="12.75" customHeight="1" x14ac:dyDescent="0.2">
      <c r="A1293" s="95" t="s">
        <v>26</v>
      </c>
      <c r="B1293" s="96" t="s">
        <v>105</v>
      </c>
      <c r="C1293" s="96" t="s">
        <v>140</v>
      </c>
      <c r="D1293" s="98"/>
      <c r="E1293" s="98"/>
      <c r="F1293" s="98"/>
      <c r="G1293" s="98">
        <v>36.94</v>
      </c>
      <c r="H1293" s="121">
        <f t="shared" si="240"/>
        <v>36.94</v>
      </c>
      <c r="I1293" s="98"/>
      <c r="J1293" s="98"/>
      <c r="K1293" s="98"/>
      <c r="L1293" s="98"/>
      <c r="M1293" s="121">
        <f t="shared" si="241"/>
        <v>0</v>
      </c>
      <c r="N1293" s="98"/>
      <c r="O1293" s="98"/>
      <c r="P1293" s="98"/>
      <c r="Q1293" s="98"/>
      <c r="R1293" s="329">
        <f t="shared" si="242"/>
        <v>0</v>
      </c>
      <c r="S1293" s="336"/>
      <c r="T1293" s="323"/>
      <c r="U1293" s="323"/>
      <c r="V1293" s="323"/>
      <c r="W1293" s="337">
        <f t="shared" si="232"/>
        <v>0</v>
      </c>
      <c r="X1293" s="336"/>
      <c r="Y1293" s="323"/>
      <c r="Z1293" s="323"/>
      <c r="AA1293" s="323"/>
      <c r="AB1293" s="337">
        <f t="shared" si="243"/>
        <v>0</v>
      </c>
      <c r="AC1293" s="336"/>
      <c r="AD1293" s="323"/>
      <c r="AE1293" s="323"/>
      <c r="AF1293" s="323"/>
      <c r="AG1293" s="337">
        <f t="shared" si="239"/>
        <v>0</v>
      </c>
      <c r="AH1293" s="336"/>
      <c r="AI1293" s="323"/>
      <c r="AJ1293" s="323"/>
      <c r="AK1293" s="323"/>
      <c r="AL1293" s="337">
        <f t="shared" si="238"/>
        <v>0</v>
      </c>
    </row>
    <row r="1294" spans="1:38" ht="12.75" customHeight="1" x14ac:dyDescent="0.2">
      <c r="A1294" s="95" t="s">
        <v>26</v>
      </c>
      <c r="B1294" s="96" t="s">
        <v>105</v>
      </c>
      <c r="C1294" s="96" t="s">
        <v>144</v>
      </c>
      <c r="D1294" s="98">
        <v>28905.460000000003</v>
      </c>
      <c r="E1294" s="98">
        <v>13799.43</v>
      </c>
      <c r="F1294" s="98">
        <v>41842.89</v>
      </c>
      <c r="G1294" s="98">
        <v>37966.5</v>
      </c>
      <c r="H1294" s="121">
        <f t="shared" si="240"/>
        <v>122514.28</v>
      </c>
      <c r="I1294" s="98">
        <v>22070.16</v>
      </c>
      <c r="J1294" s="98"/>
      <c r="K1294" s="98"/>
      <c r="L1294" s="98"/>
      <c r="M1294" s="121">
        <f t="shared" si="241"/>
        <v>22070.16</v>
      </c>
      <c r="N1294" s="98"/>
      <c r="O1294" s="98"/>
      <c r="P1294" s="98"/>
      <c r="Q1294" s="98"/>
      <c r="R1294" s="329">
        <f t="shared" si="242"/>
        <v>0</v>
      </c>
      <c r="S1294" s="336"/>
      <c r="T1294" s="323"/>
      <c r="U1294" s="323"/>
      <c r="V1294" s="323"/>
      <c r="W1294" s="337">
        <f t="shared" si="232"/>
        <v>0</v>
      </c>
      <c r="X1294" s="336"/>
      <c r="Y1294" s="323"/>
      <c r="Z1294" s="323"/>
      <c r="AA1294" s="323"/>
      <c r="AB1294" s="337">
        <f t="shared" si="243"/>
        <v>0</v>
      </c>
      <c r="AC1294" s="336"/>
      <c r="AD1294" s="323"/>
      <c r="AE1294" s="323"/>
      <c r="AF1294" s="323"/>
      <c r="AG1294" s="337">
        <f t="shared" si="239"/>
        <v>0</v>
      </c>
      <c r="AH1294" s="336"/>
      <c r="AI1294" s="323"/>
      <c r="AJ1294" s="323"/>
      <c r="AK1294" s="323"/>
      <c r="AL1294" s="337">
        <f t="shared" si="238"/>
        <v>0</v>
      </c>
    </row>
    <row r="1295" spans="1:38" ht="12.75" customHeight="1" x14ac:dyDescent="0.2">
      <c r="A1295" s="95" t="s">
        <v>81</v>
      </c>
      <c r="B1295" s="96" t="s">
        <v>220</v>
      </c>
      <c r="C1295" s="96" t="s">
        <v>126</v>
      </c>
      <c r="D1295" s="98"/>
      <c r="E1295" s="98"/>
      <c r="F1295" s="98"/>
      <c r="G1295" s="98"/>
      <c r="H1295" s="121">
        <f t="shared" si="240"/>
        <v>0</v>
      </c>
      <c r="I1295" s="98"/>
      <c r="J1295" s="98">
        <v>11015.189999999997</v>
      </c>
      <c r="K1295" s="98">
        <v>24251.519999999986</v>
      </c>
      <c r="L1295" s="98">
        <v>24884.039999999972</v>
      </c>
      <c r="M1295" s="121">
        <f t="shared" si="241"/>
        <v>60150.749999999956</v>
      </c>
      <c r="N1295" s="98">
        <v>10030.159999999994</v>
      </c>
      <c r="O1295" s="98">
        <v>13172</v>
      </c>
      <c r="P1295" s="98">
        <v>31078</v>
      </c>
      <c r="Q1295" s="98">
        <v>27105</v>
      </c>
      <c r="R1295" s="329">
        <f t="shared" si="242"/>
        <v>81385.16</v>
      </c>
      <c r="S1295" s="336">
        <v>14823</v>
      </c>
      <c r="T1295" s="323">
        <v>5409</v>
      </c>
      <c r="U1295" s="323">
        <v>23626</v>
      </c>
      <c r="V1295" s="323">
        <v>22533</v>
      </c>
      <c r="W1295" s="337">
        <f t="shared" si="232"/>
        <v>66391</v>
      </c>
      <c r="X1295" s="336">
        <v>12770</v>
      </c>
      <c r="Y1295" s="323">
        <v>5997</v>
      </c>
      <c r="Z1295" s="323">
        <v>25499</v>
      </c>
      <c r="AA1295" s="323">
        <v>20334</v>
      </c>
      <c r="AB1295" s="337">
        <f t="shared" si="243"/>
        <v>64600</v>
      </c>
      <c r="AC1295" s="336">
        <v>15129.490032494068</v>
      </c>
      <c r="AD1295" s="323"/>
      <c r="AE1295" s="323"/>
      <c r="AF1295" s="323"/>
      <c r="AG1295" s="337">
        <f t="shared" si="239"/>
        <v>15129.490032494068</v>
      </c>
      <c r="AH1295" s="336"/>
      <c r="AI1295" s="323"/>
      <c r="AJ1295" s="323"/>
      <c r="AK1295" s="323"/>
      <c r="AL1295" s="337">
        <f t="shared" si="238"/>
        <v>0</v>
      </c>
    </row>
    <row r="1296" spans="1:38" ht="12.75" customHeight="1" x14ac:dyDescent="0.2">
      <c r="A1296" s="95" t="s">
        <v>81</v>
      </c>
      <c r="B1296" s="96" t="s">
        <v>220</v>
      </c>
      <c r="C1296" s="96" t="s">
        <v>161</v>
      </c>
      <c r="D1296" s="98"/>
      <c r="E1296" s="98"/>
      <c r="F1296" s="98"/>
      <c r="G1296" s="98"/>
      <c r="H1296" s="121">
        <f t="shared" si="240"/>
        <v>0</v>
      </c>
      <c r="I1296" s="98"/>
      <c r="J1296" s="98">
        <v>10427.739999999989</v>
      </c>
      <c r="K1296" s="98">
        <v>22835.179999999964</v>
      </c>
      <c r="L1296" s="98">
        <v>12040.749999999978</v>
      </c>
      <c r="M1296" s="121">
        <f t="shared" si="241"/>
        <v>45303.669999999933</v>
      </c>
      <c r="N1296" s="98"/>
      <c r="O1296" s="98"/>
      <c r="P1296" s="98"/>
      <c r="Q1296" s="98"/>
      <c r="R1296" s="329">
        <f t="shared" si="242"/>
        <v>0</v>
      </c>
      <c r="S1296" s="336"/>
      <c r="T1296" s="323"/>
      <c r="U1296" s="323"/>
      <c r="V1296" s="323"/>
      <c r="W1296" s="337">
        <f t="shared" si="232"/>
        <v>0</v>
      </c>
      <c r="X1296" s="336"/>
      <c r="Y1296" s="323"/>
      <c r="Z1296" s="323"/>
      <c r="AA1296" s="323"/>
      <c r="AB1296" s="337">
        <f t="shared" si="243"/>
        <v>0</v>
      </c>
      <c r="AC1296" s="336"/>
      <c r="AD1296" s="323"/>
      <c r="AE1296" s="323"/>
      <c r="AF1296" s="323"/>
      <c r="AG1296" s="337">
        <f t="shared" si="239"/>
        <v>0</v>
      </c>
      <c r="AH1296" s="336"/>
      <c r="AI1296" s="323"/>
      <c r="AJ1296" s="323"/>
      <c r="AK1296" s="323"/>
      <c r="AL1296" s="337">
        <f t="shared" si="238"/>
        <v>0</v>
      </c>
    </row>
    <row r="1297" spans="1:38" ht="12.75" customHeight="1" x14ac:dyDescent="0.2">
      <c r="A1297" s="95" t="s">
        <v>81</v>
      </c>
      <c r="B1297" s="96" t="s">
        <v>220</v>
      </c>
      <c r="C1297" s="96" t="s">
        <v>135</v>
      </c>
      <c r="D1297" s="98"/>
      <c r="E1297" s="98"/>
      <c r="F1297" s="98"/>
      <c r="G1297" s="98"/>
      <c r="H1297" s="121">
        <f t="shared" si="240"/>
        <v>0</v>
      </c>
      <c r="I1297" s="98"/>
      <c r="J1297" s="98">
        <v>432.96</v>
      </c>
      <c r="K1297" s="98">
        <v>1732.36</v>
      </c>
      <c r="L1297" s="98">
        <v>1631.4399999999998</v>
      </c>
      <c r="M1297" s="121">
        <f t="shared" si="241"/>
        <v>3796.7599999999993</v>
      </c>
      <c r="N1297" s="98">
        <v>1210.7599999999998</v>
      </c>
      <c r="O1297" s="98">
        <v>360</v>
      </c>
      <c r="P1297" s="98">
        <v>1226</v>
      </c>
      <c r="Q1297" s="98">
        <v>1166</v>
      </c>
      <c r="R1297" s="329">
        <f t="shared" si="242"/>
        <v>3962.7599999999998</v>
      </c>
      <c r="S1297" s="336">
        <v>879</v>
      </c>
      <c r="T1297" s="323">
        <v>288</v>
      </c>
      <c r="U1297" s="323">
        <v>224</v>
      </c>
      <c r="V1297" s="323"/>
      <c r="W1297" s="337">
        <f t="shared" si="232"/>
        <v>1391</v>
      </c>
      <c r="X1297" s="336"/>
      <c r="Y1297" s="323"/>
      <c r="Z1297" s="323"/>
      <c r="AA1297" s="323"/>
      <c r="AB1297" s="337">
        <f t="shared" si="243"/>
        <v>0</v>
      </c>
      <c r="AC1297" s="336"/>
      <c r="AD1297" s="323"/>
      <c r="AE1297" s="323"/>
      <c r="AF1297" s="323"/>
      <c r="AG1297" s="337">
        <f t="shared" si="239"/>
        <v>0</v>
      </c>
      <c r="AH1297" s="336"/>
      <c r="AI1297" s="323"/>
      <c r="AJ1297" s="323"/>
      <c r="AK1297" s="323"/>
      <c r="AL1297" s="337">
        <f t="shared" si="238"/>
        <v>0</v>
      </c>
    </row>
    <row r="1298" spans="1:38" ht="12.75" customHeight="1" x14ac:dyDescent="0.2">
      <c r="A1298" s="95" t="s">
        <v>81</v>
      </c>
      <c r="B1298" s="96" t="s">
        <v>220</v>
      </c>
      <c r="C1298" s="96" t="s">
        <v>137</v>
      </c>
      <c r="D1298" s="98"/>
      <c r="E1298" s="98"/>
      <c r="F1298" s="98"/>
      <c r="G1298" s="98"/>
      <c r="H1298" s="121">
        <f t="shared" si="240"/>
        <v>0</v>
      </c>
      <c r="I1298" s="98"/>
      <c r="J1298" s="98"/>
      <c r="K1298" s="98"/>
      <c r="L1298" s="98"/>
      <c r="M1298" s="121">
        <f t="shared" si="241"/>
        <v>0</v>
      </c>
      <c r="N1298" s="98"/>
      <c r="O1298" s="98">
        <v>1523</v>
      </c>
      <c r="P1298" s="98">
        <v>5564</v>
      </c>
      <c r="Q1298" s="98">
        <v>5954</v>
      </c>
      <c r="R1298" s="329">
        <f t="shared" si="242"/>
        <v>13041</v>
      </c>
      <c r="S1298" s="336">
        <v>6554</v>
      </c>
      <c r="T1298" s="323">
        <v>2990</v>
      </c>
      <c r="U1298" s="323">
        <v>7006</v>
      </c>
      <c r="V1298" s="323">
        <v>9718</v>
      </c>
      <c r="W1298" s="337">
        <f t="shared" si="232"/>
        <v>26268</v>
      </c>
      <c r="X1298" s="336">
        <v>8054</v>
      </c>
      <c r="Y1298" s="323">
        <v>3397</v>
      </c>
      <c r="Z1298" s="323">
        <v>10488</v>
      </c>
      <c r="AA1298" s="323">
        <v>10562</v>
      </c>
      <c r="AB1298" s="337">
        <f t="shared" si="243"/>
        <v>32501</v>
      </c>
      <c r="AC1298" s="336">
        <v>11066.520061910152</v>
      </c>
      <c r="AD1298" s="323"/>
      <c r="AE1298" s="323"/>
      <c r="AF1298" s="323"/>
      <c r="AG1298" s="337">
        <f t="shared" si="239"/>
        <v>11066.520061910152</v>
      </c>
      <c r="AH1298" s="336"/>
      <c r="AI1298" s="323"/>
      <c r="AJ1298" s="323"/>
      <c r="AK1298" s="323"/>
      <c r="AL1298" s="337">
        <f t="shared" si="238"/>
        <v>0</v>
      </c>
    </row>
    <row r="1299" spans="1:38" ht="12.75" customHeight="1" x14ac:dyDescent="0.2">
      <c r="A1299" s="95" t="s">
        <v>81</v>
      </c>
      <c r="B1299" s="96" t="s">
        <v>220</v>
      </c>
      <c r="C1299" s="96" t="s">
        <v>139</v>
      </c>
      <c r="D1299" s="98"/>
      <c r="E1299" s="98"/>
      <c r="F1299" s="98"/>
      <c r="G1299" s="98"/>
      <c r="H1299" s="121">
        <f t="shared" si="240"/>
        <v>0</v>
      </c>
      <c r="I1299" s="98"/>
      <c r="J1299" s="98"/>
      <c r="K1299" s="98">
        <v>11054.779999999992</v>
      </c>
      <c r="L1299" s="98">
        <v>10453.859999999997</v>
      </c>
      <c r="M1299" s="121">
        <f t="shared" si="241"/>
        <v>21508.639999999989</v>
      </c>
      <c r="N1299" s="98">
        <v>8247.3199999999961</v>
      </c>
      <c r="O1299" s="98">
        <v>4274</v>
      </c>
      <c r="P1299" s="98">
        <v>7428</v>
      </c>
      <c r="Q1299" s="98">
        <v>7531</v>
      </c>
      <c r="R1299" s="329">
        <f t="shared" si="242"/>
        <v>27480.319999999996</v>
      </c>
      <c r="S1299" s="336">
        <v>6212</v>
      </c>
      <c r="T1299" s="323">
        <v>4495</v>
      </c>
      <c r="U1299" s="323">
        <v>7751</v>
      </c>
      <c r="V1299" s="323">
        <v>8068</v>
      </c>
      <c r="W1299" s="337">
        <f t="shared" si="232"/>
        <v>26526</v>
      </c>
      <c r="X1299" s="336">
        <v>6809</v>
      </c>
      <c r="Y1299" s="323">
        <v>3585</v>
      </c>
      <c r="Z1299" s="323">
        <v>9241</v>
      </c>
      <c r="AA1299" s="323">
        <v>9388</v>
      </c>
      <c r="AB1299" s="337">
        <f t="shared" si="243"/>
        <v>29023</v>
      </c>
      <c r="AC1299" s="336">
        <v>7898.9800293445587</v>
      </c>
      <c r="AD1299" s="323"/>
      <c r="AE1299" s="323"/>
      <c r="AF1299" s="323"/>
      <c r="AG1299" s="337">
        <f t="shared" si="239"/>
        <v>7898.9800293445587</v>
      </c>
      <c r="AH1299" s="336"/>
      <c r="AI1299" s="323"/>
      <c r="AJ1299" s="323"/>
      <c r="AK1299" s="323"/>
      <c r="AL1299" s="337">
        <f t="shared" si="238"/>
        <v>0</v>
      </c>
    </row>
    <row r="1300" spans="1:38" ht="12.75" customHeight="1" x14ac:dyDescent="0.2">
      <c r="A1300" s="95" t="s">
        <v>81</v>
      </c>
      <c r="B1300" s="96" t="s">
        <v>220</v>
      </c>
      <c r="C1300" s="96" t="s">
        <v>148</v>
      </c>
      <c r="D1300" s="98"/>
      <c r="E1300" s="98"/>
      <c r="F1300" s="98"/>
      <c r="G1300" s="98"/>
      <c r="H1300" s="121">
        <f t="shared" si="240"/>
        <v>0</v>
      </c>
      <c r="I1300" s="98"/>
      <c r="J1300" s="98">
        <v>1796.5599999999995</v>
      </c>
      <c r="K1300" s="98">
        <v>860.5</v>
      </c>
      <c r="L1300" s="98">
        <v>1439</v>
      </c>
      <c r="M1300" s="121">
        <f t="shared" si="241"/>
        <v>4096.0599999999995</v>
      </c>
      <c r="N1300" s="98">
        <v>897.5</v>
      </c>
      <c r="O1300" s="98">
        <v>243</v>
      </c>
      <c r="P1300" s="98"/>
      <c r="Q1300" s="98"/>
      <c r="R1300" s="329">
        <f t="shared" si="242"/>
        <v>1140.5</v>
      </c>
      <c r="S1300" s="336"/>
      <c r="T1300" s="323"/>
      <c r="U1300" s="323"/>
      <c r="V1300" s="323"/>
      <c r="W1300" s="337">
        <f t="shared" si="232"/>
        <v>0</v>
      </c>
      <c r="X1300" s="336"/>
      <c r="Y1300" s="323"/>
      <c r="Z1300" s="323"/>
      <c r="AA1300" s="323"/>
      <c r="AB1300" s="337">
        <f t="shared" si="243"/>
        <v>0</v>
      </c>
      <c r="AC1300" s="336"/>
      <c r="AD1300" s="323"/>
      <c r="AE1300" s="323"/>
      <c r="AF1300" s="323"/>
      <c r="AG1300" s="337">
        <f t="shared" si="239"/>
        <v>0</v>
      </c>
      <c r="AH1300" s="336"/>
      <c r="AI1300" s="323"/>
      <c r="AJ1300" s="323"/>
      <c r="AK1300" s="323"/>
      <c r="AL1300" s="337">
        <f t="shared" si="238"/>
        <v>0</v>
      </c>
    </row>
    <row r="1301" spans="1:38" ht="12.75" customHeight="1" x14ac:dyDescent="0.2">
      <c r="A1301" s="95" t="s">
        <v>81</v>
      </c>
      <c r="B1301" s="96" t="s">
        <v>220</v>
      </c>
      <c r="C1301" s="96" t="s">
        <v>153</v>
      </c>
      <c r="D1301" s="98"/>
      <c r="E1301" s="98"/>
      <c r="F1301" s="98"/>
      <c r="G1301" s="98"/>
      <c r="H1301" s="121">
        <f t="shared" si="240"/>
        <v>0</v>
      </c>
      <c r="I1301" s="98"/>
      <c r="J1301" s="98">
        <v>11640.929999999997</v>
      </c>
      <c r="K1301" s="98">
        <v>18543.259999999995</v>
      </c>
      <c r="L1301" s="98">
        <v>17023.309999999994</v>
      </c>
      <c r="M1301" s="121">
        <f t="shared" si="241"/>
        <v>47207.499999999985</v>
      </c>
      <c r="N1301" s="98">
        <v>15631.989999999998</v>
      </c>
      <c r="O1301" s="98">
        <v>7796</v>
      </c>
      <c r="P1301" s="98">
        <v>17599</v>
      </c>
      <c r="Q1301" s="98">
        <v>12756</v>
      </c>
      <c r="R1301" s="329">
        <f t="shared" si="242"/>
        <v>53782.99</v>
      </c>
      <c r="S1301" s="336">
        <v>13485</v>
      </c>
      <c r="T1301" s="323">
        <v>4917</v>
      </c>
      <c r="U1301" s="323">
        <v>5684</v>
      </c>
      <c r="V1301" s="323">
        <v>3699</v>
      </c>
      <c r="W1301" s="337">
        <f t="shared" si="232"/>
        <v>27785</v>
      </c>
      <c r="X1301" s="336">
        <v>6141</v>
      </c>
      <c r="Y1301" s="323">
        <v>3004</v>
      </c>
      <c r="Z1301" s="323">
        <v>4562</v>
      </c>
      <c r="AA1301" s="323">
        <v>96</v>
      </c>
      <c r="AB1301" s="337">
        <f t="shared" si="243"/>
        <v>13803</v>
      </c>
      <c r="AC1301" s="336"/>
      <c r="AD1301" s="323"/>
      <c r="AE1301" s="323"/>
      <c r="AF1301" s="323"/>
      <c r="AG1301" s="337">
        <f t="shared" si="239"/>
        <v>0</v>
      </c>
      <c r="AH1301" s="336"/>
      <c r="AI1301" s="323"/>
      <c r="AJ1301" s="323"/>
      <c r="AK1301" s="323"/>
      <c r="AL1301" s="337">
        <f t="shared" si="238"/>
        <v>0</v>
      </c>
    </row>
    <row r="1302" spans="1:38" ht="12.75" customHeight="1" x14ac:dyDescent="0.2">
      <c r="A1302" s="95" t="s">
        <v>81</v>
      </c>
      <c r="B1302" s="96" t="s">
        <v>220</v>
      </c>
      <c r="C1302" s="96" t="s">
        <v>141</v>
      </c>
      <c r="D1302" s="98"/>
      <c r="E1302" s="98"/>
      <c r="F1302" s="98"/>
      <c r="G1302" s="98"/>
      <c r="H1302" s="121">
        <f t="shared" si="240"/>
        <v>0</v>
      </c>
      <c r="I1302" s="98"/>
      <c r="J1302" s="98">
        <v>3295.1399999999976</v>
      </c>
      <c r="K1302" s="98">
        <v>46600.529999999868</v>
      </c>
      <c r="L1302" s="98">
        <v>40478.029999999882</v>
      </c>
      <c r="M1302" s="121">
        <f t="shared" si="241"/>
        <v>90373.69999999975</v>
      </c>
      <c r="N1302" s="98">
        <v>33810.719999999943</v>
      </c>
      <c r="O1302" s="98">
        <v>23086</v>
      </c>
      <c r="P1302" s="98">
        <v>62149</v>
      </c>
      <c r="Q1302" s="98">
        <v>52169</v>
      </c>
      <c r="R1302" s="329">
        <f t="shared" si="242"/>
        <v>171214.71999999994</v>
      </c>
      <c r="S1302" s="336">
        <v>46328</v>
      </c>
      <c r="T1302" s="323">
        <v>30879</v>
      </c>
      <c r="U1302" s="323">
        <v>5128</v>
      </c>
      <c r="V1302" s="323">
        <v>5840</v>
      </c>
      <c r="W1302" s="337">
        <f t="shared" si="232"/>
        <v>88175</v>
      </c>
      <c r="X1302" s="336">
        <v>5268</v>
      </c>
      <c r="Y1302" s="323">
        <v>4689</v>
      </c>
      <c r="Z1302" s="323">
        <v>16266</v>
      </c>
      <c r="AA1302" s="323">
        <v>15123</v>
      </c>
      <c r="AB1302" s="337">
        <f t="shared" si="243"/>
        <v>41346</v>
      </c>
      <c r="AC1302" s="336">
        <v>14946.790024876595</v>
      </c>
      <c r="AD1302" s="323"/>
      <c r="AE1302" s="323"/>
      <c r="AF1302" s="323"/>
      <c r="AG1302" s="337">
        <f t="shared" si="239"/>
        <v>14946.790024876595</v>
      </c>
      <c r="AH1302" s="336"/>
      <c r="AI1302" s="323"/>
      <c r="AJ1302" s="323"/>
      <c r="AK1302" s="323"/>
      <c r="AL1302" s="337">
        <f t="shared" si="238"/>
        <v>0</v>
      </c>
    </row>
    <row r="1303" spans="1:38" ht="12.75" customHeight="1" x14ac:dyDescent="0.2">
      <c r="A1303" s="95" t="s">
        <v>81</v>
      </c>
      <c r="B1303" s="96" t="s">
        <v>220</v>
      </c>
      <c r="C1303" s="96" t="s">
        <v>143</v>
      </c>
      <c r="D1303" s="98"/>
      <c r="E1303" s="98"/>
      <c r="F1303" s="98"/>
      <c r="G1303" s="98"/>
      <c r="H1303" s="121">
        <f t="shared" si="240"/>
        <v>0</v>
      </c>
      <c r="I1303" s="98"/>
      <c r="J1303" s="98">
        <v>14721.979999999981</v>
      </c>
      <c r="K1303" s="98">
        <v>69179.51999999999</v>
      </c>
      <c r="L1303" s="98">
        <v>80176.97</v>
      </c>
      <c r="M1303" s="121">
        <f t="shared" si="241"/>
        <v>164078.46999999997</v>
      </c>
      <c r="N1303" s="98">
        <v>38298.059999999983</v>
      </c>
      <c r="O1303" s="98">
        <v>17134</v>
      </c>
      <c r="P1303" s="98">
        <v>61674</v>
      </c>
      <c r="Q1303" s="98">
        <v>63047</v>
      </c>
      <c r="R1303" s="329">
        <f t="shared" si="242"/>
        <v>180153.06</v>
      </c>
      <c r="S1303" s="336">
        <v>28498</v>
      </c>
      <c r="T1303" s="323">
        <v>8706</v>
      </c>
      <c r="U1303" s="323">
        <v>16606</v>
      </c>
      <c r="V1303" s="323">
        <v>16424</v>
      </c>
      <c r="W1303" s="337">
        <f t="shared" si="232"/>
        <v>70234</v>
      </c>
      <c r="X1303" s="336">
        <v>91</v>
      </c>
      <c r="Y1303" s="323">
        <v>5814</v>
      </c>
      <c r="Z1303" s="323">
        <v>24386</v>
      </c>
      <c r="AA1303" s="323">
        <v>26529</v>
      </c>
      <c r="AB1303" s="337">
        <f t="shared" si="243"/>
        <v>56820</v>
      </c>
      <c r="AC1303" s="336">
        <v>9030.8800215125084</v>
      </c>
      <c r="AD1303" s="323"/>
      <c r="AE1303" s="323"/>
      <c r="AF1303" s="323"/>
      <c r="AG1303" s="337">
        <f t="shared" si="239"/>
        <v>9030.8800215125084</v>
      </c>
      <c r="AH1303" s="336"/>
      <c r="AI1303" s="323"/>
      <c r="AJ1303" s="323"/>
      <c r="AK1303" s="323"/>
      <c r="AL1303" s="337">
        <f t="shared" si="238"/>
        <v>0</v>
      </c>
    </row>
    <row r="1304" spans="1:38" ht="12.75" customHeight="1" x14ac:dyDescent="0.2">
      <c r="A1304" s="95" t="s">
        <v>81</v>
      </c>
      <c r="B1304" s="96" t="s">
        <v>220</v>
      </c>
      <c r="C1304" s="96" t="s">
        <v>170</v>
      </c>
      <c r="D1304" s="98"/>
      <c r="E1304" s="98"/>
      <c r="F1304" s="98"/>
      <c r="G1304" s="98"/>
      <c r="H1304" s="121">
        <f t="shared" si="240"/>
        <v>0</v>
      </c>
      <c r="I1304" s="98"/>
      <c r="J1304" s="98">
        <v>11937.889999999996</v>
      </c>
      <c r="K1304" s="98">
        <v>22342.039999999979</v>
      </c>
      <c r="L1304" s="98">
        <v>20541.199999999983</v>
      </c>
      <c r="M1304" s="121">
        <f t="shared" si="241"/>
        <v>54821.129999999961</v>
      </c>
      <c r="N1304" s="98">
        <v>14365.55999999999</v>
      </c>
      <c r="O1304" s="98">
        <v>11793</v>
      </c>
      <c r="P1304" s="98">
        <v>29304</v>
      </c>
      <c r="Q1304" s="98">
        <v>26540</v>
      </c>
      <c r="R1304" s="329">
        <f t="shared" si="242"/>
        <v>82002.559999999998</v>
      </c>
      <c r="S1304" s="336">
        <v>18644</v>
      </c>
      <c r="T1304" s="323">
        <v>16234</v>
      </c>
      <c r="U1304" s="323">
        <v>37286</v>
      </c>
      <c r="V1304" s="323">
        <v>37250</v>
      </c>
      <c r="W1304" s="337">
        <f t="shared" si="232"/>
        <v>109414</v>
      </c>
      <c r="X1304" s="336">
        <v>18202</v>
      </c>
      <c r="Y1304" s="323">
        <v>12553</v>
      </c>
      <c r="Z1304" s="323">
        <v>37420</v>
      </c>
      <c r="AA1304" s="323">
        <v>31459</v>
      </c>
      <c r="AB1304" s="337">
        <f t="shared" si="243"/>
        <v>99634</v>
      </c>
      <c r="AC1304" s="336">
        <v>22090.610028982162</v>
      </c>
      <c r="AD1304" s="323"/>
      <c r="AE1304" s="323"/>
      <c r="AF1304" s="323"/>
      <c r="AG1304" s="337">
        <f t="shared" si="239"/>
        <v>22090.610028982162</v>
      </c>
      <c r="AH1304" s="336"/>
      <c r="AI1304" s="323"/>
      <c r="AJ1304" s="323"/>
      <c r="AK1304" s="323"/>
      <c r="AL1304" s="337">
        <f t="shared" si="238"/>
        <v>0</v>
      </c>
    </row>
    <row r="1305" spans="1:38" ht="12.75" customHeight="1" x14ac:dyDescent="0.2">
      <c r="A1305" s="95" t="s">
        <v>81</v>
      </c>
      <c r="B1305" s="96" t="s">
        <v>220</v>
      </c>
      <c r="C1305" s="96" t="s">
        <v>146</v>
      </c>
      <c r="D1305" s="98"/>
      <c r="E1305" s="98"/>
      <c r="F1305" s="98"/>
      <c r="G1305" s="98"/>
      <c r="H1305" s="121">
        <f t="shared" si="240"/>
        <v>0</v>
      </c>
      <c r="I1305" s="98"/>
      <c r="J1305" s="98">
        <v>16396.009999999995</v>
      </c>
      <c r="K1305" s="98">
        <v>41519.349999999977</v>
      </c>
      <c r="L1305" s="98">
        <v>41803.229999999967</v>
      </c>
      <c r="M1305" s="121">
        <f t="shared" si="241"/>
        <v>99718.589999999938</v>
      </c>
      <c r="N1305" s="98">
        <v>21377.579999999994</v>
      </c>
      <c r="O1305" s="98">
        <v>15323</v>
      </c>
      <c r="P1305" s="98">
        <v>29073</v>
      </c>
      <c r="Q1305" s="98">
        <v>28421</v>
      </c>
      <c r="R1305" s="329">
        <f t="shared" si="242"/>
        <v>94194.579999999987</v>
      </c>
      <c r="S1305" s="336">
        <v>12806</v>
      </c>
      <c r="T1305" s="323">
        <v>14032</v>
      </c>
      <c r="U1305" s="323">
        <v>29817</v>
      </c>
      <c r="V1305" s="323">
        <v>30102</v>
      </c>
      <c r="W1305" s="337">
        <f t="shared" si="232"/>
        <v>86757</v>
      </c>
      <c r="X1305" s="336">
        <v>16744</v>
      </c>
      <c r="Y1305" s="323">
        <v>12066</v>
      </c>
      <c r="Z1305" s="323">
        <v>202</v>
      </c>
      <c r="AA1305" s="323"/>
      <c r="AB1305" s="337">
        <f t="shared" si="243"/>
        <v>29012</v>
      </c>
      <c r="AC1305" s="336"/>
      <c r="AD1305" s="323"/>
      <c r="AE1305" s="323"/>
      <c r="AF1305" s="323"/>
      <c r="AG1305" s="337">
        <f t="shared" si="239"/>
        <v>0</v>
      </c>
      <c r="AH1305" s="336"/>
      <c r="AI1305" s="323"/>
      <c r="AJ1305" s="323"/>
      <c r="AK1305" s="323"/>
      <c r="AL1305" s="337">
        <f t="shared" si="238"/>
        <v>0</v>
      </c>
    </row>
    <row r="1306" spans="1:38" ht="12.75" customHeight="1" x14ac:dyDescent="0.2">
      <c r="A1306" s="95" t="s">
        <v>81</v>
      </c>
      <c r="B1306" s="96" t="s">
        <v>220</v>
      </c>
      <c r="C1306" s="96" t="s">
        <v>147</v>
      </c>
      <c r="D1306" s="98"/>
      <c r="E1306" s="98"/>
      <c r="F1306" s="98"/>
      <c r="G1306" s="98"/>
      <c r="H1306" s="121">
        <f t="shared" si="240"/>
        <v>0</v>
      </c>
      <c r="I1306" s="98"/>
      <c r="J1306" s="98">
        <v>4207.99</v>
      </c>
      <c r="K1306" s="98"/>
      <c r="L1306" s="98"/>
      <c r="M1306" s="121">
        <f t="shared" si="241"/>
        <v>4207.99</v>
      </c>
      <c r="N1306" s="98"/>
      <c r="O1306" s="98"/>
      <c r="P1306" s="98"/>
      <c r="Q1306" s="98"/>
      <c r="R1306" s="329">
        <f t="shared" si="242"/>
        <v>0</v>
      </c>
      <c r="S1306" s="336"/>
      <c r="T1306" s="323"/>
      <c r="U1306" s="323"/>
      <c r="V1306" s="323"/>
      <c r="W1306" s="337">
        <f t="shared" si="232"/>
        <v>0</v>
      </c>
      <c r="X1306" s="336"/>
      <c r="Y1306" s="323"/>
      <c r="Z1306" s="323"/>
      <c r="AA1306" s="323"/>
      <c r="AB1306" s="337">
        <f t="shared" si="243"/>
        <v>0</v>
      </c>
      <c r="AC1306" s="336"/>
      <c r="AD1306" s="323"/>
      <c r="AE1306" s="323"/>
      <c r="AF1306" s="323"/>
      <c r="AG1306" s="337">
        <f t="shared" si="239"/>
        <v>0</v>
      </c>
      <c r="AH1306" s="336"/>
      <c r="AI1306" s="323"/>
      <c r="AJ1306" s="323"/>
      <c r="AK1306" s="323"/>
      <c r="AL1306" s="337">
        <f t="shared" si="238"/>
        <v>0</v>
      </c>
    </row>
    <row r="1307" spans="1:38" ht="12.75" customHeight="1" x14ac:dyDescent="0.2">
      <c r="A1307" s="95" t="s">
        <v>81</v>
      </c>
      <c r="B1307" s="96" t="s">
        <v>123</v>
      </c>
      <c r="C1307" s="96" t="s">
        <v>146</v>
      </c>
      <c r="D1307" s="98"/>
      <c r="E1307" s="98"/>
      <c r="F1307" s="98"/>
      <c r="G1307" s="98"/>
      <c r="H1307" s="121">
        <f t="shared" si="240"/>
        <v>0</v>
      </c>
      <c r="I1307" s="98"/>
      <c r="J1307" s="98"/>
      <c r="K1307" s="98"/>
      <c r="L1307" s="98"/>
      <c r="M1307" s="121">
        <f t="shared" si="241"/>
        <v>0</v>
      </c>
      <c r="N1307" s="98">
        <v>4341.9799999999996</v>
      </c>
      <c r="O1307" s="98">
        <v>5890.51</v>
      </c>
      <c r="P1307" s="98">
        <v>3434.24</v>
      </c>
      <c r="Q1307" s="98">
        <v>2167.84</v>
      </c>
      <c r="R1307" s="329">
        <f t="shared" si="242"/>
        <v>15834.57</v>
      </c>
      <c r="S1307" s="336">
        <v>3902.54</v>
      </c>
      <c r="T1307" s="323">
        <v>1957.62</v>
      </c>
      <c r="U1307" s="323">
        <v>1186.08</v>
      </c>
      <c r="V1307" s="323">
        <v>1978.2199999999998</v>
      </c>
      <c r="W1307" s="337">
        <f t="shared" si="232"/>
        <v>9024.4599999999991</v>
      </c>
      <c r="X1307" s="336">
        <v>2592.7799999999997</v>
      </c>
      <c r="Y1307" s="323">
        <v>1791.15</v>
      </c>
      <c r="Z1307" s="323">
        <v>1940.2799999999997</v>
      </c>
      <c r="AA1307" s="323">
        <v>1750.48</v>
      </c>
      <c r="AB1307" s="337">
        <f t="shared" si="243"/>
        <v>8074.6900000000005</v>
      </c>
      <c r="AC1307" s="336">
        <v>2398.75</v>
      </c>
      <c r="AD1307" s="323"/>
      <c r="AE1307" s="323"/>
      <c r="AF1307" s="323"/>
      <c r="AG1307" s="337">
        <f t="shared" si="239"/>
        <v>2398.75</v>
      </c>
      <c r="AH1307" s="336"/>
      <c r="AI1307" s="323"/>
      <c r="AJ1307" s="323"/>
      <c r="AK1307" s="323"/>
      <c r="AL1307" s="337">
        <f t="shared" si="238"/>
        <v>0</v>
      </c>
    </row>
    <row r="1308" spans="1:38" ht="12.75" customHeight="1" x14ac:dyDescent="0.2">
      <c r="A1308" s="95" t="s">
        <v>81</v>
      </c>
      <c r="B1308" s="96" t="s">
        <v>198</v>
      </c>
      <c r="C1308" s="96" t="s">
        <v>156</v>
      </c>
      <c r="D1308" s="98"/>
      <c r="E1308" s="98"/>
      <c r="F1308" s="98"/>
      <c r="G1308" s="98"/>
      <c r="H1308" s="121">
        <f t="shared" si="240"/>
        <v>0</v>
      </c>
      <c r="I1308" s="98"/>
      <c r="J1308" s="98"/>
      <c r="K1308" s="98">
        <v>11185.220000000001</v>
      </c>
      <c r="L1308" s="98">
        <v>8530</v>
      </c>
      <c r="M1308" s="121">
        <f t="shared" si="241"/>
        <v>19715.22</v>
      </c>
      <c r="N1308" s="98">
        <v>2154</v>
      </c>
      <c r="O1308" s="98">
        <v>110</v>
      </c>
      <c r="P1308" s="98">
        <v>1357.6200000000001</v>
      </c>
      <c r="Q1308" s="98">
        <v>1886.06</v>
      </c>
      <c r="R1308" s="329">
        <f t="shared" si="242"/>
        <v>5507.68</v>
      </c>
      <c r="S1308" s="336"/>
      <c r="T1308" s="323">
        <v>109.56</v>
      </c>
      <c r="U1308" s="323"/>
      <c r="V1308" s="323"/>
      <c r="W1308" s="337">
        <f t="shared" si="232"/>
        <v>109.56</v>
      </c>
      <c r="X1308" s="336"/>
      <c r="Y1308" s="323"/>
      <c r="Z1308" s="323"/>
      <c r="AA1308" s="323"/>
      <c r="AB1308" s="337">
        <f t="shared" si="243"/>
        <v>0</v>
      </c>
      <c r="AC1308" s="336"/>
      <c r="AD1308" s="323"/>
      <c r="AE1308" s="323"/>
      <c r="AF1308" s="323"/>
      <c r="AG1308" s="337">
        <f t="shared" si="239"/>
        <v>0</v>
      </c>
      <c r="AH1308" s="336"/>
      <c r="AI1308" s="323"/>
      <c r="AJ1308" s="323"/>
      <c r="AK1308" s="323"/>
      <c r="AL1308" s="337">
        <f t="shared" si="238"/>
        <v>0</v>
      </c>
    </row>
    <row r="1309" spans="1:38" ht="12.75" customHeight="1" x14ac:dyDescent="0.2">
      <c r="A1309" s="95" t="s">
        <v>81</v>
      </c>
      <c r="B1309" s="96" t="s">
        <v>105</v>
      </c>
      <c r="C1309" s="905" t="s">
        <v>125</v>
      </c>
      <c r="D1309" s="901"/>
      <c r="E1309" s="901"/>
      <c r="F1309" s="901"/>
      <c r="G1309" s="901"/>
      <c r="H1309" s="902"/>
      <c r="I1309" s="901"/>
      <c r="J1309" s="901"/>
      <c r="K1309" s="901"/>
      <c r="L1309" s="901"/>
      <c r="M1309" s="902"/>
      <c r="N1309" s="901"/>
      <c r="O1309" s="901"/>
      <c r="P1309" s="901"/>
      <c r="Q1309" s="901"/>
      <c r="R1309" s="878"/>
      <c r="S1309" s="903"/>
      <c r="T1309" s="901"/>
      <c r="U1309" s="901"/>
      <c r="V1309" s="901"/>
      <c r="W1309" s="904"/>
      <c r="X1309" s="903"/>
      <c r="Y1309" s="901"/>
      <c r="Z1309" s="901"/>
      <c r="AA1309" s="901"/>
      <c r="AB1309" s="337">
        <f t="shared" ref="AB1309" si="244">SUM(X1309:AA1309)</f>
        <v>0</v>
      </c>
      <c r="AC1309" s="336"/>
      <c r="AD1309" s="323"/>
      <c r="AE1309" s="323"/>
      <c r="AF1309" s="323"/>
      <c r="AG1309" s="337">
        <f t="shared" ref="AG1309" si="245">SUM(AC1309:AF1309)</f>
        <v>0</v>
      </c>
      <c r="AH1309" s="336"/>
      <c r="AI1309" s="323"/>
      <c r="AJ1309" s="323"/>
      <c r="AK1309" s="323"/>
      <c r="AL1309" s="337">
        <f t="shared" si="238"/>
        <v>0</v>
      </c>
    </row>
    <row r="1310" spans="1:38" ht="12.75" customHeight="1" x14ac:dyDescent="0.2">
      <c r="A1310" s="95" t="s">
        <v>81</v>
      </c>
      <c r="B1310" s="96" t="s">
        <v>105</v>
      </c>
      <c r="C1310" s="96" t="s">
        <v>144</v>
      </c>
      <c r="D1310" s="98"/>
      <c r="E1310" s="98"/>
      <c r="F1310" s="98"/>
      <c r="G1310" s="98"/>
      <c r="H1310" s="121">
        <f t="shared" si="240"/>
        <v>0</v>
      </c>
      <c r="I1310" s="98"/>
      <c r="J1310" s="98">
        <v>108.12</v>
      </c>
      <c r="K1310" s="98"/>
      <c r="L1310" s="98"/>
      <c r="M1310" s="121">
        <f t="shared" si="241"/>
        <v>108.12</v>
      </c>
      <c r="N1310" s="98"/>
      <c r="O1310" s="98"/>
      <c r="P1310" s="98"/>
      <c r="Q1310" s="98"/>
      <c r="R1310" s="329">
        <f t="shared" si="242"/>
        <v>0</v>
      </c>
      <c r="S1310" s="336"/>
      <c r="T1310" s="323"/>
      <c r="U1310" s="323"/>
      <c r="V1310" s="323"/>
      <c r="W1310" s="337">
        <f t="shared" si="232"/>
        <v>0</v>
      </c>
      <c r="X1310" s="336"/>
      <c r="Y1310" s="323"/>
      <c r="Z1310" s="323"/>
      <c r="AA1310" s="323"/>
      <c r="AB1310" s="337">
        <f t="shared" si="243"/>
        <v>0</v>
      </c>
      <c r="AC1310" s="336"/>
      <c r="AD1310" s="323"/>
      <c r="AE1310" s="323"/>
      <c r="AF1310" s="323"/>
      <c r="AG1310" s="337">
        <f t="shared" si="239"/>
        <v>0</v>
      </c>
      <c r="AH1310" s="336"/>
      <c r="AI1310" s="323"/>
      <c r="AJ1310" s="323"/>
      <c r="AK1310" s="323"/>
      <c r="AL1310" s="337">
        <f t="shared" si="238"/>
        <v>0</v>
      </c>
    </row>
    <row r="1311" spans="1:38" ht="12.75" customHeight="1" x14ac:dyDescent="0.2">
      <c r="A1311" s="95" t="s">
        <v>81</v>
      </c>
      <c r="B1311" s="96" t="s">
        <v>119</v>
      </c>
      <c r="C1311" s="96" t="s">
        <v>147</v>
      </c>
      <c r="D1311" s="98"/>
      <c r="E1311" s="98"/>
      <c r="F1311" s="98"/>
      <c r="G1311" s="98"/>
      <c r="H1311" s="121">
        <f t="shared" si="240"/>
        <v>0</v>
      </c>
      <c r="I1311" s="98"/>
      <c r="J1311" s="98">
        <v>9695.89</v>
      </c>
      <c r="K1311" s="98">
        <v>18594.650000000001</v>
      </c>
      <c r="L1311" s="98">
        <v>21723.21</v>
      </c>
      <c r="M1311" s="121">
        <f t="shared" si="241"/>
        <v>50013.75</v>
      </c>
      <c r="N1311" s="98">
        <v>16015.353000000003</v>
      </c>
      <c r="O1311" s="98">
        <v>10262.59</v>
      </c>
      <c r="P1311" s="98">
        <v>20609.13</v>
      </c>
      <c r="Q1311" s="98">
        <v>17674</v>
      </c>
      <c r="R1311" s="329">
        <f t="shared" si="242"/>
        <v>64561.073000000004</v>
      </c>
      <c r="S1311" s="336">
        <v>14228.52</v>
      </c>
      <c r="T1311" s="323">
        <v>9494.5600000000013</v>
      </c>
      <c r="U1311" s="323">
        <v>16310.900000000001</v>
      </c>
      <c r="V1311" s="323">
        <v>19253.59</v>
      </c>
      <c r="W1311" s="337">
        <f t="shared" si="232"/>
        <v>59287.570000000007</v>
      </c>
      <c r="X1311" s="336">
        <v>11756.599999999999</v>
      </c>
      <c r="Y1311" s="323">
        <v>7258.0300000000007</v>
      </c>
      <c r="Z1311" s="323">
        <v>14138.84</v>
      </c>
      <c r="AA1311" s="323">
        <v>15138.13</v>
      </c>
      <c r="AB1311" s="337">
        <f t="shared" si="243"/>
        <v>48291.6</v>
      </c>
      <c r="AC1311" s="336">
        <v>10600.630000000001</v>
      </c>
      <c r="AD1311" s="323"/>
      <c r="AE1311" s="323"/>
      <c r="AF1311" s="323"/>
      <c r="AG1311" s="337">
        <f t="shared" si="239"/>
        <v>10600.630000000001</v>
      </c>
      <c r="AH1311" s="336"/>
      <c r="AI1311" s="323"/>
      <c r="AJ1311" s="323"/>
      <c r="AK1311" s="323"/>
      <c r="AL1311" s="337">
        <f t="shared" si="238"/>
        <v>0</v>
      </c>
    </row>
    <row r="1312" spans="1:38" ht="12.75" customHeight="1" x14ac:dyDescent="0.2">
      <c r="A1312" s="95" t="s">
        <v>81</v>
      </c>
      <c r="B1312" s="96" t="s">
        <v>113</v>
      </c>
      <c r="C1312" s="96" t="s">
        <v>143</v>
      </c>
      <c r="D1312" s="556"/>
      <c r="E1312" s="556"/>
      <c r="F1312" s="556"/>
      <c r="G1312" s="556"/>
      <c r="H1312" s="557"/>
      <c r="I1312" s="556"/>
      <c r="J1312" s="556"/>
      <c r="K1312" s="556"/>
      <c r="L1312" s="556"/>
      <c r="M1312" s="557"/>
      <c r="N1312" s="556"/>
      <c r="O1312" s="556"/>
      <c r="P1312" s="556"/>
      <c r="Q1312" s="556"/>
      <c r="R1312" s="558"/>
      <c r="S1312" s="559"/>
      <c r="T1312" s="556"/>
      <c r="U1312" s="556"/>
      <c r="V1312" s="556"/>
      <c r="W1312" s="337">
        <f t="shared" si="232"/>
        <v>0</v>
      </c>
      <c r="X1312" s="559"/>
      <c r="Y1312" s="556">
        <v>1693</v>
      </c>
      <c r="Z1312" s="556">
        <v>20358</v>
      </c>
      <c r="AA1312" s="556">
        <v>18072</v>
      </c>
      <c r="AB1312" s="337">
        <f t="shared" si="243"/>
        <v>40123</v>
      </c>
      <c r="AC1312" s="559">
        <v>8439</v>
      </c>
      <c r="AD1312" s="556"/>
      <c r="AE1312" s="556"/>
      <c r="AF1312" s="556"/>
      <c r="AG1312" s="337">
        <f t="shared" si="239"/>
        <v>8439</v>
      </c>
      <c r="AH1312" s="559"/>
      <c r="AI1312" s="556"/>
      <c r="AJ1312" s="556"/>
      <c r="AK1312" s="556"/>
      <c r="AL1312" s="337">
        <f t="shared" si="238"/>
        <v>0</v>
      </c>
    </row>
    <row r="1313" spans="1:38" ht="12.75" customHeight="1" x14ac:dyDescent="0.2">
      <c r="A1313" s="95" t="s">
        <v>81</v>
      </c>
      <c r="B1313" s="96" t="s">
        <v>113</v>
      </c>
      <c r="C1313" s="96" t="s">
        <v>144</v>
      </c>
      <c r="D1313" s="98"/>
      <c r="E1313" s="98"/>
      <c r="F1313" s="98"/>
      <c r="G1313" s="98"/>
      <c r="H1313" s="121">
        <f>SUM(D1313:G1313)</f>
        <v>0</v>
      </c>
      <c r="I1313" s="98"/>
      <c r="J1313" s="98"/>
      <c r="K1313" s="98">
        <v>3064.9199999999996</v>
      </c>
      <c r="L1313" s="98">
        <v>34574</v>
      </c>
      <c r="M1313" s="121">
        <f>SUM(I1313:L1313)</f>
        <v>37638.92</v>
      </c>
      <c r="N1313" s="98">
        <v>24418</v>
      </c>
      <c r="O1313" s="98">
        <v>20186</v>
      </c>
      <c r="P1313" s="98">
        <v>21000</v>
      </c>
      <c r="Q1313" s="98">
        <v>23696</v>
      </c>
      <c r="R1313" s="329">
        <f>SUM(N1313:Q1313)</f>
        <v>89300</v>
      </c>
      <c r="S1313" s="336">
        <v>7000</v>
      </c>
      <c r="T1313" s="323">
        <v>9500</v>
      </c>
      <c r="U1313" s="323">
        <v>21390</v>
      </c>
      <c r="V1313" s="323">
        <v>23785</v>
      </c>
      <c r="W1313" s="337">
        <f t="shared" si="232"/>
        <v>61675</v>
      </c>
      <c r="X1313" s="336">
        <v>9394</v>
      </c>
      <c r="Y1313" s="323">
        <v>14462</v>
      </c>
      <c r="Z1313" s="323">
        <v>40319</v>
      </c>
      <c r="AA1313" s="323">
        <v>32571</v>
      </c>
      <c r="AB1313" s="337">
        <f t="shared" si="243"/>
        <v>96746</v>
      </c>
      <c r="AC1313" s="336">
        <v>38170</v>
      </c>
      <c r="AD1313" s="323"/>
      <c r="AE1313" s="323"/>
      <c r="AF1313" s="323"/>
      <c r="AG1313" s="337">
        <f t="shared" si="239"/>
        <v>38170</v>
      </c>
      <c r="AH1313" s="336"/>
      <c r="AI1313" s="323"/>
      <c r="AJ1313" s="323"/>
      <c r="AK1313" s="323"/>
      <c r="AL1313" s="337">
        <f t="shared" si="238"/>
        <v>0</v>
      </c>
    </row>
    <row r="1314" spans="1:38" ht="12.75" customHeight="1" x14ac:dyDescent="0.2">
      <c r="A1314" s="95" t="s">
        <v>81</v>
      </c>
      <c r="B1314" s="96" t="s">
        <v>113</v>
      </c>
      <c r="C1314" s="96" t="s">
        <v>146</v>
      </c>
      <c r="D1314" s="98"/>
      <c r="E1314" s="98"/>
      <c r="F1314" s="98"/>
      <c r="G1314" s="98"/>
      <c r="H1314" s="121">
        <f>SUM(D1314:G1314)</f>
        <v>0</v>
      </c>
      <c r="I1314" s="98"/>
      <c r="J1314" s="98"/>
      <c r="K1314" s="98">
        <v>548.16</v>
      </c>
      <c r="L1314" s="98">
        <v>617</v>
      </c>
      <c r="M1314" s="121">
        <f>SUM(I1314:L1314)</f>
        <v>1165.1599999999999</v>
      </c>
      <c r="N1314" s="98"/>
      <c r="O1314" s="98"/>
      <c r="P1314" s="98"/>
      <c r="Q1314" s="98"/>
      <c r="R1314" s="329">
        <f>SUM(N1314:Q1314)</f>
        <v>0</v>
      </c>
      <c r="S1314" s="336"/>
      <c r="T1314" s="323"/>
      <c r="U1314" s="323"/>
      <c r="V1314" s="323"/>
      <c r="W1314" s="337">
        <f t="shared" si="232"/>
        <v>0</v>
      </c>
      <c r="X1314" s="336"/>
      <c r="Y1314" s="323">
        <v>12385</v>
      </c>
      <c r="Z1314" s="323">
        <v>13415</v>
      </c>
      <c r="AA1314" s="323">
        <v>11521</v>
      </c>
      <c r="AB1314" s="337">
        <f t="shared" si="243"/>
        <v>37321</v>
      </c>
      <c r="AC1314" s="336">
        <v>9913</v>
      </c>
      <c r="AD1314" s="323"/>
      <c r="AE1314" s="323"/>
      <c r="AF1314" s="323"/>
      <c r="AG1314" s="337">
        <f t="shared" si="239"/>
        <v>9913</v>
      </c>
      <c r="AH1314" s="336"/>
      <c r="AI1314" s="323"/>
      <c r="AJ1314" s="323"/>
      <c r="AK1314" s="323"/>
      <c r="AL1314" s="337">
        <f t="shared" si="238"/>
        <v>0</v>
      </c>
    </row>
    <row r="1315" spans="1:38" ht="12.75" customHeight="1" x14ac:dyDescent="0.2">
      <c r="A1315" s="95" t="s">
        <v>81</v>
      </c>
      <c r="B1315" s="96" t="s">
        <v>248</v>
      </c>
      <c r="C1315" s="96" t="s">
        <v>135</v>
      </c>
      <c r="D1315" s="98"/>
      <c r="E1315" s="98"/>
      <c r="F1315" s="98"/>
      <c r="G1315" s="98"/>
      <c r="H1315" s="121">
        <f>SUM(D1315:G1315)</f>
        <v>0</v>
      </c>
      <c r="I1315" s="98"/>
      <c r="J1315" s="98"/>
      <c r="K1315" s="98"/>
      <c r="L1315" s="98">
        <v>7018.09</v>
      </c>
      <c r="M1315" s="121">
        <f>SUM(I1315:L1315)</f>
        <v>7018.09</v>
      </c>
      <c r="N1315" s="98">
        <v>1910.57</v>
      </c>
      <c r="O1315" s="98">
        <v>2777.6400000000003</v>
      </c>
      <c r="P1315" s="98">
        <v>5766.06</v>
      </c>
      <c r="Q1315" s="98">
        <v>6090.12</v>
      </c>
      <c r="R1315" s="329">
        <f>SUM(N1315:Q1315)</f>
        <v>16544.39</v>
      </c>
      <c r="S1315" s="336">
        <v>5677.3</v>
      </c>
      <c r="T1315" s="323"/>
      <c r="U1315" s="323"/>
      <c r="V1315" s="323"/>
      <c r="W1315" s="337">
        <f t="shared" si="232"/>
        <v>5677.3</v>
      </c>
      <c r="X1315" s="336"/>
      <c r="Y1315" s="323"/>
      <c r="Z1315" s="323"/>
      <c r="AA1315" s="323"/>
      <c r="AB1315" s="337">
        <f t="shared" si="243"/>
        <v>0</v>
      </c>
      <c r="AC1315" s="336"/>
      <c r="AD1315" s="323"/>
      <c r="AE1315" s="323"/>
      <c r="AF1315" s="323"/>
      <c r="AG1315" s="337">
        <f t="shared" si="239"/>
        <v>0</v>
      </c>
      <c r="AH1315" s="336"/>
      <c r="AI1315" s="323"/>
      <c r="AJ1315" s="323"/>
      <c r="AK1315" s="323"/>
      <c r="AL1315" s="337">
        <f t="shared" si="238"/>
        <v>0</v>
      </c>
    </row>
    <row r="1316" spans="1:38" ht="12.75" customHeight="1" x14ac:dyDescent="0.2">
      <c r="A1316" s="95" t="s">
        <v>81</v>
      </c>
      <c r="B1316" s="96" t="s">
        <v>248</v>
      </c>
      <c r="C1316" s="586" t="s">
        <v>153</v>
      </c>
      <c r="D1316" s="587"/>
      <c r="E1316" s="587"/>
      <c r="F1316" s="587"/>
      <c r="G1316" s="587"/>
      <c r="H1316" s="588"/>
      <c r="I1316" s="587"/>
      <c r="J1316" s="587"/>
      <c r="K1316" s="587"/>
      <c r="L1316" s="587"/>
      <c r="M1316" s="588"/>
      <c r="N1316" s="587"/>
      <c r="O1316" s="587"/>
      <c r="P1316" s="587"/>
      <c r="Q1316" s="587"/>
      <c r="R1316" s="589"/>
      <c r="S1316" s="590"/>
      <c r="T1316" s="587"/>
      <c r="U1316" s="587"/>
      <c r="V1316" s="587"/>
      <c r="W1316" s="337">
        <f t="shared" si="232"/>
        <v>0</v>
      </c>
      <c r="X1316" s="590"/>
      <c r="Y1316" s="587">
        <v>234.04</v>
      </c>
      <c r="Z1316" s="587">
        <v>1922.39</v>
      </c>
      <c r="AA1316" s="587">
        <v>383.51</v>
      </c>
      <c r="AB1316" s="337">
        <f t="shared" si="243"/>
        <v>2539.9400000000005</v>
      </c>
      <c r="AC1316" s="590"/>
      <c r="AD1316" s="587"/>
      <c r="AE1316" s="587"/>
      <c r="AF1316" s="587"/>
      <c r="AG1316" s="337">
        <f t="shared" si="239"/>
        <v>0</v>
      </c>
      <c r="AH1316" s="590"/>
      <c r="AI1316" s="587"/>
      <c r="AJ1316" s="587"/>
      <c r="AK1316" s="587"/>
      <c r="AL1316" s="337">
        <f t="shared" si="238"/>
        <v>0</v>
      </c>
    </row>
    <row r="1317" spans="1:38" ht="12.75" customHeight="1" x14ac:dyDescent="0.2">
      <c r="A1317" s="95" t="s">
        <v>81</v>
      </c>
      <c r="B1317" s="96" t="s">
        <v>248</v>
      </c>
      <c r="C1317" s="322" t="s">
        <v>142</v>
      </c>
      <c r="D1317" s="323"/>
      <c r="E1317" s="323"/>
      <c r="F1317" s="323"/>
      <c r="G1317" s="323"/>
      <c r="H1317" s="324">
        <f t="shared" ref="H1317:H1388" si="246">SUM(D1317:G1317)</f>
        <v>0</v>
      </c>
      <c r="I1317" s="323"/>
      <c r="J1317" s="323"/>
      <c r="K1317" s="323"/>
      <c r="L1317" s="323"/>
      <c r="M1317" s="324">
        <f t="shared" ref="M1317:M1388" si="247">SUM(I1317:L1317)</f>
        <v>0</v>
      </c>
      <c r="N1317" s="323"/>
      <c r="O1317" s="323"/>
      <c r="P1317" s="323"/>
      <c r="Q1317" s="323"/>
      <c r="R1317" s="329">
        <f t="shared" ref="R1317:R1388" si="248">SUM(N1317:Q1317)</f>
        <v>0</v>
      </c>
      <c r="S1317" s="336"/>
      <c r="T1317" s="323">
        <v>5762.71</v>
      </c>
      <c r="U1317" s="323">
        <v>18946.190000000002</v>
      </c>
      <c r="V1317" s="323">
        <v>40744.699999999997</v>
      </c>
      <c r="W1317" s="337">
        <f t="shared" si="232"/>
        <v>65453.599999999999</v>
      </c>
      <c r="X1317" s="336">
        <v>31821.439999999999</v>
      </c>
      <c r="Y1317" s="323">
        <v>15302.01</v>
      </c>
      <c r="Z1317" s="323">
        <v>55635.42</v>
      </c>
      <c r="AA1317" s="323">
        <v>13813.18</v>
      </c>
      <c r="AB1317" s="337">
        <f t="shared" si="243"/>
        <v>116572.04999999999</v>
      </c>
      <c r="AC1317" s="336">
        <v>8289.82</v>
      </c>
      <c r="AD1317" s="323"/>
      <c r="AE1317" s="323"/>
      <c r="AF1317" s="323"/>
      <c r="AG1317" s="337">
        <f t="shared" si="239"/>
        <v>8289.82</v>
      </c>
      <c r="AH1317" s="336"/>
      <c r="AI1317" s="323"/>
      <c r="AJ1317" s="323"/>
      <c r="AK1317" s="323"/>
      <c r="AL1317" s="337">
        <f t="shared" si="238"/>
        <v>0</v>
      </c>
    </row>
    <row r="1318" spans="1:38" ht="12.75" customHeight="1" x14ac:dyDescent="0.2">
      <c r="A1318" s="95" t="s">
        <v>81</v>
      </c>
      <c r="B1318" s="96" t="s">
        <v>248</v>
      </c>
      <c r="C1318" s="96" t="s">
        <v>143</v>
      </c>
      <c r="D1318" s="98"/>
      <c r="E1318" s="98"/>
      <c r="F1318" s="98"/>
      <c r="G1318" s="98"/>
      <c r="H1318" s="121">
        <f t="shared" si="246"/>
        <v>0</v>
      </c>
      <c r="I1318" s="98"/>
      <c r="J1318" s="98"/>
      <c r="K1318" s="98"/>
      <c r="L1318" s="98"/>
      <c r="M1318" s="121">
        <f t="shared" si="247"/>
        <v>0</v>
      </c>
      <c r="N1318" s="98">
        <v>5420.42</v>
      </c>
      <c r="O1318" s="98"/>
      <c r="P1318" s="98">
        <v>2085.9499999999998</v>
      </c>
      <c r="Q1318" s="98">
        <v>2144.67</v>
      </c>
      <c r="R1318" s="329">
        <f t="shared" si="248"/>
        <v>9651.0400000000009</v>
      </c>
      <c r="S1318" s="336">
        <v>1956.25</v>
      </c>
      <c r="T1318" s="323">
        <v>7802.79</v>
      </c>
      <c r="U1318" s="323">
        <v>38291.240000000005</v>
      </c>
      <c r="V1318" s="323">
        <v>36733.949999999997</v>
      </c>
      <c r="W1318" s="337">
        <f t="shared" si="232"/>
        <v>84784.23000000001</v>
      </c>
      <c r="X1318" s="336">
        <v>19691.039999999997</v>
      </c>
      <c r="Y1318" s="323">
        <v>5555.17</v>
      </c>
      <c r="Z1318" s="323"/>
      <c r="AA1318" s="323"/>
      <c r="AB1318" s="337">
        <f t="shared" si="243"/>
        <v>25246.21</v>
      </c>
      <c r="AC1318" s="336"/>
      <c r="AD1318" s="323"/>
      <c r="AE1318" s="323"/>
      <c r="AF1318" s="323"/>
      <c r="AG1318" s="337">
        <f t="shared" si="239"/>
        <v>0</v>
      </c>
      <c r="AH1318" s="336"/>
      <c r="AI1318" s="323"/>
      <c r="AJ1318" s="323"/>
      <c r="AK1318" s="323"/>
      <c r="AL1318" s="337">
        <f t="shared" si="238"/>
        <v>0</v>
      </c>
    </row>
    <row r="1319" spans="1:38" ht="12.75" customHeight="1" x14ac:dyDescent="0.2">
      <c r="A1319" s="95" t="s">
        <v>81</v>
      </c>
      <c r="B1319" s="786" t="s">
        <v>255</v>
      </c>
      <c r="C1319" s="786" t="s">
        <v>161</v>
      </c>
      <c r="D1319" s="787"/>
      <c r="E1319" s="787"/>
      <c r="F1319" s="787"/>
      <c r="G1319" s="787"/>
      <c r="H1319" s="788"/>
      <c r="I1319" s="787"/>
      <c r="J1319" s="787"/>
      <c r="K1319" s="787"/>
      <c r="L1319" s="787"/>
      <c r="M1319" s="788"/>
      <c r="N1319" s="787"/>
      <c r="O1319" s="787"/>
      <c r="P1319" s="787"/>
      <c r="Q1319" s="787"/>
      <c r="R1319" s="789"/>
      <c r="S1319" s="790"/>
      <c r="T1319" s="787"/>
      <c r="U1319" s="787"/>
      <c r="V1319" s="787"/>
      <c r="W1319" s="337">
        <f t="shared" ref="W1319:W1327" si="249">SUM(S1319:V1319)</f>
        <v>0</v>
      </c>
      <c r="X1319" s="336"/>
      <c r="Y1319" s="323"/>
      <c r="Z1319" s="323">
        <v>32209.02</v>
      </c>
      <c r="AA1319" s="323">
        <v>28499.82</v>
      </c>
      <c r="AB1319" s="337">
        <f t="shared" ref="AB1319:AB1357" si="250">SUM(X1319:AA1319)</f>
        <v>60708.84</v>
      </c>
      <c r="AC1319" s="336">
        <v>28534.829999999998</v>
      </c>
      <c r="AD1319" s="323"/>
      <c r="AE1319" s="323"/>
      <c r="AF1319" s="323"/>
      <c r="AG1319" s="337">
        <f t="shared" si="239"/>
        <v>28534.829999999998</v>
      </c>
      <c r="AH1319" s="336"/>
      <c r="AI1319" s="323"/>
      <c r="AJ1319" s="323"/>
      <c r="AK1319" s="323"/>
      <c r="AL1319" s="337">
        <f t="shared" si="238"/>
        <v>0</v>
      </c>
    </row>
    <row r="1320" spans="1:38" ht="12.75" customHeight="1" x14ac:dyDescent="0.2">
      <c r="A1320" s="95" t="s">
        <v>81</v>
      </c>
      <c r="B1320" s="786" t="s">
        <v>255</v>
      </c>
      <c r="C1320" s="905" t="s">
        <v>127</v>
      </c>
      <c r="D1320" s="901"/>
      <c r="E1320" s="901"/>
      <c r="F1320" s="901"/>
      <c r="G1320" s="901"/>
      <c r="H1320" s="902"/>
      <c r="I1320" s="901"/>
      <c r="J1320" s="901"/>
      <c r="K1320" s="901"/>
      <c r="L1320" s="901"/>
      <c r="M1320" s="902"/>
      <c r="N1320" s="901"/>
      <c r="O1320" s="901"/>
      <c r="P1320" s="901"/>
      <c r="Q1320" s="901"/>
      <c r="R1320" s="878"/>
      <c r="S1320" s="903"/>
      <c r="T1320" s="901"/>
      <c r="U1320" s="901"/>
      <c r="V1320" s="901"/>
      <c r="W1320" s="904"/>
      <c r="X1320" s="903"/>
      <c r="Y1320" s="901"/>
      <c r="Z1320" s="901"/>
      <c r="AA1320" s="901"/>
      <c r="AB1320" s="337">
        <f t="shared" ref="AB1320:AB1321" si="251">SUM(X1320:AA1320)</f>
        <v>0</v>
      </c>
      <c r="AC1320" s="336">
        <v>45103.659999999996</v>
      </c>
      <c r="AD1320" s="323"/>
      <c r="AE1320" s="323"/>
      <c r="AF1320" s="323"/>
      <c r="AG1320" s="337">
        <f t="shared" ref="AG1320:AG1321" si="252">SUM(AC1320:AF1320)</f>
        <v>45103.659999999996</v>
      </c>
      <c r="AH1320" s="336"/>
      <c r="AI1320" s="323"/>
      <c r="AJ1320" s="323"/>
      <c r="AK1320" s="323"/>
      <c r="AL1320" s="337">
        <f t="shared" si="238"/>
        <v>0</v>
      </c>
    </row>
    <row r="1321" spans="1:38" ht="12.75" customHeight="1" x14ac:dyDescent="0.2">
      <c r="A1321" s="95" t="s">
        <v>81</v>
      </c>
      <c r="B1321" s="786" t="s">
        <v>255</v>
      </c>
      <c r="C1321" s="905" t="s">
        <v>131</v>
      </c>
      <c r="D1321" s="901"/>
      <c r="E1321" s="901"/>
      <c r="F1321" s="901"/>
      <c r="G1321" s="901"/>
      <c r="H1321" s="902"/>
      <c r="I1321" s="901"/>
      <c r="J1321" s="901"/>
      <c r="K1321" s="901"/>
      <c r="L1321" s="901"/>
      <c r="M1321" s="902"/>
      <c r="N1321" s="901"/>
      <c r="O1321" s="901"/>
      <c r="P1321" s="901"/>
      <c r="Q1321" s="901"/>
      <c r="R1321" s="878"/>
      <c r="S1321" s="903"/>
      <c r="T1321" s="901"/>
      <c r="U1321" s="901"/>
      <c r="V1321" s="901"/>
      <c r="W1321" s="904"/>
      <c r="X1321" s="903"/>
      <c r="Y1321" s="901"/>
      <c r="Z1321" s="901"/>
      <c r="AA1321" s="901"/>
      <c r="AB1321" s="337">
        <f t="shared" si="251"/>
        <v>0</v>
      </c>
      <c r="AC1321" s="336">
        <v>20092.939999999999</v>
      </c>
      <c r="AD1321" s="323"/>
      <c r="AE1321" s="323"/>
      <c r="AF1321" s="323"/>
      <c r="AG1321" s="337">
        <f t="shared" si="252"/>
        <v>20092.939999999999</v>
      </c>
      <c r="AH1321" s="336"/>
      <c r="AI1321" s="323"/>
      <c r="AJ1321" s="323"/>
      <c r="AK1321" s="323"/>
      <c r="AL1321" s="337">
        <f t="shared" ref="AL1321:AL1386" si="253">SUM(AH1321:AK1321)</f>
        <v>0</v>
      </c>
    </row>
    <row r="1322" spans="1:38" ht="12.75" customHeight="1" x14ac:dyDescent="0.2">
      <c r="A1322" s="95" t="s">
        <v>81</v>
      </c>
      <c r="B1322" s="786" t="s">
        <v>255</v>
      </c>
      <c r="C1322" s="800" t="s">
        <v>259</v>
      </c>
      <c r="D1322" s="801"/>
      <c r="E1322" s="801"/>
      <c r="F1322" s="801"/>
      <c r="G1322" s="801"/>
      <c r="H1322" s="802"/>
      <c r="I1322" s="801"/>
      <c r="J1322" s="801"/>
      <c r="K1322" s="801"/>
      <c r="L1322" s="801"/>
      <c r="M1322" s="802"/>
      <c r="N1322" s="801"/>
      <c r="O1322" s="801"/>
      <c r="P1322" s="801"/>
      <c r="Q1322" s="801"/>
      <c r="R1322" s="803"/>
      <c r="S1322" s="804"/>
      <c r="T1322" s="801"/>
      <c r="U1322" s="801"/>
      <c r="V1322" s="801"/>
      <c r="W1322" s="337">
        <f t="shared" si="232"/>
        <v>0</v>
      </c>
      <c r="X1322" s="804"/>
      <c r="Y1322" s="801"/>
      <c r="Z1322" s="801"/>
      <c r="AA1322" s="801">
        <v>25920.04</v>
      </c>
      <c r="AB1322" s="337">
        <f t="shared" si="250"/>
        <v>25920.04</v>
      </c>
      <c r="AC1322" s="804">
        <v>41083.300000000003</v>
      </c>
      <c r="AD1322" s="801"/>
      <c r="AE1322" s="801"/>
      <c r="AF1322" s="801"/>
      <c r="AG1322" s="337">
        <f t="shared" si="239"/>
        <v>41083.300000000003</v>
      </c>
      <c r="AH1322" s="804"/>
      <c r="AI1322" s="801"/>
      <c r="AJ1322" s="801"/>
      <c r="AK1322" s="801"/>
      <c r="AL1322" s="337">
        <f t="shared" si="253"/>
        <v>0</v>
      </c>
    </row>
    <row r="1323" spans="1:38" ht="12.75" customHeight="1" x14ac:dyDescent="0.2">
      <c r="A1323" s="95" t="s">
        <v>81</v>
      </c>
      <c r="B1323" s="786" t="s">
        <v>255</v>
      </c>
      <c r="C1323" s="786" t="s">
        <v>153</v>
      </c>
      <c r="D1323" s="787"/>
      <c r="E1323" s="787"/>
      <c r="F1323" s="787"/>
      <c r="G1323" s="787"/>
      <c r="H1323" s="788"/>
      <c r="I1323" s="787"/>
      <c r="J1323" s="787"/>
      <c r="K1323" s="787"/>
      <c r="L1323" s="787"/>
      <c r="M1323" s="788"/>
      <c r="N1323" s="787"/>
      <c r="O1323" s="787"/>
      <c r="P1323" s="787"/>
      <c r="Q1323" s="787"/>
      <c r="R1323" s="789"/>
      <c r="S1323" s="790"/>
      <c r="T1323" s="787"/>
      <c r="U1323" s="787"/>
      <c r="V1323" s="787"/>
      <c r="W1323" s="337">
        <f t="shared" si="249"/>
        <v>0</v>
      </c>
      <c r="X1323" s="336"/>
      <c r="Y1323" s="323"/>
      <c r="Z1323" s="323">
        <v>26616.050000000003</v>
      </c>
      <c r="AA1323" s="323">
        <v>27621.96</v>
      </c>
      <c r="AB1323" s="337">
        <f t="shared" si="250"/>
        <v>54238.01</v>
      </c>
      <c r="AC1323" s="336">
        <v>32199.33</v>
      </c>
      <c r="AD1323" s="323"/>
      <c r="AE1323" s="323"/>
      <c r="AF1323" s="323"/>
      <c r="AG1323" s="337">
        <f t="shared" si="239"/>
        <v>32199.33</v>
      </c>
      <c r="AH1323" s="336"/>
      <c r="AI1323" s="323"/>
      <c r="AJ1323" s="323"/>
      <c r="AK1323" s="323"/>
      <c r="AL1323" s="337">
        <f t="shared" si="253"/>
        <v>0</v>
      </c>
    </row>
    <row r="1324" spans="1:38" ht="12.75" customHeight="1" x14ac:dyDescent="0.2">
      <c r="A1324" s="95" t="s">
        <v>81</v>
      </c>
      <c r="B1324" s="786" t="s">
        <v>255</v>
      </c>
      <c r="C1324" s="786" t="s">
        <v>141</v>
      </c>
      <c r="D1324" s="787"/>
      <c r="E1324" s="787"/>
      <c r="F1324" s="787"/>
      <c r="G1324" s="787"/>
      <c r="H1324" s="788"/>
      <c r="I1324" s="787"/>
      <c r="J1324" s="787"/>
      <c r="K1324" s="787"/>
      <c r="L1324" s="787"/>
      <c r="M1324" s="788"/>
      <c r="N1324" s="787"/>
      <c r="O1324" s="787"/>
      <c r="P1324" s="787"/>
      <c r="Q1324" s="787"/>
      <c r="R1324" s="789"/>
      <c r="S1324" s="790"/>
      <c r="T1324" s="787"/>
      <c r="U1324" s="787"/>
      <c r="V1324" s="787"/>
      <c r="W1324" s="337">
        <f t="shared" si="249"/>
        <v>0</v>
      </c>
      <c r="X1324" s="336"/>
      <c r="Y1324" s="323"/>
      <c r="Z1324" s="323">
        <v>88312.87000000001</v>
      </c>
      <c r="AA1324" s="323">
        <v>129917.41</v>
      </c>
      <c r="AB1324" s="337">
        <f t="shared" si="250"/>
        <v>218230.28000000003</v>
      </c>
      <c r="AC1324" s="336">
        <v>111898.76</v>
      </c>
      <c r="AD1324" s="323"/>
      <c r="AE1324" s="323"/>
      <c r="AF1324" s="323"/>
      <c r="AG1324" s="337">
        <f t="shared" si="239"/>
        <v>111898.76</v>
      </c>
      <c r="AH1324" s="336"/>
      <c r="AI1324" s="323"/>
      <c r="AJ1324" s="323"/>
      <c r="AK1324" s="323"/>
      <c r="AL1324" s="337">
        <f t="shared" si="253"/>
        <v>0</v>
      </c>
    </row>
    <row r="1325" spans="1:38" ht="12.75" customHeight="1" x14ac:dyDescent="0.2">
      <c r="A1325" s="95" t="s">
        <v>81</v>
      </c>
      <c r="B1325" s="786" t="s">
        <v>255</v>
      </c>
      <c r="C1325" s="786" t="s">
        <v>142</v>
      </c>
      <c r="D1325" s="787"/>
      <c r="E1325" s="787"/>
      <c r="F1325" s="787"/>
      <c r="G1325" s="787"/>
      <c r="H1325" s="788"/>
      <c r="I1325" s="787"/>
      <c r="J1325" s="787"/>
      <c r="K1325" s="787"/>
      <c r="L1325" s="787"/>
      <c r="M1325" s="788"/>
      <c r="N1325" s="787"/>
      <c r="O1325" s="787"/>
      <c r="P1325" s="787"/>
      <c r="Q1325" s="787"/>
      <c r="R1325" s="789"/>
      <c r="S1325" s="790"/>
      <c r="T1325" s="787"/>
      <c r="U1325" s="787"/>
      <c r="V1325" s="787"/>
      <c r="W1325" s="337">
        <f t="shared" si="249"/>
        <v>0</v>
      </c>
      <c r="X1325" s="336"/>
      <c r="Y1325" s="323"/>
      <c r="Z1325" s="323">
        <v>45777.74</v>
      </c>
      <c r="AA1325" s="323">
        <v>49213.66</v>
      </c>
      <c r="AB1325" s="337">
        <f t="shared" si="250"/>
        <v>94991.4</v>
      </c>
      <c r="AC1325" s="336">
        <v>33254.06</v>
      </c>
      <c r="AD1325" s="323"/>
      <c r="AE1325" s="323"/>
      <c r="AF1325" s="323"/>
      <c r="AG1325" s="337">
        <f t="shared" si="239"/>
        <v>33254.06</v>
      </c>
      <c r="AH1325" s="336"/>
      <c r="AI1325" s="323"/>
      <c r="AJ1325" s="323"/>
      <c r="AK1325" s="323"/>
      <c r="AL1325" s="337">
        <f t="shared" si="253"/>
        <v>0</v>
      </c>
    </row>
    <row r="1326" spans="1:38" ht="12.75" customHeight="1" x14ac:dyDescent="0.2">
      <c r="A1326" s="95" t="s">
        <v>81</v>
      </c>
      <c r="B1326" s="786" t="s">
        <v>255</v>
      </c>
      <c r="C1326" s="905" t="s">
        <v>143</v>
      </c>
      <c r="D1326" s="901"/>
      <c r="E1326" s="901"/>
      <c r="F1326" s="901"/>
      <c r="G1326" s="901"/>
      <c r="H1326" s="902"/>
      <c r="I1326" s="901"/>
      <c r="J1326" s="901"/>
      <c r="K1326" s="901"/>
      <c r="L1326" s="901"/>
      <c r="M1326" s="902"/>
      <c r="N1326" s="901"/>
      <c r="O1326" s="901"/>
      <c r="P1326" s="901"/>
      <c r="Q1326" s="901"/>
      <c r="R1326" s="878"/>
      <c r="S1326" s="903"/>
      <c r="T1326" s="901"/>
      <c r="U1326" s="901"/>
      <c r="V1326" s="901"/>
      <c r="W1326" s="904"/>
      <c r="X1326" s="903"/>
      <c r="Y1326" s="901"/>
      <c r="Z1326" s="901"/>
      <c r="AA1326" s="901"/>
      <c r="AB1326" s="337">
        <f t="shared" si="250"/>
        <v>0</v>
      </c>
      <c r="AC1326" s="336">
        <v>1685.01</v>
      </c>
      <c r="AD1326" s="323"/>
      <c r="AE1326" s="323"/>
      <c r="AF1326" s="323"/>
      <c r="AG1326" s="337">
        <f t="shared" ref="AG1326:AG1345" si="254">SUM(AC1326:AF1326)</f>
        <v>1685.01</v>
      </c>
      <c r="AH1326" s="336"/>
      <c r="AI1326" s="323"/>
      <c r="AJ1326" s="323"/>
      <c r="AK1326" s="323"/>
      <c r="AL1326" s="337">
        <f t="shared" si="253"/>
        <v>0</v>
      </c>
    </row>
    <row r="1327" spans="1:38" ht="12.75" customHeight="1" x14ac:dyDescent="0.2">
      <c r="A1327" s="95" t="s">
        <v>81</v>
      </c>
      <c r="B1327" s="786" t="s">
        <v>255</v>
      </c>
      <c r="C1327" s="786" t="s">
        <v>170</v>
      </c>
      <c r="D1327" s="787"/>
      <c r="E1327" s="787"/>
      <c r="F1327" s="787"/>
      <c r="G1327" s="787"/>
      <c r="H1327" s="788"/>
      <c r="I1327" s="787"/>
      <c r="J1327" s="787"/>
      <c r="K1327" s="787"/>
      <c r="L1327" s="787"/>
      <c r="M1327" s="788"/>
      <c r="N1327" s="787"/>
      <c r="O1327" s="787"/>
      <c r="P1327" s="787"/>
      <c r="Q1327" s="787"/>
      <c r="R1327" s="789"/>
      <c r="S1327" s="790"/>
      <c r="T1327" s="787"/>
      <c r="U1327" s="787"/>
      <c r="V1327" s="787"/>
      <c r="W1327" s="337">
        <f t="shared" si="249"/>
        <v>0</v>
      </c>
      <c r="X1327" s="336"/>
      <c r="Y1327" s="323"/>
      <c r="Z1327" s="323">
        <v>20763.099999999999</v>
      </c>
      <c r="AA1327" s="323">
        <v>53432.39</v>
      </c>
      <c r="AB1327" s="337">
        <f t="shared" si="250"/>
        <v>74195.489999999991</v>
      </c>
      <c r="AC1327" s="336">
        <v>42186.46</v>
      </c>
      <c r="AD1327" s="323"/>
      <c r="AE1327" s="323"/>
      <c r="AF1327" s="323"/>
      <c r="AG1327" s="337">
        <f t="shared" si="239"/>
        <v>42186.46</v>
      </c>
      <c r="AH1327" s="336"/>
      <c r="AI1327" s="323"/>
      <c r="AJ1327" s="323"/>
      <c r="AK1327" s="323"/>
      <c r="AL1327" s="337">
        <f t="shared" si="253"/>
        <v>0</v>
      </c>
    </row>
    <row r="1328" spans="1:38" ht="12.75" customHeight="1" x14ac:dyDescent="0.2">
      <c r="A1328" s="95" t="s">
        <v>278</v>
      </c>
      <c r="B1328" s="1087" t="s">
        <v>220</v>
      </c>
      <c r="C1328" s="1087" t="s">
        <v>126</v>
      </c>
      <c r="D1328" s="1088"/>
      <c r="E1328" s="1088"/>
      <c r="F1328" s="1088"/>
      <c r="G1328" s="1088"/>
      <c r="H1328" s="1089"/>
      <c r="I1328" s="1088"/>
      <c r="J1328" s="1088"/>
      <c r="K1328" s="1088"/>
      <c r="L1328" s="1088"/>
      <c r="M1328" s="1089"/>
      <c r="N1328" s="1088"/>
      <c r="O1328" s="1088"/>
      <c r="P1328" s="1088"/>
      <c r="Q1328" s="1088"/>
      <c r="R1328" s="1090"/>
      <c r="S1328" s="1091"/>
      <c r="T1328" s="1088"/>
      <c r="U1328" s="1088"/>
      <c r="V1328" s="1088"/>
      <c r="W1328" s="1092"/>
      <c r="X1328" s="1091"/>
      <c r="Y1328" s="1088"/>
      <c r="Z1328" s="1088"/>
      <c r="AA1328" s="1088"/>
      <c r="AB1328" s="337">
        <f t="shared" si="250"/>
        <v>0</v>
      </c>
      <c r="AC1328" s="1091"/>
      <c r="AD1328" s="1088">
        <v>6647.9900014400482</v>
      </c>
      <c r="AE1328" s="1088">
        <v>22200</v>
      </c>
      <c r="AF1328" s="1088">
        <v>16847</v>
      </c>
      <c r="AG1328" s="337">
        <f t="shared" si="254"/>
        <v>45694.990001440048</v>
      </c>
      <c r="AH1328" s="1091">
        <v>10198</v>
      </c>
      <c r="AI1328" s="1088">
        <v>7051</v>
      </c>
      <c r="AJ1328" s="1088"/>
      <c r="AK1328" s="1088"/>
      <c r="AL1328" s="337">
        <f t="shared" si="253"/>
        <v>17249</v>
      </c>
    </row>
    <row r="1329" spans="1:38" ht="12.75" customHeight="1" x14ac:dyDescent="0.2">
      <c r="A1329" s="95" t="s">
        <v>278</v>
      </c>
      <c r="B1329" s="1087" t="s">
        <v>220</v>
      </c>
      <c r="C1329" s="1087" t="s">
        <v>137</v>
      </c>
      <c r="D1329" s="1088"/>
      <c r="E1329" s="1088"/>
      <c r="F1329" s="1088"/>
      <c r="G1329" s="1088"/>
      <c r="H1329" s="1089"/>
      <c r="I1329" s="1088"/>
      <c r="J1329" s="1088"/>
      <c r="K1329" s="1088"/>
      <c r="L1329" s="1088"/>
      <c r="M1329" s="1089"/>
      <c r="N1329" s="1088"/>
      <c r="O1329" s="1088"/>
      <c r="P1329" s="1088"/>
      <c r="Q1329" s="1088"/>
      <c r="R1329" s="1090"/>
      <c r="S1329" s="1091"/>
      <c r="T1329" s="1088"/>
      <c r="U1329" s="1088"/>
      <c r="V1329" s="1088"/>
      <c r="W1329" s="1092"/>
      <c r="X1329" s="1091"/>
      <c r="Y1329" s="1088"/>
      <c r="Z1329" s="1088"/>
      <c r="AA1329" s="1088"/>
      <c r="AB1329" s="337">
        <f t="shared" si="250"/>
        <v>0</v>
      </c>
      <c r="AC1329" s="1091"/>
      <c r="AD1329" s="1088">
        <v>5434.7800291776657</v>
      </c>
      <c r="AE1329" s="1088">
        <v>12462</v>
      </c>
      <c r="AF1329" s="1088">
        <v>12999</v>
      </c>
      <c r="AG1329" s="337">
        <f t="shared" si="254"/>
        <v>30895.780029177666</v>
      </c>
      <c r="AH1329" s="1091">
        <v>10303</v>
      </c>
      <c r="AI1329" s="1088">
        <v>5187</v>
      </c>
      <c r="AJ1329" s="1088"/>
      <c r="AK1329" s="1088"/>
      <c r="AL1329" s="337">
        <f t="shared" si="253"/>
        <v>15490</v>
      </c>
    </row>
    <row r="1330" spans="1:38" ht="12.75" customHeight="1" x14ac:dyDescent="0.2">
      <c r="A1330" s="95" t="s">
        <v>278</v>
      </c>
      <c r="B1330" s="1087" t="s">
        <v>220</v>
      </c>
      <c r="C1330" s="1087" t="s">
        <v>139</v>
      </c>
      <c r="D1330" s="1088"/>
      <c r="E1330" s="1088"/>
      <c r="F1330" s="1088"/>
      <c r="G1330" s="1088"/>
      <c r="H1330" s="1089"/>
      <c r="I1330" s="1088"/>
      <c r="J1330" s="1088"/>
      <c r="K1330" s="1088"/>
      <c r="L1330" s="1088"/>
      <c r="M1330" s="1089"/>
      <c r="N1330" s="1088"/>
      <c r="O1330" s="1088"/>
      <c r="P1330" s="1088"/>
      <c r="Q1330" s="1088"/>
      <c r="R1330" s="1090"/>
      <c r="S1330" s="1091"/>
      <c r="T1330" s="1088"/>
      <c r="U1330" s="1088"/>
      <c r="V1330" s="1088"/>
      <c r="W1330" s="1092"/>
      <c r="X1330" s="1091"/>
      <c r="Y1330" s="1088"/>
      <c r="Z1330" s="1088"/>
      <c r="AA1330" s="1088"/>
      <c r="AB1330" s="337">
        <f t="shared" si="250"/>
        <v>0</v>
      </c>
      <c r="AC1330" s="1091"/>
      <c r="AD1330" s="1088">
        <v>2960.1200031042099</v>
      </c>
      <c r="AE1330" s="1088">
        <v>1539</v>
      </c>
      <c r="AF1330" s="1088">
        <v>1923</v>
      </c>
      <c r="AG1330" s="337">
        <f t="shared" si="254"/>
        <v>6422.1200031042099</v>
      </c>
      <c r="AH1330" s="1091">
        <v>2850</v>
      </c>
      <c r="AI1330" s="1088">
        <v>2057</v>
      </c>
      <c r="AJ1330" s="1088"/>
      <c r="AK1330" s="1088"/>
      <c r="AL1330" s="337">
        <f t="shared" si="253"/>
        <v>4907</v>
      </c>
    </row>
    <row r="1331" spans="1:38" ht="12.75" customHeight="1" x14ac:dyDescent="0.2">
      <c r="A1331" s="95" t="s">
        <v>278</v>
      </c>
      <c r="B1331" s="1087" t="s">
        <v>220</v>
      </c>
      <c r="C1331" s="1087" t="s">
        <v>141</v>
      </c>
      <c r="D1331" s="1088"/>
      <c r="E1331" s="1088"/>
      <c r="F1331" s="1088"/>
      <c r="G1331" s="1088"/>
      <c r="H1331" s="1089"/>
      <c r="I1331" s="1088"/>
      <c r="J1331" s="1088"/>
      <c r="K1331" s="1088"/>
      <c r="L1331" s="1088"/>
      <c r="M1331" s="1089"/>
      <c r="N1331" s="1088"/>
      <c r="O1331" s="1088"/>
      <c r="P1331" s="1088"/>
      <c r="Q1331" s="1088"/>
      <c r="R1331" s="1090"/>
      <c r="S1331" s="1091"/>
      <c r="T1331" s="1088"/>
      <c r="U1331" s="1088"/>
      <c r="V1331" s="1088"/>
      <c r="W1331" s="1092"/>
      <c r="X1331" s="1091"/>
      <c r="Y1331" s="1088"/>
      <c r="Z1331" s="1088"/>
      <c r="AA1331" s="1088"/>
      <c r="AB1331" s="337">
        <f t="shared" si="250"/>
        <v>0</v>
      </c>
      <c r="AC1331" s="1091"/>
      <c r="AD1331" s="1088">
        <v>10820.489988923073</v>
      </c>
      <c r="AE1331" s="1088">
        <v>9375</v>
      </c>
      <c r="AF1331" s="1088">
        <v>4629</v>
      </c>
      <c r="AG1331" s="337">
        <f t="shared" si="254"/>
        <v>24824.489988923073</v>
      </c>
      <c r="AH1331" s="1091">
        <v>3055</v>
      </c>
      <c r="AI1331" s="1088">
        <v>3503</v>
      </c>
      <c r="AJ1331" s="1088"/>
      <c r="AK1331" s="1088"/>
      <c r="AL1331" s="337">
        <f t="shared" si="253"/>
        <v>6558</v>
      </c>
    </row>
    <row r="1332" spans="1:38" ht="12.75" customHeight="1" x14ac:dyDescent="0.2">
      <c r="A1332" s="95" t="s">
        <v>278</v>
      </c>
      <c r="B1332" s="1087" t="s">
        <v>220</v>
      </c>
      <c r="C1332" s="1087" t="s">
        <v>143</v>
      </c>
      <c r="D1332" s="1088"/>
      <c r="E1332" s="1088"/>
      <c r="F1332" s="1088"/>
      <c r="G1332" s="1088"/>
      <c r="H1332" s="1089"/>
      <c r="I1332" s="1088"/>
      <c r="J1332" s="1088"/>
      <c r="K1332" s="1088"/>
      <c r="L1332" s="1088"/>
      <c r="M1332" s="1089"/>
      <c r="N1332" s="1088"/>
      <c r="O1332" s="1088"/>
      <c r="P1332" s="1088"/>
      <c r="Q1332" s="1088"/>
      <c r="R1332" s="1090"/>
      <c r="S1332" s="1091"/>
      <c r="T1332" s="1088"/>
      <c r="U1332" s="1088"/>
      <c r="V1332" s="1088"/>
      <c r="W1332" s="1092"/>
      <c r="X1332" s="1091"/>
      <c r="Y1332" s="1088"/>
      <c r="Z1332" s="1088"/>
      <c r="AA1332" s="1088"/>
      <c r="AB1332" s="337">
        <f t="shared" si="250"/>
        <v>0</v>
      </c>
      <c r="AC1332" s="1091"/>
      <c r="AD1332" s="1088">
        <v>1595.4199964404106</v>
      </c>
      <c r="AE1332" s="1088">
        <v>360</v>
      </c>
      <c r="AF1332" s="1088"/>
      <c r="AG1332" s="337">
        <f t="shared" si="254"/>
        <v>1955.4199964404106</v>
      </c>
      <c r="AH1332" s="1091"/>
      <c r="AI1332" s="1088">
        <v>3450</v>
      </c>
      <c r="AJ1332" s="1088"/>
      <c r="AK1332" s="1088"/>
      <c r="AL1332" s="337">
        <f t="shared" si="253"/>
        <v>3450</v>
      </c>
    </row>
    <row r="1333" spans="1:38" ht="12.75" customHeight="1" x14ac:dyDescent="0.2">
      <c r="A1333" s="95" t="s">
        <v>278</v>
      </c>
      <c r="B1333" s="1087" t="s">
        <v>220</v>
      </c>
      <c r="C1333" s="1427" t="s">
        <v>144</v>
      </c>
      <c r="D1333" s="1428"/>
      <c r="E1333" s="1428"/>
      <c r="F1333" s="1428"/>
      <c r="G1333" s="1428"/>
      <c r="H1333" s="1429"/>
      <c r="I1333" s="1428"/>
      <c r="J1333" s="1428"/>
      <c r="K1333" s="1428"/>
      <c r="L1333" s="1428"/>
      <c r="M1333" s="1429"/>
      <c r="N1333" s="1428"/>
      <c r="O1333" s="1428"/>
      <c r="P1333" s="1428"/>
      <c r="Q1333" s="1428"/>
      <c r="R1333" s="1430"/>
      <c r="S1333" s="1431"/>
      <c r="T1333" s="1428"/>
      <c r="U1333" s="1428"/>
      <c r="V1333" s="1428"/>
      <c r="W1333" s="1432"/>
      <c r="X1333" s="1431"/>
      <c r="Y1333" s="1428"/>
      <c r="Z1333" s="1428"/>
      <c r="AA1333" s="1428"/>
      <c r="AB1333" s="337">
        <f t="shared" si="250"/>
        <v>0</v>
      </c>
      <c r="AC1333" s="1431"/>
      <c r="AD1333" s="1428"/>
      <c r="AE1333" s="1428"/>
      <c r="AF1333" s="1428">
        <v>18520</v>
      </c>
      <c r="AG1333" s="337">
        <f t="shared" si="254"/>
        <v>18520</v>
      </c>
      <c r="AH1333" s="1431">
        <v>562</v>
      </c>
      <c r="AI1333" s="1428">
        <v>1879</v>
      </c>
      <c r="AJ1333" s="1428"/>
      <c r="AK1333" s="1428"/>
      <c r="AL1333" s="337">
        <f t="shared" si="253"/>
        <v>2441</v>
      </c>
    </row>
    <row r="1334" spans="1:38" ht="12.75" customHeight="1" x14ac:dyDescent="0.2">
      <c r="A1334" s="95" t="s">
        <v>278</v>
      </c>
      <c r="B1334" s="1087" t="s">
        <v>220</v>
      </c>
      <c r="C1334" s="1087" t="s">
        <v>170</v>
      </c>
      <c r="D1334" s="1088"/>
      <c r="E1334" s="1088"/>
      <c r="F1334" s="1088"/>
      <c r="G1334" s="1088"/>
      <c r="H1334" s="1089"/>
      <c r="I1334" s="1088"/>
      <c r="J1334" s="1088"/>
      <c r="K1334" s="1088"/>
      <c r="L1334" s="1088"/>
      <c r="M1334" s="1089"/>
      <c r="N1334" s="1088"/>
      <c r="O1334" s="1088"/>
      <c r="P1334" s="1088"/>
      <c r="Q1334" s="1088"/>
      <c r="R1334" s="1090"/>
      <c r="S1334" s="1091"/>
      <c r="T1334" s="1088"/>
      <c r="U1334" s="1088"/>
      <c r="V1334" s="1088"/>
      <c r="W1334" s="1092"/>
      <c r="X1334" s="1091"/>
      <c r="Y1334" s="1088"/>
      <c r="Z1334" s="1088"/>
      <c r="AA1334" s="1088"/>
      <c r="AB1334" s="337">
        <f t="shared" si="250"/>
        <v>0</v>
      </c>
      <c r="AC1334" s="1091"/>
      <c r="AD1334" s="1088">
        <v>12669.160022079945</v>
      </c>
      <c r="AE1334" s="1088">
        <v>31719</v>
      </c>
      <c r="AF1334" s="1088">
        <v>25614</v>
      </c>
      <c r="AG1334" s="337">
        <f t="shared" si="254"/>
        <v>70002.160022079945</v>
      </c>
      <c r="AH1334" s="1091">
        <v>15446</v>
      </c>
      <c r="AI1334" s="1088">
        <v>9868</v>
      </c>
      <c r="AJ1334" s="1088"/>
      <c r="AK1334" s="1088"/>
      <c r="AL1334" s="337">
        <f t="shared" si="253"/>
        <v>25314</v>
      </c>
    </row>
    <row r="1335" spans="1:38" ht="12.75" customHeight="1" x14ac:dyDescent="0.2">
      <c r="A1335" s="95" t="s">
        <v>278</v>
      </c>
      <c r="B1335" s="96" t="s">
        <v>123</v>
      </c>
      <c r="C1335" s="96" t="s">
        <v>146</v>
      </c>
      <c r="D1335" s="920"/>
      <c r="E1335" s="920"/>
      <c r="F1335" s="920"/>
      <c r="G1335" s="920"/>
      <c r="H1335" s="921"/>
      <c r="I1335" s="920"/>
      <c r="J1335" s="920"/>
      <c r="K1335" s="920"/>
      <c r="L1335" s="920"/>
      <c r="M1335" s="921"/>
      <c r="N1335" s="920"/>
      <c r="O1335" s="920"/>
      <c r="P1335" s="920"/>
      <c r="Q1335" s="920"/>
      <c r="R1335" s="922"/>
      <c r="S1335" s="923"/>
      <c r="T1335" s="920"/>
      <c r="U1335" s="920"/>
      <c r="V1335" s="920"/>
      <c r="W1335" s="924"/>
      <c r="X1335" s="923"/>
      <c r="Y1335" s="920"/>
      <c r="Z1335" s="920"/>
      <c r="AA1335" s="920"/>
      <c r="AB1335" s="337">
        <f t="shared" si="250"/>
        <v>0</v>
      </c>
      <c r="AC1335" s="336"/>
      <c r="AD1335" s="323">
        <v>1839.67</v>
      </c>
      <c r="AE1335" s="323"/>
      <c r="AF1335" s="323"/>
      <c r="AG1335" s="337">
        <f t="shared" si="254"/>
        <v>1839.67</v>
      </c>
      <c r="AH1335" s="336"/>
      <c r="AI1335" s="323"/>
      <c r="AJ1335" s="323"/>
      <c r="AK1335" s="323"/>
      <c r="AL1335" s="337">
        <f t="shared" si="253"/>
        <v>0</v>
      </c>
    </row>
    <row r="1336" spans="1:38" ht="12.75" customHeight="1" x14ac:dyDescent="0.2">
      <c r="A1336" s="95" t="s">
        <v>278</v>
      </c>
      <c r="B1336" s="1307" t="s">
        <v>105</v>
      </c>
      <c r="C1336" s="1307" t="s">
        <v>125</v>
      </c>
      <c r="D1336" s="1308"/>
      <c r="E1336" s="1308"/>
      <c r="F1336" s="1308"/>
      <c r="G1336" s="1308"/>
      <c r="H1336" s="1309"/>
      <c r="I1336" s="1308"/>
      <c r="J1336" s="1308"/>
      <c r="K1336" s="1308"/>
      <c r="L1336" s="1308"/>
      <c r="M1336" s="1309"/>
      <c r="N1336" s="1308"/>
      <c r="O1336" s="1308"/>
      <c r="P1336" s="1308"/>
      <c r="Q1336" s="1308"/>
      <c r="R1336" s="1310"/>
      <c r="S1336" s="1311"/>
      <c r="T1336" s="1308"/>
      <c r="U1336" s="1308"/>
      <c r="V1336" s="1308"/>
      <c r="W1336" s="1312"/>
      <c r="X1336" s="1311"/>
      <c r="Y1336" s="1308"/>
      <c r="Z1336" s="1308"/>
      <c r="AA1336" s="1308"/>
      <c r="AB1336" s="337">
        <f t="shared" si="250"/>
        <v>0</v>
      </c>
      <c r="AC1336" s="1311"/>
      <c r="AD1336" s="1308"/>
      <c r="AE1336" s="1308"/>
      <c r="AF1336" s="1308">
        <v>2855.59</v>
      </c>
      <c r="AG1336" s="337">
        <f t="shared" si="254"/>
        <v>2855.59</v>
      </c>
      <c r="AH1336" s="1311">
        <v>926.68</v>
      </c>
      <c r="AI1336" s="1308"/>
      <c r="AJ1336" s="1308"/>
      <c r="AK1336" s="1308"/>
      <c r="AL1336" s="337">
        <f t="shared" si="253"/>
        <v>926.68</v>
      </c>
    </row>
    <row r="1337" spans="1:38" ht="12.75" customHeight="1" x14ac:dyDescent="0.2">
      <c r="A1337" s="95" t="s">
        <v>278</v>
      </c>
      <c r="B1337" s="96" t="s">
        <v>119</v>
      </c>
      <c r="C1337" s="96" t="s">
        <v>147</v>
      </c>
      <c r="D1337" s="1063"/>
      <c r="E1337" s="1063"/>
      <c r="F1337" s="1063"/>
      <c r="G1337" s="1063"/>
      <c r="H1337" s="1064"/>
      <c r="I1337" s="1063"/>
      <c r="J1337" s="1063"/>
      <c r="K1337" s="1063"/>
      <c r="L1337" s="1063"/>
      <c r="M1337" s="1064"/>
      <c r="N1337" s="1063"/>
      <c r="O1337" s="1063"/>
      <c r="P1337" s="1063"/>
      <c r="Q1337" s="1063"/>
      <c r="R1337" s="1065"/>
      <c r="S1337" s="1066"/>
      <c r="T1337" s="1063"/>
      <c r="U1337" s="1063"/>
      <c r="V1337" s="1063"/>
      <c r="W1337" s="1067"/>
      <c r="X1337" s="1066"/>
      <c r="Y1337" s="1063"/>
      <c r="Z1337" s="1063"/>
      <c r="AA1337" s="1063"/>
      <c r="AB1337" s="337">
        <f t="shared" si="250"/>
        <v>0</v>
      </c>
      <c r="AC1337" s="1066"/>
      <c r="AD1337" s="1063">
        <v>7108.63</v>
      </c>
      <c r="AE1337" s="1063">
        <v>13169.09</v>
      </c>
      <c r="AF1337" s="1063">
        <v>14119.880000000001</v>
      </c>
      <c r="AG1337" s="337">
        <f t="shared" si="254"/>
        <v>34397.600000000006</v>
      </c>
      <c r="AH1337" s="1066">
        <v>10083.240000000002</v>
      </c>
      <c r="AI1337" s="1063">
        <v>7396.8599999999988</v>
      </c>
      <c r="AJ1337" s="1063"/>
      <c r="AK1337" s="1063"/>
      <c r="AL1337" s="337">
        <f t="shared" si="253"/>
        <v>17480.099999999999</v>
      </c>
    </row>
    <row r="1338" spans="1:38" ht="12.75" customHeight="1" x14ac:dyDescent="0.2">
      <c r="A1338" s="95" t="s">
        <v>278</v>
      </c>
      <c r="B1338" s="96" t="s">
        <v>113</v>
      </c>
      <c r="C1338" s="1097" t="s">
        <v>143</v>
      </c>
      <c r="D1338" s="1098"/>
      <c r="E1338" s="1098"/>
      <c r="F1338" s="1098"/>
      <c r="G1338" s="1098"/>
      <c r="H1338" s="1099"/>
      <c r="I1338" s="1098"/>
      <c r="J1338" s="1098"/>
      <c r="K1338" s="1098"/>
      <c r="L1338" s="1098"/>
      <c r="M1338" s="1099"/>
      <c r="N1338" s="1098"/>
      <c r="O1338" s="1098"/>
      <c r="P1338" s="1098"/>
      <c r="Q1338" s="1098"/>
      <c r="R1338" s="1100"/>
      <c r="S1338" s="1101"/>
      <c r="T1338" s="1098"/>
      <c r="U1338" s="1098"/>
      <c r="V1338" s="1098"/>
      <c r="W1338" s="1102"/>
      <c r="X1338" s="1101"/>
      <c r="Y1338" s="1098"/>
      <c r="Z1338" s="1098"/>
      <c r="AA1338" s="1098"/>
      <c r="AB1338" s="337">
        <f t="shared" si="250"/>
        <v>0</v>
      </c>
      <c r="AC1338" s="1101"/>
      <c r="AD1338" s="1098">
        <v>868</v>
      </c>
      <c r="AE1338" s="1098"/>
      <c r="AF1338" s="1098"/>
      <c r="AG1338" s="337">
        <f t="shared" si="254"/>
        <v>868</v>
      </c>
      <c r="AH1338" s="1101"/>
      <c r="AI1338" s="1098"/>
      <c r="AJ1338" s="1098"/>
      <c r="AK1338" s="1098"/>
      <c r="AL1338" s="337">
        <f t="shared" si="253"/>
        <v>0</v>
      </c>
    </row>
    <row r="1339" spans="1:38" ht="12.75" customHeight="1" x14ac:dyDescent="0.2">
      <c r="A1339" s="95" t="s">
        <v>278</v>
      </c>
      <c r="B1339" s="96" t="s">
        <v>113</v>
      </c>
      <c r="C1339" s="1097" t="s">
        <v>144</v>
      </c>
      <c r="D1339" s="1098"/>
      <c r="E1339" s="1098"/>
      <c r="F1339" s="1098"/>
      <c r="G1339" s="1098"/>
      <c r="H1339" s="1099"/>
      <c r="I1339" s="1098"/>
      <c r="J1339" s="1098"/>
      <c r="K1339" s="1098"/>
      <c r="L1339" s="1098"/>
      <c r="M1339" s="1099"/>
      <c r="N1339" s="1098"/>
      <c r="O1339" s="1098"/>
      <c r="P1339" s="1098"/>
      <c r="Q1339" s="1098"/>
      <c r="R1339" s="1100"/>
      <c r="S1339" s="1101"/>
      <c r="T1339" s="1098"/>
      <c r="U1339" s="1098"/>
      <c r="V1339" s="1098"/>
      <c r="W1339" s="1102"/>
      <c r="X1339" s="1101"/>
      <c r="Y1339" s="1098"/>
      <c r="Z1339" s="1098"/>
      <c r="AA1339" s="1098"/>
      <c r="AB1339" s="337">
        <f t="shared" si="250"/>
        <v>0</v>
      </c>
      <c r="AC1339" s="1101"/>
      <c r="AD1339" s="1098">
        <v>28614</v>
      </c>
      <c r="AE1339" s="1098">
        <v>47556</v>
      </c>
      <c r="AF1339" s="1098">
        <v>63425</v>
      </c>
      <c r="AG1339" s="337">
        <f t="shared" si="254"/>
        <v>139595</v>
      </c>
      <c r="AH1339" s="1101">
        <v>58265</v>
      </c>
      <c r="AI1339" s="1098">
        <v>47382</v>
      </c>
      <c r="AJ1339" s="1098"/>
      <c r="AK1339" s="1098"/>
      <c r="AL1339" s="337">
        <f t="shared" si="253"/>
        <v>105647</v>
      </c>
    </row>
    <row r="1340" spans="1:38" ht="12.75" customHeight="1" x14ac:dyDescent="0.2">
      <c r="A1340" s="95" t="s">
        <v>278</v>
      </c>
      <c r="B1340" s="96" t="s">
        <v>113</v>
      </c>
      <c r="C1340" s="1097" t="s">
        <v>146</v>
      </c>
      <c r="D1340" s="1098"/>
      <c r="E1340" s="1098"/>
      <c r="F1340" s="1098"/>
      <c r="G1340" s="1098"/>
      <c r="H1340" s="1099"/>
      <c r="I1340" s="1098"/>
      <c r="J1340" s="1098"/>
      <c r="K1340" s="1098"/>
      <c r="L1340" s="1098"/>
      <c r="M1340" s="1099"/>
      <c r="N1340" s="1098"/>
      <c r="O1340" s="1098"/>
      <c r="P1340" s="1098"/>
      <c r="Q1340" s="1098"/>
      <c r="R1340" s="1100"/>
      <c r="S1340" s="1101"/>
      <c r="T1340" s="1098"/>
      <c r="U1340" s="1098"/>
      <c r="V1340" s="1098"/>
      <c r="W1340" s="1102"/>
      <c r="X1340" s="1101"/>
      <c r="Y1340" s="1098"/>
      <c r="Z1340" s="1098"/>
      <c r="AA1340" s="1098"/>
      <c r="AB1340" s="337">
        <f t="shared" si="250"/>
        <v>0</v>
      </c>
      <c r="AC1340" s="1101"/>
      <c r="AD1340" s="1098">
        <v>16720</v>
      </c>
      <c r="AE1340" s="1098">
        <v>13254</v>
      </c>
      <c r="AF1340" s="1098">
        <v>12646</v>
      </c>
      <c r="AG1340" s="337">
        <f t="shared" si="254"/>
        <v>42620</v>
      </c>
      <c r="AH1340" s="1101">
        <v>10851</v>
      </c>
      <c r="AI1340" s="1098">
        <v>16479</v>
      </c>
      <c r="AJ1340" s="1098"/>
      <c r="AK1340" s="1098"/>
      <c r="AL1340" s="337">
        <f t="shared" si="253"/>
        <v>27330</v>
      </c>
    </row>
    <row r="1341" spans="1:38" ht="12.75" customHeight="1" x14ac:dyDescent="0.2">
      <c r="A1341" s="95" t="s">
        <v>278</v>
      </c>
      <c r="B1341" s="96" t="s">
        <v>248</v>
      </c>
      <c r="C1341" s="322" t="s">
        <v>142</v>
      </c>
      <c r="D1341" s="972"/>
      <c r="E1341" s="972"/>
      <c r="F1341" s="972"/>
      <c r="G1341" s="972"/>
      <c r="H1341" s="973"/>
      <c r="I1341" s="972"/>
      <c r="J1341" s="972"/>
      <c r="K1341" s="972"/>
      <c r="L1341" s="972"/>
      <c r="M1341" s="973"/>
      <c r="N1341" s="972"/>
      <c r="O1341" s="972"/>
      <c r="P1341" s="972"/>
      <c r="Q1341" s="972"/>
      <c r="R1341" s="974"/>
      <c r="S1341" s="975"/>
      <c r="T1341" s="972"/>
      <c r="U1341" s="972"/>
      <c r="V1341" s="972"/>
      <c r="W1341" s="976"/>
      <c r="X1341" s="975"/>
      <c r="Y1341" s="972"/>
      <c r="Z1341" s="972"/>
      <c r="AA1341" s="972"/>
      <c r="AB1341" s="337">
        <f t="shared" si="250"/>
        <v>0</v>
      </c>
      <c r="AC1341" s="975"/>
      <c r="AD1341" s="323">
        <v>8933.5</v>
      </c>
      <c r="AE1341" s="972">
        <v>38549.5</v>
      </c>
      <c r="AF1341" s="972">
        <v>100249.61</v>
      </c>
      <c r="AG1341" s="337">
        <f t="shared" si="254"/>
        <v>147732.60999999999</v>
      </c>
      <c r="AH1341" s="975">
        <v>60813.08</v>
      </c>
      <c r="AI1341" s="323">
        <v>50639.369999999995</v>
      </c>
      <c r="AJ1341" s="972"/>
      <c r="AK1341" s="972"/>
      <c r="AL1341" s="337">
        <f t="shared" si="253"/>
        <v>111452.45</v>
      </c>
    </row>
    <row r="1342" spans="1:38" ht="12.75" customHeight="1" x14ac:dyDescent="0.2">
      <c r="A1342" s="95" t="s">
        <v>278</v>
      </c>
      <c r="B1342" s="96" t="s">
        <v>248</v>
      </c>
      <c r="C1342" s="1097" t="s">
        <v>143</v>
      </c>
      <c r="D1342" s="1497"/>
      <c r="E1342" s="1497"/>
      <c r="F1342" s="1497"/>
      <c r="G1342" s="1497"/>
      <c r="H1342" s="1498"/>
      <c r="I1342" s="1497"/>
      <c r="J1342" s="1497"/>
      <c r="K1342" s="1497"/>
      <c r="L1342" s="1497"/>
      <c r="M1342" s="1498"/>
      <c r="N1342" s="1497"/>
      <c r="O1342" s="1497"/>
      <c r="P1342" s="1497"/>
      <c r="Q1342" s="1497"/>
      <c r="R1342" s="1499"/>
      <c r="S1342" s="1500"/>
      <c r="T1342" s="1497"/>
      <c r="U1342" s="1497"/>
      <c r="V1342" s="1497"/>
      <c r="W1342" s="1501"/>
      <c r="X1342" s="1500"/>
      <c r="Y1342" s="1497"/>
      <c r="Z1342" s="1497"/>
      <c r="AA1342" s="1497"/>
      <c r="AB1342" s="337">
        <f t="shared" si="250"/>
        <v>0</v>
      </c>
      <c r="AC1342" s="1500"/>
      <c r="AD1342" s="1497"/>
      <c r="AE1342" s="1497"/>
      <c r="AF1342" s="1497"/>
      <c r="AG1342" s="337">
        <f t="shared" si="254"/>
        <v>0</v>
      </c>
      <c r="AH1342" s="1500">
        <v>562.41999999999996</v>
      </c>
      <c r="AI1342" s="1497"/>
      <c r="AJ1342" s="1497"/>
      <c r="AK1342" s="1497"/>
      <c r="AL1342" s="337">
        <f t="shared" si="253"/>
        <v>562.41999999999996</v>
      </c>
    </row>
    <row r="1343" spans="1:38" ht="12.75" customHeight="1" x14ac:dyDescent="0.2">
      <c r="A1343" s="95" t="s">
        <v>278</v>
      </c>
      <c r="B1343" s="786" t="s">
        <v>255</v>
      </c>
      <c r="C1343" s="1068" t="s">
        <v>161</v>
      </c>
      <c r="D1343" s="1069"/>
      <c r="E1343" s="1069"/>
      <c r="F1343" s="1069"/>
      <c r="G1343" s="1069"/>
      <c r="H1343" s="1070"/>
      <c r="I1343" s="1069"/>
      <c r="J1343" s="1069"/>
      <c r="K1343" s="1069"/>
      <c r="L1343" s="1069"/>
      <c r="M1343" s="1070"/>
      <c r="N1343" s="1069"/>
      <c r="O1343" s="1069"/>
      <c r="P1343" s="1069"/>
      <c r="Q1343" s="1069"/>
      <c r="R1343" s="1071"/>
      <c r="S1343" s="1072"/>
      <c r="T1343" s="1069"/>
      <c r="U1343" s="1069"/>
      <c r="V1343" s="1069"/>
      <c r="W1343" s="1073"/>
      <c r="X1343" s="1072"/>
      <c r="Y1343" s="1069"/>
      <c r="Z1343" s="1069"/>
      <c r="AA1343" s="1069"/>
      <c r="AB1343" s="337">
        <f t="shared" si="250"/>
        <v>0</v>
      </c>
      <c r="AC1343" s="1072"/>
      <c r="AD1343" s="1069">
        <v>21774.5</v>
      </c>
      <c r="AE1343" s="1069">
        <v>30417.45</v>
      </c>
      <c r="AF1343" s="1069">
        <v>31563</v>
      </c>
      <c r="AG1343" s="337">
        <f t="shared" si="254"/>
        <v>83754.95</v>
      </c>
      <c r="AH1343" s="1072">
        <v>23311</v>
      </c>
      <c r="AI1343" s="1069">
        <v>17052</v>
      </c>
      <c r="AJ1343" s="1069"/>
      <c r="AK1343" s="1069"/>
      <c r="AL1343" s="337">
        <f t="shared" si="253"/>
        <v>40363</v>
      </c>
    </row>
    <row r="1344" spans="1:38" ht="12.75" customHeight="1" x14ac:dyDescent="0.2">
      <c r="A1344" s="95" t="s">
        <v>278</v>
      </c>
      <c r="B1344" s="786" t="s">
        <v>255</v>
      </c>
      <c r="C1344" s="1068" t="s">
        <v>127</v>
      </c>
      <c r="D1344" s="1069"/>
      <c r="E1344" s="1069"/>
      <c r="F1344" s="1069"/>
      <c r="G1344" s="1069"/>
      <c r="H1344" s="1070"/>
      <c r="I1344" s="1069"/>
      <c r="J1344" s="1069"/>
      <c r="K1344" s="1069"/>
      <c r="L1344" s="1069"/>
      <c r="M1344" s="1070"/>
      <c r="N1344" s="1069"/>
      <c r="O1344" s="1069"/>
      <c r="P1344" s="1069"/>
      <c r="Q1344" s="1069"/>
      <c r="R1344" s="1071"/>
      <c r="S1344" s="1072"/>
      <c r="T1344" s="1069"/>
      <c r="U1344" s="1069"/>
      <c r="V1344" s="1069"/>
      <c r="W1344" s="1073"/>
      <c r="X1344" s="1072"/>
      <c r="Y1344" s="1069"/>
      <c r="Z1344" s="1069"/>
      <c r="AA1344" s="1069"/>
      <c r="AB1344" s="337">
        <f t="shared" si="250"/>
        <v>0</v>
      </c>
      <c r="AC1344" s="1072"/>
      <c r="AD1344" s="1069">
        <v>33936.740000000005</v>
      </c>
      <c r="AE1344" s="1069">
        <v>67809.789999999994</v>
      </c>
      <c r="AF1344" s="1069">
        <v>61599</v>
      </c>
      <c r="AG1344" s="337">
        <f t="shared" si="254"/>
        <v>163345.53</v>
      </c>
      <c r="AH1344" s="1072">
        <v>35709</v>
      </c>
      <c r="AI1344" s="1069">
        <v>20233</v>
      </c>
      <c r="AJ1344" s="1069"/>
      <c r="AK1344" s="1069"/>
      <c r="AL1344" s="337">
        <f t="shared" si="253"/>
        <v>55942</v>
      </c>
    </row>
    <row r="1345" spans="1:38" ht="12.75" customHeight="1" x14ac:dyDescent="0.2">
      <c r="A1345" s="95" t="s">
        <v>278</v>
      </c>
      <c r="B1345" s="786" t="s">
        <v>255</v>
      </c>
      <c r="C1345" s="1068" t="s">
        <v>131</v>
      </c>
      <c r="D1345" s="1069"/>
      <c r="E1345" s="1069"/>
      <c r="F1345" s="1069"/>
      <c r="G1345" s="1069"/>
      <c r="H1345" s="1070"/>
      <c r="I1345" s="1069"/>
      <c r="J1345" s="1069"/>
      <c r="K1345" s="1069"/>
      <c r="L1345" s="1069"/>
      <c r="M1345" s="1070"/>
      <c r="N1345" s="1069"/>
      <c r="O1345" s="1069"/>
      <c r="P1345" s="1069"/>
      <c r="Q1345" s="1069"/>
      <c r="R1345" s="1071"/>
      <c r="S1345" s="1072"/>
      <c r="T1345" s="1069"/>
      <c r="U1345" s="1069"/>
      <c r="V1345" s="1069"/>
      <c r="W1345" s="1073"/>
      <c r="X1345" s="1072"/>
      <c r="Y1345" s="1069"/>
      <c r="Z1345" s="1069"/>
      <c r="AA1345" s="1069"/>
      <c r="AB1345" s="337">
        <f t="shared" si="250"/>
        <v>0</v>
      </c>
      <c r="AC1345" s="1072"/>
      <c r="AD1345" s="1069">
        <v>11399.779999999999</v>
      </c>
      <c r="AE1345" s="1069">
        <v>21082.739999999998</v>
      </c>
      <c r="AF1345" s="1069">
        <v>21354</v>
      </c>
      <c r="AG1345" s="337">
        <f t="shared" si="254"/>
        <v>53836.52</v>
      </c>
      <c r="AH1345" s="1072">
        <v>12858</v>
      </c>
      <c r="AI1345" s="1069">
        <v>1695</v>
      </c>
      <c r="AJ1345" s="1069"/>
      <c r="AK1345" s="1069"/>
      <c r="AL1345" s="337">
        <f t="shared" si="253"/>
        <v>14553</v>
      </c>
    </row>
    <row r="1346" spans="1:38" ht="12.75" customHeight="1" x14ac:dyDescent="0.2">
      <c r="A1346" s="95" t="s">
        <v>278</v>
      </c>
      <c r="B1346" s="786" t="s">
        <v>255</v>
      </c>
      <c r="C1346" s="1068" t="s">
        <v>259</v>
      </c>
      <c r="D1346" s="1069"/>
      <c r="E1346" s="1069"/>
      <c r="F1346" s="1069"/>
      <c r="G1346" s="1069"/>
      <c r="H1346" s="1070"/>
      <c r="I1346" s="1069"/>
      <c r="J1346" s="1069"/>
      <c r="K1346" s="1069"/>
      <c r="L1346" s="1069"/>
      <c r="M1346" s="1070"/>
      <c r="N1346" s="1069"/>
      <c r="O1346" s="1069"/>
      <c r="P1346" s="1069"/>
      <c r="Q1346" s="1069"/>
      <c r="R1346" s="1071"/>
      <c r="S1346" s="1072"/>
      <c r="T1346" s="1069"/>
      <c r="U1346" s="1069"/>
      <c r="V1346" s="1069"/>
      <c r="W1346" s="1073"/>
      <c r="X1346" s="1072"/>
      <c r="Y1346" s="1069"/>
      <c r="Z1346" s="1069"/>
      <c r="AA1346" s="1069"/>
      <c r="AB1346" s="337">
        <f t="shared" si="250"/>
        <v>0</v>
      </c>
      <c r="AC1346" s="1072"/>
      <c r="AD1346" s="1069">
        <v>44414.81</v>
      </c>
      <c r="AE1346" s="1069">
        <v>42710.47</v>
      </c>
      <c r="AF1346" s="1069">
        <v>42634</v>
      </c>
      <c r="AG1346" s="337">
        <f t="shared" ref="AG1346:AG1356" si="255">SUM(AC1346:AF1346)</f>
        <v>129759.28</v>
      </c>
      <c r="AH1346" s="1072">
        <v>48908</v>
      </c>
      <c r="AI1346" s="1069">
        <v>49344</v>
      </c>
      <c r="AJ1346" s="1069"/>
      <c r="AK1346" s="1069"/>
      <c r="AL1346" s="337">
        <f t="shared" si="253"/>
        <v>98252</v>
      </c>
    </row>
    <row r="1347" spans="1:38" ht="12.75" customHeight="1" x14ac:dyDescent="0.2">
      <c r="A1347" s="95" t="s">
        <v>278</v>
      </c>
      <c r="B1347" s="786" t="s">
        <v>255</v>
      </c>
      <c r="C1347" s="1068" t="s">
        <v>153</v>
      </c>
      <c r="D1347" s="1069"/>
      <c r="E1347" s="1069"/>
      <c r="F1347" s="1069"/>
      <c r="G1347" s="1069"/>
      <c r="H1347" s="1070"/>
      <c r="I1347" s="1069"/>
      <c r="J1347" s="1069"/>
      <c r="K1347" s="1069"/>
      <c r="L1347" s="1069"/>
      <c r="M1347" s="1070"/>
      <c r="N1347" s="1069"/>
      <c r="O1347" s="1069"/>
      <c r="P1347" s="1069"/>
      <c r="Q1347" s="1069"/>
      <c r="R1347" s="1071"/>
      <c r="S1347" s="1072"/>
      <c r="T1347" s="1069"/>
      <c r="U1347" s="1069"/>
      <c r="V1347" s="1069"/>
      <c r="W1347" s="1073"/>
      <c r="X1347" s="1072"/>
      <c r="Y1347" s="1069"/>
      <c r="Z1347" s="1069"/>
      <c r="AA1347" s="1069"/>
      <c r="AB1347" s="337">
        <f t="shared" si="250"/>
        <v>0</v>
      </c>
      <c r="AC1347" s="1072"/>
      <c r="AD1347" s="1069">
        <v>47424.840000000004</v>
      </c>
      <c r="AE1347" s="1069">
        <v>36307.619999999995</v>
      </c>
      <c r="AF1347" s="1069">
        <v>34090</v>
      </c>
      <c r="AG1347" s="337">
        <f t="shared" si="255"/>
        <v>117822.45999999999</v>
      </c>
      <c r="AH1347" s="1072">
        <v>29866</v>
      </c>
      <c r="AI1347" s="1069">
        <v>23349</v>
      </c>
      <c r="AJ1347" s="1069"/>
      <c r="AK1347" s="1069"/>
      <c r="AL1347" s="337">
        <f t="shared" si="253"/>
        <v>53215</v>
      </c>
    </row>
    <row r="1348" spans="1:38" ht="12.75" customHeight="1" x14ac:dyDescent="0.2">
      <c r="A1348" s="95" t="s">
        <v>278</v>
      </c>
      <c r="B1348" s="786" t="s">
        <v>255</v>
      </c>
      <c r="C1348" s="1068" t="s">
        <v>141</v>
      </c>
      <c r="D1348" s="1069"/>
      <c r="E1348" s="1069"/>
      <c r="F1348" s="1069"/>
      <c r="G1348" s="1069"/>
      <c r="H1348" s="1070"/>
      <c r="I1348" s="1069"/>
      <c r="J1348" s="1069"/>
      <c r="K1348" s="1069"/>
      <c r="L1348" s="1069"/>
      <c r="M1348" s="1070"/>
      <c r="N1348" s="1069"/>
      <c r="O1348" s="1069"/>
      <c r="P1348" s="1069"/>
      <c r="Q1348" s="1069"/>
      <c r="R1348" s="1071"/>
      <c r="S1348" s="1072"/>
      <c r="T1348" s="1069"/>
      <c r="U1348" s="1069"/>
      <c r="V1348" s="1069"/>
      <c r="W1348" s="1073"/>
      <c r="X1348" s="1072"/>
      <c r="Y1348" s="1069"/>
      <c r="Z1348" s="1069"/>
      <c r="AA1348" s="1069"/>
      <c r="AB1348" s="337">
        <f t="shared" si="250"/>
        <v>0</v>
      </c>
      <c r="AC1348" s="1072"/>
      <c r="AD1348" s="1069">
        <v>85118.989999999991</v>
      </c>
      <c r="AE1348" s="1069">
        <v>122626.43</v>
      </c>
      <c r="AF1348" s="1069">
        <v>130442</v>
      </c>
      <c r="AG1348" s="337">
        <f t="shared" si="255"/>
        <v>338187.42</v>
      </c>
      <c r="AH1348" s="1072">
        <v>113066</v>
      </c>
      <c r="AI1348" s="1069">
        <v>79735</v>
      </c>
      <c r="AJ1348" s="1069"/>
      <c r="AK1348" s="1069"/>
      <c r="AL1348" s="337">
        <f t="shared" si="253"/>
        <v>192801</v>
      </c>
    </row>
    <row r="1349" spans="1:38" ht="12.75" customHeight="1" x14ac:dyDescent="0.2">
      <c r="A1349" s="95" t="s">
        <v>278</v>
      </c>
      <c r="B1349" s="786" t="s">
        <v>255</v>
      </c>
      <c r="C1349" s="1068" t="s">
        <v>142</v>
      </c>
      <c r="D1349" s="1069"/>
      <c r="E1349" s="1069"/>
      <c r="F1349" s="1069"/>
      <c r="G1349" s="1069"/>
      <c r="H1349" s="1070"/>
      <c r="I1349" s="1069"/>
      <c r="J1349" s="1069"/>
      <c r="K1349" s="1069"/>
      <c r="L1349" s="1069"/>
      <c r="M1349" s="1070"/>
      <c r="N1349" s="1069"/>
      <c r="O1349" s="1069"/>
      <c r="P1349" s="1069"/>
      <c r="Q1349" s="1069"/>
      <c r="R1349" s="1071"/>
      <c r="S1349" s="1072"/>
      <c r="T1349" s="1069"/>
      <c r="U1349" s="1069"/>
      <c r="V1349" s="1069"/>
      <c r="W1349" s="1073"/>
      <c r="X1349" s="1072"/>
      <c r="Y1349" s="1069"/>
      <c r="Z1349" s="1069"/>
      <c r="AA1349" s="1069"/>
      <c r="AB1349" s="337">
        <f t="shared" si="250"/>
        <v>0</v>
      </c>
      <c r="AC1349" s="1072"/>
      <c r="AD1349" s="1069">
        <v>40144.99</v>
      </c>
      <c r="AE1349" s="1069">
        <v>42538.97</v>
      </c>
      <c r="AF1349" s="1069">
        <v>47562</v>
      </c>
      <c r="AG1349" s="337">
        <f t="shared" si="255"/>
        <v>130245.95999999999</v>
      </c>
      <c r="AH1349" s="1072">
        <v>37756</v>
      </c>
      <c r="AI1349" s="1069">
        <v>46154</v>
      </c>
      <c r="AJ1349" s="1069"/>
      <c r="AK1349" s="1069"/>
      <c r="AL1349" s="337">
        <f t="shared" si="253"/>
        <v>83910</v>
      </c>
    </row>
    <row r="1350" spans="1:38" ht="12.75" customHeight="1" x14ac:dyDescent="0.2">
      <c r="A1350" s="95" t="s">
        <v>278</v>
      </c>
      <c r="B1350" s="786" t="s">
        <v>255</v>
      </c>
      <c r="C1350" s="1068" t="s">
        <v>143</v>
      </c>
      <c r="D1350" s="1069"/>
      <c r="E1350" s="1069"/>
      <c r="F1350" s="1069"/>
      <c r="G1350" s="1069"/>
      <c r="H1350" s="1070"/>
      <c r="I1350" s="1069"/>
      <c r="J1350" s="1069"/>
      <c r="K1350" s="1069"/>
      <c r="L1350" s="1069"/>
      <c r="M1350" s="1070"/>
      <c r="N1350" s="1069"/>
      <c r="O1350" s="1069"/>
      <c r="P1350" s="1069"/>
      <c r="Q1350" s="1069"/>
      <c r="R1350" s="1071"/>
      <c r="S1350" s="1072"/>
      <c r="T1350" s="1069"/>
      <c r="U1350" s="1069"/>
      <c r="V1350" s="1069"/>
      <c r="W1350" s="1073"/>
      <c r="X1350" s="1072"/>
      <c r="Y1350" s="1069"/>
      <c r="Z1350" s="1069"/>
      <c r="AA1350" s="1069"/>
      <c r="AB1350" s="337">
        <f t="shared" si="250"/>
        <v>0</v>
      </c>
      <c r="AC1350" s="1072"/>
      <c r="AD1350" s="1069">
        <v>9975.61</v>
      </c>
      <c r="AE1350" s="1069">
        <v>0</v>
      </c>
      <c r="AF1350" s="1069">
        <v>24841</v>
      </c>
      <c r="AG1350" s="337">
        <f t="shared" si="255"/>
        <v>34816.61</v>
      </c>
      <c r="AH1350" s="1072">
        <v>1336</v>
      </c>
      <c r="AI1350" s="1069">
        <v>1695</v>
      </c>
      <c r="AJ1350" s="1069"/>
      <c r="AK1350" s="1069"/>
      <c r="AL1350" s="337">
        <f t="shared" si="253"/>
        <v>3031</v>
      </c>
    </row>
    <row r="1351" spans="1:38" ht="12.75" customHeight="1" x14ac:dyDescent="0.2">
      <c r="A1351" s="95" t="s">
        <v>278</v>
      </c>
      <c r="B1351" s="786" t="s">
        <v>255</v>
      </c>
      <c r="C1351" s="1068" t="s">
        <v>170</v>
      </c>
      <c r="D1351" s="1069"/>
      <c r="E1351" s="1069"/>
      <c r="F1351" s="1069"/>
      <c r="G1351" s="1069"/>
      <c r="H1351" s="1070"/>
      <c r="I1351" s="1069"/>
      <c r="J1351" s="1069"/>
      <c r="K1351" s="1069"/>
      <c r="L1351" s="1069"/>
      <c r="M1351" s="1070"/>
      <c r="N1351" s="1069"/>
      <c r="O1351" s="1069"/>
      <c r="P1351" s="1069"/>
      <c r="Q1351" s="1069"/>
      <c r="R1351" s="1071"/>
      <c r="S1351" s="1072"/>
      <c r="T1351" s="1069"/>
      <c r="U1351" s="1069"/>
      <c r="V1351" s="1069"/>
      <c r="W1351" s="1073"/>
      <c r="X1351" s="1072"/>
      <c r="Y1351" s="1069"/>
      <c r="Z1351" s="1069"/>
      <c r="AA1351" s="1069"/>
      <c r="AB1351" s="337">
        <f t="shared" si="250"/>
        <v>0</v>
      </c>
      <c r="AC1351" s="1072"/>
      <c r="AD1351" s="1069">
        <v>43367.21</v>
      </c>
      <c r="AE1351" s="1069">
        <v>32412.809999999998</v>
      </c>
      <c r="AF1351" s="1069">
        <v>49827</v>
      </c>
      <c r="AG1351" s="337">
        <f t="shared" si="255"/>
        <v>125607.01999999999</v>
      </c>
      <c r="AH1351" s="1072">
        <v>33360</v>
      </c>
      <c r="AI1351" s="1069">
        <v>31684</v>
      </c>
      <c r="AJ1351" s="1069"/>
      <c r="AK1351" s="1069"/>
      <c r="AL1351" s="337">
        <f t="shared" si="253"/>
        <v>65044</v>
      </c>
    </row>
    <row r="1352" spans="1:38" ht="12.75" customHeight="1" x14ac:dyDescent="0.2">
      <c r="A1352" s="95" t="s">
        <v>278</v>
      </c>
      <c r="B1352" s="786" t="s">
        <v>255</v>
      </c>
      <c r="C1352" s="1068" t="s">
        <v>146</v>
      </c>
      <c r="D1352" s="1069"/>
      <c r="E1352" s="1069"/>
      <c r="F1352" s="1069"/>
      <c r="G1352" s="1069"/>
      <c r="H1352" s="1070"/>
      <c r="I1352" s="1069"/>
      <c r="J1352" s="1069"/>
      <c r="K1352" s="1069"/>
      <c r="L1352" s="1069"/>
      <c r="M1352" s="1070"/>
      <c r="N1352" s="1069"/>
      <c r="O1352" s="1069"/>
      <c r="P1352" s="1069"/>
      <c r="Q1352" s="1069"/>
      <c r="R1352" s="1071"/>
      <c r="S1352" s="1072"/>
      <c r="T1352" s="1069"/>
      <c r="U1352" s="1069"/>
      <c r="V1352" s="1069"/>
      <c r="W1352" s="1073"/>
      <c r="X1352" s="1072"/>
      <c r="Y1352" s="1069"/>
      <c r="Z1352" s="1069"/>
      <c r="AA1352" s="1069"/>
      <c r="AB1352" s="337">
        <f t="shared" si="250"/>
        <v>0</v>
      </c>
      <c r="AC1352" s="1072"/>
      <c r="AD1352" s="1069">
        <v>4925.67</v>
      </c>
      <c r="AE1352" s="1069">
        <v>9641.39</v>
      </c>
      <c r="AF1352" s="1069">
        <v>8050</v>
      </c>
      <c r="AG1352" s="337">
        <f t="shared" si="255"/>
        <v>22617.059999999998</v>
      </c>
      <c r="AH1352" s="1072">
        <v>3522</v>
      </c>
      <c r="AI1352" s="1069">
        <v>5063</v>
      </c>
      <c r="AJ1352" s="1069"/>
      <c r="AK1352" s="1069"/>
      <c r="AL1352" s="337">
        <f t="shared" si="253"/>
        <v>8585</v>
      </c>
    </row>
    <row r="1353" spans="1:38" ht="12.75" customHeight="1" x14ac:dyDescent="0.2">
      <c r="A1353" s="95" t="s">
        <v>278</v>
      </c>
      <c r="B1353" s="1358" t="s">
        <v>292</v>
      </c>
      <c r="C1353" s="1097" t="s">
        <v>144</v>
      </c>
      <c r="D1353" s="1512"/>
      <c r="E1353" s="1512"/>
      <c r="F1353" s="1512"/>
      <c r="G1353" s="1512"/>
      <c r="H1353" s="1513"/>
      <c r="I1353" s="1512"/>
      <c r="J1353" s="1512"/>
      <c r="K1353" s="1512"/>
      <c r="L1353" s="1512"/>
      <c r="M1353" s="1513"/>
      <c r="N1353" s="1512"/>
      <c r="O1353" s="1512"/>
      <c r="P1353" s="1512"/>
      <c r="Q1353" s="1512"/>
      <c r="R1353" s="1514"/>
      <c r="S1353" s="1515"/>
      <c r="T1353" s="1512"/>
      <c r="U1353" s="1512"/>
      <c r="V1353" s="1512"/>
      <c r="W1353" s="1516"/>
      <c r="X1353" s="1515"/>
      <c r="Y1353" s="1512"/>
      <c r="Z1353" s="1512"/>
      <c r="AA1353" s="1512"/>
      <c r="AB1353" s="337">
        <f t="shared" si="250"/>
        <v>0</v>
      </c>
      <c r="AC1353" s="1515"/>
      <c r="AD1353" s="1512"/>
      <c r="AE1353" s="1512"/>
      <c r="AF1353" s="1512"/>
      <c r="AG1353" s="337">
        <f t="shared" si="255"/>
        <v>0</v>
      </c>
      <c r="AH1353" s="1515">
        <v>15964.059999999998</v>
      </c>
      <c r="AI1353" s="1512"/>
      <c r="AJ1353" s="1512"/>
      <c r="AK1353" s="1512"/>
      <c r="AL1353" s="337">
        <f t="shared" si="253"/>
        <v>15964.059999999998</v>
      </c>
    </row>
    <row r="1354" spans="1:38" ht="12.75" customHeight="1" x14ac:dyDescent="0.2">
      <c r="A1354" s="95" t="s">
        <v>278</v>
      </c>
      <c r="B1354" s="1358" t="s">
        <v>292</v>
      </c>
      <c r="C1354" s="1068" t="s">
        <v>146</v>
      </c>
      <c r="D1354" s="1359"/>
      <c r="E1354" s="1359"/>
      <c r="F1354" s="1359"/>
      <c r="G1354" s="1359"/>
      <c r="H1354" s="1360"/>
      <c r="I1354" s="1359"/>
      <c r="J1354" s="1359"/>
      <c r="K1354" s="1359"/>
      <c r="L1354" s="1359"/>
      <c r="M1354" s="1360"/>
      <c r="N1354" s="1359"/>
      <c r="O1354" s="1359"/>
      <c r="P1354" s="1359"/>
      <c r="Q1354" s="1359"/>
      <c r="R1354" s="1361"/>
      <c r="S1354" s="1362"/>
      <c r="T1354" s="1359"/>
      <c r="U1354" s="1359"/>
      <c r="V1354" s="1359"/>
      <c r="W1354" s="1363"/>
      <c r="X1354" s="1362"/>
      <c r="Y1354" s="1359"/>
      <c r="Z1354" s="1359"/>
      <c r="AA1354" s="1359"/>
      <c r="AB1354" s="337">
        <f t="shared" si="250"/>
        <v>0</v>
      </c>
      <c r="AC1354" s="1362"/>
      <c r="AD1354" s="1359"/>
      <c r="AE1354" s="1359"/>
      <c r="AF1354" s="1359">
        <v>29187.07</v>
      </c>
      <c r="AG1354" s="337">
        <f t="shared" si="255"/>
        <v>29187.07</v>
      </c>
      <c r="AH1354" s="1362">
        <v>12703.909999999998</v>
      </c>
      <c r="AI1354" s="1359"/>
      <c r="AJ1354" s="1359"/>
      <c r="AK1354" s="1359"/>
      <c r="AL1354" s="337">
        <f t="shared" si="253"/>
        <v>12703.909999999998</v>
      </c>
    </row>
    <row r="1355" spans="1:38" ht="12.75" customHeight="1" x14ac:dyDescent="0.2">
      <c r="A1355" s="95" t="s">
        <v>278</v>
      </c>
      <c r="B1355" s="1051" t="s">
        <v>282</v>
      </c>
      <c r="C1355" s="1051" t="s">
        <v>125</v>
      </c>
      <c r="D1355" s="1052"/>
      <c r="E1355" s="1052"/>
      <c r="F1355" s="1052"/>
      <c r="G1355" s="1052"/>
      <c r="H1355" s="1053"/>
      <c r="I1355" s="1052"/>
      <c r="J1355" s="1052"/>
      <c r="K1355" s="1052"/>
      <c r="L1355" s="1052"/>
      <c r="M1355" s="1053"/>
      <c r="N1355" s="1052"/>
      <c r="O1355" s="1052"/>
      <c r="P1355" s="1052"/>
      <c r="Q1355" s="1052"/>
      <c r="R1355" s="1054"/>
      <c r="S1355" s="1055"/>
      <c r="T1355" s="1052"/>
      <c r="U1355" s="1052"/>
      <c r="V1355" s="1052"/>
      <c r="W1355" s="1056"/>
      <c r="X1355" s="1055"/>
      <c r="Y1355" s="1052"/>
      <c r="Z1355" s="1052"/>
      <c r="AA1355" s="1052"/>
      <c r="AB1355" s="337">
        <f t="shared" si="250"/>
        <v>0</v>
      </c>
      <c r="AC1355" s="1055"/>
      <c r="AD1355" s="1052">
        <v>426</v>
      </c>
      <c r="AE1355" s="1052">
        <v>483</v>
      </c>
      <c r="AF1355" s="1052"/>
      <c r="AG1355" s="337">
        <f t="shared" si="255"/>
        <v>909</v>
      </c>
      <c r="AH1355" s="1055">
        <v>85</v>
      </c>
      <c r="AI1355" s="1052"/>
      <c r="AJ1355" s="1052"/>
      <c r="AK1355" s="1052"/>
      <c r="AL1355" s="337">
        <f t="shared" si="253"/>
        <v>85</v>
      </c>
    </row>
    <row r="1356" spans="1:38" ht="12.75" customHeight="1" x14ac:dyDescent="0.2">
      <c r="A1356" s="95" t="s">
        <v>278</v>
      </c>
      <c r="B1356" s="1051" t="s">
        <v>282</v>
      </c>
      <c r="C1356" s="1051" t="s">
        <v>162</v>
      </c>
      <c r="D1356" s="1052"/>
      <c r="E1356" s="1052"/>
      <c r="F1356" s="1052"/>
      <c r="G1356" s="1052"/>
      <c r="H1356" s="1053"/>
      <c r="I1356" s="1052"/>
      <c r="J1356" s="1052"/>
      <c r="K1356" s="1052"/>
      <c r="L1356" s="1052"/>
      <c r="M1356" s="1053"/>
      <c r="N1356" s="1052"/>
      <c r="O1356" s="1052"/>
      <c r="P1356" s="1052"/>
      <c r="Q1356" s="1052"/>
      <c r="R1356" s="1054"/>
      <c r="S1356" s="1055"/>
      <c r="T1356" s="1052"/>
      <c r="U1356" s="1052"/>
      <c r="V1356" s="1052"/>
      <c r="W1356" s="1056"/>
      <c r="X1356" s="1055"/>
      <c r="Y1356" s="1052"/>
      <c r="Z1356" s="1052"/>
      <c r="AA1356" s="1052"/>
      <c r="AB1356" s="337">
        <f t="shared" si="250"/>
        <v>0</v>
      </c>
      <c r="AC1356" s="1055"/>
      <c r="AD1356" s="1052">
        <v>1880</v>
      </c>
      <c r="AE1356" s="1052">
        <v>10177</v>
      </c>
      <c r="AF1356" s="1052">
        <v>14110</v>
      </c>
      <c r="AG1356" s="337">
        <f t="shared" si="255"/>
        <v>26167</v>
      </c>
      <c r="AH1356" s="1055">
        <v>8172</v>
      </c>
      <c r="AI1356" s="1052">
        <v>4773.2300000000005</v>
      </c>
      <c r="AJ1356" s="1052"/>
      <c r="AK1356" s="1052"/>
      <c r="AL1356" s="337">
        <f t="shared" si="253"/>
        <v>12945.23</v>
      </c>
    </row>
    <row r="1357" spans="1:38" ht="12.75" customHeight="1" x14ac:dyDescent="0.2">
      <c r="A1357" s="95" t="s">
        <v>278</v>
      </c>
      <c r="B1357" s="1051" t="s">
        <v>282</v>
      </c>
      <c r="C1357" s="1051" t="s">
        <v>139</v>
      </c>
      <c r="D1357" s="1052"/>
      <c r="E1357" s="1052"/>
      <c r="F1357" s="1052"/>
      <c r="G1357" s="1052"/>
      <c r="H1357" s="1053"/>
      <c r="I1357" s="1052"/>
      <c r="J1357" s="1052"/>
      <c r="K1357" s="1052"/>
      <c r="L1357" s="1052"/>
      <c r="M1357" s="1053"/>
      <c r="N1357" s="1052"/>
      <c r="O1357" s="1052"/>
      <c r="P1357" s="1052"/>
      <c r="Q1357" s="1052"/>
      <c r="R1357" s="1054"/>
      <c r="S1357" s="1055"/>
      <c r="T1357" s="1052"/>
      <c r="U1357" s="1052"/>
      <c r="V1357" s="1052"/>
      <c r="W1357" s="1056"/>
      <c r="X1357" s="1055"/>
      <c r="Y1357" s="1052"/>
      <c r="Z1357" s="1052"/>
      <c r="AA1357" s="1052"/>
      <c r="AB1357" s="337">
        <f t="shared" si="250"/>
        <v>0</v>
      </c>
      <c r="AC1357" s="1055"/>
      <c r="AD1357" s="1052">
        <v>2621</v>
      </c>
      <c r="AE1357" s="1052">
        <v>10911</v>
      </c>
      <c r="AF1357" s="1052">
        <v>9290</v>
      </c>
      <c r="AG1357" s="337">
        <f t="shared" si="239"/>
        <v>22822</v>
      </c>
      <c r="AH1357" s="1055">
        <v>5162</v>
      </c>
      <c r="AI1357" s="1052">
        <v>2935.1600000000003</v>
      </c>
      <c r="AJ1357" s="1052"/>
      <c r="AK1357" s="1052"/>
      <c r="AL1357" s="337">
        <f t="shared" si="253"/>
        <v>8097.16</v>
      </c>
    </row>
    <row r="1358" spans="1:38" ht="12.75" customHeight="1" x14ac:dyDescent="0.2">
      <c r="A1358" s="95" t="s">
        <v>278</v>
      </c>
      <c r="B1358" s="1051" t="s">
        <v>282</v>
      </c>
      <c r="C1358" s="1051" t="s">
        <v>143</v>
      </c>
      <c r="D1358" s="1052"/>
      <c r="E1358" s="1052"/>
      <c r="F1358" s="1052"/>
      <c r="G1358" s="1052"/>
      <c r="H1358" s="1053"/>
      <c r="I1358" s="1052"/>
      <c r="J1358" s="1052"/>
      <c r="K1358" s="1052"/>
      <c r="L1358" s="1052"/>
      <c r="M1358" s="1053"/>
      <c r="N1358" s="1052"/>
      <c r="O1358" s="1052"/>
      <c r="P1358" s="1052"/>
      <c r="Q1358" s="1052"/>
      <c r="R1358" s="1054"/>
      <c r="S1358" s="1055"/>
      <c r="T1358" s="1052"/>
      <c r="U1358" s="1052"/>
      <c r="V1358" s="1052"/>
      <c r="W1358" s="1056"/>
      <c r="X1358" s="1055"/>
      <c r="Y1358" s="1052"/>
      <c r="Z1358" s="1052"/>
      <c r="AA1358" s="1052"/>
      <c r="AB1358" s="337">
        <f t="shared" ref="AB1358:AB1362" si="256">SUM(X1358:AA1358)</f>
        <v>0</v>
      </c>
      <c r="AC1358" s="1055"/>
      <c r="AD1358" s="1052">
        <v>29399</v>
      </c>
      <c r="AE1358" s="1052">
        <v>30733</v>
      </c>
      <c r="AF1358" s="1052">
        <v>31273</v>
      </c>
      <c r="AG1358" s="337">
        <f t="shared" si="239"/>
        <v>91405</v>
      </c>
      <c r="AH1358" s="1055">
        <v>27144</v>
      </c>
      <c r="AI1358" s="1052">
        <v>41142.43</v>
      </c>
      <c r="AJ1358" s="1052"/>
      <c r="AK1358" s="1052"/>
      <c r="AL1358" s="337">
        <f t="shared" si="253"/>
        <v>68286.429999999993</v>
      </c>
    </row>
    <row r="1359" spans="1:38" ht="12.75" customHeight="1" x14ac:dyDescent="0.2">
      <c r="A1359" s="95" t="s">
        <v>27</v>
      </c>
      <c r="B1359" s="96" t="s">
        <v>249</v>
      </c>
      <c r="C1359" s="96" t="s">
        <v>125</v>
      </c>
      <c r="D1359" s="98">
        <v>1669.38</v>
      </c>
      <c r="E1359" s="98">
        <v>1465.6499999999999</v>
      </c>
      <c r="F1359" s="98">
        <v>2075.04</v>
      </c>
      <c r="G1359" s="98">
        <v>2938.5899999999988</v>
      </c>
      <c r="H1359" s="121">
        <f t="shared" si="246"/>
        <v>8148.659999999998</v>
      </c>
      <c r="I1359" s="98">
        <v>1768.8899999999994</v>
      </c>
      <c r="J1359" s="98">
        <v>1951.6699999999996</v>
      </c>
      <c r="K1359" s="98"/>
      <c r="L1359" s="98"/>
      <c r="M1359" s="121">
        <f t="shared" si="247"/>
        <v>3720.559999999999</v>
      </c>
      <c r="N1359" s="98"/>
      <c r="O1359" s="98"/>
      <c r="P1359" s="98"/>
      <c r="Q1359" s="98"/>
      <c r="R1359" s="329">
        <f t="shared" si="248"/>
        <v>0</v>
      </c>
      <c r="S1359" s="336"/>
      <c r="T1359" s="323"/>
      <c r="U1359" s="323"/>
      <c r="V1359" s="323"/>
      <c r="W1359" s="337">
        <f t="shared" si="232"/>
        <v>0</v>
      </c>
      <c r="X1359" s="336"/>
      <c r="Y1359" s="323"/>
      <c r="Z1359" s="323"/>
      <c r="AA1359" s="323"/>
      <c r="AB1359" s="337">
        <f t="shared" si="256"/>
        <v>0</v>
      </c>
      <c r="AC1359" s="336"/>
      <c r="AD1359" s="323"/>
      <c r="AE1359" s="323"/>
      <c r="AF1359" s="323"/>
      <c r="AG1359" s="337">
        <f t="shared" si="239"/>
        <v>0</v>
      </c>
      <c r="AH1359" s="336"/>
      <c r="AI1359" s="323"/>
      <c r="AJ1359" s="323"/>
      <c r="AK1359" s="323"/>
      <c r="AL1359" s="337">
        <f t="shared" si="253"/>
        <v>0</v>
      </c>
    </row>
    <row r="1360" spans="1:38" ht="12.75" customHeight="1" x14ac:dyDescent="0.2">
      <c r="A1360" s="95" t="s">
        <v>27</v>
      </c>
      <c r="B1360" s="96" t="s">
        <v>249</v>
      </c>
      <c r="C1360" s="96" t="s">
        <v>126</v>
      </c>
      <c r="D1360" s="98">
        <v>892.31000000000006</v>
      </c>
      <c r="E1360" s="98">
        <v>1335.59</v>
      </c>
      <c r="F1360" s="98">
        <v>1148.69</v>
      </c>
      <c r="G1360" s="98">
        <v>1463.96</v>
      </c>
      <c r="H1360" s="121">
        <f t="shared" si="246"/>
        <v>4840.55</v>
      </c>
      <c r="I1360" s="98">
        <v>661.21</v>
      </c>
      <c r="J1360" s="98">
        <v>423.45999999999992</v>
      </c>
      <c r="K1360" s="98"/>
      <c r="L1360" s="98"/>
      <c r="M1360" s="121">
        <f t="shared" si="247"/>
        <v>1084.67</v>
      </c>
      <c r="N1360" s="98"/>
      <c r="O1360" s="98"/>
      <c r="P1360" s="98"/>
      <c r="Q1360" s="98"/>
      <c r="R1360" s="329">
        <f t="shared" si="248"/>
        <v>0</v>
      </c>
      <c r="S1360" s="336"/>
      <c r="T1360" s="323"/>
      <c r="U1360" s="323"/>
      <c r="V1360" s="323"/>
      <c r="W1360" s="337">
        <f t="shared" si="232"/>
        <v>0</v>
      </c>
      <c r="X1360" s="336"/>
      <c r="Y1360" s="323"/>
      <c r="Z1360" s="323"/>
      <c r="AA1360" s="323"/>
      <c r="AB1360" s="337">
        <f t="shared" si="256"/>
        <v>0</v>
      </c>
      <c r="AC1360" s="336"/>
      <c r="AD1360" s="323"/>
      <c r="AE1360" s="323"/>
      <c r="AF1360" s="323"/>
      <c r="AG1360" s="337">
        <f t="shared" si="239"/>
        <v>0</v>
      </c>
      <c r="AH1360" s="336"/>
      <c r="AI1360" s="323"/>
      <c r="AJ1360" s="323"/>
      <c r="AK1360" s="323"/>
      <c r="AL1360" s="337">
        <f t="shared" si="253"/>
        <v>0</v>
      </c>
    </row>
    <row r="1361" spans="1:38" ht="12.75" customHeight="1" x14ac:dyDescent="0.2">
      <c r="A1361" s="95" t="s">
        <v>27</v>
      </c>
      <c r="B1361" s="96" t="s">
        <v>249</v>
      </c>
      <c r="C1361" s="96" t="s">
        <v>127</v>
      </c>
      <c r="D1361" s="98">
        <v>3977.24</v>
      </c>
      <c r="E1361" s="98">
        <v>3151.579999999999</v>
      </c>
      <c r="F1361" s="98">
        <v>4301.1399999999994</v>
      </c>
      <c r="G1361" s="98">
        <v>5981.01</v>
      </c>
      <c r="H1361" s="121">
        <f t="shared" si="246"/>
        <v>17410.97</v>
      </c>
      <c r="I1361" s="98">
        <v>5655.72</v>
      </c>
      <c r="J1361" s="98">
        <v>5387.3600000000006</v>
      </c>
      <c r="K1361" s="98"/>
      <c r="L1361" s="98"/>
      <c r="M1361" s="121">
        <f t="shared" si="247"/>
        <v>11043.080000000002</v>
      </c>
      <c r="N1361" s="98"/>
      <c r="O1361" s="98"/>
      <c r="P1361" s="98"/>
      <c r="Q1361" s="98"/>
      <c r="R1361" s="329">
        <f t="shared" si="248"/>
        <v>0</v>
      </c>
      <c r="S1361" s="336"/>
      <c r="T1361" s="323"/>
      <c r="U1361" s="323"/>
      <c r="V1361" s="323"/>
      <c r="W1361" s="337">
        <f t="shared" si="232"/>
        <v>0</v>
      </c>
      <c r="X1361" s="336"/>
      <c r="Y1361" s="323"/>
      <c r="Z1361" s="323"/>
      <c r="AA1361" s="323"/>
      <c r="AB1361" s="337">
        <f t="shared" si="256"/>
        <v>0</v>
      </c>
      <c r="AC1361" s="336"/>
      <c r="AD1361" s="323"/>
      <c r="AE1361" s="323"/>
      <c r="AF1361" s="323"/>
      <c r="AG1361" s="337">
        <f t="shared" si="239"/>
        <v>0</v>
      </c>
      <c r="AH1361" s="336"/>
      <c r="AI1361" s="323"/>
      <c r="AJ1361" s="323"/>
      <c r="AK1361" s="323"/>
      <c r="AL1361" s="337">
        <f t="shared" si="253"/>
        <v>0</v>
      </c>
    </row>
    <row r="1362" spans="1:38" ht="12.75" customHeight="1" x14ac:dyDescent="0.2">
      <c r="A1362" s="95" t="s">
        <v>27</v>
      </c>
      <c r="B1362" s="96" t="s">
        <v>249</v>
      </c>
      <c r="C1362" s="96" t="s">
        <v>162</v>
      </c>
      <c r="D1362" s="98"/>
      <c r="E1362" s="98"/>
      <c r="F1362" s="98">
        <v>1066.7700000000002</v>
      </c>
      <c r="G1362" s="98">
        <v>1216.74</v>
      </c>
      <c r="H1362" s="121">
        <f t="shared" si="246"/>
        <v>2283.5100000000002</v>
      </c>
      <c r="I1362" s="98">
        <v>785.99499999999989</v>
      </c>
      <c r="J1362" s="98">
        <v>795.04</v>
      </c>
      <c r="K1362" s="98"/>
      <c r="L1362" s="98"/>
      <c r="M1362" s="121">
        <f t="shared" si="247"/>
        <v>1581.0349999999999</v>
      </c>
      <c r="N1362" s="98"/>
      <c r="O1362" s="98"/>
      <c r="P1362" s="98"/>
      <c r="Q1362" s="98"/>
      <c r="R1362" s="329">
        <f t="shared" si="248"/>
        <v>0</v>
      </c>
      <c r="S1362" s="336"/>
      <c r="T1362" s="323"/>
      <c r="U1362" s="323"/>
      <c r="V1362" s="323"/>
      <c r="W1362" s="337">
        <f t="shared" si="232"/>
        <v>0</v>
      </c>
      <c r="X1362" s="336"/>
      <c r="Y1362" s="323"/>
      <c r="Z1362" s="323"/>
      <c r="AA1362" s="323"/>
      <c r="AB1362" s="337">
        <f t="shared" si="256"/>
        <v>0</v>
      </c>
      <c r="AC1362" s="336"/>
      <c r="AD1362" s="323"/>
      <c r="AE1362" s="323"/>
      <c r="AF1362" s="323"/>
      <c r="AG1362" s="337">
        <f t="shared" si="239"/>
        <v>0</v>
      </c>
      <c r="AH1362" s="336"/>
      <c r="AI1362" s="323"/>
      <c r="AJ1362" s="323"/>
      <c r="AK1362" s="323"/>
      <c r="AL1362" s="337">
        <f t="shared" si="253"/>
        <v>0</v>
      </c>
    </row>
    <row r="1363" spans="1:38" ht="12.75" customHeight="1" x14ac:dyDescent="0.2">
      <c r="A1363" s="95" t="s">
        <v>27</v>
      </c>
      <c r="B1363" s="96" t="s">
        <v>249</v>
      </c>
      <c r="C1363" s="96" t="s">
        <v>131</v>
      </c>
      <c r="D1363" s="98">
        <v>1062.2</v>
      </c>
      <c r="E1363" s="98">
        <v>1040.9000000000001</v>
      </c>
      <c r="F1363" s="98">
        <v>3434.49</v>
      </c>
      <c r="G1363" s="98">
        <v>2873.2999999999997</v>
      </c>
      <c r="H1363" s="121">
        <f t="shared" si="246"/>
        <v>8410.89</v>
      </c>
      <c r="I1363" s="98">
        <v>1493.06</v>
      </c>
      <c r="J1363" s="98">
        <v>905.54999999999984</v>
      </c>
      <c r="K1363" s="98"/>
      <c r="L1363" s="98"/>
      <c r="M1363" s="121">
        <f t="shared" si="247"/>
        <v>2398.6099999999997</v>
      </c>
      <c r="N1363" s="98"/>
      <c r="O1363" s="98"/>
      <c r="P1363" s="98"/>
      <c r="Q1363" s="98"/>
      <c r="R1363" s="329">
        <f t="shared" si="248"/>
        <v>0</v>
      </c>
      <c r="S1363" s="336"/>
      <c r="T1363" s="323"/>
      <c r="U1363" s="323"/>
      <c r="V1363" s="323"/>
      <c r="W1363" s="337">
        <f t="shared" si="232"/>
        <v>0</v>
      </c>
      <c r="X1363" s="336"/>
      <c r="Y1363" s="323"/>
      <c r="Z1363" s="323"/>
      <c r="AA1363" s="323"/>
      <c r="AB1363" s="337">
        <f t="shared" si="243"/>
        <v>0</v>
      </c>
      <c r="AC1363" s="336"/>
      <c r="AD1363" s="323"/>
      <c r="AE1363" s="323"/>
      <c r="AF1363" s="323"/>
      <c r="AG1363" s="337">
        <f t="shared" si="239"/>
        <v>0</v>
      </c>
      <c r="AH1363" s="336"/>
      <c r="AI1363" s="323"/>
      <c r="AJ1363" s="323"/>
      <c r="AK1363" s="323"/>
      <c r="AL1363" s="337">
        <f t="shared" si="253"/>
        <v>0</v>
      </c>
    </row>
    <row r="1364" spans="1:38" ht="12.75" customHeight="1" x14ac:dyDescent="0.2">
      <c r="A1364" s="95" t="s">
        <v>27</v>
      </c>
      <c r="B1364" s="96" t="s">
        <v>249</v>
      </c>
      <c r="C1364" s="96" t="s">
        <v>156</v>
      </c>
      <c r="D1364" s="98">
        <v>474.21999999999991</v>
      </c>
      <c r="E1364" s="98">
        <v>931.72</v>
      </c>
      <c r="F1364" s="98"/>
      <c r="G1364" s="98">
        <v>2059.64</v>
      </c>
      <c r="H1364" s="121">
        <f t="shared" si="246"/>
        <v>3465.58</v>
      </c>
      <c r="I1364" s="98">
        <v>719.48</v>
      </c>
      <c r="J1364" s="98">
        <v>1868.4</v>
      </c>
      <c r="K1364" s="98"/>
      <c r="L1364" s="98"/>
      <c r="M1364" s="121">
        <f t="shared" si="247"/>
        <v>2587.88</v>
      </c>
      <c r="N1364" s="98"/>
      <c r="O1364" s="98"/>
      <c r="P1364" s="98"/>
      <c r="Q1364" s="98"/>
      <c r="R1364" s="329">
        <f t="shared" si="248"/>
        <v>0</v>
      </c>
      <c r="S1364" s="336"/>
      <c r="T1364" s="323"/>
      <c r="U1364" s="323"/>
      <c r="V1364" s="323"/>
      <c r="W1364" s="337">
        <f t="shared" ref="W1364:W1428" si="257">SUM(S1364:V1364)</f>
        <v>0</v>
      </c>
      <c r="X1364" s="336"/>
      <c r="Y1364" s="323"/>
      <c r="Z1364" s="323"/>
      <c r="AA1364" s="323"/>
      <c r="AB1364" s="337">
        <f t="shared" si="243"/>
        <v>0</v>
      </c>
      <c r="AC1364" s="336"/>
      <c r="AD1364" s="323"/>
      <c r="AE1364" s="323"/>
      <c r="AF1364" s="323"/>
      <c r="AG1364" s="337">
        <f t="shared" si="239"/>
        <v>0</v>
      </c>
      <c r="AH1364" s="336"/>
      <c r="AI1364" s="323"/>
      <c r="AJ1364" s="323"/>
      <c r="AK1364" s="323"/>
      <c r="AL1364" s="337">
        <f t="shared" si="253"/>
        <v>0</v>
      </c>
    </row>
    <row r="1365" spans="1:38" ht="12.75" customHeight="1" x14ac:dyDescent="0.2">
      <c r="A1365" s="95" t="s">
        <v>27</v>
      </c>
      <c r="B1365" s="96" t="s">
        <v>249</v>
      </c>
      <c r="C1365" s="96" t="s">
        <v>153</v>
      </c>
      <c r="D1365" s="98">
        <v>12484.760000000002</v>
      </c>
      <c r="E1365" s="98">
        <v>8534.7200000000012</v>
      </c>
      <c r="F1365" s="98">
        <v>2444.73</v>
      </c>
      <c r="G1365" s="98">
        <v>9730.2899999999991</v>
      </c>
      <c r="H1365" s="121">
        <f t="shared" si="246"/>
        <v>33194.5</v>
      </c>
      <c r="I1365" s="98">
        <v>9999.6900000000023</v>
      </c>
      <c r="J1365" s="98">
        <v>7933.5500000000011</v>
      </c>
      <c r="K1365" s="98"/>
      <c r="L1365" s="98"/>
      <c r="M1365" s="121">
        <f t="shared" si="247"/>
        <v>17933.240000000005</v>
      </c>
      <c r="N1365" s="98"/>
      <c r="O1365" s="98"/>
      <c r="P1365" s="98"/>
      <c r="Q1365" s="98"/>
      <c r="R1365" s="329">
        <f t="shared" si="248"/>
        <v>0</v>
      </c>
      <c r="S1365" s="336"/>
      <c r="T1365" s="323"/>
      <c r="U1365" s="323"/>
      <c r="V1365" s="323"/>
      <c r="W1365" s="337">
        <f t="shared" si="257"/>
        <v>0</v>
      </c>
      <c r="X1365" s="336"/>
      <c r="Y1365" s="323"/>
      <c r="Z1365" s="323"/>
      <c r="AA1365" s="323"/>
      <c r="AB1365" s="337">
        <f t="shared" si="243"/>
        <v>0</v>
      </c>
      <c r="AC1365" s="336"/>
      <c r="AD1365" s="323"/>
      <c r="AE1365" s="323"/>
      <c r="AF1365" s="323"/>
      <c r="AG1365" s="337">
        <f t="shared" si="239"/>
        <v>0</v>
      </c>
      <c r="AH1365" s="336"/>
      <c r="AI1365" s="323"/>
      <c r="AJ1365" s="323"/>
      <c r="AK1365" s="323"/>
      <c r="AL1365" s="337">
        <f t="shared" si="253"/>
        <v>0</v>
      </c>
    </row>
    <row r="1366" spans="1:38" ht="12.75" customHeight="1" x14ac:dyDescent="0.2">
      <c r="A1366" s="95" t="s">
        <v>27</v>
      </c>
      <c r="B1366" s="96" t="s">
        <v>249</v>
      </c>
      <c r="C1366" s="96" t="s">
        <v>141</v>
      </c>
      <c r="D1366" s="98">
        <v>11412.100000000002</v>
      </c>
      <c r="E1366" s="98">
        <v>5272.71</v>
      </c>
      <c r="F1366" s="98">
        <v>10513.36</v>
      </c>
      <c r="G1366" s="98">
        <v>17990.129999999997</v>
      </c>
      <c r="H1366" s="121">
        <f t="shared" si="246"/>
        <v>45188.3</v>
      </c>
      <c r="I1366" s="98">
        <v>14295.560000000001</v>
      </c>
      <c r="J1366" s="98">
        <v>12328.879999999997</v>
      </c>
      <c r="K1366" s="98"/>
      <c r="L1366" s="98"/>
      <c r="M1366" s="121">
        <f t="shared" si="247"/>
        <v>26624.44</v>
      </c>
      <c r="N1366" s="98"/>
      <c r="O1366" s="98"/>
      <c r="P1366" s="98"/>
      <c r="Q1366" s="98"/>
      <c r="R1366" s="329">
        <f t="shared" si="248"/>
        <v>0</v>
      </c>
      <c r="S1366" s="336"/>
      <c r="T1366" s="323"/>
      <c r="U1366" s="323"/>
      <c r="V1366" s="323"/>
      <c r="W1366" s="337">
        <f t="shared" si="257"/>
        <v>0</v>
      </c>
      <c r="X1366" s="336"/>
      <c r="Y1366" s="323"/>
      <c r="Z1366" s="323"/>
      <c r="AA1366" s="323"/>
      <c r="AB1366" s="337">
        <f t="shared" si="243"/>
        <v>0</v>
      </c>
      <c r="AC1366" s="336"/>
      <c r="AD1366" s="323"/>
      <c r="AE1366" s="323"/>
      <c r="AF1366" s="323"/>
      <c r="AG1366" s="337">
        <f t="shared" si="239"/>
        <v>0</v>
      </c>
      <c r="AH1366" s="336"/>
      <c r="AI1366" s="323"/>
      <c r="AJ1366" s="323"/>
      <c r="AK1366" s="323"/>
      <c r="AL1366" s="337">
        <f t="shared" si="253"/>
        <v>0</v>
      </c>
    </row>
    <row r="1367" spans="1:38" ht="12.75" customHeight="1" x14ac:dyDescent="0.2">
      <c r="A1367" s="95" t="s">
        <v>27</v>
      </c>
      <c r="B1367" s="96" t="s">
        <v>249</v>
      </c>
      <c r="C1367" s="96" t="s">
        <v>142</v>
      </c>
      <c r="D1367" s="98">
        <v>2048.1999999999998</v>
      </c>
      <c r="E1367" s="98">
        <v>1309.9199999999998</v>
      </c>
      <c r="F1367" s="98">
        <v>4463.4100000000008</v>
      </c>
      <c r="G1367" s="98">
        <v>1012.4000000000001</v>
      </c>
      <c r="H1367" s="121">
        <f t="shared" si="246"/>
        <v>8833.93</v>
      </c>
      <c r="I1367" s="98">
        <v>323.39999999999998</v>
      </c>
      <c r="J1367" s="98">
        <v>2739.2500000000005</v>
      </c>
      <c r="K1367" s="98"/>
      <c r="L1367" s="98"/>
      <c r="M1367" s="121">
        <f t="shared" si="247"/>
        <v>3062.6500000000005</v>
      </c>
      <c r="N1367" s="98"/>
      <c r="O1367" s="98"/>
      <c r="P1367" s="98"/>
      <c r="Q1367" s="98"/>
      <c r="R1367" s="329">
        <f t="shared" si="248"/>
        <v>0</v>
      </c>
      <c r="S1367" s="336"/>
      <c r="T1367" s="323"/>
      <c r="U1367" s="323"/>
      <c r="V1367" s="323"/>
      <c r="W1367" s="337">
        <f t="shared" si="257"/>
        <v>0</v>
      </c>
      <c r="X1367" s="336"/>
      <c r="Y1367" s="323"/>
      <c r="Z1367" s="323"/>
      <c r="AA1367" s="323"/>
      <c r="AB1367" s="337">
        <f t="shared" si="243"/>
        <v>0</v>
      </c>
      <c r="AC1367" s="336"/>
      <c r="AD1367" s="323"/>
      <c r="AE1367" s="323"/>
      <c r="AF1367" s="323"/>
      <c r="AG1367" s="337">
        <f t="shared" si="239"/>
        <v>0</v>
      </c>
      <c r="AH1367" s="336"/>
      <c r="AI1367" s="323"/>
      <c r="AJ1367" s="323"/>
      <c r="AK1367" s="323"/>
      <c r="AL1367" s="337">
        <f t="shared" si="253"/>
        <v>0</v>
      </c>
    </row>
    <row r="1368" spans="1:38" ht="12.75" customHeight="1" x14ac:dyDescent="0.2">
      <c r="A1368" s="95" t="s">
        <v>27</v>
      </c>
      <c r="B1368" s="96" t="s">
        <v>249</v>
      </c>
      <c r="C1368" s="96" t="s">
        <v>143</v>
      </c>
      <c r="D1368" s="98">
        <v>8088.4200000000019</v>
      </c>
      <c r="E1368" s="98">
        <v>8229.2200000000012</v>
      </c>
      <c r="F1368" s="98">
        <v>4404.2300000000005</v>
      </c>
      <c r="G1368" s="98">
        <v>15214.420000000006</v>
      </c>
      <c r="H1368" s="121">
        <f t="shared" si="246"/>
        <v>35936.290000000008</v>
      </c>
      <c r="I1368" s="98">
        <v>9332.9800000000014</v>
      </c>
      <c r="J1368" s="98">
        <v>8862.6100000000042</v>
      </c>
      <c r="K1368" s="98"/>
      <c r="L1368" s="98"/>
      <c r="M1368" s="121">
        <f t="shared" si="247"/>
        <v>18195.590000000004</v>
      </c>
      <c r="N1368" s="98"/>
      <c r="O1368" s="98"/>
      <c r="P1368" s="98"/>
      <c r="Q1368" s="98"/>
      <c r="R1368" s="329">
        <f t="shared" si="248"/>
        <v>0</v>
      </c>
      <c r="S1368" s="336"/>
      <c r="T1368" s="323"/>
      <c r="U1368" s="323"/>
      <c r="V1368" s="323"/>
      <c r="W1368" s="337">
        <f t="shared" si="257"/>
        <v>0</v>
      </c>
      <c r="X1368" s="336"/>
      <c r="Y1368" s="323"/>
      <c r="Z1368" s="323"/>
      <c r="AA1368" s="323"/>
      <c r="AB1368" s="337">
        <f t="shared" si="243"/>
        <v>0</v>
      </c>
      <c r="AC1368" s="336"/>
      <c r="AD1368" s="323"/>
      <c r="AE1368" s="323"/>
      <c r="AF1368" s="323"/>
      <c r="AG1368" s="337">
        <f t="shared" si="239"/>
        <v>0</v>
      </c>
      <c r="AH1368" s="336"/>
      <c r="AI1368" s="323"/>
      <c r="AJ1368" s="323"/>
      <c r="AK1368" s="323"/>
      <c r="AL1368" s="337">
        <f t="shared" si="253"/>
        <v>0</v>
      </c>
    </row>
    <row r="1369" spans="1:38" ht="12.75" customHeight="1" x14ac:dyDescent="0.2">
      <c r="A1369" s="95" t="s">
        <v>27</v>
      </c>
      <c r="B1369" s="96" t="s">
        <v>249</v>
      </c>
      <c r="C1369" s="96" t="s">
        <v>144</v>
      </c>
      <c r="D1369" s="98">
        <v>2105</v>
      </c>
      <c r="E1369" s="98">
        <v>2097.7999999999997</v>
      </c>
      <c r="F1369" s="98">
        <v>1521.1599999999999</v>
      </c>
      <c r="G1369" s="98">
        <v>4981.88</v>
      </c>
      <c r="H1369" s="121">
        <f t="shared" si="246"/>
        <v>10705.84</v>
      </c>
      <c r="I1369" s="98">
        <v>5090.7799999999988</v>
      </c>
      <c r="J1369" s="98">
        <v>3987.4599999999996</v>
      </c>
      <c r="K1369" s="98"/>
      <c r="L1369" s="98"/>
      <c r="M1369" s="121">
        <f t="shared" si="247"/>
        <v>9078.239999999998</v>
      </c>
      <c r="N1369" s="98"/>
      <c r="O1369" s="98"/>
      <c r="P1369" s="98"/>
      <c r="Q1369" s="98"/>
      <c r="R1369" s="329">
        <f t="shared" si="248"/>
        <v>0</v>
      </c>
      <c r="S1369" s="336"/>
      <c r="T1369" s="323"/>
      <c r="U1369" s="323"/>
      <c r="V1369" s="323"/>
      <c r="W1369" s="337">
        <f t="shared" si="257"/>
        <v>0</v>
      </c>
      <c r="X1369" s="336"/>
      <c r="Y1369" s="323"/>
      <c r="Z1369" s="323"/>
      <c r="AA1369" s="323"/>
      <c r="AB1369" s="337">
        <f t="shared" si="243"/>
        <v>0</v>
      </c>
      <c r="AC1369" s="336"/>
      <c r="AD1369" s="323"/>
      <c r="AE1369" s="323"/>
      <c r="AF1369" s="323"/>
      <c r="AG1369" s="337">
        <f t="shared" si="239"/>
        <v>0</v>
      </c>
      <c r="AH1369" s="336"/>
      <c r="AI1369" s="323"/>
      <c r="AJ1369" s="323"/>
      <c r="AK1369" s="323"/>
      <c r="AL1369" s="337">
        <f t="shared" si="253"/>
        <v>0</v>
      </c>
    </row>
    <row r="1370" spans="1:38" ht="12.75" customHeight="1" x14ac:dyDescent="0.2">
      <c r="A1370" s="95" t="s">
        <v>27</v>
      </c>
      <c r="B1370" s="96" t="s">
        <v>249</v>
      </c>
      <c r="C1370" s="96" t="s">
        <v>145</v>
      </c>
      <c r="D1370" s="98">
        <v>86.88</v>
      </c>
      <c r="E1370" s="98">
        <v>117.6</v>
      </c>
      <c r="F1370" s="98">
        <v>440.90000000000003</v>
      </c>
      <c r="G1370" s="98"/>
      <c r="H1370" s="121">
        <f t="shared" si="246"/>
        <v>645.38</v>
      </c>
      <c r="I1370" s="98"/>
      <c r="J1370" s="98">
        <v>186.2</v>
      </c>
      <c r="K1370" s="98"/>
      <c r="L1370" s="98"/>
      <c r="M1370" s="121">
        <f t="shared" si="247"/>
        <v>186.2</v>
      </c>
      <c r="N1370" s="98"/>
      <c r="O1370" s="98"/>
      <c r="P1370" s="98"/>
      <c r="Q1370" s="98"/>
      <c r="R1370" s="329">
        <f t="shared" si="248"/>
        <v>0</v>
      </c>
      <c r="S1370" s="336"/>
      <c r="T1370" s="323"/>
      <c r="U1370" s="323"/>
      <c r="V1370" s="323"/>
      <c r="W1370" s="337">
        <f t="shared" si="257"/>
        <v>0</v>
      </c>
      <c r="X1370" s="336"/>
      <c r="Y1370" s="323"/>
      <c r="Z1370" s="323"/>
      <c r="AA1370" s="323"/>
      <c r="AB1370" s="337">
        <f t="shared" si="243"/>
        <v>0</v>
      </c>
      <c r="AC1370" s="336"/>
      <c r="AD1370" s="323"/>
      <c r="AE1370" s="323"/>
      <c r="AF1370" s="323"/>
      <c r="AG1370" s="337">
        <f t="shared" si="239"/>
        <v>0</v>
      </c>
      <c r="AH1370" s="336"/>
      <c r="AI1370" s="323"/>
      <c r="AJ1370" s="323"/>
      <c r="AK1370" s="323"/>
      <c r="AL1370" s="337">
        <f t="shared" si="253"/>
        <v>0</v>
      </c>
    </row>
    <row r="1371" spans="1:38" ht="12.75" customHeight="1" x14ac:dyDescent="0.2">
      <c r="A1371" s="95" t="s">
        <v>27</v>
      </c>
      <c r="B1371" s="96" t="s">
        <v>249</v>
      </c>
      <c r="C1371" s="96" t="s">
        <v>146</v>
      </c>
      <c r="D1371" s="98">
        <v>1111.8400000000001</v>
      </c>
      <c r="E1371" s="98">
        <v>2152.34</v>
      </c>
      <c r="F1371" s="98">
        <v>2710.8100000000004</v>
      </c>
      <c r="G1371" s="98">
        <v>3873.9399999999996</v>
      </c>
      <c r="H1371" s="121">
        <f t="shared" si="246"/>
        <v>9848.93</v>
      </c>
      <c r="I1371" s="98">
        <v>1928.2599999999998</v>
      </c>
      <c r="J1371" s="98">
        <v>3778.76</v>
      </c>
      <c r="K1371" s="98"/>
      <c r="L1371" s="98"/>
      <c r="M1371" s="121">
        <f t="shared" si="247"/>
        <v>5707.02</v>
      </c>
      <c r="N1371" s="98"/>
      <c r="O1371" s="98"/>
      <c r="P1371" s="98"/>
      <c r="Q1371" s="98"/>
      <c r="R1371" s="329">
        <f t="shared" si="248"/>
        <v>0</v>
      </c>
      <c r="S1371" s="336"/>
      <c r="T1371" s="323"/>
      <c r="U1371" s="323"/>
      <c r="V1371" s="323"/>
      <c r="W1371" s="337">
        <f t="shared" si="257"/>
        <v>0</v>
      </c>
      <c r="X1371" s="336"/>
      <c r="Y1371" s="323"/>
      <c r="Z1371" s="323"/>
      <c r="AA1371" s="323"/>
      <c r="AB1371" s="337">
        <f t="shared" si="243"/>
        <v>0</v>
      </c>
      <c r="AC1371" s="336"/>
      <c r="AD1371" s="323"/>
      <c r="AE1371" s="323"/>
      <c r="AF1371" s="323"/>
      <c r="AG1371" s="337">
        <f t="shared" si="239"/>
        <v>0</v>
      </c>
      <c r="AH1371" s="336"/>
      <c r="AI1371" s="323"/>
      <c r="AJ1371" s="323"/>
      <c r="AK1371" s="323"/>
      <c r="AL1371" s="337">
        <f t="shared" si="253"/>
        <v>0</v>
      </c>
    </row>
    <row r="1372" spans="1:38" ht="12.75" customHeight="1" x14ac:dyDescent="0.2">
      <c r="A1372" s="95" t="s">
        <v>27</v>
      </c>
      <c r="B1372" s="96" t="s">
        <v>249</v>
      </c>
      <c r="C1372" s="96" t="s">
        <v>147</v>
      </c>
      <c r="D1372" s="98"/>
      <c r="E1372" s="98"/>
      <c r="F1372" s="98">
        <v>1919.8700000000003</v>
      </c>
      <c r="G1372" s="98"/>
      <c r="H1372" s="121">
        <f t="shared" si="246"/>
        <v>1919.8700000000003</v>
      </c>
      <c r="I1372" s="98"/>
      <c r="J1372" s="98"/>
      <c r="K1372" s="98"/>
      <c r="L1372" s="98"/>
      <c r="M1372" s="121">
        <f t="shared" si="247"/>
        <v>0</v>
      </c>
      <c r="N1372" s="98"/>
      <c r="O1372" s="98"/>
      <c r="P1372" s="98"/>
      <c r="Q1372" s="98"/>
      <c r="R1372" s="329">
        <f t="shared" si="248"/>
        <v>0</v>
      </c>
      <c r="S1372" s="336"/>
      <c r="T1372" s="323"/>
      <c r="U1372" s="323"/>
      <c r="V1372" s="323"/>
      <c r="W1372" s="337">
        <f t="shared" si="257"/>
        <v>0</v>
      </c>
      <c r="X1372" s="336"/>
      <c r="Y1372" s="323"/>
      <c r="Z1372" s="323"/>
      <c r="AA1372" s="323"/>
      <c r="AB1372" s="337">
        <f t="shared" si="243"/>
        <v>0</v>
      </c>
      <c r="AC1372" s="336"/>
      <c r="AD1372" s="323"/>
      <c r="AE1372" s="323"/>
      <c r="AF1372" s="323"/>
      <c r="AG1372" s="337">
        <f t="shared" si="239"/>
        <v>0</v>
      </c>
      <c r="AH1372" s="336"/>
      <c r="AI1372" s="323"/>
      <c r="AJ1372" s="323"/>
      <c r="AK1372" s="323"/>
      <c r="AL1372" s="337">
        <f t="shared" si="253"/>
        <v>0</v>
      </c>
    </row>
    <row r="1373" spans="1:38" ht="12.75" customHeight="1" x14ac:dyDescent="0.2">
      <c r="A1373" s="95" t="s">
        <v>27</v>
      </c>
      <c r="B1373" s="96" t="s">
        <v>28</v>
      </c>
      <c r="C1373" s="96" t="s">
        <v>125</v>
      </c>
      <c r="D1373" s="98">
        <v>1524.48</v>
      </c>
      <c r="E1373" s="98">
        <v>1324.37</v>
      </c>
      <c r="F1373" s="98">
        <v>2124.96</v>
      </c>
      <c r="G1373" s="98">
        <v>2291.94</v>
      </c>
      <c r="H1373" s="121">
        <f t="shared" si="246"/>
        <v>7265.75</v>
      </c>
      <c r="I1373" s="98">
        <v>1247.3699999999999</v>
      </c>
      <c r="J1373" s="98">
        <v>1567.94</v>
      </c>
      <c r="K1373" s="98"/>
      <c r="L1373" s="98"/>
      <c r="M1373" s="121">
        <f t="shared" si="247"/>
        <v>2815.31</v>
      </c>
      <c r="N1373" s="98"/>
      <c r="O1373" s="98"/>
      <c r="P1373" s="98"/>
      <c r="Q1373" s="98"/>
      <c r="R1373" s="329">
        <f t="shared" si="248"/>
        <v>0</v>
      </c>
      <c r="S1373" s="336"/>
      <c r="T1373" s="323"/>
      <c r="U1373" s="323"/>
      <c r="V1373" s="323"/>
      <c r="W1373" s="337">
        <f t="shared" si="257"/>
        <v>0</v>
      </c>
      <c r="X1373" s="336"/>
      <c r="Y1373" s="323"/>
      <c r="Z1373" s="323"/>
      <c r="AA1373" s="323"/>
      <c r="AB1373" s="337">
        <f t="shared" si="243"/>
        <v>0</v>
      </c>
      <c r="AC1373" s="336"/>
      <c r="AD1373" s="323"/>
      <c r="AE1373" s="323"/>
      <c r="AF1373" s="323"/>
      <c r="AG1373" s="337">
        <f t="shared" si="239"/>
        <v>0</v>
      </c>
      <c r="AH1373" s="336"/>
      <c r="AI1373" s="323"/>
      <c r="AJ1373" s="323"/>
      <c r="AK1373" s="323"/>
      <c r="AL1373" s="337">
        <f t="shared" si="253"/>
        <v>0</v>
      </c>
    </row>
    <row r="1374" spans="1:38" ht="12.75" customHeight="1" x14ac:dyDescent="0.2">
      <c r="A1374" s="95" t="s">
        <v>27</v>
      </c>
      <c r="B1374" s="96" t="s">
        <v>28</v>
      </c>
      <c r="C1374" s="96" t="s">
        <v>161</v>
      </c>
      <c r="D1374" s="98">
        <v>1345.2399999999998</v>
      </c>
      <c r="E1374" s="98">
        <v>1984.06</v>
      </c>
      <c r="F1374" s="98">
        <v>1863.3200000000002</v>
      </c>
      <c r="G1374" s="98">
        <v>2704.2799999999997</v>
      </c>
      <c r="H1374" s="121">
        <f t="shared" si="246"/>
        <v>7896.9</v>
      </c>
      <c r="I1374" s="98">
        <v>993.70999999999992</v>
      </c>
      <c r="J1374" s="98">
        <v>886.5</v>
      </c>
      <c r="K1374" s="98"/>
      <c r="L1374" s="98"/>
      <c r="M1374" s="121">
        <f t="shared" si="247"/>
        <v>1880.21</v>
      </c>
      <c r="N1374" s="98"/>
      <c r="O1374" s="98"/>
      <c r="P1374" s="98"/>
      <c r="Q1374" s="98"/>
      <c r="R1374" s="329">
        <f t="shared" si="248"/>
        <v>0</v>
      </c>
      <c r="S1374" s="336"/>
      <c r="T1374" s="323"/>
      <c r="U1374" s="323"/>
      <c r="V1374" s="323"/>
      <c r="W1374" s="337">
        <f t="shared" si="257"/>
        <v>0</v>
      </c>
      <c r="X1374" s="336"/>
      <c r="Y1374" s="323"/>
      <c r="Z1374" s="323"/>
      <c r="AA1374" s="323"/>
      <c r="AB1374" s="337">
        <f t="shared" si="243"/>
        <v>0</v>
      </c>
      <c r="AC1374" s="336"/>
      <c r="AD1374" s="323"/>
      <c r="AE1374" s="323"/>
      <c r="AF1374" s="323"/>
      <c r="AG1374" s="337">
        <f t="shared" si="239"/>
        <v>0</v>
      </c>
      <c r="AH1374" s="336"/>
      <c r="AI1374" s="323"/>
      <c r="AJ1374" s="323"/>
      <c r="AK1374" s="323"/>
      <c r="AL1374" s="337">
        <f t="shared" si="253"/>
        <v>0</v>
      </c>
    </row>
    <row r="1375" spans="1:38" ht="12.75" customHeight="1" x14ac:dyDescent="0.2">
      <c r="A1375" s="95" t="s">
        <v>27</v>
      </c>
      <c r="B1375" s="96" t="s">
        <v>28</v>
      </c>
      <c r="C1375" s="96" t="s">
        <v>159</v>
      </c>
      <c r="D1375" s="98">
        <v>798.39</v>
      </c>
      <c r="E1375" s="98">
        <v>677.09</v>
      </c>
      <c r="F1375" s="98">
        <v>735.32</v>
      </c>
      <c r="G1375" s="98">
        <v>758.97</v>
      </c>
      <c r="H1375" s="121">
        <f t="shared" si="246"/>
        <v>2969.7700000000004</v>
      </c>
      <c r="I1375" s="98">
        <v>477.89</v>
      </c>
      <c r="J1375" s="98">
        <v>287.55</v>
      </c>
      <c r="K1375" s="98"/>
      <c r="L1375" s="98"/>
      <c r="M1375" s="121">
        <f t="shared" si="247"/>
        <v>765.44</v>
      </c>
      <c r="N1375" s="98"/>
      <c r="O1375" s="98"/>
      <c r="P1375" s="98"/>
      <c r="Q1375" s="98"/>
      <c r="R1375" s="329">
        <f t="shared" si="248"/>
        <v>0</v>
      </c>
      <c r="S1375" s="336"/>
      <c r="T1375" s="323"/>
      <c r="U1375" s="323"/>
      <c r="V1375" s="323"/>
      <c r="W1375" s="337">
        <f t="shared" si="257"/>
        <v>0</v>
      </c>
      <c r="X1375" s="336"/>
      <c r="Y1375" s="323"/>
      <c r="Z1375" s="323"/>
      <c r="AA1375" s="323"/>
      <c r="AB1375" s="337">
        <f t="shared" si="243"/>
        <v>0</v>
      </c>
      <c r="AC1375" s="336"/>
      <c r="AD1375" s="323"/>
      <c r="AE1375" s="323"/>
      <c r="AF1375" s="323"/>
      <c r="AG1375" s="337">
        <f t="shared" si="239"/>
        <v>0</v>
      </c>
      <c r="AH1375" s="336"/>
      <c r="AI1375" s="323"/>
      <c r="AJ1375" s="323"/>
      <c r="AK1375" s="323"/>
      <c r="AL1375" s="337">
        <f t="shared" si="253"/>
        <v>0</v>
      </c>
    </row>
    <row r="1376" spans="1:38" ht="12.75" customHeight="1" x14ac:dyDescent="0.2">
      <c r="A1376" s="95" t="s">
        <v>27</v>
      </c>
      <c r="B1376" s="96" t="s">
        <v>28</v>
      </c>
      <c r="C1376" s="96" t="s">
        <v>127</v>
      </c>
      <c r="D1376" s="98">
        <v>2788.95</v>
      </c>
      <c r="E1376" s="98">
        <v>377.52</v>
      </c>
      <c r="F1376" s="98">
        <v>3841.04</v>
      </c>
      <c r="G1376" s="98">
        <v>4645.47</v>
      </c>
      <c r="H1376" s="121">
        <f t="shared" si="246"/>
        <v>11652.98</v>
      </c>
      <c r="I1376" s="98">
        <v>1840.1</v>
      </c>
      <c r="J1376" s="98">
        <v>2971.96</v>
      </c>
      <c r="K1376" s="98"/>
      <c r="L1376" s="98"/>
      <c r="M1376" s="121">
        <f t="shared" si="247"/>
        <v>4812.0599999999995</v>
      </c>
      <c r="N1376" s="98"/>
      <c r="O1376" s="98"/>
      <c r="P1376" s="98"/>
      <c r="Q1376" s="98"/>
      <c r="R1376" s="329">
        <f t="shared" si="248"/>
        <v>0</v>
      </c>
      <c r="S1376" s="336"/>
      <c r="T1376" s="323"/>
      <c r="U1376" s="323"/>
      <c r="V1376" s="323"/>
      <c r="W1376" s="337">
        <f t="shared" si="257"/>
        <v>0</v>
      </c>
      <c r="X1376" s="336"/>
      <c r="Y1376" s="323"/>
      <c r="Z1376" s="323"/>
      <c r="AA1376" s="323"/>
      <c r="AB1376" s="337">
        <f t="shared" si="243"/>
        <v>0</v>
      </c>
      <c r="AC1376" s="336"/>
      <c r="AD1376" s="323"/>
      <c r="AE1376" s="323"/>
      <c r="AF1376" s="323"/>
      <c r="AG1376" s="337">
        <f t="shared" si="239"/>
        <v>0</v>
      </c>
      <c r="AH1376" s="336"/>
      <c r="AI1376" s="323"/>
      <c r="AJ1376" s="323"/>
      <c r="AK1376" s="323"/>
      <c r="AL1376" s="337">
        <f t="shared" si="253"/>
        <v>0</v>
      </c>
    </row>
    <row r="1377" spans="1:38" ht="12.75" customHeight="1" x14ac:dyDescent="0.2">
      <c r="A1377" s="95" t="s">
        <v>27</v>
      </c>
      <c r="B1377" s="96" t="s">
        <v>28</v>
      </c>
      <c r="C1377" s="96" t="s">
        <v>162</v>
      </c>
      <c r="D1377" s="98">
        <v>707.94</v>
      </c>
      <c r="E1377" s="98">
        <v>1477.13</v>
      </c>
      <c r="F1377" s="98">
        <v>2997.13</v>
      </c>
      <c r="G1377" s="98">
        <v>2540.1999999999998</v>
      </c>
      <c r="H1377" s="121">
        <f t="shared" si="246"/>
        <v>7722.4000000000005</v>
      </c>
      <c r="I1377" s="98">
        <v>1044.75</v>
      </c>
      <c r="J1377" s="98">
        <v>1297.93</v>
      </c>
      <c r="K1377" s="98"/>
      <c r="L1377" s="98"/>
      <c r="M1377" s="121">
        <f t="shared" si="247"/>
        <v>2342.6800000000003</v>
      </c>
      <c r="N1377" s="98"/>
      <c r="O1377" s="98"/>
      <c r="P1377" s="98"/>
      <c r="Q1377" s="98"/>
      <c r="R1377" s="329">
        <f t="shared" si="248"/>
        <v>0</v>
      </c>
      <c r="S1377" s="336"/>
      <c r="T1377" s="323"/>
      <c r="U1377" s="323"/>
      <c r="V1377" s="323"/>
      <c r="W1377" s="337">
        <f t="shared" si="257"/>
        <v>0</v>
      </c>
      <c r="X1377" s="336"/>
      <c r="Y1377" s="323"/>
      <c r="Z1377" s="323"/>
      <c r="AA1377" s="323"/>
      <c r="AB1377" s="337">
        <f t="shared" si="243"/>
        <v>0</v>
      </c>
      <c r="AC1377" s="336"/>
      <c r="AD1377" s="323"/>
      <c r="AE1377" s="323"/>
      <c r="AF1377" s="323"/>
      <c r="AG1377" s="337">
        <f t="shared" si="239"/>
        <v>0</v>
      </c>
      <c r="AH1377" s="336"/>
      <c r="AI1377" s="323"/>
      <c r="AJ1377" s="323"/>
      <c r="AK1377" s="323"/>
      <c r="AL1377" s="337">
        <f t="shared" si="253"/>
        <v>0</v>
      </c>
    </row>
    <row r="1378" spans="1:38" ht="12.75" customHeight="1" x14ac:dyDescent="0.2">
      <c r="A1378" s="95" t="s">
        <v>27</v>
      </c>
      <c r="B1378" s="96" t="s">
        <v>28</v>
      </c>
      <c r="C1378" s="96" t="s">
        <v>134</v>
      </c>
      <c r="D1378" s="98">
        <v>7843.57</v>
      </c>
      <c r="E1378" s="98">
        <v>5624.5</v>
      </c>
      <c r="F1378" s="98">
        <v>7964.8099999999995</v>
      </c>
      <c r="G1378" s="98">
        <v>12390.06</v>
      </c>
      <c r="H1378" s="121">
        <f t="shared" si="246"/>
        <v>33822.939999999995</v>
      </c>
      <c r="I1378" s="98">
        <v>8093.57</v>
      </c>
      <c r="J1378" s="98">
        <v>4727.83</v>
      </c>
      <c r="K1378" s="98"/>
      <c r="L1378" s="98"/>
      <c r="M1378" s="121">
        <f t="shared" si="247"/>
        <v>12821.4</v>
      </c>
      <c r="N1378" s="98"/>
      <c r="O1378" s="98"/>
      <c r="P1378" s="98"/>
      <c r="Q1378" s="98"/>
      <c r="R1378" s="329">
        <f t="shared" si="248"/>
        <v>0</v>
      </c>
      <c r="S1378" s="336"/>
      <c r="T1378" s="323"/>
      <c r="U1378" s="323"/>
      <c r="V1378" s="323"/>
      <c r="W1378" s="337">
        <f t="shared" si="257"/>
        <v>0</v>
      </c>
      <c r="X1378" s="336"/>
      <c r="Y1378" s="323"/>
      <c r="Z1378" s="323"/>
      <c r="AA1378" s="323"/>
      <c r="AB1378" s="337">
        <f t="shared" si="243"/>
        <v>0</v>
      </c>
      <c r="AC1378" s="336"/>
      <c r="AD1378" s="323"/>
      <c r="AE1378" s="323"/>
      <c r="AF1378" s="323"/>
      <c r="AG1378" s="337">
        <f t="shared" si="239"/>
        <v>0</v>
      </c>
      <c r="AH1378" s="336"/>
      <c r="AI1378" s="323"/>
      <c r="AJ1378" s="323"/>
      <c r="AK1378" s="323"/>
      <c r="AL1378" s="337">
        <f t="shared" si="253"/>
        <v>0</v>
      </c>
    </row>
    <row r="1379" spans="1:38" ht="12.75" customHeight="1" x14ac:dyDescent="0.2">
      <c r="A1379" s="95" t="s">
        <v>27</v>
      </c>
      <c r="B1379" s="96" t="s">
        <v>28</v>
      </c>
      <c r="C1379" s="96" t="s">
        <v>135</v>
      </c>
      <c r="D1379" s="98">
        <v>4169.9800000000005</v>
      </c>
      <c r="E1379" s="98">
        <v>3055.1</v>
      </c>
      <c r="F1379" s="98">
        <v>5783.7499999999991</v>
      </c>
      <c r="G1379" s="98">
        <v>5455.1200000000008</v>
      </c>
      <c r="H1379" s="121">
        <f t="shared" si="246"/>
        <v>18463.949999999997</v>
      </c>
      <c r="I1379" s="98">
        <v>3822.83</v>
      </c>
      <c r="J1379" s="98">
        <v>2885.25</v>
      </c>
      <c r="K1379" s="98"/>
      <c r="L1379" s="98"/>
      <c r="M1379" s="121">
        <f t="shared" si="247"/>
        <v>6708.08</v>
      </c>
      <c r="N1379" s="98"/>
      <c r="O1379" s="98"/>
      <c r="P1379" s="98"/>
      <c r="Q1379" s="98"/>
      <c r="R1379" s="329">
        <f t="shared" si="248"/>
        <v>0</v>
      </c>
      <c r="S1379" s="336"/>
      <c r="T1379" s="323"/>
      <c r="U1379" s="323"/>
      <c r="V1379" s="323"/>
      <c r="W1379" s="337">
        <f t="shared" si="257"/>
        <v>0</v>
      </c>
      <c r="X1379" s="336"/>
      <c r="Y1379" s="323"/>
      <c r="Z1379" s="323"/>
      <c r="AA1379" s="323"/>
      <c r="AB1379" s="337">
        <f t="shared" si="243"/>
        <v>0</v>
      </c>
      <c r="AC1379" s="336"/>
      <c r="AD1379" s="323"/>
      <c r="AE1379" s="323"/>
      <c r="AF1379" s="323"/>
      <c r="AG1379" s="337">
        <f t="shared" si="239"/>
        <v>0</v>
      </c>
      <c r="AH1379" s="336"/>
      <c r="AI1379" s="323"/>
      <c r="AJ1379" s="323"/>
      <c r="AK1379" s="323"/>
      <c r="AL1379" s="337">
        <f t="shared" si="253"/>
        <v>0</v>
      </c>
    </row>
    <row r="1380" spans="1:38" ht="12.75" customHeight="1" x14ac:dyDescent="0.2">
      <c r="A1380" s="95" t="s">
        <v>27</v>
      </c>
      <c r="B1380" s="96" t="s">
        <v>28</v>
      </c>
      <c r="C1380" s="96" t="s">
        <v>136</v>
      </c>
      <c r="D1380" s="98">
        <v>5527.49</v>
      </c>
      <c r="E1380" s="98">
        <v>1956.74</v>
      </c>
      <c r="F1380" s="98">
        <v>4828.67</v>
      </c>
      <c r="G1380" s="98">
        <v>4179.7</v>
      </c>
      <c r="H1380" s="121">
        <f t="shared" si="246"/>
        <v>16492.599999999999</v>
      </c>
      <c r="I1380" s="98">
        <v>4017.87</v>
      </c>
      <c r="J1380" s="98">
        <v>2538.04</v>
      </c>
      <c r="K1380" s="98"/>
      <c r="L1380" s="98"/>
      <c r="M1380" s="121">
        <f t="shared" si="247"/>
        <v>6555.91</v>
      </c>
      <c r="N1380" s="98"/>
      <c r="O1380" s="98"/>
      <c r="P1380" s="98"/>
      <c r="Q1380" s="98"/>
      <c r="R1380" s="329">
        <f t="shared" si="248"/>
        <v>0</v>
      </c>
      <c r="S1380" s="336"/>
      <c r="T1380" s="323"/>
      <c r="U1380" s="323"/>
      <c r="V1380" s="323"/>
      <c r="W1380" s="337">
        <f t="shared" si="257"/>
        <v>0</v>
      </c>
      <c r="X1380" s="336"/>
      <c r="Y1380" s="323"/>
      <c r="Z1380" s="323"/>
      <c r="AA1380" s="323"/>
      <c r="AB1380" s="337">
        <f t="shared" si="243"/>
        <v>0</v>
      </c>
      <c r="AC1380" s="336"/>
      <c r="AD1380" s="323"/>
      <c r="AE1380" s="323"/>
      <c r="AF1380" s="323"/>
      <c r="AG1380" s="337">
        <f t="shared" si="239"/>
        <v>0</v>
      </c>
      <c r="AH1380" s="336"/>
      <c r="AI1380" s="323"/>
      <c r="AJ1380" s="323"/>
      <c r="AK1380" s="323"/>
      <c r="AL1380" s="337">
        <f t="shared" si="253"/>
        <v>0</v>
      </c>
    </row>
    <row r="1381" spans="1:38" ht="12.75" customHeight="1" x14ac:dyDescent="0.2">
      <c r="A1381" s="95" t="s">
        <v>27</v>
      </c>
      <c r="B1381" s="96" t="s">
        <v>28</v>
      </c>
      <c r="C1381" s="96" t="s">
        <v>137</v>
      </c>
      <c r="D1381" s="98">
        <v>164.96</v>
      </c>
      <c r="E1381" s="98">
        <v>673.12999999999988</v>
      </c>
      <c r="F1381" s="98">
        <v>500.51</v>
      </c>
      <c r="G1381" s="98">
        <v>1032.1999999999998</v>
      </c>
      <c r="H1381" s="121">
        <f t="shared" si="246"/>
        <v>2370.7999999999997</v>
      </c>
      <c r="I1381" s="98">
        <v>286.08999999999997</v>
      </c>
      <c r="J1381" s="98">
        <v>538.28</v>
      </c>
      <c r="K1381" s="98"/>
      <c r="L1381" s="98"/>
      <c r="M1381" s="121">
        <f t="shared" si="247"/>
        <v>824.36999999999989</v>
      </c>
      <c r="N1381" s="98"/>
      <c r="O1381" s="98"/>
      <c r="P1381" s="98"/>
      <c r="Q1381" s="98"/>
      <c r="R1381" s="329">
        <f t="shared" si="248"/>
        <v>0</v>
      </c>
      <c r="S1381" s="336"/>
      <c r="T1381" s="323"/>
      <c r="U1381" s="323"/>
      <c r="V1381" s="323"/>
      <c r="W1381" s="337">
        <f t="shared" si="257"/>
        <v>0</v>
      </c>
      <c r="X1381" s="336"/>
      <c r="Y1381" s="323"/>
      <c r="Z1381" s="323"/>
      <c r="AA1381" s="323"/>
      <c r="AB1381" s="337">
        <f t="shared" si="243"/>
        <v>0</v>
      </c>
      <c r="AC1381" s="336"/>
      <c r="AD1381" s="323"/>
      <c r="AE1381" s="323"/>
      <c r="AF1381" s="323"/>
      <c r="AG1381" s="337">
        <f t="shared" si="239"/>
        <v>0</v>
      </c>
      <c r="AH1381" s="336"/>
      <c r="AI1381" s="323"/>
      <c r="AJ1381" s="323"/>
      <c r="AK1381" s="323"/>
      <c r="AL1381" s="337">
        <f t="shared" si="253"/>
        <v>0</v>
      </c>
    </row>
    <row r="1382" spans="1:38" ht="12.75" customHeight="1" x14ac:dyDescent="0.2">
      <c r="A1382" s="95" t="s">
        <v>27</v>
      </c>
      <c r="B1382" s="96" t="s">
        <v>28</v>
      </c>
      <c r="C1382" s="96" t="s">
        <v>148</v>
      </c>
      <c r="D1382" s="98">
        <v>105.93</v>
      </c>
      <c r="E1382" s="98"/>
      <c r="F1382" s="98">
        <v>4208.91</v>
      </c>
      <c r="G1382" s="98"/>
      <c r="H1382" s="121">
        <f t="shared" si="246"/>
        <v>4314.84</v>
      </c>
      <c r="I1382" s="98"/>
      <c r="J1382" s="98"/>
      <c r="K1382" s="98"/>
      <c r="L1382" s="98"/>
      <c r="M1382" s="121">
        <f t="shared" si="247"/>
        <v>0</v>
      </c>
      <c r="N1382" s="98"/>
      <c r="O1382" s="98"/>
      <c r="P1382" s="98"/>
      <c r="Q1382" s="98"/>
      <c r="R1382" s="329">
        <f t="shared" si="248"/>
        <v>0</v>
      </c>
      <c r="S1382" s="336"/>
      <c r="T1382" s="323"/>
      <c r="U1382" s="323"/>
      <c r="V1382" s="323"/>
      <c r="W1382" s="337">
        <f t="shared" si="257"/>
        <v>0</v>
      </c>
      <c r="X1382" s="336"/>
      <c r="Y1382" s="323"/>
      <c r="Z1382" s="323"/>
      <c r="AA1382" s="323"/>
      <c r="AB1382" s="337">
        <f t="shared" si="243"/>
        <v>0</v>
      </c>
      <c r="AC1382" s="336"/>
      <c r="AD1382" s="323"/>
      <c r="AE1382" s="323"/>
      <c r="AF1382" s="323"/>
      <c r="AG1382" s="337">
        <f t="shared" si="239"/>
        <v>0</v>
      </c>
      <c r="AH1382" s="336"/>
      <c r="AI1382" s="323"/>
      <c r="AJ1382" s="323"/>
      <c r="AK1382" s="323"/>
      <c r="AL1382" s="337">
        <f t="shared" si="253"/>
        <v>0</v>
      </c>
    </row>
    <row r="1383" spans="1:38" ht="12.75" customHeight="1" x14ac:dyDescent="0.2">
      <c r="A1383" s="95" t="s">
        <v>27</v>
      </c>
      <c r="B1383" s="96" t="s">
        <v>28</v>
      </c>
      <c r="C1383" s="96" t="s">
        <v>141</v>
      </c>
      <c r="D1383" s="98"/>
      <c r="E1383" s="98"/>
      <c r="F1383" s="98"/>
      <c r="G1383" s="98"/>
      <c r="H1383" s="121">
        <f t="shared" si="246"/>
        <v>0</v>
      </c>
      <c r="I1383" s="98"/>
      <c r="J1383" s="98">
        <v>1695.78</v>
      </c>
      <c r="K1383" s="98"/>
      <c r="L1383" s="98"/>
      <c r="M1383" s="121">
        <f t="shared" si="247"/>
        <v>1695.78</v>
      </c>
      <c r="N1383" s="98"/>
      <c r="O1383" s="98"/>
      <c r="P1383" s="98"/>
      <c r="Q1383" s="98"/>
      <c r="R1383" s="329">
        <f t="shared" si="248"/>
        <v>0</v>
      </c>
      <c r="S1383" s="336"/>
      <c r="T1383" s="323"/>
      <c r="U1383" s="323"/>
      <c r="V1383" s="323"/>
      <c r="W1383" s="337">
        <f t="shared" si="257"/>
        <v>0</v>
      </c>
      <c r="X1383" s="336"/>
      <c r="Y1383" s="323"/>
      <c r="Z1383" s="323"/>
      <c r="AA1383" s="323"/>
      <c r="AB1383" s="337">
        <f t="shared" si="243"/>
        <v>0</v>
      </c>
      <c r="AC1383" s="336"/>
      <c r="AD1383" s="323"/>
      <c r="AE1383" s="323"/>
      <c r="AF1383" s="323"/>
      <c r="AG1383" s="337">
        <f t="shared" si="239"/>
        <v>0</v>
      </c>
      <c r="AH1383" s="336"/>
      <c r="AI1383" s="323"/>
      <c r="AJ1383" s="323"/>
      <c r="AK1383" s="323"/>
      <c r="AL1383" s="337">
        <f t="shared" si="253"/>
        <v>0</v>
      </c>
    </row>
    <row r="1384" spans="1:38" ht="12.75" customHeight="1" x14ac:dyDescent="0.2">
      <c r="A1384" s="95" t="s">
        <v>27</v>
      </c>
      <c r="B1384" s="96" t="s">
        <v>28</v>
      </c>
      <c r="C1384" s="96" t="s">
        <v>142</v>
      </c>
      <c r="D1384" s="98">
        <v>2358.0500000000002</v>
      </c>
      <c r="E1384" s="98">
        <v>3984.2699999999995</v>
      </c>
      <c r="F1384" s="98">
        <v>9435.56</v>
      </c>
      <c r="G1384" s="98">
        <v>5470.03</v>
      </c>
      <c r="H1384" s="121">
        <f t="shared" si="246"/>
        <v>21247.91</v>
      </c>
      <c r="I1384" s="98">
        <v>3442.35</v>
      </c>
      <c r="J1384" s="98"/>
      <c r="K1384" s="98"/>
      <c r="L1384" s="98"/>
      <c r="M1384" s="121">
        <f t="shared" si="247"/>
        <v>3442.35</v>
      </c>
      <c r="N1384" s="98"/>
      <c r="O1384" s="98"/>
      <c r="P1384" s="98"/>
      <c r="Q1384" s="98"/>
      <c r="R1384" s="329">
        <f t="shared" si="248"/>
        <v>0</v>
      </c>
      <c r="S1384" s="336"/>
      <c r="T1384" s="323"/>
      <c r="U1384" s="323"/>
      <c r="V1384" s="323"/>
      <c r="W1384" s="337">
        <f t="shared" si="257"/>
        <v>0</v>
      </c>
      <c r="X1384" s="336"/>
      <c r="Y1384" s="323"/>
      <c r="Z1384" s="323"/>
      <c r="AA1384" s="323"/>
      <c r="AB1384" s="337">
        <f t="shared" si="243"/>
        <v>0</v>
      </c>
      <c r="AC1384" s="336"/>
      <c r="AD1384" s="323"/>
      <c r="AE1384" s="323"/>
      <c r="AF1384" s="323"/>
      <c r="AG1384" s="337">
        <f t="shared" si="239"/>
        <v>0</v>
      </c>
      <c r="AH1384" s="336"/>
      <c r="AI1384" s="323"/>
      <c r="AJ1384" s="323"/>
      <c r="AK1384" s="323"/>
      <c r="AL1384" s="337">
        <f t="shared" si="253"/>
        <v>0</v>
      </c>
    </row>
    <row r="1385" spans="1:38" ht="12.75" customHeight="1" x14ac:dyDescent="0.2">
      <c r="A1385" s="95" t="s">
        <v>27</v>
      </c>
      <c r="B1385" s="96" t="s">
        <v>28</v>
      </c>
      <c r="C1385" s="96" t="s">
        <v>143</v>
      </c>
      <c r="D1385" s="98">
        <v>8023.83</v>
      </c>
      <c r="E1385" s="98">
        <v>6136.96</v>
      </c>
      <c r="F1385" s="98">
        <v>9911.25</v>
      </c>
      <c r="G1385" s="98">
        <v>14567.43</v>
      </c>
      <c r="H1385" s="121">
        <f t="shared" si="246"/>
        <v>38639.47</v>
      </c>
      <c r="I1385" s="98">
        <v>6842.11</v>
      </c>
      <c r="J1385" s="98">
        <v>5896.6</v>
      </c>
      <c r="K1385" s="98"/>
      <c r="L1385" s="98"/>
      <c r="M1385" s="121">
        <f t="shared" si="247"/>
        <v>12738.71</v>
      </c>
      <c r="N1385" s="98"/>
      <c r="O1385" s="98"/>
      <c r="P1385" s="98"/>
      <c r="Q1385" s="98"/>
      <c r="R1385" s="329">
        <f t="shared" si="248"/>
        <v>0</v>
      </c>
      <c r="S1385" s="336"/>
      <c r="T1385" s="323"/>
      <c r="U1385" s="323"/>
      <c r="V1385" s="323"/>
      <c r="W1385" s="337">
        <f t="shared" si="257"/>
        <v>0</v>
      </c>
      <c r="X1385" s="336"/>
      <c r="Y1385" s="323"/>
      <c r="Z1385" s="323"/>
      <c r="AA1385" s="323"/>
      <c r="AB1385" s="337">
        <f t="shared" si="243"/>
        <v>0</v>
      </c>
      <c r="AC1385" s="336"/>
      <c r="AD1385" s="323"/>
      <c r="AE1385" s="323"/>
      <c r="AF1385" s="323"/>
      <c r="AG1385" s="337">
        <f t="shared" si="239"/>
        <v>0</v>
      </c>
      <c r="AH1385" s="336"/>
      <c r="AI1385" s="323"/>
      <c r="AJ1385" s="323"/>
      <c r="AK1385" s="323"/>
      <c r="AL1385" s="337">
        <f t="shared" si="253"/>
        <v>0</v>
      </c>
    </row>
    <row r="1386" spans="1:38" ht="12.75" customHeight="1" x14ac:dyDescent="0.2">
      <c r="A1386" s="95" t="s">
        <v>27</v>
      </c>
      <c r="B1386" s="96" t="s">
        <v>28</v>
      </c>
      <c r="C1386" s="96" t="s">
        <v>144</v>
      </c>
      <c r="D1386" s="98"/>
      <c r="E1386" s="98"/>
      <c r="F1386" s="98"/>
      <c r="G1386" s="98"/>
      <c r="H1386" s="121">
        <f t="shared" si="246"/>
        <v>0</v>
      </c>
      <c r="I1386" s="98">
        <v>5603.89</v>
      </c>
      <c r="J1386" s="98">
        <v>2053.4</v>
      </c>
      <c r="K1386" s="98"/>
      <c r="L1386" s="98"/>
      <c r="M1386" s="121">
        <f t="shared" si="247"/>
        <v>7657.2900000000009</v>
      </c>
      <c r="N1386" s="98"/>
      <c r="O1386" s="98"/>
      <c r="P1386" s="98"/>
      <c r="Q1386" s="98"/>
      <c r="R1386" s="329">
        <f t="shared" si="248"/>
        <v>0</v>
      </c>
      <c r="S1386" s="336"/>
      <c r="T1386" s="323"/>
      <c r="U1386" s="323"/>
      <c r="V1386" s="323"/>
      <c r="W1386" s="337">
        <f t="shared" si="257"/>
        <v>0</v>
      </c>
      <c r="X1386" s="336"/>
      <c r="Y1386" s="323"/>
      <c r="Z1386" s="323"/>
      <c r="AA1386" s="323"/>
      <c r="AB1386" s="337">
        <f t="shared" si="243"/>
        <v>0</v>
      </c>
      <c r="AC1386" s="336"/>
      <c r="AD1386" s="323"/>
      <c r="AE1386" s="323"/>
      <c r="AF1386" s="323"/>
      <c r="AG1386" s="337">
        <f t="shared" si="239"/>
        <v>0</v>
      </c>
      <c r="AH1386" s="336"/>
      <c r="AI1386" s="323"/>
      <c r="AJ1386" s="323"/>
      <c r="AK1386" s="323"/>
      <c r="AL1386" s="337">
        <f t="shared" si="253"/>
        <v>0</v>
      </c>
    </row>
    <row r="1387" spans="1:38" ht="12.75" customHeight="1" x14ac:dyDescent="0.2">
      <c r="A1387" s="95" t="s">
        <v>27</v>
      </c>
      <c r="B1387" s="96" t="s">
        <v>28</v>
      </c>
      <c r="C1387" s="96" t="s">
        <v>145</v>
      </c>
      <c r="D1387" s="98">
        <v>588.79</v>
      </c>
      <c r="E1387" s="98">
        <v>913</v>
      </c>
      <c r="F1387" s="98">
        <v>3326.07</v>
      </c>
      <c r="G1387" s="98">
        <v>3337.1099999999997</v>
      </c>
      <c r="H1387" s="121">
        <f t="shared" si="246"/>
        <v>8164.97</v>
      </c>
      <c r="I1387" s="98">
        <v>1407.22</v>
      </c>
      <c r="J1387" s="98"/>
      <c r="K1387" s="98"/>
      <c r="L1387" s="98"/>
      <c r="M1387" s="121">
        <f t="shared" si="247"/>
        <v>1407.22</v>
      </c>
      <c r="N1387" s="98"/>
      <c r="O1387" s="98"/>
      <c r="P1387" s="98"/>
      <c r="Q1387" s="98"/>
      <c r="R1387" s="329">
        <f t="shared" si="248"/>
        <v>0</v>
      </c>
      <c r="S1387" s="336"/>
      <c r="T1387" s="323"/>
      <c r="U1387" s="323"/>
      <c r="V1387" s="323"/>
      <c r="W1387" s="337">
        <f t="shared" si="257"/>
        <v>0</v>
      </c>
      <c r="X1387" s="336"/>
      <c r="Y1387" s="323"/>
      <c r="Z1387" s="323"/>
      <c r="AA1387" s="323"/>
      <c r="AB1387" s="337">
        <f t="shared" si="243"/>
        <v>0</v>
      </c>
      <c r="AC1387" s="336"/>
      <c r="AD1387" s="323"/>
      <c r="AE1387" s="323"/>
      <c r="AF1387" s="323"/>
      <c r="AG1387" s="337">
        <f t="shared" si="239"/>
        <v>0</v>
      </c>
      <c r="AH1387" s="336"/>
      <c r="AI1387" s="323"/>
      <c r="AJ1387" s="323"/>
      <c r="AK1387" s="323"/>
      <c r="AL1387" s="337">
        <f t="shared" ref="AL1387:AL1513" si="258">SUM(AH1387:AK1387)</f>
        <v>0</v>
      </c>
    </row>
    <row r="1388" spans="1:38" ht="12.75" customHeight="1" x14ac:dyDescent="0.2">
      <c r="A1388" s="95" t="s">
        <v>27</v>
      </c>
      <c r="B1388" s="96" t="s">
        <v>28</v>
      </c>
      <c r="C1388" s="96" t="s">
        <v>146</v>
      </c>
      <c r="D1388" s="98">
        <v>295.44</v>
      </c>
      <c r="E1388" s="98">
        <v>1120.42</v>
      </c>
      <c r="F1388" s="98">
        <v>2344.4899999999998</v>
      </c>
      <c r="G1388" s="98">
        <v>2265.67</v>
      </c>
      <c r="H1388" s="121">
        <f t="shared" si="246"/>
        <v>6026.02</v>
      </c>
      <c r="I1388" s="98">
        <v>842.55</v>
      </c>
      <c r="J1388" s="98">
        <v>515.83000000000004</v>
      </c>
      <c r="K1388" s="98"/>
      <c r="L1388" s="98"/>
      <c r="M1388" s="121">
        <f t="shared" si="247"/>
        <v>1358.38</v>
      </c>
      <c r="N1388" s="98"/>
      <c r="O1388" s="98"/>
      <c r="P1388" s="98"/>
      <c r="Q1388" s="98"/>
      <c r="R1388" s="329">
        <f t="shared" si="248"/>
        <v>0</v>
      </c>
      <c r="S1388" s="336"/>
      <c r="T1388" s="323"/>
      <c r="U1388" s="323"/>
      <c r="V1388" s="323"/>
      <c r="W1388" s="337">
        <f t="shared" si="257"/>
        <v>0</v>
      </c>
      <c r="X1388" s="336"/>
      <c r="Y1388" s="323"/>
      <c r="Z1388" s="323"/>
      <c r="AA1388" s="323"/>
      <c r="AB1388" s="337">
        <f t="shared" si="243"/>
        <v>0</v>
      </c>
      <c r="AC1388" s="336"/>
      <c r="AD1388" s="323"/>
      <c r="AE1388" s="323"/>
      <c r="AF1388" s="323"/>
      <c r="AG1388" s="337">
        <f t="shared" ref="AG1388:AG1459" si="259">SUM(AC1388:AF1388)</f>
        <v>0</v>
      </c>
      <c r="AH1388" s="336"/>
      <c r="AI1388" s="323"/>
      <c r="AJ1388" s="323"/>
      <c r="AK1388" s="323"/>
      <c r="AL1388" s="337">
        <f t="shared" si="258"/>
        <v>0</v>
      </c>
    </row>
    <row r="1389" spans="1:38" ht="12.75" customHeight="1" x14ac:dyDescent="0.2">
      <c r="A1389" s="95" t="s">
        <v>27</v>
      </c>
      <c r="B1389" s="96" t="s">
        <v>29</v>
      </c>
      <c r="C1389" s="96" t="s">
        <v>125</v>
      </c>
      <c r="D1389" s="98">
        <v>3080</v>
      </c>
      <c r="E1389" s="98">
        <v>2450</v>
      </c>
      <c r="F1389" s="98">
        <v>3413</v>
      </c>
      <c r="G1389" s="98">
        <v>3931</v>
      </c>
      <c r="H1389" s="121">
        <f t="shared" ref="H1389:H1421" si="260">SUM(D1389:G1389)</f>
        <v>12874</v>
      </c>
      <c r="I1389" s="98">
        <v>2603</v>
      </c>
      <c r="J1389" s="98">
        <v>2329</v>
      </c>
      <c r="K1389" s="98"/>
      <c r="L1389" s="98"/>
      <c r="M1389" s="121">
        <f t="shared" ref="M1389:M1421" si="261">SUM(I1389:L1389)</f>
        <v>4932</v>
      </c>
      <c r="N1389" s="98"/>
      <c r="O1389" s="98"/>
      <c r="P1389" s="98"/>
      <c r="Q1389" s="98"/>
      <c r="R1389" s="329">
        <f t="shared" ref="R1389:R1421" si="262">SUM(N1389:Q1389)</f>
        <v>0</v>
      </c>
      <c r="S1389" s="336"/>
      <c r="T1389" s="323"/>
      <c r="U1389" s="323"/>
      <c r="V1389" s="323"/>
      <c r="W1389" s="337">
        <f t="shared" si="257"/>
        <v>0</v>
      </c>
      <c r="X1389" s="336"/>
      <c r="Y1389" s="323"/>
      <c r="Z1389" s="323"/>
      <c r="AA1389" s="323"/>
      <c r="AB1389" s="337">
        <f t="shared" si="243"/>
        <v>0</v>
      </c>
      <c r="AC1389" s="336"/>
      <c r="AD1389" s="323"/>
      <c r="AE1389" s="323"/>
      <c r="AF1389" s="323"/>
      <c r="AG1389" s="337">
        <f t="shared" si="259"/>
        <v>0</v>
      </c>
      <c r="AH1389" s="336"/>
      <c r="AI1389" s="323"/>
      <c r="AJ1389" s="323"/>
      <c r="AK1389" s="323"/>
      <c r="AL1389" s="337">
        <f t="shared" si="258"/>
        <v>0</v>
      </c>
    </row>
    <row r="1390" spans="1:38" ht="12.75" customHeight="1" x14ac:dyDescent="0.2">
      <c r="A1390" s="95" t="s">
        <v>27</v>
      </c>
      <c r="B1390" s="96" t="s">
        <v>29</v>
      </c>
      <c r="C1390" s="96" t="s">
        <v>126</v>
      </c>
      <c r="D1390" s="98">
        <v>2007</v>
      </c>
      <c r="E1390" s="98"/>
      <c r="F1390" s="98"/>
      <c r="G1390" s="98"/>
      <c r="H1390" s="121">
        <f t="shared" si="260"/>
        <v>2007</v>
      </c>
      <c r="I1390" s="98"/>
      <c r="J1390" s="98"/>
      <c r="K1390" s="98"/>
      <c r="L1390" s="98"/>
      <c r="M1390" s="121">
        <f t="shared" si="261"/>
        <v>0</v>
      </c>
      <c r="N1390" s="98"/>
      <c r="O1390" s="98"/>
      <c r="P1390" s="98"/>
      <c r="Q1390" s="98"/>
      <c r="R1390" s="329">
        <f t="shared" si="262"/>
        <v>0</v>
      </c>
      <c r="S1390" s="336"/>
      <c r="T1390" s="323"/>
      <c r="U1390" s="323"/>
      <c r="V1390" s="323"/>
      <c r="W1390" s="337">
        <f t="shared" si="257"/>
        <v>0</v>
      </c>
      <c r="X1390" s="336"/>
      <c r="Y1390" s="323"/>
      <c r="Z1390" s="323"/>
      <c r="AA1390" s="323"/>
      <c r="AB1390" s="337">
        <f t="shared" si="243"/>
        <v>0</v>
      </c>
      <c r="AC1390" s="336"/>
      <c r="AD1390" s="323"/>
      <c r="AE1390" s="323"/>
      <c r="AF1390" s="323"/>
      <c r="AG1390" s="337">
        <f t="shared" si="259"/>
        <v>0</v>
      </c>
      <c r="AH1390" s="336"/>
      <c r="AI1390" s="323"/>
      <c r="AJ1390" s="323"/>
      <c r="AK1390" s="323"/>
      <c r="AL1390" s="337">
        <f t="shared" si="258"/>
        <v>0</v>
      </c>
    </row>
    <row r="1391" spans="1:38" ht="12.75" customHeight="1" x14ac:dyDescent="0.2">
      <c r="A1391" s="95" t="s">
        <v>27</v>
      </c>
      <c r="B1391" s="96" t="s">
        <v>29</v>
      </c>
      <c r="C1391" s="96" t="s">
        <v>161</v>
      </c>
      <c r="D1391" s="98">
        <v>12992</v>
      </c>
      <c r="E1391" s="98">
        <v>10639</v>
      </c>
      <c r="F1391" s="98">
        <v>18131</v>
      </c>
      <c r="G1391" s="98">
        <v>16940</v>
      </c>
      <c r="H1391" s="121">
        <f t="shared" si="260"/>
        <v>58702</v>
      </c>
      <c r="I1391" s="98">
        <v>12300</v>
      </c>
      <c r="J1391" s="98">
        <v>9756</v>
      </c>
      <c r="K1391" s="98"/>
      <c r="L1391" s="98"/>
      <c r="M1391" s="121">
        <f t="shared" si="261"/>
        <v>22056</v>
      </c>
      <c r="N1391" s="98"/>
      <c r="O1391" s="98"/>
      <c r="P1391" s="98"/>
      <c r="Q1391" s="98"/>
      <c r="R1391" s="329">
        <f t="shared" si="262"/>
        <v>0</v>
      </c>
      <c r="S1391" s="336"/>
      <c r="T1391" s="323"/>
      <c r="U1391" s="323"/>
      <c r="V1391" s="323"/>
      <c r="W1391" s="337">
        <f t="shared" si="257"/>
        <v>0</v>
      </c>
      <c r="X1391" s="336"/>
      <c r="Y1391" s="323"/>
      <c r="Z1391" s="323"/>
      <c r="AA1391" s="323"/>
      <c r="AB1391" s="337">
        <f t="shared" si="243"/>
        <v>0</v>
      </c>
      <c r="AC1391" s="336"/>
      <c r="AD1391" s="323"/>
      <c r="AE1391" s="323"/>
      <c r="AF1391" s="323"/>
      <c r="AG1391" s="337">
        <f t="shared" si="259"/>
        <v>0</v>
      </c>
      <c r="AH1391" s="336"/>
      <c r="AI1391" s="323"/>
      <c r="AJ1391" s="323"/>
      <c r="AK1391" s="323"/>
      <c r="AL1391" s="337">
        <f t="shared" si="258"/>
        <v>0</v>
      </c>
    </row>
    <row r="1392" spans="1:38" ht="12.75" customHeight="1" x14ac:dyDescent="0.2">
      <c r="A1392" s="95" t="s">
        <v>27</v>
      </c>
      <c r="B1392" s="96" t="s">
        <v>29</v>
      </c>
      <c r="C1392" s="96" t="s">
        <v>159</v>
      </c>
      <c r="D1392" s="98">
        <v>2063</v>
      </c>
      <c r="E1392" s="98">
        <v>1609</v>
      </c>
      <c r="F1392" s="98">
        <v>2633</v>
      </c>
      <c r="G1392" s="98">
        <v>3303</v>
      </c>
      <c r="H1392" s="121">
        <f t="shared" si="260"/>
        <v>9608</v>
      </c>
      <c r="I1392" s="98">
        <v>815</v>
      </c>
      <c r="J1392" s="98">
        <v>1050</v>
      </c>
      <c r="K1392" s="98"/>
      <c r="L1392" s="98"/>
      <c r="M1392" s="121">
        <f t="shared" si="261"/>
        <v>1865</v>
      </c>
      <c r="N1392" s="98"/>
      <c r="O1392" s="98"/>
      <c r="P1392" s="98"/>
      <c r="Q1392" s="98"/>
      <c r="R1392" s="329">
        <f t="shared" si="262"/>
        <v>0</v>
      </c>
      <c r="S1392" s="336"/>
      <c r="T1392" s="323"/>
      <c r="U1392" s="323"/>
      <c r="V1392" s="323"/>
      <c r="W1392" s="337">
        <f t="shared" si="257"/>
        <v>0</v>
      </c>
      <c r="X1392" s="336"/>
      <c r="Y1392" s="323"/>
      <c r="Z1392" s="323"/>
      <c r="AA1392" s="323"/>
      <c r="AB1392" s="337">
        <f t="shared" si="243"/>
        <v>0</v>
      </c>
      <c r="AC1392" s="336"/>
      <c r="AD1392" s="323"/>
      <c r="AE1392" s="323"/>
      <c r="AF1392" s="323"/>
      <c r="AG1392" s="337">
        <f t="shared" si="259"/>
        <v>0</v>
      </c>
      <c r="AH1392" s="336"/>
      <c r="AI1392" s="323"/>
      <c r="AJ1392" s="323"/>
      <c r="AK1392" s="323"/>
      <c r="AL1392" s="337">
        <f t="shared" si="258"/>
        <v>0</v>
      </c>
    </row>
    <row r="1393" spans="1:38" ht="12.75" customHeight="1" x14ac:dyDescent="0.2">
      <c r="A1393" s="95" t="s">
        <v>27</v>
      </c>
      <c r="B1393" s="96" t="s">
        <v>29</v>
      </c>
      <c r="C1393" s="96" t="s">
        <v>127</v>
      </c>
      <c r="D1393" s="98">
        <v>7770</v>
      </c>
      <c r="E1393" s="98">
        <v>3014</v>
      </c>
      <c r="F1393" s="98">
        <v>474</v>
      </c>
      <c r="G1393" s="98">
        <v>8680</v>
      </c>
      <c r="H1393" s="121">
        <f t="shared" si="260"/>
        <v>19938</v>
      </c>
      <c r="I1393" s="98">
        <v>4636</v>
      </c>
      <c r="J1393" s="98">
        <v>4347</v>
      </c>
      <c r="K1393" s="98"/>
      <c r="L1393" s="98"/>
      <c r="M1393" s="121">
        <f t="shared" si="261"/>
        <v>8983</v>
      </c>
      <c r="N1393" s="98"/>
      <c r="O1393" s="98"/>
      <c r="P1393" s="98"/>
      <c r="Q1393" s="98"/>
      <c r="R1393" s="329">
        <f t="shared" si="262"/>
        <v>0</v>
      </c>
      <c r="S1393" s="336"/>
      <c r="T1393" s="323"/>
      <c r="U1393" s="323"/>
      <c r="V1393" s="323"/>
      <c r="W1393" s="337">
        <f t="shared" si="257"/>
        <v>0</v>
      </c>
      <c r="X1393" s="336"/>
      <c r="Y1393" s="323"/>
      <c r="Z1393" s="323"/>
      <c r="AA1393" s="323"/>
      <c r="AB1393" s="337">
        <f t="shared" si="243"/>
        <v>0</v>
      </c>
      <c r="AC1393" s="336"/>
      <c r="AD1393" s="323"/>
      <c r="AE1393" s="323"/>
      <c r="AF1393" s="323"/>
      <c r="AG1393" s="337">
        <f t="shared" si="259"/>
        <v>0</v>
      </c>
      <c r="AH1393" s="336"/>
      <c r="AI1393" s="323"/>
      <c r="AJ1393" s="323"/>
      <c r="AK1393" s="323"/>
      <c r="AL1393" s="337">
        <f t="shared" si="258"/>
        <v>0</v>
      </c>
    </row>
    <row r="1394" spans="1:38" ht="12.75" customHeight="1" x14ac:dyDescent="0.2">
      <c r="A1394" s="95" t="s">
        <v>27</v>
      </c>
      <c r="B1394" s="96" t="s">
        <v>29</v>
      </c>
      <c r="C1394" s="96" t="s">
        <v>128</v>
      </c>
      <c r="D1394" s="98">
        <v>572</v>
      </c>
      <c r="E1394" s="98">
        <v>352</v>
      </c>
      <c r="F1394" s="98">
        <v>583</v>
      </c>
      <c r="G1394" s="98">
        <v>581</v>
      </c>
      <c r="H1394" s="121">
        <f t="shared" si="260"/>
        <v>2088</v>
      </c>
      <c r="I1394" s="98">
        <v>367</v>
      </c>
      <c r="J1394" s="98"/>
      <c r="K1394" s="98"/>
      <c r="L1394" s="98"/>
      <c r="M1394" s="121">
        <f t="shared" si="261"/>
        <v>367</v>
      </c>
      <c r="N1394" s="98"/>
      <c r="O1394" s="98"/>
      <c r="P1394" s="98"/>
      <c r="Q1394" s="98"/>
      <c r="R1394" s="329">
        <f t="shared" si="262"/>
        <v>0</v>
      </c>
      <c r="S1394" s="336"/>
      <c r="T1394" s="323"/>
      <c r="U1394" s="323"/>
      <c r="V1394" s="323"/>
      <c r="W1394" s="337">
        <f t="shared" si="257"/>
        <v>0</v>
      </c>
      <c r="X1394" s="336"/>
      <c r="Y1394" s="323"/>
      <c r="Z1394" s="323"/>
      <c r="AA1394" s="323"/>
      <c r="AB1394" s="337">
        <f t="shared" si="243"/>
        <v>0</v>
      </c>
      <c r="AC1394" s="336"/>
      <c r="AD1394" s="323"/>
      <c r="AE1394" s="323"/>
      <c r="AF1394" s="323"/>
      <c r="AG1394" s="337">
        <f t="shared" si="259"/>
        <v>0</v>
      </c>
      <c r="AH1394" s="336"/>
      <c r="AI1394" s="323"/>
      <c r="AJ1394" s="323"/>
      <c r="AK1394" s="323"/>
      <c r="AL1394" s="337">
        <f t="shared" si="258"/>
        <v>0</v>
      </c>
    </row>
    <row r="1395" spans="1:38" ht="12.75" customHeight="1" x14ac:dyDescent="0.2">
      <c r="A1395" s="95" t="s">
        <v>27</v>
      </c>
      <c r="B1395" s="96" t="s">
        <v>29</v>
      </c>
      <c r="C1395" s="96" t="s">
        <v>162</v>
      </c>
      <c r="D1395" s="98"/>
      <c r="E1395" s="98">
        <v>1055</v>
      </c>
      <c r="F1395" s="98">
        <v>10619</v>
      </c>
      <c r="G1395" s="98">
        <v>9951</v>
      </c>
      <c r="H1395" s="121">
        <f t="shared" si="260"/>
        <v>21625</v>
      </c>
      <c r="I1395" s="98">
        <v>6475</v>
      </c>
      <c r="J1395" s="98">
        <v>5775</v>
      </c>
      <c r="K1395" s="98"/>
      <c r="L1395" s="98"/>
      <c r="M1395" s="121">
        <f t="shared" si="261"/>
        <v>12250</v>
      </c>
      <c r="N1395" s="98"/>
      <c r="O1395" s="98"/>
      <c r="P1395" s="98"/>
      <c r="Q1395" s="98"/>
      <c r="R1395" s="329">
        <f t="shared" si="262"/>
        <v>0</v>
      </c>
      <c r="S1395" s="336"/>
      <c r="T1395" s="323"/>
      <c r="U1395" s="323"/>
      <c r="V1395" s="323"/>
      <c r="W1395" s="337">
        <f t="shared" si="257"/>
        <v>0</v>
      </c>
      <c r="X1395" s="336"/>
      <c r="Y1395" s="323"/>
      <c r="Z1395" s="323"/>
      <c r="AA1395" s="323"/>
      <c r="AB1395" s="337">
        <f t="shared" ref="AB1395:AB1465" si="263">SUM(X1395:AA1395)</f>
        <v>0</v>
      </c>
      <c r="AC1395" s="336"/>
      <c r="AD1395" s="323"/>
      <c r="AE1395" s="323"/>
      <c r="AF1395" s="323"/>
      <c r="AG1395" s="337">
        <f t="shared" si="259"/>
        <v>0</v>
      </c>
      <c r="AH1395" s="336"/>
      <c r="AI1395" s="323"/>
      <c r="AJ1395" s="323"/>
      <c r="AK1395" s="323"/>
      <c r="AL1395" s="337">
        <f t="shared" si="258"/>
        <v>0</v>
      </c>
    </row>
    <row r="1396" spans="1:38" ht="12.75" customHeight="1" x14ac:dyDescent="0.2">
      <c r="A1396" s="95" t="s">
        <v>27</v>
      </c>
      <c r="B1396" s="96" t="s">
        <v>29</v>
      </c>
      <c r="C1396" s="96" t="s">
        <v>131</v>
      </c>
      <c r="D1396" s="98">
        <v>3414</v>
      </c>
      <c r="E1396" s="98">
        <v>872</v>
      </c>
      <c r="F1396" s="98">
        <v>156</v>
      </c>
      <c r="G1396" s="98"/>
      <c r="H1396" s="121">
        <f t="shared" si="260"/>
        <v>4442</v>
      </c>
      <c r="I1396" s="98"/>
      <c r="J1396" s="98"/>
      <c r="K1396" s="98"/>
      <c r="L1396" s="98"/>
      <c r="M1396" s="121">
        <f t="shared" si="261"/>
        <v>0</v>
      </c>
      <c r="N1396" s="98"/>
      <c r="O1396" s="98"/>
      <c r="P1396" s="98"/>
      <c r="Q1396" s="98"/>
      <c r="R1396" s="329">
        <f t="shared" si="262"/>
        <v>0</v>
      </c>
      <c r="S1396" s="336"/>
      <c r="T1396" s="323"/>
      <c r="U1396" s="323"/>
      <c r="V1396" s="323"/>
      <c r="W1396" s="337">
        <f t="shared" si="257"/>
        <v>0</v>
      </c>
      <c r="X1396" s="336"/>
      <c r="Y1396" s="323"/>
      <c r="Z1396" s="323"/>
      <c r="AA1396" s="323"/>
      <c r="AB1396" s="337">
        <f t="shared" si="263"/>
        <v>0</v>
      </c>
      <c r="AC1396" s="336"/>
      <c r="AD1396" s="323"/>
      <c r="AE1396" s="323"/>
      <c r="AF1396" s="323"/>
      <c r="AG1396" s="337">
        <f t="shared" si="259"/>
        <v>0</v>
      </c>
      <c r="AH1396" s="336"/>
      <c r="AI1396" s="323"/>
      <c r="AJ1396" s="323"/>
      <c r="AK1396" s="323"/>
      <c r="AL1396" s="337">
        <f t="shared" si="258"/>
        <v>0</v>
      </c>
    </row>
    <row r="1397" spans="1:38" ht="12.75" customHeight="1" x14ac:dyDescent="0.2">
      <c r="A1397" s="95" t="s">
        <v>27</v>
      </c>
      <c r="B1397" s="96" t="s">
        <v>29</v>
      </c>
      <c r="C1397" s="96" t="s">
        <v>134</v>
      </c>
      <c r="D1397" s="98">
        <v>6730</v>
      </c>
      <c r="E1397" s="98">
        <v>5252</v>
      </c>
      <c r="F1397" s="98">
        <v>10082</v>
      </c>
      <c r="G1397" s="98">
        <v>10055</v>
      </c>
      <c r="H1397" s="121">
        <f t="shared" si="260"/>
        <v>32119</v>
      </c>
      <c r="I1397" s="98">
        <v>5830</v>
      </c>
      <c r="J1397" s="98">
        <v>4533</v>
      </c>
      <c r="K1397" s="98"/>
      <c r="L1397" s="98"/>
      <c r="M1397" s="121">
        <f t="shared" si="261"/>
        <v>10363</v>
      </c>
      <c r="N1397" s="98"/>
      <c r="O1397" s="98"/>
      <c r="P1397" s="98"/>
      <c r="Q1397" s="98"/>
      <c r="R1397" s="329">
        <f t="shared" si="262"/>
        <v>0</v>
      </c>
      <c r="S1397" s="336"/>
      <c r="T1397" s="323"/>
      <c r="U1397" s="323"/>
      <c r="V1397" s="323"/>
      <c r="W1397" s="337">
        <f t="shared" si="257"/>
        <v>0</v>
      </c>
      <c r="X1397" s="336"/>
      <c r="Y1397" s="323"/>
      <c r="Z1397" s="323"/>
      <c r="AA1397" s="323"/>
      <c r="AB1397" s="337">
        <f t="shared" si="263"/>
        <v>0</v>
      </c>
      <c r="AC1397" s="336"/>
      <c r="AD1397" s="323"/>
      <c r="AE1397" s="323"/>
      <c r="AF1397" s="323"/>
      <c r="AG1397" s="337">
        <f t="shared" si="259"/>
        <v>0</v>
      </c>
      <c r="AH1397" s="336"/>
      <c r="AI1397" s="323"/>
      <c r="AJ1397" s="323"/>
      <c r="AK1397" s="323"/>
      <c r="AL1397" s="337">
        <f t="shared" si="258"/>
        <v>0</v>
      </c>
    </row>
    <row r="1398" spans="1:38" ht="12.75" customHeight="1" x14ac:dyDescent="0.2">
      <c r="A1398" s="95" t="s">
        <v>27</v>
      </c>
      <c r="B1398" s="96" t="s">
        <v>29</v>
      </c>
      <c r="C1398" s="96" t="s">
        <v>135</v>
      </c>
      <c r="D1398" s="98">
        <v>8829</v>
      </c>
      <c r="E1398" s="98">
        <v>7547</v>
      </c>
      <c r="F1398" s="98">
        <v>13372</v>
      </c>
      <c r="G1398" s="98">
        <v>11920</v>
      </c>
      <c r="H1398" s="121">
        <f t="shared" si="260"/>
        <v>41668</v>
      </c>
      <c r="I1398" s="98">
        <v>7608</v>
      </c>
      <c r="J1398" s="98">
        <v>5073</v>
      </c>
      <c r="K1398" s="98"/>
      <c r="L1398" s="98"/>
      <c r="M1398" s="121">
        <f t="shared" si="261"/>
        <v>12681</v>
      </c>
      <c r="N1398" s="98"/>
      <c r="O1398" s="98"/>
      <c r="P1398" s="98"/>
      <c r="Q1398" s="98"/>
      <c r="R1398" s="329">
        <f t="shared" si="262"/>
        <v>0</v>
      </c>
      <c r="S1398" s="336"/>
      <c r="T1398" s="323"/>
      <c r="U1398" s="323"/>
      <c r="V1398" s="323"/>
      <c r="W1398" s="337">
        <f t="shared" si="257"/>
        <v>0</v>
      </c>
      <c r="X1398" s="336"/>
      <c r="Y1398" s="323"/>
      <c r="Z1398" s="323"/>
      <c r="AA1398" s="323"/>
      <c r="AB1398" s="337">
        <f t="shared" si="263"/>
        <v>0</v>
      </c>
      <c r="AC1398" s="336"/>
      <c r="AD1398" s="323"/>
      <c r="AE1398" s="323"/>
      <c r="AF1398" s="323"/>
      <c r="AG1398" s="337">
        <f t="shared" si="259"/>
        <v>0</v>
      </c>
      <c r="AH1398" s="336"/>
      <c r="AI1398" s="323"/>
      <c r="AJ1398" s="323"/>
      <c r="AK1398" s="323"/>
      <c r="AL1398" s="337">
        <f t="shared" si="258"/>
        <v>0</v>
      </c>
    </row>
    <row r="1399" spans="1:38" ht="12.75" customHeight="1" x14ac:dyDescent="0.2">
      <c r="A1399" s="95" t="s">
        <v>27</v>
      </c>
      <c r="B1399" s="96" t="s">
        <v>29</v>
      </c>
      <c r="C1399" s="96" t="s">
        <v>136</v>
      </c>
      <c r="D1399" s="98">
        <v>12379</v>
      </c>
      <c r="E1399" s="98">
        <v>8596</v>
      </c>
      <c r="F1399" s="98">
        <v>14251</v>
      </c>
      <c r="G1399" s="98">
        <v>16817</v>
      </c>
      <c r="H1399" s="121">
        <f t="shared" si="260"/>
        <v>52043</v>
      </c>
      <c r="I1399" s="98">
        <v>12289</v>
      </c>
      <c r="J1399" s="98">
        <v>9380</v>
      </c>
      <c r="K1399" s="98"/>
      <c r="L1399" s="98"/>
      <c r="M1399" s="121">
        <f t="shared" si="261"/>
        <v>21669</v>
      </c>
      <c r="N1399" s="98"/>
      <c r="O1399" s="98"/>
      <c r="P1399" s="98"/>
      <c r="Q1399" s="98"/>
      <c r="R1399" s="329">
        <f t="shared" si="262"/>
        <v>0</v>
      </c>
      <c r="S1399" s="336"/>
      <c r="T1399" s="323"/>
      <c r="U1399" s="323"/>
      <c r="V1399" s="323"/>
      <c r="W1399" s="337">
        <f t="shared" si="257"/>
        <v>0</v>
      </c>
      <c r="X1399" s="336"/>
      <c r="Y1399" s="323"/>
      <c r="Z1399" s="323"/>
      <c r="AA1399" s="323"/>
      <c r="AB1399" s="337">
        <f t="shared" si="263"/>
        <v>0</v>
      </c>
      <c r="AC1399" s="336"/>
      <c r="AD1399" s="323"/>
      <c r="AE1399" s="323"/>
      <c r="AF1399" s="323"/>
      <c r="AG1399" s="337">
        <f t="shared" si="259"/>
        <v>0</v>
      </c>
      <c r="AH1399" s="336"/>
      <c r="AI1399" s="323"/>
      <c r="AJ1399" s="323"/>
      <c r="AK1399" s="323"/>
      <c r="AL1399" s="337">
        <f t="shared" si="258"/>
        <v>0</v>
      </c>
    </row>
    <row r="1400" spans="1:38" ht="12.75" customHeight="1" x14ac:dyDescent="0.2">
      <c r="A1400" s="95" t="s">
        <v>27</v>
      </c>
      <c r="B1400" s="96" t="s">
        <v>29</v>
      </c>
      <c r="C1400" s="96" t="s">
        <v>137</v>
      </c>
      <c r="D1400" s="98">
        <v>1821</v>
      </c>
      <c r="E1400" s="98">
        <v>1530</v>
      </c>
      <c r="F1400" s="98">
        <v>2518</v>
      </c>
      <c r="G1400" s="98">
        <v>2957</v>
      </c>
      <c r="H1400" s="121">
        <f t="shared" si="260"/>
        <v>8826</v>
      </c>
      <c r="I1400" s="98">
        <v>1927</v>
      </c>
      <c r="J1400" s="98">
        <v>1763</v>
      </c>
      <c r="K1400" s="98"/>
      <c r="L1400" s="98"/>
      <c r="M1400" s="121">
        <f t="shared" si="261"/>
        <v>3690</v>
      </c>
      <c r="N1400" s="98"/>
      <c r="O1400" s="98"/>
      <c r="P1400" s="98"/>
      <c r="Q1400" s="98"/>
      <c r="R1400" s="329">
        <f t="shared" si="262"/>
        <v>0</v>
      </c>
      <c r="S1400" s="336"/>
      <c r="T1400" s="323"/>
      <c r="U1400" s="323"/>
      <c r="V1400" s="323"/>
      <c r="W1400" s="337">
        <f t="shared" si="257"/>
        <v>0</v>
      </c>
      <c r="X1400" s="336"/>
      <c r="Y1400" s="323"/>
      <c r="Z1400" s="323"/>
      <c r="AA1400" s="323"/>
      <c r="AB1400" s="337">
        <f t="shared" si="263"/>
        <v>0</v>
      </c>
      <c r="AC1400" s="336"/>
      <c r="AD1400" s="323"/>
      <c r="AE1400" s="323"/>
      <c r="AF1400" s="323"/>
      <c r="AG1400" s="337">
        <f t="shared" si="259"/>
        <v>0</v>
      </c>
      <c r="AH1400" s="336"/>
      <c r="AI1400" s="323"/>
      <c r="AJ1400" s="323"/>
      <c r="AK1400" s="323"/>
      <c r="AL1400" s="337">
        <f t="shared" si="258"/>
        <v>0</v>
      </c>
    </row>
    <row r="1401" spans="1:38" ht="12.75" customHeight="1" x14ac:dyDescent="0.2">
      <c r="A1401" s="95" t="s">
        <v>27</v>
      </c>
      <c r="B1401" s="96" t="s">
        <v>29</v>
      </c>
      <c r="C1401" s="96" t="s">
        <v>139</v>
      </c>
      <c r="D1401" s="98">
        <v>9639</v>
      </c>
      <c r="E1401" s="98">
        <v>5748</v>
      </c>
      <c r="F1401" s="98">
        <v>11078</v>
      </c>
      <c r="G1401" s="98">
        <v>10485</v>
      </c>
      <c r="H1401" s="121">
        <f t="shared" si="260"/>
        <v>36950</v>
      </c>
      <c r="I1401" s="98">
        <v>6820</v>
      </c>
      <c r="J1401" s="98">
        <v>5025</v>
      </c>
      <c r="K1401" s="98"/>
      <c r="L1401" s="98"/>
      <c r="M1401" s="121">
        <f t="shared" si="261"/>
        <v>11845</v>
      </c>
      <c r="N1401" s="98"/>
      <c r="O1401" s="98"/>
      <c r="P1401" s="98"/>
      <c r="Q1401" s="98"/>
      <c r="R1401" s="329">
        <f t="shared" si="262"/>
        <v>0</v>
      </c>
      <c r="S1401" s="336"/>
      <c r="T1401" s="323"/>
      <c r="U1401" s="323"/>
      <c r="V1401" s="323"/>
      <c r="W1401" s="337">
        <f t="shared" si="257"/>
        <v>0</v>
      </c>
      <c r="X1401" s="336"/>
      <c r="Y1401" s="323"/>
      <c r="Z1401" s="323"/>
      <c r="AA1401" s="323"/>
      <c r="AB1401" s="337">
        <f t="shared" si="263"/>
        <v>0</v>
      </c>
      <c r="AC1401" s="336"/>
      <c r="AD1401" s="323"/>
      <c r="AE1401" s="323"/>
      <c r="AF1401" s="323"/>
      <c r="AG1401" s="337">
        <f t="shared" si="259"/>
        <v>0</v>
      </c>
      <c r="AH1401" s="336"/>
      <c r="AI1401" s="323"/>
      <c r="AJ1401" s="323"/>
      <c r="AK1401" s="323"/>
      <c r="AL1401" s="337">
        <f t="shared" si="258"/>
        <v>0</v>
      </c>
    </row>
    <row r="1402" spans="1:38" ht="12.75" customHeight="1" x14ac:dyDescent="0.2">
      <c r="A1402" s="95" t="s">
        <v>27</v>
      </c>
      <c r="B1402" s="96" t="s">
        <v>29</v>
      </c>
      <c r="C1402" s="96" t="s">
        <v>140</v>
      </c>
      <c r="D1402" s="98"/>
      <c r="E1402" s="98"/>
      <c r="F1402" s="98"/>
      <c r="G1402" s="98">
        <v>288</v>
      </c>
      <c r="H1402" s="121">
        <f t="shared" si="260"/>
        <v>288</v>
      </c>
      <c r="I1402" s="98">
        <v>144</v>
      </c>
      <c r="J1402" s="98"/>
      <c r="K1402" s="98"/>
      <c r="L1402" s="98"/>
      <c r="M1402" s="121">
        <f t="shared" si="261"/>
        <v>144</v>
      </c>
      <c r="N1402" s="98"/>
      <c r="O1402" s="98"/>
      <c r="P1402" s="98"/>
      <c r="Q1402" s="98"/>
      <c r="R1402" s="329">
        <f t="shared" si="262"/>
        <v>0</v>
      </c>
      <c r="S1402" s="336"/>
      <c r="T1402" s="323"/>
      <c r="U1402" s="323"/>
      <c r="V1402" s="323"/>
      <c r="W1402" s="337">
        <f t="shared" si="257"/>
        <v>0</v>
      </c>
      <c r="X1402" s="336"/>
      <c r="Y1402" s="323"/>
      <c r="Z1402" s="323"/>
      <c r="AA1402" s="323"/>
      <c r="AB1402" s="337">
        <f t="shared" si="263"/>
        <v>0</v>
      </c>
      <c r="AC1402" s="336"/>
      <c r="AD1402" s="323"/>
      <c r="AE1402" s="323"/>
      <c r="AF1402" s="323"/>
      <c r="AG1402" s="337">
        <f t="shared" si="259"/>
        <v>0</v>
      </c>
      <c r="AH1402" s="336"/>
      <c r="AI1402" s="323"/>
      <c r="AJ1402" s="323"/>
      <c r="AK1402" s="323"/>
      <c r="AL1402" s="337">
        <f t="shared" si="258"/>
        <v>0</v>
      </c>
    </row>
    <row r="1403" spans="1:38" ht="12.75" customHeight="1" x14ac:dyDescent="0.2">
      <c r="A1403" s="95" t="s">
        <v>27</v>
      </c>
      <c r="B1403" s="96" t="s">
        <v>29</v>
      </c>
      <c r="C1403" s="96" t="s">
        <v>156</v>
      </c>
      <c r="D1403" s="98">
        <v>10112</v>
      </c>
      <c r="E1403" s="98">
        <v>11891</v>
      </c>
      <c r="F1403" s="98">
        <v>25708</v>
      </c>
      <c r="G1403" s="98">
        <v>21410</v>
      </c>
      <c r="H1403" s="121">
        <f t="shared" si="260"/>
        <v>69121</v>
      </c>
      <c r="I1403" s="98">
        <v>14287</v>
      </c>
      <c r="J1403" s="98">
        <v>10365</v>
      </c>
      <c r="K1403" s="98"/>
      <c r="L1403" s="98"/>
      <c r="M1403" s="121">
        <f t="shared" si="261"/>
        <v>24652</v>
      </c>
      <c r="N1403" s="98"/>
      <c r="O1403" s="98"/>
      <c r="P1403" s="98"/>
      <c r="Q1403" s="98"/>
      <c r="R1403" s="329">
        <f t="shared" si="262"/>
        <v>0</v>
      </c>
      <c r="S1403" s="336"/>
      <c r="T1403" s="323"/>
      <c r="U1403" s="323"/>
      <c r="V1403" s="323"/>
      <c r="W1403" s="337">
        <f t="shared" si="257"/>
        <v>0</v>
      </c>
      <c r="X1403" s="336"/>
      <c r="Y1403" s="323"/>
      <c r="Z1403" s="323"/>
      <c r="AA1403" s="323"/>
      <c r="AB1403" s="337">
        <f t="shared" si="263"/>
        <v>0</v>
      </c>
      <c r="AC1403" s="336"/>
      <c r="AD1403" s="323"/>
      <c r="AE1403" s="323"/>
      <c r="AF1403" s="323"/>
      <c r="AG1403" s="337">
        <f t="shared" si="259"/>
        <v>0</v>
      </c>
      <c r="AH1403" s="336"/>
      <c r="AI1403" s="323"/>
      <c r="AJ1403" s="323"/>
      <c r="AK1403" s="323"/>
      <c r="AL1403" s="337">
        <f t="shared" si="258"/>
        <v>0</v>
      </c>
    </row>
    <row r="1404" spans="1:38" ht="12.75" customHeight="1" x14ac:dyDescent="0.2">
      <c r="A1404" s="95" t="s">
        <v>27</v>
      </c>
      <c r="B1404" s="96" t="s">
        <v>29</v>
      </c>
      <c r="C1404" s="96" t="s">
        <v>153</v>
      </c>
      <c r="D1404" s="98">
        <v>12084</v>
      </c>
      <c r="E1404" s="98">
        <v>8715</v>
      </c>
      <c r="F1404" s="98">
        <v>8041</v>
      </c>
      <c r="G1404" s="98">
        <v>9907</v>
      </c>
      <c r="H1404" s="121">
        <f t="shared" si="260"/>
        <v>38747</v>
      </c>
      <c r="I1404" s="98">
        <v>7689</v>
      </c>
      <c r="J1404" s="98">
        <v>9459</v>
      </c>
      <c r="K1404" s="98"/>
      <c r="L1404" s="98"/>
      <c r="M1404" s="121">
        <f t="shared" si="261"/>
        <v>17148</v>
      </c>
      <c r="N1404" s="98"/>
      <c r="O1404" s="98"/>
      <c r="P1404" s="98"/>
      <c r="Q1404" s="98"/>
      <c r="R1404" s="329">
        <f t="shared" si="262"/>
        <v>0</v>
      </c>
      <c r="S1404" s="336"/>
      <c r="T1404" s="323"/>
      <c r="U1404" s="323"/>
      <c r="V1404" s="323"/>
      <c r="W1404" s="337">
        <f t="shared" si="257"/>
        <v>0</v>
      </c>
      <c r="X1404" s="336"/>
      <c r="Y1404" s="323"/>
      <c r="Z1404" s="323"/>
      <c r="AA1404" s="323"/>
      <c r="AB1404" s="337">
        <f t="shared" si="263"/>
        <v>0</v>
      </c>
      <c r="AC1404" s="336"/>
      <c r="AD1404" s="323"/>
      <c r="AE1404" s="323"/>
      <c r="AF1404" s="323"/>
      <c r="AG1404" s="337">
        <f t="shared" si="259"/>
        <v>0</v>
      </c>
      <c r="AH1404" s="336"/>
      <c r="AI1404" s="323"/>
      <c r="AJ1404" s="323"/>
      <c r="AK1404" s="323"/>
      <c r="AL1404" s="337">
        <f t="shared" si="258"/>
        <v>0</v>
      </c>
    </row>
    <row r="1405" spans="1:38" ht="12.75" customHeight="1" x14ac:dyDescent="0.2">
      <c r="A1405" s="95" t="s">
        <v>27</v>
      </c>
      <c r="B1405" s="96" t="s">
        <v>29</v>
      </c>
      <c r="C1405" s="96" t="s">
        <v>141</v>
      </c>
      <c r="D1405" s="98">
        <v>10423</v>
      </c>
      <c r="E1405" s="98">
        <v>7940</v>
      </c>
      <c r="F1405" s="98">
        <v>13402</v>
      </c>
      <c r="G1405" s="98">
        <v>14514</v>
      </c>
      <c r="H1405" s="121">
        <f t="shared" si="260"/>
        <v>46279</v>
      </c>
      <c r="I1405" s="98">
        <v>12184</v>
      </c>
      <c r="J1405" s="98">
        <v>8486</v>
      </c>
      <c r="K1405" s="98"/>
      <c r="L1405" s="98"/>
      <c r="M1405" s="121">
        <f t="shared" si="261"/>
        <v>20670</v>
      </c>
      <c r="N1405" s="98"/>
      <c r="O1405" s="98"/>
      <c r="P1405" s="98"/>
      <c r="Q1405" s="98"/>
      <c r="R1405" s="329">
        <f t="shared" si="262"/>
        <v>0</v>
      </c>
      <c r="S1405" s="336"/>
      <c r="T1405" s="323"/>
      <c r="U1405" s="323"/>
      <c r="V1405" s="323"/>
      <c r="W1405" s="337">
        <f t="shared" si="257"/>
        <v>0</v>
      </c>
      <c r="X1405" s="336"/>
      <c r="Y1405" s="323"/>
      <c r="Z1405" s="323"/>
      <c r="AA1405" s="323"/>
      <c r="AB1405" s="337">
        <f t="shared" si="263"/>
        <v>0</v>
      </c>
      <c r="AC1405" s="336"/>
      <c r="AD1405" s="323"/>
      <c r="AE1405" s="323"/>
      <c r="AF1405" s="323"/>
      <c r="AG1405" s="337">
        <f t="shared" si="259"/>
        <v>0</v>
      </c>
      <c r="AH1405" s="336"/>
      <c r="AI1405" s="323"/>
      <c r="AJ1405" s="323"/>
      <c r="AK1405" s="323"/>
      <c r="AL1405" s="337">
        <f t="shared" si="258"/>
        <v>0</v>
      </c>
    </row>
    <row r="1406" spans="1:38" ht="12.75" customHeight="1" x14ac:dyDescent="0.2">
      <c r="A1406" s="95" t="s">
        <v>27</v>
      </c>
      <c r="B1406" s="96" t="s">
        <v>29</v>
      </c>
      <c r="C1406" s="96" t="s">
        <v>142</v>
      </c>
      <c r="D1406" s="98">
        <v>27289</v>
      </c>
      <c r="E1406" s="98">
        <v>26561</v>
      </c>
      <c r="F1406" s="98">
        <v>35002</v>
      </c>
      <c r="G1406" s="98">
        <v>37847</v>
      </c>
      <c r="H1406" s="121">
        <f t="shared" si="260"/>
        <v>126699</v>
      </c>
      <c r="I1406" s="98">
        <v>24164</v>
      </c>
      <c r="J1406" s="98">
        <v>16357</v>
      </c>
      <c r="K1406" s="98"/>
      <c r="L1406" s="98"/>
      <c r="M1406" s="121">
        <f t="shared" si="261"/>
        <v>40521</v>
      </c>
      <c r="N1406" s="98"/>
      <c r="O1406" s="98"/>
      <c r="P1406" s="98"/>
      <c r="Q1406" s="98"/>
      <c r="R1406" s="329">
        <f t="shared" si="262"/>
        <v>0</v>
      </c>
      <c r="S1406" s="336"/>
      <c r="T1406" s="323"/>
      <c r="U1406" s="323"/>
      <c r="V1406" s="323"/>
      <c r="W1406" s="337">
        <f t="shared" si="257"/>
        <v>0</v>
      </c>
      <c r="X1406" s="336"/>
      <c r="Y1406" s="323"/>
      <c r="Z1406" s="323"/>
      <c r="AA1406" s="323"/>
      <c r="AB1406" s="337">
        <f t="shared" si="263"/>
        <v>0</v>
      </c>
      <c r="AC1406" s="336"/>
      <c r="AD1406" s="323"/>
      <c r="AE1406" s="323"/>
      <c r="AF1406" s="323"/>
      <c r="AG1406" s="337">
        <f t="shared" si="259"/>
        <v>0</v>
      </c>
      <c r="AH1406" s="336"/>
      <c r="AI1406" s="323"/>
      <c r="AJ1406" s="323"/>
      <c r="AK1406" s="323"/>
      <c r="AL1406" s="337">
        <f t="shared" si="258"/>
        <v>0</v>
      </c>
    </row>
    <row r="1407" spans="1:38" ht="12.75" customHeight="1" x14ac:dyDescent="0.2">
      <c r="A1407" s="95" t="s">
        <v>27</v>
      </c>
      <c r="B1407" s="96" t="s">
        <v>29</v>
      </c>
      <c r="C1407" s="96" t="s">
        <v>144</v>
      </c>
      <c r="D1407" s="98">
        <v>51483</v>
      </c>
      <c r="E1407" s="98">
        <v>43426</v>
      </c>
      <c r="F1407" s="98">
        <v>61304</v>
      </c>
      <c r="G1407" s="98">
        <v>63246</v>
      </c>
      <c r="H1407" s="121">
        <f t="shared" si="260"/>
        <v>219459</v>
      </c>
      <c r="I1407" s="98">
        <v>39093</v>
      </c>
      <c r="J1407" s="98">
        <v>41290</v>
      </c>
      <c r="K1407" s="98"/>
      <c r="L1407" s="98"/>
      <c r="M1407" s="121">
        <f t="shared" si="261"/>
        <v>80383</v>
      </c>
      <c r="N1407" s="98"/>
      <c r="O1407" s="98"/>
      <c r="P1407" s="98"/>
      <c r="Q1407" s="98"/>
      <c r="R1407" s="329">
        <f t="shared" si="262"/>
        <v>0</v>
      </c>
      <c r="S1407" s="336"/>
      <c r="T1407" s="323"/>
      <c r="U1407" s="323"/>
      <c r="V1407" s="323"/>
      <c r="W1407" s="337">
        <f t="shared" si="257"/>
        <v>0</v>
      </c>
      <c r="X1407" s="336"/>
      <c r="Y1407" s="323"/>
      <c r="Z1407" s="323"/>
      <c r="AA1407" s="323"/>
      <c r="AB1407" s="337">
        <f t="shared" si="263"/>
        <v>0</v>
      </c>
      <c r="AC1407" s="336"/>
      <c r="AD1407" s="323"/>
      <c r="AE1407" s="323"/>
      <c r="AF1407" s="323"/>
      <c r="AG1407" s="337">
        <f t="shared" si="259"/>
        <v>0</v>
      </c>
      <c r="AH1407" s="336"/>
      <c r="AI1407" s="323"/>
      <c r="AJ1407" s="323"/>
      <c r="AK1407" s="323"/>
      <c r="AL1407" s="337">
        <f t="shared" si="258"/>
        <v>0</v>
      </c>
    </row>
    <row r="1408" spans="1:38" ht="12.75" customHeight="1" x14ac:dyDescent="0.2">
      <c r="A1408" s="95" t="s">
        <v>27</v>
      </c>
      <c r="B1408" s="96" t="s">
        <v>29</v>
      </c>
      <c r="C1408" s="96" t="s">
        <v>145</v>
      </c>
      <c r="D1408" s="98">
        <v>7266</v>
      </c>
      <c r="E1408" s="98">
        <v>12207</v>
      </c>
      <c r="F1408" s="98">
        <v>18095</v>
      </c>
      <c r="G1408" s="98">
        <v>18430</v>
      </c>
      <c r="H1408" s="121">
        <f t="shared" si="260"/>
        <v>55998</v>
      </c>
      <c r="I1408" s="98">
        <v>8795</v>
      </c>
      <c r="J1408" s="98">
        <v>11793</v>
      </c>
      <c r="K1408" s="98"/>
      <c r="L1408" s="98"/>
      <c r="M1408" s="121">
        <f t="shared" si="261"/>
        <v>20588</v>
      </c>
      <c r="N1408" s="98"/>
      <c r="O1408" s="98"/>
      <c r="P1408" s="98"/>
      <c r="Q1408" s="98"/>
      <c r="R1408" s="329">
        <f t="shared" si="262"/>
        <v>0</v>
      </c>
      <c r="S1408" s="336"/>
      <c r="T1408" s="323"/>
      <c r="U1408" s="323"/>
      <c r="V1408" s="323"/>
      <c r="W1408" s="337">
        <f t="shared" si="257"/>
        <v>0</v>
      </c>
      <c r="X1408" s="336"/>
      <c r="Y1408" s="323"/>
      <c r="Z1408" s="323"/>
      <c r="AA1408" s="323"/>
      <c r="AB1408" s="337">
        <f t="shared" si="263"/>
        <v>0</v>
      </c>
      <c r="AC1408" s="336"/>
      <c r="AD1408" s="323"/>
      <c r="AE1408" s="323"/>
      <c r="AF1408" s="323"/>
      <c r="AG1408" s="337">
        <f t="shared" si="259"/>
        <v>0</v>
      </c>
      <c r="AH1408" s="336"/>
      <c r="AI1408" s="323"/>
      <c r="AJ1408" s="323"/>
      <c r="AK1408" s="323"/>
      <c r="AL1408" s="337">
        <f t="shared" si="258"/>
        <v>0</v>
      </c>
    </row>
    <row r="1409" spans="1:38" ht="12.75" customHeight="1" x14ac:dyDescent="0.2">
      <c r="A1409" s="95" t="s">
        <v>27</v>
      </c>
      <c r="B1409" s="96" t="s">
        <v>29</v>
      </c>
      <c r="C1409" s="96" t="s">
        <v>146</v>
      </c>
      <c r="D1409" s="98">
        <v>2994</v>
      </c>
      <c r="E1409" s="98">
        <v>2822</v>
      </c>
      <c r="F1409" s="98">
        <v>7039</v>
      </c>
      <c r="G1409" s="98">
        <v>8055</v>
      </c>
      <c r="H1409" s="121">
        <f t="shared" si="260"/>
        <v>20910</v>
      </c>
      <c r="I1409" s="98">
        <v>1921</v>
      </c>
      <c r="J1409" s="98">
        <v>3650</v>
      </c>
      <c r="K1409" s="98"/>
      <c r="L1409" s="98"/>
      <c r="M1409" s="121">
        <f t="shared" si="261"/>
        <v>5571</v>
      </c>
      <c r="N1409" s="98"/>
      <c r="O1409" s="98"/>
      <c r="P1409" s="98"/>
      <c r="Q1409" s="98"/>
      <c r="R1409" s="329">
        <f t="shared" si="262"/>
        <v>0</v>
      </c>
      <c r="S1409" s="336"/>
      <c r="T1409" s="323"/>
      <c r="U1409" s="323"/>
      <c r="V1409" s="323"/>
      <c r="W1409" s="337">
        <f t="shared" si="257"/>
        <v>0</v>
      </c>
      <c r="X1409" s="336"/>
      <c r="Y1409" s="323"/>
      <c r="Z1409" s="323"/>
      <c r="AA1409" s="323"/>
      <c r="AB1409" s="337">
        <f t="shared" si="263"/>
        <v>0</v>
      </c>
      <c r="AC1409" s="336"/>
      <c r="AD1409" s="323"/>
      <c r="AE1409" s="323"/>
      <c r="AF1409" s="323"/>
      <c r="AG1409" s="337">
        <f t="shared" si="259"/>
        <v>0</v>
      </c>
      <c r="AH1409" s="336"/>
      <c r="AI1409" s="323"/>
      <c r="AJ1409" s="323"/>
      <c r="AK1409" s="323"/>
      <c r="AL1409" s="337">
        <f t="shared" si="258"/>
        <v>0</v>
      </c>
    </row>
    <row r="1410" spans="1:38" ht="12.75" customHeight="1" x14ac:dyDescent="0.2">
      <c r="A1410" s="95" t="s">
        <v>27</v>
      </c>
      <c r="B1410" s="96" t="s">
        <v>29</v>
      </c>
      <c r="C1410" s="96" t="s">
        <v>147</v>
      </c>
      <c r="D1410" s="98">
        <v>10065</v>
      </c>
      <c r="E1410" s="98">
        <v>7580</v>
      </c>
      <c r="F1410" s="98">
        <v>16094</v>
      </c>
      <c r="G1410" s="98">
        <v>16840</v>
      </c>
      <c r="H1410" s="121">
        <f t="shared" si="260"/>
        <v>50579</v>
      </c>
      <c r="I1410" s="98">
        <v>8415</v>
      </c>
      <c r="J1410" s="98">
        <v>8683</v>
      </c>
      <c r="K1410" s="98"/>
      <c r="L1410" s="98"/>
      <c r="M1410" s="121">
        <f t="shared" si="261"/>
        <v>17098</v>
      </c>
      <c r="N1410" s="98"/>
      <c r="O1410" s="98"/>
      <c r="P1410" s="98"/>
      <c r="Q1410" s="98"/>
      <c r="R1410" s="329">
        <f t="shared" si="262"/>
        <v>0</v>
      </c>
      <c r="S1410" s="336"/>
      <c r="T1410" s="323"/>
      <c r="U1410" s="323"/>
      <c r="V1410" s="323"/>
      <c r="W1410" s="337">
        <f t="shared" si="257"/>
        <v>0</v>
      </c>
      <c r="X1410" s="336"/>
      <c r="Y1410" s="323"/>
      <c r="Z1410" s="323"/>
      <c r="AA1410" s="323"/>
      <c r="AB1410" s="337">
        <f t="shared" si="263"/>
        <v>0</v>
      </c>
      <c r="AC1410" s="336"/>
      <c r="AD1410" s="323"/>
      <c r="AE1410" s="323"/>
      <c r="AF1410" s="323"/>
      <c r="AG1410" s="337">
        <f t="shared" si="259"/>
        <v>0</v>
      </c>
      <c r="AH1410" s="336"/>
      <c r="AI1410" s="323"/>
      <c r="AJ1410" s="323"/>
      <c r="AK1410" s="323"/>
      <c r="AL1410" s="337">
        <f t="shared" si="258"/>
        <v>0</v>
      </c>
    </row>
    <row r="1411" spans="1:38" ht="12.75" customHeight="1" x14ac:dyDescent="0.2">
      <c r="A1411" s="95" t="s">
        <v>27</v>
      </c>
      <c r="B1411" s="96" t="s">
        <v>29</v>
      </c>
      <c r="C1411" s="96" t="s">
        <v>163</v>
      </c>
      <c r="D1411" s="98">
        <v>5080</v>
      </c>
      <c r="E1411" s="98">
        <v>3509</v>
      </c>
      <c r="F1411" s="98">
        <v>6959</v>
      </c>
      <c r="G1411" s="98">
        <v>6318</v>
      </c>
      <c r="H1411" s="121">
        <f t="shared" si="260"/>
        <v>21866</v>
      </c>
      <c r="I1411" s="98">
        <v>3628</v>
      </c>
      <c r="J1411" s="98">
        <v>2960</v>
      </c>
      <c r="K1411" s="98"/>
      <c r="L1411" s="98"/>
      <c r="M1411" s="121">
        <f t="shared" si="261"/>
        <v>6588</v>
      </c>
      <c r="N1411" s="98"/>
      <c r="O1411" s="98"/>
      <c r="P1411" s="98"/>
      <c r="Q1411" s="98"/>
      <c r="R1411" s="329">
        <f t="shared" si="262"/>
        <v>0</v>
      </c>
      <c r="S1411" s="336"/>
      <c r="T1411" s="323"/>
      <c r="U1411" s="323"/>
      <c r="V1411" s="323"/>
      <c r="W1411" s="337">
        <f t="shared" si="257"/>
        <v>0</v>
      </c>
      <c r="X1411" s="336"/>
      <c r="Y1411" s="323"/>
      <c r="Z1411" s="323"/>
      <c r="AA1411" s="323"/>
      <c r="AB1411" s="337">
        <f t="shared" si="263"/>
        <v>0</v>
      </c>
      <c r="AC1411" s="336"/>
      <c r="AD1411" s="323"/>
      <c r="AE1411" s="323"/>
      <c r="AF1411" s="323"/>
      <c r="AG1411" s="337">
        <f t="shared" si="259"/>
        <v>0</v>
      </c>
      <c r="AH1411" s="336"/>
      <c r="AI1411" s="323"/>
      <c r="AJ1411" s="323"/>
      <c r="AK1411" s="323"/>
      <c r="AL1411" s="337">
        <f t="shared" si="258"/>
        <v>0</v>
      </c>
    </row>
    <row r="1412" spans="1:38" ht="12.75" customHeight="1" x14ac:dyDescent="0.2">
      <c r="A1412" s="95" t="s">
        <v>27</v>
      </c>
      <c r="B1412" s="96" t="s">
        <v>256</v>
      </c>
      <c r="C1412" s="96" t="s">
        <v>141</v>
      </c>
      <c r="D1412" s="98">
        <v>4907.5</v>
      </c>
      <c r="E1412" s="98"/>
      <c r="F1412" s="98">
        <v>4582.5</v>
      </c>
      <c r="G1412" s="98">
        <v>4537</v>
      </c>
      <c r="H1412" s="121">
        <f t="shared" si="260"/>
        <v>14027</v>
      </c>
      <c r="I1412" s="98">
        <v>682.5</v>
      </c>
      <c r="J1412" s="98">
        <v>416</v>
      </c>
      <c r="K1412" s="98"/>
      <c r="L1412" s="98"/>
      <c r="M1412" s="121">
        <f t="shared" si="261"/>
        <v>1098.5</v>
      </c>
      <c r="N1412" s="98"/>
      <c r="O1412" s="98"/>
      <c r="P1412" s="98"/>
      <c r="Q1412" s="98"/>
      <c r="R1412" s="329">
        <f t="shared" si="262"/>
        <v>0</v>
      </c>
      <c r="S1412" s="336"/>
      <c r="T1412" s="323"/>
      <c r="U1412" s="323"/>
      <c r="V1412" s="323"/>
      <c r="W1412" s="337">
        <f t="shared" si="257"/>
        <v>0</v>
      </c>
      <c r="X1412" s="336"/>
      <c r="Y1412" s="323"/>
      <c r="Z1412" s="323"/>
      <c r="AA1412" s="323"/>
      <c r="AB1412" s="337">
        <f t="shared" si="263"/>
        <v>0</v>
      </c>
      <c r="AC1412" s="336"/>
      <c r="AD1412" s="323"/>
      <c r="AE1412" s="323"/>
      <c r="AF1412" s="323"/>
      <c r="AG1412" s="337">
        <f t="shared" si="259"/>
        <v>0</v>
      </c>
      <c r="AH1412" s="336"/>
      <c r="AI1412" s="323"/>
      <c r="AJ1412" s="323"/>
      <c r="AK1412" s="323"/>
      <c r="AL1412" s="337">
        <f t="shared" si="258"/>
        <v>0</v>
      </c>
    </row>
    <row r="1413" spans="1:38" ht="12.75" customHeight="1" x14ac:dyDescent="0.2">
      <c r="A1413" s="95" t="s">
        <v>27</v>
      </c>
      <c r="B1413" s="96" t="s">
        <v>247</v>
      </c>
      <c r="C1413" s="96" t="s">
        <v>158</v>
      </c>
      <c r="D1413" s="98"/>
      <c r="E1413" s="98"/>
      <c r="F1413" s="98"/>
      <c r="G1413" s="98">
        <v>3573.3999999999996</v>
      </c>
      <c r="H1413" s="121">
        <f t="shared" si="260"/>
        <v>3573.3999999999996</v>
      </c>
      <c r="I1413" s="98"/>
      <c r="J1413" s="98"/>
      <c r="K1413" s="98"/>
      <c r="L1413" s="98"/>
      <c r="M1413" s="121">
        <f t="shared" si="261"/>
        <v>0</v>
      </c>
      <c r="N1413" s="98"/>
      <c r="O1413" s="98"/>
      <c r="P1413" s="98"/>
      <c r="Q1413" s="98"/>
      <c r="R1413" s="329">
        <f t="shared" si="262"/>
        <v>0</v>
      </c>
      <c r="S1413" s="336"/>
      <c r="T1413" s="323"/>
      <c r="U1413" s="323"/>
      <c r="V1413" s="323"/>
      <c r="W1413" s="337">
        <f t="shared" si="257"/>
        <v>0</v>
      </c>
      <c r="X1413" s="336"/>
      <c r="Y1413" s="323"/>
      <c r="Z1413" s="323"/>
      <c r="AA1413" s="323"/>
      <c r="AB1413" s="337">
        <f t="shared" si="263"/>
        <v>0</v>
      </c>
      <c r="AC1413" s="336"/>
      <c r="AD1413" s="323"/>
      <c r="AE1413" s="323"/>
      <c r="AF1413" s="323"/>
      <c r="AG1413" s="337">
        <f t="shared" si="259"/>
        <v>0</v>
      </c>
      <c r="AH1413" s="336"/>
      <c r="AI1413" s="323"/>
      <c r="AJ1413" s="323"/>
      <c r="AK1413" s="323"/>
      <c r="AL1413" s="337">
        <f t="shared" si="258"/>
        <v>0</v>
      </c>
    </row>
    <row r="1414" spans="1:38" ht="12.75" customHeight="1" x14ac:dyDescent="0.2">
      <c r="A1414" s="95" t="s">
        <v>27</v>
      </c>
      <c r="B1414" s="96" t="s">
        <v>247</v>
      </c>
      <c r="C1414" s="96" t="s">
        <v>161</v>
      </c>
      <c r="D1414" s="98">
        <v>1605</v>
      </c>
      <c r="E1414" s="98">
        <v>1193</v>
      </c>
      <c r="F1414" s="98"/>
      <c r="G1414" s="98"/>
      <c r="H1414" s="121">
        <f t="shared" si="260"/>
        <v>2798</v>
      </c>
      <c r="I1414" s="98">
        <v>2016</v>
      </c>
      <c r="J1414" s="98">
        <v>1536</v>
      </c>
      <c r="K1414" s="98"/>
      <c r="L1414" s="98"/>
      <c r="M1414" s="121">
        <f t="shared" si="261"/>
        <v>3552</v>
      </c>
      <c r="N1414" s="98"/>
      <c r="O1414" s="98"/>
      <c r="P1414" s="98"/>
      <c r="Q1414" s="98"/>
      <c r="R1414" s="329">
        <f t="shared" si="262"/>
        <v>0</v>
      </c>
      <c r="S1414" s="336"/>
      <c r="T1414" s="323"/>
      <c r="U1414" s="323"/>
      <c r="V1414" s="323"/>
      <c r="W1414" s="337">
        <f t="shared" si="257"/>
        <v>0</v>
      </c>
      <c r="X1414" s="336"/>
      <c r="Y1414" s="323"/>
      <c r="Z1414" s="323"/>
      <c r="AA1414" s="323"/>
      <c r="AB1414" s="337">
        <f t="shared" si="263"/>
        <v>0</v>
      </c>
      <c r="AC1414" s="336"/>
      <c r="AD1414" s="323"/>
      <c r="AE1414" s="323"/>
      <c r="AF1414" s="323"/>
      <c r="AG1414" s="337">
        <f t="shared" si="259"/>
        <v>0</v>
      </c>
      <c r="AH1414" s="336"/>
      <c r="AI1414" s="323"/>
      <c r="AJ1414" s="323"/>
      <c r="AK1414" s="323"/>
      <c r="AL1414" s="337">
        <f t="shared" si="258"/>
        <v>0</v>
      </c>
    </row>
    <row r="1415" spans="1:38" ht="12.75" customHeight="1" x14ac:dyDescent="0.2">
      <c r="A1415" s="95" t="s">
        <v>27</v>
      </c>
      <c r="B1415" s="96" t="s">
        <v>247</v>
      </c>
      <c r="C1415" s="96" t="s">
        <v>142</v>
      </c>
      <c r="D1415" s="98">
        <v>8106</v>
      </c>
      <c r="E1415" s="98">
        <v>5968</v>
      </c>
      <c r="F1415" s="98">
        <v>8661</v>
      </c>
      <c r="G1415" s="98">
        <v>7608</v>
      </c>
      <c r="H1415" s="121">
        <f t="shared" si="260"/>
        <v>30343</v>
      </c>
      <c r="I1415" s="98">
        <v>6703</v>
      </c>
      <c r="J1415" s="98">
        <v>2684</v>
      </c>
      <c r="K1415" s="98"/>
      <c r="L1415" s="98"/>
      <c r="M1415" s="121">
        <f t="shared" si="261"/>
        <v>9387</v>
      </c>
      <c r="N1415" s="98"/>
      <c r="O1415" s="98"/>
      <c r="P1415" s="98"/>
      <c r="Q1415" s="98"/>
      <c r="R1415" s="329">
        <f t="shared" si="262"/>
        <v>0</v>
      </c>
      <c r="S1415" s="336"/>
      <c r="T1415" s="323"/>
      <c r="U1415" s="323"/>
      <c r="V1415" s="323"/>
      <c r="W1415" s="337">
        <f t="shared" si="257"/>
        <v>0</v>
      </c>
      <c r="X1415" s="336"/>
      <c r="Y1415" s="323"/>
      <c r="Z1415" s="323"/>
      <c r="AA1415" s="323"/>
      <c r="AB1415" s="337">
        <f t="shared" si="263"/>
        <v>0</v>
      </c>
      <c r="AC1415" s="336"/>
      <c r="AD1415" s="323"/>
      <c r="AE1415" s="323"/>
      <c r="AF1415" s="323"/>
      <c r="AG1415" s="337">
        <f t="shared" si="259"/>
        <v>0</v>
      </c>
      <c r="AH1415" s="336"/>
      <c r="AI1415" s="323"/>
      <c r="AJ1415" s="323"/>
      <c r="AK1415" s="323"/>
      <c r="AL1415" s="337">
        <f t="shared" si="258"/>
        <v>0</v>
      </c>
    </row>
    <row r="1416" spans="1:38" ht="12.75" customHeight="1" x14ac:dyDescent="0.2">
      <c r="A1416" s="95" t="s">
        <v>27</v>
      </c>
      <c r="B1416" s="96" t="s">
        <v>247</v>
      </c>
      <c r="C1416" s="96" t="s">
        <v>145</v>
      </c>
      <c r="D1416" s="98">
        <v>4088</v>
      </c>
      <c r="E1416" s="98">
        <v>5718</v>
      </c>
      <c r="F1416" s="98">
        <v>7390</v>
      </c>
      <c r="G1416" s="98">
        <v>7215</v>
      </c>
      <c r="H1416" s="121">
        <f t="shared" si="260"/>
        <v>24411</v>
      </c>
      <c r="I1416" s="98">
        <v>726</v>
      </c>
      <c r="J1416" s="98">
        <v>3590</v>
      </c>
      <c r="K1416" s="98"/>
      <c r="L1416" s="98"/>
      <c r="M1416" s="121">
        <f t="shared" si="261"/>
        <v>4316</v>
      </c>
      <c r="N1416" s="98"/>
      <c r="O1416" s="98"/>
      <c r="P1416" s="98"/>
      <c r="Q1416" s="98"/>
      <c r="R1416" s="329">
        <f t="shared" si="262"/>
        <v>0</v>
      </c>
      <c r="S1416" s="336"/>
      <c r="T1416" s="323"/>
      <c r="U1416" s="323"/>
      <c r="V1416" s="323"/>
      <c r="W1416" s="337">
        <f t="shared" si="257"/>
        <v>0</v>
      </c>
      <c r="X1416" s="336"/>
      <c r="Y1416" s="323"/>
      <c r="Z1416" s="323"/>
      <c r="AA1416" s="323"/>
      <c r="AB1416" s="337">
        <f t="shared" si="263"/>
        <v>0</v>
      </c>
      <c r="AC1416" s="336"/>
      <c r="AD1416" s="323"/>
      <c r="AE1416" s="323"/>
      <c r="AF1416" s="323"/>
      <c r="AG1416" s="337">
        <f t="shared" si="259"/>
        <v>0</v>
      </c>
      <c r="AH1416" s="336"/>
      <c r="AI1416" s="323"/>
      <c r="AJ1416" s="323"/>
      <c r="AK1416" s="323"/>
      <c r="AL1416" s="337">
        <f t="shared" si="258"/>
        <v>0</v>
      </c>
    </row>
    <row r="1417" spans="1:38" ht="12.75" customHeight="1" x14ac:dyDescent="0.2">
      <c r="A1417" s="95" t="s">
        <v>27</v>
      </c>
      <c r="B1417" s="96" t="s">
        <v>247</v>
      </c>
      <c r="C1417" s="96" t="s">
        <v>146</v>
      </c>
      <c r="D1417" s="98">
        <v>225</v>
      </c>
      <c r="E1417" s="98">
        <v>194</v>
      </c>
      <c r="F1417" s="98"/>
      <c r="G1417" s="98"/>
      <c r="H1417" s="121">
        <f t="shared" si="260"/>
        <v>419</v>
      </c>
      <c r="I1417" s="98"/>
      <c r="J1417" s="98"/>
      <c r="K1417" s="98"/>
      <c r="L1417" s="98"/>
      <c r="M1417" s="121">
        <f t="shared" si="261"/>
        <v>0</v>
      </c>
      <c r="N1417" s="98"/>
      <c r="O1417" s="98"/>
      <c r="P1417" s="98"/>
      <c r="Q1417" s="98"/>
      <c r="R1417" s="329">
        <f t="shared" si="262"/>
        <v>0</v>
      </c>
      <c r="S1417" s="336"/>
      <c r="T1417" s="323"/>
      <c r="U1417" s="323"/>
      <c r="V1417" s="323"/>
      <c r="W1417" s="337">
        <f t="shared" si="257"/>
        <v>0</v>
      </c>
      <c r="X1417" s="336"/>
      <c r="Y1417" s="323"/>
      <c r="Z1417" s="323"/>
      <c r="AA1417" s="323"/>
      <c r="AB1417" s="337">
        <f t="shared" si="263"/>
        <v>0</v>
      </c>
      <c r="AC1417" s="336"/>
      <c r="AD1417" s="323"/>
      <c r="AE1417" s="323"/>
      <c r="AF1417" s="323"/>
      <c r="AG1417" s="337">
        <f t="shared" si="259"/>
        <v>0</v>
      </c>
      <c r="AH1417" s="336"/>
      <c r="AI1417" s="323"/>
      <c r="AJ1417" s="323"/>
      <c r="AK1417" s="323"/>
      <c r="AL1417" s="337">
        <f t="shared" si="258"/>
        <v>0</v>
      </c>
    </row>
    <row r="1418" spans="1:38" ht="12.75" customHeight="1" x14ac:dyDescent="0.2">
      <c r="A1418" s="95" t="s">
        <v>27</v>
      </c>
      <c r="B1418" s="96" t="s">
        <v>247</v>
      </c>
      <c r="C1418" s="96" t="s">
        <v>163</v>
      </c>
      <c r="D1418" s="98">
        <v>1151</v>
      </c>
      <c r="E1418" s="98">
        <v>950</v>
      </c>
      <c r="F1418" s="98"/>
      <c r="G1418" s="98"/>
      <c r="H1418" s="121">
        <f t="shared" si="260"/>
        <v>2101</v>
      </c>
      <c r="I1418" s="98">
        <v>518</v>
      </c>
      <c r="J1418" s="98">
        <v>528</v>
      </c>
      <c r="K1418" s="98"/>
      <c r="L1418" s="98"/>
      <c r="M1418" s="121">
        <f t="shared" si="261"/>
        <v>1046</v>
      </c>
      <c r="N1418" s="98"/>
      <c r="O1418" s="98"/>
      <c r="P1418" s="98"/>
      <c r="Q1418" s="98"/>
      <c r="R1418" s="329">
        <f t="shared" si="262"/>
        <v>0</v>
      </c>
      <c r="S1418" s="336"/>
      <c r="T1418" s="323"/>
      <c r="U1418" s="323"/>
      <c r="V1418" s="323"/>
      <c r="W1418" s="337">
        <f t="shared" si="257"/>
        <v>0</v>
      </c>
      <c r="X1418" s="336"/>
      <c r="Y1418" s="323"/>
      <c r="Z1418" s="323"/>
      <c r="AA1418" s="323"/>
      <c r="AB1418" s="337">
        <f t="shared" si="263"/>
        <v>0</v>
      </c>
      <c r="AC1418" s="336"/>
      <c r="AD1418" s="323"/>
      <c r="AE1418" s="323"/>
      <c r="AF1418" s="323"/>
      <c r="AG1418" s="337">
        <f t="shared" si="259"/>
        <v>0</v>
      </c>
      <c r="AH1418" s="336"/>
      <c r="AI1418" s="323"/>
      <c r="AJ1418" s="323"/>
      <c r="AK1418" s="323"/>
      <c r="AL1418" s="337">
        <f t="shared" si="258"/>
        <v>0</v>
      </c>
    </row>
    <row r="1419" spans="1:38" ht="12.75" customHeight="1" x14ac:dyDescent="0.2">
      <c r="A1419" s="95" t="s">
        <v>82</v>
      </c>
      <c r="B1419" s="850" t="s">
        <v>260</v>
      </c>
      <c r="C1419" s="850" t="s">
        <v>161</v>
      </c>
      <c r="D1419" s="851"/>
      <c r="E1419" s="851"/>
      <c r="F1419" s="851"/>
      <c r="G1419" s="851"/>
      <c r="H1419" s="852"/>
      <c r="I1419" s="851"/>
      <c r="J1419" s="851"/>
      <c r="K1419" s="851"/>
      <c r="L1419" s="851"/>
      <c r="M1419" s="852"/>
      <c r="N1419" s="851"/>
      <c r="O1419" s="851"/>
      <c r="P1419" s="851"/>
      <c r="Q1419" s="851"/>
      <c r="R1419" s="853"/>
      <c r="S1419" s="854"/>
      <c r="T1419" s="851"/>
      <c r="U1419" s="851"/>
      <c r="V1419" s="851"/>
      <c r="W1419" s="337">
        <f t="shared" ref="W1419" si="264">SUM(S1419:V1419)</f>
        <v>0</v>
      </c>
      <c r="X1419" s="336"/>
      <c r="Y1419" s="323"/>
      <c r="Z1419" s="323"/>
      <c r="AA1419" s="323">
        <v>3865.76</v>
      </c>
      <c r="AB1419" s="337">
        <f t="shared" ref="AB1419" si="265">SUM(X1419:AA1419)</f>
        <v>3865.76</v>
      </c>
      <c r="AC1419" s="336">
        <v>2620.2700000000004</v>
      </c>
      <c r="AD1419" s="323">
        <v>1454.4599999999998</v>
      </c>
      <c r="AE1419" s="323"/>
      <c r="AF1419" s="323"/>
      <c r="AG1419" s="337">
        <f t="shared" si="259"/>
        <v>4074.7300000000005</v>
      </c>
      <c r="AH1419" s="336"/>
      <c r="AI1419" s="323"/>
      <c r="AJ1419" s="323"/>
      <c r="AK1419" s="323"/>
      <c r="AL1419" s="337">
        <f t="shared" si="258"/>
        <v>0</v>
      </c>
    </row>
    <row r="1420" spans="1:38" ht="12.75" customHeight="1" x14ac:dyDescent="0.2">
      <c r="A1420" s="95" t="s">
        <v>82</v>
      </c>
      <c r="B1420" s="96" t="s">
        <v>249</v>
      </c>
      <c r="C1420" s="96" t="s">
        <v>125</v>
      </c>
      <c r="D1420" s="98"/>
      <c r="E1420" s="98"/>
      <c r="F1420" s="98"/>
      <c r="G1420" s="98"/>
      <c r="H1420" s="121">
        <f t="shared" si="260"/>
        <v>0</v>
      </c>
      <c r="I1420" s="98"/>
      <c r="J1420" s="98"/>
      <c r="K1420" s="98">
        <v>269.88</v>
      </c>
      <c r="L1420" s="98">
        <v>373.68000000000006</v>
      </c>
      <c r="M1420" s="121">
        <f t="shared" si="261"/>
        <v>643.56000000000006</v>
      </c>
      <c r="N1420" s="98">
        <v>214.52</v>
      </c>
      <c r="O1420" s="98">
        <v>110.72</v>
      </c>
      <c r="P1420" s="98">
        <v>276.8</v>
      </c>
      <c r="Q1420" s="98">
        <v>352.92</v>
      </c>
      <c r="R1420" s="329">
        <f t="shared" si="262"/>
        <v>954.96</v>
      </c>
      <c r="S1420" s="336">
        <v>152.24</v>
      </c>
      <c r="T1420" s="323">
        <v>27.68</v>
      </c>
      <c r="U1420" s="323">
        <v>41.519999999999996</v>
      </c>
      <c r="V1420" s="323">
        <v>55.36</v>
      </c>
      <c r="W1420" s="337">
        <f t="shared" si="257"/>
        <v>276.8</v>
      </c>
      <c r="X1420" s="336"/>
      <c r="Y1420" s="323"/>
      <c r="Z1420" s="323">
        <v>28.2</v>
      </c>
      <c r="AA1420" s="323">
        <v>773.99</v>
      </c>
      <c r="AB1420" s="337">
        <f t="shared" si="263"/>
        <v>802.19</v>
      </c>
      <c r="AC1420" s="336"/>
      <c r="AD1420" s="323"/>
      <c r="AE1420" s="323"/>
      <c r="AF1420" s="323"/>
      <c r="AG1420" s="337">
        <f t="shared" si="259"/>
        <v>0</v>
      </c>
      <c r="AH1420" s="336"/>
      <c r="AI1420" s="323"/>
      <c r="AJ1420" s="323"/>
      <c r="AK1420" s="323"/>
      <c r="AL1420" s="337">
        <f t="shared" si="258"/>
        <v>0</v>
      </c>
    </row>
    <row r="1421" spans="1:38" ht="12.75" customHeight="1" x14ac:dyDescent="0.2">
      <c r="A1421" s="95" t="s">
        <v>82</v>
      </c>
      <c r="B1421" s="96" t="s">
        <v>249</v>
      </c>
      <c r="C1421" s="96" t="s">
        <v>126</v>
      </c>
      <c r="D1421" s="98"/>
      <c r="E1421" s="98"/>
      <c r="F1421" s="98"/>
      <c r="G1421" s="98"/>
      <c r="H1421" s="121">
        <f t="shared" si="260"/>
        <v>0</v>
      </c>
      <c r="I1421" s="98"/>
      <c r="J1421" s="98"/>
      <c r="K1421" s="98">
        <v>943.05999999999983</v>
      </c>
      <c r="L1421" s="98">
        <v>1086.45</v>
      </c>
      <c r="M1421" s="121">
        <f t="shared" si="261"/>
        <v>2029.5099999999998</v>
      </c>
      <c r="N1421" s="98">
        <v>807.6099999999999</v>
      </c>
      <c r="O1421" s="98">
        <v>495.52999999999992</v>
      </c>
      <c r="P1421" s="98">
        <v>136.34</v>
      </c>
      <c r="Q1421" s="98">
        <v>938.71999999999991</v>
      </c>
      <c r="R1421" s="329">
        <f t="shared" si="262"/>
        <v>2378.1999999999998</v>
      </c>
      <c r="S1421" s="336">
        <v>361.85999999999996</v>
      </c>
      <c r="T1421" s="323">
        <v>214.42</v>
      </c>
      <c r="U1421" s="323">
        <v>380.81000000000006</v>
      </c>
      <c r="V1421" s="323">
        <v>462.40999999999997</v>
      </c>
      <c r="W1421" s="337">
        <f t="shared" si="257"/>
        <v>1419.5</v>
      </c>
      <c r="X1421" s="336">
        <v>235.28000000000003</v>
      </c>
      <c r="Y1421" s="323">
        <v>815.25999999999976</v>
      </c>
      <c r="Z1421" s="323">
        <v>528.16</v>
      </c>
      <c r="AA1421" s="323">
        <v>782.55</v>
      </c>
      <c r="AB1421" s="337">
        <f t="shared" si="263"/>
        <v>2361.25</v>
      </c>
      <c r="AC1421" s="336">
        <v>351.35</v>
      </c>
      <c r="AD1421" s="323">
        <v>82.2</v>
      </c>
      <c r="AE1421" s="323"/>
      <c r="AF1421" s="323"/>
      <c r="AG1421" s="337">
        <f t="shared" si="259"/>
        <v>433.55</v>
      </c>
      <c r="AH1421" s="336"/>
      <c r="AI1421" s="323"/>
      <c r="AJ1421" s="323"/>
      <c r="AK1421" s="323"/>
      <c r="AL1421" s="337">
        <f t="shared" si="258"/>
        <v>0</v>
      </c>
    </row>
    <row r="1422" spans="1:38" ht="12.75" customHeight="1" x14ac:dyDescent="0.2">
      <c r="A1422" s="95" t="s">
        <v>82</v>
      </c>
      <c r="B1422" s="96" t="s">
        <v>249</v>
      </c>
      <c r="C1422" s="96" t="s">
        <v>127</v>
      </c>
      <c r="D1422" s="98"/>
      <c r="E1422" s="98"/>
      <c r="F1422" s="98"/>
      <c r="G1422" s="98"/>
      <c r="H1422" s="121">
        <f t="shared" ref="H1422:H1436" si="266">SUM(D1422:G1422)</f>
        <v>0</v>
      </c>
      <c r="I1422" s="98"/>
      <c r="J1422" s="98"/>
      <c r="K1422" s="98">
        <v>6852.42</v>
      </c>
      <c r="L1422" s="98">
        <v>8173.9839999999995</v>
      </c>
      <c r="M1422" s="121">
        <f t="shared" ref="M1422:M1436" si="267">SUM(I1422:L1422)</f>
        <v>15026.403999999999</v>
      </c>
      <c r="N1422" s="98">
        <v>6863.82</v>
      </c>
      <c r="O1422" s="98">
        <v>4896.32</v>
      </c>
      <c r="P1422" s="98">
        <v>5812.4</v>
      </c>
      <c r="Q1422" s="98">
        <v>5733.15</v>
      </c>
      <c r="R1422" s="329">
        <f t="shared" ref="R1422:R1436" si="268">SUM(N1422:Q1422)</f>
        <v>23305.690000000002</v>
      </c>
      <c r="S1422" s="336">
        <v>4068.0499999999993</v>
      </c>
      <c r="T1422" s="323">
        <v>3469.4299999999994</v>
      </c>
      <c r="U1422" s="323">
        <v>4878.1900000000005</v>
      </c>
      <c r="V1422" s="323">
        <v>5492.26</v>
      </c>
      <c r="W1422" s="337">
        <f t="shared" si="257"/>
        <v>17907.93</v>
      </c>
      <c r="X1422" s="336">
        <v>855.12</v>
      </c>
      <c r="Y1422" s="323">
        <v>1187.5999999999999</v>
      </c>
      <c r="Z1422" s="323">
        <v>1079.53</v>
      </c>
      <c r="AA1422" s="323">
        <v>2165.79</v>
      </c>
      <c r="AB1422" s="337">
        <f t="shared" si="263"/>
        <v>5288.04</v>
      </c>
      <c r="AC1422" s="336">
        <v>726.15</v>
      </c>
      <c r="AD1422" s="323">
        <v>479.4</v>
      </c>
      <c r="AE1422" s="323"/>
      <c r="AF1422" s="323"/>
      <c r="AG1422" s="337">
        <f t="shared" si="259"/>
        <v>1205.55</v>
      </c>
      <c r="AH1422" s="336"/>
      <c r="AI1422" s="323"/>
      <c r="AJ1422" s="323"/>
      <c r="AK1422" s="323"/>
      <c r="AL1422" s="337">
        <f t="shared" si="258"/>
        <v>0</v>
      </c>
    </row>
    <row r="1423" spans="1:38" ht="12.75" customHeight="1" x14ac:dyDescent="0.2">
      <c r="A1423" s="95" t="s">
        <v>82</v>
      </c>
      <c r="B1423" s="96" t="s">
        <v>249</v>
      </c>
      <c r="C1423" s="629" t="s">
        <v>150</v>
      </c>
      <c r="D1423" s="630"/>
      <c r="E1423" s="630"/>
      <c r="F1423" s="630"/>
      <c r="G1423" s="630"/>
      <c r="H1423" s="631">
        <f t="shared" si="266"/>
        <v>0</v>
      </c>
      <c r="I1423" s="630"/>
      <c r="J1423" s="630"/>
      <c r="K1423" s="630">
        <v>202.85000000000002</v>
      </c>
      <c r="L1423" s="630">
        <v>155.9</v>
      </c>
      <c r="M1423" s="631">
        <f t="shared" si="267"/>
        <v>358.75</v>
      </c>
      <c r="N1423" s="630">
        <v>202.85000000000002</v>
      </c>
      <c r="O1423" s="630">
        <v>125.35</v>
      </c>
      <c r="P1423" s="630">
        <v>46.5</v>
      </c>
      <c r="Q1423" s="630">
        <v>93.45</v>
      </c>
      <c r="R1423" s="632">
        <f t="shared" si="268"/>
        <v>468.15000000000003</v>
      </c>
      <c r="S1423" s="633">
        <v>125.80000000000001</v>
      </c>
      <c r="T1423" s="630">
        <v>156.35</v>
      </c>
      <c r="U1423" s="630">
        <v>109.4</v>
      </c>
      <c r="V1423" s="630">
        <v>124.69</v>
      </c>
      <c r="W1423" s="337">
        <f t="shared" si="257"/>
        <v>516.24</v>
      </c>
      <c r="X1423" s="633">
        <v>884.74999999999977</v>
      </c>
      <c r="Y1423" s="323">
        <v>1480.2800000000002</v>
      </c>
      <c r="Z1423" s="630">
        <v>2049.02</v>
      </c>
      <c r="AA1423" s="630">
        <v>72.91</v>
      </c>
      <c r="AB1423" s="337">
        <f t="shared" si="263"/>
        <v>4486.9599999999991</v>
      </c>
      <c r="AC1423" s="633">
        <v>2052.41</v>
      </c>
      <c r="AD1423" s="323">
        <v>824.98</v>
      </c>
      <c r="AE1423" s="630"/>
      <c r="AF1423" s="630"/>
      <c r="AG1423" s="337">
        <f t="shared" si="259"/>
        <v>2877.39</v>
      </c>
      <c r="AH1423" s="633"/>
      <c r="AI1423" s="323"/>
      <c r="AJ1423" s="630"/>
      <c r="AK1423" s="630"/>
      <c r="AL1423" s="337">
        <f t="shared" si="258"/>
        <v>0</v>
      </c>
    </row>
    <row r="1424" spans="1:38" ht="12.75" customHeight="1" x14ac:dyDescent="0.2">
      <c r="A1424" s="95" t="s">
        <v>82</v>
      </c>
      <c r="B1424" s="96" t="s">
        <v>249</v>
      </c>
      <c r="C1424" s="96" t="s">
        <v>162</v>
      </c>
      <c r="D1424" s="98"/>
      <c r="E1424" s="98"/>
      <c r="F1424" s="98"/>
      <c r="G1424" s="98"/>
      <c r="H1424" s="121">
        <f t="shared" si="266"/>
        <v>0</v>
      </c>
      <c r="I1424" s="98"/>
      <c r="J1424" s="98"/>
      <c r="K1424" s="98">
        <v>1592.9699999999998</v>
      </c>
      <c r="L1424" s="98">
        <v>1362.76</v>
      </c>
      <c r="M1424" s="121">
        <f t="shared" si="267"/>
        <v>2955.7299999999996</v>
      </c>
      <c r="N1424" s="98">
        <v>1102.2199999999998</v>
      </c>
      <c r="O1424" s="98">
        <v>1040.3</v>
      </c>
      <c r="P1424" s="98">
        <v>1415.14</v>
      </c>
      <c r="Q1424" s="98">
        <v>1666.8400000000001</v>
      </c>
      <c r="R1424" s="329">
        <f t="shared" si="268"/>
        <v>5224.5</v>
      </c>
      <c r="S1424" s="336">
        <v>1168.9099999999999</v>
      </c>
      <c r="T1424" s="323">
        <v>258.5</v>
      </c>
      <c r="U1424" s="323">
        <v>368.54999999999995</v>
      </c>
      <c r="V1424" s="323">
        <v>375.47</v>
      </c>
      <c r="W1424" s="337">
        <f t="shared" si="257"/>
        <v>2171.4299999999998</v>
      </c>
      <c r="X1424" s="336">
        <v>180</v>
      </c>
      <c r="Y1424" s="323">
        <v>26.479999999999997</v>
      </c>
      <c r="Z1424" s="323">
        <v>5.31</v>
      </c>
      <c r="AA1424" s="323">
        <v>2948.9290000000005</v>
      </c>
      <c r="AB1424" s="337">
        <f t="shared" si="263"/>
        <v>3160.7190000000005</v>
      </c>
      <c r="AC1424" s="336">
        <v>166.4</v>
      </c>
      <c r="AD1424" s="323">
        <v>120.81</v>
      </c>
      <c r="AE1424" s="323"/>
      <c r="AF1424" s="323"/>
      <c r="AG1424" s="337">
        <f t="shared" si="259"/>
        <v>287.21000000000004</v>
      </c>
      <c r="AH1424" s="336"/>
      <c r="AI1424" s="323"/>
      <c r="AJ1424" s="323"/>
      <c r="AK1424" s="323"/>
      <c r="AL1424" s="337">
        <f t="shared" si="258"/>
        <v>0</v>
      </c>
    </row>
    <row r="1425" spans="1:38" ht="12.75" customHeight="1" x14ac:dyDescent="0.2">
      <c r="A1425" s="95" t="s">
        <v>82</v>
      </c>
      <c r="B1425" s="96" t="s">
        <v>249</v>
      </c>
      <c r="C1425" s="708" t="s">
        <v>131</v>
      </c>
      <c r="D1425" s="709"/>
      <c r="E1425" s="709"/>
      <c r="F1425" s="709"/>
      <c r="G1425" s="709"/>
      <c r="H1425" s="710">
        <f t="shared" si="266"/>
        <v>0</v>
      </c>
      <c r="I1425" s="709"/>
      <c r="J1425" s="709"/>
      <c r="K1425" s="709">
        <v>1501.1200000000001</v>
      </c>
      <c r="L1425" s="709">
        <v>1116.3599999999999</v>
      </c>
      <c r="M1425" s="710">
        <f t="shared" si="267"/>
        <v>2617.48</v>
      </c>
      <c r="N1425" s="709">
        <v>382.32000000000005</v>
      </c>
      <c r="O1425" s="709">
        <v>27.68</v>
      </c>
      <c r="P1425" s="709"/>
      <c r="Q1425" s="709"/>
      <c r="R1425" s="711">
        <f t="shared" si="268"/>
        <v>410.00000000000006</v>
      </c>
      <c r="S1425" s="712"/>
      <c r="T1425" s="709"/>
      <c r="U1425" s="709"/>
      <c r="V1425" s="709"/>
      <c r="W1425" s="337">
        <f t="shared" si="257"/>
        <v>0</v>
      </c>
      <c r="X1425" s="712"/>
      <c r="Y1425" s="709"/>
      <c r="Z1425" s="709"/>
      <c r="AA1425" s="709"/>
      <c r="AB1425" s="337">
        <f t="shared" si="263"/>
        <v>0</v>
      </c>
      <c r="AC1425" s="712"/>
      <c r="AD1425" s="709"/>
      <c r="AE1425" s="709"/>
      <c r="AF1425" s="709"/>
      <c r="AG1425" s="337">
        <f t="shared" si="259"/>
        <v>0</v>
      </c>
      <c r="AH1425" s="712"/>
      <c r="AI1425" s="709"/>
      <c r="AJ1425" s="709"/>
      <c r="AK1425" s="709"/>
      <c r="AL1425" s="337">
        <f t="shared" si="258"/>
        <v>0</v>
      </c>
    </row>
    <row r="1426" spans="1:38" ht="12.75" customHeight="1" x14ac:dyDescent="0.2">
      <c r="A1426" s="95" t="s">
        <v>82</v>
      </c>
      <c r="B1426" s="96" t="s">
        <v>249</v>
      </c>
      <c r="C1426" s="96" t="s">
        <v>156</v>
      </c>
      <c r="D1426" s="98"/>
      <c r="E1426" s="98"/>
      <c r="F1426" s="98"/>
      <c r="G1426" s="98"/>
      <c r="H1426" s="121">
        <f t="shared" si="266"/>
        <v>0</v>
      </c>
      <c r="I1426" s="98"/>
      <c r="J1426" s="98"/>
      <c r="K1426" s="98">
        <v>1536.24</v>
      </c>
      <c r="L1426" s="98">
        <v>2103.6800000000003</v>
      </c>
      <c r="M1426" s="121">
        <f t="shared" si="267"/>
        <v>3639.92</v>
      </c>
      <c r="N1426" s="98">
        <v>650.48</v>
      </c>
      <c r="O1426" s="98">
        <v>1273.28</v>
      </c>
      <c r="P1426" s="98">
        <v>138.4</v>
      </c>
      <c r="Q1426" s="98"/>
      <c r="R1426" s="329">
        <f t="shared" si="268"/>
        <v>2062.16</v>
      </c>
      <c r="S1426" s="336"/>
      <c r="T1426" s="323"/>
      <c r="U1426" s="323"/>
      <c r="V1426" s="323"/>
      <c r="W1426" s="337">
        <f t="shared" si="257"/>
        <v>0</v>
      </c>
      <c r="X1426" s="336"/>
      <c r="Y1426" s="323"/>
      <c r="Z1426" s="323"/>
      <c r="AA1426" s="323"/>
      <c r="AB1426" s="337">
        <f t="shared" si="263"/>
        <v>0</v>
      </c>
      <c r="AC1426" s="336"/>
      <c r="AD1426" s="323"/>
      <c r="AE1426" s="323"/>
      <c r="AF1426" s="323"/>
      <c r="AG1426" s="337">
        <f t="shared" si="259"/>
        <v>0</v>
      </c>
      <c r="AH1426" s="336"/>
      <c r="AI1426" s="323"/>
      <c r="AJ1426" s="323"/>
      <c r="AK1426" s="323"/>
      <c r="AL1426" s="337">
        <f t="shared" si="258"/>
        <v>0</v>
      </c>
    </row>
    <row r="1427" spans="1:38" ht="12.75" customHeight="1" x14ac:dyDescent="0.2">
      <c r="A1427" s="95" t="s">
        <v>82</v>
      </c>
      <c r="B1427" s="96" t="s">
        <v>249</v>
      </c>
      <c r="C1427" s="96" t="s">
        <v>153</v>
      </c>
      <c r="D1427" s="98"/>
      <c r="E1427" s="98"/>
      <c r="F1427" s="98"/>
      <c r="G1427" s="98"/>
      <c r="H1427" s="121">
        <f t="shared" si="266"/>
        <v>0</v>
      </c>
      <c r="I1427" s="98"/>
      <c r="J1427" s="98"/>
      <c r="K1427" s="98">
        <v>6607.880000000001</v>
      </c>
      <c r="L1427" s="98">
        <v>9143.2000000000007</v>
      </c>
      <c r="M1427" s="121">
        <f t="shared" si="267"/>
        <v>15751.080000000002</v>
      </c>
      <c r="N1427" s="98">
        <v>10943.89</v>
      </c>
      <c r="O1427" s="98">
        <v>7756.2699999999986</v>
      </c>
      <c r="P1427" s="98">
        <v>6661.4900000000016</v>
      </c>
      <c r="Q1427" s="98">
        <v>6156.2000000000007</v>
      </c>
      <c r="R1427" s="329">
        <f t="shared" si="268"/>
        <v>31517.85</v>
      </c>
      <c r="S1427" s="336">
        <v>7623.8300000000008</v>
      </c>
      <c r="T1427" s="323">
        <v>4353.3</v>
      </c>
      <c r="U1427" s="323">
        <v>6829.4199999999992</v>
      </c>
      <c r="V1427" s="323">
        <v>5935.3300000000008</v>
      </c>
      <c r="W1427" s="337">
        <f t="shared" si="257"/>
        <v>24741.88</v>
      </c>
      <c r="X1427" s="336">
        <v>5340.56</v>
      </c>
      <c r="Y1427" s="323">
        <v>3955.42</v>
      </c>
      <c r="Z1427" s="323">
        <v>4213.95</v>
      </c>
      <c r="AA1427" s="709">
        <v>392.47</v>
      </c>
      <c r="AB1427" s="337">
        <f t="shared" si="263"/>
        <v>13902.4</v>
      </c>
      <c r="AC1427" s="336">
        <v>3869.7699999999995</v>
      </c>
      <c r="AD1427" s="709">
        <v>1771.75</v>
      </c>
      <c r="AE1427" s="323"/>
      <c r="AF1427" s="709"/>
      <c r="AG1427" s="337">
        <f t="shared" si="259"/>
        <v>5641.5199999999995</v>
      </c>
      <c r="AH1427" s="336"/>
      <c r="AI1427" s="709"/>
      <c r="AJ1427" s="323"/>
      <c r="AK1427" s="709"/>
      <c r="AL1427" s="337">
        <f t="shared" si="258"/>
        <v>0</v>
      </c>
    </row>
    <row r="1428" spans="1:38" ht="12.75" customHeight="1" x14ac:dyDescent="0.2">
      <c r="A1428" s="95" t="s">
        <v>82</v>
      </c>
      <c r="B1428" s="96" t="s">
        <v>249</v>
      </c>
      <c r="C1428" s="96" t="s">
        <v>141</v>
      </c>
      <c r="D1428" s="98"/>
      <c r="E1428" s="98"/>
      <c r="F1428" s="98"/>
      <c r="G1428" s="98"/>
      <c r="H1428" s="121">
        <f t="shared" si="266"/>
        <v>0</v>
      </c>
      <c r="I1428" s="98"/>
      <c r="J1428" s="98"/>
      <c r="K1428" s="98">
        <v>22200.364999999994</v>
      </c>
      <c r="L1428" s="98">
        <v>18467.579999999998</v>
      </c>
      <c r="M1428" s="121">
        <f t="shared" si="267"/>
        <v>40667.944999999992</v>
      </c>
      <c r="N1428" s="98">
        <v>14959.85</v>
      </c>
      <c r="O1428" s="98">
        <v>4960.0300000000007</v>
      </c>
      <c r="P1428" s="98">
        <v>16294.18</v>
      </c>
      <c r="Q1428" s="98">
        <v>13849.540000000003</v>
      </c>
      <c r="R1428" s="329">
        <f t="shared" si="268"/>
        <v>50063.6</v>
      </c>
      <c r="S1428" s="336">
        <v>11527.14</v>
      </c>
      <c r="T1428" s="323">
        <v>1470.0000000000002</v>
      </c>
      <c r="U1428" s="323">
        <v>1745.93</v>
      </c>
      <c r="V1428" s="323">
        <v>1455.6799999999998</v>
      </c>
      <c r="W1428" s="337">
        <f t="shared" si="257"/>
        <v>16198.75</v>
      </c>
      <c r="X1428" s="336">
        <v>1525.2600000000002</v>
      </c>
      <c r="Y1428" s="323">
        <v>809.27</v>
      </c>
      <c r="Z1428" s="323">
        <v>522.16999999999996</v>
      </c>
      <c r="AA1428" s="323">
        <v>11032.539999999999</v>
      </c>
      <c r="AB1428" s="337">
        <f t="shared" si="263"/>
        <v>13889.24</v>
      </c>
      <c r="AC1428" s="336">
        <v>519.17999999999995</v>
      </c>
      <c r="AD1428" s="323">
        <v>273.82</v>
      </c>
      <c r="AE1428" s="323"/>
      <c r="AF1428" s="323"/>
      <c r="AG1428" s="337">
        <f t="shared" si="259"/>
        <v>793</v>
      </c>
      <c r="AH1428" s="336"/>
      <c r="AI1428" s="323"/>
      <c r="AJ1428" s="323"/>
      <c r="AK1428" s="323"/>
      <c r="AL1428" s="337">
        <f t="shared" si="258"/>
        <v>0</v>
      </c>
    </row>
    <row r="1429" spans="1:38" ht="12.75" customHeight="1" x14ac:dyDescent="0.2">
      <c r="A1429" s="95" t="s">
        <v>82</v>
      </c>
      <c r="B1429" s="96" t="s">
        <v>249</v>
      </c>
      <c r="C1429" s="96" t="s">
        <v>142</v>
      </c>
      <c r="D1429" s="98"/>
      <c r="E1429" s="98"/>
      <c r="F1429" s="98"/>
      <c r="G1429" s="98"/>
      <c r="H1429" s="121">
        <f t="shared" si="266"/>
        <v>0</v>
      </c>
      <c r="I1429" s="98"/>
      <c r="J1429" s="98"/>
      <c r="K1429" s="98">
        <v>3666.2</v>
      </c>
      <c r="L1429" s="98">
        <v>7714.9600000000009</v>
      </c>
      <c r="M1429" s="121">
        <f t="shared" si="267"/>
        <v>11381.16</v>
      </c>
      <c r="N1429" s="98">
        <v>4346.49</v>
      </c>
      <c r="O1429" s="98">
        <v>7403.1900000000014</v>
      </c>
      <c r="P1429" s="98">
        <v>14896.220000000001</v>
      </c>
      <c r="Q1429" s="98">
        <v>17434.280000000006</v>
      </c>
      <c r="R1429" s="329">
        <f t="shared" si="268"/>
        <v>44080.180000000008</v>
      </c>
      <c r="S1429" s="336">
        <v>9499.1149999999998</v>
      </c>
      <c r="T1429" s="323">
        <v>8323.81</v>
      </c>
      <c r="U1429" s="323">
        <v>12179.970000000001</v>
      </c>
      <c r="V1429" s="323">
        <v>15253.130000000001</v>
      </c>
      <c r="W1429" s="337">
        <f t="shared" ref="W1429:W1495" si="269">SUM(S1429:V1429)</f>
        <v>45256.025000000001</v>
      </c>
      <c r="X1429" s="336">
        <v>5267.81</v>
      </c>
      <c r="Y1429" s="323">
        <v>5546.4150000000009</v>
      </c>
      <c r="Z1429" s="323">
        <v>7870.9250000000002</v>
      </c>
      <c r="AA1429" s="323">
        <v>2411.9299999999998</v>
      </c>
      <c r="AB1429" s="337">
        <f t="shared" si="263"/>
        <v>21097.08</v>
      </c>
      <c r="AC1429" s="336">
        <v>4609.93</v>
      </c>
      <c r="AD1429" s="323">
        <v>4674.8200000000006</v>
      </c>
      <c r="AE1429" s="323"/>
      <c r="AF1429" s="323"/>
      <c r="AG1429" s="337">
        <f t="shared" si="259"/>
        <v>9284.75</v>
      </c>
      <c r="AH1429" s="336"/>
      <c r="AI1429" s="323"/>
      <c r="AJ1429" s="323"/>
      <c r="AK1429" s="323"/>
      <c r="AL1429" s="337">
        <f t="shared" si="258"/>
        <v>0</v>
      </c>
    </row>
    <row r="1430" spans="1:38" ht="12.75" customHeight="1" x14ac:dyDescent="0.2">
      <c r="A1430" s="95" t="s">
        <v>82</v>
      </c>
      <c r="B1430" s="96" t="s">
        <v>249</v>
      </c>
      <c r="C1430" s="651" t="s">
        <v>143</v>
      </c>
      <c r="D1430" s="652"/>
      <c r="E1430" s="652"/>
      <c r="F1430" s="652"/>
      <c r="G1430" s="652"/>
      <c r="H1430" s="653">
        <f t="shared" si="266"/>
        <v>0</v>
      </c>
      <c r="I1430" s="652"/>
      <c r="J1430" s="652"/>
      <c r="K1430" s="652">
        <v>15803.161200000006</v>
      </c>
      <c r="L1430" s="652">
        <v>19371.630000000005</v>
      </c>
      <c r="M1430" s="653">
        <f t="shared" si="267"/>
        <v>35174.791200000007</v>
      </c>
      <c r="N1430" s="652">
        <v>8988.3200000000015</v>
      </c>
      <c r="O1430" s="652">
        <v>7147.1799999999994</v>
      </c>
      <c r="P1430" s="652">
        <v>7912.34</v>
      </c>
      <c r="Q1430" s="652">
        <v>8912.07</v>
      </c>
      <c r="R1430" s="654">
        <f t="shared" si="268"/>
        <v>32959.910000000003</v>
      </c>
      <c r="S1430" s="655">
        <v>5874.369999999999</v>
      </c>
      <c r="T1430" s="652">
        <v>5873.61</v>
      </c>
      <c r="U1430" s="652">
        <v>6360.4999999999991</v>
      </c>
      <c r="V1430" s="652">
        <v>7295.27</v>
      </c>
      <c r="W1430" s="337">
        <f t="shared" si="269"/>
        <v>25403.75</v>
      </c>
      <c r="X1430" s="655">
        <v>5199.0199999999986</v>
      </c>
      <c r="Y1430" s="652">
        <v>3584.059999999999</v>
      </c>
      <c r="Z1430" s="652">
        <v>2860.11</v>
      </c>
      <c r="AA1430" s="323">
        <v>2287.0300000000002</v>
      </c>
      <c r="AB1430" s="337">
        <f t="shared" si="263"/>
        <v>13930.22</v>
      </c>
      <c r="AC1430" s="655">
        <v>1932.2599999999998</v>
      </c>
      <c r="AD1430" s="323">
        <v>1994.1799999999998</v>
      </c>
      <c r="AE1430" s="652"/>
      <c r="AF1430" s="323"/>
      <c r="AG1430" s="337">
        <f t="shared" si="259"/>
        <v>3926.4399999999996</v>
      </c>
      <c r="AH1430" s="655"/>
      <c r="AI1430" s="323"/>
      <c r="AJ1430" s="652"/>
      <c r="AK1430" s="323"/>
      <c r="AL1430" s="337">
        <f t="shared" si="258"/>
        <v>0</v>
      </c>
    </row>
    <row r="1431" spans="1:38" ht="12.75" customHeight="1" x14ac:dyDescent="0.2">
      <c r="A1431" s="95" t="s">
        <v>82</v>
      </c>
      <c r="B1431" s="96" t="s">
        <v>249</v>
      </c>
      <c r="C1431" s="96" t="s">
        <v>144</v>
      </c>
      <c r="D1431" s="98"/>
      <c r="E1431" s="98"/>
      <c r="F1431" s="98"/>
      <c r="G1431" s="98"/>
      <c r="H1431" s="121">
        <f t="shared" si="266"/>
        <v>0</v>
      </c>
      <c r="I1431" s="98"/>
      <c r="J1431" s="98"/>
      <c r="K1431" s="98">
        <v>5036.6500000000005</v>
      </c>
      <c r="L1431" s="98">
        <v>5378.84</v>
      </c>
      <c r="M1431" s="121">
        <f t="shared" si="267"/>
        <v>10415.490000000002</v>
      </c>
      <c r="N1431" s="98">
        <v>3752.0999999999995</v>
      </c>
      <c r="O1431" s="98">
        <v>4006.38</v>
      </c>
      <c r="P1431" s="98">
        <v>4891.3399999999983</v>
      </c>
      <c r="Q1431" s="98">
        <v>4664.9500000000016</v>
      </c>
      <c r="R1431" s="329">
        <f t="shared" si="268"/>
        <v>17314.77</v>
      </c>
      <c r="S1431" s="336">
        <v>4168.5499999999993</v>
      </c>
      <c r="T1431" s="323">
        <v>3677.9300000000003</v>
      </c>
      <c r="U1431" s="323">
        <v>4827.0399999999991</v>
      </c>
      <c r="V1431" s="323">
        <v>3261.2199999999993</v>
      </c>
      <c r="W1431" s="337">
        <f t="shared" si="269"/>
        <v>15934.739999999998</v>
      </c>
      <c r="X1431" s="336">
        <v>1896.12</v>
      </c>
      <c r="Y1431" s="323">
        <v>2311.3099999999995</v>
      </c>
      <c r="Z1431" s="652">
        <v>1982.3160000000003</v>
      </c>
      <c r="AA1431" s="323">
        <v>4341.37</v>
      </c>
      <c r="AB1431" s="337">
        <f t="shared" si="263"/>
        <v>10531.115999999998</v>
      </c>
      <c r="AC1431" s="336">
        <v>2236.8200000000002</v>
      </c>
      <c r="AD1431" s="323">
        <v>2309.06</v>
      </c>
      <c r="AE1431" s="652"/>
      <c r="AF1431" s="323"/>
      <c r="AG1431" s="337">
        <f t="shared" si="259"/>
        <v>4545.88</v>
      </c>
      <c r="AH1431" s="336"/>
      <c r="AI1431" s="323"/>
      <c r="AJ1431" s="652"/>
      <c r="AK1431" s="323"/>
      <c r="AL1431" s="337">
        <f t="shared" si="258"/>
        <v>0</v>
      </c>
    </row>
    <row r="1432" spans="1:38" ht="12.75" customHeight="1" x14ac:dyDescent="0.2">
      <c r="A1432" s="95" t="s">
        <v>82</v>
      </c>
      <c r="B1432" s="96" t="s">
        <v>249</v>
      </c>
      <c r="C1432" s="96" t="s">
        <v>145</v>
      </c>
      <c r="D1432" s="98"/>
      <c r="E1432" s="98"/>
      <c r="F1432" s="98"/>
      <c r="G1432" s="98"/>
      <c r="H1432" s="121">
        <f t="shared" si="266"/>
        <v>0</v>
      </c>
      <c r="I1432" s="98"/>
      <c r="J1432" s="98"/>
      <c r="K1432" s="98">
        <v>58.800000000000004</v>
      </c>
      <c r="L1432" s="98">
        <v>382.2</v>
      </c>
      <c r="M1432" s="121">
        <f t="shared" si="267"/>
        <v>441</v>
      </c>
      <c r="N1432" s="98">
        <v>39.200000000000003</v>
      </c>
      <c r="O1432" s="98">
        <v>275</v>
      </c>
      <c r="P1432" s="98">
        <v>264.60000000000002</v>
      </c>
      <c r="Q1432" s="98">
        <v>402.99999999999994</v>
      </c>
      <c r="R1432" s="329">
        <f t="shared" si="268"/>
        <v>981.8</v>
      </c>
      <c r="S1432" s="336">
        <v>55</v>
      </c>
      <c r="T1432" s="323">
        <v>205.8</v>
      </c>
      <c r="U1432" s="323">
        <v>58.800000000000004</v>
      </c>
      <c r="V1432" s="323">
        <v>156.80000000000001</v>
      </c>
      <c r="W1432" s="337">
        <f t="shared" si="269"/>
        <v>476.40000000000003</v>
      </c>
      <c r="X1432" s="336"/>
      <c r="Y1432" s="323"/>
      <c r="Z1432" s="323"/>
      <c r="AA1432" s="323"/>
      <c r="AB1432" s="337">
        <f t="shared" si="263"/>
        <v>0</v>
      </c>
      <c r="AC1432" s="336"/>
      <c r="AD1432" s="652"/>
      <c r="AE1432" s="323"/>
      <c r="AF1432" s="323"/>
      <c r="AG1432" s="337">
        <f t="shared" si="259"/>
        <v>0</v>
      </c>
      <c r="AH1432" s="336"/>
      <c r="AI1432" s="652"/>
      <c r="AJ1432" s="323"/>
      <c r="AK1432" s="323"/>
      <c r="AL1432" s="337">
        <f t="shared" si="258"/>
        <v>0</v>
      </c>
    </row>
    <row r="1433" spans="1:38" ht="12.75" customHeight="1" x14ac:dyDescent="0.2">
      <c r="A1433" s="95" t="s">
        <v>82</v>
      </c>
      <c r="B1433" s="96" t="s">
        <v>249</v>
      </c>
      <c r="C1433" s="96" t="s">
        <v>146</v>
      </c>
      <c r="D1433" s="98"/>
      <c r="E1433" s="98"/>
      <c r="F1433" s="98"/>
      <c r="G1433" s="98"/>
      <c r="H1433" s="121">
        <f t="shared" si="266"/>
        <v>0</v>
      </c>
      <c r="I1433" s="98"/>
      <c r="J1433" s="98"/>
      <c r="K1433" s="98">
        <v>5286.07</v>
      </c>
      <c r="L1433" s="98">
        <v>6906.369999999999</v>
      </c>
      <c r="M1433" s="121">
        <f t="shared" si="267"/>
        <v>12192.439999999999</v>
      </c>
      <c r="N1433" s="98">
        <v>4390.6000000000004</v>
      </c>
      <c r="O1433" s="98">
        <v>4248.26</v>
      </c>
      <c r="P1433" s="98">
        <v>6486.4300000000021</v>
      </c>
      <c r="Q1433" s="98">
        <v>8026.76</v>
      </c>
      <c r="R1433" s="329">
        <f t="shared" si="268"/>
        <v>23152.050000000003</v>
      </c>
      <c r="S1433" s="336">
        <v>3875.1899999999996</v>
      </c>
      <c r="T1433" s="323">
        <v>3637.8700000000003</v>
      </c>
      <c r="U1433" s="323">
        <v>6567.06</v>
      </c>
      <c r="V1433" s="323">
        <v>6450.9600000000028</v>
      </c>
      <c r="W1433" s="337">
        <f t="shared" si="269"/>
        <v>20531.080000000002</v>
      </c>
      <c r="X1433" s="336">
        <v>2784.95</v>
      </c>
      <c r="Y1433" s="323">
        <v>2440.7299999999996</v>
      </c>
      <c r="Z1433" s="323">
        <v>3201.1939999999995</v>
      </c>
      <c r="AA1433" s="323"/>
      <c r="AB1433" s="337">
        <f t="shared" si="263"/>
        <v>8426.8739999999998</v>
      </c>
      <c r="AC1433" s="336">
        <v>2961.29</v>
      </c>
      <c r="AD1433" s="652">
        <v>3378.25</v>
      </c>
      <c r="AE1433" s="323"/>
      <c r="AF1433" s="323"/>
      <c r="AG1433" s="337">
        <f t="shared" si="259"/>
        <v>6339.54</v>
      </c>
      <c r="AH1433" s="336"/>
      <c r="AI1433" s="652"/>
      <c r="AJ1433" s="323"/>
      <c r="AK1433" s="323"/>
      <c r="AL1433" s="337">
        <f t="shared" si="258"/>
        <v>0</v>
      </c>
    </row>
    <row r="1434" spans="1:38" ht="12.75" customHeight="1" x14ac:dyDescent="0.2">
      <c r="A1434" s="95" t="s">
        <v>82</v>
      </c>
      <c r="B1434" s="96" t="s">
        <v>243</v>
      </c>
      <c r="C1434" s="96" t="s">
        <v>124</v>
      </c>
      <c r="D1434" s="98"/>
      <c r="E1434" s="98"/>
      <c r="F1434" s="98"/>
      <c r="G1434" s="98"/>
      <c r="H1434" s="121">
        <f t="shared" si="266"/>
        <v>0</v>
      </c>
      <c r="I1434" s="98"/>
      <c r="J1434" s="98"/>
      <c r="K1434" s="98"/>
      <c r="L1434" s="98">
        <v>1134.01</v>
      </c>
      <c r="M1434" s="121">
        <f t="shared" si="267"/>
        <v>1134.01</v>
      </c>
      <c r="N1434" s="98">
        <v>1715.5899999999997</v>
      </c>
      <c r="O1434" s="98">
        <v>1263.2099999999998</v>
      </c>
      <c r="P1434" s="98">
        <v>1073.73</v>
      </c>
      <c r="Q1434" s="98">
        <v>1063.68</v>
      </c>
      <c r="R1434" s="329">
        <f t="shared" si="268"/>
        <v>5116.2099999999991</v>
      </c>
      <c r="S1434" s="336">
        <v>1532.37</v>
      </c>
      <c r="T1434" s="323">
        <v>1118.6599999999999</v>
      </c>
      <c r="U1434" s="323">
        <v>1729.9300000000003</v>
      </c>
      <c r="V1434" s="323">
        <v>1705.27</v>
      </c>
      <c r="W1434" s="337">
        <f t="shared" si="269"/>
        <v>6086.23</v>
      </c>
      <c r="X1434" s="336">
        <v>1542.5500000000002</v>
      </c>
      <c r="Y1434" s="323">
        <v>1300.74</v>
      </c>
      <c r="Z1434" s="323">
        <v>1632.0299999999997</v>
      </c>
      <c r="AA1434" s="323">
        <v>1486.1699999999998</v>
      </c>
      <c r="AB1434" s="337">
        <f t="shared" si="263"/>
        <v>5961.49</v>
      </c>
      <c r="AC1434" s="336">
        <v>378.62</v>
      </c>
      <c r="AD1434" s="323">
        <v>168.42000000000002</v>
      </c>
      <c r="AE1434" s="323"/>
      <c r="AF1434" s="323"/>
      <c r="AG1434" s="337">
        <f t="shared" si="259"/>
        <v>547.04</v>
      </c>
      <c r="AH1434" s="336"/>
      <c r="AI1434" s="323"/>
      <c r="AJ1434" s="323"/>
      <c r="AK1434" s="323"/>
      <c r="AL1434" s="337">
        <f t="shared" si="258"/>
        <v>0</v>
      </c>
    </row>
    <row r="1435" spans="1:38" ht="12.75" customHeight="1" x14ac:dyDescent="0.2">
      <c r="A1435" s="95" t="s">
        <v>82</v>
      </c>
      <c r="B1435" s="96" t="s">
        <v>243</v>
      </c>
      <c r="C1435" s="96" t="s">
        <v>125</v>
      </c>
      <c r="D1435" s="98"/>
      <c r="E1435" s="98"/>
      <c r="F1435" s="98"/>
      <c r="G1435" s="98"/>
      <c r="H1435" s="121">
        <f t="shared" si="266"/>
        <v>0</v>
      </c>
      <c r="I1435" s="98"/>
      <c r="J1435" s="98"/>
      <c r="K1435" s="98"/>
      <c r="L1435" s="98">
        <v>1341.88</v>
      </c>
      <c r="M1435" s="121">
        <f t="shared" si="267"/>
        <v>1341.88</v>
      </c>
      <c r="N1435" s="98">
        <v>1183.52</v>
      </c>
      <c r="O1435" s="98">
        <v>1086.33</v>
      </c>
      <c r="P1435" s="98">
        <v>2747.76</v>
      </c>
      <c r="Q1435" s="98">
        <v>300.87</v>
      </c>
      <c r="R1435" s="329">
        <f t="shared" si="268"/>
        <v>5318.4800000000005</v>
      </c>
      <c r="S1435" s="336">
        <v>1510.7399999999998</v>
      </c>
      <c r="T1435" s="323">
        <v>637.89</v>
      </c>
      <c r="U1435" s="323">
        <v>567.88999999999987</v>
      </c>
      <c r="V1435" s="323">
        <v>1088.3599999999999</v>
      </c>
      <c r="W1435" s="337">
        <f t="shared" si="269"/>
        <v>3804.8799999999992</v>
      </c>
      <c r="X1435" s="336">
        <v>734.44</v>
      </c>
      <c r="Y1435" s="323">
        <v>976.71</v>
      </c>
      <c r="Z1435" s="323">
        <v>1563.5500000000002</v>
      </c>
      <c r="AA1435" s="323">
        <v>398.47999999999996</v>
      </c>
      <c r="AB1435" s="337">
        <f t="shared" si="263"/>
        <v>3673.1800000000003</v>
      </c>
      <c r="AC1435" s="336">
        <v>708.00000000000011</v>
      </c>
      <c r="AD1435" s="323">
        <v>463.80000000000007</v>
      </c>
      <c r="AE1435" s="323"/>
      <c r="AF1435" s="323"/>
      <c r="AG1435" s="337">
        <f t="shared" si="259"/>
        <v>1171.8000000000002</v>
      </c>
      <c r="AH1435" s="336"/>
      <c r="AI1435" s="323"/>
      <c r="AJ1435" s="323"/>
      <c r="AK1435" s="323"/>
      <c r="AL1435" s="337">
        <f t="shared" si="258"/>
        <v>0</v>
      </c>
    </row>
    <row r="1436" spans="1:38" ht="12.75" customHeight="1" x14ac:dyDescent="0.2">
      <c r="A1436" s="95" t="s">
        <v>82</v>
      </c>
      <c r="B1436" s="96" t="s">
        <v>243</v>
      </c>
      <c r="C1436" s="751" t="s">
        <v>126</v>
      </c>
      <c r="D1436" s="752"/>
      <c r="E1436" s="752"/>
      <c r="F1436" s="752"/>
      <c r="G1436" s="752"/>
      <c r="H1436" s="753">
        <f t="shared" si="266"/>
        <v>0</v>
      </c>
      <c r="I1436" s="752"/>
      <c r="J1436" s="752"/>
      <c r="K1436" s="752"/>
      <c r="L1436" s="752">
        <v>8979.86</v>
      </c>
      <c r="M1436" s="753">
        <f t="shared" si="267"/>
        <v>8979.86</v>
      </c>
      <c r="N1436" s="752">
        <v>9518.52</v>
      </c>
      <c r="O1436" s="752">
        <v>4576.99</v>
      </c>
      <c r="P1436" s="752">
        <v>3664.1900000000005</v>
      </c>
      <c r="Q1436" s="752">
        <v>6825.7799999999988</v>
      </c>
      <c r="R1436" s="754">
        <f t="shared" si="268"/>
        <v>24585.48</v>
      </c>
      <c r="S1436" s="755">
        <v>5912.39</v>
      </c>
      <c r="T1436" s="752">
        <v>1283.98</v>
      </c>
      <c r="U1436" s="752">
        <v>4103.87</v>
      </c>
      <c r="V1436" s="752">
        <v>6393.68</v>
      </c>
      <c r="W1436" s="337">
        <f t="shared" si="269"/>
        <v>17693.920000000002</v>
      </c>
      <c r="X1436" s="755">
        <v>2060.61</v>
      </c>
      <c r="Y1436" s="752">
        <v>2233.9300000000003</v>
      </c>
      <c r="Z1436" s="752">
        <v>3567.6499999999996</v>
      </c>
      <c r="AA1436" s="752">
        <v>4761.2</v>
      </c>
      <c r="AB1436" s="337">
        <f t="shared" si="263"/>
        <v>12623.39</v>
      </c>
      <c r="AC1436" s="336">
        <v>5418.0499999999993</v>
      </c>
      <c r="AD1436" s="752">
        <v>3004.6100000000006</v>
      </c>
      <c r="AE1436" s="752"/>
      <c r="AF1436" s="752"/>
      <c r="AG1436" s="337">
        <f t="shared" si="259"/>
        <v>8422.66</v>
      </c>
      <c r="AH1436" s="336"/>
      <c r="AI1436" s="752"/>
      <c r="AJ1436" s="752"/>
      <c r="AK1436" s="752"/>
      <c r="AL1436" s="337">
        <f t="shared" si="258"/>
        <v>0</v>
      </c>
    </row>
    <row r="1437" spans="1:38" ht="12.75" customHeight="1" x14ac:dyDescent="0.2">
      <c r="A1437" s="95" t="s">
        <v>82</v>
      </c>
      <c r="B1437" s="96" t="s">
        <v>243</v>
      </c>
      <c r="C1437" s="96" t="s">
        <v>161</v>
      </c>
      <c r="D1437" s="98"/>
      <c r="E1437" s="98"/>
      <c r="F1437" s="98"/>
      <c r="G1437" s="98"/>
      <c r="H1437" s="121"/>
      <c r="I1437" s="98"/>
      <c r="J1437" s="98"/>
      <c r="K1437" s="98"/>
      <c r="L1437" s="98"/>
      <c r="M1437" s="121"/>
      <c r="N1437" s="98"/>
      <c r="O1437" s="98"/>
      <c r="P1437" s="98"/>
      <c r="Q1437" s="98"/>
      <c r="R1437" s="329"/>
      <c r="S1437" s="336"/>
      <c r="T1437" s="323"/>
      <c r="U1437" s="323"/>
      <c r="V1437" s="323"/>
      <c r="W1437" s="337">
        <f t="shared" si="269"/>
        <v>0</v>
      </c>
      <c r="X1437" s="336"/>
      <c r="Y1437" s="323">
        <v>473.49</v>
      </c>
      <c r="Z1437" s="323">
        <v>2620.59</v>
      </c>
      <c r="AA1437" s="323">
        <v>964.46000000000015</v>
      </c>
      <c r="AB1437" s="337">
        <f t="shared" si="263"/>
        <v>4058.54</v>
      </c>
      <c r="AC1437" s="336">
        <v>0</v>
      </c>
      <c r="AD1437" s="323"/>
      <c r="AE1437" s="323"/>
      <c r="AF1437" s="323"/>
      <c r="AG1437" s="337">
        <f t="shared" si="259"/>
        <v>0</v>
      </c>
      <c r="AH1437" s="336"/>
      <c r="AI1437" s="323"/>
      <c r="AJ1437" s="323"/>
      <c r="AK1437" s="323"/>
      <c r="AL1437" s="337">
        <f t="shared" si="258"/>
        <v>0</v>
      </c>
    </row>
    <row r="1438" spans="1:38" ht="12.75" customHeight="1" x14ac:dyDescent="0.2">
      <c r="A1438" s="95" t="s">
        <v>82</v>
      </c>
      <c r="B1438" s="96" t="s">
        <v>243</v>
      </c>
      <c r="C1438" s="905" t="s">
        <v>160</v>
      </c>
      <c r="D1438" s="901"/>
      <c r="E1438" s="901"/>
      <c r="F1438" s="901"/>
      <c r="G1438" s="901"/>
      <c r="H1438" s="902"/>
      <c r="I1438" s="901"/>
      <c r="J1438" s="901"/>
      <c r="K1438" s="901"/>
      <c r="L1438" s="901"/>
      <c r="M1438" s="902"/>
      <c r="N1438" s="901"/>
      <c r="O1438" s="901"/>
      <c r="P1438" s="901"/>
      <c r="Q1438" s="901"/>
      <c r="R1438" s="878"/>
      <c r="S1438" s="903"/>
      <c r="T1438" s="901"/>
      <c r="U1438" s="901"/>
      <c r="V1438" s="901"/>
      <c r="W1438" s="904"/>
      <c r="X1438" s="903"/>
      <c r="Y1438" s="901"/>
      <c r="Z1438" s="901"/>
      <c r="AA1438" s="901"/>
      <c r="AB1438" s="337">
        <f t="shared" ref="AB1438" si="270">SUM(X1438:AA1438)</f>
        <v>0</v>
      </c>
      <c r="AC1438" s="336">
        <v>775.89999999999986</v>
      </c>
      <c r="AD1438" s="323">
        <v>1195.6500000000001</v>
      </c>
      <c r="AE1438" s="323"/>
      <c r="AF1438" s="323"/>
      <c r="AG1438" s="337">
        <f t="shared" ref="AG1438" si="271">SUM(AC1438:AF1438)</f>
        <v>1971.55</v>
      </c>
      <c r="AH1438" s="336"/>
      <c r="AI1438" s="323"/>
      <c r="AJ1438" s="323"/>
      <c r="AK1438" s="323"/>
      <c r="AL1438" s="337">
        <f t="shared" si="258"/>
        <v>0</v>
      </c>
    </row>
    <row r="1439" spans="1:38" ht="12.75" customHeight="1" x14ac:dyDescent="0.2">
      <c r="A1439" s="95" t="s">
        <v>82</v>
      </c>
      <c r="B1439" s="96" t="s">
        <v>243</v>
      </c>
      <c r="C1439" s="96" t="s">
        <v>127</v>
      </c>
      <c r="D1439" s="98"/>
      <c r="E1439" s="98"/>
      <c r="F1439" s="98"/>
      <c r="G1439" s="98"/>
      <c r="H1439" s="121">
        <f>SUM(D1439:G1439)</f>
        <v>0</v>
      </c>
      <c r="I1439" s="98"/>
      <c r="J1439" s="98"/>
      <c r="K1439" s="98"/>
      <c r="L1439" s="98">
        <v>952.06999999999994</v>
      </c>
      <c r="M1439" s="121">
        <f>SUM(I1439:L1439)</f>
        <v>952.06999999999994</v>
      </c>
      <c r="N1439" s="98">
        <v>1360.0299999999997</v>
      </c>
      <c r="O1439" s="98">
        <v>871.85</v>
      </c>
      <c r="P1439" s="98">
        <v>2052.16</v>
      </c>
      <c r="Q1439" s="98">
        <v>2457.59</v>
      </c>
      <c r="R1439" s="329">
        <f>SUM(N1439:Q1439)</f>
        <v>6741.6299999999992</v>
      </c>
      <c r="S1439" s="336">
        <v>1631.5600000000002</v>
      </c>
      <c r="T1439" s="323">
        <v>1296.6999999999998</v>
      </c>
      <c r="U1439" s="323">
        <v>3070.4300000000003</v>
      </c>
      <c r="V1439" s="323">
        <v>3699.5200000000004</v>
      </c>
      <c r="W1439" s="337">
        <f t="shared" si="269"/>
        <v>9698.2100000000009</v>
      </c>
      <c r="X1439" s="336">
        <v>1339.01</v>
      </c>
      <c r="Y1439" s="323">
        <v>881.92000000000019</v>
      </c>
      <c r="Z1439" s="323">
        <v>2899.6400000000003</v>
      </c>
      <c r="AA1439" s="323">
        <v>2917.71</v>
      </c>
      <c r="AB1439" s="337">
        <f t="shared" si="263"/>
        <v>8038.2800000000007</v>
      </c>
      <c r="AC1439" s="336">
        <v>2026.7900000000002</v>
      </c>
      <c r="AD1439" s="323">
        <v>1865.7399999999998</v>
      </c>
      <c r="AE1439" s="323"/>
      <c r="AF1439" s="323"/>
      <c r="AG1439" s="337">
        <f t="shared" si="259"/>
        <v>3892.5299999999997</v>
      </c>
      <c r="AH1439" s="336"/>
      <c r="AI1439" s="323"/>
      <c r="AJ1439" s="323"/>
      <c r="AK1439" s="323"/>
      <c r="AL1439" s="337">
        <f t="shared" si="258"/>
        <v>0</v>
      </c>
    </row>
    <row r="1440" spans="1:38" ht="12.75" customHeight="1" x14ac:dyDescent="0.2">
      <c r="A1440" s="95" t="s">
        <v>82</v>
      </c>
      <c r="B1440" s="96" t="s">
        <v>243</v>
      </c>
      <c r="C1440" s="96" t="s">
        <v>150</v>
      </c>
      <c r="D1440" s="98"/>
      <c r="E1440" s="98"/>
      <c r="F1440" s="98"/>
      <c r="G1440" s="98"/>
      <c r="H1440" s="121"/>
      <c r="I1440" s="98"/>
      <c r="J1440" s="98"/>
      <c r="K1440" s="98"/>
      <c r="L1440" s="98"/>
      <c r="M1440" s="121"/>
      <c r="N1440" s="98"/>
      <c r="O1440" s="98"/>
      <c r="P1440" s="98"/>
      <c r="Q1440" s="98"/>
      <c r="R1440" s="329"/>
      <c r="S1440" s="336"/>
      <c r="T1440" s="323"/>
      <c r="U1440" s="323"/>
      <c r="V1440" s="323"/>
      <c r="W1440" s="337">
        <f t="shared" si="269"/>
        <v>0</v>
      </c>
      <c r="X1440" s="336"/>
      <c r="Y1440" s="323"/>
      <c r="Z1440" s="323">
        <v>1245.47</v>
      </c>
      <c r="AA1440" s="323">
        <v>294.75</v>
      </c>
      <c r="AB1440" s="337">
        <f t="shared" si="263"/>
        <v>1540.22</v>
      </c>
      <c r="AC1440" s="336">
        <v>378.99</v>
      </c>
      <c r="AD1440" s="323">
        <v>812.90000000000009</v>
      </c>
      <c r="AE1440" s="323"/>
      <c r="AF1440" s="323"/>
      <c r="AG1440" s="337">
        <f t="shared" si="259"/>
        <v>1191.8900000000001</v>
      </c>
      <c r="AH1440" s="336"/>
      <c r="AI1440" s="323"/>
      <c r="AJ1440" s="323"/>
      <c r="AK1440" s="323"/>
      <c r="AL1440" s="337">
        <f t="shared" si="258"/>
        <v>0</v>
      </c>
    </row>
    <row r="1441" spans="1:38" ht="12.75" customHeight="1" x14ac:dyDescent="0.2">
      <c r="A1441" s="95" t="s">
        <v>82</v>
      </c>
      <c r="B1441" s="96" t="s">
        <v>243</v>
      </c>
      <c r="C1441" s="96" t="s">
        <v>128</v>
      </c>
      <c r="D1441" s="98"/>
      <c r="E1441" s="98"/>
      <c r="F1441" s="98"/>
      <c r="G1441" s="98"/>
      <c r="H1441" s="121">
        <f>SUM(D1441:G1441)</f>
        <v>0</v>
      </c>
      <c r="I1441" s="98"/>
      <c r="J1441" s="98"/>
      <c r="K1441" s="98"/>
      <c r="L1441" s="98">
        <v>1963.1800000000003</v>
      </c>
      <c r="M1441" s="121">
        <f>SUM(I1441:L1441)</f>
        <v>1963.1800000000003</v>
      </c>
      <c r="N1441" s="98">
        <v>1114.8799999999999</v>
      </c>
      <c r="O1441" s="98">
        <v>509.04999999999995</v>
      </c>
      <c r="P1441" s="98">
        <v>892.13000000000011</v>
      </c>
      <c r="Q1441" s="98">
        <v>560.81999999999994</v>
      </c>
      <c r="R1441" s="329">
        <f>SUM(N1441:Q1441)</f>
        <v>3076.88</v>
      </c>
      <c r="S1441" s="336">
        <v>888.2</v>
      </c>
      <c r="T1441" s="323">
        <v>159.32999999999998</v>
      </c>
      <c r="U1441" s="323">
        <v>510.58000000000004</v>
      </c>
      <c r="V1441" s="323">
        <v>394.55</v>
      </c>
      <c r="W1441" s="337">
        <f t="shared" si="269"/>
        <v>1952.66</v>
      </c>
      <c r="X1441" s="336">
        <v>12.87</v>
      </c>
      <c r="Y1441" s="323"/>
      <c r="Z1441" s="323"/>
      <c r="AA1441" s="323"/>
      <c r="AB1441" s="337">
        <f t="shared" si="263"/>
        <v>12.87</v>
      </c>
      <c r="AC1441" s="336"/>
      <c r="AD1441" s="323"/>
      <c r="AE1441" s="323"/>
      <c r="AF1441" s="323"/>
      <c r="AG1441" s="337">
        <f t="shared" si="259"/>
        <v>0</v>
      </c>
      <c r="AH1441" s="336"/>
      <c r="AI1441" s="323"/>
      <c r="AJ1441" s="323"/>
      <c r="AK1441" s="323"/>
      <c r="AL1441" s="337">
        <f t="shared" si="258"/>
        <v>0</v>
      </c>
    </row>
    <row r="1442" spans="1:38" ht="12.75" customHeight="1" x14ac:dyDescent="0.2">
      <c r="A1442" s="95" t="s">
        <v>82</v>
      </c>
      <c r="B1442" s="96" t="s">
        <v>243</v>
      </c>
      <c r="C1442" s="96" t="s">
        <v>129</v>
      </c>
      <c r="D1442" s="98"/>
      <c r="E1442" s="98"/>
      <c r="F1442" s="98"/>
      <c r="G1442" s="98"/>
      <c r="H1442" s="121">
        <f>SUM(D1442:G1442)</f>
        <v>0</v>
      </c>
      <c r="I1442" s="98"/>
      <c r="J1442" s="98"/>
      <c r="K1442" s="98"/>
      <c r="L1442" s="98">
        <v>125.32000000000001</v>
      </c>
      <c r="M1442" s="121">
        <f>SUM(I1442:L1442)</f>
        <v>125.32000000000001</v>
      </c>
      <c r="N1442" s="98">
        <v>87.24</v>
      </c>
      <c r="O1442" s="98">
        <v>4117.5399999999991</v>
      </c>
      <c r="P1442" s="98">
        <v>7670.1900000000005</v>
      </c>
      <c r="Q1442" s="98">
        <v>3424.3599999999997</v>
      </c>
      <c r="R1442" s="329">
        <f>SUM(N1442:Q1442)</f>
        <v>15299.329999999998</v>
      </c>
      <c r="S1442" s="336">
        <v>7373.7800000000007</v>
      </c>
      <c r="T1442" s="323">
        <v>6977.47</v>
      </c>
      <c r="U1442" s="323">
        <v>6172.45</v>
      </c>
      <c r="V1442" s="323">
        <v>9158.91</v>
      </c>
      <c r="W1442" s="337">
        <f t="shared" si="269"/>
        <v>29682.61</v>
      </c>
      <c r="X1442" s="336">
        <v>8865.43</v>
      </c>
      <c r="Y1442" s="323">
        <v>4715.33</v>
      </c>
      <c r="Z1442" s="323">
        <v>1287.3899999999999</v>
      </c>
      <c r="AA1442" s="323">
        <v>1599.14</v>
      </c>
      <c r="AB1442" s="337">
        <f t="shared" si="263"/>
        <v>16467.29</v>
      </c>
      <c r="AC1442" s="336">
        <v>1109.8600000000001</v>
      </c>
      <c r="AD1442" s="323">
        <v>658.94999999999993</v>
      </c>
      <c r="AE1442" s="323"/>
      <c r="AF1442" s="323"/>
      <c r="AG1442" s="337">
        <f t="shared" si="259"/>
        <v>1768.81</v>
      </c>
      <c r="AH1442" s="336"/>
      <c r="AI1442" s="323"/>
      <c r="AJ1442" s="323"/>
      <c r="AK1442" s="323"/>
      <c r="AL1442" s="337">
        <f t="shared" si="258"/>
        <v>0</v>
      </c>
    </row>
    <row r="1443" spans="1:38" ht="12.75" customHeight="1" x14ac:dyDescent="0.2">
      <c r="A1443" s="95" t="s">
        <v>82</v>
      </c>
      <c r="B1443" s="96" t="s">
        <v>243</v>
      </c>
      <c r="C1443" s="96" t="s">
        <v>130</v>
      </c>
      <c r="D1443" s="98"/>
      <c r="E1443" s="98"/>
      <c r="F1443" s="98"/>
      <c r="G1443" s="98"/>
      <c r="H1443" s="121">
        <f>SUM(D1443:G1443)</f>
        <v>0</v>
      </c>
      <c r="I1443" s="98"/>
      <c r="J1443" s="98"/>
      <c r="K1443" s="98"/>
      <c r="L1443" s="98"/>
      <c r="M1443" s="121">
        <f>SUM(I1443:L1443)</f>
        <v>0</v>
      </c>
      <c r="N1443" s="98"/>
      <c r="O1443" s="98">
        <v>16.11</v>
      </c>
      <c r="P1443" s="98">
        <v>31.78</v>
      </c>
      <c r="Q1443" s="98">
        <v>28.25</v>
      </c>
      <c r="R1443" s="329">
        <f>SUM(N1443:Q1443)</f>
        <v>76.14</v>
      </c>
      <c r="S1443" s="336"/>
      <c r="T1443" s="323"/>
      <c r="U1443" s="323">
        <v>35.17</v>
      </c>
      <c r="V1443" s="323">
        <v>10.719999999999999</v>
      </c>
      <c r="W1443" s="337">
        <f t="shared" si="269"/>
        <v>45.89</v>
      </c>
      <c r="X1443" s="336">
        <v>9.74</v>
      </c>
      <c r="Y1443" s="323"/>
      <c r="Z1443" s="323">
        <v>30.07</v>
      </c>
      <c r="AA1443" s="323">
        <v>37.739999999999995</v>
      </c>
      <c r="AB1443" s="337">
        <f t="shared" si="263"/>
        <v>77.55</v>
      </c>
      <c r="AC1443" s="336"/>
      <c r="AD1443" s="323">
        <v>57.77</v>
      </c>
      <c r="AE1443" s="323"/>
      <c r="AF1443" s="323"/>
      <c r="AG1443" s="337">
        <f t="shared" si="259"/>
        <v>57.77</v>
      </c>
      <c r="AH1443" s="336"/>
      <c r="AI1443" s="323"/>
      <c r="AJ1443" s="323"/>
      <c r="AK1443" s="323"/>
      <c r="AL1443" s="337">
        <f t="shared" si="258"/>
        <v>0</v>
      </c>
    </row>
    <row r="1444" spans="1:38" ht="12.75" customHeight="1" x14ac:dyDescent="0.2">
      <c r="A1444" s="95" t="s">
        <v>82</v>
      </c>
      <c r="B1444" s="96" t="s">
        <v>243</v>
      </c>
      <c r="C1444" s="96" t="s">
        <v>131</v>
      </c>
      <c r="D1444" s="98"/>
      <c r="E1444" s="98"/>
      <c r="F1444" s="98"/>
      <c r="G1444" s="98"/>
      <c r="H1444" s="121">
        <f>SUM(D1444:G1444)</f>
        <v>0</v>
      </c>
      <c r="I1444" s="98"/>
      <c r="J1444" s="98"/>
      <c r="K1444" s="98"/>
      <c r="L1444" s="98">
        <v>10503.580000000002</v>
      </c>
      <c r="M1444" s="121">
        <f>SUM(I1444:L1444)</f>
        <v>10503.580000000002</v>
      </c>
      <c r="N1444" s="98">
        <v>6887.7400000000007</v>
      </c>
      <c r="O1444" s="98">
        <v>7886.7100000000019</v>
      </c>
      <c r="P1444" s="98">
        <v>11444.71</v>
      </c>
      <c r="Q1444" s="98">
        <v>10694.810000000001</v>
      </c>
      <c r="R1444" s="329">
        <f>SUM(N1444:Q1444)</f>
        <v>36913.97</v>
      </c>
      <c r="S1444" s="336">
        <v>9375.52</v>
      </c>
      <c r="T1444" s="323">
        <v>7495.61</v>
      </c>
      <c r="U1444" s="323">
        <v>10057.109999999999</v>
      </c>
      <c r="V1444" s="323">
        <v>13213.140000000001</v>
      </c>
      <c r="W1444" s="337">
        <f t="shared" si="269"/>
        <v>40141.379999999997</v>
      </c>
      <c r="X1444" s="336">
        <v>9043.43</v>
      </c>
      <c r="Y1444" s="323">
        <v>7715.85</v>
      </c>
      <c r="Z1444" s="323">
        <v>12677.419999999998</v>
      </c>
      <c r="AA1444" s="323">
        <v>11413.410000000002</v>
      </c>
      <c r="AB1444" s="337">
        <f t="shared" si="263"/>
        <v>40850.11</v>
      </c>
      <c r="AC1444" s="336">
        <v>9370.6099999999988</v>
      </c>
      <c r="AD1444" s="323">
        <v>8363.2000000000007</v>
      </c>
      <c r="AE1444" s="323"/>
      <c r="AF1444" s="323"/>
      <c r="AG1444" s="337">
        <f t="shared" si="259"/>
        <v>17733.809999999998</v>
      </c>
      <c r="AH1444" s="336"/>
      <c r="AI1444" s="323"/>
      <c r="AJ1444" s="323"/>
      <c r="AK1444" s="323"/>
      <c r="AL1444" s="337">
        <f t="shared" si="258"/>
        <v>0</v>
      </c>
    </row>
    <row r="1445" spans="1:38" ht="12.75" customHeight="1" x14ac:dyDescent="0.2">
      <c r="A1445" s="95" t="s">
        <v>82</v>
      </c>
      <c r="B1445" s="96" t="s">
        <v>243</v>
      </c>
      <c r="C1445" s="96" t="s">
        <v>226</v>
      </c>
      <c r="D1445" s="98"/>
      <c r="E1445" s="98"/>
      <c r="F1445" s="98"/>
      <c r="G1445" s="98"/>
      <c r="H1445" s="121"/>
      <c r="I1445" s="98"/>
      <c r="J1445" s="98"/>
      <c r="K1445" s="98"/>
      <c r="L1445" s="98"/>
      <c r="M1445" s="121"/>
      <c r="N1445" s="98"/>
      <c r="O1445" s="98"/>
      <c r="P1445" s="98"/>
      <c r="Q1445" s="98"/>
      <c r="R1445" s="329"/>
      <c r="S1445" s="336"/>
      <c r="T1445" s="323"/>
      <c r="U1445" s="323"/>
      <c r="V1445" s="323"/>
      <c r="W1445" s="337">
        <f t="shared" si="269"/>
        <v>0</v>
      </c>
      <c r="X1445" s="336"/>
      <c r="Y1445" s="323">
        <v>553.11999999999989</v>
      </c>
      <c r="Z1445" s="323">
        <v>382.80000000000007</v>
      </c>
      <c r="AA1445" s="323">
        <v>329.84000000000003</v>
      </c>
      <c r="AB1445" s="337">
        <f t="shared" si="263"/>
        <v>1265.76</v>
      </c>
      <c r="AC1445" s="336">
        <v>638.83999999999992</v>
      </c>
      <c r="AD1445" s="323">
        <v>978.1400000000001</v>
      </c>
      <c r="AE1445" s="323"/>
      <c r="AF1445" s="323"/>
      <c r="AG1445" s="337">
        <f t="shared" si="259"/>
        <v>1616.98</v>
      </c>
      <c r="AH1445" s="336"/>
      <c r="AI1445" s="323"/>
      <c r="AJ1445" s="323"/>
      <c r="AK1445" s="323"/>
      <c r="AL1445" s="337">
        <f t="shared" si="258"/>
        <v>0</v>
      </c>
    </row>
    <row r="1446" spans="1:38" ht="12.75" customHeight="1" x14ac:dyDescent="0.2">
      <c r="A1446" s="95" t="s">
        <v>82</v>
      </c>
      <c r="B1446" s="96" t="s">
        <v>243</v>
      </c>
      <c r="C1446" s="96" t="s">
        <v>132</v>
      </c>
      <c r="D1446" s="98"/>
      <c r="E1446" s="98"/>
      <c r="F1446" s="98"/>
      <c r="G1446" s="98"/>
      <c r="H1446" s="121">
        <f>SUM(D1446:G1446)</f>
        <v>0</v>
      </c>
      <c r="I1446" s="98"/>
      <c r="J1446" s="98"/>
      <c r="K1446" s="98"/>
      <c r="L1446" s="98">
        <v>76.319999999999993</v>
      </c>
      <c r="M1446" s="121">
        <f>SUM(I1446:L1446)</f>
        <v>76.319999999999993</v>
      </c>
      <c r="N1446" s="98">
        <v>28.89</v>
      </c>
      <c r="O1446" s="98">
        <v>67.72</v>
      </c>
      <c r="P1446" s="98">
        <v>1167.98</v>
      </c>
      <c r="Q1446" s="98">
        <v>381.6</v>
      </c>
      <c r="R1446" s="329">
        <f>SUM(N1446:Q1446)</f>
        <v>1646.19</v>
      </c>
      <c r="S1446" s="336">
        <v>399.28999999999996</v>
      </c>
      <c r="T1446" s="323">
        <v>733.04</v>
      </c>
      <c r="U1446" s="323">
        <v>507.15</v>
      </c>
      <c r="V1446" s="323">
        <v>987.36</v>
      </c>
      <c r="W1446" s="337">
        <f t="shared" si="269"/>
        <v>2626.84</v>
      </c>
      <c r="X1446" s="336">
        <v>398.62000000000006</v>
      </c>
      <c r="Y1446" s="323">
        <v>301.70000000000005</v>
      </c>
      <c r="Z1446" s="323">
        <v>349.64</v>
      </c>
      <c r="AA1446" s="323">
        <v>403.75</v>
      </c>
      <c r="AB1446" s="337">
        <f t="shared" si="263"/>
        <v>1453.71</v>
      </c>
      <c r="AC1446" s="336"/>
      <c r="AD1446" s="323"/>
      <c r="AE1446" s="323"/>
      <c r="AF1446" s="323"/>
      <c r="AG1446" s="337">
        <f t="shared" si="259"/>
        <v>0</v>
      </c>
      <c r="AH1446" s="336"/>
      <c r="AI1446" s="323"/>
      <c r="AJ1446" s="323"/>
      <c r="AK1446" s="323"/>
      <c r="AL1446" s="337">
        <f t="shared" si="258"/>
        <v>0</v>
      </c>
    </row>
    <row r="1447" spans="1:38" ht="12.75" customHeight="1" x14ac:dyDescent="0.2">
      <c r="A1447" s="95" t="s">
        <v>82</v>
      </c>
      <c r="B1447" s="96" t="s">
        <v>243</v>
      </c>
      <c r="C1447" s="96" t="s">
        <v>133</v>
      </c>
      <c r="D1447" s="98"/>
      <c r="E1447" s="98"/>
      <c r="F1447" s="98"/>
      <c r="G1447" s="98"/>
      <c r="H1447" s="121">
        <f>SUM(D1447:G1447)</f>
        <v>0</v>
      </c>
      <c r="I1447" s="98"/>
      <c r="J1447" s="98"/>
      <c r="K1447" s="98"/>
      <c r="L1447" s="98">
        <v>281.52</v>
      </c>
      <c r="M1447" s="121">
        <f>SUM(I1447:L1447)</f>
        <v>281.52</v>
      </c>
      <c r="N1447" s="98">
        <v>147.80000000000001</v>
      </c>
      <c r="O1447" s="98">
        <v>88.740000000000009</v>
      </c>
      <c r="P1447" s="98">
        <v>246.66000000000003</v>
      </c>
      <c r="Q1447" s="98">
        <v>98.51</v>
      </c>
      <c r="R1447" s="329">
        <f>SUM(N1447:Q1447)</f>
        <v>581.71</v>
      </c>
      <c r="S1447" s="336">
        <v>173.06</v>
      </c>
      <c r="T1447" s="323">
        <v>120.46</v>
      </c>
      <c r="U1447" s="323">
        <v>197.44000000000003</v>
      </c>
      <c r="V1447" s="323">
        <v>100.14</v>
      </c>
      <c r="W1447" s="337">
        <f t="shared" si="269"/>
        <v>591.1</v>
      </c>
      <c r="X1447" s="336">
        <v>124.90000000000002</v>
      </c>
      <c r="Y1447" s="323">
        <v>71.959999999999994</v>
      </c>
      <c r="Z1447" s="323">
        <v>203</v>
      </c>
      <c r="AA1447" s="323">
        <v>98.88</v>
      </c>
      <c r="AB1447" s="337">
        <f t="shared" si="263"/>
        <v>498.74</v>
      </c>
      <c r="AC1447" s="336">
        <v>108.78</v>
      </c>
      <c r="AD1447" s="323">
        <v>124.25999999999998</v>
      </c>
      <c r="AE1447" s="323"/>
      <c r="AF1447" s="323"/>
      <c r="AG1447" s="337">
        <f t="shared" si="259"/>
        <v>233.03999999999996</v>
      </c>
      <c r="AH1447" s="336"/>
      <c r="AI1447" s="323"/>
      <c r="AJ1447" s="323"/>
      <c r="AK1447" s="323"/>
      <c r="AL1447" s="337">
        <f t="shared" si="258"/>
        <v>0</v>
      </c>
    </row>
    <row r="1448" spans="1:38" ht="12.75" customHeight="1" x14ac:dyDescent="0.2">
      <c r="A1448" s="95" t="s">
        <v>82</v>
      </c>
      <c r="B1448" s="96" t="s">
        <v>243</v>
      </c>
      <c r="C1448" s="96" t="s">
        <v>134</v>
      </c>
      <c r="D1448" s="98"/>
      <c r="E1448" s="98"/>
      <c r="F1448" s="98"/>
      <c r="G1448" s="98"/>
      <c r="H1448" s="121">
        <f>SUM(D1448:G1448)</f>
        <v>0</v>
      </c>
      <c r="I1448" s="98"/>
      <c r="J1448" s="98"/>
      <c r="K1448" s="98"/>
      <c r="L1448" s="98"/>
      <c r="M1448" s="121">
        <f>SUM(I1448:L1448)</f>
        <v>0</v>
      </c>
      <c r="N1448" s="98">
        <v>38.56</v>
      </c>
      <c r="O1448" s="98"/>
      <c r="P1448" s="98"/>
      <c r="Q1448" s="98"/>
      <c r="R1448" s="329">
        <f>SUM(N1448:Q1448)</f>
        <v>38.56</v>
      </c>
      <c r="S1448" s="336">
        <v>84.289999999999992</v>
      </c>
      <c r="T1448" s="323">
        <v>19.48</v>
      </c>
      <c r="U1448" s="323">
        <v>90.26</v>
      </c>
      <c r="V1448" s="323">
        <v>99.800000000000011</v>
      </c>
      <c r="W1448" s="337">
        <f t="shared" si="269"/>
        <v>293.83000000000004</v>
      </c>
      <c r="X1448" s="336">
        <v>28.51</v>
      </c>
      <c r="Y1448" s="323">
        <v>0</v>
      </c>
      <c r="Z1448" s="323"/>
      <c r="AA1448" s="323"/>
      <c r="AB1448" s="337">
        <f t="shared" si="263"/>
        <v>28.51</v>
      </c>
      <c r="AC1448" s="336"/>
      <c r="AD1448" s="323"/>
      <c r="AE1448" s="323"/>
      <c r="AF1448" s="323"/>
      <c r="AG1448" s="337">
        <f t="shared" si="259"/>
        <v>0</v>
      </c>
      <c r="AH1448" s="336"/>
      <c r="AI1448" s="323"/>
      <c r="AJ1448" s="323"/>
      <c r="AK1448" s="323"/>
      <c r="AL1448" s="337">
        <f t="shared" si="258"/>
        <v>0</v>
      </c>
    </row>
    <row r="1449" spans="1:38" ht="12.75" customHeight="1" x14ac:dyDescent="0.2">
      <c r="A1449" s="95" t="s">
        <v>82</v>
      </c>
      <c r="B1449" s="96" t="s">
        <v>243</v>
      </c>
      <c r="C1449" s="96" t="s">
        <v>135</v>
      </c>
      <c r="D1449" s="98"/>
      <c r="E1449" s="98"/>
      <c r="F1449" s="98"/>
      <c r="G1449" s="98"/>
      <c r="H1449" s="121">
        <f>SUM(D1449:G1449)</f>
        <v>0</v>
      </c>
      <c r="I1449" s="98"/>
      <c r="J1449" s="98"/>
      <c r="K1449" s="98"/>
      <c r="L1449" s="98">
        <v>4279.76</v>
      </c>
      <c r="M1449" s="121">
        <f>SUM(I1449:L1449)</f>
        <v>4279.76</v>
      </c>
      <c r="N1449" s="98">
        <v>3552.79</v>
      </c>
      <c r="O1449" s="98">
        <v>2994.31</v>
      </c>
      <c r="P1449" s="98">
        <v>6908.86</v>
      </c>
      <c r="Q1449" s="98">
        <v>6914.1100000000006</v>
      </c>
      <c r="R1449" s="329">
        <f>SUM(N1449:Q1449)</f>
        <v>20370.07</v>
      </c>
      <c r="S1449" s="336">
        <v>5614.3700000000008</v>
      </c>
      <c r="T1449" s="323">
        <v>3518.9200000000005</v>
      </c>
      <c r="U1449" s="323">
        <v>7318.76</v>
      </c>
      <c r="V1449" s="323">
        <v>7666.8099999999995</v>
      </c>
      <c r="W1449" s="337">
        <f t="shared" si="269"/>
        <v>24118.86</v>
      </c>
      <c r="X1449" s="336">
        <v>4189.78</v>
      </c>
      <c r="Y1449" s="323">
        <v>0</v>
      </c>
      <c r="Z1449" s="323"/>
      <c r="AA1449" s="323"/>
      <c r="AB1449" s="337">
        <f t="shared" si="263"/>
        <v>4189.78</v>
      </c>
      <c r="AC1449" s="336"/>
      <c r="AD1449" s="323">
        <v>31.47</v>
      </c>
      <c r="AE1449" s="323"/>
      <c r="AF1449" s="323"/>
      <c r="AG1449" s="337">
        <f t="shared" si="259"/>
        <v>31.47</v>
      </c>
      <c r="AH1449" s="336"/>
      <c r="AI1449" s="323"/>
      <c r="AJ1449" s="323"/>
      <c r="AK1449" s="323"/>
      <c r="AL1449" s="337">
        <f t="shared" si="258"/>
        <v>0</v>
      </c>
    </row>
    <row r="1450" spans="1:38" ht="12.75" customHeight="1" x14ac:dyDescent="0.2">
      <c r="A1450" s="95" t="s">
        <v>82</v>
      </c>
      <c r="B1450" s="96" t="s">
        <v>243</v>
      </c>
      <c r="C1450" s="96" t="s">
        <v>155</v>
      </c>
      <c r="D1450" s="98"/>
      <c r="E1450" s="98"/>
      <c r="F1450" s="98"/>
      <c r="G1450" s="98"/>
      <c r="H1450" s="121">
        <f>SUM(D1450:G1450)</f>
        <v>0</v>
      </c>
      <c r="I1450" s="98"/>
      <c r="J1450" s="98"/>
      <c r="K1450" s="98"/>
      <c r="L1450" s="98"/>
      <c r="M1450" s="121">
        <f>SUM(I1450:L1450)</f>
        <v>0</v>
      </c>
      <c r="N1450" s="98">
        <v>37.44</v>
      </c>
      <c r="O1450" s="98">
        <v>24.450000000000003</v>
      </c>
      <c r="P1450" s="98">
        <v>64.42</v>
      </c>
      <c r="Q1450" s="98">
        <v>37.35</v>
      </c>
      <c r="R1450" s="329">
        <f>SUM(N1450:Q1450)</f>
        <v>163.66</v>
      </c>
      <c r="S1450" s="336">
        <v>578.63000000000011</v>
      </c>
      <c r="T1450" s="323">
        <v>334.27000000000004</v>
      </c>
      <c r="U1450" s="323">
        <v>318.52</v>
      </c>
      <c r="V1450" s="323">
        <v>226.07999999999998</v>
      </c>
      <c r="W1450" s="337">
        <f t="shared" si="269"/>
        <v>1457.5</v>
      </c>
      <c r="X1450" s="336">
        <v>145.78000000000003</v>
      </c>
      <c r="Y1450" s="323">
        <v>132.88999999999999</v>
      </c>
      <c r="Z1450" s="323">
        <v>80.680000000000007</v>
      </c>
      <c r="AA1450" s="323">
        <v>254.69000000000003</v>
      </c>
      <c r="AB1450" s="337">
        <f t="shared" si="263"/>
        <v>614.04000000000008</v>
      </c>
      <c r="AC1450" s="336">
        <v>290.19</v>
      </c>
      <c r="AD1450" s="323">
        <v>277.11</v>
      </c>
      <c r="AE1450" s="323"/>
      <c r="AF1450" s="323"/>
      <c r="AG1450" s="337">
        <f t="shared" si="259"/>
        <v>567.29999999999995</v>
      </c>
      <c r="AH1450" s="336"/>
      <c r="AI1450" s="323"/>
      <c r="AJ1450" s="323"/>
      <c r="AK1450" s="323"/>
      <c r="AL1450" s="337">
        <f t="shared" si="258"/>
        <v>0</v>
      </c>
    </row>
    <row r="1451" spans="1:38" ht="12.75" customHeight="1" x14ac:dyDescent="0.2">
      <c r="A1451" s="95" t="s">
        <v>82</v>
      </c>
      <c r="B1451" s="96" t="s">
        <v>243</v>
      </c>
      <c r="C1451" s="96" t="s">
        <v>253</v>
      </c>
      <c r="D1451" s="98"/>
      <c r="E1451" s="98"/>
      <c r="F1451" s="98"/>
      <c r="G1451" s="98"/>
      <c r="H1451" s="121"/>
      <c r="I1451" s="98"/>
      <c r="J1451" s="98"/>
      <c r="K1451" s="98"/>
      <c r="L1451" s="98"/>
      <c r="M1451" s="121"/>
      <c r="N1451" s="98"/>
      <c r="O1451" s="98"/>
      <c r="P1451" s="98"/>
      <c r="Q1451" s="98"/>
      <c r="R1451" s="329"/>
      <c r="S1451" s="336"/>
      <c r="T1451" s="323"/>
      <c r="U1451" s="323"/>
      <c r="V1451" s="323"/>
      <c r="W1451" s="337">
        <f t="shared" si="269"/>
        <v>0</v>
      </c>
      <c r="X1451" s="336"/>
      <c r="Y1451" s="323"/>
      <c r="Z1451" s="323">
        <v>301.42</v>
      </c>
      <c r="AA1451" s="323">
        <v>126.10000000000001</v>
      </c>
      <c r="AB1451" s="337">
        <f t="shared" si="263"/>
        <v>427.52000000000004</v>
      </c>
      <c r="AC1451" s="336">
        <v>710.56999999999994</v>
      </c>
      <c r="AD1451" s="323">
        <v>245.57000000000002</v>
      </c>
      <c r="AE1451" s="323"/>
      <c r="AF1451" s="323"/>
      <c r="AG1451" s="337">
        <f t="shared" si="259"/>
        <v>956.14</v>
      </c>
      <c r="AH1451" s="336"/>
      <c r="AI1451" s="323"/>
      <c r="AJ1451" s="323"/>
      <c r="AK1451" s="323"/>
      <c r="AL1451" s="337">
        <f t="shared" si="258"/>
        <v>0</v>
      </c>
    </row>
    <row r="1452" spans="1:38" ht="12.75" customHeight="1" x14ac:dyDescent="0.2">
      <c r="A1452" s="95" t="s">
        <v>82</v>
      </c>
      <c r="B1452" s="96" t="s">
        <v>243</v>
      </c>
      <c r="C1452" s="1045" t="s">
        <v>254</v>
      </c>
      <c r="D1452" s="1046"/>
      <c r="E1452" s="1046"/>
      <c r="F1452" s="1046"/>
      <c r="G1452" s="1046"/>
      <c r="H1452" s="1047"/>
      <c r="I1452" s="1046"/>
      <c r="J1452" s="1046"/>
      <c r="K1452" s="1046"/>
      <c r="L1452" s="1046"/>
      <c r="M1452" s="1047"/>
      <c r="N1452" s="1046"/>
      <c r="O1452" s="1046"/>
      <c r="P1452" s="1046"/>
      <c r="Q1452" s="1046"/>
      <c r="R1452" s="1048"/>
      <c r="S1452" s="1049"/>
      <c r="T1452" s="1046"/>
      <c r="U1452" s="1046"/>
      <c r="V1452" s="1046"/>
      <c r="W1452" s="1050"/>
      <c r="X1452" s="1049"/>
      <c r="Y1452" s="1046"/>
      <c r="Z1452" s="1046"/>
      <c r="AA1452" s="1046"/>
      <c r="AB1452" s="337">
        <f t="shared" si="263"/>
        <v>0</v>
      </c>
      <c r="AC1452" s="1049"/>
      <c r="AD1452" s="1046">
        <v>211.98999999999998</v>
      </c>
      <c r="AE1452" s="1046"/>
      <c r="AF1452" s="1046"/>
      <c r="AG1452" s="337">
        <f t="shared" si="259"/>
        <v>211.98999999999998</v>
      </c>
      <c r="AH1452" s="1049"/>
      <c r="AI1452" s="1046"/>
      <c r="AJ1452" s="1046"/>
      <c r="AK1452" s="1046"/>
      <c r="AL1452" s="337">
        <f t="shared" si="258"/>
        <v>0</v>
      </c>
    </row>
    <row r="1453" spans="1:38" ht="12.75" customHeight="1" x14ac:dyDescent="0.2">
      <c r="A1453" s="95" t="s">
        <v>82</v>
      </c>
      <c r="B1453" s="96" t="s">
        <v>243</v>
      </c>
      <c r="C1453" s="96" t="s">
        <v>137</v>
      </c>
      <c r="D1453" s="98"/>
      <c r="E1453" s="98"/>
      <c r="F1453" s="98"/>
      <c r="G1453" s="98"/>
      <c r="H1453" s="121">
        <f t="shared" ref="H1453:H1470" si="272">SUM(D1453:G1453)</f>
        <v>0</v>
      </c>
      <c r="I1453" s="98"/>
      <c r="J1453" s="98"/>
      <c r="K1453" s="98"/>
      <c r="L1453" s="98"/>
      <c r="M1453" s="121">
        <f t="shared" ref="M1453:M1470" si="273">SUM(I1453:L1453)</f>
        <v>0</v>
      </c>
      <c r="N1453" s="98">
        <v>15.48</v>
      </c>
      <c r="O1453" s="98"/>
      <c r="P1453" s="98"/>
      <c r="Q1453" s="98"/>
      <c r="R1453" s="329">
        <f t="shared" ref="R1453:R1470" si="274">SUM(N1453:Q1453)</f>
        <v>15.48</v>
      </c>
      <c r="S1453" s="336"/>
      <c r="T1453" s="323"/>
      <c r="U1453" s="323"/>
      <c r="V1453" s="323"/>
      <c r="W1453" s="337">
        <f t="shared" si="269"/>
        <v>0</v>
      </c>
      <c r="X1453" s="336"/>
      <c r="Y1453" s="323"/>
      <c r="Z1453" s="323"/>
      <c r="AA1453" s="323">
        <v>14.94</v>
      </c>
      <c r="AB1453" s="337">
        <f t="shared" si="263"/>
        <v>14.94</v>
      </c>
      <c r="AC1453" s="336">
        <v>220.03</v>
      </c>
      <c r="AD1453" s="323"/>
      <c r="AE1453" s="323"/>
      <c r="AF1453" s="323"/>
      <c r="AG1453" s="337">
        <f t="shared" si="259"/>
        <v>220.03</v>
      </c>
      <c r="AH1453" s="336"/>
      <c r="AI1453" s="323"/>
      <c r="AJ1453" s="323"/>
      <c r="AK1453" s="323"/>
      <c r="AL1453" s="337">
        <f t="shared" si="258"/>
        <v>0</v>
      </c>
    </row>
    <row r="1454" spans="1:38" ht="12.75" customHeight="1" x14ac:dyDescent="0.2">
      <c r="A1454" s="95" t="s">
        <v>82</v>
      </c>
      <c r="B1454" s="96" t="s">
        <v>243</v>
      </c>
      <c r="C1454" s="96" t="s">
        <v>138</v>
      </c>
      <c r="D1454" s="98"/>
      <c r="E1454" s="98"/>
      <c r="F1454" s="98"/>
      <c r="G1454" s="98"/>
      <c r="H1454" s="121">
        <f t="shared" si="272"/>
        <v>0</v>
      </c>
      <c r="I1454" s="98"/>
      <c r="J1454" s="98"/>
      <c r="K1454" s="98"/>
      <c r="L1454" s="98">
        <v>185.14</v>
      </c>
      <c r="M1454" s="121">
        <f t="shared" si="273"/>
        <v>185.14</v>
      </c>
      <c r="N1454" s="98">
        <v>132.24</v>
      </c>
      <c r="O1454" s="98">
        <v>25.549999999999997</v>
      </c>
      <c r="P1454" s="98">
        <v>247.94</v>
      </c>
      <c r="Q1454" s="98">
        <v>55.26</v>
      </c>
      <c r="R1454" s="329">
        <f t="shared" si="274"/>
        <v>460.99</v>
      </c>
      <c r="S1454" s="336">
        <v>302.29000000000002</v>
      </c>
      <c r="T1454" s="323">
        <v>67.11</v>
      </c>
      <c r="U1454" s="323">
        <v>363.35</v>
      </c>
      <c r="V1454" s="323">
        <v>298.27999999999997</v>
      </c>
      <c r="W1454" s="337">
        <f t="shared" si="269"/>
        <v>1031.03</v>
      </c>
      <c r="X1454" s="336">
        <v>89.55</v>
      </c>
      <c r="Y1454" s="323">
        <v>66.550000000000011</v>
      </c>
      <c r="Z1454" s="323">
        <v>64.489999999999995</v>
      </c>
      <c r="AA1454" s="323">
        <v>165.34</v>
      </c>
      <c r="AB1454" s="337">
        <f t="shared" si="263"/>
        <v>385.93000000000006</v>
      </c>
      <c r="AC1454" s="336">
        <v>274.53999999999996</v>
      </c>
      <c r="AD1454" s="323">
        <v>130.23000000000002</v>
      </c>
      <c r="AE1454" s="323"/>
      <c r="AF1454" s="323"/>
      <c r="AG1454" s="337">
        <f t="shared" si="259"/>
        <v>404.77</v>
      </c>
      <c r="AH1454" s="336"/>
      <c r="AI1454" s="323"/>
      <c r="AJ1454" s="323"/>
      <c r="AK1454" s="323"/>
      <c r="AL1454" s="337">
        <f t="shared" si="258"/>
        <v>0</v>
      </c>
    </row>
    <row r="1455" spans="1:38" ht="12.75" customHeight="1" x14ac:dyDescent="0.2">
      <c r="A1455" s="95" t="s">
        <v>82</v>
      </c>
      <c r="B1455" s="96" t="s">
        <v>243</v>
      </c>
      <c r="C1455" s="96" t="s">
        <v>139</v>
      </c>
      <c r="D1455" s="98"/>
      <c r="E1455" s="98"/>
      <c r="F1455" s="98"/>
      <c r="G1455" s="98"/>
      <c r="H1455" s="121">
        <f t="shared" si="272"/>
        <v>0</v>
      </c>
      <c r="I1455" s="98"/>
      <c r="J1455" s="98"/>
      <c r="K1455" s="98"/>
      <c r="L1455" s="98">
        <v>1267.18</v>
      </c>
      <c r="M1455" s="121">
        <f t="shared" si="273"/>
        <v>1267.18</v>
      </c>
      <c r="N1455" s="98">
        <v>822.22</v>
      </c>
      <c r="O1455" s="98">
        <v>827.73</v>
      </c>
      <c r="P1455" s="98">
        <v>1158.04</v>
      </c>
      <c r="Q1455" s="98">
        <v>864.86000000000013</v>
      </c>
      <c r="R1455" s="329">
        <f t="shared" si="274"/>
        <v>3672.85</v>
      </c>
      <c r="S1455" s="336">
        <v>1006.08</v>
      </c>
      <c r="T1455" s="323">
        <v>738.18999999999994</v>
      </c>
      <c r="U1455" s="323">
        <v>1022.68</v>
      </c>
      <c r="V1455" s="323">
        <v>1225.42</v>
      </c>
      <c r="W1455" s="337">
        <f t="shared" si="269"/>
        <v>3992.37</v>
      </c>
      <c r="X1455" s="336">
        <v>509.6</v>
      </c>
      <c r="Y1455" s="323">
        <v>501.29999999999995</v>
      </c>
      <c r="Z1455" s="323">
        <v>2981</v>
      </c>
      <c r="AA1455" s="323">
        <v>5106.87</v>
      </c>
      <c r="AB1455" s="337">
        <f t="shared" si="263"/>
        <v>9098.77</v>
      </c>
      <c r="AC1455" s="336">
        <v>976.03</v>
      </c>
      <c r="AD1455" s="323">
        <v>3158.5099999999998</v>
      </c>
      <c r="AE1455" s="323"/>
      <c r="AF1455" s="323"/>
      <c r="AG1455" s="337">
        <f t="shared" si="259"/>
        <v>4134.54</v>
      </c>
      <c r="AH1455" s="336"/>
      <c r="AI1455" s="323"/>
      <c r="AJ1455" s="323"/>
      <c r="AK1455" s="323"/>
      <c r="AL1455" s="337">
        <f t="shared" si="258"/>
        <v>0</v>
      </c>
    </row>
    <row r="1456" spans="1:38" ht="12.75" customHeight="1" x14ac:dyDescent="0.2">
      <c r="A1456" s="95" t="s">
        <v>82</v>
      </c>
      <c r="B1456" s="96" t="s">
        <v>243</v>
      </c>
      <c r="C1456" s="96" t="s">
        <v>140</v>
      </c>
      <c r="D1456" s="98"/>
      <c r="E1456" s="98"/>
      <c r="F1456" s="98"/>
      <c r="G1456" s="98"/>
      <c r="H1456" s="121">
        <f t="shared" si="272"/>
        <v>0</v>
      </c>
      <c r="I1456" s="98"/>
      <c r="J1456" s="98"/>
      <c r="K1456" s="98"/>
      <c r="L1456" s="98">
        <v>5820.48</v>
      </c>
      <c r="M1456" s="121">
        <f t="shared" si="273"/>
        <v>5820.48</v>
      </c>
      <c r="N1456" s="98">
        <v>3322.27</v>
      </c>
      <c r="O1456" s="98">
        <v>2191.1900000000005</v>
      </c>
      <c r="P1456" s="98">
        <v>4838.4700000000012</v>
      </c>
      <c r="Q1456" s="98">
        <v>1836.8000000000002</v>
      </c>
      <c r="R1456" s="329">
        <f t="shared" si="274"/>
        <v>12188.730000000003</v>
      </c>
      <c r="S1456" s="336"/>
      <c r="T1456" s="323"/>
      <c r="U1456" s="323"/>
      <c r="V1456" s="323"/>
      <c r="W1456" s="337">
        <f t="shared" si="269"/>
        <v>0</v>
      </c>
      <c r="X1456" s="336"/>
      <c r="Y1456" s="323"/>
      <c r="Z1456" s="323"/>
      <c r="AA1456" s="323"/>
      <c r="AB1456" s="337">
        <f t="shared" si="263"/>
        <v>0</v>
      </c>
      <c r="AC1456" s="336"/>
      <c r="AD1456" s="323"/>
      <c r="AE1456" s="323"/>
      <c r="AF1456" s="323"/>
      <c r="AG1456" s="337">
        <f t="shared" si="259"/>
        <v>0</v>
      </c>
      <c r="AH1456" s="336"/>
      <c r="AI1456" s="323"/>
      <c r="AJ1456" s="323"/>
      <c r="AK1456" s="323"/>
      <c r="AL1456" s="337">
        <f t="shared" si="258"/>
        <v>0</v>
      </c>
    </row>
    <row r="1457" spans="1:38" ht="12.75" customHeight="1" x14ac:dyDescent="0.2">
      <c r="A1457" s="95" t="s">
        <v>82</v>
      </c>
      <c r="B1457" s="96" t="s">
        <v>243</v>
      </c>
      <c r="C1457" s="543" t="s">
        <v>156</v>
      </c>
      <c r="D1457" s="544"/>
      <c r="E1457" s="544"/>
      <c r="F1457" s="544"/>
      <c r="G1457" s="544"/>
      <c r="H1457" s="545">
        <f t="shared" si="272"/>
        <v>0</v>
      </c>
      <c r="I1457" s="544"/>
      <c r="J1457" s="544"/>
      <c r="K1457" s="544"/>
      <c r="L1457" s="544">
        <v>578.29</v>
      </c>
      <c r="M1457" s="545">
        <f t="shared" si="273"/>
        <v>578.29</v>
      </c>
      <c r="N1457" s="544">
        <v>335.27</v>
      </c>
      <c r="O1457" s="544">
        <v>29.94</v>
      </c>
      <c r="P1457" s="544">
        <v>154.44</v>
      </c>
      <c r="Q1457" s="544"/>
      <c r="R1457" s="546">
        <f t="shared" si="274"/>
        <v>519.65</v>
      </c>
      <c r="S1457" s="547"/>
      <c r="T1457" s="544"/>
      <c r="U1457" s="544"/>
      <c r="V1457" s="544">
        <v>29.95</v>
      </c>
      <c r="W1457" s="337">
        <f t="shared" si="269"/>
        <v>29.95</v>
      </c>
      <c r="X1457" s="336"/>
      <c r="Y1457" s="323"/>
      <c r="Z1457" s="323"/>
      <c r="AA1457" s="323">
        <v>73.509999999999991</v>
      </c>
      <c r="AB1457" s="337">
        <f t="shared" si="263"/>
        <v>73.509999999999991</v>
      </c>
      <c r="AC1457" s="336">
        <v>39.33</v>
      </c>
      <c r="AD1457" s="323"/>
      <c r="AE1457" s="323"/>
      <c r="AF1457" s="323"/>
      <c r="AG1457" s="337">
        <f t="shared" si="259"/>
        <v>39.33</v>
      </c>
      <c r="AH1457" s="336"/>
      <c r="AI1457" s="323"/>
      <c r="AJ1457" s="323"/>
      <c r="AK1457" s="323"/>
      <c r="AL1457" s="337">
        <f t="shared" si="258"/>
        <v>0</v>
      </c>
    </row>
    <row r="1458" spans="1:38" ht="12.75" customHeight="1" x14ac:dyDescent="0.2">
      <c r="A1458" s="95" t="s">
        <v>82</v>
      </c>
      <c r="B1458" s="96" t="s">
        <v>243</v>
      </c>
      <c r="C1458" s="96" t="s">
        <v>148</v>
      </c>
      <c r="D1458" s="98"/>
      <c r="E1458" s="98"/>
      <c r="F1458" s="98"/>
      <c r="G1458" s="98"/>
      <c r="H1458" s="121">
        <f t="shared" si="272"/>
        <v>0</v>
      </c>
      <c r="I1458" s="98"/>
      <c r="J1458" s="98"/>
      <c r="K1458" s="98"/>
      <c r="L1458" s="98">
        <v>270.29999999999995</v>
      </c>
      <c r="M1458" s="121">
        <f t="shared" si="273"/>
        <v>270.29999999999995</v>
      </c>
      <c r="N1458" s="98">
        <v>143.04000000000002</v>
      </c>
      <c r="O1458" s="98">
        <v>75.930000000000007</v>
      </c>
      <c r="P1458" s="98">
        <v>482.28000000000009</v>
      </c>
      <c r="Q1458" s="98">
        <v>220.45000000000002</v>
      </c>
      <c r="R1458" s="329">
        <f t="shared" si="274"/>
        <v>921.70000000000016</v>
      </c>
      <c r="S1458" s="336">
        <v>89.99</v>
      </c>
      <c r="T1458" s="323">
        <v>51.25</v>
      </c>
      <c r="U1458" s="323"/>
      <c r="V1458" s="323">
        <v>136</v>
      </c>
      <c r="W1458" s="337">
        <f t="shared" si="269"/>
        <v>277.24</v>
      </c>
      <c r="X1458" s="336">
        <v>36.54</v>
      </c>
      <c r="Y1458" s="323">
        <v>15.5</v>
      </c>
      <c r="Z1458" s="323"/>
      <c r="AA1458" s="323"/>
      <c r="AB1458" s="337">
        <f t="shared" si="263"/>
        <v>52.04</v>
      </c>
      <c r="AC1458" s="336"/>
      <c r="AD1458" s="323"/>
      <c r="AE1458" s="323"/>
      <c r="AF1458" s="323"/>
      <c r="AG1458" s="337">
        <f t="shared" si="259"/>
        <v>0</v>
      </c>
      <c r="AH1458" s="336"/>
      <c r="AI1458" s="323"/>
      <c r="AJ1458" s="323"/>
      <c r="AK1458" s="323"/>
      <c r="AL1458" s="337">
        <f t="shared" si="258"/>
        <v>0</v>
      </c>
    </row>
    <row r="1459" spans="1:38" ht="12.75" customHeight="1" x14ac:dyDescent="0.2">
      <c r="A1459" s="95" t="s">
        <v>82</v>
      </c>
      <c r="B1459" s="96" t="s">
        <v>243</v>
      </c>
      <c r="C1459" s="96" t="s">
        <v>153</v>
      </c>
      <c r="D1459" s="98"/>
      <c r="E1459" s="98"/>
      <c r="F1459" s="98"/>
      <c r="G1459" s="98"/>
      <c r="H1459" s="121">
        <f t="shared" si="272"/>
        <v>0</v>
      </c>
      <c r="I1459" s="98"/>
      <c r="J1459" s="98"/>
      <c r="K1459" s="98"/>
      <c r="L1459" s="98">
        <v>9709.64</v>
      </c>
      <c r="M1459" s="121">
        <f t="shared" si="273"/>
        <v>9709.64</v>
      </c>
      <c r="N1459" s="98">
        <v>14916.29</v>
      </c>
      <c r="O1459" s="98">
        <v>12127.380000000001</v>
      </c>
      <c r="P1459" s="98">
        <v>12968.859999999999</v>
      </c>
      <c r="Q1459" s="98">
        <v>16494.79</v>
      </c>
      <c r="R1459" s="329">
        <f t="shared" si="274"/>
        <v>56507.32</v>
      </c>
      <c r="S1459" s="336">
        <v>18624.88</v>
      </c>
      <c r="T1459" s="323">
        <v>14750.640000000003</v>
      </c>
      <c r="U1459" s="323">
        <v>17186.29</v>
      </c>
      <c r="V1459" s="323">
        <v>17430.920000000002</v>
      </c>
      <c r="W1459" s="337">
        <f t="shared" si="269"/>
        <v>67992.73000000001</v>
      </c>
      <c r="X1459" s="336">
        <v>11043.23</v>
      </c>
      <c r="Y1459" s="323">
        <v>19377.839999999997</v>
      </c>
      <c r="Z1459" s="323">
        <v>9952.4599999999991</v>
      </c>
      <c r="AA1459" s="323">
        <v>8409.18</v>
      </c>
      <c r="AB1459" s="337">
        <f t="shared" si="263"/>
        <v>48782.71</v>
      </c>
      <c r="AC1459" s="336">
        <v>14362.14</v>
      </c>
      <c r="AD1459" s="323">
        <v>7881.42</v>
      </c>
      <c r="AE1459" s="323"/>
      <c r="AF1459" s="323"/>
      <c r="AG1459" s="337">
        <f t="shared" si="259"/>
        <v>22243.559999999998</v>
      </c>
      <c r="AH1459" s="336"/>
      <c r="AI1459" s="323"/>
      <c r="AJ1459" s="323"/>
      <c r="AK1459" s="323"/>
      <c r="AL1459" s="337">
        <f t="shared" si="258"/>
        <v>0</v>
      </c>
    </row>
    <row r="1460" spans="1:38" ht="12.75" customHeight="1" x14ac:dyDescent="0.2">
      <c r="A1460" s="95" t="s">
        <v>82</v>
      </c>
      <c r="B1460" s="96" t="s">
        <v>243</v>
      </c>
      <c r="C1460" s="96" t="s">
        <v>141</v>
      </c>
      <c r="D1460" s="98"/>
      <c r="E1460" s="98"/>
      <c r="F1460" s="98"/>
      <c r="G1460" s="98"/>
      <c r="H1460" s="121">
        <f t="shared" si="272"/>
        <v>0</v>
      </c>
      <c r="I1460" s="98"/>
      <c r="J1460" s="98"/>
      <c r="K1460" s="98"/>
      <c r="L1460" s="98">
        <v>4892.08</v>
      </c>
      <c r="M1460" s="121">
        <f t="shared" si="273"/>
        <v>4892.08</v>
      </c>
      <c r="N1460" s="98">
        <v>4501.2200000000012</v>
      </c>
      <c r="O1460" s="98">
        <v>7076.7000000000007</v>
      </c>
      <c r="P1460" s="98">
        <v>5841.32</v>
      </c>
      <c r="Q1460" s="98">
        <v>4950.74</v>
      </c>
      <c r="R1460" s="329">
        <f t="shared" si="274"/>
        <v>22369.980000000003</v>
      </c>
      <c r="S1460" s="336">
        <v>8250.26</v>
      </c>
      <c r="T1460" s="323">
        <v>8154.5700000000015</v>
      </c>
      <c r="U1460" s="323">
        <v>7179.02</v>
      </c>
      <c r="V1460" s="323">
        <v>8431.2099999999991</v>
      </c>
      <c r="W1460" s="337">
        <f t="shared" si="269"/>
        <v>32015.06</v>
      </c>
      <c r="X1460" s="336">
        <v>10548.239999999998</v>
      </c>
      <c r="Y1460" s="323">
        <v>9936.64</v>
      </c>
      <c r="Z1460" s="323">
        <v>18797.78</v>
      </c>
      <c r="AA1460" s="323">
        <v>17462.57</v>
      </c>
      <c r="AB1460" s="337">
        <f t="shared" si="263"/>
        <v>56745.229999999996</v>
      </c>
      <c r="AC1460" s="336">
        <v>19291.550000000003</v>
      </c>
      <c r="AD1460" s="323">
        <v>25020.32</v>
      </c>
      <c r="AE1460" s="323"/>
      <c r="AF1460" s="323"/>
      <c r="AG1460" s="337">
        <f t="shared" ref="AG1460:AG1598" si="275">SUM(AC1460:AF1460)</f>
        <v>44311.87</v>
      </c>
      <c r="AH1460" s="336"/>
      <c r="AI1460" s="323"/>
      <c r="AJ1460" s="323"/>
      <c r="AK1460" s="323"/>
      <c r="AL1460" s="337">
        <f t="shared" si="258"/>
        <v>0</v>
      </c>
    </row>
    <row r="1461" spans="1:38" ht="12.75" customHeight="1" x14ac:dyDescent="0.2">
      <c r="A1461" s="95" t="s">
        <v>82</v>
      </c>
      <c r="B1461" s="96" t="s">
        <v>243</v>
      </c>
      <c r="C1461" s="96" t="s">
        <v>142</v>
      </c>
      <c r="D1461" s="98"/>
      <c r="E1461" s="98"/>
      <c r="F1461" s="98"/>
      <c r="G1461" s="98"/>
      <c r="H1461" s="121">
        <f t="shared" si="272"/>
        <v>0</v>
      </c>
      <c r="I1461" s="98"/>
      <c r="J1461" s="98"/>
      <c r="K1461" s="98"/>
      <c r="L1461" s="98">
        <v>24668.080000000002</v>
      </c>
      <c r="M1461" s="121">
        <f t="shared" si="273"/>
        <v>24668.080000000002</v>
      </c>
      <c r="N1461" s="98">
        <v>15220.5</v>
      </c>
      <c r="O1461" s="98">
        <v>19665.88</v>
      </c>
      <c r="P1461" s="98">
        <v>19415.649999999998</v>
      </c>
      <c r="Q1461" s="98">
        <v>21848.909999999996</v>
      </c>
      <c r="R1461" s="329">
        <f t="shared" si="274"/>
        <v>76150.94</v>
      </c>
      <c r="S1461" s="336">
        <v>14520.43</v>
      </c>
      <c r="T1461" s="323">
        <v>18311.560000000001</v>
      </c>
      <c r="U1461" s="323">
        <v>15093.15</v>
      </c>
      <c r="V1461" s="323">
        <v>22512.739999999998</v>
      </c>
      <c r="W1461" s="337">
        <f t="shared" si="269"/>
        <v>70437.88</v>
      </c>
      <c r="X1461" s="336">
        <v>17313.760000000002</v>
      </c>
      <c r="Y1461" s="323">
        <v>19085.090000000004</v>
      </c>
      <c r="Z1461" s="323">
        <v>33607.42</v>
      </c>
      <c r="AA1461" s="323">
        <v>34614.259999999995</v>
      </c>
      <c r="AB1461" s="337">
        <f t="shared" si="263"/>
        <v>104620.53</v>
      </c>
      <c r="AC1461" s="336">
        <v>29554.75</v>
      </c>
      <c r="AD1461" s="323">
        <v>24976.379999999997</v>
      </c>
      <c r="AE1461" s="323"/>
      <c r="AF1461" s="323"/>
      <c r="AG1461" s="337">
        <f t="shared" si="275"/>
        <v>54531.13</v>
      </c>
      <c r="AH1461" s="336"/>
      <c r="AI1461" s="323"/>
      <c r="AJ1461" s="323"/>
      <c r="AK1461" s="323"/>
      <c r="AL1461" s="337">
        <f t="shared" si="258"/>
        <v>0</v>
      </c>
    </row>
    <row r="1462" spans="1:38" x14ac:dyDescent="0.2">
      <c r="A1462" s="95" t="s">
        <v>82</v>
      </c>
      <c r="B1462" s="96" t="s">
        <v>243</v>
      </c>
      <c r="C1462" s="96" t="s">
        <v>143</v>
      </c>
      <c r="D1462" s="98"/>
      <c r="E1462" s="98"/>
      <c r="F1462" s="98"/>
      <c r="G1462" s="98"/>
      <c r="H1462" s="121">
        <f t="shared" si="272"/>
        <v>0</v>
      </c>
      <c r="I1462" s="98"/>
      <c r="J1462" s="98"/>
      <c r="K1462" s="98"/>
      <c r="L1462" s="98">
        <v>4326.59</v>
      </c>
      <c r="M1462" s="121">
        <f t="shared" si="273"/>
        <v>4326.59</v>
      </c>
      <c r="N1462" s="98">
        <v>5312.21</v>
      </c>
      <c r="O1462" s="98">
        <v>6493.6600000000008</v>
      </c>
      <c r="P1462" s="98">
        <v>8274.33</v>
      </c>
      <c r="Q1462" s="98">
        <v>8807.51</v>
      </c>
      <c r="R1462" s="329">
        <f t="shared" si="274"/>
        <v>28887.71</v>
      </c>
      <c r="S1462" s="336">
        <v>5846.6500000000005</v>
      </c>
      <c r="T1462" s="323">
        <v>5771.78</v>
      </c>
      <c r="U1462" s="323">
        <v>10045.439999999999</v>
      </c>
      <c r="V1462" s="323">
        <v>14416.029999999999</v>
      </c>
      <c r="W1462" s="337">
        <f t="shared" si="269"/>
        <v>36079.899999999994</v>
      </c>
      <c r="X1462" s="336">
        <v>8478.6099999999988</v>
      </c>
      <c r="Y1462" s="323">
        <v>12414.5</v>
      </c>
      <c r="Z1462" s="323">
        <v>21383.570000000003</v>
      </c>
      <c r="AA1462" s="323">
        <v>25805.72</v>
      </c>
      <c r="AB1462" s="337">
        <f t="shared" si="263"/>
        <v>68082.400000000009</v>
      </c>
      <c r="AC1462" s="336">
        <v>14284.64</v>
      </c>
      <c r="AD1462" s="323">
        <v>12249.230000000001</v>
      </c>
      <c r="AE1462" s="323"/>
      <c r="AF1462" s="323"/>
      <c r="AG1462" s="337">
        <f t="shared" si="275"/>
        <v>26533.870000000003</v>
      </c>
      <c r="AH1462" s="336"/>
      <c r="AI1462" s="323"/>
      <c r="AJ1462" s="323"/>
      <c r="AK1462" s="323"/>
      <c r="AL1462" s="337">
        <f t="shared" si="258"/>
        <v>0</v>
      </c>
    </row>
    <row r="1463" spans="1:38" x14ac:dyDescent="0.2">
      <c r="A1463" s="95" t="s">
        <v>82</v>
      </c>
      <c r="B1463" s="96" t="s">
        <v>243</v>
      </c>
      <c r="C1463" s="96" t="s">
        <v>144</v>
      </c>
      <c r="D1463" s="98"/>
      <c r="E1463" s="98"/>
      <c r="F1463" s="98"/>
      <c r="G1463" s="98"/>
      <c r="H1463" s="121">
        <f t="shared" si="272"/>
        <v>0</v>
      </c>
      <c r="I1463" s="98"/>
      <c r="J1463" s="98"/>
      <c r="K1463" s="98"/>
      <c r="L1463" s="98">
        <v>5403.5899999999992</v>
      </c>
      <c r="M1463" s="121">
        <f t="shared" si="273"/>
        <v>5403.5899999999992</v>
      </c>
      <c r="N1463" s="98">
        <v>6454.4699999999993</v>
      </c>
      <c r="O1463" s="98">
        <v>6215.7599999999984</v>
      </c>
      <c r="P1463" s="98">
        <v>4615.1399999999994</v>
      </c>
      <c r="Q1463" s="98">
        <v>6661.53</v>
      </c>
      <c r="R1463" s="329">
        <f t="shared" si="274"/>
        <v>23946.899999999994</v>
      </c>
      <c r="S1463" s="336">
        <v>7795.0900000000011</v>
      </c>
      <c r="T1463" s="323">
        <v>8290.489999999998</v>
      </c>
      <c r="U1463" s="323">
        <v>14590.42</v>
      </c>
      <c r="V1463" s="323">
        <v>16429.099999999999</v>
      </c>
      <c r="W1463" s="337">
        <f t="shared" si="269"/>
        <v>47105.1</v>
      </c>
      <c r="X1463" s="336">
        <v>7296.0599999999995</v>
      </c>
      <c r="Y1463" s="323">
        <v>6026.67</v>
      </c>
      <c r="Z1463" s="323">
        <v>15391.899999999998</v>
      </c>
      <c r="AA1463" s="323">
        <v>15142.589999999997</v>
      </c>
      <c r="AB1463" s="337">
        <f t="shared" si="263"/>
        <v>43857.219999999994</v>
      </c>
      <c r="AC1463" s="336">
        <v>15391.89</v>
      </c>
      <c r="AD1463" s="323">
        <v>10328.759999999998</v>
      </c>
      <c r="AE1463" s="323"/>
      <c r="AF1463" s="323"/>
      <c r="AG1463" s="337">
        <f t="shared" si="275"/>
        <v>25720.649999999998</v>
      </c>
      <c r="AH1463" s="336"/>
      <c r="AI1463" s="323"/>
      <c r="AJ1463" s="323"/>
      <c r="AK1463" s="323"/>
      <c r="AL1463" s="337">
        <f t="shared" si="258"/>
        <v>0</v>
      </c>
    </row>
    <row r="1464" spans="1:38" x14ac:dyDescent="0.2">
      <c r="A1464" s="95" t="s">
        <v>82</v>
      </c>
      <c r="B1464" s="96" t="s">
        <v>243</v>
      </c>
      <c r="C1464" s="96" t="s">
        <v>170</v>
      </c>
      <c r="D1464" s="98"/>
      <c r="E1464" s="98"/>
      <c r="F1464" s="98"/>
      <c r="G1464" s="98"/>
      <c r="H1464" s="121">
        <f t="shared" si="272"/>
        <v>0</v>
      </c>
      <c r="I1464" s="98"/>
      <c r="J1464" s="98"/>
      <c r="K1464" s="98"/>
      <c r="L1464" s="98">
        <v>7488.3900000000012</v>
      </c>
      <c r="M1464" s="121">
        <f t="shared" si="273"/>
        <v>7488.3900000000012</v>
      </c>
      <c r="N1464" s="98">
        <v>4440.97</v>
      </c>
      <c r="O1464" s="98">
        <v>5364.1899999999987</v>
      </c>
      <c r="P1464" s="98">
        <v>5688.9599999999991</v>
      </c>
      <c r="Q1464" s="98">
        <v>8878.1200000000008</v>
      </c>
      <c r="R1464" s="329">
        <f t="shared" si="274"/>
        <v>24372.239999999998</v>
      </c>
      <c r="S1464" s="336">
        <v>5221.1099999999997</v>
      </c>
      <c r="T1464" s="323">
        <v>6320.02</v>
      </c>
      <c r="U1464" s="323">
        <v>7890.76</v>
      </c>
      <c r="V1464" s="323">
        <v>10931.44</v>
      </c>
      <c r="W1464" s="337">
        <f t="shared" si="269"/>
        <v>30363.33</v>
      </c>
      <c r="X1464" s="336">
        <v>3660.79</v>
      </c>
      <c r="Y1464" s="323">
        <v>5869.9900000000016</v>
      </c>
      <c r="Z1464" s="323">
        <v>9754.82</v>
      </c>
      <c r="AA1464" s="323">
        <v>18206.139999999996</v>
      </c>
      <c r="AB1464" s="337">
        <f t="shared" si="263"/>
        <v>37491.74</v>
      </c>
      <c r="AC1464" s="336">
        <v>8338.9599999999991</v>
      </c>
      <c r="AD1464" s="323">
        <v>12631.719999999998</v>
      </c>
      <c r="AE1464" s="323"/>
      <c r="AF1464" s="323"/>
      <c r="AG1464" s="337">
        <f t="shared" si="275"/>
        <v>20970.679999999997</v>
      </c>
      <c r="AH1464" s="336"/>
      <c r="AI1464" s="323"/>
      <c r="AJ1464" s="323"/>
      <c r="AK1464" s="323"/>
      <c r="AL1464" s="337">
        <f t="shared" si="258"/>
        <v>0</v>
      </c>
    </row>
    <row r="1465" spans="1:38" x14ac:dyDescent="0.2">
      <c r="A1465" s="95" t="s">
        <v>82</v>
      </c>
      <c r="B1465" s="96" t="s">
        <v>243</v>
      </c>
      <c r="C1465" s="96" t="s">
        <v>146</v>
      </c>
      <c r="D1465" s="98"/>
      <c r="E1465" s="98"/>
      <c r="F1465" s="98"/>
      <c r="G1465" s="98"/>
      <c r="H1465" s="121">
        <f t="shared" si="272"/>
        <v>0</v>
      </c>
      <c r="I1465" s="98"/>
      <c r="J1465" s="98"/>
      <c r="K1465" s="98"/>
      <c r="L1465" s="98">
        <v>953.12</v>
      </c>
      <c r="M1465" s="121">
        <f t="shared" si="273"/>
        <v>953.12</v>
      </c>
      <c r="N1465" s="98">
        <v>653.17000000000007</v>
      </c>
      <c r="O1465" s="98">
        <v>602.54</v>
      </c>
      <c r="P1465" s="98">
        <v>268.61</v>
      </c>
      <c r="Q1465" s="98">
        <v>247.75</v>
      </c>
      <c r="R1465" s="329">
        <f t="shared" si="274"/>
        <v>1772.0700000000002</v>
      </c>
      <c r="S1465" s="336">
        <v>464.79999999999995</v>
      </c>
      <c r="T1465" s="323">
        <v>433.15000000000003</v>
      </c>
      <c r="U1465" s="323">
        <v>1300.9000000000001</v>
      </c>
      <c r="V1465" s="323">
        <v>359.28</v>
      </c>
      <c r="W1465" s="337">
        <f t="shared" si="269"/>
        <v>2558.13</v>
      </c>
      <c r="X1465" s="336">
        <v>630.06999999999994</v>
      </c>
      <c r="Y1465" s="323">
        <v>694.68000000000006</v>
      </c>
      <c r="Z1465" s="323">
        <v>4567.7199999999993</v>
      </c>
      <c r="AA1465" s="323">
        <v>2386.7799999999997</v>
      </c>
      <c r="AB1465" s="337">
        <f t="shared" si="263"/>
        <v>8279.25</v>
      </c>
      <c r="AC1465" s="336">
        <v>1495.47</v>
      </c>
      <c r="AD1465" s="323">
        <v>2499.6400000000003</v>
      </c>
      <c r="AE1465" s="323"/>
      <c r="AF1465" s="323"/>
      <c r="AG1465" s="337">
        <f t="shared" si="275"/>
        <v>3995.1100000000006</v>
      </c>
      <c r="AH1465" s="336"/>
      <c r="AI1465" s="323"/>
      <c r="AJ1465" s="323"/>
      <c r="AK1465" s="323"/>
      <c r="AL1465" s="337">
        <f t="shared" si="258"/>
        <v>0</v>
      </c>
    </row>
    <row r="1466" spans="1:38" x14ac:dyDescent="0.2">
      <c r="A1466" s="95" t="s">
        <v>82</v>
      </c>
      <c r="B1466" s="96" t="s">
        <v>243</v>
      </c>
      <c r="C1466" s="96" t="s">
        <v>147</v>
      </c>
      <c r="D1466" s="98"/>
      <c r="E1466" s="98"/>
      <c r="F1466" s="98"/>
      <c r="G1466" s="98"/>
      <c r="H1466" s="121">
        <f t="shared" si="272"/>
        <v>0</v>
      </c>
      <c r="I1466" s="98"/>
      <c r="J1466" s="98"/>
      <c r="K1466" s="98"/>
      <c r="L1466" s="98">
        <v>3245.5699999999997</v>
      </c>
      <c r="M1466" s="121">
        <f t="shared" si="273"/>
        <v>3245.5699999999997</v>
      </c>
      <c r="N1466" s="98">
        <v>2696.67</v>
      </c>
      <c r="O1466" s="98">
        <v>1825.0700000000002</v>
      </c>
      <c r="P1466" s="98">
        <v>3485.67</v>
      </c>
      <c r="Q1466" s="98">
        <v>1369.36</v>
      </c>
      <c r="R1466" s="329">
        <f t="shared" si="274"/>
        <v>9376.77</v>
      </c>
      <c r="S1466" s="336">
        <v>3316.1800000000003</v>
      </c>
      <c r="T1466" s="323">
        <v>3099.3300000000008</v>
      </c>
      <c r="U1466" s="323">
        <v>4868.630000000001</v>
      </c>
      <c r="V1466" s="323">
        <v>7746.78</v>
      </c>
      <c r="W1466" s="337">
        <f t="shared" si="269"/>
        <v>19030.920000000002</v>
      </c>
      <c r="X1466" s="336">
        <v>4354.7000000000007</v>
      </c>
      <c r="Y1466" s="323">
        <v>2616.5599999999995</v>
      </c>
      <c r="Z1466" s="323">
        <v>6302.99</v>
      </c>
      <c r="AA1466" s="323">
        <v>6370.58</v>
      </c>
      <c r="AB1466" s="337">
        <f t="shared" ref="AB1466:AB1598" si="276">SUM(X1466:AA1466)</f>
        <v>19644.830000000002</v>
      </c>
      <c r="AC1466" s="336">
        <v>4873.18</v>
      </c>
      <c r="AD1466" s="323">
        <v>2286.0100000000002</v>
      </c>
      <c r="AE1466" s="323"/>
      <c r="AF1466" s="323"/>
      <c r="AG1466" s="337">
        <f t="shared" si="275"/>
        <v>7159.1900000000005</v>
      </c>
      <c r="AH1466" s="336"/>
      <c r="AI1466" s="323"/>
      <c r="AJ1466" s="323"/>
      <c r="AK1466" s="323"/>
      <c r="AL1466" s="337">
        <f t="shared" si="258"/>
        <v>0</v>
      </c>
    </row>
    <row r="1467" spans="1:38" x14ac:dyDescent="0.2">
      <c r="A1467" s="95" t="s">
        <v>82</v>
      </c>
      <c r="B1467" s="96" t="s">
        <v>28</v>
      </c>
      <c r="C1467" s="96" t="s">
        <v>125</v>
      </c>
      <c r="D1467" s="98"/>
      <c r="E1467" s="98"/>
      <c r="F1467" s="98"/>
      <c r="G1467" s="98"/>
      <c r="H1467" s="121">
        <f t="shared" si="272"/>
        <v>0</v>
      </c>
      <c r="I1467" s="98"/>
      <c r="J1467" s="98"/>
      <c r="K1467" s="98">
        <v>2172.46</v>
      </c>
      <c r="L1467" s="98">
        <v>2252.62</v>
      </c>
      <c r="M1467" s="121">
        <f t="shared" si="273"/>
        <v>4425.08</v>
      </c>
      <c r="N1467" s="98">
        <v>1347.63</v>
      </c>
      <c r="O1467" s="98">
        <v>1493.0700000000002</v>
      </c>
      <c r="P1467" s="98">
        <v>1780.8799999999999</v>
      </c>
      <c r="Q1467" s="98">
        <v>1780.8799999999999</v>
      </c>
      <c r="R1467" s="329">
        <f t="shared" si="274"/>
        <v>6402.46</v>
      </c>
      <c r="S1467" s="336">
        <v>1851.8600000000001</v>
      </c>
      <c r="T1467" s="323">
        <v>609.82999999999993</v>
      </c>
      <c r="U1467" s="323">
        <v>1391.51</v>
      </c>
      <c r="V1467" s="323">
        <v>1117.3700000000001</v>
      </c>
      <c r="W1467" s="337">
        <f t="shared" si="269"/>
        <v>4970.57</v>
      </c>
      <c r="X1467" s="336">
        <v>115.83</v>
      </c>
      <c r="Y1467" s="323"/>
      <c r="Z1467" s="323"/>
      <c r="AA1467" s="323"/>
      <c r="AB1467" s="337">
        <f t="shared" si="276"/>
        <v>115.83</v>
      </c>
      <c r="AC1467" s="336"/>
      <c r="AD1467" s="323"/>
      <c r="AE1467" s="323"/>
      <c r="AF1467" s="323"/>
      <c r="AG1467" s="337">
        <f t="shared" si="275"/>
        <v>0</v>
      </c>
      <c r="AH1467" s="336"/>
      <c r="AI1467" s="323"/>
      <c r="AJ1467" s="323"/>
      <c r="AK1467" s="323"/>
      <c r="AL1467" s="337">
        <f t="shared" si="258"/>
        <v>0</v>
      </c>
    </row>
    <row r="1468" spans="1:38" x14ac:dyDescent="0.2">
      <c r="A1468" s="95" t="s">
        <v>82</v>
      </c>
      <c r="B1468" s="96" t="s">
        <v>28</v>
      </c>
      <c r="C1468" s="96" t="s">
        <v>161</v>
      </c>
      <c r="D1468" s="98"/>
      <c r="E1468" s="98"/>
      <c r="F1468" s="98"/>
      <c r="G1468" s="98"/>
      <c r="H1468" s="121">
        <f t="shared" si="272"/>
        <v>0</v>
      </c>
      <c r="I1468" s="98"/>
      <c r="J1468" s="98"/>
      <c r="K1468" s="98">
        <v>1749.4500000000003</v>
      </c>
      <c r="L1468" s="98">
        <v>2340.0100000000002</v>
      </c>
      <c r="M1468" s="121">
        <f t="shared" si="273"/>
        <v>4089.4600000000005</v>
      </c>
      <c r="N1468" s="98">
        <v>1794.6699999999998</v>
      </c>
      <c r="O1468" s="98">
        <v>1503.63</v>
      </c>
      <c r="P1468" s="98">
        <v>2672.59</v>
      </c>
      <c r="Q1468" s="98">
        <v>2672.59</v>
      </c>
      <c r="R1468" s="329">
        <f t="shared" si="274"/>
        <v>8643.48</v>
      </c>
      <c r="S1468" s="336">
        <v>1643.7199999999996</v>
      </c>
      <c r="T1468" s="323">
        <v>1337.26</v>
      </c>
      <c r="U1468" s="323">
        <v>3068.21</v>
      </c>
      <c r="V1468" s="323">
        <v>2942.5</v>
      </c>
      <c r="W1468" s="337">
        <f t="shared" si="269"/>
        <v>8991.6899999999987</v>
      </c>
      <c r="X1468" s="336">
        <v>1169.71</v>
      </c>
      <c r="Y1468" s="323"/>
      <c r="Z1468" s="323"/>
      <c r="AA1468" s="323"/>
      <c r="AB1468" s="337">
        <f t="shared" si="276"/>
        <v>1169.71</v>
      </c>
      <c r="AC1468" s="336"/>
      <c r="AD1468" s="323"/>
      <c r="AE1468" s="323"/>
      <c r="AF1468" s="323"/>
      <c r="AG1468" s="337">
        <f t="shared" si="275"/>
        <v>0</v>
      </c>
      <c r="AH1468" s="336"/>
      <c r="AI1468" s="323"/>
      <c r="AJ1468" s="323"/>
      <c r="AK1468" s="323"/>
      <c r="AL1468" s="337">
        <f t="shared" si="258"/>
        <v>0</v>
      </c>
    </row>
    <row r="1469" spans="1:38" x14ac:dyDescent="0.2">
      <c r="A1469" s="95" t="s">
        <v>82</v>
      </c>
      <c r="B1469" s="96" t="s">
        <v>28</v>
      </c>
      <c r="C1469" s="96" t="s">
        <v>159</v>
      </c>
      <c r="D1469" s="98"/>
      <c r="E1469" s="98"/>
      <c r="F1469" s="98"/>
      <c r="G1469" s="98"/>
      <c r="H1469" s="121">
        <f t="shared" si="272"/>
        <v>0</v>
      </c>
      <c r="I1469" s="98"/>
      <c r="J1469" s="98"/>
      <c r="K1469" s="98">
        <v>113.08000000000001</v>
      </c>
      <c r="L1469" s="98">
        <v>501.32</v>
      </c>
      <c r="M1469" s="121">
        <f t="shared" si="273"/>
        <v>614.4</v>
      </c>
      <c r="N1469" s="98"/>
      <c r="O1469" s="98">
        <v>394.36</v>
      </c>
      <c r="P1469" s="98">
        <v>315.22999999999996</v>
      </c>
      <c r="Q1469" s="98">
        <v>384.60999999999996</v>
      </c>
      <c r="R1469" s="329">
        <f t="shared" si="274"/>
        <v>1094.1999999999998</v>
      </c>
      <c r="S1469" s="336"/>
      <c r="T1469" s="323">
        <v>233.59</v>
      </c>
      <c r="U1469" s="323">
        <v>170.38</v>
      </c>
      <c r="V1469" s="323">
        <v>141.61000000000001</v>
      </c>
      <c r="W1469" s="337">
        <f t="shared" si="269"/>
        <v>545.58000000000004</v>
      </c>
      <c r="X1469" s="336">
        <v>441.4</v>
      </c>
      <c r="Y1469" s="323"/>
      <c r="Z1469" s="323"/>
      <c r="AA1469" s="323"/>
      <c r="AB1469" s="337">
        <f t="shared" si="276"/>
        <v>441.4</v>
      </c>
      <c r="AC1469" s="336"/>
      <c r="AD1469" s="323"/>
      <c r="AE1469" s="323"/>
      <c r="AF1469" s="323"/>
      <c r="AG1469" s="337">
        <f t="shared" si="275"/>
        <v>0</v>
      </c>
      <c r="AH1469" s="336"/>
      <c r="AI1469" s="323"/>
      <c r="AJ1469" s="323"/>
      <c r="AK1469" s="323"/>
      <c r="AL1469" s="337">
        <f t="shared" si="258"/>
        <v>0</v>
      </c>
    </row>
    <row r="1470" spans="1:38" x14ac:dyDescent="0.2">
      <c r="A1470" s="95" t="s">
        <v>82</v>
      </c>
      <c r="B1470" s="96" t="s">
        <v>28</v>
      </c>
      <c r="C1470" s="96" t="s">
        <v>127</v>
      </c>
      <c r="D1470" s="98"/>
      <c r="E1470" s="98"/>
      <c r="F1470" s="98"/>
      <c r="G1470" s="98"/>
      <c r="H1470" s="121">
        <f t="shared" si="272"/>
        <v>0</v>
      </c>
      <c r="I1470" s="98"/>
      <c r="J1470" s="98"/>
      <c r="K1470" s="98">
        <v>4630.54</v>
      </c>
      <c r="L1470" s="98">
        <v>5943.5</v>
      </c>
      <c r="M1470" s="121">
        <f t="shared" si="273"/>
        <v>10574.04</v>
      </c>
      <c r="N1470" s="98"/>
      <c r="O1470" s="98">
        <v>2891.1200000000003</v>
      </c>
      <c r="P1470" s="98">
        <v>3395.9300000000003</v>
      </c>
      <c r="Q1470" s="98">
        <v>-72.42</v>
      </c>
      <c r="R1470" s="329">
        <f t="shared" si="274"/>
        <v>6214.630000000001</v>
      </c>
      <c r="S1470" s="336">
        <v>2044.0000000000002</v>
      </c>
      <c r="T1470" s="323">
        <v>1781.65</v>
      </c>
      <c r="U1470" s="323">
        <v>4500.67</v>
      </c>
      <c r="V1470" s="323">
        <v>4277.17</v>
      </c>
      <c r="W1470" s="337">
        <f t="shared" si="269"/>
        <v>12603.49</v>
      </c>
      <c r="X1470" s="336">
        <v>423.66</v>
      </c>
      <c r="Y1470" s="323"/>
      <c r="Z1470" s="323"/>
      <c r="AA1470" s="323"/>
      <c r="AB1470" s="337">
        <f t="shared" si="276"/>
        <v>423.66</v>
      </c>
      <c r="AC1470" s="336"/>
      <c r="AD1470" s="323"/>
      <c r="AE1470" s="323"/>
      <c r="AF1470" s="323"/>
      <c r="AG1470" s="337">
        <f t="shared" si="275"/>
        <v>0</v>
      </c>
      <c r="AH1470" s="336"/>
      <c r="AI1470" s="323"/>
      <c r="AJ1470" s="323"/>
      <c r="AK1470" s="323"/>
      <c r="AL1470" s="337">
        <f t="shared" si="258"/>
        <v>0</v>
      </c>
    </row>
    <row r="1471" spans="1:38" x14ac:dyDescent="0.2">
      <c r="A1471" s="95" t="s">
        <v>82</v>
      </c>
      <c r="B1471" s="96" t="s">
        <v>28</v>
      </c>
      <c r="C1471" s="96" t="s">
        <v>150</v>
      </c>
      <c r="D1471" s="98"/>
      <c r="E1471" s="98"/>
      <c r="F1471" s="98"/>
      <c r="G1471" s="98"/>
      <c r="H1471" s="121"/>
      <c r="I1471" s="98"/>
      <c r="J1471" s="98"/>
      <c r="K1471" s="98"/>
      <c r="L1471" s="98"/>
      <c r="M1471" s="121"/>
      <c r="N1471" s="98"/>
      <c r="O1471" s="98"/>
      <c r="P1471" s="98"/>
      <c r="Q1471" s="98"/>
      <c r="R1471" s="329"/>
      <c r="S1471" s="336"/>
      <c r="T1471" s="323"/>
      <c r="U1471" s="323"/>
      <c r="V1471" s="323"/>
      <c r="W1471" s="337">
        <f t="shared" si="269"/>
        <v>0</v>
      </c>
      <c r="X1471" s="336">
        <v>655.44</v>
      </c>
      <c r="Y1471" s="323"/>
      <c r="Z1471" s="323"/>
      <c r="AA1471" s="323"/>
      <c r="AB1471" s="337">
        <f t="shared" si="276"/>
        <v>655.44</v>
      </c>
      <c r="AC1471" s="336"/>
      <c r="AD1471" s="323"/>
      <c r="AE1471" s="323"/>
      <c r="AF1471" s="323"/>
      <c r="AG1471" s="337">
        <f t="shared" si="275"/>
        <v>0</v>
      </c>
      <c r="AH1471" s="336"/>
      <c r="AI1471" s="323"/>
      <c r="AJ1471" s="323"/>
      <c r="AK1471" s="323"/>
      <c r="AL1471" s="337">
        <f t="shared" si="258"/>
        <v>0</v>
      </c>
    </row>
    <row r="1472" spans="1:38" x14ac:dyDescent="0.2">
      <c r="A1472" s="95" t="s">
        <v>82</v>
      </c>
      <c r="B1472" s="96" t="s">
        <v>28</v>
      </c>
      <c r="C1472" s="96" t="s">
        <v>162</v>
      </c>
      <c r="D1472" s="98"/>
      <c r="E1472" s="98"/>
      <c r="F1472" s="98"/>
      <c r="G1472" s="98"/>
      <c r="H1472" s="121">
        <f t="shared" ref="H1472:H1504" si="277">SUM(D1472:G1472)</f>
        <v>0</v>
      </c>
      <c r="I1472" s="98"/>
      <c r="J1472" s="98"/>
      <c r="K1472" s="98">
        <v>2502.6899999999996</v>
      </c>
      <c r="L1472" s="98">
        <v>2370.7200000000003</v>
      </c>
      <c r="M1472" s="121">
        <f t="shared" ref="M1472:M1504" si="278">SUM(I1472:L1472)</f>
        <v>4873.41</v>
      </c>
      <c r="N1472" s="98">
        <v>1651.0300000000002</v>
      </c>
      <c r="O1472" s="98">
        <v>1458.8999999999999</v>
      </c>
      <c r="P1472" s="98">
        <v>2211.33</v>
      </c>
      <c r="Q1472" s="98">
        <v>1861.22</v>
      </c>
      <c r="R1472" s="329">
        <f t="shared" ref="R1472:R1504" si="279">SUM(N1472:Q1472)</f>
        <v>7182.4800000000005</v>
      </c>
      <c r="S1472" s="336">
        <v>1687.1</v>
      </c>
      <c r="T1472" s="323">
        <v>1573.21</v>
      </c>
      <c r="U1472" s="323">
        <v>2833.54</v>
      </c>
      <c r="V1472" s="323">
        <v>2164.19</v>
      </c>
      <c r="W1472" s="337">
        <f t="shared" si="269"/>
        <v>8258.0400000000009</v>
      </c>
      <c r="X1472" s="336">
        <v>1163.71</v>
      </c>
      <c r="Y1472" s="323"/>
      <c r="Z1472" s="323"/>
      <c r="AA1472" s="323"/>
      <c r="AB1472" s="337">
        <f t="shared" si="276"/>
        <v>1163.71</v>
      </c>
      <c r="AC1472" s="336"/>
      <c r="AD1472" s="323"/>
      <c r="AE1472" s="323"/>
      <c r="AF1472" s="323"/>
      <c r="AG1472" s="337">
        <f t="shared" si="275"/>
        <v>0</v>
      </c>
      <c r="AH1472" s="336"/>
      <c r="AI1472" s="323"/>
      <c r="AJ1472" s="323"/>
      <c r="AK1472" s="323"/>
      <c r="AL1472" s="337">
        <f t="shared" si="258"/>
        <v>0</v>
      </c>
    </row>
    <row r="1473" spans="1:38" x14ac:dyDescent="0.2">
      <c r="A1473" s="95" t="s">
        <v>82</v>
      </c>
      <c r="B1473" s="96" t="s">
        <v>28</v>
      </c>
      <c r="C1473" s="96" t="s">
        <v>134</v>
      </c>
      <c r="D1473" s="98"/>
      <c r="E1473" s="98"/>
      <c r="F1473" s="98"/>
      <c r="G1473" s="98"/>
      <c r="H1473" s="121">
        <f t="shared" si="277"/>
        <v>0</v>
      </c>
      <c r="I1473" s="98"/>
      <c r="J1473" s="98"/>
      <c r="K1473" s="98">
        <v>11436.490000000002</v>
      </c>
      <c r="L1473" s="98">
        <v>7663.3200000000006</v>
      </c>
      <c r="M1473" s="121">
        <f t="shared" si="278"/>
        <v>19099.810000000001</v>
      </c>
      <c r="N1473" s="98">
        <v>2887.96</v>
      </c>
      <c r="O1473" s="98">
        <v>2912.85</v>
      </c>
      <c r="P1473" s="98">
        <v>6004.68</v>
      </c>
      <c r="Q1473" s="98">
        <v>3470.7599999999998</v>
      </c>
      <c r="R1473" s="329">
        <f t="shared" si="279"/>
        <v>15276.25</v>
      </c>
      <c r="S1473" s="336"/>
      <c r="T1473" s="323">
        <v>2761.0899999999997</v>
      </c>
      <c r="U1473" s="323">
        <v>1509.23</v>
      </c>
      <c r="V1473" s="323"/>
      <c r="W1473" s="337">
        <f t="shared" si="269"/>
        <v>4270.32</v>
      </c>
      <c r="X1473" s="336">
        <v>3191.11</v>
      </c>
      <c r="Y1473" s="323"/>
      <c r="Z1473" s="323"/>
      <c r="AA1473" s="323"/>
      <c r="AB1473" s="337">
        <f t="shared" si="276"/>
        <v>3191.11</v>
      </c>
      <c r="AC1473" s="336"/>
      <c r="AD1473" s="323"/>
      <c r="AE1473" s="323"/>
      <c r="AF1473" s="323"/>
      <c r="AG1473" s="337">
        <f t="shared" si="275"/>
        <v>0</v>
      </c>
      <c r="AH1473" s="336"/>
      <c r="AI1473" s="323"/>
      <c r="AJ1473" s="323"/>
      <c r="AK1473" s="323"/>
      <c r="AL1473" s="337">
        <f t="shared" si="258"/>
        <v>0</v>
      </c>
    </row>
    <row r="1474" spans="1:38" x14ac:dyDescent="0.2">
      <c r="A1474" s="95" t="s">
        <v>82</v>
      </c>
      <c r="B1474" s="96" t="s">
        <v>28</v>
      </c>
      <c r="C1474" s="96" t="s">
        <v>135</v>
      </c>
      <c r="D1474" s="98"/>
      <c r="E1474" s="98"/>
      <c r="F1474" s="98"/>
      <c r="G1474" s="98"/>
      <c r="H1474" s="121">
        <f t="shared" si="277"/>
        <v>0</v>
      </c>
      <c r="I1474" s="98"/>
      <c r="J1474" s="98"/>
      <c r="K1474" s="98">
        <v>3467.6199999999994</v>
      </c>
      <c r="L1474" s="98">
        <v>4249.2900000000009</v>
      </c>
      <c r="M1474" s="121">
        <f t="shared" si="278"/>
        <v>7716.91</v>
      </c>
      <c r="N1474" s="98">
        <v>5433</v>
      </c>
      <c r="O1474" s="98">
        <v>2772.1699999999996</v>
      </c>
      <c r="P1474" s="98">
        <v>2816.41</v>
      </c>
      <c r="Q1474" s="98">
        <v>2694.33</v>
      </c>
      <c r="R1474" s="329">
        <f t="shared" si="279"/>
        <v>13715.91</v>
      </c>
      <c r="S1474" s="336">
        <v>4644</v>
      </c>
      <c r="T1474" s="323">
        <v>1794.02</v>
      </c>
      <c r="U1474" s="323">
        <v>1865.86</v>
      </c>
      <c r="V1474" s="323">
        <v>7806.59</v>
      </c>
      <c r="W1474" s="337">
        <f t="shared" si="269"/>
        <v>16110.470000000001</v>
      </c>
      <c r="X1474" s="336">
        <v>504.15</v>
      </c>
      <c r="Y1474" s="323"/>
      <c r="Z1474" s="323"/>
      <c r="AA1474" s="323"/>
      <c r="AB1474" s="337">
        <f t="shared" si="276"/>
        <v>504.15</v>
      </c>
      <c r="AC1474" s="336"/>
      <c r="AD1474" s="323"/>
      <c r="AE1474" s="323"/>
      <c r="AF1474" s="323"/>
      <c r="AG1474" s="337">
        <f t="shared" si="275"/>
        <v>0</v>
      </c>
      <c r="AH1474" s="336"/>
      <c r="AI1474" s="323"/>
      <c r="AJ1474" s="323"/>
      <c r="AK1474" s="323"/>
      <c r="AL1474" s="337">
        <f t="shared" si="258"/>
        <v>0</v>
      </c>
    </row>
    <row r="1475" spans="1:38" x14ac:dyDescent="0.2">
      <c r="A1475" s="95" t="s">
        <v>82</v>
      </c>
      <c r="B1475" s="96" t="s">
        <v>28</v>
      </c>
      <c r="C1475" s="96" t="s">
        <v>136</v>
      </c>
      <c r="D1475" s="98"/>
      <c r="E1475" s="98"/>
      <c r="F1475" s="98"/>
      <c r="G1475" s="98"/>
      <c r="H1475" s="121">
        <f t="shared" si="277"/>
        <v>0</v>
      </c>
      <c r="I1475" s="98"/>
      <c r="J1475" s="98"/>
      <c r="K1475" s="98">
        <v>310.93999999999994</v>
      </c>
      <c r="L1475" s="98"/>
      <c r="M1475" s="121">
        <f t="shared" si="278"/>
        <v>310.93999999999994</v>
      </c>
      <c r="N1475" s="98"/>
      <c r="O1475" s="98">
        <v>105.89</v>
      </c>
      <c r="P1475" s="98"/>
      <c r="Q1475" s="98"/>
      <c r="R1475" s="329">
        <f t="shared" si="279"/>
        <v>105.89</v>
      </c>
      <c r="S1475" s="336"/>
      <c r="T1475" s="323"/>
      <c r="U1475" s="323"/>
      <c r="V1475" s="323"/>
      <c r="W1475" s="337">
        <f t="shared" si="269"/>
        <v>0</v>
      </c>
      <c r="X1475" s="336"/>
      <c r="Y1475" s="323"/>
      <c r="Z1475" s="323"/>
      <c r="AA1475" s="323"/>
      <c r="AB1475" s="337">
        <f t="shared" si="276"/>
        <v>0</v>
      </c>
      <c r="AC1475" s="336"/>
      <c r="AD1475" s="323"/>
      <c r="AE1475" s="323"/>
      <c r="AF1475" s="323"/>
      <c r="AG1475" s="337">
        <f t="shared" si="275"/>
        <v>0</v>
      </c>
      <c r="AH1475" s="336"/>
      <c r="AI1475" s="323"/>
      <c r="AJ1475" s="323"/>
      <c r="AK1475" s="323"/>
      <c r="AL1475" s="337">
        <f t="shared" si="258"/>
        <v>0</v>
      </c>
    </row>
    <row r="1476" spans="1:38" x14ac:dyDescent="0.2">
      <c r="A1476" s="95" t="s">
        <v>82</v>
      </c>
      <c r="B1476" s="96" t="s">
        <v>28</v>
      </c>
      <c r="C1476" s="96" t="s">
        <v>137</v>
      </c>
      <c r="D1476" s="98"/>
      <c r="E1476" s="98"/>
      <c r="F1476" s="98"/>
      <c r="G1476" s="98"/>
      <c r="H1476" s="121">
        <f t="shared" si="277"/>
        <v>0</v>
      </c>
      <c r="I1476" s="98"/>
      <c r="J1476" s="98"/>
      <c r="K1476" s="98">
        <v>358.06</v>
      </c>
      <c r="L1476" s="98">
        <v>494.11000000000007</v>
      </c>
      <c r="M1476" s="121">
        <f t="shared" si="278"/>
        <v>852.17000000000007</v>
      </c>
      <c r="N1476" s="98">
        <v>490.83000000000004</v>
      </c>
      <c r="O1476" s="98">
        <v>496.77</v>
      </c>
      <c r="P1476" s="98">
        <v>186.22999999999996</v>
      </c>
      <c r="Q1476" s="98">
        <v>173</v>
      </c>
      <c r="R1476" s="329">
        <f t="shared" si="279"/>
        <v>1346.83</v>
      </c>
      <c r="S1476" s="336">
        <v>167.94</v>
      </c>
      <c r="T1476" s="323"/>
      <c r="U1476" s="323"/>
      <c r="V1476" s="323"/>
      <c r="W1476" s="337">
        <f t="shared" si="269"/>
        <v>167.94</v>
      </c>
      <c r="X1476" s="336"/>
      <c r="Y1476" s="323"/>
      <c r="Z1476" s="323"/>
      <c r="AA1476" s="323"/>
      <c r="AB1476" s="337">
        <f t="shared" si="276"/>
        <v>0</v>
      </c>
      <c r="AC1476" s="336"/>
      <c r="AD1476" s="323"/>
      <c r="AE1476" s="323"/>
      <c r="AF1476" s="323"/>
      <c r="AG1476" s="337">
        <f t="shared" si="275"/>
        <v>0</v>
      </c>
      <c r="AH1476" s="336"/>
      <c r="AI1476" s="323"/>
      <c r="AJ1476" s="323"/>
      <c r="AK1476" s="323"/>
      <c r="AL1476" s="337">
        <f t="shared" si="258"/>
        <v>0</v>
      </c>
    </row>
    <row r="1477" spans="1:38" x14ac:dyDescent="0.2">
      <c r="A1477" s="95" t="s">
        <v>82</v>
      </c>
      <c r="B1477" s="96" t="s">
        <v>28</v>
      </c>
      <c r="C1477" s="96" t="s">
        <v>142</v>
      </c>
      <c r="D1477" s="98"/>
      <c r="E1477" s="98"/>
      <c r="F1477" s="98"/>
      <c r="G1477" s="98"/>
      <c r="H1477" s="121">
        <f t="shared" si="277"/>
        <v>0</v>
      </c>
      <c r="I1477" s="98"/>
      <c r="J1477" s="98"/>
      <c r="K1477" s="98"/>
      <c r="L1477" s="98">
        <v>2988.2300000000005</v>
      </c>
      <c r="M1477" s="121">
        <f t="shared" si="278"/>
        <v>2988.2300000000005</v>
      </c>
      <c r="N1477" s="98">
        <v>2408.2199999999998</v>
      </c>
      <c r="O1477" s="98">
        <v>1300.3199999999997</v>
      </c>
      <c r="P1477" s="98">
        <v>3253.05</v>
      </c>
      <c r="Q1477" s="98">
        <v>5503</v>
      </c>
      <c r="R1477" s="329">
        <f t="shared" si="279"/>
        <v>12464.59</v>
      </c>
      <c r="S1477" s="336">
        <v>2334.4699999999998</v>
      </c>
      <c r="T1477" s="323">
        <v>2648.58</v>
      </c>
      <c r="U1477" s="323">
        <v>3147.8999999999996</v>
      </c>
      <c r="V1477" s="323">
        <v>4447.2299999999996</v>
      </c>
      <c r="W1477" s="337">
        <f t="shared" si="269"/>
        <v>12578.179999999998</v>
      </c>
      <c r="X1477" s="336">
        <v>871.96</v>
      </c>
      <c r="Y1477" s="323"/>
      <c r="Z1477" s="323"/>
      <c r="AA1477" s="323"/>
      <c r="AB1477" s="337">
        <f t="shared" si="276"/>
        <v>871.96</v>
      </c>
      <c r="AC1477" s="336"/>
      <c r="AD1477" s="323"/>
      <c r="AE1477" s="323"/>
      <c r="AF1477" s="323"/>
      <c r="AG1477" s="337">
        <f t="shared" si="275"/>
        <v>0</v>
      </c>
      <c r="AH1477" s="336"/>
      <c r="AI1477" s="323"/>
      <c r="AJ1477" s="323"/>
      <c r="AK1477" s="323"/>
      <c r="AL1477" s="337">
        <f t="shared" si="258"/>
        <v>0</v>
      </c>
    </row>
    <row r="1478" spans="1:38" x14ac:dyDescent="0.2">
      <c r="A1478" s="95" t="s">
        <v>82</v>
      </c>
      <c r="B1478" s="96" t="s">
        <v>28</v>
      </c>
      <c r="C1478" s="96" t="s">
        <v>143</v>
      </c>
      <c r="D1478" s="98"/>
      <c r="E1478" s="98"/>
      <c r="F1478" s="98"/>
      <c r="G1478" s="98"/>
      <c r="H1478" s="121">
        <f t="shared" si="277"/>
        <v>0</v>
      </c>
      <c r="I1478" s="98"/>
      <c r="J1478" s="98"/>
      <c r="K1478" s="98">
        <v>12072.52</v>
      </c>
      <c r="L1478" s="98">
        <v>14520.71</v>
      </c>
      <c r="M1478" s="121">
        <f t="shared" si="278"/>
        <v>26593.23</v>
      </c>
      <c r="N1478" s="98">
        <v>5587</v>
      </c>
      <c r="O1478" s="98">
        <v>6009.2400000000007</v>
      </c>
      <c r="P1478" s="98">
        <v>11082.79</v>
      </c>
      <c r="Q1478" s="98">
        <v>8222.7999999999993</v>
      </c>
      <c r="R1478" s="329">
        <f t="shared" si="279"/>
        <v>30901.83</v>
      </c>
      <c r="S1478" s="336">
        <v>3314</v>
      </c>
      <c r="T1478" s="323">
        <v>4891.01</v>
      </c>
      <c r="U1478" s="323">
        <v>8872.0199999999986</v>
      </c>
      <c r="V1478" s="323">
        <v>9133.35</v>
      </c>
      <c r="W1478" s="337">
        <f t="shared" si="269"/>
        <v>26210.379999999997</v>
      </c>
      <c r="X1478" s="336">
        <v>1021.9300000000001</v>
      </c>
      <c r="Y1478" s="323"/>
      <c r="Z1478" s="323"/>
      <c r="AA1478" s="323"/>
      <c r="AB1478" s="337">
        <f t="shared" si="276"/>
        <v>1021.9300000000001</v>
      </c>
      <c r="AC1478" s="336"/>
      <c r="AD1478" s="323"/>
      <c r="AE1478" s="323"/>
      <c r="AF1478" s="323"/>
      <c r="AG1478" s="337">
        <f t="shared" si="275"/>
        <v>0</v>
      </c>
      <c r="AH1478" s="336"/>
      <c r="AI1478" s="323"/>
      <c r="AJ1478" s="323"/>
      <c r="AK1478" s="323"/>
      <c r="AL1478" s="337">
        <f t="shared" si="258"/>
        <v>0</v>
      </c>
    </row>
    <row r="1479" spans="1:38" x14ac:dyDescent="0.2">
      <c r="A1479" s="95" t="s">
        <v>82</v>
      </c>
      <c r="B1479" s="96" t="s">
        <v>28</v>
      </c>
      <c r="C1479" s="96" t="s">
        <v>144</v>
      </c>
      <c r="D1479" s="98"/>
      <c r="E1479" s="98"/>
      <c r="F1479" s="98"/>
      <c r="G1479" s="98"/>
      <c r="H1479" s="121">
        <f t="shared" si="277"/>
        <v>0</v>
      </c>
      <c r="I1479" s="98"/>
      <c r="J1479" s="98"/>
      <c r="K1479" s="98">
        <v>4868.59</v>
      </c>
      <c r="L1479" s="98">
        <v>5907.5099999999993</v>
      </c>
      <c r="M1479" s="121">
        <f t="shared" si="278"/>
        <v>10776.099999999999</v>
      </c>
      <c r="N1479" s="98">
        <v>6867.07</v>
      </c>
      <c r="O1479" s="98">
        <v>897.76</v>
      </c>
      <c r="P1479" s="98">
        <v>6615.4000000000005</v>
      </c>
      <c r="Q1479" s="98"/>
      <c r="R1479" s="329">
        <f t="shared" si="279"/>
        <v>14380.23</v>
      </c>
      <c r="S1479" s="336">
        <v>5542.12</v>
      </c>
      <c r="T1479" s="323">
        <v>1162.0899999999999</v>
      </c>
      <c r="U1479" s="323">
        <v>3588.0299999999997</v>
      </c>
      <c r="V1479" s="323"/>
      <c r="W1479" s="337">
        <f t="shared" si="269"/>
        <v>10292.24</v>
      </c>
      <c r="X1479" s="336">
        <v>2977.1</v>
      </c>
      <c r="Y1479" s="323"/>
      <c r="Z1479" s="323"/>
      <c r="AA1479" s="323"/>
      <c r="AB1479" s="337">
        <f t="shared" si="276"/>
        <v>2977.1</v>
      </c>
      <c r="AC1479" s="336"/>
      <c r="AD1479" s="323"/>
      <c r="AE1479" s="323"/>
      <c r="AF1479" s="323"/>
      <c r="AG1479" s="337">
        <f t="shared" si="275"/>
        <v>0</v>
      </c>
      <c r="AH1479" s="336"/>
      <c r="AI1479" s="323"/>
      <c r="AJ1479" s="323"/>
      <c r="AK1479" s="323"/>
      <c r="AL1479" s="337">
        <f t="shared" si="258"/>
        <v>0</v>
      </c>
    </row>
    <row r="1480" spans="1:38" x14ac:dyDescent="0.2">
      <c r="A1480" s="95" t="s">
        <v>82</v>
      </c>
      <c r="B1480" s="96" t="s">
        <v>28</v>
      </c>
      <c r="C1480" s="96" t="s">
        <v>145</v>
      </c>
      <c r="D1480" s="98"/>
      <c r="E1480" s="98"/>
      <c r="F1480" s="98"/>
      <c r="G1480" s="98"/>
      <c r="H1480" s="121">
        <f t="shared" si="277"/>
        <v>0</v>
      </c>
      <c r="I1480" s="98"/>
      <c r="J1480" s="98"/>
      <c r="K1480" s="98">
        <v>2784.17</v>
      </c>
      <c r="L1480" s="98">
        <v>2455.12</v>
      </c>
      <c r="M1480" s="121">
        <f t="shared" si="278"/>
        <v>5239.29</v>
      </c>
      <c r="N1480" s="98">
        <v>1752</v>
      </c>
      <c r="O1480" s="98">
        <v>1937.0400000000002</v>
      </c>
      <c r="P1480" s="98">
        <v>2505.67</v>
      </c>
      <c r="Q1480" s="98">
        <v>2134.1799999999998</v>
      </c>
      <c r="R1480" s="329">
        <f t="shared" si="279"/>
        <v>8328.89</v>
      </c>
      <c r="S1480" s="336">
        <v>1500.3300000000002</v>
      </c>
      <c r="T1480" s="323">
        <v>1491.76</v>
      </c>
      <c r="U1480" s="323">
        <v>2598.5099999999998</v>
      </c>
      <c r="V1480" s="323">
        <v>2575.52</v>
      </c>
      <c r="W1480" s="337">
        <f t="shared" si="269"/>
        <v>8166.1200000000008</v>
      </c>
      <c r="X1480" s="336">
        <v>1280.58</v>
      </c>
      <c r="Y1480" s="323"/>
      <c r="Z1480" s="323"/>
      <c r="AA1480" s="323"/>
      <c r="AB1480" s="337">
        <f t="shared" si="276"/>
        <v>1280.58</v>
      </c>
      <c r="AC1480" s="336"/>
      <c r="AD1480" s="323"/>
      <c r="AE1480" s="323"/>
      <c r="AF1480" s="323"/>
      <c r="AG1480" s="337">
        <f t="shared" si="275"/>
        <v>0</v>
      </c>
      <c r="AH1480" s="336"/>
      <c r="AI1480" s="323"/>
      <c r="AJ1480" s="323"/>
      <c r="AK1480" s="323"/>
      <c r="AL1480" s="337">
        <f t="shared" si="258"/>
        <v>0</v>
      </c>
    </row>
    <row r="1481" spans="1:38" x14ac:dyDescent="0.2">
      <c r="A1481" s="95" t="s">
        <v>82</v>
      </c>
      <c r="B1481" s="96" t="s">
        <v>28</v>
      </c>
      <c r="C1481" s="96" t="s">
        <v>146</v>
      </c>
      <c r="D1481" s="98"/>
      <c r="E1481" s="98"/>
      <c r="F1481" s="98"/>
      <c r="G1481" s="98"/>
      <c r="H1481" s="121">
        <f t="shared" si="277"/>
        <v>0</v>
      </c>
      <c r="I1481" s="98"/>
      <c r="J1481" s="98"/>
      <c r="K1481" s="98">
        <v>1121.4599999999998</v>
      </c>
      <c r="L1481" s="98">
        <v>974.61000000000013</v>
      </c>
      <c r="M1481" s="121">
        <f t="shared" si="278"/>
        <v>2096.0699999999997</v>
      </c>
      <c r="N1481" s="98"/>
      <c r="O1481" s="98">
        <v>41.82</v>
      </c>
      <c r="P1481" s="98"/>
      <c r="Q1481" s="98"/>
      <c r="R1481" s="329">
        <f t="shared" si="279"/>
        <v>41.82</v>
      </c>
      <c r="S1481" s="336"/>
      <c r="T1481" s="323"/>
      <c r="U1481" s="323"/>
      <c r="V1481" s="323"/>
      <c r="W1481" s="337">
        <f t="shared" si="269"/>
        <v>0</v>
      </c>
      <c r="X1481" s="336"/>
      <c r="Y1481" s="323"/>
      <c r="Z1481" s="323"/>
      <c r="AA1481" s="323"/>
      <c r="AB1481" s="337">
        <f t="shared" si="276"/>
        <v>0</v>
      </c>
      <c r="AC1481" s="336"/>
      <c r="AD1481" s="323"/>
      <c r="AE1481" s="323"/>
      <c r="AF1481" s="323"/>
      <c r="AG1481" s="337">
        <f t="shared" si="275"/>
        <v>0</v>
      </c>
      <c r="AH1481" s="336"/>
      <c r="AI1481" s="323"/>
      <c r="AJ1481" s="323"/>
      <c r="AK1481" s="323"/>
      <c r="AL1481" s="337">
        <f t="shared" si="258"/>
        <v>0</v>
      </c>
    </row>
    <row r="1482" spans="1:38" x14ac:dyDescent="0.2">
      <c r="A1482" s="95" t="s">
        <v>82</v>
      </c>
      <c r="B1482" s="96" t="s">
        <v>29</v>
      </c>
      <c r="C1482" s="96" t="s">
        <v>125</v>
      </c>
      <c r="D1482" s="98"/>
      <c r="E1482" s="98"/>
      <c r="F1482" s="98"/>
      <c r="G1482" s="98"/>
      <c r="H1482" s="121">
        <f t="shared" si="277"/>
        <v>0</v>
      </c>
      <c r="I1482" s="98"/>
      <c r="J1482" s="98"/>
      <c r="K1482" s="98">
        <v>4055</v>
      </c>
      <c r="L1482" s="98">
        <v>4798</v>
      </c>
      <c r="M1482" s="121">
        <f t="shared" si="278"/>
        <v>8853</v>
      </c>
      <c r="N1482" s="98">
        <v>2528</v>
      </c>
      <c r="O1482" s="98">
        <v>1618</v>
      </c>
      <c r="P1482" s="98">
        <v>3590</v>
      </c>
      <c r="Q1482" s="98">
        <v>3722</v>
      </c>
      <c r="R1482" s="329">
        <f t="shared" si="279"/>
        <v>11458</v>
      </c>
      <c r="S1482" s="336">
        <v>3259</v>
      </c>
      <c r="T1482" s="323">
        <v>1631</v>
      </c>
      <c r="U1482" s="323">
        <v>2917</v>
      </c>
      <c r="V1482" s="323">
        <v>2900</v>
      </c>
      <c r="W1482" s="337">
        <f t="shared" si="269"/>
        <v>10707</v>
      </c>
      <c r="X1482" s="336">
        <v>2163</v>
      </c>
      <c r="Y1482" s="323">
        <v>997</v>
      </c>
      <c r="Z1482" s="323">
        <v>2013</v>
      </c>
      <c r="AA1482" s="323"/>
      <c r="AB1482" s="337">
        <f t="shared" si="276"/>
        <v>5173</v>
      </c>
      <c r="AC1482" s="336"/>
      <c r="AD1482" s="323"/>
      <c r="AE1482" s="323"/>
      <c r="AF1482" s="323"/>
      <c r="AG1482" s="337">
        <f t="shared" si="275"/>
        <v>0</v>
      </c>
      <c r="AH1482" s="336"/>
      <c r="AI1482" s="323"/>
      <c r="AJ1482" s="323"/>
      <c r="AK1482" s="323"/>
      <c r="AL1482" s="337">
        <f t="shared" si="258"/>
        <v>0</v>
      </c>
    </row>
    <row r="1483" spans="1:38" x14ac:dyDescent="0.2">
      <c r="A1483" s="95" t="s">
        <v>82</v>
      </c>
      <c r="B1483" s="96" t="s">
        <v>29</v>
      </c>
      <c r="C1483" s="96" t="s">
        <v>161</v>
      </c>
      <c r="D1483" s="98"/>
      <c r="E1483" s="98"/>
      <c r="F1483" s="98"/>
      <c r="G1483" s="98"/>
      <c r="H1483" s="121">
        <f t="shared" si="277"/>
        <v>0</v>
      </c>
      <c r="I1483" s="98"/>
      <c r="J1483" s="98"/>
      <c r="K1483" s="98">
        <v>15920</v>
      </c>
      <c r="L1483" s="98">
        <v>14734</v>
      </c>
      <c r="M1483" s="121">
        <f t="shared" si="278"/>
        <v>30654</v>
      </c>
      <c r="N1483" s="98">
        <v>10816</v>
      </c>
      <c r="O1483" s="98">
        <v>8969</v>
      </c>
      <c r="P1483" s="98">
        <v>14011</v>
      </c>
      <c r="Q1483" s="98">
        <v>12688</v>
      </c>
      <c r="R1483" s="329">
        <f t="shared" si="279"/>
        <v>46484</v>
      </c>
      <c r="S1483" s="336">
        <v>8011</v>
      </c>
      <c r="T1483" s="323">
        <v>6041</v>
      </c>
      <c r="U1483" s="323">
        <v>10343</v>
      </c>
      <c r="V1483" s="323">
        <v>11910</v>
      </c>
      <c r="W1483" s="337">
        <f t="shared" si="269"/>
        <v>36305</v>
      </c>
      <c r="X1483" s="336">
        <v>8996</v>
      </c>
      <c r="Y1483" s="323">
        <v>8126</v>
      </c>
      <c r="Z1483" s="323">
        <v>11100</v>
      </c>
      <c r="AA1483" s="323">
        <v>7479.29</v>
      </c>
      <c r="AB1483" s="337">
        <f t="shared" si="276"/>
        <v>35701.29</v>
      </c>
      <c r="AC1483" s="336">
        <v>9445.2800000000007</v>
      </c>
      <c r="AD1483" s="323">
        <v>4366.68</v>
      </c>
      <c r="AE1483" s="323"/>
      <c r="AF1483" s="323"/>
      <c r="AG1483" s="337">
        <f t="shared" si="275"/>
        <v>13811.960000000001</v>
      </c>
      <c r="AH1483" s="336"/>
      <c r="AI1483" s="323"/>
      <c r="AJ1483" s="323"/>
      <c r="AK1483" s="323"/>
      <c r="AL1483" s="337">
        <f t="shared" si="258"/>
        <v>0</v>
      </c>
    </row>
    <row r="1484" spans="1:38" x14ac:dyDescent="0.2">
      <c r="A1484" s="95" t="s">
        <v>82</v>
      </c>
      <c r="B1484" s="96" t="s">
        <v>29</v>
      </c>
      <c r="C1484" s="861" t="s">
        <v>160</v>
      </c>
      <c r="D1484" s="862"/>
      <c r="E1484" s="862"/>
      <c r="F1484" s="862"/>
      <c r="G1484" s="862"/>
      <c r="H1484" s="863"/>
      <c r="I1484" s="862"/>
      <c r="J1484" s="862"/>
      <c r="K1484" s="862"/>
      <c r="L1484" s="862"/>
      <c r="M1484" s="863"/>
      <c r="N1484" s="862"/>
      <c r="O1484" s="862"/>
      <c r="P1484" s="862"/>
      <c r="Q1484" s="862"/>
      <c r="R1484" s="864"/>
      <c r="S1484" s="865"/>
      <c r="T1484" s="862"/>
      <c r="U1484" s="862"/>
      <c r="V1484" s="862"/>
      <c r="W1484" s="337">
        <f t="shared" si="269"/>
        <v>0</v>
      </c>
      <c r="X1484" s="865"/>
      <c r="Y1484" s="862"/>
      <c r="Z1484" s="862"/>
      <c r="AA1484" s="862">
        <v>2140.7199999999993</v>
      </c>
      <c r="AB1484" s="337">
        <f t="shared" si="276"/>
        <v>2140.7199999999993</v>
      </c>
      <c r="AC1484" s="336">
        <v>3119.1000000000004</v>
      </c>
      <c r="AD1484" s="862">
        <v>2324.920000000001</v>
      </c>
      <c r="AE1484" s="862"/>
      <c r="AF1484" s="862"/>
      <c r="AG1484" s="337">
        <f t="shared" si="275"/>
        <v>5444.0200000000013</v>
      </c>
      <c r="AH1484" s="336"/>
      <c r="AI1484" s="862"/>
      <c r="AJ1484" s="862"/>
      <c r="AK1484" s="862"/>
      <c r="AL1484" s="337">
        <f t="shared" si="258"/>
        <v>0</v>
      </c>
    </row>
    <row r="1485" spans="1:38" x14ac:dyDescent="0.2">
      <c r="A1485" s="95" t="s">
        <v>82</v>
      </c>
      <c r="B1485" s="96" t="s">
        <v>29</v>
      </c>
      <c r="C1485" s="96" t="s">
        <v>159</v>
      </c>
      <c r="D1485" s="98"/>
      <c r="E1485" s="98"/>
      <c r="F1485" s="98"/>
      <c r="G1485" s="98"/>
      <c r="H1485" s="121">
        <f t="shared" si="277"/>
        <v>0</v>
      </c>
      <c r="I1485" s="98"/>
      <c r="J1485" s="98"/>
      <c r="K1485" s="98">
        <v>2140</v>
      </c>
      <c r="L1485" s="98">
        <v>2343</v>
      </c>
      <c r="M1485" s="121">
        <f t="shared" si="278"/>
        <v>4483</v>
      </c>
      <c r="N1485" s="98">
        <v>1186</v>
      </c>
      <c r="O1485" s="98">
        <v>1047</v>
      </c>
      <c r="P1485" s="98">
        <v>1361</v>
      </c>
      <c r="Q1485" s="98">
        <v>1741</v>
      </c>
      <c r="R1485" s="329">
        <f t="shared" si="279"/>
        <v>5335</v>
      </c>
      <c r="S1485" s="336">
        <v>831</v>
      </c>
      <c r="T1485" s="323">
        <v>497</v>
      </c>
      <c r="U1485" s="323"/>
      <c r="V1485" s="323"/>
      <c r="W1485" s="337">
        <f t="shared" si="269"/>
        <v>1328</v>
      </c>
      <c r="X1485" s="336"/>
      <c r="Y1485" s="323">
        <v>465</v>
      </c>
      <c r="Z1485" s="323">
        <v>2107</v>
      </c>
      <c r="AA1485" s="323"/>
      <c r="AB1485" s="337">
        <f t="shared" si="276"/>
        <v>2572</v>
      </c>
      <c r="AC1485" s="336"/>
      <c r="AD1485" s="323"/>
      <c r="AE1485" s="323"/>
      <c r="AF1485" s="323"/>
      <c r="AG1485" s="337">
        <f t="shared" si="275"/>
        <v>0</v>
      </c>
      <c r="AH1485" s="336"/>
      <c r="AI1485" s="323"/>
      <c r="AJ1485" s="323"/>
      <c r="AK1485" s="323"/>
      <c r="AL1485" s="337">
        <f t="shared" si="258"/>
        <v>0</v>
      </c>
    </row>
    <row r="1486" spans="1:38" x14ac:dyDescent="0.2">
      <c r="A1486" s="95" t="s">
        <v>82</v>
      </c>
      <c r="B1486" s="96" t="s">
        <v>29</v>
      </c>
      <c r="C1486" s="96" t="s">
        <v>127</v>
      </c>
      <c r="D1486" s="98"/>
      <c r="E1486" s="98"/>
      <c r="F1486" s="98"/>
      <c r="G1486" s="98"/>
      <c r="H1486" s="121">
        <f t="shared" si="277"/>
        <v>0</v>
      </c>
      <c r="I1486" s="98"/>
      <c r="J1486" s="98"/>
      <c r="K1486" s="98">
        <v>10068</v>
      </c>
      <c r="L1486" s="98">
        <v>8071</v>
      </c>
      <c r="M1486" s="121">
        <f t="shared" si="278"/>
        <v>18139</v>
      </c>
      <c r="N1486" s="98">
        <v>3884</v>
      </c>
      <c r="O1486" s="98">
        <v>3483</v>
      </c>
      <c r="P1486" s="98">
        <v>6712</v>
      </c>
      <c r="Q1486" s="98">
        <v>7239</v>
      </c>
      <c r="R1486" s="329">
        <f t="shared" si="279"/>
        <v>21318</v>
      </c>
      <c r="S1486" s="336">
        <v>5271</v>
      </c>
      <c r="T1486" s="323">
        <v>3967</v>
      </c>
      <c r="U1486" s="323">
        <v>6200</v>
      </c>
      <c r="V1486" s="323">
        <v>7697</v>
      </c>
      <c r="W1486" s="337">
        <f t="shared" si="269"/>
        <v>23135</v>
      </c>
      <c r="X1486" s="336">
        <v>2807</v>
      </c>
      <c r="Y1486" s="323">
        <v>3245</v>
      </c>
      <c r="Z1486" s="323">
        <v>5665</v>
      </c>
      <c r="AA1486" s="323"/>
      <c r="AB1486" s="337">
        <f t="shared" si="276"/>
        <v>11717</v>
      </c>
      <c r="AC1486" s="336"/>
      <c r="AD1486" s="323"/>
      <c r="AE1486" s="323"/>
      <c r="AF1486" s="323"/>
      <c r="AG1486" s="337">
        <f t="shared" si="275"/>
        <v>0</v>
      </c>
      <c r="AH1486" s="336"/>
      <c r="AI1486" s="323"/>
      <c r="AJ1486" s="323"/>
      <c r="AK1486" s="323"/>
      <c r="AL1486" s="337">
        <f t="shared" si="258"/>
        <v>0</v>
      </c>
    </row>
    <row r="1487" spans="1:38" x14ac:dyDescent="0.2">
      <c r="A1487" s="95" t="s">
        <v>82</v>
      </c>
      <c r="B1487" s="96" t="s">
        <v>29</v>
      </c>
      <c r="C1487" s="96" t="s">
        <v>162</v>
      </c>
      <c r="D1487" s="98"/>
      <c r="E1487" s="98"/>
      <c r="F1487" s="98"/>
      <c r="G1487" s="98"/>
      <c r="H1487" s="121">
        <f t="shared" si="277"/>
        <v>0</v>
      </c>
      <c r="I1487" s="98"/>
      <c r="J1487" s="98"/>
      <c r="K1487" s="98">
        <v>9442</v>
      </c>
      <c r="L1487" s="98">
        <v>10151</v>
      </c>
      <c r="M1487" s="121">
        <f t="shared" si="278"/>
        <v>19593</v>
      </c>
      <c r="N1487" s="98">
        <v>5739</v>
      </c>
      <c r="O1487" s="98">
        <v>5021</v>
      </c>
      <c r="P1487" s="98">
        <v>9506</v>
      </c>
      <c r="Q1487" s="98">
        <v>9101</v>
      </c>
      <c r="R1487" s="329">
        <f t="shared" si="279"/>
        <v>29367</v>
      </c>
      <c r="S1487" s="336">
        <v>6663</v>
      </c>
      <c r="T1487" s="323">
        <v>4820</v>
      </c>
      <c r="U1487" s="323">
        <v>9447</v>
      </c>
      <c r="V1487" s="323">
        <v>9495</v>
      </c>
      <c r="W1487" s="337">
        <f t="shared" si="269"/>
        <v>30425</v>
      </c>
      <c r="X1487" s="336">
        <v>6776</v>
      </c>
      <c r="Y1487" s="323">
        <v>4077</v>
      </c>
      <c r="Z1487" s="323">
        <v>7286</v>
      </c>
      <c r="AA1487" s="323">
        <v>4346.96</v>
      </c>
      <c r="AB1487" s="337">
        <f t="shared" si="276"/>
        <v>22485.96</v>
      </c>
      <c r="AC1487" s="336">
        <v>4462.9799999999996</v>
      </c>
      <c r="AD1487" s="323">
        <v>3161.06</v>
      </c>
      <c r="AE1487" s="323"/>
      <c r="AF1487" s="323"/>
      <c r="AG1487" s="337">
        <f t="shared" si="275"/>
        <v>7624.0399999999991</v>
      </c>
      <c r="AH1487" s="336"/>
      <c r="AI1487" s="323"/>
      <c r="AJ1487" s="323"/>
      <c r="AK1487" s="323"/>
      <c r="AL1487" s="337">
        <f t="shared" si="258"/>
        <v>0</v>
      </c>
    </row>
    <row r="1488" spans="1:38" x14ac:dyDescent="0.2">
      <c r="A1488" s="95" t="s">
        <v>82</v>
      </c>
      <c r="B1488" s="96" t="s">
        <v>29</v>
      </c>
      <c r="C1488" s="96" t="s">
        <v>134</v>
      </c>
      <c r="D1488" s="98"/>
      <c r="E1488" s="98"/>
      <c r="F1488" s="98"/>
      <c r="G1488" s="98"/>
      <c r="H1488" s="121">
        <f t="shared" si="277"/>
        <v>0</v>
      </c>
      <c r="I1488" s="98"/>
      <c r="J1488" s="98"/>
      <c r="K1488" s="98">
        <v>9886</v>
      </c>
      <c r="L1488" s="98">
        <v>8855</v>
      </c>
      <c r="M1488" s="121">
        <f t="shared" si="278"/>
        <v>18741</v>
      </c>
      <c r="N1488" s="98">
        <v>6013</v>
      </c>
      <c r="O1488" s="98">
        <v>4344</v>
      </c>
      <c r="P1488" s="98">
        <v>7640</v>
      </c>
      <c r="Q1488" s="98">
        <v>7090</v>
      </c>
      <c r="R1488" s="329">
        <f t="shared" si="279"/>
        <v>25087</v>
      </c>
      <c r="S1488" s="336">
        <v>4559</v>
      </c>
      <c r="T1488" s="323">
        <v>4612</v>
      </c>
      <c r="U1488" s="323">
        <v>7427</v>
      </c>
      <c r="V1488" s="323">
        <v>8158</v>
      </c>
      <c r="W1488" s="337">
        <f t="shared" si="269"/>
        <v>24756</v>
      </c>
      <c r="X1488" s="336">
        <v>4932</v>
      </c>
      <c r="Y1488" s="323">
        <v>4293</v>
      </c>
      <c r="Z1488" s="323">
        <v>6239</v>
      </c>
      <c r="AA1488" s="323"/>
      <c r="AB1488" s="337">
        <f t="shared" si="276"/>
        <v>15464</v>
      </c>
      <c r="AC1488" s="336"/>
      <c r="AD1488" s="323"/>
      <c r="AE1488" s="323"/>
      <c r="AF1488" s="323"/>
      <c r="AG1488" s="337">
        <f t="shared" si="275"/>
        <v>0</v>
      </c>
      <c r="AH1488" s="336"/>
      <c r="AI1488" s="323"/>
      <c r="AJ1488" s="323"/>
      <c r="AK1488" s="323"/>
      <c r="AL1488" s="337">
        <f t="shared" si="258"/>
        <v>0</v>
      </c>
    </row>
    <row r="1489" spans="1:38" x14ac:dyDescent="0.2">
      <c r="A1489" s="95" t="s">
        <v>82</v>
      </c>
      <c r="B1489" s="96" t="s">
        <v>29</v>
      </c>
      <c r="C1489" s="96" t="s">
        <v>135</v>
      </c>
      <c r="D1489" s="98"/>
      <c r="E1489" s="98"/>
      <c r="F1489" s="98"/>
      <c r="G1489" s="98"/>
      <c r="H1489" s="121">
        <f t="shared" si="277"/>
        <v>0</v>
      </c>
      <c r="I1489" s="98"/>
      <c r="J1489" s="98"/>
      <c r="K1489" s="98">
        <v>8542</v>
      </c>
      <c r="L1489" s="98">
        <v>10032</v>
      </c>
      <c r="M1489" s="121">
        <f t="shared" si="278"/>
        <v>18574</v>
      </c>
      <c r="N1489" s="98">
        <v>5577</v>
      </c>
      <c r="O1489" s="98">
        <v>4889</v>
      </c>
      <c r="P1489" s="98">
        <v>7596</v>
      </c>
      <c r="Q1489" s="98">
        <v>9054</v>
      </c>
      <c r="R1489" s="329">
        <f t="shared" si="279"/>
        <v>27116</v>
      </c>
      <c r="S1489" s="336">
        <v>5684</v>
      </c>
      <c r="T1489" s="323">
        <v>4757</v>
      </c>
      <c r="U1489" s="323">
        <v>6988</v>
      </c>
      <c r="V1489" s="323">
        <v>7255</v>
      </c>
      <c r="W1489" s="337">
        <f t="shared" si="269"/>
        <v>24684</v>
      </c>
      <c r="X1489" s="336">
        <v>4333</v>
      </c>
      <c r="Y1489" s="323"/>
      <c r="Z1489" s="323"/>
      <c r="AA1489" s="323"/>
      <c r="AB1489" s="337">
        <f t="shared" si="276"/>
        <v>4333</v>
      </c>
      <c r="AC1489" s="336"/>
      <c r="AD1489" s="323"/>
      <c r="AE1489" s="323"/>
      <c r="AF1489" s="323"/>
      <c r="AG1489" s="337">
        <f t="shared" si="275"/>
        <v>0</v>
      </c>
      <c r="AH1489" s="336"/>
      <c r="AI1489" s="323"/>
      <c r="AJ1489" s="323"/>
      <c r="AK1489" s="323"/>
      <c r="AL1489" s="337">
        <f t="shared" si="258"/>
        <v>0</v>
      </c>
    </row>
    <row r="1490" spans="1:38" x14ac:dyDescent="0.2">
      <c r="A1490" s="95" t="s">
        <v>82</v>
      </c>
      <c r="B1490" s="96" t="s">
        <v>29</v>
      </c>
      <c r="C1490" s="96" t="s">
        <v>136</v>
      </c>
      <c r="D1490" s="98"/>
      <c r="E1490" s="98"/>
      <c r="F1490" s="98"/>
      <c r="G1490" s="98"/>
      <c r="H1490" s="121">
        <f t="shared" si="277"/>
        <v>0</v>
      </c>
      <c r="I1490" s="98"/>
      <c r="J1490" s="98"/>
      <c r="K1490" s="98">
        <v>1371</v>
      </c>
      <c r="L1490" s="98"/>
      <c r="M1490" s="121">
        <f t="shared" si="278"/>
        <v>1371</v>
      </c>
      <c r="N1490" s="98"/>
      <c r="O1490" s="98"/>
      <c r="P1490" s="98"/>
      <c r="Q1490" s="98"/>
      <c r="R1490" s="329">
        <f t="shared" si="279"/>
        <v>0</v>
      </c>
      <c r="S1490" s="336"/>
      <c r="T1490" s="323"/>
      <c r="U1490" s="323"/>
      <c r="V1490" s="323"/>
      <c r="W1490" s="337">
        <f t="shared" si="269"/>
        <v>0</v>
      </c>
      <c r="X1490" s="336"/>
      <c r="Y1490" s="323"/>
      <c r="Z1490" s="323"/>
      <c r="AA1490" s="323"/>
      <c r="AB1490" s="337">
        <f t="shared" si="276"/>
        <v>0</v>
      </c>
      <c r="AC1490" s="336"/>
      <c r="AD1490" s="323"/>
      <c r="AE1490" s="323"/>
      <c r="AF1490" s="323"/>
      <c r="AG1490" s="337">
        <f t="shared" si="275"/>
        <v>0</v>
      </c>
      <c r="AH1490" s="336"/>
      <c r="AI1490" s="323"/>
      <c r="AJ1490" s="323"/>
      <c r="AK1490" s="323"/>
      <c r="AL1490" s="337">
        <f t="shared" si="258"/>
        <v>0</v>
      </c>
    </row>
    <row r="1491" spans="1:38" x14ac:dyDescent="0.2">
      <c r="A1491" s="95" t="s">
        <v>82</v>
      </c>
      <c r="B1491" s="96" t="s">
        <v>29</v>
      </c>
      <c r="C1491" s="96" t="s">
        <v>137</v>
      </c>
      <c r="D1491" s="98"/>
      <c r="E1491" s="98"/>
      <c r="F1491" s="98"/>
      <c r="G1491" s="98"/>
      <c r="H1491" s="121">
        <f t="shared" si="277"/>
        <v>0</v>
      </c>
      <c r="I1491" s="98"/>
      <c r="J1491" s="98"/>
      <c r="K1491" s="98">
        <v>2248</v>
      </c>
      <c r="L1491" s="98">
        <v>2663</v>
      </c>
      <c r="M1491" s="121">
        <f t="shared" si="278"/>
        <v>4911</v>
      </c>
      <c r="N1491" s="98">
        <v>1258</v>
      </c>
      <c r="O1491" s="98">
        <v>1404</v>
      </c>
      <c r="P1491" s="98">
        <v>2274</v>
      </c>
      <c r="Q1491" s="98">
        <v>2469</v>
      </c>
      <c r="R1491" s="329">
        <f t="shared" si="279"/>
        <v>7405</v>
      </c>
      <c r="S1491" s="336">
        <v>1553</v>
      </c>
      <c r="T1491" s="323">
        <v>1525</v>
      </c>
      <c r="U1491" s="323">
        <v>3137</v>
      </c>
      <c r="V1491" s="323">
        <v>3171</v>
      </c>
      <c r="W1491" s="337">
        <f t="shared" si="269"/>
        <v>9386</v>
      </c>
      <c r="X1491" s="336">
        <v>2081</v>
      </c>
      <c r="Y1491" s="323">
        <v>1471</v>
      </c>
      <c r="Z1491" s="323">
        <v>2432</v>
      </c>
      <c r="AA1491" s="323">
        <v>2710.51</v>
      </c>
      <c r="AB1491" s="337">
        <f t="shared" si="276"/>
        <v>8694.51</v>
      </c>
      <c r="AC1491" s="336">
        <v>2483.94</v>
      </c>
      <c r="AD1491" s="323">
        <v>1601.8300000000002</v>
      </c>
      <c r="AE1491" s="323"/>
      <c r="AF1491" s="323"/>
      <c r="AG1491" s="337">
        <f t="shared" si="275"/>
        <v>4085.7700000000004</v>
      </c>
      <c r="AH1491" s="336"/>
      <c r="AI1491" s="323"/>
      <c r="AJ1491" s="323"/>
      <c r="AK1491" s="323"/>
      <c r="AL1491" s="337">
        <f t="shared" si="258"/>
        <v>0</v>
      </c>
    </row>
    <row r="1492" spans="1:38" x14ac:dyDescent="0.2">
      <c r="A1492" s="95" t="s">
        <v>82</v>
      </c>
      <c r="B1492" s="96" t="s">
        <v>29</v>
      </c>
      <c r="C1492" s="96" t="s">
        <v>139</v>
      </c>
      <c r="D1492" s="98"/>
      <c r="E1492" s="98"/>
      <c r="F1492" s="98"/>
      <c r="G1492" s="98"/>
      <c r="H1492" s="121">
        <f t="shared" si="277"/>
        <v>0</v>
      </c>
      <c r="I1492" s="98"/>
      <c r="J1492" s="98"/>
      <c r="K1492" s="98">
        <v>11043</v>
      </c>
      <c r="L1492" s="98">
        <v>10204</v>
      </c>
      <c r="M1492" s="121">
        <f t="shared" si="278"/>
        <v>21247</v>
      </c>
      <c r="N1492" s="98">
        <v>6388</v>
      </c>
      <c r="O1492" s="98">
        <v>5205</v>
      </c>
      <c r="P1492" s="98">
        <v>10646</v>
      </c>
      <c r="Q1492" s="98">
        <v>10852</v>
      </c>
      <c r="R1492" s="329">
        <f t="shared" si="279"/>
        <v>33091</v>
      </c>
      <c r="S1492" s="336">
        <v>7490</v>
      </c>
      <c r="T1492" s="323">
        <v>5092</v>
      </c>
      <c r="U1492" s="323">
        <v>9196</v>
      </c>
      <c r="V1492" s="323">
        <v>10459</v>
      </c>
      <c r="W1492" s="337">
        <f t="shared" si="269"/>
        <v>32237</v>
      </c>
      <c r="X1492" s="336">
        <v>6483</v>
      </c>
      <c r="Y1492" s="323">
        <v>3850</v>
      </c>
      <c r="Z1492" s="323">
        <v>8440</v>
      </c>
      <c r="AA1492" s="323">
        <v>7061.34</v>
      </c>
      <c r="AB1492" s="337">
        <f t="shared" si="276"/>
        <v>25834.34</v>
      </c>
      <c r="AC1492" s="336">
        <v>8414.7800000000007</v>
      </c>
      <c r="AD1492" s="323">
        <v>4489.5</v>
      </c>
      <c r="AE1492" s="323"/>
      <c r="AF1492" s="323"/>
      <c r="AG1492" s="337">
        <f t="shared" si="275"/>
        <v>12904.28</v>
      </c>
      <c r="AH1492" s="336"/>
      <c r="AI1492" s="323"/>
      <c r="AJ1492" s="323"/>
      <c r="AK1492" s="323"/>
      <c r="AL1492" s="337">
        <f t="shared" si="258"/>
        <v>0</v>
      </c>
    </row>
    <row r="1493" spans="1:38" x14ac:dyDescent="0.2">
      <c r="A1493" s="95" t="s">
        <v>82</v>
      </c>
      <c r="B1493" s="96" t="s">
        <v>29</v>
      </c>
      <c r="C1493" s="96" t="s">
        <v>156</v>
      </c>
      <c r="D1493" s="98"/>
      <c r="E1493" s="98"/>
      <c r="F1493" s="98"/>
      <c r="G1493" s="98"/>
      <c r="H1493" s="121">
        <f t="shared" si="277"/>
        <v>0</v>
      </c>
      <c r="I1493" s="98"/>
      <c r="J1493" s="98"/>
      <c r="K1493" s="98">
        <v>15194</v>
      </c>
      <c r="L1493" s="98">
        <v>14580</v>
      </c>
      <c r="M1493" s="121">
        <f t="shared" si="278"/>
        <v>29774</v>
      </c>
      <c r="N1493" s="98">
        <v>6863</v>
      </c>
      <c r="O1493" s="98">
        <v>8678</v>
      </c>
      <c r="P1493" s="98">
        <v>13328</v>
      </c>
      <c r="Q1493" s="98">
        <v>11510</v>
      </c>
      <c r="R1493" s="329">
        <f t="shared" si="279"/>
        <v>40379</v>
      </c>
      <c r="S1493" s="336">
        <v>7133</v>
      </c>
      <c r="T1493" s="323">
        <v>7159</v>
      </c>
      <c r="U1493" s="323">
        <v>11943</v>
      </c>
      <c r="V1493" s="323">
        <v>7035</v>
      </c>
      <c r="W1493" s="337">
        <f t="shared" si="269"/>
        <v>33270</v>
      </c>
      <c r="X1493" s="336">
        <v>765</v>
      </c>
      <c r="Y1493" s="323">
        <v>733</v>
      </c>
      <c r="Z1493" s="323">
        <v>1851</v>
      </c>
      <c r="AA1493" s="323"/>
      <c r="AB1493" s="337">
        <f t="shared" si="276"/>
        <v>3349</v>
      </c>
      <c r="AC1493" s="336"/>
      <c r="AD1493" s="323"/>
      <c r="AE1493" s="323"/>
      <c r="AF1493" s="323"/>
      <c r="AG1493" s="337">
        <f t="shared" si="275"/>
        <v>0</v>
      </c>
      <c r="AH1493" s="336"/>
      <c r="AI1493" s="323"/>
      <c r="AJ1493" s="323"/>
      <c r="AK1493" s="323"/>
      <c r="AL1493" s="337">
        <f t="shared" si="258"/>
        <v>0</v>
      </c>
    </row>
    <row r="1494" spans="1:38" x14ac:dyDescent="0.2">
      <c r="A1494" s="95" t="s">
        <v>82</v>
      </c>
      <c r="B1494" s="96" t="s">
        <v>29</v>
      </c>
      <c r="C1494" s="96" t="s">
        <v>153</v>
      </c>
      <c r="D1494" s="98"/>
      <c r="E1494" s="98"/>
      <c r="F1494" s="98"/>
      <c r="G1494" s="98"/>
      <c r="H1494" s="121">
        <f t="shared" si="277"/>
        <v>0</v>
      </c>
      <c r="I1494" s="98"/>
      <c r="J1494" s="98"/>
      <c r="K1494" s="98">
        <v>7204</v>
      </c>
      <c r="L1494" s="98">
        <v>6445</v>
      </c>
      <c r="M1494" s="121">
        <f t="shared" si="278"/>
        <v>13649</v>
      </c>
      <c r="N1494" s="98">
        <v>3852</v>
      </c>
      <c r="O1494" s="98">
        <v>2424</v>
      </c>
      <c r="P1494" s="98">
        <v>2028</v>
      </c>
      <c r="Q1494" s="98">
        <v>2428</v>
      </c>
      <c r="R1494" s="329">
        <f t="shared" si="279"/>
        <v>10732</v>
      </c>
      <c r="S1494" s="336">
        <v>2141</v>
      </c>
      <c r="T1494" s="323">
        <v>486</v>
      </c>
      <c r="U1494" s="323">
        <v>538</v>
      </c>
      <c r="V1494" s="323">
        <v>501</v>
      </c>
      <c r="W1494" s="337">
        <f t="shared" si="269"/>
        <v>3666</v>
      </c>
      <c r="X1494" s="336"/>
      <c r="Y1494" s="323"/>
      <c r="Z1494" s="323"/>
      <c r="AA1494" s="323"/>
      <c r="AB1494" s="337">
        <f t="shared" si="276"/>
        <v>0</v>
      </c>
      <c r="AC1494" s="336"/>
      <c r="AD1494" s="323"/>
      <c r="AE1494" s="323"/>
      <c r="AF1494" s="323"/>
      <c r="AG1494" s="337">
        <f t="shared" si="275"/>
        <v>0</v>
      </c>
      <c r="AH1494" s="336"/>
      <c r="AI1494" s="323"/>
      <c r="AJ1494" s="323"/>
      <c r="AK1494" s="323"/>
      <c r="AL1494" s="337">
        <f t="shared" si="258"/>
        <v>0</v>
      </c>
    </row>
    <row r="1495" spans="1:38" x14ac:dyDescent="0.2">
      <c r="A1495" s="95" t="s">
        <v>82</v>
      </c>
      <c r="B1495" s="96" t="s">
        <v>29</v>
      </c>
      <c r="C1495" s="322" t="s">
        <v>141</v>
      </c>
      <c r="D1495" s="323"/>
      <c r="E1495" s="323"/>
      <c r="F1495" s="323"/>
      <c r="G1495" s="323"/>
      <c r="H1495" s="324">
        <f t="shared" si="277"/>
        <v>0</v>
      </c>
      <c r="I1495" s="323"/>
      <c r="J1495" s="323"/>
      <c r="K1495" s="323">
        <v>14525</v>
      </c>
      <c r="L1495" s="323">
        <v>12550</v>
      </c>
      <c r="M1495" s="324">
        <f t="shared" si="278"/>
        <v>27075</v>
      </c>
      <c r="N1495" s="323">
        <v>11651</v>
      </c>
      <c r="O1495" s="323">
        <v>5824</v>
      </c>
      <c r="P1495" s="323">
        <v>11794</v>
      </c>
      <c r="Q1495" s="323">
        <v>8755</v>
      </c>
      <c r="R1495" s="329">
        <f t="shared" si="279"/>
        <v>38024</v>
      </c>
      <c r="S1495" s="336">
        <v>9659</v>
      </c>
      <c r="T1495" s="323">
        <v>4231</v>
      </c>
      <c r="U1495" s="323">
        <v>3444</v>
      </c>
      <c r="V1495" s="323">
        <v>2782</v>
      </c>
      <c r="W1495" s="337">
        <f t="shared" si="269"/>
        <v>20116</v>
      </c>
      <c r="X1495" s="336">
        <v>674</v>
      </c>
      <c r="Y1495" s="323">
        <v>2117</v>
      </c>
      <c r="Z1495" s="323">
        <v>2291</v>
      </c>
      <c r="AA1495" s="323">
        <v>713.68000000000006</v>
      </c>
      <c r="AB1495" s="337">
        <f t="shared" si="276"/>
        <v>5795.68</v>
      </c>
      <c r="AC1495" s="336">
        <v>1967.01</v>
      </c>
      <c r="AD1495" s="323">
        <v>3078.64</v>
      </c>
      <c r="AE1495" s="323"/>
      <c r="AF1495" s="323"/>
      <c r="AG1495" s="337">
        <f t="shared" si="275"/>
        <v>5045.6499999999996</v>
      </c>
      <c r="AH1495" s="336"/>
      <c r="AI1495" s="323"/>
      <c r="AJ1495" s="323"/>
      <c r="AK1495" s="323"/>
      <c r="AL1495" s="337">
        <f t="shared" si="258"/>
        <v>0</v>
      </c>
    </row>
    <row r="1496" spans="1:38" x14ac:dyDescent="0.2">
      <c r="A1496" s="95" t="s">
        <v>82</v>
      </c>
      <c r="B1496" s="96" t="s">
        <v>29</v>
      </c>
      <c r="C1496" s="322" t="s">
        <v>142</v>
      </c>
      <c r="D1496" s="323"/>
      <c r="E1496" s="323"/>
      <c r="F1496" s="323"/>
      <c r="G1496" s="323"/>
      <c r="H1496" s="324">
        <f t="shared" si="277"/>
        <v>0</v>
      </c>
      <c r="I1496" s="323"/>
      <c r="J1496" s="323"/>
      <c r="K1496" s="323">
        <v>29054</v>
      </c>
      <c r="L1496" s="323">
        <v>28086</v>
      </c>
      <c r="M1496" s="324">
        <f t="shared" si="278"/>
        <v>57140</v>
      </c>
      <c r="N1496" s="323">
        <v>15521</v>
      </c>
      <c r="O1496" s="323">
        <v>10023</v>
      </c>
      <c r="P1496" s="323">
        <v>16867</v>
      </c>
      <c r="Q1496" s="323">
        <v>13880</v>
      </c>
      <c r="R1496" s="329">
        <f t="shared" si="279"/>
        <v>56291</v>
      </c>
      <c r="S1496" s="336">
        <v>10821</v>
      </c>
      <c r="T1496" s="323">
        <v>9936</v>
      </c>
      <c r="U1496" s="323">
        <v>16052</v>
      </c>
      <c r="V1496" s="323">
        <v>17359</v>
      </c>
      <c r="W1496" s="337">
        <f t="shared" ref="W1496:W1598" si="280">SUM(S1496:V1496)</f>
        <v>54168</v>
      </c>
      <c r="X1496" s="336">
        <v>13955</v>
      </c>
      <c r="Y1496" s="323">
        <v>9044</v>
      </c>
      <c r="Z1496" s="323">
        <v>15529</v>
      </c>
      <c r="AA1496" s="323">
        <v>15496.719999999998</v>
      </c>
      <c r="AB1496" s="337">
        <f t="shared" si="276"/>
        <v>54024.72</v>
      </c>
      <c r="AC1496" s="336">
        <v>13344.420000000002</v>
      </c>
      <c r="AD1496" s="323">
        <v>13662.570000000002</v>
      </c>
      <c r="AE1496" s="323"/>
      <c r="AF1496" s="323"/>
      <c r="AG1496" s="337">
        <f t="shared" si="275"/>
        <v>27006.990000000005</v>
      </c>
      <c r="AH1496" s="336"/>
      <c r="AI1496" s="323"/>
      <c r="AJ1496" s="323"/>
      <c r="AK1496" s="323"/>
      <c r="AL1496" s="337">
        <f t="shared" si="258"/>
        <v>0</v>
      </c>
    </row>
    <row r="1497" spans="1:38" x14ac:dyDescent="0.2">
      <c r="A1497" s="95" t="s">
        <v>82</v>
      </c>
      <c r="B1497" s="96" t="s">
        <v>29</v>
      </c>
      <c r="C1497" s="96" t="s">
        <v>144</v>
      </c>
      <c r="D1497" s="98"/>
      <c r="E1497" s="98"/>
      <c r="F1497" s="98"/>
      <c r="G1497" s="98"/>
      <c r="H1497" s="121">
        <f t="shared" si="277"/>
        <v>0</v>
      </c>
      <c r="I1497" s="98"/>
      <c r="J1497" s="98"/>
      <c r="K1497" s="98">
        <v>49413</v>
      </c>
      <c r="L1497" s="98">
        <v>49572</v>
      </c>
      <c r="M1497" s="121">
        <f t="shared" si="278"/>
        <v>98985</v>
      </c>
      <c r="N1497" s="98">
        <v>35401</v>
      </c>
      <c r="O1497" s="98">
        <v>31972</v>
      </c>
      <c r="P1497" s="98">
        <v>48624</v>
      </c>
      <c r="Q1497" s="98">
        <v>42411</v>
      </c>
      <c r="R1497" s="329">
        <f t="shared" si="279"/>
        <v>158408</v>
      </c>
      <c r="S1497" s="336">
        <v>33443</v>
      </c>
      <c r="T1497" s="323">
        <v>30390</v>
      </c>
      <c r="U1497" s="323">
        <v>36027</v>
      </c>
      <c r="V1497" s="323">
        <v>35922</v>
      </c>
      <c r="W1497" s="337">
        <f t="shared" si="280"/>
        <v>135782</v>
      </c>
      <c r="X1497" s="336">
        <v>22932</v>
      </c>
      <c r="Y1497" s="323">
        <v>16050</v>
      </c>
      <c r="Z1497" s="323">
        <v>19715</v>
      </c>
      <c r="AA1497" s="323">
        <v>16812.61</v>
      </c>
      <c r="AB1497" s="337">
        <f t="shared" si="276"/>
        <v>75509.61</v>
      </c>
      <c r="AC1497" s="336">
        <v>22802.550000000003</v>
      </c>
      <c r="AD1497" s="323">
        <v>20041.629999999994</v>
      </c>
      <c r="AE1497" s="323"/>
      <c r="AF1497" s="323"/>
      <c r="AG1497" s="337">
        <f t="shared" si="275"/>
        <v>42844.179999999993</v>
      </c>
      <c r="AH1497" s="336"/>
      <c r="AI1497" s="323"/>
      <c r="AJ1497" s="323"/>
      <c r="AK1497" s="323"/>
      <c r="AL1497" s="337">
        <f t="shared" si="258"/>
        <v>0</v>
      </c>
    </row>
    <row r="1498" spans="1:38" x14ac:dyDescent="0.2">
      <c r="A1498" s="95" t="s">
        <v>82</v>
      </c>
      <c r="B1498" s="96" t="s">
        <v>29</v>
      </c>
      <c r="C1498" s="96" t="s">
        <v>145</v>
      </c>
      <c r="D1498" s="98"/>
      <c r="E1498" s="98"/>
      <c r="F1498" s="98"/>
      <c r="G1498" s="98"/>
      <c r="H1498" s="121">
        <f t="shared" si="277"/>
        <v>0</v>
      </c>
      <c r="I1498" s="98"/>
      <c r="J1498" s="98"/>
      <c r="K1498" s="98">
        <v>21588</v>
      </c>
      <c r="L1498" s="98">
        <v>15763</v>
      </c>
      <c r="M1498" s="121">
        <f t="shared" si="278"/>
        <v>37351</v>
      </c>
      <c r="N1498" s="98">
        <v>11049</v>
      </c>
      <c r="O1498" s="98">
        <v>10124</v>
      </c>
      <c r="P1498" s="98">
        <v>18053</v>
      </c>
      <c r="Q1498" s="98">
        <v>16251</v>
      </c>
      <c r="R1498" s="329">
        <f t="shared" si="279"/>
        <v>55477</v>
      </c>
      <c r="S1498" s="336">
        <v>10067</v>
      </c>
      <c r="T1498" s="323">
        <v>13806</v>
      </c>
      <c r="U1498" s="323">
        <v>17531</v>
      </c>
      <c r="V1498" s="323">
        <v>19417</v>
      </c>
      <c r="W1498" s="337">
        <f t="shared" si="280"/>
        <v>60821</v>
      </c>
      <c r="X1498" s="336">
        <v>6669</v>
      </c>
      <c r="Y1498" s="323">
        <v>6762</v>
      </c>
      <c r="Z1498" s="323">
        <v>13167</v>
      </c>
      <c r="AA1498" s="323"/>
      <c r="AB1498" s="337">
        <f t="shared" si="276"/>
        <v>26598</v>
      </c>
      <c r="AC1498" s="336"/>
      <c r="AD1498" s="323"/>
      <c r="AE1498" s="323"/>
      <c r="AF1498" s="323"/>
      <c r="AG1498" s="337">
        <f t="shared" si="275"/>
        <v>0</v>
      </c>
      <c r="AH1498" s="336"/>
      <c r="AI1498" s="323"/>
      <c r="AJ1498" s="323"/>
      <c r="AK1498" s="323"/>
      <c r="AL1498" s="337">
        <f t="shared" si="258"/>
        <v>0</v>
      </c>
    </row>
    <row r="1499" spans="1:38" x14ac:dyDescent="0.2">
      <c r="A1499" s="95" t="s">
        <v>82</v>
      </c>
      <c r="B1499" s="96" t="s">
        <v>29</v>
      </c>
      <c r="C1499" s="96" t="s">
        <v>146</v>
      </c>
      <c r="D1499" s="98"/>
      <c r="E1499" s="98"/>
      <c r="F1499" s="98"/>
      <c r="G1499" s="98"/>
      <c r="H1499" s="121">
        <f t="shared" si="277"/>
        <v>0</v>
      </c>
      <c r="I1499" s="98"/>
      <c r="J1499" s="98"/>
      <c r="K1499" s="98">
        <v>7641</v>
      </c>
      <c r="L1499" s="98">
        <v>9413</v>
      </c>
      <c r="M1499" s="121">
        <f t="shared" si="278"/>
        <v>17054</v>
      </c>
      <c r="N1499" s="98">
        <v>2028</v>
      </c>
      <c r="O1499" s="98">
        <v>3414</v>
      </c>
      <c r="P1499" s="98">
        <v>8761</v>
      </c>
      <c r="Q1499" s="98">
        <v>10513</v>
      </c>
      <c r="R1499" s="329">
        <f t="shared" si="279"/>
        <v>24716</v>
      </c>
      <c r="S1499" s="336">
        <v>3446</v>
      </c>
      <c r="T1499" s="323">
        <v>2923</v>
      </c>
      <c r="U1499" s="323">
        <v>10736</v>
      </c>
      <c r="V1499" s="323">
        <v>9998</v>
      </c>
      <c r="W1499" s="337">
        <f t="shared" si="280"/>
        <v>27103</v>
      </c>
      <c r="X1499" s="336">
        <v>4409</v>
      </c>
      <c r="Y1499" s="323">
        <v>3503</v>
      </c>
      <c r="Z1499" s="323">
        <v>8158</v>
      </c>
      <c r="AA1499" s="323">
        <v>9183.2000000000007</v>
      </c>
      <c r="AB1499" s="337">
        <f t="shared" si="276"/>
        <v>25253.200000000001</v>
      </c>
      <c r="AC1499" s="336">
        <v>4869.6100000000006</v>
      </c>
      <c r="AD1499" s="323">
        <v>5346.45</v>
      </c>
      <c r="AE1499" s="323"/>
      <c r="AF1499" s="323"/>
      <c r="AG1499" s="337">
        <f t="shared" si="275"/>
        <v>10216.060000000001</v>
      </c>
      <c r="AH1499" s="336"/>
      <c r="AI1499" s="323"/>
      <c r="AJ1499" s="323"/>
      <c r="AK1499" s="323"/>
      <c r="AL1499" s="337">
        <f t="shared" si="258"/>
        <v>0</v>
      </c>
    </row>
    <row r="1500" spans="1:38" x14ac:dyDescent="0.2">
      <c r="A1500" s="95" t="s">
        <v>82</v>
      </c>
      <c r="B1500" s="96" t="s">
        <v>29</v>
      </c>
      <c r="C1500" s="96" t="s">
        <v>147</v>
      </c>
      <c r="D1500" s="98"/>
      <c r="E1500" s="98"/>
      <c r="F1500" s="98"/>
      <c r="G1500" s="98"/>
      <c r="H1500" s="121">
        <f t="shared" si="277"/>
        <v>0</v>
      </c>
      <c r="I1500" s="98"/>
      <c r="J1500" s="98"/>
      <c r="K1500" s="98">
        <v>14810</v>
      </c>
      <c r="L1500" s="98">
        <v>14270</v>
      </c>
      <c r="M1500" s="121">
        <f t="shared" si="278"/>
        <v>29080</v>
      </c>
      <c r="N1500" s="98">
        <v>7423</v>
      </c>
      <c r="O1500" s="98">
        <v>8474</v>
      </c>
      <c r="P1500" s="98">
        <v>12551</v>
      </c>
      <c r="Q1500" s="98">
        <v>12090</v>
      </c>
      <c r="R1500" s="329">
        <f t="shared" si="279"/>
        <v>40538</v>
      </c>
      <c r="S1500" s="336">
        <v>6501</v>
      </c>
      <c r="T1500" s="323">
        <v>6577</v>
      </c>
      <c r="U1500" s="323">
        <v>8313</v>
      </c>
      <c r="V1500" s="323">
        <v>9438</v>
      </c>
      <c r="W1500" s="337">
        <f t="shared" si="280"/>
        <v>30829</v>
      </c>
      <c r="X1500" s="336">
        <v>5199</v>
      </c>
      <c r="Y1500" s="323">
        <v>3393</v>
      </c>
      <c r="Z1500" s="323">
        <v>7062</v>
      </c>
      <c r="AA1500" s="323"/>
      <c r="AB1500" s="337">
        <f t="shared" si="276"/>
        <v>15654</v>
      </c>
      <c r="AC1500" s="336"/>
      <c r="AD1500" s="323"/>
      <c r="AE1500" s="323"/>
      <c r="AF1500" s="323"/>
      <c r="AG1500" s="337">
        <f t="shared" si="275"/>
        <v>0</v>
      </c>
      <c r="AH1500" s="336"/>
      <c r="AI1500" s="323"/>
      <c r="AJ1500" s="323"/>
      <c r="AK1500" s="323"/>
      <c r="AL1500" s="337">
        <f t="shared" si="258"/>
        <v>0</v>
      </c>
    </row>
    <row r="1501" spans="1:38" x14ac:dyDescent="0.2">
      <c r="A1501" s="95" t="s">
        <v>82</v>
      </c>
      <c r="B1501" s="96" t="s">
        <v>29</v>
      </c>
      <c r="C1501" s="96" t="s">
        <v>163</v>
      </c>
      <c r="D1501" s="98"/>
      <c r="E1501" s="98"/>
      <c r="F1501" s="98"/>
      <c r="G1501" s="98"/>
      <c r="H1501" s="121">
        <f t="shared" si="277"/>
        <v>0</v>
      </c>
      <c r="I1501" s="98"/>
      <c r="J1501" s="98"/>
      <c r="K1501" s="98">
        <v>4418</v>
      </c>
      <c r="L1501" s="98">
        <v>4216</v>
      </c>
      <c r="M1501" s="121">
        <f t="shared" si="278"/>
        <v>8634</v>
      </c>
      <c r="N1501" s="98">
        <v>2061</v>
      </c>
      <c r="O1501" s="98">
        <v>1479</v>
      </c>
      <c r="P1501" s="98">
        <v>2996</v>
      </c>
      <c r="Q1501" s="98">
        <v>3546</v>
      </c>
      <c r="R1501" s="329">
        <f t="shared" si="279"/>
        <v>10082</v>
      </c>
      <c r="S1501" s="336">
        <v>2436</v>
      </c>
      <c r="T1501" s="323">
        <v>1770</v>
      </c>
      <c r="U1501" s="323">
        <v>4011</v>
      </c>
      <c r="V1501" s="323">
        <v>3132</v>
      </c>
      <c r="W1501" s="337">
        <f t="shared" si="280"/>
        <v>11349</v>
      </c>
      <c r="X1501" s="336">
        <v>2852</v>
      </c>
      <c r="Y1501" s="323">
        <v>1657</v>
      </c>
      <c r="Z1501" s="323">
        <v>2662</v>
      </c>
      <c r="AA1501" s="323">
        <v>1913.5799999999997</v>
      </c>
      <c r="AB1501" s="337">
        <f t="shared" si="276"/>
        <v>9084.58</v>
      </c>
      <c r="AC1501" s="336">
        <v>5522.4400000000005</v>
      </c>
      <c r="AD1501" s="323">
        <v>2661.73</v>
      </c>
      <c r="AE1501" s="323"/>
      <c r="AF1501" s="323"/>
      <c r="AG1501" s="337">
        <f t="shared" si="275"/>
        <v>8184.17</v>
      </c>
      <c r="AH1501" s="336"/>
      <c r="AI1501" s="323"/>
      <c r="AJ1501" s="323"/>
      <c r="AK1501" s="323"/>
      <c r="AL1501" s="337">
        <f t="shared" si="258"/>
        <v>0</v>
      </c>
    </row>
    <row r="1502" spans="1:38" x14ac:dyDescent="0.2">
      <c r="A1502" s="95" t="s">
        <v>82</v>
      </c>
      <c r="B1502" s="96" t="s">
        <v>83</v>
      </c>
      <c r="C1502" s="96" t="s">
        <v>142</v>
      </c>
      <c r="D1502" s="98"/>
      <c r="E1502" s="98"/>
      <c r="F1502" s="98"/>
      <c r="G1502" s="98"/>
      <c r="H1502" s="121">
        <f t="shared" si="277"/>
        <v>0</v>
      </c>
      <c r="I1502" s="98"/>
      <c r="J1502" s="98"/>
      <c r="K1502" s="98">
        <v>620.14</v>
      </c>
      <c r="L1502" s="98"/>
      <c r="M1502" s="121">
        <f t="shared" si="278"/>
        <v>620.14</v>
      </c>
      <c r="N1502" s="98"/>
      <c r="O1502" s="98"/>
      <c r="P1502" s="98"/>
      <c r="Q1502" s="98"/>
      <c r="R1502" s="329">
        <f t="shared" si="279"/>
        <v>0</v>
      </c>
      <c r="S1502" s="336"/>
      <c r="T1502" s="323"/>
      <c r="U1502" s="323"/>
      <c r="V1502" s="323"/>
      <c r="W1502" s="337">
        <f t="shared" si="280"/>
        <v>0</v>
      </c>
      <c r="X1502" s="336"/>
      <c r="Y1502" s="323"/>
      <c r="Z1502" s="323"/>
      <c r="AA1502" s="323"/>
      <c r="AB1502" s="337">
        <f t="shared" si="276"/>
        <v>0</v>
      </c>
      <c r="AC1502" s="336"/>
      <c r="AD1502" s="323"/>
      <c r="AE1502" s="323"/>
      <c r="AF1502" s="323"/>
      <c r="AG1502" s="337">
        <f t="shared" si="275"/>
        <v>0</v>
      </c>
      <c r="AH1502" s="336"/>
      <c r="AI1502" s="323"/>
      <c r="AJ1502" s="323"/>
      <c r="AK1502" s="323"/>
      <c r="AL1502" s="337">
        <f t="shared" si="258"/>
        <v>0</v>
      </c>
    </row>
    <row r="1503" spans="1:38" x14ac:dyDescent="0.2">
      <c r="A1503" s="95" t="s">
        <v>82</v>
      </c>
      <c r="B1503" s="96" t="s">
        <v>83</v>
      </c>
      <c r="C1503" s="96" t="s">
        <v>143</v>
      </c>
      <c r="D1503" s="98"/>
      <c r="E1503" s="98"/>
      <c r="F1503" s="98"/>
      <c r="G1503" s="98"/>
      <c r="H1503" s="121">
        <f t="shared" si="277"/>
        <v>0</v>
      </c>
      <c r="I1503" s="98"/>
      <c r="J1503" s="98"/>
      <c r="K1503" s="98">
        <v>89.79</v>
      </c>
      <c r="L1503" s="98"/>
      <c r="M1503" s="121">
        <f t="shared" si="278"/>
        <v>89.79</v>
      </c>
      <c r="N1503" s="98"/>
      <c r="O1503" s="98"/>
      <c r="P1503" s="98"/>
      <c r="Q1503" s="98"/>
      <c r="R1503" s="329">
        <f t="shared" si="279"/>
        <v>0</v>
      </c>
      <c r="S1503" s="336"/>
      <c r="T1503" s="323"/>
      <c r="U1503" s="323"/>
      <c r="V1503" s="323"/>
      <c r="W1503" s="337">
        <f t="shared" si="280"/>
        <v>0</v>
      </c>
      <c r="X1503" s="336"/>
      <c r="Y1503" s="323"/>
      <c r="Z1503" s="323"/>
      <c r="AA1503" s="323"/>
      <c r="AB1503" s="337">
        <f t="shared" si="276"/>
        <v>0</v>
      </c>
      <c r="AC1503" s="336"/>
      <c r="AD1503" s="323"/>
      <c r="AE1503" s="323"/>
      <c r="AF1503" s="323"/>
      <c r="AG1503" s="337">
        <f t="shared" si="275"/>
        <v>0</v>
      </c>
      <c r="AH1503" s="336"/>
      <c r="AI1503" s="323"/>
      <c r="AJ1503" s="323"/>
      <c r="AK1503" s="323"/>
      <c r="AL1503" s="337">
        <f t="shared" si="258"/>
        <v>0</v>
      </c>
    </row>
    <row r="1504" spans="1:38" x14ac:dyDescent="0.2">
      <c r="A1504" s="95" t="s">
        <v>82</v>
      </c>
      <c r="B1504" s="96" t="s">
        <v>83</v>
      </c>
      <c r="C1504" s="96" t="s">
        <v>144</v>
      </c>
      <c r="D1504" s="98"/>
      <c r="E1504" s="98"/>
      <c r="F1504" s="98"/>
      <c r="G1504" s="98"/>
      <c r="H1504" s="121">
        <f t="shared" si="277"/>
        <v>0</v>
      </c>
      <c r="I1504" s="98"/>
      <c r="J1504" s="98"/>
      <c r="K1504" s="98">
        <v>629.92999999999995</v>
      </c>
      <c r="L1504" s="98"/>
      <c r="M1504" s="121">
        <f t="shared" si="278"/>
        <v>629.92999999999995</v>
      </c>
      <c r="N1504" s="98"/>
      <c r="O1504" s="98"/>
      <c r="P1504" s="98"/>
      <c r="Q1504" s="98"/>
      <c r="R1504" s="329">
        <f t="shared" si="279"/>
        <v>0</v>
      </c>
      <c r="S1504" s="336"/>
      <c r="T1504" s="323"/>
      <c r="U1504" s="323"/>
      <c r="V1504" s="323"/>
      <c r="W1504" s="337">
        <f t="shared" si="280"/>
        <v>0</v>
      </c>
      <c r="X1504" s="336"/>
      <c r="Y1504" s="323"/>
      <c r="Z1504" s="323"/>
      <c r="AA1504" s="323"/>
      <c r="AB1504" s="337">
        <f t="shared" si="276"/>
        <v>0</v>
      </c>
      <c r="AC1504" s="336"/>
      <c r="AD1504" s="323"/>
      <c r="AE1504" s="323"/>
      <c r="AF1504" s="323"/>
      <c r="AG1504" s="337">
        <f t="shared" si="275"/>
        <v>0</v>
      </c>
      <c r="AH1504" s="336"/>
      <c r="AI1504" s="323"/>
      <c r="AJ1504" s="323"/>
      <c r="AK1504" s="323"/>
      <c r="AL1504" s="337">
        <f t="shared" si="258"/>
        <v>0</v>
      </c>
    </row>
    <row r="1505" spans="1:38" x14ac:dyDescent="0.2">
      <c r="A1505" s="95" t="s">
        <v>82</v>
      </c>
      <c r="B1505" s="96" t="s">
        <v>83</v>
      </c>
      <c r="C1505" s="96" t="s">
        <v>146</v>
      </c>
      <c r="D1505" s="98"/>
      <c r="E1505" s="98"/>
      <c r="F1505" s="98"/>
      <c r="G1505" s="98"/>
      <c r="H1505" s="121">
        <f t="shared" ref="H1505:H1598" si="281">SUM(D1505:G1505)</f>
        <v>0</v>
      </c>
      <c r="I1505" s="98"/>
      <c r="J1505" s="98"/>
      <c r="K1505" s="98">
        <v>710.18</v>
      </c>
      <c r="L1505" s="98"/>
      <c r="M1505" s="121">
        <f t="shared" ref="M1505:M1598" si="282">SUM(I1505:L1505)</f>
        <v>710.18</v>
      </c>
      <c r="N1505" s="98"/>
      <c r="O1505" s="98"/>
      <c r="P1505" s="98"/>
      <c r="Q1505" s="98"/>
      <c r="R1505" s="329">
        <f t="shared" ref="R1505:R1596" si="283">SUM(N1505:Q1505)</f>
        <v>0</v>
      </c>
      <c r="S1505" s="336"/>
      <c r="T1505" s="323"/>
      <c r="U1505" s="323"/>
      <c r="V1505" s="323"/>
      <c r="W1505" s="337">
        <f t="shared" si="280"/>
        <v>0</v>
      </c>
      <c r="X1505" s="336"/>
      <c r="Y1505" s="323"/>
      <c r="Z1505" s="323"/>
      <c r="AA1505" s="323"/>
      <c r="AB1505" s="337">
        <f t="shared" si="276"/>
        <v>0</v>
      </c>
      <c r="AC1505" s="336"/>
      <c r="AD1505" s="323"/>
      <c r="AE1505" s="323"/>
      <c r="AF1505" s="323"/>
      <c r="AG1505" s="337">
        <f t="shared" si="275"/>
        <v>0</v>
      </c>
      <c r="AH1505" s="336"/>
      <c r="AI1505" s="323"/>
      <c r="AJ1505" s="323"/>
      <c r="AK1505" s="323"/>
      <c r="AL1505" s="337">
        <f t="shared" si="258"/>
        <v>0</v>
      </c>
    </row>
    <row r="1506" spans="1:38" x14ac:dyDescent="0.2">
      <c r="A1506" s="95" t="s">
        <v>82</v>
      </c>
      <c r="B1506" s="96" t="s">
        <v>256</v>
      </c>
      <c r="C1506" s="96" t="s">
        <v>141</v>
      </c>
      <c r="D1506" s="98"/>
      <c r="E1506" s="98"/>
      <c r="F1506" s="98"/>
      <c r="G1506" s="98"/>
      <c r="H1506" s="121">
        <f t="shared" si="281"/>
        <v>0</v>
      </c>
      <c r="I1506" s="98"/>
      <c r="J1506" s="98"/>
      <c r="K1506" s="98">
        <v>884</v>
      </c>
      <c r="L1506" s="98">
        <v>468</v>
      </c>
      <c r="M1506" s="121">
        <f t="shared" si="282"/>
        <v>1352</v>
      </c>
      <c r="N1506" s="98">
        <v>780</v>
      </c>
      <c r="O1506" s="98">
        <v>364</v>
      </c>
      <c r="P1506" s="98">
        <v>988</v>
      </c>
      <c r="Q1506" s="98">
        <v>780</v>
      </c>
      <c r="R1506" s="329">
        <f t="shared" si="283"/>
        <v>2912</v>
      </c>
      <c r="S1506" s="336">
        <v>728</v>
      </c>
      <c r="T1506" s="323">
        <v>5951.5</v>
      </c>
      <c r="U1506" s="323">
        <v>8948.5</v>
      </c>
      <c r="V1506" s="323">
        <v>9286.5</v>
      </c>
      <c r="W1506" s="337">
        <f t="shared" si="280"/>
        <v>24914.5</v>
      </c>
      <c r="X1506" s="336">
        <v>5191</v>
      </c>
      <c r="Y1506" s="323">
        <v>2869</v>
      </c>
      <c r="Z1506" s="323">
        <v>8365.5</v>
      </c>
      <c r="AA1506" s="323">
        <v>8835</v>
      </c>
      <c r="AB1506" s="337">
        <f t="shared" si="276"/>
        <v>25260.5</v>
      </c>
      <c r="AC1506" s="336">
        <v>4099.7</v>
      </c>
      <c r="AD1506" s="323">
        <v>7507.1999999999989</v>
      </c>
      <c r="AE1506" s="323"/>
      <c r="AF1506" s="323"/>
      <c r="AG1506" s="337">
        <f t="shared" si="275"/>
        <v>11606.899999999998</v>
      </c>
      <c r="AH1506" s="336"/>
      <c r="AI1506" s="323"/>
      <c r="AJ1506" s="323"/>
      <c r="AK1506" s="323"/>
      <c r="AL1506" s="337">
        <f t="shared" si="258"/>
        <v>0</v>
      </c>
    </row>
    <row r="1507" spans="1:38" x14ac:dyDescent="0.2">
      <c r="A1507" s="95" t="s">
        <v>82</v>
      </c>
      <c r="B1507" s="96" t="s">
        <v>120</v>
      </c>
      <c r="C1507" s="96" t="s">
        <v>144</v>
      </c>
      <c r="D1507" s="98"/>
      <c r="E1507" s="98"/>
      <c r="F1507" s="98"/>
      <c r="G1507" s="98"/>
      <c r="H1507" s="121">
        <f t="shared" si="281"/>
        <v>0</v>
      </c>
      <c r="I1507" s="98"/>
      <c r="J1507" s="98"/>
      <c r="K1507" s="98"/>
      <c r="L1507" s="98">
        <v>1027.2</v>
      </c>
      <c r="M1507" s="121">
        <f t="shared" si="282"/>
        <v>1027.2</v>
      </c>
      <c r="N1507" s="98">
        <v>825.6</v>
      </c>
      <c r="O1507" s="98">
        <v>295.2</v>
      </c>
      <c r="P1507" s="98"/>
      <c r="Q1507" s="98">
        <v>1324.8</v>
      </c>
      <c r="R1507" s="329">
        <f t="shared" si="283"/>
        <v>2445.6</v>
      </c>
      <c r="S1507" s="336">
        <v>638.4</v>
      </c>
      <c r="T1507" s="323">
        <v>484.8</v>
      </c>
      <c r="U1507" s="323">
        <v>782.40000000000009</v>
      </c>
      <c r="V1507" s="323">
        <v>1080</v>
      </c>
      <c r="W1507" s="337">
        <f t="shared" si="280"/>
        <v>2985.6000000000004</v>
      </c>
      <c r="X1507" s="336">
        <v>976.8</v>
      </c>
      <c r="Y1507" s="323">
        <v>487.2</v>
      </c>
      <c r="Z1507" s="323">
        <v>537.6</v>
      </c>
      <c r="AA1507" s="323">
        <v>1125.5999999999999</v>
      </c>
      <c r="AB1507" s="337">
        <f t="shared" si="276"/>
        <v>3127.2</v>
      </c>
      <c r="AC1507" s="336">
        <v>1036.8</v>
      </c>
      <c r="AD1507" s="323">
        <v>1221.5999999999999</v>
      </c>
      <c r="AE1507" s="323"/>
      <c r="AF1507" s="323"/>
      <c r="AG1507" s="337">
        <f t="shared" si="275"/>
        <v>2258.3999999999996</v>
      </c>
      <c r="AH1507" s="336"/>
      <c r="AI1507" s="323"/>
      <c r="AJ1507" s="323"/>
      <c r="AK1507" s="323"/>
      <c r="AL1507" s="337">
        <f t="shared" si="258"/>
        <v>0</v>
      </c>
    </row>
    <row r="1508" spans="1:38" x14ac:dyDescent="0.2">
      <c r="A1508" s="95" t="s">
        <v>82</v>
      </c>
      <c r="B1508" s="96" t="s">
        <v>120</v>
      </c>
      <c r="C1508" s="96" t="s">
        <v>146</v>
      </c>
      <c r="D1508" s="999"/>
      <c r="E1508" s="999"/>
      <c r="F1508" s="999"/>
      <c r="G1508" s="999"/>
      <c r="H1508" s="1000"/>
      <c r="I1508" s="999"/>
      <c r="J1508" s="999"/>
      <c r="K1508" s="999"/>
      <c r="L1508" s="999"/>
      <c r="M1508" s="1000"/>
      <c r="N1508" s="999"/>
      <c r="O1508" s="999"/>
      <c r="P1508" s="999"/>
      <c r="Q1508" s="999"/>
      <c r="R1508" s="1001"/>
      <c r="S1508" s="1002"/>
      <c r="T1508" s="999"/>
      <c r="U1508" s="999"/>
      <c r="V1508" s="999"/>
      <c r="W1508" s="1003"/>
      <c r="X1508" s="1002"/>
      <c r="Y1508" s="999"/>
      <c r="Z1508" s="999"/>
      <c r="AA1508" s="999"/>
      <c r="AB1508" s="337">
        <f t="shared" si="276"/>
        <v>0</v>
      </c>
      <c r="AC1508" s="1002"/>
      <c r="AD1508" s="999">
        <v>395</v>
      </c>
      <c r="AE1508" s="999"/>
      <c r="AF1508" s="999"/>
      <c r="AG1508" s="337">
        <f t="shared" si="275"/>
        <v>395</v>
      </c>
      <c r="AH1508" s="1002"/>
      <c r="AI1508" s="999"/>
      <c r="AJ1508" s="999"/>
      <c r="AK1508" s="999"/>
      <c r="AL1508" s="337">
        <f t="shared" si="258"/>
        <v>0</v>
      </c>
    </row>
    <row r="1509" spans="1:38" x14ac:dyDescent="0.2">
      <c r="A1509" s="95" t="s">
        <v>82</v>
      </c>
      <c r="B1509" s="96" t="s">
        <v>247</v>
      </c>
      <c r="C1509" s="96" t="s">
        <v>161</v>
      </c>
      <c r="D1509" s="98"/>
      <c r="E1509" s="98"/>
      <c r="F1509" s="98"/>
      <c r="G1509" s="98"/>
      <c r="H1509" s="121">
        <f t="shared" si="281"/>
        <v>0</v>
      </c>
      <c r="I1509" s="98"/>
      <c r="J1509" s="98"/>
      <c r="K1509" s="98">
        <v>8675.5841341540181</v>
      </c>
      <c r="L1509" s="98">
        <v>2800.56</v>
      </c>
      <c r="M1509" s="121">
        <f t="shared" si="282"/>
        <v>11476.144134154018</v>
      </c>
      <c r="N1509" s="98">
        <v>2089</v>
      </c>
      <c r="O1509" s="98">
        <v>3079</v>
      </c>
      <c r="P1509" s="98">
        <v>2734</v>
      </c>
      <c r="Q1509" s="98">
        <v>3233</v>
      </c>
      <c r="R1509" s="329">
        <f t="shared" si="283"/>
        <v>11135</v>
      </c>
      <c r="S1509" s="336">
        <v>1688</v>
      </c>
      <c r="T1509" s="323">
        <v>2385.4</v>
      </c>
      <c r="U1509" s="323">
        <v>2836.9079999999999</v>
      </c>
      <c r="V1509" s="323">
        <v>2542.6800000000003</v>
      </c>
      <c r="W1509" s="337">
        <f t="shared" si="280"/>
        <v>9452.9880000000012</v>
      </c>
      <c r="X1509" s="336">
        <v>1607.5800000000002</v>
      </c>
      <c r="Y1509" s="323">
        <v>1438.2</v>
      </c>
      <c r="Z1509" s="323">
        <v>2138.0220000000004</v>
      </c>
      <c r="AA1509" s="323">
        <v>2486.6999999999998</v>
      </c>
      <c r="AB1509" s="337">
        <f t="shared" si="276"/>
        <v>7670.5020000000004</v>
      </c>
      <c r="AC1509" s="336">
        <v>1173.2759999999998</v>
      </c>
      <c r="AD1509" s="323">
        <v>1340.172</v>
      </c>
      <c r="AE1509" s="323"/>
      <c r="AF1509" s="323"/>
      <c r="AG1509" s="337">
        <f t="shared" si="275"/>
        <v>2513.4479999999999</v>
      </c>
      <c r="AH1509" s="336"/>
      <c r="AI1509" s="323"/>
      <c r="AJ1509" s="323"/>
      <c r="AK1509" s="323"/>
      <c r="AL1509" s="337">
        <f t="shared" si="258"/>
        <v>0</v>
      </c>
    </row>
    <row r="1510" spans="1:38" x14ac:dyDescent="0.2">
      <c r="A1510" s="95" t="s">
        <v>82</v>
      </c>
      <c r="B1510" s="96" t="s">
        <v>247</v>
      </c>
      <c r="C1510" s="96" t="s">
        <v>162</v>
      </c>
      <c r="D1510" s="98"/>
      <c r="E1510" s="98"/>
      <c r="F1510" s="98"/>
      <c r="G1510" s="98"/>
      <c r="H1510" s="121">
        <f t="shared" si="281"/>
        <v>0</v>
      </c>
      <c r="I1510" s="98"/>
      <c r="J1510" s="98"/>
      <c r="K1510" s="98"/>
      <c r="L1510" s="98"/>
      <c r="M1510" s="121">
        <f t="shared" si="282"/>
        <v>0</v>
      </c>
      <c r="N1510" s="98"/>
      <c r="O1510" s="98"/>
      <c r="P1510" s="98"/>
      <c r="Q1510" s="98"/>
      <c r="R1510" s="329">
        <f t="shared" si="283"/>
        <v>0</v>
      </c>
      <c r="S1510" s="336"/>
      <c r="T1510" s="323">
        <v>358</v>
      </c>
      <c r="U1510" s="323">
        <v>1272.5280000000002</v>
      </c>
      <c r="V1510" s="323">
        <v>984.42000000000007</v>
      </c>
      <c r="W1510" s="337">
        <f t="shared" si="280"/>
        <v>2614.9480000000003</v>
      </c>
      <c r="X1510" s="336">
        <v>751.90499999999997</v>
      </c>
      <c r="Y1510" s="323">
        <v>108</v>
      </c>
      <c r="Z1510" s="323">
        <v>441.702</v>
      </c>
      <c r="AA1510" s="323">
        <v>456.30000000000007</v>
      </c>
      <c r="AB1510" s="337">
        <f t="shared" si="276"/>
        <v>1757.9070000000002</v>
      </c>
      <c r="AC1510" s="336">
        <v>130.518</v>
      </c>
      <c r="AD1510" s="323">
        <v>471.97799999999995</v>
      </c>
      <c r="AE1510" s="323"/>
      <c r="AF1510" s="323"/>
      <c r="AG1510" s="337">
        <f t="shared" si="275"/>
        <v>602.49599999999998</v>
      </c>
      <c r="AH1510" s="336"/>
      <c r="AI1510" s="323"/>
      <c r="AJ1510" s="323"/>
      <c r="AK1510" s="323"/>
      <c r="AL1510" s="337">
        <f t="shared" si="258"/>
        <v>0</v>
      </c>
    </row>
    <row r="1511" spans="1:38" x14ac:dyDescent="0.2">
      <c r="A1511" s="95" t="s">
        <v>82</v>
      </c>
      <c r="B1511" s="96" t="s">
        <v>247</v>
      </c>
      <c r="C1511" s="96" t="s">
        <v>137</v>
      </c>
      <c r="D1511" s="98"/>
      <c r="E1511" s="98"/>
      <c r="F1511" s="98"/>
      <c r="G1511" s="98"/>
      <c r="H1511" s="121">
        <f t="shared" si="281"/>
        <v>0</v>
      </c>
      <c r="I1511" s="98"/>
      <c r="J1511" s="98"/>
      <c r="K1511" s="98"/>
      <c r="L1511" s="98"/>
      <c r="M1511" s="121">
        <f t="shared" si="282"/>
        <v>0</v>
      </c>
      <c r="N1511" s="98"/>
      <c r="O1511" s="98"/>
      <c r="P1511" s="98"/>
      <c r="Q1511" s="98"/>
      <c r="R1511" s="329">
        <f t="shared" si="283"/>
        <v>0</v>
      </c>
      <c r="S1511" s="336"/>
      <c r="T1511" s="323">
        <v>814</v>
      </c>
      <c r="U1511" s="323">
        <v>607.55399999999997</v>
      </c>
      <c r="V1511" s="323">
        <v>847.8</v>
      </c>
      <c r="W1511" s="337">
        <f t="shared" si="280"/>
        <v>2269.3540000000003</v>
      </c>
      <c r="X1511" s="336">
        <v>339.786</v>
      </c>
      <c r="Y1511" s="323">
        <v>433.8</v>
      </c>
      <c r="Z1511" s="323">
        <v>270.74699999999996</v>
      </c>
      <c r="AA1511" s="323">
        <v>660.6</v>
      </c>
      <c r="AB1511" s="337">
        <f t="shared" si="276"/>
        <v>1704.933</v>
      </c>
      <c r="AC1511" s="336">
        <v>535.31099999999992</v>
      </c>
      <c r="AD1511" s="323">
        <v>1005.6690000000001</v>
      </c>
      <c r="AE1511" s="323"/>
      <c r="AF1511" s="323"/>
      <c r="AG1511" s="337">
        <f t="shared" si="275"/>
        <v>1540.98</v>
      </c>
      <c r="AH1511" s="336"/>
      <c r="AI1511" s="323"/>
      <c r="AJ1511" s="323"/>
      <c r="AK1511" s="323"/>
      <c r="AL1511" s="337">
        <f t="shared" si="258"/>
        <v>0</v>
      </c>
    </row>
    <row r="1512" spans="1:38" x14ac:dyDescent="0.2">
      <c r="A1512" s="95" t="s">
        <v>82</v>
      </c>
      <c r="B1512" s="96" t="s">
        <v>247</v>
      </c>
      <c r="C1512" s="96" t="s">
        <v>142</v>
      </c>
      <c r="D1512" s="98"/>
      <c r="E1512" s="98"/>
      <c r="F1512" s="98"/>
      <c r="G1512" s="98"/>
      <c r="H1512" s="121">
        <f t="shared" si="281"/>
        <v>0</v>
      </c>
      <c r="I1512" s="98"/>
      <c r="J1512" s="98"/>
      <c r="K1512" s="98">
        <v>8609.8025267627127</v>
      </c>
      <c r="L1512" s="98">
        <v>1872.88</v>
      </c>
      <c r="M1512" s="121">
        <f t="shared" si="282"/>
        <v>10482.682526762714</v>
      </c>
      <c r="N1512" s="98">
        <v>2429</v>
      </c>
      <c r="O1512" s="98">
        <v>1103</v>
      </c>
      <c r="P1512" s="98">
        <v>3383</v>
      </c>
      <c r="Q1512" s="98">
        <v>4242</v>
      </c>
      <c r="R1512" s="329">
        <f t="shared" si="283"/>
        <v>11157</v>
      </c>
      <c r="S1512" s="336">
        <v>2716</v>
      </c>
      <c r="T1512" s="323">
        <v>2088</v>
      </c>
      <c r="U1512" s="323">
        <v>4036.5</v>
      </c>
      <c r="V1512" s="323">
        <v>3578.4000000000005</v>
      </c>
      <c r="W1512" s="337">
        <f t="shared" si="280"/>
        <v>12418.900000000001</v>
      </c>
      <c r="X1512" s="336">
        <v>2498.4</v>
      </c>
      <c r="Y1512" s="323">
        <v>1863.9</v>
      </c>
      <c r="Z1512" s="323">
        <v>1262.9160000000002</v>
      </c>
      <c r="AA1512" s="323"/>
      <c r="AB1512" s="337">
        <f t="shared" si="276"/>
        <v>5625.2160000000003</v>
      </c>
      <c r="AC1512" s="336"/>
      <c r="AD1512" s="323"/>
      <c r="AE1512" s="323"/>
      <c r="AF1512" s="323"/>
      <c r="AG1512" s="337">
        <f t="shared" si="275"/>
        <v>0</v>
      </c>
      <c r="AH1512" s="336"/>
      <c r="AI1512" s="323"/>
      <c r="AJ1512" s="323"/>
      <c r="AK1512" s="323"/>
      <c r="AL1512" s="337">
        <f t="shared" si="258"/>
        <v>0</v>
      </c>
    </row>
    <row r="1513" spans="1:38" x14ac:dyDescent="0.2">
      <c r="A1513" s="95" t="s">
        <v>82</v>
      </c>
      <c r="B1513" s="96" t="s">
        <v>247</v>
      </c>
      <c r="C1513" s="96" t="s">
        <v>145</v>
      </c>
      <c r="D1513" s="98"/>
      <c r="E1513" s="98"/>
      <c r="F1513" s="98"/>
      <c r="G1513" s="98"/>
      <c r="H1513" s="121">
        <f t="shared" si="281"/>
        <v>0</v>
      </c>
      <c r="I1513" s="98"/>
      <c r="J1513" s="98"/>
      <c r="K1513" s="98"/>
      <c r="L1513" s="98"/>
      <c r="M1513" s="121">
        <f t="shared" si="282"/>
        <v>0</v>
      </c>
      <c r="N1513" s="98"/>
      <c r="O1513" s="98">
        <v>163</v>
      </c>
      <c r="P1513" s="98">
        <v>537</v>
      </c>
      <c r="Q1513" s="98">
        <v>200</v>
      </c>
      <c r="R1513" s="329">
        <f t="shared" si="283"/>
        <v>900</v>
      </c>
      <c r="S1513" s="336"/>
      <c r="T1513" s="323">
        <v>134</v>
      </c>
      <c r="U1513" s="323">
        <v>417.42</v>
      </c>
      <c r="V1513" s="323">
        <v>942.3</v>
      </c>
      <c r="W1513" s="337">
        <f t="shared" si="280"/>
        <v>1493.72</v>
      </c>
      <c r="X1513" s="336">
        <v>603.23399999999992</v>
      </c>
      <c r="Y1513" s="323">
        <v>565.20000000000005</v>
      </c>
      <c r="Z1513" s="323">
        <v>786.24</v>
      </c>
      <c r="AA1513" s="323">
        <v>522</v>
      </c>
      <c r="AB1513" s="337">
        <f t="shared" si="276"/>
        <v>2476.674</v>
      </c>
      <c r="AC1513" s="336">
        <v>513</v>
      </c>
      <c r="AD1513" s="323">
        <v>2499.5520000000001</v>
      </c>
      <c r="AE1513" s="323"/>
      <c r="AF1513" s="323"/>
      <c r="AG1513" s="337">
        <f t="shared" si="275"/>
        <v>3012.5520000000001</v>
      </c>
      <c r="AH1513" s="336"/>
      <c r="AI1513" s="323"/>
      <c r="AJ1513" s="323"/>
      <c r="AK1513" s="323"/>
      <c r="AL1513" s="337">
        <f t="shared" si="258"/>
        <v>0</v>
      </c>
    </row>
    <row r="1514" spans="1:38" x14ac:dyDescent="0.2">
      <c r="A1514" s="95" t="s">
        <v>82</v>
      </c>
      <c r="B1514" s="96" t="s">
        <v>247</v>
      </c>
      <c r="C1514" s="96" t="s">
        <v>163</v>
      </c>
      <c r="D1514" s="98"/>
      <c r="E1514" s="98"/>
      <c r="F1514" s="98"/>
      <c r="G1514" s="98"/>
      <c r="H1514" s="121">
        <f t="shared" si="281"/>
        <v>0</v>
      </c>
      <c r="I1514" s="98"/>
      <c r="J1514" s="98"/>
      <c r="K1514" s="98">
        <v>584.94124238253676</v>
      </c>
      <c r="L1514" s="98">
        <v>358.55999999999995</v>
      </c>
      <c r="M1514" s="121">
        <f t="shared" si="282"/>
        <v>943.5012423825367</v>
      </c>
      <c r="N1514" s="98">
        <v>951</v>
      </c>
      <c r="O1514" s="98"/>
      <c r="P1514" s="98"/>
      <c r="Q1514" s="98">
        <v>1068</v>
      </c>
      <c r="R1514" s="329">
        <f t="shared" si="283"/>
        <v>2019</v>
      </c>
      <c r="S1514" s="336">
        <v>677</v>
      </c>
      <c r="T1514" s="323">
        <v>830</v>
      </c>
      <c r="U1514" s="323">
        <v>393.3</v>
      </c>
      <c r="V1514" s="323">
        <v>786.6</v>
      </c>
      <c r="W1514" s="337">
        <f t="shared" si="280"/>
        <v>2686.9</v>
      </c>
      <c r="X1514" s="336">
        <v>366.3</v>
      </c>
      <c r="Y1514" s="323">
        <v>405.90000000000003</v>
      </c>
      <c r="Z1514" s="323">
        <v>405.90000000000003</v>
      </c>
      <c r="AA1514" s="323">
        <v>739.8</v>
      </c>
      <c r="AB1514" s="337">
        <f t="shared" si="276"/>
        <v>1917.9</v>
      </c>
      <c r="AC1514" s="336">
        <v>1530.6840000000002</v>
      </c>
      <c r="AD1514" s="323"/>
      <c r="AE1514" s="323"/>
      <c r="AF1514" s="323"/>
      <c r="AG1514" s="337">
        <f t="shared" si="275"/>
        <v>1530.6840000000002</v>
      </c>
      <c r="AH1514" s="336"/>
      <c r="AI1514" s="323"/>
      <c r="AJ1514" s="323"/>
      <c r="AK1514" s="323"/>
      <c r="AL1514" s="337">
        <f t="shared" ref="AL1514:AL1598" si="284">SUM(AH1514:AK1514)</f>
        <v>0</v>
      </c>
    </row>
    <row r="1515" spans="1:38" x14ac:dyDescent="0.2">
      <c r="A1515" s="95" t="s">
        <v>285</v>
      </c>
      <c r="B1515" s="850" t="s">
        <v>260</v>
      </c>
      <c r="C1515" s="1116" t="s">
        <v>161</v>
      </c>
      <c r="D1515" s="1117"/>
      <c r="E1515" s="1117"/>
      <c r="F1515" s="1117"/>
      <c r="G1515" s="1117"/>
      <c r="H1515" s="1118"/>
      <c r="I1515" s="1117"/>
      <c r="J1515" s="1117"/>
      <c r="K1515" s="1117"/>
      <c r="L1515" s="1117"/>
      <c r="M1515" s="1118"/>
      <c r="N1515" s="1117"/>
      <c r="O1515" s="1117"/>
      <c r="P1515" s="1117"/>
      <c r="Q1515" s="1117"/>
      <c r="R1515" s="1119"/>
      <c r="S1515" s="1120"/>
      <c r="T1515" s="1117"/>
      <c r="U1515" s="1117"/>
      <c r="V1515" s="1117"/>
      <c r="W1515" s="1121"/>
      <c r="X1515" s="1120"/>
      <c r="Y1515" s="1117"/>
      <c r="Z1515" s="1117"/>
      <c r="AA1515" s="1117"/>
      <c r="AB1515" s="337">
        <f t="shared" ref="AB1515:AB1581" si="285">SUM(X1515:AA1515)</f>
        <v>0</v>
      </c>
      <c r="AC1515" s="424"/>
      <c r="AD1515" s="421"/>
      <c r="AE1515" s="421">
        <v>1184.52</v>
      </c>
      <c r="AF1515" s="421">
        <v>3865.76</v>
      </c>
      <c r="AG1515" s="337">
        <f t="shared" si="275"/>
        <v>5050.2800000000007</v>
      </c>
      <c r="AH1515" s="424">
        <v>826.09</v>
      </c>
      <c r="AI1515" s="421">
        <v>1053.3600000000001</v>
      </c>
      <c r="AJ1515" s="421"/>
      <c r="AK1515" s="421"/>
      <c r="AL1515" s="337">
        <f t="shared" si="284"/>
        <v>1879.4500000000003</v>
      </c>
    </row>
    <row r="1516" spans="1:38" x14ac:dyDescent="0.2">
      <c r="A1516" s="95" t="s">
        <v>285</v>
      </c>
      <c r="B1516" s="1339" t="s">
        <v>290</v>
      </c>
      <c r="C1516" s="96" t="s">
        <v>145</v>
      </c>
      <c r="D1516" s="1340"/>
      <c r="E1516" s="1340"/>
      <c r="F1516" s="1340"/>
      <c r="G1516" s="1340"/>
      <c r="H1516" s="1341"/>
      <c r="I1516" s="1340"/>
      <c r="J1516" s="1340"/>
      <c r="K1516" s="1340"/>
      <c r="L1516" s="1340"/>
      <c r="M1516" s="1341"/>
      <c r="N1516" s="1340"/>
      <c r="O1516" s="1340"/>
      <c r="P1516" s="1340"/>
      <c r="Q1516" s="1340"/>
      <c r="R1516" s="1342"/>
      <c r="S1516" s="1343"/>
      <c r="T1516" s="1340"/>
      <c r="U1516" s="1340"/>
      <c r="V1516" s="1340"/>
      <c r="W1516" s="1344"/>
      <c r="X1516" s="1343"/>
      <c r="Y1516" s="1340"/>
      <c r="Z1516" s="1340"/>
      <c r="AA1516" s="1340"/>
      <c r="AB1516" s="337">
        <f t="shared" si="276"/>
        <v>0</v>
      </c>
      <c r="AC1516" s="1343"/>
      <c r="AD1516" s="1340"/>
      <c r="AE1516" s="1340"/>
      <c r="AF1516" s="1340">
        <v>457.32</v>
      </c>
      <c r="AG1516" s="337">
        <f t="shared" si="275"/>
        <v>457.32</v>
      </c>
      <c r="AH1516" s="1343">
        <v>119.6</v>
      </c>
      <c r="AI1516" s="1340">
        <v>80.569999999999993</v>
      </c>
      <c r="AJ1516" s="1340"/>
      <c r="AK1516" s="1340"/>
      <c r="AL1516" s="337">
        <f t="shared" si="284"/>
        <v>200.17</v>
      </c>
    </row>
    <row r="1517" spans="1:38" x14ac:dyDescent="0.2">
      <c r="A1517" s="95" t="s">
        <v>285</v>
      </c>
      <c r="B1517" s="1152" t="s">
        <v>249</v>
      </c>
      <c r="C1517" s="1152" t="s">
        <v>126</v>
      </c>
      <c r="D1517" s="1153"/>
      <c r="E1517" s="1153"/>
      <c r="F1517" s="1153"/>
      <c r="G1517" s="1153"/>
      <c r="H1517" s="1154"/>
      <c r="I1517" s="1153"/>
      <c r="J1517" s="1153"/>
      <c r="K1517" s="1153"/>
      <c r="L1517" s="1153"/>
      <c r="M1517" s="1154"/>
      <c r="N1517" s="1153"/>
      <c r="O1517" s="1153"/>
      <c r="P1517" s="1153"/>
      <c r="Q1517" s="1153"/>
      <c r="R1517" s="1155"/>
      <c r="S1517" s="1156"/>
      <c r="T1517" s="1153"/>
      <c r="U1517" s="1153"/>
      <c r="V1517" s="1153"/>
      <c r="W1517" s="1157"/>
      <c r="X1517" s="1156"/>
      <c r="Y1517" s="1153"/>
      <c r="Z1517" s="1153"/>
      <c r="AA1517" s="1153"/>
      <c r="AB1517" s="337">
        <f t="shared" si="285"/>
        <v>0</v>
      </c>
      <c r="AC1517" s="1156"/>
      <c r="AD1517" s="1153"/>
      <c r="AE1517" s="1153">
        <v>338.65</v>
      </c>
      <c r="AF1517" s="1153">
        <v>347.49</v>
      </c>
      <c r="AG1517" s="337">
        <f t="shared" si="275"/>
        <v>686.14</v>
      </c>
      <c r="AH1517" s="1156">
        <v>264.48</v>
      </c>
      <c r="AI1517" s="1153"/>
      <c r="AJ1517" s="1153"/>
      <c r="AK1517" s="1153"/>
      <c r="AL1517" s="337">
        <f t="shared" si="284"/>
        <v>264.48</v>
      </c>
    </row>
    <row r="1518" spans="1:38" x14ac:dyDescent="0.2">
      <c r="A1518" s="95" t="s">
        <v>285</v>
      </c>
      <c r="B1518" s="1152" t="s">
        <v>249</v>
      </c>
      <c r="C1518" s="1152" t="s">
        <v>127</v>
      </c>
      <c r="D1518" s="1153"/>
      <c r="E1518" s="1153"/>
      <c r="F1518" s="1153"/>
      <c r="G1518" s="1153"/>
      <c r="H1518" s="1154"/>
      <c r="I1518" s="1153"/>
      <c r="J1518" s="1153"/>
      <c r="K1518" s="1153"/>
      <c r="L1518" s="1153"/>
      <c r="M1518" s="1154"/>
      <c r="N1518" s="1153"/>
      <c r="O1518" s="1153"/>
      <c r="P1518" s="1153"/>
      <c r="Q1518" s="1153"/>
      <c r="R1518" s="1155"/>
      <c r="S1518" s="1156"/>
      <c r="T1518" s="1153"/>
      <c r="U1518" s="1153"/>
      <c r="V1518" s="1153"/>
      <c r="W1518" s="1157"/>
      <c r="X1518" s="1156"/>
      <c r="Y1518" s="1153"/>
      <c r="Z1518" s="1153"/>
      <c r="AA1518" s="1153"/>
      <c r="AB1518" s="337">
        <f t="shared" si="285"/>
        <v>0</v>
      </c>
      <c r="AC1518" s="1156"/>
      <c r="AD1518" s="1153"/>
      <c r="AE1518" s="1153">
        <v>406.9</v>
      </c>
      <c r="AF1518" s="1153">
        <v>44.4</v>
      </c>
      <c r="AG1518" s="337">
        <f t="shared" si="275"/>
        <v>451.29999999999995</v>
      </c>
      <c r="AH1518" s="1156"/>
      <c r="AI1518" s="1153"/>
      <c r="AJ1518" s="1153"/>
      <c r="AK1518" s="1153"/>
      <c r="AL1518" s="337">
        <f t="shared" si="284"/>
        <v>0</v>
      </c>
    </row>
    <row r="1519" spans="1:38" x14ac:dyDescent="0.2">
      <c r="A1519" s="95" t="s">
        <v>285</v>
      </c>
      <c r="B1519" s="1152" t="s">
        <v>249</v>
      </c>
      <c r="C1519" s="1152" t="s">
        <v>150</v>
      </c>
      <c r="D1519" s="1153"/>
      <c r="E1519" s="1153"/>
      <c r="F1519" s="1153"/>
      <c r="G1519" s="1153"/>
      <c r="H1519" s="1154"/>
      <c r="I1519" s="1153"/>
      <c r="J1519" s="1153"/>
      <c r="K1519" s="1153"/>
      <c r="L1519" s="1153"/>
      <c r="M1519" s="1154"/>
      <c r="N1519" s="1153"/>
      <c r="O1519" s="1153"/>
      <c r="P1519" s="1153"/>
      <c r="Q1519" s="1153"/>
      <c r="R1519" s="1155"/>
      <c r="S1519" s="1156"/>
      <c r="T1519" s="1153"/>
      <c r="U1519" s="1153"/>
      <c r="V1519" s="1153"/>
      <c r="W1519" s="1157"/>
      <c r="X1519" s="1156"/>
      <c r="Y1519" s="1153"/>
      <c r="Z1519" s="1153"/>
      <c r="AA1519" s="1153"/>
      <c r="AB1519" s="337">
        <f t="shared" si="285"/>
        <v>0</v>
      </c>
      <c r="AC1519" s="1156"/>
      <c r="AD1519" s="1153"/>
      <c r="AE1519" s="1153">
        <v>1147.01</v>
      </c>
      <c r="AF1519" s="1153">
        <v>118.39000000000001</v>
      </c>
      <c r="AG1519" s="337">
        <f t="shared" si="275"/>
        <v>1265.4000000000001</v>
      </c>
      <c r="AH1519" s="1156"/>
      <c r="AI1519" s="1153"/>
      <c r="AJ1519" s="1153"/>
      <c r="AK1519" s="1153"/>
      <c r="AL1519" s="337">
        <f t="shared" si="284"/>
        <v>0</v>
      </c>
    </row>
    <row r="1520" spans="1:38" x14ac:dyDescent="0.2">
      <c r="A1520" s="95" t="s">
        <v>285</v>
      </c>
      <c r="B1520" s="1152" t="s">
        <v>249</v>
      </c>
      <c r="C1520" s="1152" t="s">
        <v>162</v>
      </c>
      <c r="D1520" s="1153"/>
      <c r="E1520" s="1153"/>
      <c r="F1520" s="1153"/>
      <c r="G1520" s="1153"/>
      <c r="H1520" s="1154"/>
      <c r="I1520" s="1153"/>
      <c r="J1520" s="1153"/>
      <c r="K1520" s="1153"/>
      <c r="L1520" s="1153"/>
      <c r="M1520" s="1154"/>
      <c r="N1520" s="1153"/>
      <c r="O1520" s="1153"/>
      <c r="P1520" s="1153"/>
      <c r="Q1520" s="1153"/>
      <c r="R1520" s="1155"/>
      <c r="S1520" s="1156"/>
      <c r="T1520" s="1153"/>
      <c r="U1520" s="1153"/>
      <c r="V1520" s="1153"/>
      <c r="W1520" s="1157"/>
      <c r="X1520" s="1156"/>
      <c r="Y1520" s="1153"/>
      <c r="Z1520" s="1153"/>
      <c r="AA1520" s="1153"/>
      <c r="AB1520" s="337">
        <f t="shared" si="285"/>
        <v>0</v>
      </c>
      <c r="AC1520" s="1156"/>
      <c r="AD1520" s="1153"/>
      <c r="AE1520" s="1153">
        <v>68.039999999999992</v>
      </c>
      <c r="AF1520" s="1153"/>
      <c r="AG1520" s="337">
        <f t="shared" si="275"/>
        <v>68.039999999999992</v>
      </c>
      <c r="AH1520" s="1156"/>
      <c r="AI1520" s="1153"/>
      <c r="AJ1520" s="1153"/>
      <c r="AK1520" s="1153"/>
      <c r="AL1520" s="337">
        <f t="shared" si="284"/>
        <v>0</v>
      </c>
    </row>
    <row r="1521" spans="1:38" x14ac:dyDescent="0.2">
      <c r="A1521" s="95" t="s">
        <v>285</v>
      </c>
      <c r="B1521" s="1152" t="s">
        <v>249</v>
      </c>
      <c r="C1521" s="1152" t="s">
        <v>153</v>
      </c>
      <c r="D1521" s="1153"/>
      <c r="E1521" s="1153"/>
      <c r="F1521" s="1153"/>
      <c r="G1521" s="1153"/>
      <c r="H1521" s="1154"/>
      <c r="I1521" s="1153"/>
      <c r="J1521" s="1153"/>
      <c r="K1521" s="1153"/>
      <c r="L1521" s="1153"/>
      <c r="M1521" s="1154"/>
      <c r="N1521" s="1153"/>
      <c r="O1521" s="1153"/>
      <c r="P1521" s="1153"/>
      <c r="Q1521" s="1153"/>
      <c r="R1521" s="1155"/>
      <c r="S1521" s="1156"/>
      <c r="T1521" s="1153"/>
      <c r="U1521" s="1153"/>
      <c r="V1521" s="1153"/>
      <c r="W1521" s="1157"/>
      <c r="X1521" s="1156"/>
      <c r="Y1521" s="1153"/>
      <c r="Z1521" s="1153"/>
      <c r="AA1521" s="1153"/>
      <c r="AB1521" s="337">
        <f t="shared" si="285"/>
        <v>0</v>
      </c>
      <c r="AC1521" s="1156"/>
      <c r="AD1521" s="1153"/>
      <c r="AE1521" s="1153">
        <v>2488.8599999999997</v>
      </c>
      <c r="AF1521" s="1153">
        <v>2161.25</v>
      </c>
      <c r="AG1521" s="337">
        <f t="shared" si="275"/>
        <v>4650.1099999999997</v>
      </c>
      <c r="AH1521" s="1156">
        <v>1762.5</v>
      </c>
      <c r="AI1521" s="1153">
        <v>694</v>
      </c>
      <c r="AJ1521" s="1153"/>
      <c r="AK1521" s="1153"/>
      <c r="AL1521" s="337">
        <f t="shared" si="284"/>
        <v>2456.5</v>
      </c>
    </row>
    <row r="1522" spans="1:38" x14ac:dyDescent="0.2">
      <c r="A1522" s="95" t="s">
        <v>285</v>
      </c>
      <c r="B1522" s="1152" t="s">
        <v>249</v>
      </c>
      <c r="C1522" s="1152" t="s">
        <v>141</v>
      </c>
      <c r="D1522" s="1153"/>
      <c r="E1522" s="1153"/>
      <c r="F1522" s="1153"/>
      <c r="G1522" s="1153"/>
      <c r="H1522" s="1154"/>
      <c r="I1522" s="1153"/>
      <c r="J1522" s="1153"/>
      <c r="K1522" s="1153"/>
      <c r="L1522" s="1153"/>
      <c r="M1522" s="1154"/>
      <c r="N1522" s="1153"/>
      <c r="O1522" s="1153"/>
      <c r="P1522" s="1153"/>
      <c r="Q1522" s="1153"/>
      <c r="R1522" s="1155"/>
      <c r="S1522" s="1156"/>
      <c r="T1522" s="1153"/>
      <c r="U1522" s="1153"/>
      <c r="V1522" s="1153"/>
      <c r="W1522" s="1157"/>
      <c r="X1522" s="1156"/>
      <c r="Y1522" s="1153"/>
      <c r="Z1522" s="1153"/>
      <c r="AA1522" s="1153"/>
      <c r="AB1522" s="337">
        <f t="shared" si="285"/>
        <v>0</v>
      </c>
      <c r="AC1522" s="1156"/>
      <c r="AD1522" s="1153"/>
      <c r="AE1522" s="1153">
        <v>356.11</v>
      </c>
      <c r="AF1522" s="1153">
        <v>356.5</v>
      </c>
      <c r="AG1522" s="337">
        <f t="shared" si="275"/>
        <v>712.61</v>
      </c>
      <c r="AH1522" s="1156">
        <v>81.240000000000009</v>
      </c>
      <c r="AI1522" s="1153">
        <v>155.94</v>
      </c>
      <c r="AJ1522" s="1153"/>
      <c r="AK1522" s="1153"/>
      <c r="AL1522" s="337">
        <f t="shared" si="284"/>
        <v>237.18</v>
      </c>
    </row>
    <row r="1523" spans="1:38" x14ac:dyDescent="0.2">
      <c r="A1523" s="95" t="s">
        <v>285</v>
      </c>
      <c r="B1523" s="1152" t="s">
        <v>249</v>
      </c>
      <c r="C1523" s="1152" t="s">
        <v>142</v>
      </c>
      <c r="D1523" s="1153"/>
      <c r="E1523" s="1153"/>
      <c r="F1523" s="1153"/>
      <c r="G1523" s="1153"/>
      <c r="H1523" s="1154"/>
      <c r="I1523" s="1153"/>
      <c r="J1523" s="1153"/>
      <c r="K1523" s="1153"/>
      <c r="L1523" s="1153"/>
      <c r="M1523" s="1154"/>
      <c r="N1523" s="1153"/>
      <c r="O1523" s="1153"/>
      <c r="P1523" s="1153"/>
      <c r="Q1523" s="1153"/>
      <c r="R1523" s="1155"/>
      <c r="S1523" s="1156"/>
      <c r="T1523" s="1153"/>
      <c r="U1523" s="1153"/>
      <c r="V1523" s="1153"/>
      <c r="W1523" s="1157"/>
      <c r="X1523" s="1156"/>
      <c r="Y1523" s="1153"/>
      <c r="Z1523" s="1153"/>
      <c r="AA1523" s="1153"/>
      <c r="AB1523" s="337">
        <f t="shared" si="285"/>
        <v>0</v>
      </c>
      <c r="AC1523" s="1156"/>
      <c r="AD1523" s="1153"/>
      <c r="AE1523" s="1153">
        <v>5270.56</v>
      </c>
      <c r="AF1523" s="1153">
        <v>103.46000000000001</v>
      </c>
      <c r="AG1523" s="337">
        <f t="shared" si="275"/>
        <v>5374.02</v>
      </c>
      <c r="AH1523" s="1156">
        <v>44.4</v>
      </c>
      <c r="AI1523" s="1153"/>
      <c r="AJ1523" s="1153"/>
      <c r="AK1523" s="1153"/>
      <c r="AL1523" s="337">
        <f t="shared" si="284"/>
        <v>44.4</v>
      </c>
    </row>
    <row r="1524" spans="1:38" x14ac:dyDescent="0.2">
      <c r="A1524" s="95" t="s">
        <v>285</v>
      </c>
      <c r="B1524" s="1152" t="s">
        <v>249</v>
      </c>
      <c r="C1524" s="1152" t="s">
        <v>143</v>
      </c>
      <c r="D1524" s="1153"/>
      <c r="E1524" s="1153"/>
      <c r="F1524" s="1153"/>
      <c r="G1524" s="1153"/>
      <c r="H1524" s="1154"/>
      <c r="I1524" s="1153"/>
      <c r="J1524" s="1153"/>
      <c r="K1524" s="1153"/>
      <c r="L1524" s="1153"/>
      <c r="M1524" s="1154"/>
      <c r="N1524" s="1153"/>
      <c r="O1524" s="1153"/>
      <c r="P1524" s="1153"/>
      <c r="Q1524" s="1153"/>
      <c r="R1524" s="1155"/>
      <c r="S1524" s="1156"/>
      <c r="T1524" s="1153"/>
      <c r="U1524" s="1153"/>
      <c r="V1524" s="1153"/>
      <c r="W1524" s="1157"/>
      <c r="X1524" s="1156"/>
      <c r="Y1524" s="1153"/>
      <c r="Z1524" s="1153"/>
      <c r="AA1524" s="1153"/>
      <c r="AB1524" s="337">
        <f t="shared" si="285"/>
        <v>0</v>
      </c>
      <c r="AC1524" s="1156"/>
      <c r="AD1524" s="1153"/>
      <c r="AE1524" s="1153">
        <v>2099.1600000000003</v>
      </c>
      <c r="AF1524" s="1153">
        <v>1606.9</v>
      </c>
      <c r="AG1524" s="337">
        <f t="shared" si="275"/>
        <v>3706.0600000000004</v>
      </c>
      <c r="AH1524" s="1156">
        <v>481.78</v>
      </c>
      <c r="AI1524" s="1153">
        <v>198.47</v>
      </c>
      <c r="AJ1524" s="1153"/>
      <c r="AK1524" s="1153"/>
      <c r="AL1524" s="337">
        <f t="shared" si="284"/>
        <v>680.25</v>
      </c>
    </row>
    <row r="1525" spans="1:38" x14ac:dyDescent="0.2">
      <c r="A1525" s="95" t="s">
        <v>285</v>
      </c>
      <c r="B1525" s="1152" t="s">
        <v>249</v>
      </c>
      <c r="C1525" s="1152" t="s">
        <v>144</v>
      </c>
      <c r="D1525" s="1153"/>
      <c r="E1525" s="1153"/>
      <c r="F1525" s="1153"/>
      <c r="G1525" s="1153"/>
      <c r="H1525" s="1154"/>
      <c r="I1525" s="1153"/>
      <c r="J1525" s="1153"/>
      <c r="K1525" s="1153"/>
      <c r="L1525" s="1153"/>
      <c r="M1525" s="1154"/>
      <c r="N1525" s="1153"/>
      <c r="O1525" s="1153"/>
      <c r="P1525" s="1153"/>
      <c r="Q1525" s="1153"/>
      <c r="R1525" s="1155"/>
      <c r="S1525" s="1156"/>
      <c r="T1525" s="1153"/>
      <c r="U1525" s="1153"/>
      <c r="V1525" s="1153"/>
      <c r="W1525" s="1157"/>
      <c r="X1525" s="1156"/>
      <c r="Y1525" s="1153"/>
      <c r="Z1525" s="1153"/>
      <c r="AA1525" s="1153"/>
      <c r="AB1525" s="337">
        <f t="shared" si="285"/>
        <v>0</v>
      </c>
      <c r="AC1525" s="1156"/>
      <c r="AD1525" s="1153"/>
      <c r="AE1525" s="1153">
        <v>1760.17</v>
      </c>
      <c r="AF1525" s="1153"/>
      <c r="AG1525" s="337">
        <f t="shared" si="275"/>
        <v>1760.17</v>
      </c>
      <c r="AH1525" s="1156">
        <v>278.64</v>
      </c>
      <c r="AI1525" s="1153">
        <v>615.32999999999993</v>
      </c>
      <c r="AJ1525" s="1153"/>
      <c r="AK1525" s="1153"/>
      <c r="AL1525" s="337">
        <f t="shared" si="284"/>
        <v>893.96999999999991</v>
      </c>
    </row>
    <row r="1526" spans="1:38" x14ac:dyDescent="0.2">
      <c r="A1526" s="95" t="s">
        <v>285</v>
      </c>
      <c r="B1526" s="1152" t="s">
        <v>249</v>
      </c>
      <c r="C1526" s="1152" t="s">
        <v>146</v>
      </c>
      <c r="D1526" s="1153"/>
      <c r="E1526" s="1153"/>
      <c r="F1526" s="1153"/>
      <c r="G1526" s="1153"/>
      <c r="H1526" s="1154"/>
      <c r="I1526" s="1153"/>
      <c r="J1526" s="1153"/>
      <c r="K1526" s="1153"/>
      <c r="L1526" s="1153"/>
      <c r="M1526" s="1154"/>
      <c r="N1526" s="1153"/>
      <c r="O1526" s="1153"/>
      <c r="P1526" s="1153"/>
      <c r="Q1526" s="1153"/>
      <c r="R1526" s="1155"/>
      <c r="S1526" s="1156"/>
      <c r="T1526" s="1153"/>
      <c r="U1526" s="1153"/>
      <c r="V1526" s="1153"/>
      <c r="W1526" s="1157"/>
      <c r="X1526" s="1156"/>
      <c r="Y1526" s="1153"/>
      <c r="Z1526" s="1153"/>
      <c r="AA1526" s="1153"/>
      <c r="AB1526" s="337">
        <f t="shared" si="285"/>
        <v>0</v>
      </c>
      <c r="AC1526" s="1156"/>
      <c r="AD1526" s="1153"/>
      <c r="AE1526" s="1153">
        <v>3813.7699999999991</v>
      </c>
      <c r="AF1526" s="1153">
        <v>2673.1699999999996</v>
      </c>
      <c r="AG1526" s="337">
        <f t="shared" si="275"/>
        <v>6486.9399999999987</v>
      </c>
      <c r="AH1526" s="1156">
        <v>1435.46</v>
      </c>
      <c r="AI1526" s="1153">
        <v>1081.44</v>
      </c>
      <c r="AJ1526" s="1153"/>
      <c r="AK1526" s="1153"/>
      <c r="AL1526" s="337">
        <f t="shared" si="284"/>
        <v>2516.9</v>
      </c>
    </row>
    <row r="1527" spans="1:38" x14ac:dyDescent="0.2">
      <c r="A1527" s="95" t="s">
        <v>285</v>
      </c>
      <c r="B1527" s="1224" t="s">
        <v>243</v>
      </c>
      <c r="C1527" s="1224" t="s">
        <v>124</v>
      </c>
      <c r="D1527" s="1225"/>
      <c r="E1527" s="1225"/>
      <c r="F1527" s="1225"/>
      <c r="G1527" s="1225"/>
      <c r="H1527" s="1226"/>
      <c r="I1527" s="1225"/>
      <c r="J1527" s="1225"/>
      <c r="K1527" s="1225"/>
      <c r="L1527" s="1225"/>
      <c r="M1527" s="1226"/>
      <c r="N1527" s="1225"/>
      <c r="O1527" s="1225"/>
      <c r="P1527" s="1225"/>
      <c r="Q1527" s="1225"/>
      <c r="R1527" s="1227"/>
      <c r="S1527" s="1228"/>
      <c r="T1527" s="1225"/>
      <c r="U1527" s="1225"/>
      <c r="V1527" s="1225"/>
      <c r="W1527" s="1229"/>
      <c r="X1527" s="1228"/>
      <c r="Y1527" s="1225"/>
      <c r="Z1527" s="1225"/>
      <c r="AA1527" s="1225"/>
      <c r="AB1527" s="337">
        <f t="shared" si="285"/>
        <v>0</v>
      </c>
      <c r="AC1527" s="1228"/>
      <c r="AD1527" s="1225"/>
      <c r="AE1527" s="1225">
        <v>244.11</v>
      </c>
      <c r="AF1527" s="1225">
        <v>221.93999999999997</v>
      </c>
      <c r="AG1527" s="337">
        <f t="shared" si="275"/>
        <v>466.04999999999995</v>
      </c>
      <c r="AH1527" s="1228">
        <v>95.08</v>
      </c>
      <c r="AI1527" s="1225">
        <v>96.550000000000011</v>
      </c>
      <c r="AJ1527" s="1225"/>
      <c r="AK1527" s="1225"/>
      <c r="AL1527" s="337">
        <f t="shared" si="284"/>
        <v>191.63</v>
      </c>
    </row>
    <row r="1528" spans="1:38" x14ac:dyDescent="0.2">
      <c r="A1528" s="95" t="s">
        <v>285</v>
      </c>
      <c r="B1528" s="1224" t="s">
        <v>243</v>
      </c>
      <c r="C1528" s="1224" t="s">
        <v>125</v>
      </c>
      <c r="D1528" s="1225"/>
      <c r="E1528" s="1225"/>
      <c r="F1528" s="1225"/>
      <c r="G1528" s="1225"/>
      <c r="H1528" s="1226"/>
      <c r="I1528" s="1225"/>
      <c r="J1528" s="1225"/>
      <c r="K1528" s="1225"/>
      <c r="L1528" s="1225"/>
      <c r="M1528" s="1226"/>
      <c r="N1528" s="1225"/>
      <c r="O1528" s="1225"/>
      <c r="P1528" s="1225"/>
      <c r="Q1528" s="1225"/>
      <c r="R1528" s="1227"/>
      <c r="S1528" s="1228"/>
      <c r="T1528" s="1225"/>
      <c r="U1528" s="1225"/>
      <c r="V1528" s="1225"/>
      <c r="W1528" s="1229"/>
      <c r="X1528" s="1228"/>
      <c r="Y1528" s="1225"/>
      <c r="Z1528" s="1225"/>
      <c r="AA1528" s="1225"/>
      <c r="AB1528" s="337">
        <f t="shared" si="285"/>
        <v>0</v>
      </c>
      <c r="AC1528" s="1228"/>
      <c r="AD1528" s="1225"/>
      <c r="AE1528" s="1225">
        <v>507.14</v>
      </c>
      <c r="AF1528" s="1225">
        <v>765.03000000000009</v>
      </c>
      <c r="AG1528" s="337">
        <f t="shared" si="275"/>
        <v>1272.17</v>
      </c>
      <c r="AH1528" s="1228">
        <v>853.57999999999981</v>
      </c>
      <c r="AI1528" s="1225">
        <v>325.08999999999997</v>
      </c>
      <c r="AJ1528" s="1225"/>
      <c r="AK1528" s="1225"/>
      <c r="AL1528" s="337">
        <f t="shared" si="284"/>
        <v>1178.6699999999998</v>
      </c>
    </row>
    <row r="1529" spans="1:38" x14ac:dyDescent="0.2">
      <c r="A1529" s="95" t="s">
        <v>285</v>
      </c>
      <c r="B1529" s="1224" t="s">
        <v>243</v>
      </c>
      <c r="C1529" s="1224" t="s">
        <v>126</v>
      </c>
      <c r="D1529" s="1225"/>
      <c r="E1529" s="1225"/>
      <c r="F1529" s="1225"/>
      <c r="G1529" s="1225"/>
      <c r="H1529" s="1226"/>
      <c r="I1529" s="1225"/>
      <c r="J1529" s="1225"/>
      <c r="K1529" s="1225"/>
      <c r="L1529" s="1225"/>
      <c r="M1529" s="1226"/>
      <c r="N1529" s="1225"/>
      <c r="O1529" s="1225"/>
      <c r="P1529" s="1225"/>
      <c r="Q1529" s="1225"/>
      <c r="R1529" s="1227"/>
      <c r="S1529" s="1228"/>
      <c r="T1529" s="1225"/>
      <c r="U1529" s="1225"/>
      <c r="V1529" s="1225"/>
      <c r="W1529" s="1229"/>
      <c r="X1529" s="1228"/>
      <c r="Y1529" s="1225"/>
      <c r="Z1529" s="1225"/>
      <c r="AA1529" s="1225"/>
      <c r="AB1529" s="337">
        <f t="shared" si="285"/>
        <v>0</v>
      </c>
      <c r="AC1529" s="1228"/>
      <c r="AD1529" s="1225"/>
      <c r="AE1529" s="1225">
        <v>6348.7999999999984</v>
      </c>
      <c r="AF1529" s="1225">
        <v>5051.1099999999997</v>
      </c>
      <c r="AG1529" s="337">
        <f t="shared" si="275"/>
        <v>11399.909999999998</v>
      </c>
      <c r="AH1529" s="1228">
        <v>4138.8</v>
      </c>
      <c r="AI1529" s="1225">
        <v>1008.15</v>
      </c>
      <c r="AJ1529" s="1225"/>
      <c r="AK1529" s="1225"/>
      <c r="AL1529" s="337">
        <f t="shared" si="284"/>
        <v>5146.95</v>
      </c>
    </row>
    <row r="1530" spans="1:38" x14ac:dyDescent="0.2">
      <c r="A1530" s="95" t="s">
        <v>285</v>
      </c>
      <c r="B1530" s="1224" t="s">
        <v>243</v>
      </c>
      <c r="C1530" s="1224" t="s">
        <v>160</v>
      </c>
      <c r="D1530" s="1225"/>
      <c r="E1530" s="1225"/>
      <c r="F1530" s="1225"/>
      <c r="G1530" s="1225"/>
      <c r="H1530" s="1226"/>
      <c r="I1530" s="1225"/>
      <c r="J1530" s="1225"/>
      <c r="K1530" s="1225"/>
      <c r="L1530" s="1225"/>
      <c r="M1530" s="1226"/>
      <c r="N1530" s="1225"/>
      <c r="O1530" s="1225"/>
      <c r="P1530" s="1225"/>
      <c r="Q1530" s="1225"/>
      <c r="R1530" s="1227"/>
      <c r="S1530" s="1228"/>
      <c r="T1530" s="1225"/>
      <c r="U1530" s="1225"/>
      <c r="V1530" s="1225"/>
      <c r="W1530" s="1229"/>
      <c r="X1530" s="1228"/>
      <c r="Y1530" s="1225"/>
      <c r="Z1530" s="1225"/>
      <c r="AA1530" s="1225"/>
      <c r="AB1530" s="337">
        <f t="shared" si="285"/>
        <v>0</v>
      </c>
      <c r="AC1530" s="1228"/>
      <c r="AD1530" s="1225"/>
      <c r="AE1530" s="1225">
        <v>1578.1000000000001</v>
      </c>
      <c r="AF1530" s="1225">
        <v>2044</v>
      </c>
      <c r="AG1530" s="337">
        <f t="shared" si="275"/>
        <v>3622.1000000000004</v>
      </c>
      <c r="AH1530" s="1228">
        <v>1135.79</v>
      </c>
      <c r="AI1530" s="1225">
        <v>228.36</v>
      </c>
      <c r="AJ1530" s="1225"/>
      <c r="AK1530" s="1225"/>
      <c r="AL1530" s="337">
        <f t="shared" si="284"/>
        <v>1364.15</v>
      </c>
    </row>
    <row r="1531" spans="1:38" x14ac:dyDescent="0.2">
      <c r="A1531" s="95" t="s">
        <v>285</v>
      </c>
      <c r="B1531" s="1224" t="s">
        <v>243</v>
      </c>
      <c r="C1531" s="1224" t="s">
        <v>127</v>
      </c>
      <c r="D1531" s="1225"/>
      <c r="E1531" s="1225"/>
      <c r="F1531" s="1225"/>
      <c r="G1531" s="1225"/>
      <c r="H1531" s="1226"/>
      <c r="I1531" s="1225"/>
      <c r="J1531" s="1225"/>
      <c r="K1531" s="1225"/>
      <c r="L1531" s="1225"/>
      <c r="M1531" s="1226"/>
      <c r="N1531" s="1225"/>
      <c r="O1531" s="1225"/>
      <c r="P1531" s="1225"/>
      <c r="Q1531" s="1225"/>
      <c r="R1531" s="1227"/>
      <c r="S1531" s="1228"/>
      <c r="T1531" s="1225"/>
      <c r="U1531" s="1225"/>
      <c r="V1531" s="1225"/>
      <c r="W1531" s="1229"/>
      <c r="X1531" s="1228"/>
      <c r="Y1531" s="1225"/>
      <c r="Z1531" s="1225"/>
      <c r="AA1531" s="1225"/>
      <c r="AB1531" s="337">
        <f t="shared" si="285"/>
        <v>0</v>
      </c>
      <c r="AC1531" s="1228"/>
      <c r="AD1531" s="1225"/>
      <c r="AE1531" s="1225">
        <v>4077.4700000000003</v>
      </c>
      <c r="AF1531" s="1225">
        <v>3333.6600000000008</v>
      </c>
      <c r="AG1531" s="337">
        <f t="shared" si="275"/>
        <v>7411.130000000001</v>
      </c>
      <c r="AH1531" s="1228">
        <v>1885.7600000000002</v>
      </c>
      <c r="AI1531" s="1225">
        <v>225.83999999999997</v>
      </c>
      <c r="AJ1531" s="1225"/>
      <c r="AK1531" s="1225"/>
      <c r="AL1531" s="337">
        <f t="shared" si="284"/>
        <v>2111.6000000000004</v>
      </c>
    </row>
    <row r="1532" spans="1:38" x14ac:dyDescent="0.2">
      <c r="A1532" s="95" t="s">
        <v>285</v>
      </c>
      <c r="B1532" s="1224" t="s">
        <v>243</v>
      </c>
      <c r="C1532" s="1224" t="s">
        <v>150</v>
      </c>
      <c r="D1532" s="1225"/>
      <c r="E1532" s="1225"/>
      <c r="F1532" s="1225"/>
      <c r="G1532" s="1225"/>
      <c r="H1532" s="1226"/>
      <c r="I1532" s="1225"/>
      <c r="J1532" s="1225"/>
      <c r="K1532" s="1225"/>
      <c r="L1532" s="1225"/>
      <c r="M1532" s="1226"/>
      <c r="N1532" s="1225"/>
      <c r="O1532" s="1225"/>
      <c r="P1532" s="1225"/>
      <c r="Q1532" s="1225"/>
      <c r="R1532" s="1227"/>
      <c r="S1532" s="1228"/>
      <c r="T1532" s="1225"/>
      <c r="U1532" s="1225"/>
      <c r="V1532" s="1225"/>
      <c r="W1532" s="1229"/>
      <c r="X1532" s="1228"/>
      <c r="Y1532" s="1225"/>
      <c r="Z1532" s="1225"/>
      <c r="AA1532" s="1225"/>
      <c r="AB1532" s="337">
        <f t="shared" si="285"/>
        <v>0</v>
      </c>
      <c r="AC1532" s="1228"/>
      <c r="AD1532" s="1225"/>
      <c r="AE1532" s="1225">
        <v>765.1099999999999</v>
      </c>
      <c r="AF1532" s="1225">
        <v>3781.55</v>
      </c>
      <c r="AG1532" s="337">
        <f t="shared" si="275"/>
        <v>4546.66</v>
      </c>
      <c r="AH1532" s="1228">
        <v>2906.62</v>
      </c>
      <c r="AI1532" s="1225">
        <v>1847.9299999999998</v>
      </c>
      <c r="AJ1532" s="1225"/>
      <c r="AK1532" s="1225"/>
      <c r="AL1532" s="337">
        <f t="shared" si="284"/>
        <v>4754.5499999999993</v>
      </c>
    </row>
    <row r="1533" spans="1:38" x14ac:dyDescent="0.2">
      <c r="A1533" s="95" t="s">
        <v>285</v>
      </c>
      <c r="B1533" s="1224" t="s">
        <v>243</v>
      </c>
      <c r="C1533" s="1224" t="s">
        <v>129</v>
      </c>
      <c r="D1533" s="1225"/>
      <c r="E1533" s="1225"/>
      <c r="F1533" s="1225"/>
      <c r="G1533" s="1225"/>
      <c r="H1533" s="1226"/>
      <c r="I1533" s="1225"/>
      <c r="J1533" s="1225"/>
      <c r="K1533" s="1225"/>
      <c r="L1533" s="1225"/>
      <c r="M1533" s="1226"/>
      <c r="N1533" s="1225"/>
      <c r="O1533" s="1225"/>
      <c r="P1533" s="1225"/>
      <c r="Q1533" s="1225"/>
      <c r="R1533" s="1227"/>
      <c r="S1533" s="1228"/>
      <c r="T1533" s="1225"/>
      <c r="U1533" s="1225"/>
      <c r="V1533" s="1225"/>
      <c r="W1533" s="1229"/>
      <c r="X1533" s="1228"/>
      <c r="Y1533" s="1225"/>
      <c r="Z1533" s="1225"/>
      <c r="AA1533" s="1225"/>
      <c r="AB1533" s="337">
        <f t="shared" si="285"/>
        <v>0</v>
      </c>
      <c r="AC1533" s="1228"/>
      <c r="AD1533" s="1225"/>
      <c r="AE1533" s="1225">
        <v>409.23999999999995</v>
      </c>
      <c r="AF1533" s="1225">
        <v>566.29999999999995</v>
      </c>
      <c r="AG1533" s="337">
        <f t="shared" si="275"/>
        <v>975.54</v>
      </c>
      <c r="AH1533" s="1228">
        <v>511.61</v>
      </c>
      <c r="AI1533" s="1225">
        <v>343.71999999999997</v>
      </c>
      <c r="AJ1533" s="1225"/>
      <c r="AK1533" s="1225"/>
      <c r="AL1533" s="337">
        <f t="shared" si="284"/>
        <v>855.32999999999993</v>
      </c>
    </row>
    <row r="1534" spans="1:38" x14ac:dyDescent="0.2">
      <c r="A1534" s="95" t="s">
        <v>285</v>
      </c>
      <c r="B1534" s="1224" t="s">
        <v>243</v>
      </c>
      <c r="C1534" s="1224" t="s">
        <v>130</v>
      </c>
      <c r="D1534" s="1225"/>
      <c r="E1534" s="1225"/>
      <c r="F1534" s="1225"/>
      <c r="G1534" s="1225"/>
      <c r="H1534" s="1226"/>
      <c r="I1534" s="1225"/>
      <c r="J1534" s="1225"/>
      <c r="K1534" s="1225"/>
      <c r="L1534" s="1225"/>
      <c r="M1534" s="1226"/>
      <c r="N1534" s="1225"/>
      <c r="O1534" s="1225"/>
      <c r="P1534" s="1225"/>
      <c r="Q1534" s="1225"/>
      <c r="R1534" s="1227"/>
      <c r="S1534" s="1228"/>
      <c r="T1534" s="1225"/>
      <c r="U1534" s="1225"/>
      <c r="V1534" s="1225"/>
      <c r="W1534" s="1229"/>
      <c r="X1534" s="1228"/>
      <c r="Y1534" s="1225"/>
      <c r="Z1534" s="1225"/>
      <c r="AA1534" s="1225"/>
      <c r="AB1534" s="337">
        <f t="shared" si="285"/>
        <v>0</v>
      </c>
      <c r="AC1534" s="1228"/>
      <c r="AD1534" s="1225"/>
      <c r="AE1534" s="1225">
        <v>56.44</v>
      </c>
      <c r="AF1534" s="1225">
        <v>76.13</v>
      </c>
      <c r="AG1534" s="337">
        <f t="shared" si="275"/>
        <v>132.57</v>
      </c>
      <c r="AH1534" s="1228">
        <v>0</v>
      </c>
      <c r="AI1534" s="1225"/>
      <c r="AJ1534" s="1225"/>
      <c r="AK1534" s="1225"/>
      <c r="AL1534" s="337">
        <f t="shared" si="284"/>
        <v>0</v>
      </c>
    </row>
    <row r="1535" spans="1:38" x14ac:dyDescent="0.2">
      <c r="A1535" s="95" t="s">
        <v>285</v>
      </c>
      <c r="B1535" s="1224" t="s">
        <v>243</v>
      </c>
      <c r="C1535" s="1224" t="s">
        <v>131</v>
      </c>
      <c r="D1535" s="1225"/>
      <c r="E1535" s="1225"/>
      <c r="F1535" s="1225"/>
      <c r="G1535" s="1225"/>
      <c r="H1535" s="1226"/>
      <c r="I1535" s="1225"/>
      <c r="J1535" s="1225"/>
      <c r="K1535" s="1225"/>
      <c r="L1535" s="1225"/>
      <c r="M1535" s="1226"/>
      <c r="N1535" s="1225"/>
      <c r="O1535" s="1225"/>
      <c r="P1535" s="1225"/>
      <c r="Q1535" s="1225"/>
      <c r="R1535" s="1227"/>
      <c r="S1535" s="1228"/>
      <c r="T1535" s="1225"/>
      <c r="U1535" s="1225"/>
      <c r="V1535" s="1225"/>
      <c r="W1535" s="1229"/>
      <c r="X1535" s="1228"/>
      <c r="Y1535" s="1225"/>
      <c r="Z1535" s="1225"/>
      <c r="AA1535" s="1225"/>
      <c r="AB1535" s="337">
        <f t="shared" si="285"/>
        <v>0</v>
      </c>
      <c r="AC1535" s="1228"/>
      <c r="AD1535" s="1225"/>
      <c r="AE1535" s="1225">
        <v>12568.640000000001</v>
      </c>
      <c r="AF1535" s="1225">
        <v>13225.470000000001</v>
      </c>
      <c r="AG1535" s="337">
        <f t="shared" si="275"/>
        <v>25794.11</v>
      </c>
      <c r="AH1535" s="1228">
        <v>9631.5400000000009</v>
      </c>
      <c r="AI1535" s="1225">
        <v>4055.8900000000003</v>
      </c>
      <c r="AJ1535" s="1225"/>
      <c r="AK1535" s="1225"/>
      <c r="AL1535" s="337">
        <f t="shared" si="284"/>
        <v>13687.43</v>
      </c>
    </row>
    <row r="1536" spans="1:38" x14ac:dyDescent="0.2">
      <c r="A1536" s="95" t="s">
        <v>285</v>
      </c>
      <c r="B1536" s="1224" t="s">
        <v>243</v>
      </c>
      <c r="C1536" s="1239" t="s">
        <v>226</v>
      </c>
      <c r="D1536" s="1240"/>
      <c r="E1536" s="1240"/>
      <c r="F1536" s="1240"/>
      <c r="G1536" s="1240"/>
      <c r="H1536" s="1241"/>
      <c r="I1536" s="1240"/>
      <c r="J1536" s="1240"/>
      <c r="K1536" s="1240"/>
      <c r="L1536" s="1240"/>
      <c r="M1536" s="1241"/>
      <c r="N1536" s="1240"/>
      <c r="O1536" s="1240"/>
      <c r="P1536" s="1240"/>
      <c r="Q1536" s="1240"/>
      <c r="R1536" s="1242"/>
      <c r="S1536" s="1243"/>
      <c r="T1536" s="1240"/>
      <c r="U1536" s="1240"/>
      <c r="V1536" s="1240"/>
      <c r="W1536" s="1244"/>
      <c r="X1536" s="1243"/>
      <c r="Y1536" s="1240"/>
      <c r="Z1536" s="1240"/>
      <c r="AA1536" s="1240"/>
      <c r="AB1536" s="337">
        <f t="shared" si="285"/>
        <v>0</v>
      </c>
      <c r="AC1536" s="1243"/>
      <c r="AD1536" s="1240"/>
      <c r="AE1536" s="1240">
        <v>809.51</v>
      </c>
      <c r="AF1536" s="1240">
        <v>786.66</v>
      </c>
      <c r="AG1536" s="337">
        <f t="shared" si="275"/>
        <v>1596.17</v>
      </c>
      <c r="AH1536" s="1228">
        <v>11.72</v>
      </c>
      <c r="AI1536" s="1225"/>
      <c r="AJ1536" s="1240"/>
      <c r="AK1536" s="1240"/>
      <c r="AL1536" s="337">
        <f t="shared" si="284"/>
        <v>11.72</v>
      </c>
    </row>
    <row r="1537" spans="1:38" x14ac:dyDescent="0.2">
      <c r="A1537" s="95" t="s">
        <v>285</v>
      </c>
      <c r="B1537" s="1224" t="s">
        <v>243</v>
      </c>
      <c r="C1537" s="1224" t="s">
        <v>132</v>
      </c>
      <c r="D1537" s="1225"/>
      <c r="E1537" s="1225"/>
      <c r="F1537" s="1225"/>
      <c r="G1537" s="1225"/>
      <c r="H1537" s="1226"/>
      <c r="I1537" s="1225"/>
      <c r="J1537" s="1225"/>
      <c r="K1537" s="1225"/>
      <c r="L1537" s="1225"/>
      <c r="M1537" s="1226"/>
      <c r="N1537" s="1225"/>
      <c r="O1537" s="1225"/>
      <c r="P1537" s="1225"/>
      <c r="Q1537" s="1225"/>
      <c r="R1537" s="1227"/>
      <c r="S1537" s="1228"/>
      <c r="T1537" s="1225"/>
      <c r="U1537" s="1225"/>
      <c r="V1537" s="1225"/>
      <c r="W1537" s="1229"/>
      <c r="X1537" s="1228"/>
      <c r="Y1537" s="1225"/>
      <c r="Z1537" s="1225"/>
      <c r="AA1537" s="1225"/>
      <c r="AB1537" s="337">
        <f t="shared" si="285"/>
        <v>0</v>
      </c>
      <c r="AC1537" s="1228"/>
      <c r="AD1537" s="1225"/>
      <c r="AE1537" s="1225">
        <v>148.86000000000001</v>
      </c>
      <c r="AF1537" s="1225"/>
      <c r="AG1537" s="337">
        <f t="shared" si="275"/>
        <v>148.86000000000001</v>
      </c>
      <c r="AH1537" s="1228"/>
      <c r="AI1537" s="1225"/>
      <c r="AJ1537" s="1225"/>
      <c r="AK1537" s="1225"/>
      <c r="AL1537" s="337">
        <f t="shared" si="284"/>
        <v>0</v>
      </c>
    </row>
    <row r="1538" spans="1:38" x14ac:dyDescent="0.2">
      <c r="A1538" s="95" t="s">
        <v>285</v>
      </c>
      <c r="B1538" s="1224" t="s">
        <v>243</v>
      </c>
      <c r="C1538" s="1224" t="s">
        <v>133</v>
      </c>
      <c r="D1538" s="1225"/>
      <c r="E1538" s="1225"/>
      <c r="F1538" s="1225"/>
      <c r="G1538" s="1225"/>
      <c r="H1538" s="1226"/>
      <c r="I1538" s="1225"/>
      <c r="J1538" s="1225"/>
      <c r="K1538" s="1225"/>
      <c r="L1538" s="1225"/>
      <c r="M1538" s="1226"/>
      <c r="N1538" s="1225"/>
      <c r="O1538" s="1225"/>
      <c r="P1538" s="1225"/>
      <c r="Q1538" s="1225"/>
      <c r="R1538" s="1227"/>
      <c r="S1538" s="1228"/>
      <c r="T1538" s="1225"/>
      <c r="U1538" s="1225"/>
      <c r="V1538" s="1225"/>
      <c r="W1538" s="1229"/>
      <c r="X1538" s="1228"/>
      <c r="Y1538" s="1225"/>
      <c r="Z1538" s="1225"/>
      <c r="AA1538" s="1225"/>
      <c r="AB1538" s="337">
        <f t="shared" si="285"/>
        <v>0</v>
      </c>
      <c r="AC1538" s="1228"/>
      <c r="AD1538" s="1225"/>
      <c r="AE1538" s="1225">
        <v>208.81</v>
      </c>
      <c r="AF1538" s="1225">
        <v>163.07</v>
      </c>
      <c r="AG1538" s="337">
        <f t="shared" si="275"/>
        <v>371.88</v>
      </c>
      <c r="AH1538" s="1228">
        <v>145.42000000000002</v>
      </c>
      <c r="AI1538" s="1225">
        <v>8.91</v>
      </c>
      <c r="AJ1538" s="1225"/>
      <c r="AK1538" s="1225"/>
      <c r="AL1538" s="337">
        <f t="shared" si="284"/>
        <v>154.33000000000001</v>
      </c>
    </row>
    <row r="1539" spans="1:38" x14ac:dyDescent="0.2">
      <c r="A1539" s="95" t="s">
        <v>285</v>
      </c>
      <c r="B1539" s="1224" t="s">
        <v>243</v>
      </c>
      <c r="C1539" s="1224" t="s">
        <v>135</v>
      </c>
      <c r="D1539" s="1225"/>
      <c r="E1539" s="1225"/>
      <c r="F1539" s="1225"/>
      <c r="G1539" s="1225"/>
      <c r="H1539" s="1226"/>
      <c r="I1539" s="1225"/>
      <c r="J1539" s="1225"/>
      <c r="K1539" s="1225"/>
      <c r="L1539" s="1225"/>
      <c r="M1539" s="1226"/>
      <c r="N1539" s="1225"/>
      <c r="O1539" s="1225"/>
      <c r="P1539" s="1225"/>
      <c r="Q1539" s="1225"/>
      <c r="R1539" s="1227"/>
      <c r="S1539" s="1228"/>
      <c r="T1539" s="1225"/>
      <c r="U1539" s="1225"/>
      <c r="V1539" s="1225"/>
      <c r="W1539" s="1229"/>
      <c r="X1539" s="1228"/>
      <c r="Y1539" s="1225"/>
      <c r="Z1539" s="1225"/>
      <c r="AA1539" s="1225"/>
      <c r="AB1539" s="337">
        <f t="shared" si="285"/>
        <v>0</v>
      </c>
      <c r="AC1539" s="1228"/>
      <c r="AD1539" s="1225"/>
      <c r="AE1539" s="1225">
        <v>31.310000000000002</v>
      </c>
      <c r="AF1539" s="1225"/>
      <c r="AG1539" s="337">
        <f t="shared" si="275"/>
        <v>31.310000000000002</v>
      </c>
      <c r="AH1539" s="1228">
        <v>0</v>
      </c>
      <c r="AI1539" s="1225">
        <v>50.27</v>
      </c>
      <c r="AJ1539" s="1225"/>
      <c r="AK1539" s="1225"/>
      <c r="AL1539" s="337">
        <f t="shared" si="284"/>
        <v>50.27</v>
      </c>
    </row>
    <row r="1540" spans="1:38" x14ac:dyDescent="0.2">
      <c r="A1540" s="95" t="s">
        <v>285</v>
      </c>
      <c r="B1540" s="1224" t="s">
        <v>243</v>
      </c>
      <c r="C1540" s="1224" t="s">
        <v>155</v>
      </c>
      <c r="D1540" s="1225"/>
      <c r="E1540" s="1225"/>
      <c r="F1540" s="1225"/>
      <c r="G1540" s="1225"/>
      <c r="H1540" s="1226"/>
      <c r="I1540" s="1225"/>
      <c r="J1540" s="1225"/>
      <c r="K1540" s="1225"/>
      <c r="L1540" s="1225"/>
      <c r="M1540" s="1226"/>
      <c r="N1540" s="1225"/>
      <c r="O1540" s="1225"/>
      <c r="P1540" s="1225"/>
      <c r="Q1540" s="1225"/>
      <c r="R1540" s="1227"/>
      <c r="S1540" s="1228"/>
      <c r="T1540" s="1225"/>
      <c r="U1540" s="1225"/>
      <c r="V1540" s="1225"/>
      <c r="W1540" s="1229"/>
      <c r="X1540" s="1228"/>
      <c r="Y1540" s="1225"/>
      <c r="Z1540" s="1225"/>
      <c r="AA1540" s="1225"/>
      <c r="AB1540" s="337">
        <f t="shared" si="285"/>
        <v>0</v>
      </c>
      <c r="AC1540" s="1228"/>
      <c r="AD1540" s="1225"/>
      <c r="AE1540" s="1225">
        <v>412.95</v>
      </c>
      <c r="AF1540" s="1225">
        <v>2573.4299999999998</v>
      </c>
      <c r="AG1540" s="337">
        <f t="shared" si="275"/>
        <v>2986.3799999999997</v>
      </c>
      <c r="AH1540" s="1228">
        <v>1391.9600000000003</v>
      </c>
      <c r="AI1540" s="1225">
        <v>486.65999999999997</v>
      </c>
      <c r="AJ1540" s="1225"/>
      <c r="AK1540" s="1225"/>
      <c r="AL1540" s="337">
        <f t="shared" si="284"/>
        <v>1878.6200000000003</v>
      </c>
    </row>
    <row r="1541" spans="1:38" x14ac:dyDescent="0.2">
      <c r="A1541" s="95" t="s">
        <v>285</v>
      </c>
      <c r="B1541" s="1224" t="s">
        <v>243</v>
      </c>
      <c r="C1541" s="1239" t="s">
        <v>254</v>
      </c>
      <c r="D1541" s="1240"/>
      <c r="E1541" s="1240"/>
      <c r="F1541" s="1240"/>
      <c r="G1541" s="1240"/>
      <c r="H1541" s="1241"/>
      <c r="I1541" s="1240"/>
      <c r="J1541" s="1240"/>
      <c r="K1541" s="1240"/>
      <c r="L1541" s="1240"/>
      <c r="M1541" s="1241"/>
      <c r="N1541" s="1240"/>
      <c r="O1541" s="1240"/>
      <c r="P1541" s="1240"/>
      <c r="Q1541" s="1240"/>
      <c r="R1541" s="1242"/>
      <c r="S1541" s="1243"/>
      <c r="T1541" s="1240"/>
      <c r="U1541" s="1240"/>
      <c r="V1541" s="1240"/>
      <c r="W1541" s="1244"/>
      <c r="X1541" s="1243"/>
      <c r="Y1541" s="1240"/>
      <c r="Z1541" s="1240"/>
      <c r="AA1541" s="1240"/>
      <c r="AB1541" s="337">
        <f t="shared" si="285"/>
        <v>0</v>
      </c>
      <c r="AC1541" s="1243"/>
      <c r="AD1541" s="1240"/>
      <c r="AE1541" s="1240">
        <v>177.69</v>
      </c>
      <c r="AF1541" s="1240">
        <v>106.8</v>
      </c>
      <c r="AG1541" s="337">
        <f t="shared" si="275"/>
        <v>284.49</v>
      </c>
      <c r="AH1541" s="1228"/>
      <c r="AI1541" s="1225"/>
      <c r="AJ1541" s="1240"/>
      <c r="AK1541" s="1240"/>
      <c r="AL1541" s="337">
        <f t="shared" si="284"/>
        <v>0</v>
      </c>
    </row>
    <row r="1542" spans="1:38" x14ac:dyDescent="0.2">
      <c r="A1542" s="95" t="s">
        <v>285</v>
      </c>
      <c r="B1542" s="1224" t="s">
        <v>243</v>
      </c>
      <c r="C1542" s="1675" t="s">
        <v>137</v>
      </c>
      <c r="D1542" s="1676"/>
      <c r="E1542" s="1676"/>
      <c r="F1542" s="1676"/>
      <c r="G1542" s="1676"/>
      <c r="H1542" s="1677"/>
      <c r="I1542" s="1676"/>
      <c r="J1542" s="1676"/>
      <c r="K1542" s="1676"/>
      <c r="L1542" s="1676"/>
      <c r="M1542" s="1677"/>
      <c r="N1542" s="1676"/>
      <c r="O1542" s="1676"/>
      <c r="P1542" s="1676"/>
      <c r="Q1542" s="1676"/>
      <c r="R1542" s="1678"/>
      <c r="S1542" s="1679"/>
      <c r="T1542" s="1676"/>
      <c r="U1542" s="1676"/>
      <c r="V1542" s="1676"/>
      <c r="W1542" s="1680"/>
      <c r="X1542" s="1679"/>
      <c r="Y1542" s="1676"/>
      <c r="Z1542" s="1676"/>
      <c r="AA1542" s="1676"/>
      <c r="AB1542" s="337">
        <f t="shared" si="285"/>
        <v>0</v>
      </c>
      <c r="AC1542" s="1679"/>
      <c r="AD1542" s="1676"/>
      <c r="AE1542" s="1676"/>
      <c r="AF1542" s="1676"/>
      <c r="AG1542" s="337">
        <f t="shared" si="275"/>
        <v>0</v>
      </c>
      <c r="AH1542" s="1679"/>
      <c r="AI1542" s="1225">
        <v>103.54</v>
      </c>
      <c r="AJ1542" s="1676"/>
      <c r="AK1542" s="1676"/>
      <c r="AL1542" s="337">
        <f t="shared" si="284"/>
        <v>103.54</v>
      </c>
    </row>
    <row r="1543" spans="1:38" x14ac:dyDescent="0.2">
      <c r="A1543" s="95" t="s">
        <v>285</v>
      </c>
      <c r="B1543" s="1224" t="s">
        <v>243</v>
      </c>
      <c r="C1543" s="1224" t="s">
        <v>138</v>
      </c>
      <c r="D1543" s="1225"/>
      <c r="E1543" s="1225"/>
      <c r="F1543" s="1225"/>
      <c r="G1543" s="1225"/>
      <c r="H1543" s="1226"/>
      <c r="I1543" s="1225"/>
      <c r="J1543" s="1225"/>
      <c r="K1543" s="1225"/>
      <c r="L1543" s="1225"/>
      <c r="M1543" s="1226"/>
      <c r="N1543" s="1225"/>
      <c r="O1543" s="1225"/>
      <c r="P1543" s="1225"/>
      <c r="Q1543" s="1225"/>
      <c r="R1543" s="1227"/>
      <c r="S1543" s="1228"/>
      <c r="T1543" s="1225"/>
      <c r="U1543" s="1225"/>
      <c r="V1543" s="1225"/>
      <c r="W1543" s="1229"/>
      <c r="X1543" s="1228"/>
      <c r="Y1543" s="1225"/>
      <c r="Z1543" s="1225"/>
      <c r="AA1543" s="1225"/>
      <c r="AB1543" s="337">
        <f t="shared" si="285"/>
        <v>0</v>
      </c>
      <c r="AC1543" s="1228"/>
      <c r="AD1543" s="1225"/>
      <c r="AE1543" s="1225">
        <v>206.5</v>
      </c>
      <c r="AF1543" s="1225">
        <v>326.77999999999997</v>
      </c>
      <c r="AG1543" s="337">
        <f t="shared" si="275"/>
        <v>533.28</v>
      </c>
      <c r="AH1543" s="1228">
        <v>91.22</v>
      </c>
      <c r="AI1543" s="1225">
        <v>13.95</v>
      </c>
      <c r="AJ1543" s="1225"/>
      <c r="AK1543" s="1225"/>
      <c r="AL1543" s="337">
        <f t="shared" si="284"/>
        <v>105.17</v>
      </c>
    </row>
    <row r="1544" spans="1:38" x14ac:dyDescent="0.2">
      <c r="A1544" s="95" t="s">
        <v>285</v>
      </c>
      <c r="B1544" s="1224" t="s">
        <v>243</v>
      </c>
      <c r="C1544" s="1224" t="s">
        <v>139</v>
      </c>
      <c r="D1544" s="1225"/>
      <c r="E1544" s="1225"/>
      <c r="F1544" s="1225"/>
      <c r="G1544" s="1225"/>
      <c r="H1544" s="1226"/>
      <c r="I1544" s="1225"/>
      <c r="J1544" s="1225"/>
      <c r="K1544" s="1225"/>
      <c r="L1544" s="1225"/>
      <c r="M1544" s="1226"/>
      <c r="N1544" s="1225"/>
      <c r="O1544" s="1225"/>
      <c r="P1544" s="1225"/>
      <c r="Q1544" s="1225"/>
      <c r="R1544" s="1227"/>
      <c r="S1544" s="1228"/>
      <c r="T1544" s="1225"/>
      <c r="U1544" s="1225"/>
      <c r="V1544" s="1225"/>
      <c r="W1544" s="1229"/>
      <c r="X1544" s="1228"/>
      <c r="Y1544" s="1225"/>
      <c r="Z1544" s="1225"/>
      <c r="AA1544" s="1225"/>
      <c r="AB1544" s="337">
        <f t="shared" si="285"/>
        <v>0</v>
      </c>
      <c r="AC1544" s="1228"/>
      <c r="AD1544" s="1225"/>
      <c r="AE1544" s="1225">
        <v>1648.0300000000002</v>
      </c>
      <c r="AF1544" s="1225">
        <v>826.04</v>
      </c>
      <c r="AG1544" s="337">
        <f t="shared" si="275"/>
        <v>2474.0700000000002</v>
      </c>
      <c r="AH1544" s="1228">
        <v>431.34000000000003</v>
      </c>
      <c r="AI1544" s="1225">
        <v>245.55</v>
      </c>
      <c r="AJ1544" s="1225"/>
      <c r="AK1544" s="1225"/>
      <c r="AL1544" s="337">
        <f t="shared" si="284"/>
        <v>676.8900000000001</v>
      </c>
    </row>
    <row r="1545" spans="1:38" x14ac:dyDescent="0.2">
      <c r="A1545" s="95" t="s">
        <v>285</v>
      </c>
      <c r="B1545" s="1224" t="s">
        <v>243</v>
      </c>
      <c r="C1545" s="1224" t="s">
        <v>153</v>
      </c>
      <c r="D1545" s="1225"/>
      <c r="E1545" s="1225"/>
      <c r="F1545" s="1225"/>
      <c r="G1545" s="1225"/>
      <c r="H1545" s="1226"/>
      <c r="I1545" s="1225"/>
      <c r="J1545" s="1225"/>
      <c r="K1545" s="1225"/>
      <c r="L1545" s="1225"/>
      <c r="M1545" s="1226"/>
      <c r="N1545" s="1225"/>
      <c r="O1545" s="1225"/>
      <c r="P1545" s="1225"/>
      <c r="Q1545" s="1225"/>
      <c r="R1545" s="1227"/>
      <c r="S1545" s="1228"/>
      <c r="T1545" s="1225"/>
      <c r="U1545" s="1225"/>
      <c r="V1545" s="1225"/>
      <c r="W1545" s="1229"/>
      <c r="X1545" s="1228"/>
      <c r="Y1545" s="1225"/>
      <c r="Z1545" s="1225"/>
      <c r="AA1545" s="1225"/>
      <c r="AB1545" s="337">
        <f t="shared" si="285"/>
        <v>0</v>
      </c>
      <c r="AC1545" s="1228"/>
      <c r="AD1545" s="1225"/>
      <c r="AE1545" s="1225">
        <v>6579.0000000000009</v>
      </c>
      <c r="AF1545" s="1225">
        <v>8014.38</v>
      </c>
      <c r="AG1545" s="337">
        <f t="shared" si="275"/>
        <v>14593.380000000001</v>
      </c>
      <c r="AH1545" s="1228">
        <v>7061.4599999999991</v>
      </c>
      <c r="AI1545" s="1225">
        <v>4288.6299999999992</v>
      </c>
      <c r="AJ1545" s="1225"/>
      <c r="AK1545" s="1225"/>
      <c r="AL1545" s="337">
        <f t="shared" si="284"/>
        <v>11350.089999999998</v>
      </c>
    </row>
    <row r="1546" spans="1:38" x14ac:dyDescent="0.2">
      <c r="A1546" s="95" t="s">
        <v>285</v>
      </c>
      <c r="B1546" s="1224" t="s">
        <v>243</v>
      </c>
      <c r="C1546" s="1224" t="s">
        <v>141</v>
      </c>
      <c r="D1546" s="1225"/>
      <c r="E1546" s="1225"/>
      <c r="F1546" s="1225"/>
      <c r="G1546" s="1225"/>
      <c r="H1546" s="1226"/>
      <c r="I1546" s="1225"/>
      <c r="J1546" s="1225"/>
      <c r="K1546" s="1225"/>
      <c r="L1546" s="1225"/>
      <c r="M1546" s="1226"/>
      <c r="N1546" s="1225"/>
      <c r="O1546" s="1225"/>
      <c r="P1546" s="1225"/>
      <c r="Q1546" s="1225"/>
      <c r="R1546" s="1227"/>
      <c r="S1546" s="1228"/>
      <c r="T1546" s="1225"/>
      <c r="U1546" s="1225"/>
      <c r="V1546" s="1225"/>
      <c r="W1546" s="1229"/>
      <c r="X1546" s="1228"/>
      <c r="Y1546" s="1225"/>
      <c r="Z1546" s="1225"/>
      <c r="AA1546" s="1225"/>
      <c r="AB1546" s="337">
        <f t="shared" si="285"/>
        <v>0</v>
      </c>
      <c r="AC1546" s="1228"/>
      <c r="AD1546" s="1225"/>
      <c r="AE1546" s="1225">
        <v>22814.400000000001</v>
      </c>
      <c r="AF1546" s="1225">
        <v>24283.469999999998</v>
      </c>
      <c r="AG1546" s="337">
        <f t="shared" si="275"/>
        <v>47097.869999999995</v>
      </c>
      <c r="AH1546" s="1228">
        <v>20667.189999999999</v>
      </c>
      <c r="AI1546" s="1225">
        <v>9429.73</v>
      </c>
      <c r="AJ1546" s="1225"/>
      <c r="AK1546" s="1225"/>
      <c r="AL1546" s="337">
        <f t="shared" si="284"/>
        <v>30096.92</v>
      </c>
    </row>
    <row r="1547" spans="1:38" x14ac:dyDescent="0.2">
      <c r="A1547" s="95" t="s">
        <v>285</v>
      </c>
      <c r="B1547" s="1224" t="s">
        <v>243</v>
      </c>
      <c r="C1547" s="1224" t="s">
        <v>142</v>
      </c>
      <c r="D1547" s="1225"/>
      <c r="E1547" s="1225"/>
      <c r="F1547" s="1225"/>
      <c r="G1547" s="1225"/>
      <c r="H1547" s="1226"/>
      <c r="I1547" s="1225"/>
      <c r="J1547" s="1225"/>
      <c r="K1547" s="1225"/>
      <c r="L1547" s="1225"/>
      <c r="M1547" s="1226"/>
      <c r="N1547" s="1225"/>
      <c r="O1547" s="1225"/>
      <c r="P1547" s="1225"/>
      <c r="Q1547" s="1225"/>
      <c r="R1547" s="1227"/>
      <c r="S1547" s="1228"/>
      <c r="T1547" s="1225"/>
      <c r="U1547" s="1225"/>
      <c r="V1547" s="1225"/>
      <c r="W1547" s="1229"/>
      <c r="X1547" s="1228"/>
      <c r="Y1547" s="1225"/>
      <c r="Z1547" s="1225"/>
      <c r="AA1547" s="1225"/>
      <c r="AB1547" s="337">
        <f t="shared" si="285"/>
        <v>0</v>
      </c>
      <c r="AC1547" s="1228"/>
      <c r="AD1547" s="1225"/>
      <c r="AE1547" s="1225">
        <v>40643.560000000012</v>
      </c>
      <c r="AF1547" s="1225">
        <v>2903.47</v>
      </c>
      <c r="AG1547" s="337">
        <f t="shared" si="275"/>
        <v>43547.030000000013</v>
      </c>
      <c r="AH1547" s="1228">
        <v>3159.8399999999997</v>
      </c>
      <c r="AI1547" s="1225">
        <v>1354.8600000000001</v>
      </c>
      <c r="AJ1547" s="1225"/>
      <c r="AK1547" s="1225"/>
      <c r="AL1547" s="337">
        <f t="shared" si="284"/>
        <v>4514.7</v>
      </c>
    </row>
    <row r="1548" spans="1:38" x14ac:dyDescent="0.2">
      <c r="A1548" s="95" t="s">
        <v>285</v>
      </c>
      <c r="B1548" s="1224" t="s">
        <v>243</v>
      </c>
      <c r="C1548" s="1224" t="s">
        <v>143</v>
      </c>
      <c r="D1548" s="1225"/>
      <c r="E1548" s="1225"/>
      <c r="F1548" s="1225"/>
      <c r="G1548" s="1225"/>
      <c r="H1548" s="1226"/>
      <c r="I1548" s="1225"/>
      <c r="J1548" s="1225"/>
      <c r="K1548" s="1225"/>
      <c r="L1548" s="1225"/>
      <c r="M1548" s="1226"/>
      <c r="N1548" s="1225"/>
      <c r="O1548" s="1225"/>
      <c r="P1548" s="1225"/>
      <c r="Q1548" s="1225"/>
      <c r="R1548" s="1227"/>
      <c r="S1548" s="1228"/>
      <c r="T1548" s="1225"/>
      <c r="U1548" s="1225"/>
      <c r="V1548" s="1225"/>
      <c r="W1548" s="1229"/>
      <c r="X1548" s="1228"/>
      <c r="Y1548" s="1225"/>
      <c r="Z1548" s="1225"/>
      <c r="AA1548" s="1225"/>
      <c r="AB1548" s="337">
        <f t="shared" si="285"/>
        <v>0</v>
      </c>
      <c r="AC1548" s="1228"/>
      <c r="AD1548" s="1225"/>
      <c r="AE1548" s="1225">
        <v>17836.21</v>
      </c>
      <c r="AF1548" s="1225">
        <v>21141.800000000003</v>
      </c>
      <c r="AG1548" s="337">
        <f t="shared" si="275"/>
        <v>38978.01</v>
      </c>
      <c r="AH1548" s="1228">
        <v>7114.8799999999992</v>
      </c>
      <c r="AI1548" s="1225">
        <v>5728.34</v>
      </c>
      <c r="AJ1548" s="1225"/>
      <c r="AK1548" s="1225"/>
      <c r="AL1548" s="337">
        <f t="shared" si="284"/>
        <v>12843.22</v>
      </c>
    </row>
    <row r="1549" spans="1:38" x14ac:dyDescent="0.2">
      <c r="A1549" s="95" t="s">
        <v>285</v>
      </c>
      <c r="B1549" s="1224" t="s">
        <v>243</v>
      </c>
      <c r="C1549" s="1224" t="s">
        <v>144</v>
      </c>
      <c r="D1549" s="1225"/>
      <c r="E1549" s="1225"/>
      <c r="F1549" s="1225"/>
      <c r="G1549" s="1225"/>
      <c r="H1549" s="1226"/>
      <c r="I1549" s="1225"/>
      <c r="J1549" s="1225"/>
      <c r="K1549" s="1225"/>
      <c r="L1549" s="1225"/>
      <c r="M1549" s="1226"/>
      <c r="N1549" s="1225"/>
      <c r="O1549" s="1225"/>
      <c r="P1549" s="1225"/>
      <c r="Q1549" s="1225"/>
      <c r="R1549" s="1227"/>
      <c r="S1549" s="1228"/>
      <c r="T1549" s="1225"/>
      <c r="U1549" s="1225"/>
      <c r="V1549" s="1225"/>
      <c r="W1549" s="1229"/>
      <c r="X1549" s="1228"/>
      <c r="Y1549" s="1225"/>
      <c r="Z1549" s="1225"/>
      <c r="AA1549" s="1225"/>
      <c r="AB1549" s="337">
        <f t="shared" si="285"/>
        <v>0</v>
      </c>
      <c r="AC1549" s="1228"/>
      <c r="AD1549" s="1225"/>
      <c r="AE1549" s="1225">
        <v>17426.719999999998</v>
      </c>
      <c r="AF1549" s="1225">
        <v>15694.1</v>
      </c>
      <c r="AG1549" s="337">
        <f t="shared" si="275"/>
        <v>33120.82</v>
      </c>
      <c r="AH1549" s="1228">
        <v>11912.04</v>
      </c>
      <c r="AI1549" s="1225">
        <v>6287.85</v>
      </c>
      <c r="AJ1549" s="1225"/>
      <c r="AK1549" s="1225"/>
      <c r="AL1549" s="337">
        <f t="shared" si="284"/>
        <v>18199.89</v>
      </c>
    </row>
    <row r="1550" spans="1:38" x14ac:dyDescent="0.2">
      <c r="A1550" s="95" t="s">
        <v>285</v>
      </c>
      <c r="B1550" s="1224" t="s">
        <v>243</v>
      </c>
      <c r="C1550" s="1224" t="s">
        <v>170</v>
      </c>
      <c r="D1550" s="1225"/>
      <c r="E1550" s="1225"/>
      <c r="F1550" s="1225"/>
      <c r="G1550" s="1225"/>
      <c r="H1550" s="1226"/>
      <c r="I1550" s="1225"/>
      <c r="J1550" s="1225"/>
      <c r="K1550" s="1225"/>
      <c r="L1550" s="1225"/>
      <c r="M1550" s="1226"/>
      <c r="N1550" s="1225"/>
      <c r="O1550" s="1225"/>
      <c r="P1550" s="1225"/>
      <c r="Q1550" s="1225"/>
      <c r="R1550" s="1227"/>
      <c r="S1550" s="1228"/>
      <c r="T1550" s="1225"/>
      <c r="U1550" s="1225"/>
      <c r="V1550" s="1225"/>
      <c r="W1550" s="1229"/>
      <c r="X1550" s="1228"/>
      <c r="Y1550" s="1225"/>
      <c r="Z1550" s="1225"/>
      <c r="AA1550" s="1225"/>
      <c r="AB1550" s="337">
        <f t="shared" si="285"/>
        <v>0</v>
      </c>
      <c r="AC1550" s="1228"/>
      <c r="AD1550" s="1225"/>
      <c r="AE1550" s="1225">
        <v>15806.820000000002</v>
      </c>
      <c r="AF1550" s="1225">
        <v>8538.01</v>
      </c>
      <c r="AG1550" s="337">
        <f t="shared" si="275"/>
        <v>24344.83</v>
      </c>
      <c r="AH1550" s="1228">
        <v>2137.9</v>
      </c>
      <c r="AI1550" s="1225">
        <v>2923.76</v>
      </c>
      <c r="AJ1550" s="1225"/>
      <c r="AK1550" s="1225"/>
      <c r="AL1550" s="337">
        <f t="shared" si="284"/>
        <v>5061.66</v>
      </c>
    </row>
    <row r="1551" spans="1:38" x14ac:dyDescent="0.2">
      <c r="A1551" s="95" t="s">
        <v>285</v>
      </c>
      <c r="B1551" s="1224" t="s">
        <v>243</v>
      </c>
      <c r="C1551" s="1224" t="s">
        <v>146</v>
      </c>
      <c r="D1551" s="1225"/>
      <c r="E1551" s="1225"/>
      <c r="F1551" s="1225"/>
      <c r="G1551" s="1225"/>
      <c r="H1551" s="1226"/>
      <c r="I1551" s="1225"/>
      <c r="J1551" s="1225"/>
      <c r="K1551" s="1225"/>
      <c r="L1551" s="1225"/>
      <c r="M1551" s="1226"/>
      <c r="N1551" s="1225"/>
      <c r="O1551" s="1225"/>
      <c r="P1551" s="1225"/>
      <c r="Q1551" s="1225"/>
      <c r="R1551" s="1227"/>
      <c r="S1551" s="1228"/>
      <c r="T1551" s="1225"/>
      <c r="U1551" s="1225"/>
      <c r="V1551" s="1225"/>
      <c r="W1551" s="1229"/>
      <c r="X1551" s="1228"/>
      <c r="Y1551" s="1225"/>
      <c r="Z1551" s="1225"/>
      <c r="AA1551" s="1225"/>
      <c r="AB1551" s="337">
        <f t="shared" si="285"/>
        <v>0</v>
      </c>
      <c r="AC1551" s="1228"/>
      <c r="AD1551" s="1225"/>
      <c r="AE1551" s="1225">
        <v>3043.68</v>
      </c>
      <c r="AF1551" s="1225">
        <v>1620.09</v>
      </c>
      <c r="AG1551" s="337">
        <f t="shared" si="275"/>
        <v>4663.7699999999995</v>
      </c>
      <c r="AH1551" s="1228">
        <v>1126.17</v>
      </c>
      <c r="AI1551" s="1225">
        <v>1852.96</v>
      </c>
      <c r="AJ1551" s="1225"/>
      <c r="AK1551" s="1225"/>
      <c r="AL1551" s="337">
        <f t="shared" si="284"/>
        <v>2979.13</v>
      </c>
    </row>
    <row r="1552" spans="1:38" x14ac:dyDescent="0.2">
      <c r="A1552" s="95" t="s">
        <v>285</v>
      </c>
      <c r="B1552" s="1224" t="s">
        <v>243</v>
      </c>
      <c r="C1552" s="1224" t="s">
        <v>147</v>
      </c>
      <c r="D1552" s="1225"/>
      <c r="E1552" s="1225"/>
      <c r="F1552" s="1225"/>
      <c r="G1552" s="1225"/>
      <c r="H1552" s="1226"/>
      <c r="I1552" s="1225"/>
      <c r="J1552" s="1225"/>
      <c r="K1552" s="1225"/>
      <c r="L1552" s="1225"/>
      <c r="M1552" s="1226"/>
      <c r="N1552" s="1225"/>
      <c r="O1552" s="1225"/>
      <c r="P1552" s="1225"/>
      <c r="Q1552" s="1225"/>
      <c r="R1552" s="1227"/>
      <c r="S1552" s="1228"/>
      <c r="T1552" s="1225"/>
      <c r="U1552" s="1225"/>
      <c r="V1552" s="1225"/>
      <c r="W1552" s="1229"/>
      <c r="X1552" s="1228"/>
      <c r="Y1552" s="1225"/>
      <c r="Z1552" s="1225"/>
      <c r="AA1552" s="1225"/>
      <c r="AB1552" s="337">
        <f t="shared" si="285"/>
        <v>0</v>
      </c>
      <c r="AC1552" s="1228"/>
      <c r="AD1552" s="1225"/>
      <c r="AE1552" s="1225">
        <v>4971.7</v>
      </c>
      <c r="AF1552" s="1225">
        <v>5099.28</v>
      </c>
      <c r="AG1552" s="337">
        <f t="shared" si="275"/>
        <v>10070.98</v>
      </c>
      <c r="AH1552" s="1228">
        <v>3391.4200000000005</v>
      </c>
      <c r="AI1552" s="1225">
        <v>1264.6099999999999</v>
      </c>
      <c r="AJ1552" s="1225"/>
      <c r="AK1552" s="1225"/>
      <c r="AL1552" s="337">
        <f t="shared" si="284"/>
        <v>4656.0300000000007</v>
      </c>
    </row>
    <row r="1553" spans="1:38" x14ac:dyDescent="0.2">
      <c r="A1553" s="95" t="s">
        <v>285</v>
      </c>
      <c r="B1553" s="1180" t="s">
        <v>11</v>
      </c>
      <c r="C1553" s="1180" t="s">
        <v>159</v>
      </c>
      <c r="D1553" s="1181"/>
      <c r="E1553" s="1181"/>
      <c r="F1553" s="1181"/>
      <c r="G1553" s="1181"/>
      <c r="H1553" s="1182"/>
      <c r="I1553" s="1181"/>
      <c r="J1553" s="1181"/>
      <c r="K1553" s="1181"/>
      <c r="L1553" s="1181"/>
      <c r="M1553" s="1182"/>
      <c r="N1553" s="1181"/>
      <c r="O1553" s="1181"/>
      <c r="P1553" s="1181"/>
      <c r="Q1553" s="1181"/>
      <c r="R1553" s="1183"/>
      <c r="S1553" s="1184"/>
      <c r="T1553" s="1181"/>
      <c r="U1553" s="1181"/>
      <c r="V1553" s="1181"/>
      <c r="W1553" s="1185"/>
      <c r="X1553" s="1184"/>
      <c r="Y1553" s="1181"/>
      <c r="Z1553" s="1181"/>
      <c r="AA1553" s="1181"/>
      <c r="AB1553" s="337">
        <f t="shared" si="285"/>
        <v>0</v>
      </c>
      <c r="AC1553" s="1184"/>
      <c r="AD1553" s="1181"/>
      <c r="AE1553" s="1181">
        <v>2338.5500000000006</v>
      </c>
      <c r="AF1553" s="1181">
        <v>1812.1300000000003</v>
      </c>
      <c r="AG1553" s="337">
        <f t="shared" si="275"/>
        <v>4150.6800000000012</v>
      </c>
      <c r="AH1553" s="1184">
        <v>1008.9500000000002</v>
      </c>
      <c r="AI1553" s="1181"/>
      <c r="AJ1553" s="1181"/>
      <c r="AK1553" s="1181"/>
      <c r="AL1553" s="337">
        <f t="shared" si="284"/>
        <v>1008.9500000000002</v>
      </c>
    </row>
    <row r="1554" spans="1:38" x14ac:dyDescent="0.2">
      <c r="A1554" s="95" t="s">
        <v>285</v>
      </c>
      <c r="B1554" s="1180" t="s">
        <v>11</v>
      </c>
      <c r="C1554" s="1180" t="s">
        <v>134</v>
      </c>
      <c r="D1554" s="1181"/>
      <c r="E1554" s="1181"/>
      <c r="F1554" s="1181"/>
      <c r="G1554" s="1181"/>
      <c r="H1554" s="1182"/>
      <c r="I1554" s="1181"/>
      <c r="J1554" s="1181"/>
      <c r="K1554" s="1181"/>
      <c r="L1554" s="1181"/>
      <c r="M1554" s="1182"/>
      <c r="N1554" s="1181"/>
      <c r="O1554" s="1181"/>
      <c r="P1554" s="1181"/>
      <c r="Q1554" s="1181"/>
      <c r="R1554" s="1183"/>
      <c r="S1554" s="1184"/>
      <c r="T1554" s="1181"/>
      <c r="U1554" s="1181"/>
      <c r="V1554" s="1181"/>
      <c r="W1554" s="1185"/>
      <c r="X1554" s="1184"/>
      <c r="Y1554" s="1181"/>
      <c r="Z1554" s="1181"/>
      <c r="AA1554" s="1181"/>
      <c r="AB1554" s="337">
        <f t="shared" si="285"/>
        <v>0</v>
      </c>
      <c r="AC1554" s="1184"/>
      <c r="AD1554" s="1181"/>
      <c r="AE1554" s="1181">
        <v>34.24</v>
      </c>
      <c r="AF1554" s="1181">
        <v>55.88</v>
      </c>
      <c r="AG1554" s="337">
        <f t="shared" si="275"/>
        <v>90.12</v>
      </c>
      <c r="AH1554" s="1184">
        <v>0</v>
      </c>
      <c r="AI1554" s="1181"/>
      <c r="AJ1554" s="1181"/>
      <c r="AK1554" s="1181"/>
      <c r="AL1554" s="337">
        <f t="shared" si="284"/>
        <v>0</v>
      </c>
    </row>
    <row r="1555" spans="1:38" x14ac:dyDescent="0.2">
      <c r="A1555" s="95" t="s">
        <v>285</v>
      </c>
      <c r="B1555" s="1180" t="s">
        <v>11</v>
      </c>
      <c r="C1555" s="1180" t="s">
        <v>137</v>
      </c>
      <c r="D1555" s="1181"/>
      <c r="E1555" s="1181"/>
      <c r="F1555" s="1181"/>
      <c r="G1555" s="1181"/>
      <c r="H1555" s="1182"/>
      <c r="I1555" s="1181"/>
      <c r="J1555" s="1181"/>
      <c r="K1555" s="1181"/>
      <c r="L1555" s="1181"/>
      <c r="M1555" s="1182"/>
      <c r="N1555" s="1181"/>
      <c r="O1555" s="1181"/>
      <c r="P1555" s="1181"/>
      <c r="Q1555" s="1181"/>
      <c r="R1555" s="1183"/>
      <c r="S1555" s="1184"/>
      <c r="T1555" s="1181"/>
      <c r="U1555" s="1181"/>
      <c r="V1555" s="1181"/>
      <c r="W1555" s="1185"/>
      <c r="X1555" s="1184"/>
      <c r="Y1555" s="1181"/>
      <c r="Z1555" s="1181"/>
      <c r="AA1555" s="1181"/>
      <c r="AB1555" s="337">
        <f t="shared" si="285"/>
        <v>0</v>
      </c>
      <c r="AC1555" s="1184"/>
      <c r="AD1555" s="1181"/>
      <c r="AE1555" s="1181">
        <v>245.63999999999996</v>
      </c>
      <c r="AF1555" s="1181">
        <v>232.75</v>
      </c>
      <c r="AG1555" s="337">
        <f t="shared" si="275"/>
        <v>478.39</v>
      </c>
      <c r="AH1555" s="1184">
        <v>259.10999999999996</v>
      </c>
      <c r="AI1555" s="1181"/>
      <c r="AJ1555" s="1181"/>
      <c r="AK1555" s="1181"/>
      <c r="AL1555" s="337">
        <f t="shared" si="284"/>
        <v>259.10999999999996</v>
      </c>
    </row>
    <row r="1556" spans="1:38" x14ac:dyDescent="0.2">
      <c r="A1556" s="95" t="s">
        <v>285</v>
      </c>
      <c r="B1556" s="1180" t="s">
        <v>11</v>
      </c>
      <c r="C1556" s="1180" t="s">
        <v>153</v>
      </c>
      <c r="D1556" s="1181"/>
      <c r="E1556" s="1181"/>
      <c r="F1556" s="1181"/>
      <c r="G1556" s="1181"/>
      <c r="H1556" s="1182"/>
      <c r="I1556" s="1181"/>
      <c r="J1556" s="1181"/>
      <c r="K1556" s="1181"/>
      <c r="L1556" s="1181"/>
      <c r="M1556" s="1182"/>
      <c r="N1556" s="1181"/>
      <c r="O1556" s="1181"/>
      <c r="P1556" s="1181"/>
      <c r="Q1556" s="1181"/>
      <c r="R1556" s="1183"/>
      <c r="S1556" s="1184"/>
      <c r="T1556" s="1181"/>
      <c r="U1556" s="1181"/>
      <c r="V1556" s="1181"/>
      <c r="W1556" s="1185"/>
      <c r="X1556" s="1184"/>
      <c r="Y1556" s="1181"/>
      <c r="Z1556" s="1181"/>
      <c r="AA1556" s="1181"/>
      <c r="AB1556" s="337">
        <f t="shared" si="285"/>
        <v>0</v>
      </c>
      <c r="AC1556" s="1184"/>
      <c r="AD1556" s="1181"/>
      <c r="AE1556" s="1181">
        <v>8468.130000000001</v>
      </c>
      <c r="AF1556" s="1181">
        <v>3535.8100000000004</v>
      </c>
      <c r="AG1556" s="337">
        <f t="shared" si="275"/>
        <v>12003.940000000002</v>
      </c>
      <c r="AH1556" s="1184">
        <v>7759.9399999999987</v>
      </c>
      <c r="AI1556" s="1181"/>
      <c r="AJ1556" s="1181"/>
      <c r="AK1556" s="1181"/>
      <c r="AL1556" s="337">
        <f t="shared" si="284"/>
        <v>7759.9399999999987</v>
      </c>
    </row>
    <row r="1557" spans="1:38" x14ac:dyDescent="0.2">
      <c r="A1557" s="95" t="s">
        <v>285</v>
      </c>
      <c r="B1557" s="1180" t="s">
        <v>11</v>
      </c>
      <c r="C1557" s="1180" t="s">
        <v>143</v>
      </c>
      <c r="D1557" s="1181"/>
      <c r="E1557" s="1181"/>
      <c r="F1557" s="1181"/>
      <c r="G1557" s="1181"/>
      <c r="H1557" s="1182"/>
      <c r="I1557" s="1181"/>
      <c r="J1557" s="1181"/>
      <c r="K1557" s="1181"/>
      <c r="L1557" s="1181"/>
      <c r="M1557" s="1182"/>
      <c r="N1557" s="1181"/>
      <c r="O1557" s="1181"/>
      <c r="P1557" s="1181"/>
      <c r="Q1557" s="1181"/>
      <c r="R1557" s="1183"/>
      <c r="S1557" s="1184"/>
      <c r="T1557" s="1181"/>
      <c r="U1557" s="1181"/>
      <c r="V1557" s="1181"/>
      <c r="W1557" s="1185"/>
      <c r="X1557" s="1184"/>
      <c r="Y1557" s="1181"/>
      <c r="Z1557" s="1181"/>
      <c r="AA1557" s="1181"/>
      <c r="AB1557" s="337">
        <f t="shared" si="285"/>
        <v>0</v>
      </c>
      <c r="AC1557" s="1184"/>
      <c r="AD1557" s="1181"/>
      <c r="AE1557" s="1181">
        <v>623.06999999999994</v>
      </c>
      <c r="AF1557" s="1181">
        <v>931.24</v>
      </c>
      <c r="AG1557" s="337">
        <f t="shared" si="275"/>
        <v>1554.31</v>
      </c>
      <c r="AH1557" s="1184">
        <v>5339.65</v>
      </c>
      <c r="AI1557" s="1181"/>
      <c r="AJ1557" s="1181"/>
      <c r="AK1557" s="1181"/>
      <c r="AL1557" s="337">
        <f t="shared" si="284"/>
        <v>5339.65</v>
      </c>
    </row>
    <row r="1558" spans="1:38" x14ac:dyDescent="0.2">
      <c r="A1558" s="95" t="s">
        <v>285</v>
      </c>
      <c r="B1558" s="1180" t="s">
        <v>11</v>
      </c>
      <c r="C1558" s="1180" t="s">
        <v>157</v>
      </c>
      <c r="D1558" s="1181"/>
      <c r="E1558" s="1181"/>
      <c r="F1558" s="1181"/>
      <c r="G1558" s="1181"/>
      <c r="H1558" s="1182"/>
      <c r="I1558" s="1181"/>
      <c r="J1558" s="1181"/>
      <c r="K1558" s="1181"/>
      <c r="L1558" s="1181"/>
      <c r="M1558" s="1182"/>
      <c r="N1558" s="1181"/>
      <c r="O1558" s="1181"/>
      <c r="P1558" s="1181"/>
      <c r="Q1558" s="1181"/>
      <c r="R1558" s="1183"/>
      <c r="S1558" s="1184"/>
      <c r="T1558" s="1181"/>
      <c r="U1558" s="1181"/>
      <c r="V1558" s="1181"/>
      <c r="W1558" s="1185"/>
      <c r="X1558" s="1184"/>
      <c r="Y1558" s="1181"/>
      <c r="Z1558" s="1181"/>
      <c r="AA1558" s="1181"/>
      <c r="AB1558" s="337">
        <f t="shared" si="285"/>
        <v>0</v>
      </c>
      <c r="AC1558" s="1184"/>
      <c r="AD1558" s="1181"/>
      <c r="AE1558" s="1181">
        <v>18973.62</v>
      </c>
      <c r="AF1558" s="1181">
        <v>16960.240000000002</v>
      </c>
      <c r="AG1558" s="337">
        <f t="shared" si="275"/>
        <v>35933.86</v>
      </c>
      <c r="AH1558" s="1184">
        <v>9426.9600000000009</v>
      </c>
      <c r="AI1558" s="1181"/>
      <c r="AJ1558" s="1181"/>
      <c r="AK1558" s="1181"/>
      <c r="AL1558" s="337">
        <f t="shared" si="284"/>
        <v>9426.9600000000009</v>
      </c>
    </row>
    <row r="1559" spans="1:38" x14ac:dyDescent="0.2">
      <c r="A1559" s="95" t="s">
        <v>285</v>
      </c>
      <c r="B1559" s="1180" t="s">
        <v>11</v>
      </c>
      <c r="C1559" s="1180" t="s">
        <v>147</v>
      </c>
      <c r="D1559" s="1181"/>
      <c r="E1559" s="1181"/>
      <c r="F1559" s="1181"/>
      <c r="G1559" s="1181"/>
      <c r="H1559" s="1182"/>
      <c r="I1559" s="1181"/>
      <c r="J1559" s="1181"/>
      <c r="K1559" s="1181"/>
      <c r="L1559" s="1181"/>
      <c r="M1559" s="1182"/>
      <c r="N1559" s="1181"/>
      <c r="O1559" s="1181"/>
      <c r="P1559" s="1181"/>
      <c r="Q1559" s="1181"/>
      <c r="R1559" s="1183"/>
      <c r="S1559" s="1184"/>
      <c r="T1559" s="1181"/>
      <c r="U1559" s="1181"/>
      <c r="V1559" s="1181"/>
      <c r="W1559" s="1185"/>
      <c r="X1559" s="1184"/>
      <c r="Y1559" s="1181"/>
      <c r="Z1559" s="1181"/>
      <c r="AA1559" s="1181"/>
      <c r="AB1559" s="337">
        <f t="shared" si="285"/>
        <v>0</v>
      </c>
      <c r="AC1559" s="1184"/>
      <c r="AD1559" s="1181"/>
      <c r="AE1559" s="1181">
        <v>833.36000000000013</v>
      </c>
      <c r="AF1559" s="1181"/>
      <c r="AG1559" s="337">
        <f t="shared" si="275"/>
        <v>833.36000000000013</v>
      </c>
      <c r="AH1559" s="1184"/>
      <c r="AI1559" s="1181"/>
      <c r="AJ1559" s="1181"/>
      <c r="AK1559" s="1181"/>
      <c r="AL1559" s="337">
        <f t="shared" si="284"/>
        <v>0</v>
      </c>
    </row>
    <row r="1560" spans="1:38" x14ac:dyDescent="0.2">
      <c r="A1560" s="95" t="s">
        <v>285</v>
      </c>
      <c r="B1560" s="1294" t="s">
        <v>29</v>
      </c>
      <c r="C1560" s="1294" t="s">
        <v>125</v>
      </c>
      <c r="D1560" s="1295"/>
      <c r="E1560" s="1295"/>
      <c r="F1560" s="1295"/>
      <c r="G1560" s="1295"/>
      <c r="H1560" s="1296"/>
      <c r="I1560" s="1295"/>
      <c r="J1560" s="1295"/>
      <c r="K1560" s="1295"/>
      <c r="L1560" s="1295"/>
      <c r="M1560" s="1296"/>
      <c r="N1560" s="1295"/>
      <c r="O1560" s="1295"/>
      <c r="P1560" s="1295"/>
      <c r="Q1560" s="1295"/>
      <c r="R1560" s="1297"/>
      <c r="S1560" s="1298"/>
      <c r="T1560" s="1295"/>
      <c r="U1560" s="1295"/>
      <c r="V1560" s="1295"/>
      <c r="W1560" s="1299"/>
      <c r="X1560" s="1298"/>
      <c r="Y1560" s="1295"/>
      <c r="Z1560" s="1295"/>
      <c r="AA1560" s="1295"/>
      <c r="AB1560" s="337">
        <f t="shared" si="285"/>
        <v>0</v>
      </c>
      <c r="AC1560" s="1298"/>
      <c r="AD1560" s="1295"/>
      <c r="AE1560" s="1295">
        <v>247</v>
      </c>
      <c r="AF1560" s="1295">
        <v>385</v>
      </c>
      <c r="AG1560" s="337">
        <f t="shared" si="275"/>
        <v>632</v>
      </c>
      <c r="AH1560" s="1298">
        <v>942</v>
      </c>
      <c r="AI1560" s="1295"/>
      <c r="AJ1560" s="1295"/>
      <c r="AK1560" s="1295"/>
      <c r="AL1560" s="337">
        <f t="shared" si="284"/>
        <v>942</v>
      </c>
    </row>
    <row r="1561" spans="1:38" x14ac:dyDescent="0.2">
      <c r="A1561" s="95" t="s">
        <v>285</v>
      </c>
      <c r="B1561" s="1294" t="s">
        <v>29</v>
      </c>
      <c r="C1561" s="1294" t="s">
        <v>161</v>
      </c>
      <c r="D1561" s="1295"/>
      <c r="E1561" s="1295"/>
      <c r="F1561" s="1295"/>
      <c r="G1561" s="1295"/>
      <c r="H1561" s="1296"/>
      <c r="I1561" s="1295"/>
      <c r="J1561" s="1295"/>
      <c r="K1561" s="1295"/>
      <c r="L1561" s="1295"/>
      <c r="M1561" s="1296"/>
      <c r="N1561" s="1295"/>
      <c r="O1561" s="1295"/>
      <c r="P1561" s="1295"/>
      <c r="Q1561" s="1295"/>
      <c r="R1561" s="1297"/>
      <c r="S1561" s="1298"/>
      <c r="T1561" s="1295"/>
      <c r="U1561" s="1295"/>
      <c r="V1561" s="1295"/>
      <c r="W1561" s="1299"/>
      <c r="X1561" s="1298"/>
      <c r="Y1561" s="1295"/>
      <c r="Z1561" s="1295"/>
      <c r="AA1561" s="1295"/>
      <c r="AB1561" s="337">
        <f t="shared" si="285"/>
        <v>0</v>
      </c>
      <c r="AC1561" s="1298"/>
      <c r="AD1561" s="1295"/>
      <c r="AE1561" s="1295">
        <v>8385.5499999999993</v>
      </c>
      <c r="AF1561" s="1295">
        <v>13495</v>
      </c>
      <c r="AG1561" s="337">
        <f t="shared" si="275"/>
        <v>21880.55</v>
      </c>
      <c r="AH1561" s="1298">
        <v>4907</v>
      </c>
      <c r="AI1561" s="1295">
        <v>7062</v>
      </c>
      <c r="AJ1561" s="1295"/>
      <c r="AK1561" s="1295"/>
      <c r="AL1561" s="337">
        <f t="shared" si="284"/>
        <v>11969</v>
      </c>
    </row>
    <row r="1562" spans="1:38" x14ac:dyDescent="0.2">
      <c r="A1562" s="95" t="s">
        <v>285</v>
      </c>
      <c r="B1562" s="1294" t="s">
        <v>29</v>
      </c>
      <c r="C1562" s="1294" t="s">
        <v>160</v>
      </c>
      <c r="D1562" s="1295"/>
      <c r="E1562" s="1295"/>
      <c r="F1562" s="1295"/>
      <c r="G1562" s="1295"/>
      <c r="H1562" s="1296"/>
      <c r="I1562" s="1295"/>
      <c r="J1562" s="1295"/>
      <c r="K1562" s="1295"/>
      <c r="L1562" s="1295"/>
      <c r="M1562" s="1296"/>
      <c r="N1562" s="1295"/>
      <c r="O1562" s="1295"/>
      <c r="P1562" s="1295"/>
      <c r="Q1562" s="1295"/>
      <c r="R1562" s="1297"/>
      <c r="S1562" s="1298"/>
      <c r="T1562" s="1295"/>
      <c r="U1562" s="1295"/>
      <c r="V1562" s="1295"/>
      <c r="W1562" s="1299"/>
      <c r="X1562" s="1298"/>
      <c r="Y1562" s="1295"/>
      <c r="Z1562" s="1295"/>
      <c r="AA1562" s="1295"/>
      <c r="AB1562" s="337">
        <f t="shared" si="285"/>
        <v>0</v>
      </c>
      <c r="AC1562" s="1298"/>
      <c r="AD1562" s="1295"/>
      <c r="AE1562" s="1295">
        <v>4294.380000000001</v>
      </c>
      <c r="AF1562" s="1295">
        <v>3671</v>
      </c>
      <c r="AG1562" s="337">
        <f t="shared" si="275"/>
        <v>7965.380000000001</v>
      </c>
      <c r="AH1562" s="1298">
        <v>2933</v>
      </c>
      <c r="AI1562" s="1295">
        <v>1270</v>
      </c>
      <c r="AJ1562" s="1295"/>
      <c r="AK1562" s="1295"/>
      <c r="AL1562" s="337">
        <f t="shared" si="284"/>
        <v>4203</v>
      </c>
    </row>
    <row r="1563" spans="1:38" x14ac:dyDescent="0.2">
      <c r="A1563" s="95" t="s">
        <v>285</v>
      </c>
      <c r="B1563" s="1294" t="s">
        <v>29</v>
      </c>
      <c r="C1563" s="1294" t="s">
        <v>127</v>
      </c>
      <c r="D1563" s="1295"/>
      <c r="E1563" s="1295"/>
      <c r="F1563" s="1295"/>
      <c r="G1563" s="1295"/>
      <c r="H1563" s="1296"/>
      <c r="I1563" s="1295"/>
      <c r="J1563" s="1295"/>
      <c r="K1563" s="1295"/>
      <c r="L1563" s="1295"/>
      <c r="M1563" s="1296"/>
      <c r="N1563" s="1295"/>
      <c r="O1563" s="1295"/>
      <c r="P1563" s="1295"/>
      <c r="Q1563" s="1295"/>
      <c r="R1563" s="1297"/>
      <c r="S1563" s="1298"/>
      <c r="T1563" s="1295"/>
      <c r="U1563" s="1295"/>
      <c r="V1563" s="1295"/>
      <c r="W1563" s="1299"/>
      <c r="X1563" s="1298"/>
      <c r="Y1563" s="1295"/>
      <c r="Z1563" s="1295"/>
      <c r="AA1563" s="1295"/>
      <c r="AB1563" s="337">
        <f t="shared" si="285"/>
        <v>0</v>
      </c>
      <c r="AC1563" s="1298"/>
      <c r="AD1563" s="1295"/>
      <c r="AE1563" s="1295">
        <v>4705</v>
      </c>
      <c r="AF1563" s="1295">
        <v>9808</v>
      </c>
      <c r="AG1563" s="337">
        <f t="shared" si="275"/>
        <v>14513</v>
      </c>
      <c r="AH1563" s="1298">
        <v>6597</v>
      </c>
      <c r="AI1563" s="1295">
        <v>3693</v>
      </c>
      <c r="AJ1563" s="1295"/>
      <c r="AK1563" s="1295"/>
      <c r="AL1563" s="337">
        <f t="shared" si="284"/>
        <v>10290</v>
      </c>
    </row>
    <row r="1564" spans="1:38" x14ac:dyDescent="0.2">
      <c r="A1564" s="95" t="s">
        <v>285</v>
      </c>
      <c r="B1564" s="1294" t="s">
        <v>29</v>
      </c>
      <c r="C1564" s="1475" t="s">
        <v>129</v>
      </c>
      <c r="D1564" s="1476"/>
      <c r="E1564" s="1476"/>
      <c r="F1564" s="1476"/>
      <c r="G1564" s="1476"/>
      <c r="H1564" s="1477"/>
      <c r="I1564" s="1476"/>
      <c r="J1564" s="1476"/>
      <c r="K1564" s="1476"/>
      <c r="L1564" s="1476"/>
      <c r="M1564" s="1477"/>
      <c r="N1564" s="1476"/>
      <c r="O1564" s="1476"/>
      <c r="P1564" s="1476"/>
      <c r="Q1564" s="1476"/>
      <c r="R1564" s="1478"/>
      <c r="S1564" s="1479"/>
      <c r="T1564" s="1476"/>
      <c r="U1564" s="1476"/>
      <c r="V1564" s="1476"/>
      <c r="W1564" s="1480"/>
      <c r="X1564" s="1479"/>
      <c r="Y1564" s="1476"/>
      <c r="Z1564" s="1476"/>
      <c r="AA1564" s="1476"/>
      <c r="AB1564" s="337">
        <f t="shared" si="285"/>
        <v>0</v>
      </c>
      <c r="AC1564" s="1479"/>
      <c r="AD1564" s="1476"/>
      <c r="AE1564" s="1476"/>
      <c r="AF1564" s="1476"/>
      <c r="AG1564" s="337">
        <f t="shared" si="275"/>
        <v>0</v>
      </c>
      <c r="AH1564" s="1298">
        <v>1895</v>
      </c>
      <c r="AI1564" s="1476"/>
      <c r="AJ1564" s="1476"/>
      <c r="AK1564" s="1476"/>
      <c r="AL1564" s="337">
        <f t="shared" si="284"/>
        <v>1895</v>
      </c>
    </row>
    <row r="1565" spans="1:38" x14ac:dyDescent="0.2">
      <c r="A1565" s="95" t="s">
        <v>285</v>
      </c>
      <c r="B1565" s="1294" t="s">
        <v>29</v>
      </c>
      <c r="C1565" s="1294" t="s">
        <v>162</v>
      </c>
      <c r="D1565" s="1295"/>
      <c r="E1565" s="1295"/>
      <c r="F1565" s="1295"/>
      <c r="G1565" s="1295"/>
      <c r="H1565" s="1296"/>
      <c r="I1565" s="1295"/>
      <c r="J1565" s="1295"/>
      <c r="K1565" s="1295"/>
      <c r="L1565" s="1295"/>
      <c r="M1565" s="1296"/>
      <c r="N1565" s="1295"/>
      <c r="O1565" s="1295"/>
      <c r="P1565" s="1295"/>
      <c r="Q1565" s="1295"/>
      <c r="R1565" s="1297"/>
      <c r="S1565" s="1298"/>
      <c r="T1565" s="1295"/>
      <c r="U1565" s="1295"/>
      <c r="V1565" s="1295"/>
      <c r="W1565" s="1299"/>
      <c r="X1565" s="1298"/>
      <c r="Y1565" s="1295"/>
      <c r="Z1565" s="1295"/>
      <c r="AA1565" s="1295"/>
      <c r="AB1565" s="337">
        <f t="shared" si="285"/>
        <v>0</v>
      </c>
      <c r="AC1565" s="1298"/>
      <c r="AD1565" s="1295"/>
      <c r="AE1565" s="1295">
        <v>6778.42</v>
      </c>
      <c r="AF1565" s="1295">
        <v>8016</v>
      </c>
      <c r="AG1565" s="337">
        <f t="shared" si="275"/>
        <v>14794.42</v>
      </c>
      <c r="AH1565" s="1298">
        <v>4616</v>
      </c>
      <c r="AI1565" s="1295">
        <v>4500</v>
      </c>
      <c r="AJ1565" s="1295"/>
      <c r="AK1565" s="1295"/>
      <c r="AL1565" s="337">
        <f t="shared" si="284"/>
        <v>9116</v>
      </c>
    </row>
    <row r="1566" spans="1:38" x14ac:dyDescent="0.2">
      <c r="A1566" s="95" t="s">
        <v>285</v>
      </c>
      <c r="B1566" s="1294" t="s">
        <v>29</v>
      </c>
      <c r="C1566" s="1294" t="s">
        <v>134</v>
      </c>
      <c r="D1566" s="1295"/>
      <c r="E1566" s="1295"/>
      <c r="F1566" s="1295"/>
      <c r="G1566" s="1295"/>
      <c r="H1566" s="1296"/>
      <c r="I1566" s="1295"/>
      <c r="J1566" s="1295"/>
      <c r="K1566" s="1295"/>
      <c r="L1566" s="1295"/>
      <c r="M1566" s="1296"/>
      <c r="N1566" s="1295"/>
      <c r="O1566" s="1295"/>
      <c r="P1566" s="1295"/>
      <c r="Q1566" s="1295"/>
      <c r="R1566" s="1297"/>
      <c r="S1566" s="1298"/>
      <c r="T1566" s="1295"/>
      <c r="U1566" s="1295"/>
      <c r="V1566" s="1295"/>
      <c r="W1566" s="1299"/>
      <c r="X1566" s="1298"/>
      <c r="Y1566" s="1295"/>
      <c r="Z1566" s="1295"/>
      <c r="AA1566" s="1295"/>
      <c r="AB1566" s="337">
        <f t="shared" si="285"/>
        <v>0</v>
      </c>
      <c r="AC1566" s="1298"/>
      <c r="AD1566" s="1295"/>
      <c r="AE1566" s="1295">
        <v>5168</v>
      </c>
      <c r="AF1566" s="1295">
        <v>7568</v>
      </c>
      <c r="AG1566" s="337">
        <f t="shared" si="275"/>
        <v>12736</v>
      </c>
      <c r="AH1566" s="1298">
        <v>4944</v>
      </c>
      <c r="AI1566" s="1295">
        <v>5024</v>
      </c>
      <c r="AJ1566" s="1295"/>
      <c r="AK1566" s="1295"/>
      <c r="AL1566" s="337">
        <f t="shared" si="284"/>
        <v>9968</v>
      </c>
    </row>
    <row r="1567" spans="1:38" x14ac:dyDescent="0.2">
      <c r="A1567" s="95" t="s">
        <v>285</v>
      </c>
      <c r="B1567" s="1294" t="s">
        <v>29</v>
      </c>
      <c r="C1567" s="1294" t="s">
        <v>137</v>
      </c>
      <c r="D1567" s="1295"/>
      <c r="E1567" s="1295"/>
      <c r="F1567" s="1295"/>
      <c r="G1567" s="1295"/>
      <c r="H1567" s="1296"/>
      <c r="I1567" s="1295"/>
      <c r="J1567" s="1295"/>
      <c r="K1567" s="1295"/>
      <c r="L1567" s="1295"/>
      <c r="M1567" s="1296"/>
      <c r="N1567" s="1295"/>
      <c r="O1567" s="1295"/>
      <c r="P1567" s="1295"/>
      <c r="Q1567" s="1295"/>
      <c r="R1567" s="1297"/>
      <c r="S1567" s="1298"/>
      <c r="T1567" s="1295"/>
      <c r="U1567" s="1295"/>
      <c r="V1567" s="1295"/>
      <c r="W1567" s="1299"/>
      <c r="X1567" s="1298"/>
      <c r="Y1567" s="1295"/>
      <c r="Z1567" s="1295"/>
      <c r="AA1567" s="1295"/>
      <c r="AB1567" s="337">
        <f t="shared" si="285"/>
        <v>0</v>
      </c>
      <c r="AC1567" s="1298"/>
      <c r="AD1567" s="1295"/>
      <c r="AE1567" s="1295">
        <v>4528.130000000001</v>
      </c>
      <c r="AF1567" s="1295">
        <v>3458</v>
      </c>
      <c r="AG1567" s="337">
        <f t="shared" si="275"/>
        <v>7986.130000000001</v>
      </c>
      <c r="AH1567" s="1298">
        <v>2662</v>
      </c>
      <c r="AI1567" s="1295">
        <v>3416</v>
      </c>
      <c r="AJ1567" s="1295"/>
      <c r="AK1567" s="1295"/>
      <c r="AL1567" s="337">
        <f t="shared" si="284"/>
        <v>6078</v>
      </c>
    </row>
    <row r="1568" spans="1:38" x14ac:dyDescent="0.2">
      <c r="A1568" s="95" t="s">
        <v>285</v>
      </c>
      <c r="B1568" s="1294" t="s">
        <v>29</v>
      </c>
      <c r="C1568" s="1294" t="s">
        <v>139</v>
      </c>
      <c r="D1568" s="1295"/>
      <c r="E1568" s="1295"/>
      <c r="F1568" s="1295"/>
      <c r="G1568" s="1295"/>
      <c r="H1568" s="1296"/>
      <c r="I1568" s="1295"/>
      <c r="J1568" s="1295"/>
      <c r="K1568" s="1295"/>
      <c r="L1568" s="1295"/>
      <c r="M1568" s="1296"/>
      <c r="N1568" s="1295"/>
      <c r="O1568" s="1295"/>
      <c r="P1568" s="1295"/>
      <c r="Q1568" s="1295"/>
      <c r="R1568" s="1297"/>
      <c r="S1568" s="1298"/>
      <c r="T1568" s="1295"/>
      <c r="U1568" s="1295"/>
      <c r="V1568" s="1295"/>
      <c r="W1568" s="1299"/>
      <c r="X1568" s="1298"/>
      <c r="Y1568" s="1295"/>
      <c r="Z1568" s="1295"/>
      <c r="AA1568" s="1295"/>
      <c r="AB1568" s="337">
        <f t="shared" si="285"/>
        <v>0</v>
      </c>
      <c r="AC1568" s="1298"/>
      <c r="AD1568" s="1295"/>
      <c r="AE1568" s="1295">
        <v>10892.96</v>
      </c>
      <c r="AF1568" s="1295">
        <v>10693</v>
      </c>
      <c r="AG1568" s="337">
        <f t="shared" si="275"/>
        <v>21585.96</v>
      </c>
      <c r="AH1568" s="1298">
        <v>7684</v>
      </c>
      <c r="AI1568" s="1295">
        <v>4954</v>
      </c>
      <c r="AJ1568" s="1295"/>
      <c r="AK1568" s="1295"/>
      <c r="AL1568" s="337">
        <f t="shared" si="284"/>
        <v>12638</v>
      </c>
    </row>
    <row r="1569" spans="1:38" x14ac:dyDescent="0.2">
      <c r="A1569" s="95" t="s">
        <v>285</v>
      </c>
      <c r="B1569" s="1294" t="s">
        <v>29</v>
      </c>
      <c r="C1569" s="1294" t="s">
        <v>141</v>
      </c>
      <c r="D1569" s="1295"/>
      <c r="E1569" s="1295"/>
      <c r="F1569" s="1295"/>
      <c r="G1569" s="1295"/>
      <c r="H1569" s="1296"/>
      <c r="I1569" s="1295"/>
      <c r="J1569" s="1295"/>
      <c r="K1569" s="1295"/>
      <c r="L1569" s="1295"/>
      <c r="M1569" s="1296"/>
      <c r="N1569" s="1295"/>
      <c r="O1569" s="1295"/>
      <c r="P1569" s="1295"/>
      <c r="Q1569" s="1295"/>
      <c r="R1569" s="1297"/>
      <c r="S1569" s="1298"/>
      <c r="T1569" s="1295"/>
      <c r="U1569" s="1295"/>
      <c r="V1569" s="1295"/>
      <c r="W1569" s="1299"/>
      <c r="X1569" s="1298"/>
      <c r="Y1569" s="1295"/>
      <c r="Z1569" s="1295"/>
      <c r="AA1569" s="1295"/>
      <c r="AB1569" s="337">
        <f t="shared" si="285"/>
        <v>0</v>
      </c>
      <c r="AC1569" s="1298"/>
      <c r="AD1569" s="1295"/>
      <c r="AE1569" s="1295">
        <v>419.4</v>
      </c>
      <c r="AF1569" s="1295"/>
      <c r="AG1569" s="337">
        <f t="shared" si="275"/>
        <v>419.4</v>
      </c>
      <c r="AH1569" s="1298"/>
      <c r="AI1569" s="1295"/>
      <c r="AJ1569" s="1295"/>
      <c r="AK1569" s="1295"/>
      <c r="AL1569" s="337">
        <f t="shared" si="284"/>
        <v>0</v>
      </c>
    </row>
    <row r="1570" spans="1:38" x14ac:dyDescent="0.2">
      <c r="A1570" s="95" t="s">
        <v>285</v>
      </c>
      <c r="B1570" s="1294" t="s">
        <v>29</v>
      </c>
      <c r="C1570" s="1294" t="s">
        <v>142</v>
      </c>
      <c r="D1570" s="1295"/>
      <c r="E1570" s="1295"/>
      <c r="F1570" s="1295"/>
      <c r="G1570" s="1295"/>
      <c r="H1570" s="1296"/>
      <c r="I1570" s="1295"/>
      <c r="J1570" s="1295"/>
      <c r="K1570" s="1295"/>
      <c r="L1570" s="1295"/>
      <c r="M1570" s="1296"/>
      <c r="N1570" s="1295"/>
      <c r="O1570" s="1295"/>
      <c r="P1570" s="1295"/>
      <c r="Q1570" s="1295"/>
      <c r="R1570" s="1297"/>
      <c r="S1570" s="1298"/>
      <c r="T1570" s="1295"/>
      <c r="U1570" s="1295"/>
      <c r="V1570" s="1295"/>
      <c r="W1570" s="1299"/>
      <c r="X1570" s="1298"/>
      <c r="Y1570" s="1295"/>
      <c r="Z1570" s="1295"/>
      <c r="AA1570" s="1295"/>
      <c r="AB1570" s="337">
        <f t="shared" si="285"/>
        <v>0</v>
      </c>
      <c r="AC1570" s="1298"/>
      <c r="AD1570" s="1295"/>
      <c r="AE1570" s="1295">
        <v>19651.959999999992</v>
      </c>
      <c r="AF1570" s="1295">
        <v>25255</v>
      </c>
      <c r="AG1570" s="337">
        <f t="shared" si="275"/>
        <v>44906.959999999992</v>
      </c>
      <c r="AH1570" s="1298">
        <v>16528</v>
      </c>
      <c r="AI1570" s="1295">
        <v>18121</v>
      </c>
      <c r="AJ1570" s="1295"/>
      <c r="AK1570" s="1295"/>
      <c r="AL1570" s="337">
        <f t="shared" si="284"/>
        <v>34649</v>
      </c>
    </row>
    <row r="1571" spans="1:38" x14ac:dyDescent="0.2">
      <c r="A1571" s="95" t="s">
        <v>285</v>
      </c>
      <c r="B1571" s="1294" t="s">
        <v>29</v>
      </c>
      <c r="C1571" s="1294" t="s">
        <v>144</v>
      </c>
      <c r="D1571" s="1295"/>
      <c r="E1571" s="1295"/>
      <c r="F1571" s="1295"/>
      <c r="G1571" s="1295"/>
      <c r="H1571" s="1296"/>
      <c r="I1571" s="1295"/>
      <c r="J1571" s="1295"/>
      <c r="K1571" s="1295"/>
      <c r="L1571" s="1295"/>
      <c r="M1571" s="1296"/>
      <c r="N1571" s="1295"/>
      <c r="O1571" s="1295"/>
      <c r="P1571" s="1295"/>
      <c r="Q1571" s="1295"/>
      <c r="R1571" s="1297"/>
      <c r="S1571" s="1298"/>
      <c r="T1571" s="1295"/>
      <c r="U1571" s="1295"/>
      <c r="V1571" s="1295"/>
      <c r="W1571" s="1299"/>
      <c r="X1571" s="1298"/>
      <c r="Y1571" s="1295"/>
      <c r="Z1571" s="1295"/>
      <c r="AA1571" s="1295"/>
      <c r="AB1571" s="337">
        <f t="shared" si="285"/>
        <v>0</v>
      </c>
      <c r="AC1571" s="1298"/>
      <c r="AD1571" s="1295"/>
      <c r="AE1571" s="1295">
        <v>20439.929999999986</v>
      </c>
      <c r="AF1571" s="1295">
        <v>17419</v>
      </c>
      <c r="AG1571" s="337">
        <f t="shared" si="275"/>
        <v>37858.929999999986</v>
      </c>
      <c r="AH1571" s="1298">
        <v>12322</v>
      </c>
      <c r="AI1571" s="1295">
        <v>13135</v>
      </c>
      <c r="AJ1571" s="1295"/>
      <c r="AK1571" s="1295"/>
      <c r="AL1571" s="337">
        <f t="shared" si="284"/>
        <v>25457</v>
      </c>
    </row>
    <row r="1572" spans="1:38" x14ac:dyDescent="0.2">
      <c r="A1572" s="95" t="s">
        <v>285</v>
      </c>
      <c r="B1572" s="1294" t="s">
        <v>29</v>
      </c>
      <c r="C1572" s="1421" t="s">
        <v>170</v>
      </c>
      <c r="D1572" s="1422"/>
      <c r="E1572" s="1422"/>
      <c r="F1572" s="1422"/>
      <c r="G1572" s="1422"/>
      <c r="H1572" s="1423"/>
      <c r="I1572" s="1422"/>
      <c r="J1572" s="1422"/>
      <c r="K1572" s="1422"/>
      <c r="L1572" s="1422"/>
      <c r="M1572" s="1423"/>
      <c r="N1572" s="1422"/>
      <c r="O1572" s="1422"/>
      <c r="P1572" s="1422"/>
      <c r="Q1572" s="1422"/>
      <c r="R1572" s="1424"/>
      <c r="S1572" s="1425"/>
      <c r="T1572" s="1422"/>
      <c r="U1572" s="1422"/>
      <c r="V1572" s="1422"/>
      <c r="W1572" s="1426"/>
      <c r="X1572" s="1425"/>
      <c r="Y1572" s="1422"/>
      <c r="Z1572" s="1422"/>
      <c r="AA1572" s="1422"/>
      <c r="AB1572" s="337">
        <f t="shared" si="285"/>
        <v>0</v>
      </c>
      <c r="AC1572" s="1425"/>
      <c r="AD1572" s="1422"/>
      <c r="AE1572" s="1422"/>
      <c r="AF1572" s="1295">
        <v>5141</v>
      </c>
      <c r="AG1572" s="337">
        <f t="shared" si="275"/>
        <v>5141</v>
      </c>
      <c r="AH1572" s="1298">
        <v>5584</v>
      </c>
      <c r="AI1572" s="1422">
        <v>3872</v>
      </c>
      <c r="AJ1572" s="1422"/>
      <c r="AK1572" s="1295"/>
      <c r="AL1572" s="337">
        <f t="shared" si="284"/>
        <v>9456</v>
      </c>
    </row>
    <row r="1573" spans="1:38" x14ac:dyDescent="0.2">
      <c r="A1573" s="95" t="s">
        <v>285</v>
      </c>
      <c r="B1573" s="1294" t="s">
        <v>29</v>
      </c>
      <c r="C1573" s="1294" t="s">
        <v>146</v>
      </c>
      <c r="D1573" s="1295"/>
      <c r="E1573" s="1295"/>
      <c r="F1573" s="1295"/>
      <c r="G1573" s="1295"/>
      <c r="H1573" s="1296"/>
      <c r="I1573" s="1295"/>
      <c r="J1573" s="1295"/>
      <c r="K1573" s="1295"/>
      <c r="L1573" s="1295"/>
      <c r="M1573" s="1296"/>
      <c r="N1573" s="1295"/>
      <c r="O1573" s="1295"/>
      <c r="P1573" s="1295"/>
      <c r="Q1573" s="1295"/>
      <c r="R1573" s="1297"/>
      <c r="S1573" s="1298"/>
      <c r="T1573" s="1295"/>
      <c r="U1573" s="1295"/>
      <c r="V1573" s="1295"/>
      <c r="W1573" s="1299"/>
      <c r="X1573" s="1298"/>
      <c r="Y1573" s="1295"/>
      <c r="Z1573" s="1295"/>
      <c r="AA1573" s="1295"/>
      <c r="AB1573" s="337">
        <f t="shared" si="285"/>
        <v>0</v>
      </c>
      <c r="AC1573" s="1298"/>
      <c r="AD1573" s="1295"/>
      <c r="AE1573" s="1295">
        <v>10359.969999999999</v>
      </c>
      <c r="AF1573" s="1295">
        <v>9751</v>
      </c>
      <c r="AG1573" s="337">
        <f t="shared" si="275"/>
        <v>20110.97</v>
      </c>
      <c r="AH1573" s="1298">
        <v>2539</v>
      </c>
      <c r="AI1573" s="1295">
        <v>4954</v>
      </c>
      <c r="AJ1573" s="1295"/>
      <c r="AK1573" s="1295"/>
      <c r="AL1573" s="337">
        <f t="shared" si="284"/>
        <v>7493</v>
      </c>
    </row>
    <row r="1574" spans="1:38" x14ac:dyDescent="0.2">
      <c r="A1574" s="95" t="s">
        <v>285</v>
      </c>
      <c r="B1574" s="1294" t="s">
        <v>29</v>
      </c>
      <c r="C1574" s="1294" t="s">
        <v>163</v>
      </c>
      <c r="D1574" s="1295"/>
      <c r="E1574" s="1295"/>
      <c r="F1574" s="1295"/>
      <c r="G1574" s="1295"/>
      <c r="H1574" s="1296"/>
      <c r="I1574" s="1295"/>
      <c r="J1574" s="1295"/>
      <c r="K1574" s="1295"/>
      <c r="L1574" s="1295"/>
      <c r="M1574" s="1296"/>
      <c r="N1574" s="1295"/>
      <c r="O1574" s="1295"/>
      <c r="P1574" s="1295"/>
      <c r="Q1574" s="1295"/>
      <c r="R1574" s="1297"/>
      <c r="S1574" s="1298"/>
      <c r="T1574" s="1295"/>
      <c r="U1574" s="1295"/>
      <c r="V1574" s="1295"/>
      <c r="W1574" s="1299"/>
      <c r="X1574" s="1298"/>
      <c r="Y1574" s="1295"/>
      <c r="Z1574" s="1295"/>
      <c r="AA1574" s="1295"/>
      <c r="AB1574" s="337">
        <f t="shared" si="285"/>
        <v>0</v>
      </c>
      <c r="AC1574" s="1298"/>
      <c r="AD1574" s="1295"/>
      <c r="AE1574" s="1295">
        <v>5559.55</v>
      </c>
      <c r="AF1574" s="1302">
        <v>6005</v>
      </c>
      <c r="AG1574" s="337">
        <f t="shared" si="275"/>
        <v>11564.55</v>
      </c>
      <c r="AH1574" s="1298">
        <v>3559</v>
      </c>
      <c r="AI1574" s="1295">
        <v>3313</v>
      </c>
      <c r="AJ1574" s="1295"/>
      <c r="AK1574" s="1302"/>
      <c r="AL1574" s="337">
        <f t="shared" si="284"/>
        <v>6872</v>
      </c>
    </row>
    <row r="1575" spans="1:38" x14ac:dyDescent="0.2">
      <c r="A1575" s="95" t="s">
        <v>285</v>
      </c>
      <c r="B1575" s="1301" t="s">
        <v>256</v>
      </c>
      <c r="C1575" s="1294" t="s">
        <v>141</v>
      </c>
      <c r="D1575" s="1302"/>
      <c r="E1575" s="1302"/>
      <c r="F1575" s="1302"/>
      <c r="G1575" s="1302"/>
      <c r="H1575" s="1303"/>
      <c r="I1575" s="1302"/>
      <c r="J1575" s="1302"/>
      <c r="K1575" s="1302"/>
      <c r="L1575" s="1302"/>
      <c r="M1575" s="1303"/>
      <c r="N1575" s="1302"/>
      <c r="O1575" s="1302"/>
      <c r="P1575" s="1302"/>
      <c r="Q1575" s="1302"/>
      <c r="R1575" s="1304"/>
      <c r="S1575" s="1305"/>
      <c r="T1575" s="1302"/>
      <c r="U1575" s="1302"/>
      <c r="V1575" s="1302"/>
      <c r="W1575" s="1306"/>
      <c r="X1575" s="1305"/>
      <c r="Y1575" s="1302"/>
      <c r="Z1575" s="1302"/>
      <c r="AA1575" s="1302"/>
      <c r="AB1575" s="337">
        <f t="shared" si="285"/>
        <v>0</v>
      </c>
      <c r="AC1575" s="1305"/>
      <c r="AD1575" s="1302"/>
      <c r="AE1575" s="1302">
        <v>6101</v>
      </c>
      <c r="AF1575" s="1302">
        <v>4875.92</v>
      </c>
      <c r="AG1575" s="337">
        <f t="shared" si="275"/>
        <v>10976.92</v>
      </c>
      <c r="AH1575" s="1305">
        <v>2974</v>
      </c>
      <c r="AI1575" s="1302">
        <v>403.4</v>
      </c>
      <c r="AJ1575" s="1302"/>
      <c r="AK1575" s="1302"/>
      <c r="AL1575" s="337">
        <f t="shared" si="284"/>
        <v>3377.4</v>
      </c>
    </row>
    <row r="1576" spans="1:38" x14ac:dyDescent="0.2">
      <c r="A1576" s="95" t="s">
        <v>285</v>
      </c>
      <c r="B1576" s="1252" t="s">
        <v>120</v>
      </c>
      <c r="C1576" s="1252" t="s">
        <v>144</v>
      </c>
      <c r="D1576" s="1253"/>
      <c r="E1576" s="1253"/>
      <c r="F1576" s="1253"/>
      <c r="G1576" s="1253"/>
      <c r="H1576" s="1254"/>
      <c r="I1576" s="1253"/>
      <c r="J1576" s="1253"/>
      <c r="K1576" s="1253"/>
      <c r="L1576" s="1253"/>
      <c r="M1576" s="1254"/>
      <c r="N1576" s="1253"/>
      <c r="O1576" s="1253"/>
      <c r="P1576" s="1253"/>
      <c r="Q1576" s="1253"/>
      <c r="R1576" s="1255"/>
      <c r="S1576" s="1256"/>
      <c r="T1576" s="1253"/>
      <c r="U1576" s="1253"/>
      <c r="V1576" s="1253"/>
      <c r="W1576" s="1257"/>
      <c r="X1576" s="1256"/>
      <c r="Y1576" s="1253"/>
      <c r="Z1576" s="1253"/>
      <c r="AA1576" s="1253"/>
      <c r="AB1576" s="337">
        <f t="shared" si="285"/>
        <v>0</v>
      </c>
      <c r="AC1576" s="1256"/>
      <c r="AD1576" s="1253"/>
      <c r="AE1576" s="1253">
        <v>5577.7599999999993</v>
      </c>
      <c r="AF1576" s="1253">
        <v>4579.2000000000007</v>
      </c>
      <c r="AG1576" s="337">
        <f t="shared" si="275"/>
        <v>10156.959999999999</v>
      </c>
      <c r="AH1576" s="1256">
        <v>3338.4</v>
      </c>
      <c r="AI1576" s="1253">
        <v>1032</v>
      </c>
      <c r="AJ1576" s="1253"/>
      <c r="AK1576" s="1253"/>
      <c r="AL1576" s="337">
        <f t="shared" si="284"/>
        <v>4370.3999999999996</v>
      </c>
    </row>
    <row r="1577" spans="1:38" x14ac:dyDescent="0.2">
      <c r="A1577" s="95" t="s">
        <v>285</v>
      </c>
      <c r="B1577" s="96" t="s">
        <v>247</v>
      </c>
      <c r="C1577" s="1122" t="s">
        <v>161</v>
      </c>
      <c r="D1577" s="1123"/>
      <c r="E1577" s="1123"/>
      <c r="F1577" s="1123"/>
      <c r="G1577" s="1123"/>
      <c r="H1577" s="1124"/>
      <c r="I1577" s="1123"/>
      <c r="J1577" s="1123"/>
      <c r="K1577" s="1123"/>
      <c r="L1577" s="1123"/>
      <c r="M1577" s="1124"/>
      <c r="N1577" s="1123"/>
      <c r="O1577" s="1123"/>
      <c r="P1577" s="1123"/>
      <c r="Q1577" s="1123"/>
      <c r="R1577" s="1125"/>
      <c r="S1577" s="1126"/>
      <c r="T1577" s="1123"/>
      <c r="U1577" s="1123"/>
      <c r="V1577" s="1123"/>
      <c r="W1577" s="1127"/>
      <c r="X1577" s="1126"/>
      <c r="Y1577" s="1123"/>
      <c r="Z1577" s="1123"/>
      <c r="AA1577" s="1123"/>
      <c r="AB1577" s="337">
        <f t="shared" si="285"/>
        <v>0</v>
      </c>
      <c r="AC1577" s="424"/>
      <c r="AD1577" s="421"/>
      <c r="AE1577" s="421">
        <v>1551.6000000000001</v>
      </c>
      <c r="AF1577" s="421"/>
      <c r="AG1577" s="337">
        <f t="shared" si="275"/>
        <v>1551.6000000000001</v>
      </c>
      <c r="AH1577" s="424">
        <v>994.94100000000003</v>
      </c>
      <c r="AI1577" s="421"/>
      <c r="AJ1577" s="421"/>
      <c r="AK1577" s="421"/>
      <c r="AL1577" s="337">
        <f t="shared" si="284"/>
        <v>994.94100000000003</v>
      </c>
    </row>
    <row r="1578" spans="1:38" x14ac:dyDescent="0.2">
      <c r="A1578" s="95" t="s">
        <v>285</v>
      </c>
      <c r="B1578" s="96" t="s">
        <v>247</v>
      </c>
      <c r="C1578" s="1122" t="s">
        <v>162</v>
      </c>
      <c r="D1578" s="1123"/>
      <c r="E1578" s="1123"/>
      <c r="F1578" s="1123"/>
      <c r="G1578" s="1123"/>
      <c r="H1578" s="1124"/>
      <c r="I1578" s="1123"/>
      <c r="J1578" s="1123"/>
      <c r="K1578" s="1123"/>
      <c r="L1578" s="1123"/>
      <c r="M1578" s="1124"/>
      <c r="N1578" s="1123"/>
      <c r="O1578" s="1123"/>
      <c r="P1578" s="1123"/>
      <c r="Q1578" s="1123"/>
      <c r="R1578" s="1125"/>
      <c r="S1578" s="1126"/>
      <c r="T1578" s="1123"/>
      <c r="U1578" s="1123"/>
      <c r="V1578" s="1123"/>
      <c r="W1578" s="1127"/>
      <c r="X1578" s="1126"/>
      <c r="Y1578" s="1123"/>
      <c r="Z1578" s="1123"/>
      <c r="AA1578" s="1123"/>
      <c r="AB1578" s="337">
        <f t="shared" si="285"/>
        <v>0</v>
      </c>
      <c r="AC1578" s="424"/>
      <c r="AD1578" s="421"/>
      <c r="AE1578" s="421">
        <v>1268.1000000000001</v>
      </c>
      <c r="AF1578" s="421">
        <v>1603.7459999999999</v>
      </c>
      <c r="AG1578" s="337">
        <f t="shared" si="275"/>
        <v>2871.846</v>
      </c>
      <c r="AH1578" s="424">
        <v>778.12200000000007</v>
      </c>
      <c r="AI1578" s="421"/>
      <c r="AJ1578" s="421"/>
      <c r="AK1578" s="421"/>
      <c r="AL1578" s="337">
        <f t="shared" si="284"/>
        <v>778.12200000000007</v>
      </c>
    </row>
    <row r="1579" spans="1:38" x14ac:dyDescent="0.2">
      <c r="A1579" s="95" t="s">
        <v>285</v>
      </c>
      <c r="B1579" s="96" t="s">
        <v>247</v>
      </c>
      <c r="C1579" s="1122" t="s">
        <v>137</v>
      </c>
      <c r="D1579" s="1123"/>
      <c r="E1579" s="1123"/>
      <c r="F1579" s="1123"/>
      <c r="G1579" s="1123"/>
      <c r="H1579" s="1124"/>
      <c r="I1579" s="1123"/>
      <c r="J1579" s="1123"/>
      <c r="K1579" s="1123"/>
      <c r="L1579" s="1123"/>
      <c r="M1579" s="1124"/>
      <c r="N1579" s="1123"/>
      <c r="O1579" s="1123"/>
      <c r="P1579" s="1123"/>
      <c r="Q1579" s="1123"/>
      <c r="R1579" s="1125"/>
      <c r="S1579" s="1126"/>
      <c r="T1579" s="1123"/>
      <c r="U1579" s="1123"/>
      <c r="V1579" s="1123"/>
      <c r="W1579" s="1127"/>
      <c r="X1579" s="1126"/>
      <c r="Y1579" s="1123"/>
      <c r="Z1579" s="1123"/>
      <c r="AA1579" s="1123"/>
      <c r="AB1579" s="337">
        <f t="shared" si="285"/>
        <v>0</v>
      </c>
      <c r="AC1579" s="424"/>
      <c r="AD1579" s="421"/>
      <c r="AE1579" s="421">
        <v>795.6</v>
      </c>
      <c r="AF1579" s="421">
        <v>465.98399999999998</v>
      </c>
      <c r="AG1579" s="337">
        <f t="shared" si="275"/>
        <v>1261.5840000000001</v>
      </c>
      <c r="AH1579" s="424">
        <v>1065.654</v>
      </c>
      <c r="AI1579" s="421"/>
      <c r="AJ1579" s="421"/>
      <c r="AK1579" s="421"/>
      <c r="AL1579" s="337">
        <f t="shared" si="284"/>
        <v>1065.654</v>
      </c>
    </row>
    <row r="1580" spans="1:38" x14ac:dyDescent="0.2">
      <c r="A1580" s="95" t="s">
        <v>285</v>
      </c>
      <c r="B1580" s="96" t="s">
        <v>247</v>
      </c>
      <c r="C1580" s="1122" t="s">
        <v>145</v>
      </c>
      <c r="D1580" s="1123"/>
      <c r="E1580" s="1123"/>
      <c r="F1580" s="1123"/>
      <c r="G1580" s="1123"/>
      <c r="H1580" s="1124"/>
      <c r="I1580" s="1123"/>
      <c r="J1580" s="1123"/>
      <c r="K1580" s="1123"/>
      <c r="L1580" s="1123"/>
      <c r="M1580" s="1124"/>
      <c r="N1580" s="1123"/>
      <c r="O1580" s="1123"/>
      <c r="P1580" s="1123"/>
      <c r="Q1580" s="1123"/>
      <c r="R1580" s="1125"/>
      <c r="S1580" s="1126"/>
      <c r="T1580" s="1123"/>
      <c r="U1580" s="1123"/>
      <c r="V1580" s="1123"/>
      <c r="W1580" s="1127"/>
      <c r="X1580" s="1126"/>
      <c r="Y1580" s="1123"/>
      <c r="Z1580" s="1123"/>
      <c r="AA1580" s="1123"/>
      <c r="AB1580" s="337">
        <f t="shared" si="285"/>
        <v>0</v>
      </c>
      <c r="AC1580" s="424"/>
      <c r="AD1580" s="421"/>
      <c r="AE1580" s="421">
        <v>3849.3</v>
      </c>
      <c r="AF1580" s="421">
        <v>8228.0339999999997</v>
      </c>
      <c r="AG1580" s="337">
        <f t="shared" si="275"/>
        <v>12077.333999999999</v>
      </c>
      <c r="AH1580" s="424">
        <v>5329.0169999999998</v>
      </c>
      <c r="AI1580" s="421"/>
      <c r="AJ1580" s="421"/>
      <c r="AK1580" s="421"/>
      <c r="AL1580" s="337">
        <f t="shared" si="284"/>
        <v>5329.0169999999998</v>
      </c>
    </row>
    <row r="1581" spans="1:38" x14ac:dyDescent="0.2">
      <c r="A1581" s="95" t="s">
        <v>285</v>
      </c>
      <c r="B1581" s="96" t="s">
        <v>247</v>
      </c>
      <c r="C1581" s="1122" t="s">
        <v>163</v>
      </c>
      <c r="D1581" s="1123"/>
      <c r="E1581" s="1123"/>
      <c r="F1581" s="1123"/>
      <c r="G1581" s="1123"/>
      <c r="H1581" s="1124"/>
      <c r="I1581" s="1123"/>
      <c r="J1581" s="1123"/>
      <c r="K1581" s="1123"/>
      <c r="L1581" s="1123"/>
      <c r="M1581" s="1124"/>
      <c r="N1581" s="1123"/>
      <c r="O1581" s="1123"/>
      <c r="P1581" s="1123"/>
      <c r="Q1581" s="1123"/>
      <c r="R1581" s="1125"/>
      <c r="S1581" s="1126"/>
      <c r="T1581" s="1123"/>
      <c r="U1581" s="1123"/>
      <c r="V1581" s="1123"/>
      <c r="W1581" s="1127"/>
      <c r="X1581" s="1126"/>
      <c r="Y1581" s="1123"/>
      <c r="Z1581" s="1123"/>
      <c r="AA1581" s="1123"/>
      <c r="AB1581" s="337">
        <f t="shared" si="285"/>
        <v>0</v>
      </c>
      <c r="AC1581" s="424"/>
      <c r="AD1581" s="421"/>
      <c r="AE1581" s="421">
        <v>378</v>
      </c>
      <c r="AF1581" s="421">
        <v>281.41200000000003</v>
      </c>
      <c r="AG1581" s="337">
        <f t="shared" si="275"/>
        <v>659.41200000000003</v>
      </c>
      <c r="AH1581" s="424">
        <v>373.84199999999998</v>
      </c>
      <c r="AI1581" s="421"/>
      <c r="AJ1581" s="421"/>
      <c r="AK1581" s="421"/>
      <c r="AL1581" s="337">
        <f t="shared" si="284"/>
        <v>373.84199999999998</v>
      </c>
    </row>
    <row r="1582" spans="1:38" x14ac:dyDescent="0.2">
      <c r="A1582" s="1641" t="s">
        <v>316</v>
      </c>
      <c r="B1582" s="1642" t="s">
        <v>317</v>
      </c>
      <c r="C1582" s="1642" t="s">
        <v>142</v>
      </c>
      <c r="D1582" s="1643"/>
      <c r="E1582" s="1643"/>
      <c r="F1582" s="1643"/>
      <c r="G1582" s="1643"/>
      <c r="H1582" s="1644"/>
      <c r="I1582" s="1643"/>
      <c r="J1582" s="1643"/>
      <c r="K1582" s="1643"/>
      <c r="L1582" s="1643"/>
      <c r="M1582" s="1644"/>
      <c r="N1582" s="1643"/>
      <c r="O1582" s="1643"/>
      <c r="P1582" s="1643"/>
      <c r="Q1582" s="1643"/>
      <c r="R1582" s="1645"/>
      <c r="S1582" s="1646"/>
      <c r="T1582" s="1643"/>
      <c r="U1582" s="1643"/>
      <c r="V1582" s="1643"/>
      <c r="W1582" s="1647"/>
      <c r="X1582" s="1646"/>
      <c r="Y1582" s="1643"/>
      <c r="Z1582" s="1643"/>
      <c r="AA1582" s="1643"/>
      <c r="AB1582" s="337">
        <f t="shared" ref="AB1582:AB1586" si="286">SUM(X1582:AA1582)</f>
        <v>0</v>
      </c>
      <c r="AC1582" s="1646"/>
      <c r="AD1582" s="1643"/>
      <c r="AE1582" s="1643"/>
      <c r="AF1582" s="1643"/>
      <c r="AG1582" s="337">
        <f t="shared" si="275"/>
        <v>0</v>
      </c>
      <c r="AH1582" s="1646"/>
      <c r="AI1582" s="1643">
        <v>707</v>
      </c>
      <c r="AJ1582" s="1643"/>
      <c r="AK1582" s="1643"/>
      <c r="AL1582" s="337">
        <f t="shared" si="284"/>
        <v>707</v>
      </c>
    </row>
    <row r="1583" spans="1:38" x14ac:dyDescent="0.2">
      <c r="A1583" s="1641" t="s">
        <v>316</v>
      </c>
      <c r="B1583" s="1642" t="s">
        <v>317</v>
      </c>
      <c r="C1583" s="1642" t="s">
        <v>146</v>
      </c>
      <c r="D1583" s="1643"/>
      <c r="E1583" s="1643"/>
      <c r="F1583" s="1643"/>
      <c r="G1583" s="1643"/>
      <c r="H1583" s="1644"/>
      <c r="I1583" s="1643"/>
      <c r="J1583" s="1643"/>
      <c r="K1583" s="1643"/>
      <c r="L1583" s="1643"/>
      <c r="M1583" s="1644"/>
      <c r="N1583" s="1643"/>
      <c r="O1583" s="1643"/>
      <c r="P1583" s="1643"/>
      <c r="Q1583" s="1643"/>
      <c r="R1583" s="1645"/>
      <c r="S1583" s="1646"/>
      <c r="T1583" s="1643"/>
      <c r="U1583" s="1643"/>
      <c r="V1583" s="1643"/>
      <c r="W1583" s="1647"/>
      <c r="X1583" s="1646"/>
      <c r="Y1583" s="1643"/>
      <c r="Z1583" s="1643"/>
      <c r="AA1583" s="1643"/>
      <c r="AB1583" s="337">
        <f t="shared" si="286"/>
        <v>0</v>
      </c>
      <c r="AC1583" s="1646"/>
      <c r="AD1583" s="1643"/>
      <c r="AE1583" s="1643"/>
      <c r="AF1583" s="1643"/>
      <c r="AG1583" s="337">
        <f t="shared" si="275"/>
        <v>0</v>
      </c>
      <c r="AH1583" s="1646"/>
      <c r="AI1583" s="1643">
        <v>534</v>
      </c>
      <c r="AJ1583" s="1643"/>
      <c r="AK1583" s="1643"/>
      <c r="AL1583" s="337">
        <f t="shared" si="284"/>
        <v>534</v>
      </c>
    </row>
    <row r="1584" spans="1:38" x14ac:dyDescent="0.2">
      <c r="A1584" s="351" t="s">
        <v>24</v>
      </c>
      <c r="B1584" s="420" t="s">
        <v>114</v>
      </c>
      <c r="C1584" s="420" t="s">
        <v>147</v>
      </c>
      <c r="D1584" s="421">
        <v>115.44</v>
      </c>
      <c r="E1584" s="421">
        <v>117.42</v>
      </c>
      <c r="F1584" s="421">
        <v>186.23070000000001</v>
      </c>
      <c r="G1584" s="421">
        <v>209.0421</v>
      </c>
      <c r="H1584" s="422">
        <f t="shared" si="281"/>
        <v>628.13280000000009</v>
      </c>
      <c r="I1584" s="421"/>
      <c r="J1584" s="421">
        <v>165.95370000000003</v>
      </c>
      <c r="K1584" s="421">
        <v>53.329799999999999</v>
      </c>
      <c r="L1584" s="421">
        <v>77.26169999999999</v>
      </c>
      <c r="M1584" s="422">
        <f t="shared" si="282"/>
        <v>296.54520000000002</v>
      </c>
      <c r="N1584" s="421">
        <v>115.44</v>
      </c>
      <c r="O1584" s="421">
        <v>133.7295</v>
      </c>
      <c r="P1584" s="421">
        <v>186.23069999999998</v>
      </c>
      <c r="Q1584" s="421">
        <v>8085.91</v>
      </c>
      <c r="R1584" s="423">
        <f t="shared" si="283"/>
        <v>8521.3101999999999</v>
      </c>
      <c r="S1584" s="424">
        <v>4996.7</v>
      </c>
      <c r="T1584" s="421"/>
      <c r="U1584" s="421"/>
      <c r="V1584" s="421"/>
      <c r="W1584" s="337">
        <f t="shared" si="280"/>
        <v>4996.7</v>
      </c>
      <c r="X1584" s="424"/>
      <c r="Y1584" s="421"/>
      <c r="Z1584" s="421"/>
      <c r="AA1584" s="421"/>
      <c r="AB1584" s="337">
        <f t="shared" si="286"/>
        <v>0</v>
      </c>
      <c r="AC1584" s="424"/>
      <c r="AD1584" s="421"/>
      <c r="AE1584" s="421"/>
      <c r="AF1584" s="421"/>
      <c r="AG1584" s="337">
        <f t="shared" si="275"/>
        <v>0</v>
      </c>
      <c r="AH1584" s="424"/>
      <c r="AI1584" s="421"/>
      <c r="AJ1584" s="421"/>
      <c r="AK1584" s="421"/>
      <c r="AL1584" s="337">
        <f t="shared" si="284"/>
        <v>0</v>
      </c>
    </row>
    <row r="1585" spans="1:39" x14ac:dyDescent="0.2">
      <c r="A1585" s="351" t="s">
        <v>24</v>
      </c>
      <c r="B1585" s="420" t="s">
        <v>106</v>
      </c>
      <c r="C1585" s="420" t="s">
        <v>126</v>
      </c>
      <c r="D1585" s="421">
        <v>3024.5166666666669</v>
      </c>
      <c r="E1585" s="421">
        <v>860.64166666666677</v>
      </c>
      <c r="F1585" s="421"/>
      <c r="G1585" s="421"/>
      <c r="H1585" s="422">
        <f t="shared" si="281"/>
        <v>3885.1583333333338</v>
      </c>
      <c r="I1585" s="421"/>
      <c r="J1585" s="421"/>
      <c r="K1585" s="421"/>
      <c r="L1585" s="421"/>
      <c r="M1585" s="422">
        <f t="shared" si="282"/>
        <v>0</v>
      </c>
      <c r="N1585" s="421"/>
      <c r="O1585" s="421"/>
      <c r="P1585" s="421"/>
      <c r="Q1585" s="421"/>
      <c r="R1585" s="423">
        <f t="shared" si="283"/>
        <v>0</v>
      </c>
      <c r="S1585" s="424"/>
      <c r="T1585" s="421"/>
      <c r="U1585" s="421"/>
      <c r="V1585" s="421"/>
      <c r="W1585" s="337">
        <f t="shared" si="280"/>
        <v>0</v>
      </c>
      <c r="X1585" s="424"/>
      <c r="Y1585" s="421"/>
      <c r="Z1585" s="421"/>
      <c r="AA1585" s="421"/>
      <c r="AB1585" s="337">
        <f t="shared" si="286"/>
        <v>0</v>
      </c>
      <c r="AC1585" s="424"/>
      <c r="AD1585" s="421"/>
      <c r="AE1585" s="421"/>
      <c r="AF1585" s="421"/>
      <c r="AG1585" s="337">
        <f t="shared" si="275"/>
        <v>0</v>
      </c>
      <c r="AH1585" s="424"/>
      <c r="AI1585" s="421"/>
      <c r="AJ1585" s="421"/>
      <c r="AK1585" s="421"/>
      <c r="AL1585" s="337">
        <f t="shared" si="284"/>
        <v>0</v>
      </c>
    </row>
    <row r="1586" spans="1:39" x14ac:dyDescent="0.2">
      <c r="A1586" s="351" t="s">
        <v>24</v>
      </c>
      <c r="B1586" s="420" t="s">
        <v>106</v>
      </c>
      <c r="C1586" s="420" t="s">
        <v>139</v>
      </c>
      <c r="D1586" s="421">
        <v>3860.1000000000004</v>
      </c>
      <c r="E1586" s="421">
        <v>5039.8666666666677</v>
      </c>
      <c r="F1586" s="421">
        <v>4873.75</v>
      </c>
      <c r="G1586" s="421">
        <v>3629.0833333333335</v>
      </c>
      <c r="H1586" s="422">
        <f t="shared" si="281"/>
        <v>17402.8</v>
      </c>
      <c r="I1586" s="421">
        <v>3238.4999999999995</v>
      </c>
      <c r="J1586" s="421">
        <v>2798.3916666666669</v>
      </c>
      <c r="K1586" s="421">
        <v>5575.2222222222226</v>
      </c>
      <c r="L1586" s="421">
        <v>882.50833333333344</v>
      </c>
      <c r="M1586" s="422">
        <f t="shared" si="282"/>
        <v>12494.622222222222</v>
      </c>
      <c r="N1586" s="421">
        <v>3081.3750000000005</v>
      </c>
      <c r="O1586" s="421">
        <v>2142.833333333333</v>
      </c>
      <c r="P1586" s="421">
        <v>2272.7000000000003</v>
      </c>
      <c r="Q1586" s="421">
        <v>1422.0083333333334</v>
      </c>
      <c r="R1586" s="423">
        <f t="shared" si="283"/>
        <v>8918.9166666666679</v>
      </c>
      <c r="S1586" s="424"/>
      <c r="T1586" s="421"/>
      <c r="U1586" s="421"/>
      <c r="V1586" s="421"/>
      <c r="W1586" s="337">
        <f t="shared" si="280"/>
        <v>0</v>
      </c>
      <c r="X1586" s="424"/>
      <c r="Y1586" s="421"/>
      <c r="Z1586" s="421"/>
      <c r="AA1586" s="421"/>
      <c r="AB1586" s="337">
        <f t="shared" si="286"/>
        <v>0</v>
      </c>
      <c r="AC1586" s="424"/>
      <c r="AD1586" s="421"/>
      <c r="AE1586" s="421"/>
      <c r="AF1586" s="421"/>
      <c r="AG1586" s="337">
        <f t="shared" si="275"/>
        <v>0</v>
      </c>
      <c r="AH1586" s="424"/>
      <c r="AI1586" s="421"/>
      <c r="AJ1586" s="421"/>
      <c r="AK1586" s="421"/>
      <c r="AL1586" s="337">
        <f t="shared" si="284"/>
        <v>0</v>
      </c>
    </row>
    <row r="1587" spans="1:39" x14ac:dyDescent="0.2">
      <c r="A1587" s="351" t="s">
        <v>24</v>
      </c>
      <c r="B1587" s="420" t="s">
        <v>106</v>
      </c>
      <c r="C1587" s="420" t="s">
        <v>148</v>
      </c>
      <c r="D1587" s="421">
        <v>1121.0833333333335</v>
      </c>
      <c r="E1587" s="421">
        <v>629.54166666666674</v>
      </c>
      <c r="F1587" s="421">
        <v>1658.3083333333334</v>
      </c>
      <c r="G1587" s="421">
        <v>972.42500000000007</v>
      </c>
      <c r="H1587" s="422">
        <f t="shared" si="281"/>
        <v>4381.3583333333336</v>
      </c>
      <c r="I1587" s="421">
        <v>775.45833333333337</v>
      </c>
      <c r="J1587" s="421">
        <v>641.08333333333337</v>
      </c>
      <c r="K1587" s="421">
        <v>579.25</v>
      </c>
      <c r="L1587" s="421">
        <v>879.18333333333339</v>
      </c>
      <c r="M1587" s="422">
        <f t="shared" si="282"/>
        <v>2874.9750000000004</v>
      </c>
      <c r="N1587" s="421">
        <v>522.375</v>
      </c>
      <c r="O1587" s="421"/>
      <c r="P1587" s="421"/>
      <c r="Q1587" s="421"/>
      <c r="R1587" s="423">
        <f t="shared" si="283"/>
        <v>522.375</v>
      </c>
      <c r="S1587" s="424"/>
      <c r="T1587" s="421"/>
      <c r="U1587" s="421"/>
      <c r="V1587" s="421"/>
      <c r="W1587" s="337">
        <f t="shared" si="280"/>
        <v>0</v>
      </c>
      <c r="X1587" s="424"/>
      <c r="Y1587" s="421"/>
      <c r="Z1587" s="421"/>
      <c r="AA1587" s="421"/>
      <c r="AB1587" s="337">
        <f t="shared" si="276"/>
        <v>0</v>
      </c>
      <c r="AC1587" s="424"/>
      <c r="AD1587" s="421"/>
      <c r="AE1587" s="421"/>
      <c r="AF1587" s="421"/>
      <c r="AG1587" s="337">
        <f t="shared" si="275"/>
        <v>0</v>
      </c>
      <c r="AH1587" s="424"/>
      <c r="AI1587" s="421"/>
      <c r="AJ1587" s="421"/>
      <c r="AK1587" s="421"/>
      <c r="AL1587" s="337">
        <f t="shared" si="284"/>
        <v>0</v>
      </c>
    </row>
    <row r="1588" spans="1:39" x14ac:dyDescent="0.2">
      <c r="A1588" s="351" t="s">
        <v>24</v>
      </c>
      <c r="B1588" s="420" t="s">
        <v>106</v>
      </c>
      <c r="C1588" s="420" t="s">
        <v>170</v>
      </c>
      <c r="D1588" s="421">
        <v>7822.4500000000016</v>
      </c>
      <c r="E1588" s="421"/>
      <c r="F1588" s="421"/>
      <c r="G1588" s="421"/>
      <c r="H1588" s="422">
        <f t="shared" si="281"/>
        <v>7822.4500000000016</v>
      </c>
      <c r="I1588" s="421"/>
      <c r="J1588" s="421"/>
      <c r="K1588" s="421"/>
      <c r="L1588" s="421"/>
      <c r="M1588" s="422">
        <f t="shared" si="282"/>
        <v>0</v>
      </c>
      <c r="N1588" s="421"/>
      <c r="O1588" s="421"/>
      <c r="P1588" s="421"/>
      <c r="Q1588" s="421"/>
      <c r="R1588" s="423">
        <f t="shared" si="283"/>
        <v>0</v>
      </c>
      <c r="S1588" s="424"/>
      <c r="T1588" s="421"/>
      <c r="U1588" s="421"/>
      <c r="V1588" s="421"/>
      <c r="W1588" s="337">
        <f t="shared" si="280"/>
        <v>0</v>
      </c>
      <c r="X1588" s="424"/>
      <c r="Y1588" s="421"/>
      <c r="Z1588" s="421"/>
      <c r="AA1588" s="421"/>
      <c r="AB1588" s="337">
        <f t="shared" si="276"/>
        <v>0</v>
      </c>
      <c r="AC1588" s="424"/>
      <c r="AD1588" s="421"/>
      <c r="AE1588" s="421"/>
      <c r="AF1588" s="421"/>
      <c r="AG1588" s="337">
        <f t="shared" si="275"/>
        <v>0</v>
      </c>
      <c r="AH1588" s="424"/>
      <c r="AI1588" s="421"/>
      <c r="AJ1588" s="421"/>
      <c r="AK1588" s="421"/>
      <c r="AL1588" s="337">
        <f t="shared" si="284"/>
        <v>0</v>
      </c>
    </row>
    <row r="1589" spans="1:39" x14ac:dyDescent="0.2">
      <c r="A1589" s="351" t="s">
        <v>24</v>
      </c>
      <c r="B1589" s="420" t="s">
        <v>223</v>
      </c>
      <c r="C1589" s="420" t="s">
        <v>142</v>
      </c>
      <c r="D1589" s="421"/>
      <c r="E1589" s="421"/>
      <c r="F1589" s="421"/>
      <c r="G1589" s="421"/>
      <c r="H1589" s="422">
        <f t="shared" si="281"/>
        <v>0</v>
      </c>
      <c r="I1589" s="421"/>
      <c r="J1589" s="421"/>
      <c r="K1589" s="421"/>
      <c r="L1589" s="421"/>
      <c r="M1589" s="422">
        <f t="shared" si="282"/>
        <v>0</v>
      </c>
      <c r="N1589" s="421"/>
      <c r="O1589" s="421"/>
      <c r="P1589" s="421"/>
      <c r="Q1589" s="421"/>
      <c r="R1589" s="423">
        <f t="shared" si="283"/>
        <v>0</v>
      </c>
      <c r="S1589" s="424">
        <v>89172</v>
      </c>
      <c r="T1589" s="421"/>
      <c r="U1589" s="421"/>
      <c r="V1589" s="421"/>
      <c r="W1589" s="337">
        <f t="shared" si="280"/>
        <v>89172</v>
      </c>
      <c r="X1589" s="424"/>
      <c r="Y1589" s="421"/>
      <c r="Z1589" s="421"/>
      <c r="AA1589" s="421"/>
      <c r="AB1589" s="337">
        <f t="shared" si="276"/>
        <v>0</v>
      </c>
      <c r="AC1589" s="424"/>
      <c r="AD1589" s="421"/>
      <c r="AE1589" s="421"/>
      <c r="AF1589" s="421"/>
      <c r="AG1589" s="337">
        <f t="shared" si="275"/>
        <v>0</v>
      </c>
      <c r="AH1589" s="424"/>
      <c r="AI1589" s="421"/>
      <c r="AJ1589" s="421"/>
      <c r="AK1589" s="421"/>
      <c r="AL1589" s="337">
        <f t="shared" si="284"/>
        <v>0</v>
      </c>
    </row>
    <row r="1590" spans="1:39" x14ac:dyDescent="0.2">
      <c r="A1590" s="95" t="s">
        <v>221</v>
      </c>
      <c r="B1590" s="322" t="s">
        <v>247</v>
      </c>
      <c r="C1590" s="322" t="s">
        <v>161</v>
      </c>
      <c r="D1590" s="323"/>
      <c r="E1590" s="323"/>
      <c r="F1590" s="323"/>
      <c r="G1590" s="323"/>
      <c r="H1590" s="324">
        <f t="shared" si="281"/>
        <v>0</v>
      </c>
      <c r="I1590" s="323"/>
      <c r="J1590" s="323"/>
      <c r="K1590" s="323"/>
      <c r="L1590" s="323"/>
      <c r="M1590" s="324">
        <f t="shared" si="282"/>
        <v>0</v>
      </c>
      <c r="N1590" s="323"/>
      <c r="O1590" s="323"/>
      <c r="P1590" s="323"/>
      <c r="Q1590" s="323"/>
      <c r="R1590" s="329">
        <f t="shared" si="283"/>
        <v>0</v>
      </c>
      <c r="S1590" s="336"/>
      <c r="T1590" s="323"/>
      <c r="U1590" s="323">
        <v>315.21200000000005</v>
      </c>
      <c r="V1590" s="323">
        <v>282.52</v>
      </c>
      <c r="W1590" s="337">
        <f t="shared" si="280"/>
        <v>597.73199999999997</v>
      </c>
      <c r="X1590" s="336">
        <v>178.62</v>
      </c>
      <c r="Y1590" s="323">
        <v>159.80000000000001</v>
      </c>
      <c r="Z1590" s="323">
        <v>237.55800000000002</v>
      </c>
      <c r="AA1590" s="323">
        <v>276.30000000000007</v>
      </c>
      <c r="AB1590" s="337">
        <f t="shared" si="276"/>
        <v>852.27800000000013</v>
      </c>
      <c r="AC1590" s="336">
        <v>130.364</v>
      </c>
      <c r="AD1590" s="323">
        <v>148.90800000000002</v>
      </c>
      <c r="AE1590" s="323">
        <v>172.40000000000003</v>
      </c>
      <c r="AF1590" s="323"/>
      <c r="AG1590" s="337">
        <f t="shared" si="275"/>
        <v>451.67200000000008</v>
      </c>
      <c r="AH1590" s="336">
        <v>110.54900000000001</v>
      </c>
      <c r="AI1590" s="323"/>
      <c r="AJ1590" s="323"/>
      <c r="AK1590" s="323"/>
      <c r="AL1590" s="337">
        <f t="shared" si="284"/>
        <v>110.54900000000001</v>
      </c>
    </row>
    <row r="1591" spans="1:39" x14ac:dyDescent="0.2">
      <c r="A1591" s="95" t="s">
        <v>221</v>
      </c>
      <c r="B1591" s="96" t="s">
        <v>247</v>
      </c>
      <c r="C1591" s="96" t="s">
        <v>162</v>
      </c>
      <c r="D1591" s="98"/>
      <c r="E1591" s="98"/>
      <c r="F1591" s="98"/>
      <c r="G1591" s="98"/>
      <c r="H1591" s="121">
        <f t="shared" si="281"/>
        <v>0</v>
      </c>
      <c r="I1591" s="98"/>
      <c r="J1591" s="98"/>
      <c r="K1591" s="98"/>
      <c r="L1591" s="98"/>
      <c r="M1591" s="121">
        <f t="shared" si="282"/>
        <v>0</v>
      </c>
      <c r="N1591" s="98"/>
      <c r="O1591" s="98"/>
      <c r="P1591" s="98"/>
      <c r="Q1591" s="98"/>
      <c r="R1591" s="329">
        <f t="shared" si="283"/>
        <v>0</v>
      </c>
      <c r="S1591" s="336"/>
      <c r="T1591" s="323"/>
      <c r="U1591" s="323">
        <v>141.392</v>
      </c>
      <c r="V1591" s="323">
        <v>109.38000000000002</v>
      </c>
      <c r="W1591" s="337">
        <f t="shared" si="280"/>
        <v>250.77200000000002</v>
      </c>
      <c r="X1591" s="336">
        <v>83.545000000000016</v>
      </c>
      <c r="Y1591" s="323">
        <v>12</v>
      </c>
      <c r="Z1591" s="323">
        <v>49.077999999999996</v>
      </c>
      <c r="AA1591" s="323">
        <v>50.7</v>
      </c>
      <c r="AB1591" s="337">
        <f t="shared" si="276"/>
        <v>195.32300000000004</v>
      </c>
      <c r="AC1591" s="336">
        <v>14.502000000000002</v>
      </c>
      <c r="AD1591" s="323">
        <v>52.442</v>
      </c>
      <c r="AE1591" s="323">
        <v>140.9</v>
      </c>
      <c r="AF1591" s="323">
        <v>178.19400000000002</v>
      </c>
      <c r="AG1591" s="337">
        <f t="shared" si="275"/>
        <v>386.03800000000001</v>
      </c>
      <c r="AH1591" s="336">
        <v>86.457999999999998</v>
      </c>
      <c r="AI1591" s="323"/>
      <c r="AJ1591" s="323"/>
      <c r="AK1591" s="323"/>
      <c r="AL1591" s="337">
        <f t="shared" si="284"/>
        <v>86.457999999999998</v>
      </c>
    </row>
    <row r="1592" spans="1:39" x14ac:dyDescent="0.2">
      <c r="A1592" s="95" t="s">
        <v>221</v>
      </c>
      <c r="B1592" s="96" t="s">
        <v>247</v>
      </c>
      <c r="C1592" s="96" t="s">
        <v>137</v>
      </c>
      <c r="D1592" s="98"/>
      <c r="E1592" s="98"/>
      <c r="F1592" s="98"/>
      <c r="G1592" s="98"/>
      <c r="H1592" s="121">
        <f t="shared" si="281"/>
        <v>0</v>
      </c>
      <c r="I1592" s="98"/>
      <c r="J1592" s="98"/>
      <c r="K1592" s="98"/>
      <c r="L1592" s="98"/>
      <c r="M1592" s="121">
        <f t="shared" si="282"/>
        <v>0</v>
      </c>
      <c r="N1592" s="98"/>
      <c r="O1592" s="98"/>
      <c r="P1592" s="98"/>
      <c r="Q1592" s="98"/>
      <c r="R1592" s="329">
        <f t="shared" si="283"/>
        <v>0</v>
      </c>
      <c r="S1592" s="336"/>
      <c r="T1592" s="323"/>
      <c r="U1592" s="323">
        <v>67.506</v>
      </c>
      <c r="V1592" s="323">
        <v>94.2</v>
      </c>
      <c r="W1592" s="337">
        <f t="shared" si="280"/>
        <v>161.70600000000002</v>
      </c>
      <c r="X1592" s="336">
        <v>37.754000000000005</v>
      </c>
      <c r="Y1592" s="323">
        <v>48.2</v>
      </c>
      <c r="Z1592" s="323">
        <v>30.083000000000002</v>
      </c>
      <c r="AA1592" s="323">
        <v>73.400000000000006</v>
      </c>
      <c r="AB1592" s="337">
        <f t="shared" si="276"/>
        <v>189.43700000000001</v>
      </c>
      <c r="AC1592" s="336">
        <v>59.478999999999999</v>
      </c>
      <c r="AD1592" s="323">
        <v>111.74100000000001</v>
      </c>
      <c r="AE1592" s="323">
        <v>88.4</v>
      </c>
      <c r="AF1592" s="323">
        <v>51.776000000000003</v>
      </c>
      <c r="AG1592" s="337">
        <f t="shared" si="275"/>
        <v>311.39600000000002</v>
      </c>
      <c r="AH1592" s="336">
        <v>118.40600000000001</v>
      </c>
      <c r="AI1592" s="323"/>
      <c r="AJ1592" s="323"/>
      <c r="AK1592" s="323"/>
      <c r="AL1592" s="337">
        <f t="shared" si="284"/>
        <v>118.40600000000001</v>
      </c>
    </row>
    <row r="1593" spans="1:39" x14ac:dyDescent="0.2">
      <c r="A1593" s="95" t="s">
        <v>221</v>
      </c>
      <c r="B1593" s="96" t="s">
        <v>247</v>
      </c>
      <c r="C1593" s="96" t="s">
        <v>142</v>
      </c>
      <c r="D1593" s="98"/>
      <c r="E1593" s="98"/>
      <c r="F1593" s="98"/>
      <c r="G1593" s="98"/>
      <c r="H1593" s="121">
        <f t="shared" si="281"/>
        <v>0</v>
      </c>
      <c r="I1593" s="98"/>
      <c r="J1593" s="98"/>
      <c r="K1593" s="98"/>
      <c r="L1593" s="98"/>
      <c r="M1593" s="121">
        <f t="shared" si="282"/>
        <v>0</v>
      </c>
      <c r="N1593" s="98"/>
      <c r="O1593" s="98"/>
      <c r="P1593" s="98"/>
      <c r="Q1593" s="98"/>
      <c r="R1593" s="329">
        <f t="shared" si="283"/>
        <v>0</v>
      </c>
      <c r="S1593" s="336"/>
      <c r="T1593" s="323"/>
      <c r="U1593" s="323">
        <v>448.50000000000006</v>
      </c>
      <c r="V1593" s="323">
        <v>397.6</v>
      </c>
      <c r="W1593" s="337">
        <f t="shared" si="280"/>
        <v>846.10000000000014</v>
      </c>
      <c r="X1593" s="336">
        <v>277.60000000000002</v>
      </c>
      <c r="Y1593" s="323">
        <v>207.10000000000002</v>
      </c>
      <c r="Z1593" s="323">
        <v>140.32400000000001</v>
      </c>
      <c r="AA1593" s="323"/>
      <c r="AB1593" s="337">
        <f t="shared" si="276"/>
        <v>625.02400000000011</v>
      </c>
      <c r="AC1593" s="336"/>
      <c r="AD1593" s="323"/>
      <c r="AE1593" s="323"/>
      <c r="AF1593" s="323"/>
      <c r="AG1593" s="337">
        <f t="shared" si="275"/>
        <v>0</v>
      </c>
      <c r="AH1593" s="336"/>
      <c r="AI1593" s="323"/>
      <c r="AJ1593" s="323"/>
      <c r="AK1593" s="323"/>
      <c r="AL1593" s="337">
        <f t="shared" si="284"/>
        <v>0</v>
      </c>
    </row>
    <row r="1594" spans="1:39" x14ac:dyDescent="0.2">
      <c r="A1594" s="95" t="s">
        <v>221</v>
      </c>
      <c r="B1594" s="96" t="s">
        <v>247</v>
      </c>
      <c r="C1594" s="96" t="s">
        <v>170</v>
      </c>
      <c r="D1594" s="98"/>
      <c r="E1594" s="98"/>
      <c r="F1594" s="98"/>
      <c r="G1594" s="98"/>
      <c r="H1594" s="121">
        <f t="shared" si="281"/>
        <v>0</v>
      </c>
      <c r="I1594" s="98"/>
      <c r="J1594" s="98"/>
      <c r="K1594" s="98"/>
      <c r="L1594" s="98"/>
      <c r="M1594" s="121">
        <f t="shared" si="282"/>
        <v>0</v>
      </c>
      <c r="N1594" s="98"/>
      <c r="O1594" s="98"/>
      <c r="P1594" s="98"/>
      <c r="Q1594" s="98"/>
      <c r="R1594" s="329">
        <f t="shared" si="283"/>
        <v>0</v>
      </c>
      <c r="S1594" s="336"/>
      <c r="T1594" s="323"/>
      <c r="U1594" s="323">
        <v>46.379999999999995</v>
      </c>
      <c r="V1594" s="323">
        <v>104.7</v>
      </c>
      <c r="W1594" s="337">
        <f t="shared" si="280"/>
        <v>151.07999999999998</v>
      </c>
      <c r="X1594" s="336">
        <v>67.025999999999996</v>
      </c>
      <c r="Y1594" s="323">
        <v>62.800000000000004</v>
      </c>
      <c r="Z1594" s="323">
        <v>87.36</v>
      </c>
      <c r="AA1594" s="323">
        <v>58</v>
      </c>
      <c r="AB1594" s="337">
        <f t="shared" si="276"/>
        <v>275.18599999999998</v>
      </c>
      <c r="AC1594" s="336">
        <v>57.000000000000014</v>
      </c>
      <c r="AD1594" s="323">
        <v>277.72800000000001</v>
      </c>
      <c r="AE1594" s="323">
        <v>427.7</v>
      </c>
      <c r="AF1594" s="323">
        <v>914.226</v>
      </c>
      <c r="AG1594" s="337">
        <f t="shared" si="275"/>
        <v>1676.654</v>
      </c>
      <c r="AH1594" s="336">
        <v>592.11300000000006</v>
      </c>
      <c r="AI1594" s="323"/>
      <c r="AJ1594" s="323"/>
      <c r="AK1594" s="323"/>
      <c r="AL1594" s="337">
        <f t="shared" si="284"/>
        <v>592.11300000000006</v>
      </c>
    </row>
    <row r="1595" spans="1:39" x14ac:dyDescent="0.2">
      <c r="A1595" s="95" t="s">
        <v>221</v>
      </c>
      <c r="B1595" s="96" t="s">
        <v>247</v>
      </c>
      <c r="C1595" s="96" t="s">
        <v>163</v>
      </c>
      <c r="D1595" s="98"/>
      <c r="E1595" s="98"/>
      <c r="F1595" s="98"/>
      <c r="G1595" s="98"/>
      <c r="H1595" s="121">
        <f t="shared" si="281"/>
        <v>0</v>
      </c>
      <c r="I1595" s="98"/>
      <c r="J1595" s="98"/>
      <c r="K1595" s="98"/>
      <c r="L1595" s="98"/>
      <c r="M1595" s="121">
        <f t="shared" si="282"/>
        <v>0</v>
      </c>
      <c r="N1595" s="98"/>
      <c r="O1595" s="98"/>
      <c r="P1595" s="98"/>
      <c r="Q1595" s="98"/>
      <c r="R1595" s="329">
        <f t="shared" si="283"/>
        <v>0</v>
      </c>
      <c r="S1595" s="336"/>
      <c r="T1595" s="323"/>
      <c r="U1595" s="323">
        <v>43.7</v>
      </c>
      <c r="V1595" s="323">
        <v>87.4</v>
      </c>
      <c r="W1595" s="337">
        <f t="shared" si="280"/>
        <v>131.10000000000002</v>
      </c>
      <c r="X1595" s="336">
        <v>40.700000000000003</v>
      </c>
      <c r="Y1595" s="323">
        <v>45.1</v>
      </c>
      <c r="Z1595" s="323">
        <v>45.1</v>
      </c>
      <c r="AA1595" s="323">
        <v>82.2</v>
      </c>
      <c r="AB1595" s="337">
        <f t="shared" si="276"/>
        <v>213.10000000000002</v>
      </c>
      <c r="AC1595" s="336">
        <v>170.07600000000002</v>
      </c>
      <c r="AD1595" s="323"/>
      <c r="AE1595" s="323">
        <v>42</v>
      </c>
      <c r="AF1595" s="323">
        <v>31.268000000000001</v>
      </c>
      <c r="AG1595" s="337">
        <f t="shared" si="275"/>
        <v>243.34400000000002</v>
      </c>
      <c r="AH1595" s="336">
        <v>41.538000000000004</v>
      </c>
      <c r="AI1595" s="323"/>
      <c r="AJ1595" s="323"/>
      <c r="AK1595" s="323"/>
      <c r="AL1595" s="337">
        <f t="shared" si="284"/>
        <v>41.538000000000004</v>
      </c>
    </row>
    <row r="1596" spans="1:39" x14ac:dyDescent="0.2">
      <c r="A1596" s="351" t="s">
        <v>221</v>
      </c>
      <c r="B1596" s="322" t="s">
        <v>223</v>
      </c>
      <c r="C1596" s="96" t="s">
        <v>142</v>
      </c>
      <c r="D1596" s="323"/>
      <c r="E1596" s="323"/>
      <c r="F1596" s="323"/>
      <c r="G1596" s="323"/>
      <c r="H1596" s="324">
        <f t="shared" si="281"/>
        <v>0</v>
      </c>
      <c r="I1596" s="323"/>
      <c r="J1596" s="323"/>
      <c r="K1596" s="323"/>
      <c r="L1596" s="323"/>
      <c r="M1596" s="324">
        <f t="shared" si="282"/>
        <v>0</v>
      </c>
      <c r="N1596" s="323"/>
      <c r="O1596" s="323"/>
      <c r="P1596" s="323"/>
      <c r="Q1596" s="323"/>
      <c r="R1596" s="329">
        <f t="shared" si="283"/>
        <v>0</v>
      </c>
      <c r="S1596" s="336"/>
      <c r="T1596" s="323">
        <v>33245.550000000003</v>
      </c>
      <c r="U1596" s="323">
        <v>48490.43</v>
      </c>
      <c r="V1596" s="323">
        <v>30785.316666666658</v>
      </c>
      <c r="W1596" s="337">
        <f t="shared" si="280"/>
        <v>112521.29666666666</v>
      </c>
      <c r="X1596" s="336">
        <v>30116.639999999999</v>
      </c>
      <c r="Y1596" s="323">
        <v>19926.350000000002</v>
      </c>
      <c r="Z1596" s="323">
        <v>30338.530000000002</v>
      </c>
      <c r="AA1596" s="323">
        <v>23684.97</v>
      </c>
      <c r="AB1596" s="337">
        <f t="shared" si="276"/>
        <v>104066.49</v>
      </c>
      <c r="AC1596" s="336">
        <v>19871.84</v>
      </c>
      <c r="AD1596" s="323">
        <v>16909.8</v>
      </c>
      <c r="AE1596" s="323">
        <v>28121.57</v>
      </c>
      <c r="AF1596" s="323">
        <v>19473.780000000002</v>
      </c>
      <c r="AG1596" s="337">
        <f t="shared" si="275"/>
        <v>84376.99</v>
      </c>
      <c r="AH1596" s="336">
        <v>28448.370000000003</v>
      </c>
      <c r="AI1596" s="323"/>
      <c r="AJ1596" s="323"/>
      <c r="AK1596" s="323"/>
      <c r="AL1596" s="337">
        <f t="shared" si="284"/>
        <v>28448.370000000003</v>
      </c>
    </row>
    <row r="1597" spans="1:39" x14ac:dyDescent="0.2">
      <c r="A1597" s="351" t="s">
        <v>221</v>
      </c>
      <c r="B1597" s="352" t="s">
        <v>222</v>
      </c>
      <c r="C1597" s="352" t="s">
        <v>148</v>
      </c>
      <c r="D1597" s="353"/>
      <c r="E1597" s="353"/>
      <c r="F1597" s="353"/>
      <c r="G1597" s="353"/>
      <c r="H1597" s="354">
        <f t="shared" si="281"/>
        <v>0</v>
      </c>
      <c r="I1597" s="353"/>
      <c r="J1597" s="353"/>
      <c r="K1597" s="353"/>
      <c r="L1597" s="353"/>
      <c r="M1597" s="354">
        <f t="shared" si="282"/>
        <v>0</v>
      </c>
      <c r="N1597" s="353"/>
      <c r="O1597" s="353"/>
      <c r="P1597" s="353"/>
      <c r="Q1597" s="353"/>
      <c r="R1597" s="355"/>
      <c r="S1597" s="356"/>
      <c r="T1597" s="353">
        <v>453.4666666666667</v>
      </c>
      <c r="U1597" s="353">
        <v>746.16666666666674</v>
      </c>
      <c r="V1597" s="353">
        <v>503.58333333333331</v>
      </c>
      <c r="W1597" s="337">
        <f t="shared" si="280"/>
        <v>1703.2166666666667</v>
      </c>
      <c r="X1597" s="356"/>
      <c r="Y1597" s="353"/>
      <c r="Z1597" s="353"/>
      <c r="AA1597" s="353"/>
      <c r="AB1597" s="337">
        <f t="shared" si="276"/>
        <v>0</v>
      </c>
      <c r="AC1597" s="356"/>
      <c r="AD1597" s="353"/>
      <c r="AE1597" s="353"/>
      <c r="AF1597" s="353"/>
      <c r="AG1597" s="337">
        <f t="shared" si="275"/>
        <v>0</v>
      </c>
      <c r="AH1597" s="356"/>
      <c r="AI1597" s="353"/>
      <c r="AJ1597" s="353"/>
      <c r="AK1597" s="353"/>
      <c r="AL1597" s="337">
        <f t="shared" si="284"/>
        <v>0</v>
      </c>
    </row>
    <row r="1598" spans="1:39" ht="12" thickBot="1" x14ac:dyDescent="0.25">
      <c r="A1598" s="95" t="s">
        <v>25</v>
      </c>
      <c r="B1598" s="96" t="s">
        <v>115</v>
      </c>
      <c r="C1598" s="96" t="s">
        <v>186</v>
      </c>
      <c r="D1598" s="98">
        <v>57.8</v>
      </c>
      <c r="E1598" s="98">
        <v>3615.1</v>
      </c>
      <c r="F1598" s="98">
        <v>26.75</v>
      </c>
      <c r="G1598" s="98">
        <v>142.55000000000001</v>
      </c>
      <c r="H1598" s="121">
        <f t="shared" si="281"/>
        <v>3842.2000000000003</v>
      </c>
      <c r="I1598" s="98"/>
      <c r="J1598" s="98"/>
      <c r="K1598" s="98"/>
      <c r="L1598" s="98"/>
      <c r="M1598" s="121">
        <f t="shared" si="282"/>
        <v>0</v>
      </c>
      <c r="N1598" s="98"/>
      <c r="O1598" s="98"/>
      <c r="P1598" s="98"/>
      <c r="Q1598" s="98"/>
      <c r="R1598" s="329">
        <f>SUM(N1598:Q1598)</f>
        <v>0</v>
      </c>
      <c r="S1598" s="336"/>
      <c r="T1598" s="323"/>
      <c r="U1598" s="323"/>
      <c r="V1598" s="323"/>
      <c r="W1598" s="337">
        <f t="shared" si="280"/>
        <v>0</v>
      </c>
      <c r="X1598" s="336"/>
      <c r="Y1598" s="323"/>
      <c r="Z1598" s="323"/>
      <c r="AA1598" s="323"/>
      <c r="AB1598" s="337">
        <f t="shared" si="276"/>
        <v>0</v>
      </c>
      <c r="AC1598" s="336"/>
      <c r="AD1598" s="323"/>
      <c r="AE1598" s="323"/>
      <c r="AF1598" s="323"/>
      <c r="AG1598" s="337">
        <f t="shared" si="275"/>
        <v>0</v>
      </c>
      <c r="AH1598" s="336"/>
      <c r="AI1598" s="323"/>
      <c r="AJ1598" s="323"/>
      <c r="AK1598" s="323"/>
      <c r="AL1598" s="337">
        <f t="shared" si="284"/>
        <v>0</v>
      </c>
    </row>
    <row r="1599" spans="1:39" ht="12.75" x14ac:dyDescent="0.2">
      <c r="A1599" s="106" t="s">
        <v>3</v>
      </c>
      <c r="B1599" s="107"/>
      <c r="C1599" s="108"/>
      <c r="D1599" s="109">
        <f t="shared" ref="D1599:M1608" si="287">SUMIF($A$1:$A$1598,$A1599,D$1:D$1598)</f>
        <v>197865.89999999997</v>
      </c>
      <c r="E1599" s="110">
        <f t="shared" si="287"/>
        <v>270063.15000000002</v>
      </c>
      <c r="F1599" s="110">
        <f t="shared" si="287"/>
        <v>223769.65</v>
      </c>
      <c r="G1599" s="110">
        <f t="shared" si="287"/>
        <v>170650.37000000002</v>
      </c>
      <c r="H1599" s="127">
        <f t="shared" si="287"/>
        <v>862349.07</v>
      </c>
      <c r="I1599" s="110">
        <f t="shared" si="287"/>
        <v>140104.44002999997</v>
      </c>
      <c r="J1599" s="110">
        <f t="shared" si="287"/>
        <v>219503.44000000003</v>
      </c>
      <c r="K1599" s="110">
        <f t="shared" si="287"/>
        <v>169444.19</v>
      </c>
      <c r="L1599" s="110">
        <f t="shared" si="287"/>
        <v>206259.97000000003</v>
      </c>
      <c r="M1599" s="127">
        <f t="shared" si="287"/>
        <v>735312.04003000015</v>
      </c>
      <c r="N1599" s="110">
        <f t="shared" ref="N1599:W1608" si="288">SUMIF($A$1:$A$1598,$A1599,N$1:N$1598)</f>
        <v>187998.14</v>
      </c>
      <c r="O1599" s="110">
        <f t="shared" si="288"/>
        <v>222087.49</v>
      </c>
      <c r="P1599" s="110">
        <f t="shared" si="288"/>
        <v>231295.99000000002</v>
      </c>
      <c r="Q1599" s="110">
        <f t="shared" si="288"/>
        <v>0</v>
      </c>
      <c r="R1599" s="330">
        <f t="shared" si="288"/>
        <v>641381.62</v>
      </c>
      <c r="S1599" s="109">
        <f t="shared" si="288"/>
        <v>0</v>
      </c>
      <c r="T1599" s="110">
        <f t="shared" si="288"/>
        <v>0</v>
      </c>
      <c r="U1599" s="110">
        <f t="shared" si="288"/>
        <v>0</v>
      </c>
      <c r="V1599" s="110">
        <f t="shared" si="288"/>
        <v>0</v>
      </c>
      <c r="W1599" s="127">
        <f t="shared" si="288"/>
        <v>0</v>
      </c>
      <c r="X1599" s="109">
        <f t="shared" ref="X1599:AL1608" si="289">SUMIF($A$1:$A$1598,$A1599,X$1:X$1598)</f>
        <v>0</v>
      </c>
      <c r="Y1599" s="110">
        <f t="shared" si="289"/>
        <v>0</v>
      </c>
      <c r="Z1599" s="110">
        <f t="shared" si="289"/>
        <v>0</v>
      </c>
      <c r="AA1599" s="110">
        <f t="shared" si="289"/>
        <v>0</v>
      </c>
      <c r="AB1599" s="127">
        <f t="shared" si="289"/>
        <v>0</v>
      </c>
      <c r="AC1599" s="109">
        <f t="shared" si="289"/>
        <v>0</v>
      </c>
      <c r="AD1599" s="110">
        <f t="shared" si="289"/>
        <v>0</v>
      </c>
      <c r="AE1599" s="110">
        <f t="shared" si="289"/>
        <v>0</v>
      </c>
      <c r="AF1599" s="110">
        <f t="shared" si="289"/>
        <v>0</v>
      </c>
      <c r="AG1599" s="127">
        <f t="shared" si="289"/>
        <v>0</v>
      </c>
      <c r="AH1599" s="109">
        <f t="shared" si="289"/>
        <v>0</v>
      </c>
      <c r="AI1599" s="110">
        <f t="shared" si="289"/>
        <v>0</v>
      </c>
      <c r="AJ1599" s="110">
        <f t="shared" si="289"/>
        <v>0</v>
      </c>
      <c r="AK1599" s="110">
        <f t="shared" si="289"/>
        <v>0</v>
      </c>
      <c r="AL1599" s="127">
        <f t="shared" si="289"/>
        <v>0</v>
      </c>
    </row>
    <row r="1600" spans="1:39" ht="12.75" x14ac:dyDescent="0.2">
      <c r="A1600" s="111" t="s">
        <v>206</v>
      </c>
      <c r="B1600" s="112"/>
      <c r="C1600" s="113"/>
      <c r="D1600" s="114">
        <f t="shared" si="287"/>
        <v>0</v>
      </c>
      <c r="E1600" s="115">
        <f t="shared" si="287"/>
        <v>0</v>
      </c>
      <c r="F1600" s="115">
        <f t="shared" si="287"/>
        <v>0</v>
      </c>
      <c r="G1600" s="115">
        <f t="shared" si="287"/>
        <v>0</v>
      </c>
      <c r="H1600" s="105">
        <f t="shared" si="287"/>
        <v>0</v>
      </c>
      <c r="I1600" s="115">
        <f t="shared" si="287"/>
        <v>0</v>
      </c>
      <c r="J1600" s="115">
        <f t="shared" si="287"/>
        <v>0</v>
      </c>
      <c r="K1600" s="115">
        <f t="shared" si="287"/>
        <v>0</v>
      </c>
      <c r="L1600" s="115">
        <f t="shared" si="287"/>
        <v>0</v>
      </c>
      <c r="M1600" s="105">
        <f t="shared" si="287"/>
        <v>0</v>
      </c>
      <c r="N1600" s="115">
        <f t="shared" si="288"/>
        <v>0</v>
      </c>
      <c r="O1600" s="115">
        <f t="shared" si="288"/>
        <v>0</v>
      </c>
      <c r="P1600" s="115">
        <f t="shared" si="288"/>
        <v>0</v>
      </c>
      <c r="Q1600" s="115">
        <f t="shared" si="288"/>
        <v>168952.32000000009</v>
      </c>
      <c r="R1600" s="331">
        <f t="shared" si="288"/>
        <v>168952.32000000009</v>
      </c>
      <c r="S1600" s="338">
        <f t="shared" si="288"/>
        <v>227295.30000000002</v>
      </c>
      <c r="T1600" s="339">
        <f t="shared" si="288"/>
        <v>205664.01999999996</v>
      </c>
      <c r="U1600" s="339">
        <f t="shared" si="288"/>
        <v>171825.01000000004</v>
      </c>
      <c r="V1600" s="339">
        <f t="shared" si="288"/>
        <v>195308.91999999998</v>
      </c>
      <c r="W1600" s="105">
        <f t="shared" si="288"/>
        <v>800093.25</v>
      </c>
      <c r="X1600" s="338">
        <f t="shared" si="289"/>
        <v>154413.1</v>
      </c>
      <c r="Y1600" s="339">
        <f t="shared" si="289"/>
        <v>119334.42</v>
      </c>
      <c r="Z1600" s="339">
        <f t="shared" si="289"/>
        <v>185213.17999999996</v>
      </c>
      <c r="AA1600" s="339">
        <f t="shared" si="289"/>
        <v>159254.81</v>
      </c>
      <c r="AB1600" s="105">
        <f t="shared" si="289"/>
        <v>618215.51</v>
      </c>
      <c r="AC1600" s="338">
        <f t="shared" si="289"/>
        <v>117193.92000000001</v>
      </c>
      <c r="AD1600" s="339">
        <f t="shared" si="289"/>
        <v>154483.04999999999</v>
      </c>
      <c r="AE1600" s="339">
        <f t="shared" si="289"/>
        <v>165080.25</v>
      </c>
      <c r="AF1600" s="339">
        <f t="shared" si="289"/>
        <v>107256.24000000002</v>
      </c>
      <c r="AG1600" s="105">
        <f t="shared" si="289"/>
        <v>544013.45999999985</v>
      </c>
      <c r="AH1600" s="338">
        <f t="shared" si="289"/>
        <v>151021.13999999998</v>
      </c>
      <c r="AI1600" s="339">
        <f t="shared" si="289"/>
        <v>32922.080000000002</v>
      </c>
      <c r="AJ1600" s="339">
        <f t="shared" si="289"/>
        <v>0</v>
      </c>
      <c r="AK1600" s="339">
        <f t="shared" si="289"/>
        <v>0</v>
      </c>
      <c r="AL1600" s="105">
        <f t="shared" si="289"/>
        <v>183943.22</v>
      </c>
      <c r="AM1600" s="83"/>
    </row>
    <row r="1601" spans="1:39" ht="12.75" x14ac:dyDescent="0.2">
      <c r="A1601" s="111" t="s">
        <v>76</v>
      </c>
      <c r="B1601" s="112"/>
      <c r="C1601" s="113"/>
      <c r="D1601" s="114">
        <f t="shared" si="287"/>
        <v>0</v>
      </c>
      <c r="E1601" s="115">
        <f t="shared" si="287"/>
        <v>0</v>
      </c>
      <c r="F1601" s="115">
        <f t="shared" si="287"/>
        <v>0</v>
      </c>
      <c r="G1601" s="115">
        <f t="shared" si="287"/>
        <v>0</v>
      </c>
      <c r="H1601" s="105">
        <f t="shared" si="287"/>
        <v>0</v>
      </c>
      <c r="I1601" s="115">
        <f t="shared" si="287"/>
        <v>0</v>
      </c>
      <c r="J1601" s="115">
        <f t="shared" si="287"/>
        <v>0</v>
      </c>
      <c r="K1601" s="115">
        <f t="shared" si="287"/>
        <v>0</v>
      </c>
      <c r="L1601" s="115">
        <f t="shared" si="287"/>
        <v>0</v>
      </c>
      <c r="M1601" s="105">
        <f t="shared" si="287"/>
        <v>0</v>
      </c>
      <c r="N1601" s="115">
        <f t="shared" si="288"/>
        <v>0</v>
      </c>
      <c r="O1601" s="115">
        <f t="shared" si="288"/>
        <v>0</v>
      </c>
      <c r="P1601" s="115">
        <f t="shared" si="288"/>
        <v>0</v>
      </c>
      <c r="Q1601" s="115">
        <f t="shared" si="288"/>
        <v>0</v>
      </c>
      <c r="R1601" s="331">
        <f t="shared" si="288"/>
        <v>0</v>
      </c>
      <c r="S1601" s="338">
        <f t="shared" si="288"/>
        <v>0</v>
      </c>
      <c r="T1601" s="339">
        <f t="shared" si="288"/>
        <v>0</v>
      </c>
      <c r="U1601" s="339">
        <f t="shared" si="288"/>
        <v>0</v>
      </c>
      <c r="V1601" s="339">
        <f t="shared" si="288"/>
        <v>0</v>
      </c>
      <c r="W1601" s="105">
        <f t="shared" si="288"/>
        <v>0</v>
      </c>
      <c r="X1601" s="338">
        <f t="shared" si="289"/>
        <v>0</v>
      </c>
      <c r="Y1601" s="339">
        <f t="shared" si="289"/>
        <v>0</v>
      </c>
      <c r="Z1601" s="339">
        <f t="shared" si="289"/>
        <v>0</v>
      </c>
      <c r="AA1601" s="339">
        <f t="shared" si="289"/>
        <v>0</v>
      </c>
      <c r="AB1601" s="105">
        <f t="shared" si="289"/>
        <v>0</v>
      </c>
      <c r="AC1601" s="338">
        <f t="shared" si="289"/>
        <v>0</v>
      </c>
      <c r="AD1601" s="339">
        <f t="shared" si="289"/>
        <v>0</v>
      </c>
      <c r="AE1601" s="339">
        <f t="shared" si="289"/>
        <v>0</v>
      </c>
      <c r="AF1601" s="339">
        <f t="shared" si="289"/>
        <v>0</v>
      </c>
      <c r="AG1601" s="105">
        <f t="shared" si="289"/>
        <v>0</v>
      </c>
      <c r="AH1601" s="338">
        <f t="shared" si="289"/>
        <v>0</v>
      </c>
      <c r="AI1601" s="339">
        <f t="shared" si="289"/>
        <v>0</v>
      </c>
      <c r="AJ1601" s="339">
        <f t="shared" si="289"/>
        <v>0</v>
      </c>
      <c r="AK1601" s="339">
        <f t="shared" si="289"/>
        <v>0</v>
      </c>
      <c r="AL1601" s="105">
        <f t="shared" si="289"/>
        <v>0</v>
      </c>
    </row>
    <row r="1602" spans="1:39" ht="12.75" x14ac:dyDescent="0.2">
      <c r="A1602" s="111" t="s">
        <v>8</v>
      </c>
      <c r="B1602" s="112"/>
      <c r="C1602" s="113"/>
      <c r="D1602" s="114">
        <f t="shared" si="287"/>
        <v>140418.69999999995</v>
      </c>
      <c r="E1602" s="115">
        <f t="shared" si="287"/>
        <v>147197.565</v>
      </c>
      <c r="F1602" s="115">
        <f t="shared" si="287"/>
        <v>246212.67799999996</v>
      </c>
      <c r="G1602" s="115">
        <f t="shared" si="287"/>
        <v>287582.71000000002</v>
      </c>
      <c r="H1602" s="105">
        <f t="shared" si="287"/>
        <v>821411.65300000017</v>
      </c>
      <c r="I1602" s="115">
        <f t="shared" si="287"/>
        <v>154184.69000000003</v>
      </c>
      <c r="J1602" s="115">
        <f t="shared" si="287"/>
        <v>162461.03000000003</v>
      </c>
      <c r="K1602" s="115">
        <f t="shared" si="287"/>
        <v>192567.93000000008</v>
      </c>
      <c r="L1602" s="115">
        <f t="shared" si="287"/>
        <v>241316.37000000002</v>
      </c>
      <c r="M1602" s="105">
        <f t="shared" si="287"/>
        <v>750530.01999999979</v>
      </c>
      <c r="N1602" s="115">
        <f t="shared" si="288"/>
        <v>145301.53999999995</v>
      </c>
      <c r="O1602" s="115">
        <f t="shared" si="288"/>
        <v>137634.81</v>
      </c>
      <c r="P1602" s="115">
        <f t="shared" si="288"/>
        <v>155517.78300000005</v>
      </c>
      <c r="Q1602" s="115">
        <f t="shared" si="288"/>
        <v>0</v>
      </c>
      <c r="R1602" s="331">
        <f t="shared" si="288"/>
        <v>438454.13300000003</v>
      </c>
      <c r="S1602" s="338">
        <f t="shared" si="288"/>
        <v>0</v>
      </c>
      <c r="T1602" s="339">
        <f t="shared" si="288"/>
        <v>0</v>
      </c>
      <c r="U1602" s="339">
        <f t="shared" si="288"/>
        <v>0</v>
      </c>
      <c r="V1602" s="339">
        <f t="shared" si="288"/>
        <v>0</v>
      </c>
      <c r="W1602" s="105">
        <f t="shared" si="288"/>
        <v>0</v>
      </c>
      <c r="X1602" s="338">
        <f t="shared" si="289"/>
        <v>0</v>
      </c>
      <c r="Y1602" s="339">
        <f t="shared" si="289"/>
        <v>0</v>
      </c>
      <c r="Z1602" s="339">
        <f t="shared" si="289"/>
        <v>0</v>
      </c>
      <c r="AA1602" s="339">
        <f t="shared" si="289"/>
        <v>0</v>
      </c>
      <c r="AB1602" s="105">
        <f t="shared" si="289"/>
        <v>0</v>
      </c>
      <c r="AC1602" s="338">
        <f t="shared" si="289"/>
        <v>0</v>
      </c>
      <c r="AD1602" s="339">
        <f t="shared" si="289"/>
        <v>0</v>
      </c>
      <c r="AE1602" s="339">
        <f t="shared" si="289"/>
        <v>0</v>
      </c>
      <c r="AF1602" s="339">
        <f t="shared" si="289"/>
        <v>0</v>
      </c>
      <c r="AG1602" s="105">
        <f t="shared" si="289"/>
        <v>0</v>
      </c>
      <c r="AH1602" s="338">
        <f t="shared" si="289"/>
        <v>0</v>
      </c>
      <c r="AI1602" s="339">
        <f t="shared" si="289"/>
        <v>0</v>
      </c>
      <c r="AJ1602" s="339">
        <f t="shared" si="289"/>
        <v>0</v>
      </c>
      <c r="AK1602" s="339">
        <f t="shared" si="289"/>
        <v>0</v>
      </c>
      <c r="AL1602" s="105">
        <f t="shared" si="289"/>
        <v>0</v>
      </c>
    </row>
    <row r="1603" spans="1:39" ht="12.75" x14ac:dyDescent="0.2">
      <c r="A1603" s="111" t="s">
        <v>205</v>
      </c>
      <c r="B1603" s="112"/>
      <c r="C1603" s="113"/>
      <c r="D1603" s="114">
        <f t="shared" si="287"/>
        <v>0</v>
      </c>
      <c r="E1603" s="115">
        <f t="shared" si="287"/>
        <v>0</v>
      </c>
      <c r="F1603" s="115">
        <f t="shared" si="287"/>
        <v>0</v>
      </c>
      <c r="G1603" s="115">
        <f t="shared" si="287"/>
        <v>0</v>
      </c>
      <c r="H1603" s="105">
        <f t="shared" si="287"/>
        <v>0</v>
      </c>
      <c r="I1603" s="115">
        <f t="shared" si="287"/>
        <v>0</v>
      </c>
      <c r="J1603" s="115">
        <f t="shared" si="287"/>
        <v>0</v>
      </c>
      <c r="K1603" s="115">
        <f t="shared" si="287"/>
        <v>0</v>
      </c>
      <c r="L1603" s="115">
        <f t="shared" si="287"/>
        <v>0</v>
      </c>
      <c r="M1603" s="105">
        <f t="shared" si="287"/>
        <v>0</v>
      </c>
      <c r="N1603" s="115">
        <f t="shared" si="288"/>
        <v>0</v>
      </c>
      <c r="O1603" s="115">
        <f t="shared" si="288"/>
        <v>0</v>
      </c>
      <c r="P1603" s="115">
        <f t="shared" si="288"/>
        <v>0</v>
      </c>
      <c r="Q1603" s="115">
        <f t="shared" si="288"/>
        <v>243514.52199999997</v>
      </c>
      <c r="R1603" s="331">
        <f t="shared" si="288"/>
        <v>243514.52199999997</v>
      </c>
      <c r="S1603" s="338">
        <f t="shared" si="288"/>
        <v>144359.37000000002</v>
      </c>
      <c r="T1603" s="339">
        <f t="shared" si="288"/>
        <v>123191.41500000001</v>
      </c>
      <c r="U1603" s="339">
        <f t="shared" si="288"/>
        <v>189898.5</v>
      </c>
      <c r="V1603" s="339">
        <f t="shared" si="288"/>
        <v>235076.37000000005</v>
      </c>
      <c r="W1603" s="105">
        <f t="shared" si="288"/>
        <v>692525.65500000014</v>
      </c>
      <c r="X1603" s="338">
        <f t="shared" si="289"/>
        <v>97948.25</v>
      </c>
      <c r="Y1603" s="339">
        <f t="shared" si="289"/>
        <v>121212.76999999999</v>
      </c>
      <c r="Z1603" s="339">
        <f t="shared" si="289"/>
        <v>141210.69599999997</v>
      </c>
      <c r="AA1603" s="339">
        <f t="shared" si="289"/>
        <v>170183.834</v>
      </c>
      <c r="AB1603" s="105">
        <f t="shared" si="289"/>
        <v>530555.55000000005</v>
      </c>
      <c r="AC1603" s="338">
        <f t="shared" si="289"/>
        <v>98537.919999999969</v>
      </c>
      <c r="AD1603" s="339">
        <f t="shared" si="289"/>
        <v>81568.429999999993</v>
      </c>
      <c r="AE1603" s="339">
        <f t="shared" si="289"/>
        <v>132595.56000000003</v>
      </c>
      <c r="AF1603" s="339">
        <f t="shared" si="289"/>
        <v>152721.27999999997</v>
      </c>
      <c r="AG1603" s="105">
        <f t="shared" si="289"/>
        <v>465423.18999999994</v>
      </c>
      <c r="AH1603" s="338">
        <f t="shared" si="289"/>
        <v>92571.930000000022</v>
      </c>
      <c r="AI1603" s="339">
        <f t="shared" si="289"/>
        <v>121890.48999999999</v>
      </c>
      <c r="AJ1603" s="339">
        <f t="shared" si="289"/>
        <v>0</v>
      </c>
      <c r="AK1603" s="339">
        <f t="shared" si="289"/>
        <v>0</v>
      </c>
      <c r="AL1603" s="105">
        <f t="shared" si="289"/>
        <v>214462.42</v>
      </c>
    </row>
    <row r="1604" spans="1:39" ht="12.75" x14ac:dyDescent="0.2">
      <c r="A1604" s="111" t="s">
        <v>40</v>
      </c>
      <c r="B1604" s="112"/>
      <c r="C1604" s="113"/>
      <c r="D1604" s="114">
        <f t="shared" si="287"/>
        <v>34303.72</v>
      </c>
      <c r="E1604" s="115">
        <f t="shared" si="287"/>
        <v>45336.680000000015</v>
      </c>
      <c r="F1604" s="115">
        <f t="shared" si="287"/>
        <v>107165.06999999999</v>
      </c>
      <c r="G1604" s="115">
        <f t="shared" si="287"/>
        <v>85940.03</v>
      </c>
      <c r="H1604" s="105">
        <f t="shared" si="287"/>
        <v>272745.50000000006</v>
      </c>
      <c r="I1604" s="115">
        <f t="shared" si="287"/>
        <v>60088.490000000005</v>
      </c>
      <c r="J1604" s="115">
        <f t="shared" si="287"/>
        <v>74637.820000000007</v>
      </c>
      <c r="K1604" s="115">
        <f t="shared" si="287"/>
        <v>106009.5385</v>
      </c>
      <c r="L1604" s="115">
        <f t="shared" si="287"/>
        <v>120655.18999999999</v>
      </c>
      <c r="M1604" s="105">
        <f t="shared" si="287"/>
        <v>361391.03850000002</v>
      </c>
      <c r="N1604" s="115">
        <f t="shared" si="288"/>
        <v>79383.87999999999</v>
      </c>
      <c r="O1604" s="115">
        <f t="shared" si="288"/>
        <v>76223.189999999973</v>
      </c>
      <c r="P1604" s="115">
        <f t="shared" si="288"/>
        <v>92741.72</v>
      </c>
      <c r="Q1604" s="115">
        <f t="shared" si="288"/>
        <v>0</v>
      </c>
      <c r="R1604" s="331">
        <f t="shared" si="288"/>
        <v>248348.78999999995</v>
      </c>
      <c r="S1604" s="338">
        <f t="shared" si="288"/>
        <v>0</v>
      </c>
      <c r="T1604" s="339">
        <f t="shared" si="288"/>
        <v>0</v>
      </c>
      <c r="U1604" s="339">
        <f t="shared" si="288"/>
        <v>0</v>
      </c>
      <c r="V1604" s="339">
        <f t="shared" si="288"/>
        <v>0</v>
      </c>
      <c r="W1604" s="105">
        <f t="shared" si="288"/>
        <v>0</v>
      </c>
      <c r="X1604" s="338">
        <f t="shared" si="289"/>
        <v>0</v>
      </c>
      <c r="Y1604" s="339">
        <f t="shared" si="289"/>
        <v>0</v>
      </c>
      <c r="Z1604" s="339">
        <f t="shared" si="289"/>
        <v>0</v>
      </c>
      <c r="AA1604" s="339">
        <f t="shared" si="289"/>
        <v>0</v>
      </c>
      <c r="AB1604" s="105">
        <f t="shared" si="289"/>
        <v>0</v>
      </c>
      <c r="AC1604" s="338">
        <f t="shared" si="289"/>
        <v>0</v>
      </c>
      <c r="AD1604" s="339">
        <f t="shared" si="289"/>
        <v>0</v>
      </c>
      <c r="AE1604" s="339">
        <f t="shared" si="289"/>
        <v>0</v>
      </c>
      <c r="AF1604" s="339">
        <f t="shared" si="289"/>
        <v>0</v>
      </c>
      <c r="AG1604" s="105">
        <f t="shared" si="289"/>
        <v>0</v>
      </c>
      <c r="AH1604" s="338">
        <f t="shared" si="289"/>
        <v>0</v>
      </c>
      <c r="AI1604" s="339">
        <f t="shared" si="289"/>
        <v>0</v>
      </c>
      <c r="AJ1604" s="339">
        <f t="shared" si="289"/>
        <v>0</v>
      </c>
      <c r="AK1604" s="339">
        <f t="shared" si="289"/>
        <v>0</v>
      </c>
      <c r="AL1604" s="105">
        <f t="shared" si="289"/>
        <v>0</v>
      </c>
    </row>
    <row r="1605" spans="1:39" ht="12.75" x14ac:dyDescent="0.2">
      <c r="A1605" s="111" t="s">
        <v>203</v>
      </c>
      <c r="B1605" s="112"/>
      <c r="C1605" s="113"/>
      <c r="D1605" s="114">
        <f t="shared" si="287"/>
        <v>0</v>
      </c>
      <c r="E1605" s="115">
        <f t="shared" si="287"/>
        <v>0</v>
      </c>
      <c r="F1605" s="115">
        <f t="shared" si="287"/>
        <v>0</v>
      </c>
      <c r="G1605" s="115">
        <f t="shared" si="287"/>
        <v>0</v>
      </c>
      <c r="H1605" s="105">
        <f t="shared" si="287"/>
        <v>0</v>
      </c>
      <c r="I1605" s="115">
        <f t="shared" si="287"/>
        <v>0</v>
      </c>
      <c r="J1605" s="115">
        <f t="shared" si="287"/>
        <v>0</v>
      </c>
      <c r="K1605" s="115">
        <f t="shared" si="287"/>
        <v>0</v>
      </c>
      <c r="L1605" s="115">
        <f t="shared" si="287"/>
        <v>0</v>
      </c>
      <c r="M1605" s="105">
        <f t="shared" si="287"/>
        <v>0</v>
      </c>
      <c r="N1605" s="115">
        <f t="shared" si="288"/>
        <v>0</v>
      </c>
      <c r="O1605" s="115">
        <f t="shared" si="288"/>
        <v>0</v>
      </c>
      <c r="P1605" s="115">
        <f t="shared" si="288"/>
        <v>0</v>
      </c>
      <c r="Q1605" s="115">
        <f t="shared" si="288"/>
        <v>134473.65</v>
      </c>
      <c r="R1605" s="331">
        <f t="shared" si="288"/>
        <v>134473.65</v>
      </c>
      <c r="S1605" s="338">
        <f t="shared" si="288"/>
        <v>89182.069999999978</v>
      </c>
      <c r="T1605" s="339">
        <f t="shared" si="288"/>
        <v>87661.770000000019</v>
      </c>
      <c r="U1605" s="339">
        <f t="shared" si="288"/>
        <v>120775.36000000003</v>
      </c>
      <c r="V1605" s="339">
        <f t="shared" si="288"/>
        <v>145980.33000000002</v>
      </c>
      <c r="W1605" s="105">
        <f t="shared" si="288"/>
        <v>443599.52999999991</v>
      </c>
      <c r="X1605" s="338">
        <f t="shared" si="289"/>
        <v>93080.659999999989</v>
      </c>
      <c r="Y1605" s="339">
        <f t="shared" si="289"/>
        <v>116528.53999999998</v>
      </c>
      <c r="Z1605" s="339">
        <f t="shared" si="289"/>
        <v>141586.12999999998</v>
      </c>
      <c r="AA1605" s="339">
        <f t="shared" si="289"/>
        <v>134733.34</v>
      </c>
      <c r="AB1605" s="105">
        <f t="shared" si="289"/>
        <v>485928.66999999993</v>
      </c>
      <c r="AC1605" s="338">
        <f t="shared" si="289"/>
        <v>110833.34999999999</v>
      </c>
      <c r="AD1605" s="339">
        <f t="shared" si="289"/>
        <v>97434.55</v>
      </c>
      <c r="AE1605" s="339">
        <f t="shared" si="289"/>
        <v>129581.84999999999</v>
      </c>
      <c r="AF1605" s="339">
        <f t="shared" si="289"/>
        <v>120610.81999999998</v>
      </c>
      <c r="AG1605" s="105">
        <f t="shared" si="289"/>
        <v>458460.57000000007</v>
      </c>
      <c r="AH1605" s="338">
        <f t="shared" si="289"/>
        <v>98536.799999999974</v>
      </c>
      <c r="AI1605" s="339">
        <f t="shared" si="289"/>
        <v>53053.149999999994</v>
      </c>
      <c r="AJ1605" s="339">
        <f t="shared" si="289"/>
        <v>0</v>
      </c>
      <c r="AK1605" s="339">
        <f t="shared" si="289"/>
        <v>0</v>
      </c>
      <c r="AL1605" s="105">
        <f t="shared" si="289"/>
        <v>151589.94999999995</v>
      </c>
    </row>
    <row r="1606" spans="1:39" ht="12.75" x14ac:dyDescent="0.2">
      <c r="A1606" s="111" t="s">
        <v>67</v>
      </c>
      <c r="B1606" s="112"/>
      <c r="C1606" s="113"/>
      <c r="D1606" s="114">
        <f t="shared" si="287"/>
        <v>0</v>
      </c>
      <c r="E1606" s="115">
        <f t="shared" si="287"/>
        <v>0</v>
      </c>
      <c r="F1606" s="115">
        <f t="shared" si="287"/>
        <v>0</v>
      </c>
      <c r="G1606" s="115">
        <f t="shared" si="287"/>
        <v>0</v>
      </c>
      <c r="H1606" s="105">
        <f t="shared" si="287"/>
        <v>0</v>
      </c>
      <c r="I1606" s="115">
        <f t="shared" si="287"/>
        <v>0</v>
      </c>
      <c r="J1606" s="115">
        <f t="shared" si="287"/>
        <v>0</v>
      </c>
      <c r="K1606" s="115">
        <f t="shared" si="287"/>
        <v>0</v>
      </c>
      <c r="L1606" s="115">
        <f t="shared" si="287"/>
        <v>579.26</v>
      </c>
      <c r="M1606" s="105">
        <f t="shared" si="287"/>
        <v>579.26</v>
      </c>
      <c r="N1606" s="115">
        <f t="shared" si="288"/>
        <v>8590.02</v>
      </c>
      <c r="O1606" s="115">
        <f t="shared" si="288"/>
        <v>9386.43</v>
      </c>
      <c r="P1606" s="115">
        <f t="shared" si="288"/>
        <v>10561.68</v>
      </c>
      <c r="Q1606" s="115">
        <f t="shared" si="288"/>
        <v>11634.67</v>
      </c>
      <c r="R1606" s="331">
        <f t="shared" si="288"/>
        <v>40172.799999999996</v>
      </c>
      <c r="S1606" s="338">
        <f t="shared" si="288"/>
        <v>12963.46</v>
      </c>
      <c r="T1606" s="339">
        <f t="shared" si="288"/>
        <v>17254.799999999996</v>
      </c>
      <c r="U1606" s="339">
        <f t="shared" si="288"/>
        <v>15183.87</v>
      </c>
      <c r="V1606" s="339">
        <f t="shared" si="288"/>
        <v>15683.800000000001</v>
      </c>
      <c r="W1606" s="105">
        <f t="shared" si="288"/>
        <v>61085.93</v>
      </c>
      <c r="X1606" s="338">
        <f t="shared" si="289"/>
        <v>15823.839999999998</v>
      </c>
      <c r="Y1606" s="339">
        <f t="shared" si="289"/>
        <v>15189.98</v>
      </c>
      <c r="Z1606" s="339">
        <f t="shared" si="289"/>
        <v>12947.239999999998</v>
      </c>
      <c r="AA1606" s="339">
        <f t="shared" si="289"/>
        <v>2666.41</v>
      </c>
      <c r="AB1606" s="105">
        <f t="shared" si="289"/>
        <v>46627.469999999994</v>
      </c>
      <c r="AC1606" s="338">
        <f t="shared" si="289"/>
        <v>0</v>
      </c>
      <c r="AD1606" s="339">
        <f t="shared" si="289"/>
        <v>0</v>
      </c>
      <c r="AE1606" s="339">
        <f t="shared" si="289"/>
        <v>0</v>
      </c>
      <c r="AF1606" s="339">
        <f t="shared" si="289"/>
        <v>0</v>
      </c>
      <c r="AG1606" s="105">
        <f t="shared" si="289"/>
        <v>0</v>
      </c>
      <c r="AH1606" s="338">
        <f t="shared" si="289"/>
        <v>0</v>
      </c>
      <c r="AI1606" s="339">
        <f t="shared" si="289"/>
        <v>0</v>
      </c>
      <c r="AJ1606" s="339">
        <f t="shared" si="289"/>
        <v>0</v>
      </c>
      <c r="AK1606" s="339">
        <f t="shared" si="289"/>
        <v>0</v>
      </c>
      <c r="AL1606" s="105">
        <f t="shared" si="289"/>
        <v>0</v>
      </c>
    </row>
    <row r="1607" spans="1:39" ht="12.75" x14ac:dyDescent="0.2">
      <c r="A1607" s="111" t="s">
        <v>268</v>
      </c>
      <c r="B1607" s="112"/>
      <c r="C1607" s="113"/>
      <c r="D1607" s="114">
        <f t="shared" si="287"/>
        <v>0</v>
      </c>
      <c r="E1607" s="115">
        <f t="shared" si="287"/>
        <v>0</v>
      </c>
      <c r="F1607" s="115">
        <f t="shared" si="287"/>
        <v>0</v>
      </c>
      <c r="G1607" s="115">
        <f t="shared" si="287"/>
        <v>0</v>
      </c>
      <c r="H1607" s="105">
        <f t="shared" si="287"/>
        <v>0</v>
      </c>
      <c r="I1607" s="115">
        <f t="shared" si="287"/>
        <v>0</v>
      </c>
      <c r="J1607" s="115">
        <f t="shared" si="287"/>
        <v>0</v>
      </c>
      <c r="K1607" s="115">
        <f t="shared" si="287"/>
        <v>0</v>
      </c>
      <c r="L1607" s="115">
        <f t="shared" si="287"/>
        <v>0</v>
      </c>
      <c r="M1607" s="105">
        <f t="shared" si="287"/>
        <v>0</v>
      </c>
      <c r="N1607" s="115">
        <f t="shared" si="288"/>
        <v>0</v>
      </c>
      <c r="O1607" s="115">
        <f t="shared" si="288"/>
        <v>0</v>
      </c>
      <c r="P1607" s="115">
        <f t="shared" si="288"/>
        <v>0</v>
      </c>
      <c r="Q1607" s="115">
        <f t="shared" si="288"/>
        <v>0</v>
      </c>
      <c r="R1607" s="331">
        <f t="shared" si="288"/>
        <v>0</v>
      </c>
      <c r="S1607" s="338">
        <f t="shared" si="288"/>
        <v>0</v>
      </c>
      <c r="T1607" s="339">
        <f t="shared" si="288"/>
        <v>0</v>
      </c>
      <c r="U1607" s="339">
        <f t="shared" si="288"/>
        <v>0</v>
      </c>
      <c r="V1607" s="339">
        <f t="shared" si="288"/>
        <v>0</v>
      </c>
      <c r="W1607" s="105">
        <f t="shared" si="288"/>
        <v>0</v>
      </c>
      <c r="X1607" s="338">
        <f t="shared" si="289"/>
        <v>0</v>
      </c>
      <c r="Y1607" s="339">
        <f t="shared" si="289"/>
        <v>0</v>
      </c>
      <c r="Z1607" s="339">
        <f t="shared" si="289"/>
        <v>0</v>
      </c>
      <c r="AA1607" s="339">
        <f t="shared" si="289"/>
        <v>0</v>
      </c>
      <c r="AB1607" s="105">
        <f t="shared" si="289"/>
        <v>0</v>
      </c>
      <c r="AC1607" s="338">
        <f t="shared" si="289"/>
        <v>17330.120000000003</v>
      </c>
      <c r="AD1607" s="339">
        <f t="shared" si="289"/>
        <v>11194.06</v>
      </c>
      <c r="AE1607" s="339">
        <f t="shared" si="289"/>
        <v>13468.179999999998</v>
      </c>
      <c r="AF1607" s="339">
        <f t="shared" si="289"/>
        <v>17155.759999999998</v>
      </c>
      <c r="AG1607" s="105">
        <f t="shared" si="289"/>
        <v>59148.12</v>
      </c>
      <c r="AH1607" s="338">
        <f t="shared" si="289"/>
        <v>11886.560000000001</v>
      </c>
      <c r="AI1607" s="339">
        <f t="shared" si="289"/>
        <v>8825.49</v>
      </c>
      <c r="AJ1607" s="339">
        <f t="shared" si="289"/>
        <v>0</v>
      </c>
      <c r="AK1607" s="339">
        <f t="shared" si="289"/>
        <v>0</v>
      </c>
      <c r="AL1607" s="105">
        <f t="shared" si="289"/>
        <v>20712.05</v>
      </c>
    </row>
    <row r="1608" spans="1:39" ht="12.75" x14ac:dyDescent="0.2">
      <c r="A1608" s="111" t="s">
        <v>16</v>
      </c>
      <c r="B1608" s="112"/>
      <c r="C1608" s="113"/>
      <c r="D1608" s="114">
        <f t="shared" si="287"/>
        <v>497043.12000000005</v>
      </c>
      <c r="E1608" s="115">
        <f t="shared" si="287"/>
        <v>560461.90999999992</v>
      </c>
      <c r="F1608" s="115">
        <f t="shared" si="287"/>
        <v>646974.6100000001</v>
      </c>
      <c r="G1608" s="115">
        <f t="shared" si="287"/>
        <v>665580.42999999982</v>
      </c>
      <c r="H1608" s="105">
        <f t="shared" si="287"/>
        <v>2370060.0699999994</v>
      </c>
      <c r="I1608" s="115">
        <f t="shared" si="287"/>
        <v>498480.56000000006</v>
      </c>
      <c r="J1608" s="115">
        <f t="shared" si="287"/>
        <v>576248.81999999972</v>
      </c>
      <c r="K1608" s="115">
        <f t="shared" si="287"/>
        <v>603046.16000000027</v>
      </c>
      <c r="L1608" s="115">
        <f t="shared" si="287"/>
        <v>633015.74999999988</v>
      </c>
      <c r="M1608" s="105">
        <f t="shared" si="287"/>
        <v>2310791.29</v>
      </c>
      <c r="N1608" s="115">
        <f t="shared" si="288"/>
        <v>0</v>
      </c>
      <c r="O1608" s="115">
        <f t="shared" si="288"/>
        <v>0</v>
      </c>
      <c r="P1608" s="115">
        <f t="shared" si="288"/>
        <v>0</v>
      </c>
      <c r="Q1608" s="115">
        <f t="shared" si="288"/>
        <v>0</v>
      </c>
      <c r="R1608" s="331">
        <f t="shared" si="288"/>
        <v>0</v>
      </c>
      <c r="S1608" s="338">
        <f t="shared" si="288"/>
        <v>0</v>
      </c>
      <c r="T1608" s="339">
        <f t="shared" si="288"/>
        <v>0</v>
      </c>
      <c r="U1608" s="339">
        <f t="shared" si="288"/>
        <v>0</v>
      </c>
      <c r="V1608" s="339">
        <f t="shared" si="288"/>
        <v>0</v>
      </c>
      <c r="W1608" s="105">
        <f t="shared" si="288"/>
        <v>0</v>
      </c>
      <c r="X1608" s="338">
        <f t="shared" si="289"/>
        <v>0</v>
      </c>
      <c r="Y1608" s="339">
        <f t="shared" si="289"/>
        <v>0</v>
      </c>
      <c r="Z1608" s="339">
        <f t="shared" si="289"/>
        <v>0</v>
      </c>
      <c r="AA1608" s="339">
        <f t="shared" si="289"/>
        <v>0</v>
      </c>
      <c r="AB1608" s="105">
        <f t="shared" si="289"/>
        <v>0</v>
      </c>
      <c r="AC1608" s="338">
        <f t="shared" si="289"/>
        <v>0</v>
      </c>
      <c r="AD1608" s="339">
        <f t="shared" si="289"/>
        <v>0</v>
      </c>
      <c r="AE1608" s="339">
        <f t="shared" si="289"/>
        <v>0</v>
      </c>
      <c r="AF1608" s="339">
        <f t="shared" si="289"/>
        <v>0</v>
      </c>
      <c r="AG1608" s="105">
        <f t="shared" si="289"/>
        <v>0</v>
      </c>
      <c r="AH1608" s="338">
        <f t="shared" si="289"/>
        <v>0</v>
      </c>
      <c r="AI1608" s="339">
        <f t="shared" si="289"/>
        <v>0</v>
      </c>
      <c r="AJ1608" s="339">
        <f t="shared" si="289"/>
        <v>0</v>
      </c>
      <c r="AK1608" s="339">
        <f t="shared" si="289"/>
        <v>0</v>
      </c>
      <c r="AL1608" s="105">
        <f t="shared" si="289"/>
        <v>0</v>
      </c>
      <c r="AM1608" s="83"/>
    </row>
    <row r="1609" spans="1:39" ht="12.75" x14ac:dyDescent="0.2">
      <c r="A1609" s="111" t="s">
        <v>93</v>
      </c>
      <c r="B1609" s="112"/>
      <c r="C1609" s="113"/>
      <c r="D1609" s="114">
        <f t="shared" ref="D1609:M1618" si="290">SUMIF($A$1:$A$1598,$A1609,D$1:D$1598)</f>
        <v>0</v>
      </c>
      <c r="E1609" s="115">
        <f t="shared" si="290"/>
        <v>0</v>
      </c>
      <c r="F1609" s="115">
        <f t="shared" si="290"/>
        <v>0</v>
      </c>
      <c r="G1609" s="115">
        <f t="shared" si="290"/>
        <v>0</v>
      </c>
      <c r="H1609" s="105">
        <f t="shared" si="290"/>
        <v>0</v>
      </c>
      <c r="I1609" s="115">
        <f t="shared" si="290"/>
        <v>0</v>
      </c>
      <c r="J1609" s="115">
        <f t="shared" si="290"/>
        <v>0</v>
      </c>
      <c r="K1609" s="115">
        <f t="shared" si="290"/>
        <v>0</v>
      </c>
      <c r="L1609" s="115">
        <f t="shared" si="290"/>
        <v>0</v>
      </c>
      <c r="M1609" s="105">
        <f t="shared" si="290"/>
        <v>0</v>
      </c>
      <c r="N1609" s="115">
        <f t="shared" ref="N1609:W1618" si="291">SUMIF($A$1:$A$1598,$A1609,N$1:N$1598)</f>
        <v>483148.1100000001</v>
      </c>
      <c r="O1609" s="115">
        <f t="shared" si="291"/>
        <v>490569.31999999977</v>
      </c>
      <c r="P1609" s="115">
        <f t="shared" si="291"/>
        <v>612335.77999999991</v>
      </c>
      <c r="Q1609" s="115">
        <f t="shared" si="291"/>
        <v>576192.54000000015</v>
      </c>
      <c r="R1609" s="331">
        <f t="shared" si="291"/>
        <v>2162245.75</v>
      </c>
      <c r="S1609" s="338">
        <f t="shared" si="291"/>
        <v>489470.93999999983</v>
      </c>
      <c r="T1609" s="339">
        <f t="shared" si="291"/>
        <v>474504.87999999995</v>
      </c>
      <c r="U1609" s="339">
        <f t="shared" si="291"/>
        <v>630850.7699999999</v>
      </c>
      <c r="V1609" s="339">
        <f t="shared" si="291"/>
        <v>724914.80999999971</v>
      </c>
      <c r="W1609" s="105">
        <f t="shared" si="291"/>
        <v>2319741.4000000004</v>
      </c>
      <c r="X1609" s="338">
        <f t="shared" ref="X1609:AL1618" si="292">SUMIF($A$1:$A$1598,$A1609,X$1:X$1598)</f>
        <v>491792.41</v>
      </c>
      <c r="Y1609" s="339">
        <f t="shared" si="292"/>
        <v>533149.55999999982</v>
      </c>
      <c r="Z1609" s="339">
        <f t="shared" si="292"/>
        <v>638956.88</v>
      </c>
      <c r="AA1609" s="339">
        <f t="shared" si="292"/>
        <v>609892.66</v>
      </c>
      <c r="AB1609" s="105">
        <f t="shared" si="292"/>
        <v>2273791.5100000002</v>
      </c>
      <c r="AC1609" s="338">
        <f t="shared" si="292"/>
        <v>551457.81999999995</v>
      </c>
      <c r="AD1609" s="339">
        <f t="shared" si="292"/>
        <v>581089.14999999991</v>
      </c>
      <c r="AE1609" s="339">
        <f t="shared" si="292"/>
        <v>654737.97999999975</v>
      </c>
      <c r="AF1609" s="339">
        <f t="shared" si="292"/>
        <v>561949.71</v>
      </c>
      <c r="AG1609" s="105">
        <f t="shared" si="292"/>
        <v>2349234.6599999997</v>
      </c>
      <c r="AH1609" s="338">
        <f t="shared" si="292"/>
        <v>0</v>
      </c>
      <c r="AI1609" s="339">
        <f t="shared" si="292"/>
        <v>0</v>
      </c>
      <c r="AJ1609" s="339">
        <f t="shared" si="292"/>
        <v>0</v>
      </c>
      <c r="AK1609" s="339">
        <f t="shared" si="292"/>
        <v>0</v>
      </c>
      <c r="AL1609" s="105">
        <f t="shared" si="292"/>
        <v>0</v>
      </c>
    </row>
    <row r="1610" spans="1:39" ht="12.75" x14ac:dyDescent="0.2">
      <c r="A1610" s="111" t="s">
        <v>15</v>
      </c>
      <c r="B1610" s="112"/>
      <c r="C1610" s="113"/>
      <c r="D1610" s="114">
        <f t="shared" si="290"/>
        <v>6900.68</v>
      </c>
      <c r="E1610" s="115">
        <f t="shared" si="290"/>
        <v>9080.51</v>
      </c>
      <c r="F1610" s="115">
        <f t="shared" si="290"/>
        <v>5998.48</v>
      </c>
      <c r="G1610" s="115">
        <f t="shared" si="290"/>
        <v>6113.0499999999993</v>
      </c>
      <c r="H1610" s="105">
        <f t="shared" si="290"/>
        <v>28092.720000000001</v>
      </c>
      <c r="I1610" s="115">
        <f t="shared" si="290"/>
        <v>5028.07</v>
      </c>
      <c r="J1610" s="115">
        <f t="shared" si="290"/>
        <v>0</v>
      </c>
      <c r="K1610" s="115">
        <f t="shared" si="290"/>
        <v>0</v>
      </c>
      <c r="L1610" s="115">
        <f t="shared" si="290"/>
        <v>0</v>
      </c>
      <c r="M1610" s="105">
        <f t="shared" si="290"/>
        <v>5028.07</v>
      </c>
      <c r="N1610" s="115">
        <f t="shared" si="291"/>
        <v>0</v>
      </c>
      <c r="O1610" s="115">
        <f t="shared" si="291"/>
        <v>0</v>
      </c>
      <c r="P1610" s="115">
        <f t="shared" si="291"/>
        <v>0</v>
      </c>
      <c r="Q1610" s="115">
        <f t="shared" si="291"/>
        <v>0</v>
      </c>
      <c r="R1610" s="331">
        <f t="shared" si="291"/>
        <v>0</v>
      </c>
      <c r="S1610" s="338">
        <f t="shared" si="291"/>
        <v>0</v>
      </c>
      <c r="T1610" s="339">
        <f t="shared" si="291"/>
        <v>0</v>
      </c>
      <c r="U1610" s="339">
        <f t="shared" si="291"/>
        <v>0</v>
      </c>
      <c r="V1610" s="339">
        <f t="shared" si="291"/>
        <v>0</v>
      </c>
      <c r="W1610" s="105">
        <f t="shared" si="291"/>
        <v>0</v>
      </c>
      <c r="X1610" s="338">
        <f t="shared" si="292"/>
        <v>0</v>
      </c>
      <c r="Y1610" s="339">
        <f t="shared" si="292"/>
        <v>0</v>
      </c>
      <c r="Z1610" s="339">
        <f t="shared" si="292"/>
        <v>0</v>
      </c>
      <c r="AA1610" s="339">
        <f t="shared" si="292"/>
        <v>0</v>
      </c>
      <c r="AB1610" s="105">
        <f t="shared" si="292"/>
        <v>0</v>
      </c>
      <c r="AC1610" s="338">
        <f t="shared" si="292"/>
        <v>0</v>
      </c>
      <c r="AD1610" s="339">
        <f t="shared" si="292"/>
        <v>0</v>
      </c>
      <c r="AE1610" s="339">
        <f t="shared" si="292"/>
        <v>0</v>
      </c>
      <c r="AF1610" s="339">
        <f t="shared" si="292"/>
        <v>0</v>
      </c>
      <c r="AG1610" s="105">
        <f t="shared" si="292"/>
        <v>0</v>
      </c>
      <c r="AH1610" s="338">
        <f t="shared" si="292"/>
        <v>0</v>
      </c>
      <c r="AI1610" s="339">
        <f t="shared" si="292"/>
        <v>0</v>
      </c>
      <c r="AJ1610" s="339">
        <f t="shared" si="292"/>
        <v>0</v>
      </c>
      <c r="AK1610" s="339">
        <f t="shared" si="292"/>
        <v>0</v>
      </c>
      <c r="AL1610" s="105">
        <f t="shared" si="292"/>
        <v>0</v>
      </c>
    </row>
    <row r="1611" spans="1:39" ht="12.75" x14ac:dyDescent="0.2">
      <c r="A1611" s="111" t="s">
        <v>79</v>
      </c>
      <c r="B1611" s="112"/>
      <c r="C1611" s="113"/>
      <c r="D1611" s="114">
        <f t="shared" si="290"/>
        <v>0</v>
      </c>
      <c r="E1611" s="115">
        <f t="shared" si="290"/>
        <v>0</v>
      </c>
      <c r="F1611" s="115">
        <f t="shared" si="290"/>
        <v>0</v>
      </c>
      <c r="G1611" s="115">
        <f t="shared" si="290"/>
        <v>0</v>
      </c>
      <c r="H1611" s="105">
        <f t="shared" si="290"/>
        <v>0</v>
      </c>
      <c r="I1611" s="115">
        <f t="shared" si="290"/>
        <v>0</v>
      </c>
      <c r="J1611" s="115">
        <f t="shared" si="290"/>
        <v>120780.34</v>
      </c>
      <c r="K1611" s="115">
        <f t="shared" si="290"/>
        <v>138617.37</v>
      </c>
      <c r="L1611" s="115">
        <f t="shared" si="290"/>
        <v>143137.78</v>
      </c>
      <c r="M1611" s="105">
        <f t="shared" si="290"/>
        <v>402535.49</v>
      </c>
      <c r="N1611" s="115">
        <f t="shared" si="291"/>
        <v>81377.320000000007</v>
      </c>
      <c r="O1611" s="115">
        <f t="shared" si="291"/>
        <v>80892.760000000009</v>
      </c>
      <c r="P1611" s="115">
        <f t="shared" si="291"/>
        <v>235818.32</v>
      </c>
      <c r="Q1611" s="115">
        <f t="shared" si="291"/>
        <v>235795.62000000002</v>
      </c>
      <c r="R1611" s="331">
        <f t="shared" si="291"/>
        <v>633884.02</v>
      </c>
      <c r="S1611" s="338">
        <f t="shared" si="291"/>
        <v>190014.78</v>
      </c>
      <c r="T1611" s="339">
        <f t="shared" si="291"/>
        <v>161557.80999999997</v>
      </c>
      <c r="U1611" s="339">
        <f t="shared" si="291"/>
        <v>231007.85</v>
      </c>
      <c r="V1611" s="339">
        <f t="shared" si="291"/>
        <v>463487.92000000004</v>
      </c>
      <c r="W1611" s="105">
        <f t="shared" si="291"/>
        <v>1046068.36</v>
      </c>
      <c r="X1611" s="338">
        <f t="shared" si="292"/>
        <v>275855.89999999997</v>
      </c>
      <c r="Y1611" s="339">
        <f t="shared" si="292"/>
        <v>201884.80000000002</v>
      </c>
      <c r="Z1611" s="339">
        <f t="shared" si="292"/>
        <v>278143.56000000006</v>
      </c>
      <c r="AA1611" s="339">
        <f t="shared" si="292"/>
        <v>195504.55999999997</v>
      </c>
      <c r="AB1611" s="105">
        <f t="shared" si="292"/>
        <v>951388.82000000007</v>
      </c>
      <c r="AC1611" s="338">
        <f t="shared" si="292"/>
        <v>212433.58000000002</v>
      </c>
      <c r="AD1611" s="339">
        <f t="shared" si="292"/>
        <v>64969.760000000002</v>
      </c>
      <c r="AE1611" s="339">
        <f t="shared" si="292"/>
        <v>0</v>
      </c>
      <c r="AF1611" s="339">
        <f t="shared" si="292"/>
        <v>0</v>
      </c>
      <c r="AG1611" s="105">
        <f t="shared" si="292"/>
        <v>277403.33999999997</v>
      </c>
      <c r="AH1611" s="338">
        <f t="shared" si="292"/>
        <v>0</v>
      </c>
      <c r="AI1611" s="339">
        <f t="shared" si="292"/>
        <v>0</v>
      </c>
      <c r="AJ1611" s="339">
        <f t="shared" si="292"/>
        <v>0</v>
      </c>
      <c r="AK1611" s="339">
        <f t="shared" si="292"/>
        <v>0</v>
      </c>
      <c r="AL1611" s="105">
        <f t="shared" si="292"/>
        <v>0</v>
      </c>
    </row>
    <row r="1612" spans="1:39" ht="12.75" x14ac:dyDescent="0.2">
      <c r="A1612" s="111" t="s">
        <v>279</v>
      </c>
      <c r="B1612" s="112"/>
      <c r="C1612" s="113"/>
      <c r="D1612" s="114">
        <f t="shared" si="290"/>
        <v>0</v>
      </c>
      <c r="E1612" s="115">
        <f t="shared" si="290"/>
        <v>0</v>
      </c>
      <c r="F1612" s="115">
        <f t="shared" si="290"/>
        <v>0</v>
      </c>
      <c r="G1612" s="115">
        <f t="shared" si="290"/>
        <v>0</v>
      </c>
      <c r="H1612" s="105">
        <f t="shared" si="290"/>
        <v>0</v>
      </c>
      <c r="I1612" s="115">
        <f t="shared" si="290"/>
        <v>0</v>
      </c>
      <c r="J1612" s="115">
        <f t="shared" si="290"/>
        <v>0</v>
      </c>
      <c r="K1612" s="115">
        <f t="shared" si="290"/>
        <v>0</v>
      </c>
      <c r="L1612" s="115">
        <f t="shared" si="290"/>
        <v>0</v>
      </c>
      <c r="M1612" s="105">
        <f t="shared" si="290"/>
        <v>0</v>
      </c>
      <c r="N1612" s="115">
        <f t="shared" si="291"/>
        <v>0</v>
      </c>
      <c r="O1612" s="115">
        <f t="shared" si="291"/>
        <v>0</v>
      </c>
      <c r="P1612" s="115">
        <f t="shared" si="291"/>
        <v>0</v>
      </c>
      <c r="Q1612" s="115">
        <f t="shared" si="291"/>
        <v>0</v>
      </c>
      <c r="R1612" s="331">
        <f t="shared" si="291"/>
        <v>0</v>
      </c>
      <c r="S1612" s="338">
        <f t="shared" si="291"/>
        <v>0</v>
      </c>
      <c r="T1612" s="339">
        <f t="shared" si="291"/>
        <v>0</v>
      </c>
      <c r="U1612" s="339">
        <f t="shared" si="291"/>
        <v>0</v>
      </c>
      <c r="V1612" s="339">
        <f t="shared" si="291"/>
        <v>0</v>
      </c>
      <c r="W1612" s="105">
        <f t="shared" si="291"/>
        <v>0</v>
      </c>
      <c r="X1612" s="338">
        <f t="shared" si="292"/>
        <v>0</v>
      </c>
      <c r="Y1612" s="339">
        <f t="shared" si="292"/>
        <v>0</v>
      </c>
      <c r="Z1612" s="339">
        <f t="shared" si="292"/>
        <v>0</v>
      </c>
      <c r="AA1612" s="339">
        <f t="shared" si="292"/>
        <v>0</v>
      </c>
      <c r="AB1612" s="105">
        <f t="shared" si="292"/>
        <v>0</v>
      </c>
      <c r="AC1612" s="338">
        <f t="shared" si="292"/>
        <v>0</v>
      </c>
      <c r="AD1612" s="339">
        <f t="shared" si="292"/>
        <v>70877.48000000001</v>
      </c>
      <c r="AE1612" s="339">
        <f t="shared" si="292"/>
        <v>208781.28999999998</v>
      </c>
      <c r="AF1612" s="339">
        <f t="shared" si="292"/>
        <v>238616.28</v>
      </c>
      <c r="AG1612" s="105">
        <f t="shared" si="292"/>
        <v>518275.05000000005</v>
      </c>
      <c r="AH1612" s="338">
        <f t="shared" si="292"/>
        <v>118047.76999999999</v>
      </c>
      <c r="AI1612" s="339">
        <f t="shared" si="292"/>
        <v>72543.53</v>
      </c>
      <c r="AJ1612" s="339">
        <f t="shared" si="292"/>
        <v>0</v>
      </c>
      <c r="AK1612" s="339">
        <f t="shared" si="292"/>
        <v>0</v>
      </c>
      <c r="AL1612" s="105">
        <f t="shared" si="292"/>
        <v>190591.3</v>
      </c>
    </row>
    <row r="1613" spans="1:39" ht="12.75" x14ac:dyDescent="0.2">
      <c r="A1613" s="111" t="s">
        <v>306</v>
      </c>
      <c r="B1613" s="112"/>
      <c r="C1613" s="113"/>
      <c r="D1613" s="114">
        <f t="shared" si="290"/>
        <v>0</v>
      </c>
      <c r="E1613" s="115">
        <f t="shared" si="290"/>
        <v>0</v>
      </c>
      <c r="F1613" s="115">
        <f t="shared" si="290"/>
        <v>0</v>
      </c>
      <c r="G1613" s="115">
        <f t="shared" si="290"/>
        <v>0</v>
      </c>
      <c r="H1613" s="105">
        <f t="shared" si="290"/>
        <v>0</v>
      </c>
      <c r="I1613" s="115">
        <f t="shared" si="290"/>
        <v>0</v>
      </c>
      <c r="J1613" s="115">
        <f t="shared" si="290"/>
        <v>0</v>
      </c>
      <c r="K1613" s="115">
        <f t="shared" si="290"/>
        <v>0</v>
      </c>
      <c r="L1613" s="115">
        <f t="shared" si="290"/>
        <v>0</v>
      </c>
      <c r="M1613" s="105">
        <f t="shared" si="290"/>
        <v>0</v>
      </c>
      <c r="N1613" s="115">
        <f t="shared" si="291"/>
        <v>0</v>
      </c>
      <c r="O1613" s="115">
        <f t="shared" si="291"/>
        <v>0</v>
      </c>
      <c r="P1613" s="115">
        <f t="shared" si="291"/>
        <v>0</v>
      </c>
      <c r="Q1613" s="115">
        <f t="shared" si="291"/>
        <v>0</v>
      </c>
      <c r="R1613" s="331">
        <f t="shared" si="291"/>
        <v>0</v>
      </c>
      <c r="S1613" s="338">
        <f t="shared" si="291"/>
        <v>0</v>
      </c>
      <c r="T1613" s="339">
        <f t="shared" si="291"/>
        <v>0</v>
      </c>
      <c r="U1613" s="339">
        <f t="shared" si="291"/>
        <v>0</v>
      </c>
      <c r="V1613" s="339">
        <f t="shared" si="291"/>
        <v>0</v>
      </c>
      <c r="W1613" s="105">
        <f t="shared" si="291"/>
        <v>0</v>
      </c>
      <c r="X1613" s="338">
        <f t="shared" si="292"/>
        <v>0</v>
      </c>
      <c r="Y1613" s="339">
        <f t="shared" si="292"/>
        <v>0</v>
      </c>
      <c r="Z1613" s="339">
        <f t="shared" si="292"/>
        <v>0</v>
      </c>
      <c r="AA1613" s="339">
        <f t="shared" si="292"/>
        <v>0</v>
      </c>
      <c r="AB1613" s="105">
        <f t="shared" si="292"/>
        <v>0</v>
      </c>
      <c r="AC1613" s="338">
        <f t="shared" si="292"/>
        <v>0</v>
      </c>
      <c r="AD1613" s="339">
        <f t="shared" si="292"/>
        <v>0</v>
      </c>
      <c r="AE1613" s="339">
        <f t="shared" si="292"/>
        <v>0</v>
      </c>
      <c r="AF1613" s="339">
        <f t="shared" si="292"/>
        <v>0</v>
      </c>
      <c r="AG1613" s="105">
        <f t="shared" si="292"/>
        <v>0</v>
      </c>
      <c r="AH1613" s="338">
        <f t="shared" si="292"/>
        <v>870718.45999999961</v>
      </c>
      <c r="AI1613" s="339">
        <f t="shared" si="292"/>
        <v>665745.47</v>
      </c>
      <c r="AJ1613" s="339">
        <f t="shared" si="292"/>
        <v>0</v>
      </c>
      <c r="AK1613" s="339">
        <f t="shared" si="292"/>
        <v>0</v>
      </c>
      <c r="AL1613" s="105">
        <f t="shared" si="292"/>
        <v>1536463.9299999995</v>
      </c>
      <c r="AM1613" s="83"/>
    </row>
    <row r="1614" spans="1:39" ht="12.75" x14ac:dyDescent="0.2">
      <c r="A1614" s="111" t="s">
        <v>38</v>
      </c>
      <c r="B1614" s="112"/>
      <c r="C1614" s="113"/>
      <c r="D1614" s="114">
        <f t="shared" si="290"/>
        <v>354966.57000000007</v>
      </c>
      <c r="E1614" s="115">
        <f t="shared" si="290"/>
        <v>405482.29999999993</v>
      </c>
      <c r="F1614" s="115">
        <f t="shared" si="290"/>
        <v>664233.41000000015</v>
      </c>
      <c r="G1614" s="115">
        <f t="shared" si="290"/>
        <v>746969.71</v>
      </c>
      <c r="H1614" s="105">
        <f t="shared" si="290"/>
        <v>2171651.9899999993</v>
      </c>
      <c r="I1614" s="115">
        <f t="shared" si="290"/>
        <v>498812.14999999997</v>
      </c>
      <c r="J1614" s="115">
        <f t="shared" si="290"/>
        <v>510443.13999999984</v>
      </c>
      <c r="K1614" s="115">
        <f t="shared" si="290"/>
        <v>624261.64999999991</v>
      </c>
      <c r="L1614" s="115">
        <f t="shared" si="290"/>
        <v>641647.21</v>
      </c>
      <c r="M1614" s="105">
        <f t="shared" si="290"/>
        <v>2275164.1499999994</v>
      </c>
      <c r="N1614" s="115">
        <f t="shared" si="291"/>
        <v>463210.95</v>
      </c>
      <c r="O1614" s="115">
        <f t="shared" si="291"/>
        <v>447681.53</v>
      </c>
      <c r="P1614" s="115">
        <f t="shared" si="291"/>
        <v>595741.73999999976</v>
      </c>
      <c r="Q1614" s="115">
        <f t="shared" si="291"/>
        <v>603561.37999999989</v>
      </c>
      <c r="R1614" s="331">
        <f t="shared" si="291"/>
        <v>2110195.5999999996</v>
      </c>
      <c r="S1614" s="338">
        <f t="shared" si="291"/>
        <v>535294.87999999989</v>
      </c>
      <c r="T1614" s="339">
        <f t="shared" si="291"/>
        <v>240583.63000000003</v>
      </c>
      <c r="U1614" s="339">
        <f t="shared" si="291"/>
        <v>0</v>
      </c>
      <c r="V1614" s="339">
        <f t="shared" si="291"/>
        <v>0</v>
      </c>
      <c r="W1614" s="105">
        <f t="shared" si="291"/>
        <v>775878.51000000013</v>
      </c>
      <c r="X1614" s="338">
        <f t="shared" si="292"/>
        <v>0</v>
      </c>
      <c r="Y1614" s="339">
        <f t="shared" si="292"/>
        <v>0</v>
      </c>
      <c r="Z1614" s="339">
        <f t="shared" si="292"/>
        <v>0</v>
      </c>
      <c r="AA1614" s="339">
        <f t="shared" si="292"/>
        <v>0</v>
      </c>
      <c r="AB1614" s="105">
        <f t="shared" si="292"/>
        <v>0</v>
      </c>
      <c r="AC1614" s="338">
        <f t="shared" si="292"/>
        <v>0</v>
      </c>
      <c r="AD1614" s="339">
        <f t="shared" si="292"/>
        <v>0</v>
      </c>
      <c r="AE1614" s="339">
        <f t="shared" si="292"/>
        <v>0</v>
      </c>
      <c r="AF1614" s="339">
        <f t="shared" si="292"/>
        <v>0</v>
      </c>
      <c r="AG1614" s="105">
        <f t="shared" si="292"/>
        <v>0</v>
      </c>
      <c r="AH1614" s="338">
        <f t="shared" si="292"/>
        <v>0</v>
      </c>
      <c r="AI1614" s="339">
        <f t="shared" si="292"/>
        <v>0</v>
      </c>
      <c r="AJ1614" s="339">
        <f t="shared" si="292"/>
        <v>0</v>
      </c>
      <c r="AK1614" s="339">
        <f t="shared" si="292"/>
        <v>0</v>
      </c>
      <c r="AL1614" s="105">
        <f t="shared" si="292"/>
        <v>0</v>
      </c>
    </row>
    <row r="1615" spans="1:39" ht="12.75" x14ac:dyDescent="0.2">
      <c r="A1615" s="111" t="s">
        <v>225</v>
      </c>
      <c r="B1615" s="112"/>
      <c r="C1615" s="113"/>
      <c r="D1615" s="114">
        <f t="shared" si="290"/>
        <v>0</v>
      </c>
      <c r="E1615" s="115">
        <f t="shared" si="290"/>
        <v>0</v>
      </c>
      <c r="F1615" s="115">
        <f t="shared" si="290"/>
        <v>0</v>
      </c>
      <c r="G1615" s="115">
        <f t="shared" si="290"/>
        <v>0</v>
      </c>
      <c r="H1615" s="105">
        <f t="shared" si="290"/>
        <v>0</v>
      </c>
      <c r="I1615" s="115">
        <f t="shared" si="290"/>
        <v>0</v>
      </c>
      <c r="J1615" s="115">
        <f t="shared" si="290"/>
        <v>0</v>
      </c>
      <c r="K1615" s="115">
        <f t="shared" si="290"/>
        <v>0</v>
      </c>
      <c r="L1615" s="115">
        <f t="shared" si="290"/>
        <v>0</v>
      </c>
      <c r="M1615" s="105">
        <f t="shared" si="290"/>
        <v>0</v>
      </c>
      <c r="N1615" s="115">
        <f t="shared" si="291"/>
        <v>0</v>
      </c>
      <c r="O1615" s="115">
        <f t="shared" si="291"/>
        <v>0</v>
      </c>
      <c r="P1615" s="115">
        <f t="shared" si="291"/>
        <v>0</v>
      </c>
      <c r="Q1615" s="115">
        <f t="shared" si="291"/>
        <v>0</v>
      </c>
      <c r="R1615" s="331">
        <f t="shared" si="291"/>
        <v>0</v>
      </c>
      <c r="S1615" s="338">
        <f t="shared" si="291"/>
        <v>0</v>
      </c>
      <c r="T1615" s="339">
        <f t="shared" si="291"/>
        <v>0</v>
      </c>
      <c r="U1615" s="339">
        <f t="shared" si="291"/>
        <v>908313.54</v>
      </c>
      <c r="V1615" s="339">
        <f t="shared" si="291"/>
        <v>822832.53999999992</v>
      </c>
      <c r="W1615" s="105">
        <f t="shared" si="291"/>
        <v>1731146.0800000003</v>
      </c>
      <c r="X1615" s="338">
        <f t="shared" si="292"/>
        <v>571152.08000000007</v>
      </c>
      <c r="Y1615" s="339">
        <f t="shared" si="292"/>
        <v>526059.90000000014</v>
      </c>
      <c r="Z1615" s="339">
        <f t="shared" si="292"/>
        <v>716953.75999999989</v>
      </c>
      <c r="AA1615" s="339">
        <f t="shared" si="292"/>
        <v>721998.72999999986</v>
      </c>
      <c r="AB1615" s="105">
        <f t="shared" si="292"/>
        <v>2536164.4699999997</v>
      </c>
      <c r="AC1615" s="338">
        <f t="shared" si="292"/>
        <v>596107.87999999989</v>
      </c>
      <c r="AD1615" s="339">
        <f t="shared" si="292"/>
        <v>573001.08999999985</v>
      </c>
      <c r="AE1615" s="339">
        <f t="shared" si="292"/>
        <v>732897.02999999991</v>
      </c>
      <c r="AF1615" s="339">
        <f t="shared" si="292"/>
        <v>709379.03999999992</v>
      </c>
      <c r="AG1615" s="105">
        <f t="shared" si="292"/>
        <v>2611385.04</v>
      </c>
      <c r="AH1615" s="338">
        <f t="shared" si="292"/>
        <v>0</v>
      </c>
      <c r="AI1615" s="339">
        <f t="shared" si="292"/>
        <v>0</v>
      </c>
      <c r="AJ1615" s="339">
        <f t="shared" si="292"/>
        <v>0</v>
      </c>
      <c r="AK1615" s="339">
        <f t="shared" si="292"/>
        <v>0</v>
      </c>
      <c r="AL1615" s="105">
        <f t="shared" si="292"/>
        <v>0</v>
      </c>
    </row>
    <row r="1616" spans="1:39" ht="12.75" x14ac:dyDescent="0.2">
      <c r="A1616" s="111" t="s">
        <v>18</v>
      </c>
      <c r="B1616" s="112"/>
      <c r="C1616" s="113"/>
      <c r="D1616" s="114">
        <f t="shared" si="290"/>
        <v>123209.77999999997</v>
      </c>
      <c r="E1616" s="115">
        <f t="shared" si="290"/>
        <v>130783.67999999998</v>
      </c>
      <c r="F1616" s="115">
        <f t="shared" si="290"/>
        <v>213049.67</v>
      </c>
      <c r="G1616" s="115">
        <f t="shared" si="290"/>
        <v>224832.39999999997</v>
      </c>
      <c r="H1616" s="105">
        <f t="shared" si="290"/>
        <v>691875.5299999998</v>
      </c>
      <c r="I1616" s="115">
        <f t="shared" si="290"/>
        <v>167179.61999999997</v>
      </c>
      <c r="J1616" s="115">
        <f t="shared" si="290"/>
        <v>222439.73039999994</v>
      </c>
      <c r="K1616" s="115">
        <f t="shared" si="290"/>
        <v>265559.09000000008</v>
      </c>
      <c r="L1616" s="115">
        <f t="shared" si="290"/>
        <v>286649.04529999994</v>
      </c>
      <c r="M1616" s="105">
        <f t="shared" si="290"/>
        <v>941827.48569999984</v>
      </c>
      <c r="N1616" s="115">
        <f t="shared" si="291"/>
        <v>248910.54712</v>
      </c>
      <c r="O1616" s="115">
        <f t="shared" si="291"/>
        <v>204397.33999999997</v>
      </c>
      <c r="P1616" s="115">
        <f t="shared" si="291"/>
        <v>300593.28999999986</v>
      </c>
      <c r="Q1616" s="115">
        <f t="shared" si="291"/>
        <v>0</v>
      </c>
      <c r="R1616" s="331">
        <f t="shared" si="291"/>
        <v>753901.17711999977</v>
      </c>
      <c r="S1616" s="338">
        <f t="shared" si="291"/>
        <v>0</v>
      </c>
      <c r="T1616" s="339">
        <f t="shared" si="291"/>
        <v>0</v>
      </c>
      <c r="U1616" s="339">
        <f t="shared" si="291"/>
        <v>0</v>
      </c>
      <c r="V1616" s="339">
        <f t="shared" si="291"/>
        <v>0</v>
      </c>
      <c r="W1616" s="105">
        <f t="shared" si="291"/>
        <v>0</v>
      </c>
      <c r="X1616" s="338">
        <f t="shared" si="292"/>
        <v>0</v>
      </c>
      <c r="Y1616" s="339">
        <f t="shared" si="292"/>
        <v>0</v>
      </c>
      <c r="Z1616" s="339">
        <f t="shared" si="292"/>
        <v>0</v>
      </c>
      <c r="AA1616" s="339">
        <f t="shared" si="292"/>
        <v>0</v>
      </c>
      <c r="AB1616" s="105">
        <f t="shared" si="292"/>
        <v>0</v>
      </c>
      <c r="AC1616" s="338">
        <f t="shared" si="292"/>
        <v>0</v>
      </c>
      <c r="AD1616" s="339">
        <f t="shared" si="292"/>
        <v>0</v>
      </c>
      <c r="AE1616" s="339">
        <f t="shared" si="292"/>
        <v>0</v>
      </c>
      <c r="AF1616" s="339">
        <f t="shared" si="292"/>
        <v>0</v>
      </c>
      <c r="AG1616" s="105">
        <f t="shared" si="292"/>
        <v>0</v>
      </c>
      <c r="AH1616" s="338">
        <f t="shared" si="292"/>
        <v>0</v>
      </c>
      <c r="AI1616" s="339">
        <f t="shared" si="292"/>
        <v>0</v>
      </c>
      <c r="AJ1616" s="339">
        <f t="shared" si="292"/>
        <v>0</v>
      </c>
      <c r="AK1616" s="339">
        <f t="shared" si="292"/>
        <v>0</v>
      </c>
      <c r="AL1616" s="105">
        <f t="shared" si="292"/>
        <v>0</v>
      </c>
    </row>
    <row r="1617" spans="1:39" ht="12.75" x14ac:dyDescent="0.2">
      <c r="A1617" s="111" t="s">
        <v>207</v>
      </c>
      <c r="B1617" s="112"/>
      <c r="C1617" s="113"/>
      <c r="D1617" s="114">
        <f t="shared" si="290"/>
        <v>0</v>
      </c>
      <c r="E1617" s="115">
        <f t="shared" si="290"/>
        <v>0</v>
      </c>
      <c r="F1617" s="115">
        <f t="shared" si="290"/>
        <v>0</v>
      </c>
      <c r="G1617" s="115">
        <f t="shared" si="290"/>
        <v>0</v>
      </c>
      <c r="H1617" s="105">
        <f t="shared" si="290"/>
        <v>0</v>
      </c>
      <c r="I1617" s="115">
        <f t="shared" si="290"/>
        <v>0</v>
      </c>
      <c r="J1617" s="115">
        <f t="shared" si="290"/>
        <v>0</v>
      </c>
      <c r="K1617" s="115">
        <f t="shared" si="290"/>
        <v>0</v>
      </c>
      <c r="L1617" s="115">
        <f t="shared" si="290"/>
        <v>0</v>
      </c>
      <c r="M1617" s="105">
        <f t="shared" si="290"/>
        <v>0</v>
      </c>
      <c r="N1617" s="115">
        <f t="shared" si="291"/>
        <v>0</v>
      </c>
      <c r="O1617" s="115">
        <f t="shared" si="291"/>
        <v>0</v>
      </c>
      <c r="P1617" s="115">
        <f t="shared" si="291"/>
        <v>0</v>
      </c>
      <c r="Q1617" s="115">
        <f t="shared" si="291"/>
        <v>311716.42499999993</v>
      </c>
      <c r="R1617" s="331">
        <f t="shared" si="291"/>
        <v>311716.42499999993</v>
      </c>
      <c r="S1617" s="338">
        <f t="shared" si="291"/>
        <v>238069.57270000002</v>
      </c>
      <c r="T1617" s="339">
        <f t="shared" si="291"/>
        <v>207750.07999999996</v>
      </c>
      <c r="U1617" s="339">
        <f t="shared" si="291"/>
        <v>344947.72</v>
      </c>
      <c r="V1617" s="339">
        <f t="shared" si="291"/>
        <v>340737.75999999989</v>
      </c>
      <c r="W1617" s="105">
        <f t="shared" si="291"/>
        <v>1131505.1326999997</v>
      </c>
      <c r="X1617" s="338">
        <f t="shared" si="292"/>
        <v>242402.53999999998</v>
      </c>
      <c r="Y1617" s="339">
        <f t="shared" si="292"/>
        <v>249234.23999999996</v>
      </c>
      <c r="Z1617" s="339">
        <f t="shared" si="292"/>
        <v>303259.78999999992</v>
      </c>
      <c r="AA1617" s="339">
        <f t="shared" si="292"/>
        <v>307005.71999999991</v>
      </c>
      <c r="AB1617" s="105">
        <f t="shared" si="292"/>
        <v>1101902.2899999996</v>
      </c>
      <c r="AC1617" s="338">
        <f t="shared" si="292"/>
        <v>229205.95999999996</v>
      </c>
      <c r="AD1617" s="339">
        <f t="shared" si="292"/>
        <v>167488.24000000002</v>
      </c>
      <c r="AE1617" s="339">
        <f t="shared" si="292"/>
        <v>300349.37999999995</v>
      </c>
      <c r="AF1617" s="339">
        <f t="shared" si="292"/>
        <v>306506.44999999995</v>
      </c>
      <c r="AG1617" s="105">
        <f t="shared" si="292"/>
        <v>1003550.0299999999</v>
      </c>
      <c r="AH1617" s="338">
        <f t="shared" si="292"/>
        <v>198174.08000000002</v>
      </c>
      <c r="AI1617" s="339">
        <f t="shared" si="292"/>
        <v>118214.55999999998</v>
      </c>
      <c r="AJ1617" s="339">
        <f t="shared" si="292"/>
        <v>0</v>
      </c>
      <c r="AK1617" s="339">
        <f t="shared" si="292"/>
        <v>0</v>
      </c>
      <c r="AL1617" s="105">
        <f t="shared" si="292"/>
        <v>316388.64000000007</v>
      </c>
      <c r="AM1617" s="83"/>
    </row>
    <row r="1618" spans="1:39" ht="12.75" x14ac:dyDescent="0.2">
      <c r="A1618" s="111" t="s">
        <v>19</v>
      </c>
      <c r="B1618" s="112"/>
      <c r="C1618" s="113"/>
      <c r="D1618" s="114">
        <f t="shared" si="290"/>
        <v>12520.06</v>
      </c>
      <c r="E1618" s="115">
        <f t="shared" si="290"/>
        <v>20036.389999999996</v>
      </c>
      <c r="F1618" s="115">
        <f t="shared" si="290"/>
        <v>46929.729999999996</v>
      </c>
      <c r="G1618" s="115">
        <f t="shared" si="290"/>
        <v>49397.89</v>
      </c>
      <c r="H1618" s="105">
        <f t="shared" si="290"/>
        <v>128884.07</v>
      </c>
      <c r="I1618" s="115">
        <f t="shared" si="290"/>
        <v>26094.799999999999</v>
      </c>
      <c r="J1618" s="115">
        <f t="shared" si="290"/>
        <v>21318.81</v>
      </c>
      <c r="K1618" s="115">
        <f t="shared" si="290"/>
        <v>26747.350000000002</v>
      </c>
      <c r="L1618" s="115">
        <f t="shared" si="290"/>
        <v>0</v>
      </c>
      <c r="M1618" s="105">
        <f t="shared" si="290"/>
        <v>74160.960000000006</v>
      </c>
      <c r="N1618" s="115">
        <f t="shared" si="291"/>
        <v>0</v>
      </c>
      <c r="O1618" s="115">
        <f t="shared" si="291"/>
        <v>0</v>
      </c>
      <c r="P1618" s="115">
        <f t="shared" si="291"/>
        <v>0</v>
      </c>
      <c r="Q1618" s="115">
        <f t="shared" si="291"/>
        <v>0</v>
      </c>
      <c r="R1618" s="331">
        <f t="shared" si="291"/>
        <v>0</v>
      </c>
      <c r="S1618" s="338">
        <f t="shared" si="291"/>
        <v>0</v>
      </c>
      <c r="T1618" s="339">
        <f t="shared" si="291"/>
        <v>0</v>
      </c>
      <c r="U1618" s="339">
        <f t="shared" si="291"/>
        <v>0</v>
      </c>
      <c r="V1618" s="339">
        <f t="shared" si="291"/>
        <v>0</v>
      </c>
      <c r="W1618" s="105">
        <f t="shared" si="291"/>
        <v>0</v>
      </c>
      <c r="X1618" s="338">
        <f t="shared" si="292"/>
        <v>0</v>
      </c>
      <c r="Y1618" s="339">
        <f t="shared" si="292"/>
        <v>0</v>
      </c>
      <c r="Z1618" s="339">
        <f t="shared" si="292"/>
        <v>0</v>
      </c>
      <c r="AA1618" s="339">
        <f t="shared" si="292"/>
        <v>0</v>
      </c>
      <c r="AB1618" s="105">
        <f t="shared" si="292"/>
        <v>0</v>
      </c>
      <c r="AC1618" s="338">
        <f t="shared" si="292"/>
        <v>0</v>
      </c>
      <c r="AD1618" s="339">
        <f t="shared" si="292"/>
        <v>0</v>
      </c>
      <c r="AE1618" s="339">
        <f t="shared" si="292"/>
        <v>0</v>
      </c>
      <c r="AF1618" s="339">
        <f t="shared" si="292"/>
        <v>0</v>
      </c>
      <c r="AG1618" s="105">
        <f t="shared" si="292"/>
        <v>0</v>
      </c>
      <c r="AH1618" s="338">
        <f t="shared" si="292"/>
        <v>0</v>
      </c>
      <c r="AI1618" s="339">
        <f t="shared" si="292"/>
        <v>0</v>
      </c>
      <c r="AJ1618" s="339">
        <f t="shared" si="292"/>
        <v>0</v>
      </c>
      <c r="AK1618" s="339">
        <f t="shared" si="292"/>
        <v>0</v>
      </c>
      <c r="AL1618" s="105">
        <f t="shared" si="292"/>
        <v>0</v>
      </c>
    </row>
    <row r="1619" spans="1:39" ht="12.75" x14ac:dyDescent="0.2">
      <c r="A1619" s="111" t="s">
        <v>277</v>
      </c>
      <c r="B1619" s="112"/>
      <c r="C1619" s="113"/>
      <c r="D1619" s="114">
        <f t="shared" ref="D1619:M1628" si="293">SUMIF($A$1:$A$1598,$A1619,D$1:D$1598)</f>
        <v>0</v>
      </c>
      <c r="E1619" s="115">
        <f t="shared" si="293"/>
        <v>0</v>
      </c>
      <c r="F1619" s="115">
        <f t="shared" si="293"/>
        <v>0</v>
      </c>
      <c r="G1619" s="115">
        <f t="shared" si="293"/>
        <v>0</v>
      </c>
      <c r="H1619" s="105">
        <f t="shared" si="293"/>
        <v>0</v>
      </c>
      <c r="I1619" s="115">
        <f t="shared" si="293"/>
        <v>0</v>
      </c>
      <c r="J1619" s="115">
        <f t="shared" si="293"/>
        <v>0</v>
      </c>
      <c r="K1619" s="115">
        <f t="shared" si="293"/>
        <v>0</v>
      </c>
      <c r="L1619" s="115">
        <f t="shared" si="293"/>
        <v>0</v>
      </c>
      <c r="M1619" s="105">
        <f t="shared" si="293"/>
        <v>0</v>
      </c>
      <c r="N1619" s="115">
        <f t="shared" ref="N1619:W1628" si="294">SUMIF($A$1:$A$1598,$A1619,N$1:N$1598)</f>
        <v>0</v>
      </c>
      <c r="O1619" s="115">
        <f t="shared" si="294"/>
        <v>0</v>
      </c>
      <c r="P1619" s="115">
        <f t="shared" si="294"/>
        <v>0</v>
      </c>
      <c r="Q1619" s="115">
        <f t="shared" si="294"/>
        <v>0</v>
      </c>
      <c r="R1619" s="331">
        <f t="shared" si="294"/>
        <v>0</v>
      </c>
      <c r="S1619" s="338">
        <f t="shared" si="294"/>
        <v>0</v>
      </c>
      <c r="T1619" s="339">
        <f t="shared" si="294"/>
        <v>0</v>
      </c>
      <c r="U1619" s="339">
        <f t="shared" si="294"/>
        <v>0</v>
      </c>
      <c r="V1619" s="339">
        <f t="shared" si="294"/>
        <v>0</v>
      </c>
      <c r="W1619" s="105">
        <f t="shared" si="294"/>
        <v>0</v>
      </c>
      <c r="X1619" s="338">
        <f t="shared" ref="X1619:AL1628" si="295">SUMIF($A$1:$A$1598,$A1619,X$1:X$1598)</f>
        <v>0</v>
      </c>
      <c r="Y1619" s="339">
        <f t="shared" si="295"/>
        <v>0</v>
      </c>
      <c r="Z1619" s="339">
        <f t="shared" si="295"/>
        <v>0</v>
      </c>
      <c r="AA1619" s="339">
        <f t="shared" si="295"/>
        <v>0</v>
      </c>
      <c r="AB1619" s="105">
        <f t="shared" si="295"/>
        <v>0</v>
      </c>
      <c r="AC1619" s="338">
        <f t="shared" si="295"/>
        <v>0</v>
      </c>
      <c r="AD1619" s="339">
        <f t="shared" si="295"/>
        <v>18503.66</v>
      </c>
      <c r="AE1619" s="339">
        <f t="shared" si="295"/>
        <v>53851.499999999993</v>
      </c>
      <c r="AF1619" s="339">
        <f t="shared" si="295"/>
        <v>54601.599999999991</v>
      </c>
      <c r="AG1619" s="105">
        <f t="shared" si="295"/>
        <v>126956.76000000001</v>
      </c>
      <c r="AH1619" s="338">
        <f t="shared" si="295"/>
        <v>27220.193771925926</v>
      </c>
      <c r="AI1619" s="339">
        <f t="shared" si="295"/>
        <v>31928.409999999993</v>
      </c>
      <c r="AJ1619" s="339">
        <f t="shared" si="295"/>
        <v>0</v>
      </c>
      <c r="AK1619" s="339">
        <f t="shared" si="295"/>
        <v>0</v>
      </c>
      <c r="AL1619" s="105">
        <f t="shared" si="295"/>
        <v>59148.603771925933</v>
      </c>
    </row>
    <row r="1620" spans="1:39" ht="12.75" x14ac:dyDescent="0.2">
      <c r="A1620" s="111" t="s">
        <v>84</v>
      </c>
      <c r="B1620" s="112"/>
      <c r="C1620" s="113"/>
      <c r="D1620" s="114">
        <f t="shared" si="293"/>
        <v>0</v>
      </c>
      <c r="E1620" s="115">
        <f t="shared" si="293"/>
        <v>0</v>
      </c>
      <c r="F1620" s="115">
        <f t="shared" si="293"/>
        <v>0</v>
      </c>
      <c r="G1620" s="115">
        <f t="shared" si="293"/>
        <v>0</v>
      </c>
      <c r="H1620" s="105">
        <f t="shared" si="293"/>
        <v>0</v>
      </c>
      <c r="I1620" s="115">
        <f t="shared" si="293"/>
        <v>0</v>
      </c>
      <c r="J1620" s="115">
        <f t="shared" si="293"/>
        <v>0</v>
      </c>
      <c r="K1620" s="115">
        <f t="shared" si="293"/>
        <v>0</v>
      </c>
      <c r="L1620" s="115">
        <f t="shared" si="293"/>
        <v>44566.87</v>
      </c>
      <c r="M1620" s="105">
        <f t="shared" si="293"/>
        <v>44566.87</v>
      </c>
      <c r="N1620" s="115">
        <f t="shared" si="294"/>
        <v>23046.67</v>
      </c>
      <c r="O1620" s="115">
        <f t="shared" si="294"/>
        <v>26392.382499999992</v>
      </c>
      <c r="P1620" s="115">
        <f t="shared" si="294"/>
        <v>46329.581699999988</v>
      </c>
      <c r="Q1620" s="115">
        <f t="shared" si="294"/>
        <v>52411.409999999989</v>
      </c>
      <c r="R1620" s="331">
        <f t="shared" si="294"/>
        <v>148180.04419999997</v>
      </c>
      <c r="S1620" s="338">
        <f t="shared" si="294"/>
        <v>34960.820000000007</v>
      </c>
      <c r="T1620" s="339">
        <f t="shared" si="294"/>
        <v>28498.540000000008</v>
      </c>
      <c r="U1620" s="339">
        <f t="shared" si="294"/>
        <v>53169.569999999992</v>
      </c>
      <c r="V1620" s="339">
        <f t="shared" si="294"/>
        <v>68950.680000000008</v>
      </c>
      <c r="W1620" s="105">
        <f t="shared" si="294"/>
        <v>185579.61000000002</v>
      </c>
      <c r="X1620" s="338">
        <f t="shared" si="295"/>
        <v>42414.840000000011</v>
      </c>
      <c r="Y1620" s="339">
        <f t="shared" si="295"/>
        <v>38051.650000000009</v>
      </c>
      <c r="Z1620" s="339">
        <f t="shared" si="295"/>
        <v>65266.040000000008</v>
      </c>
      <c r="AA1620" s="339">
        <f t="shared" si="295"/>
        <v>69066.3</v>
      </c>
      <c r="AB1620" s="105">
        <f t="shared" si="295"/>
        <v>214798.83</v>
      </c>
      <c r="AC1620" s="338">
        <f t="shared" si="295"/>
        <v>45146.97</v>
      </c>
      <c r="AD1620" s="339">
        <f t="shared" si="295"/>
        <v>13620.84</v>
      </c>
      <c r="AE1620" s="339">
        <f t="shared" si="295"/>
        <v>0</v>
      </c>
      <c r="AF1620" s="339">
        <f t="shared" si="295"/>
        <v>0</v>
      </c>
      <c r="AG1620" s="105">
        <f t="shared" si="295"/>
        <v>58767.81</v>
      </c>
      <c r="AH1620" s="338">
        <f t="shared" si="295"/>
        <v>0</v>
      </c>
      <c r="AI1620" s="339">
        <f t="shared" si="295"/>
        <v>0</v>
      </c>
      <c r="AJ1620" s="339">
        <f t="shared" si="295"/>
        <v>0</v>
      </c>
      <c r="AK1620" s="339">
        <f t="shared" si="295"/>
        <v>0</v>
      </c>
      <c r="AL1620" s="105">
        <f t="shared" si="295"/>
        <v>0</v>
      </c>
    </row>
    <row r="1621" spans="1:39" ht="12.75" x14ac:dyDescent="0.2">
      <c r="A1621" s="111" t="s">
        <v>92</v>
      </c>
      <c r="B1621" s="112"/>
      <c r="C1621" s="113"/>
      <c r="D1621" s="114">
        <f t="shared" si="293"/>
        <v>0</v>
      </c>
      <c r="E1621" s="115">
        <f t="shared" si="293"/>
        <v>0</v>
      </c>
      <c r="F1621" s="115">
        <f t="shared" si="293"/>
        <v>0</v>
      </c>
      <c r="G1621" s="115">
        <f t="shared" si="293"/>
        <v>0</v>
      </c>
      <c r="H1621" s="105">
        <f t="shared" si="293"/>
        <v>0</v>
      </c>
      <c r="I1621" s="115">
        <f t="shared" si="293"/>
        <v>0</v>
      </c>
      <c r="J1621" s="115">
        <f t="shared" si="293"/>
        <v>0</v>
      </c>
      <c r="K1621" s="115">
        <f t="shared" si="293"/>
        <v>0</v>
      </c>
      <c r="L1621" s="115">
        <f t="shared" si="293"/>
        <v>0</v>
      </c>
      <c r="M1621" s="105">
        <f t="shared" si="293"/>
        <v>0</v>
      </c>
      <c r="N1621" s="115">
        <f t="shared" si="294"/>
        <v>0</v>
      </c>
      <c r="O1621" s="115">
        <f t="shared" si="294"/>
        <v>0</v>
      </c>
      <c r="P1621" s="115">
        <f t="shared" si="294"/>
        <v>0</v>
      </c>
      <c r="Q1621" s="115">
        <f t="shared" si="294"/>
        <v>547.23</v>
      </c>
      <c r="R1621" s="331">
        <f t="shared" si="294"/>
        <v>547.23</v>
      </c>
      <c r="S1621" s="338">
        <f t="shared" si="294"/>
        <v>46961.384808639617</v>
      </c>
      <c r="T1621" s="339">
        <f t="shared" si="294"/>
        <v>0</v>
      </c>
      <c r="U1621" s="339">
        <f t="shared" si="294"/>
        <v>0</v>
      </c>
      <c r="V1621" s="339">
        <f t="shared" si="294"/>
        <v>0</v>
      </c>
      <c r="W1621" s="105">
        <f t="shared" si="294"/>
        <v>46961.384808639617</v>
      </c>
      <c r="X1621" s="338">
        <f t="shared" si="295"/>
        <v>0</v>
      </c>
      <c r="Y1621" s="339">
        <f t="shared" si="295"/>
        <v>0</v>
      </c>
      <c r="Z1621" s="339">
        <f t="shared" si="295"/>
        <v>404</v>
      </c>
      <c r="AA1621" s="339">
        <f t="shared" si="295"/>
        <v>0</v>
      </c>
      <c r="AB1621" s="105">
        <f t="shared" si="295"/>
        <v>404</v>
      </c>
      <c r="AC1621" s="338">
        <f t="shared" si="295"/>
        <v>0</v>
      </c>
      <c r="AD1621" s="339">
        <f t="shared" si="295"/>
        <v>0</v>
      </c>
      <c r="AE1621" s="339">
        <f t="shared" si="295"/>
        <v>0</v>
      </c>
      <c r="AF1621" s="339">
        <f t="shared" si="295"/>
        <v>0</v>
      </c>
      <c r="AG1621" s="105">
        <f t="shared" si="295"/>
        <v>0</v>
      </c>
      <c r="AH1621" s="338">
        <f t="shared" si="295"/>
        <v>0</v>
      </c>
      <c r="AI1621" s="339">
        <f t="shared" si="295"/>
        <v>0</v>
      </c>
      <c r="AJ1621" s="339">
        <f t="shared" si="295"/>
        <v>0</v>
      </c>
      <c r="AK1621" s="339">
        <f t="shared" si="295"/>
        <v>0</v>
      </c>
      <c r="AL1621" s="105">
        <f t="shared" si="295"/>
        <v>0</v>
      </c>
    </row>
    <row r="1622" spans="1:39" ht="12.75" x14ac:dyDescent="0.2">
      <c r="A1622" s="111" t="s">
        <v>41</v>
      </c>
      <c r="B1622" s="112"/>
      <c r="C1622" s="113"/>
      <c r="D1622" s="114">
        <f t="shared" si="293"/>
        <v>46357.74</v>
      </c>
      <c r="E1622" s="115">
        <f t="shared" si="293"/>
        <v>124097.84999999999</v>
      </c>
      <c r="F1622" s="115">
        <f t="shared" si="293"/>
        <v>78009.350000000006</v>
      </c>
      <c r="G1622" s="115">
        <f t="shared" si="293"/>
        <v>67418.680000000008</v>
      </c>
      <c r="H1622" s="105">
        <f t="shared" si="293"/>
        <v>315883.61999999994</v>
      </c>
      <c r="I1622" s="115">
        <f t="shared" si="293"/>
        <v>28357.880000000005</v>
      </c>
      <c r="J1622" s="115">
        <f t="shared" si="293"/>
        <v>0</v>
      </c>
      <c r="K1622" s="115">
        <f t="shared" si="293"/>
        <v>0</v>
      </c>
      <c r="L1622" s="115">
        <f t="shared" si="293"/>
        <v>0</v>
      </c>
      <c r="M1622" s="105">
        <f t="shared" si="293"/>
        <v>28357.880000000005</v>
      </c>
      <c r="N1622" s="115">
        <f t="shared" si="294"/>
        <v>0</v>
      </c>
      <c r="O1622" s="115">
        <f t="shared" si="294"/>
        <v>0</v>
      </c>
      <c r="P1622" s="115">
        <f t="shared" si="294"/>
        <v>0</v>
      </c>
      <c r="Q1622" s="115">
        <f t="shared" si="294"/>
        <v>0</v>
      </c>
      <c r="R1622" s="331">
        <f t="shared" si="294"/>
        <v>0</v>
      </c>
      <c r="S1622" s="338">
        <f t="shared" si="294"/>
        <v>0</v>
      </c>
      <c r="T1622" s="339">
        <f t="shared" si="294"/>
        <v>0</v>
      </c>
      <c r="U1622" s="339">
        <f t="shared" si="294"/>
        <v>0</v>
      </c>
      <c r="V1622" s="339">
        <f t="shared" si="294"/>
        <v>0</v>
      </c>
      <c r="W1622" s="105">
        <f t="shared" si="294"/>
        <v>0</v>
      </c>
      <c r="X1622" s="338">
        <f t="shared" si="295"/>
        <v>0</v>
      </c>
      <c r="Y1622" s="339">
        <f t="shared" si="295"/>
        <v>0</v>
      </c>
      <c r="Z1622" s="339">
        <f t="shared" si="295"/>
        <v>0</v>
      </c>
      <c r="AA1622" s="339">
        <f t="shared" si="295"/>
        <v>0</v>
      </c>
      <c r="AB1622" s="105">
        <f t="shared" si="295"/>
        <v>0</v>
      </c>
      <c r="AC1622" s="338">
        <f t="shared" si="295"/>
        <v>0</v>
      </c>
      <c r="AD1622" s="339">
        <f t="shared" si="295"/>
        <v>0</v>
      </c>
      <c r="AE1622" s="339">
        <f t="shared" si="295"/>
        <v>0</v>
      </c>
      <c r="AF1622" s="339">
        <f t="shared" si="295"/>
        <v>0</v>
      </c>
      <c r="AG1622" s="105">
        <f t="shared" si="295"/>
        <v>0</v>
      </c>
      <c r="AH1622" s="338">
        <f t="shared" si="295"/>
        <v>0</v>
      </c>
      <c r="AI1622" s="339">
        <f t="shared" si="295"/>
        <v>0</v>
      </c>
      <c r="AJ1622" s="339">
        <f t="shared" si="295"/>
        <v>0</v>
      </c>
      <c r="AK1622" s="339">
        <f t="shared" si="295"/>
        <v>0</v>
      </c>
      <c r="AL1622" s="105">
        <f t="shared" si="295"/>
        <v>0</v>
      </c>
    </row>
    <row r="1623" spans="1:39" ht="12.75" x14ac:dyDescent="0.2">
      <c r="A1623" s="111" t="s">
        <v>77</v>
      </c>
      <c r="B1623" s="112"/>
      <c r="C1623" s="113"/>
      <c r="D1623" s="114">
        <f t="shared" si="293"/>
        <v>0</v>
      </c>
      <c r="E1623" s="115">
        <f t="shared" si="293"/>
        <v>0</v>
      </c>
      <c r="F1623" s="115">
        <f t="shared" si="293"/>
        <v>0</v>
      </c>
      <c r="G1623" s="115">
        <f t="shared" si="293"/>
        <v>0</v>
      </c>
      <c r="H1623" s="105">
        <f t="shared" si="293"/>
        <v>0</v>
      </c>
      <c r="I1623" s="115">
        <f t="shared" si="293"/>
        <v>55915.709999999992</v>
      </c>
      <c r="J1623" s="115">
        <f t="shared" si="293"/>
        <v>196793.77</v>
      </c>
      <c r="K1623" s="115">
        <f t="shared" si="293"/>
        <v>87430.409999999989</v>
      </c>
      <c r="L1623" s="115">
        <f t="shared" si="293"/>
        <v>112270.43999999999</v>
      </c>
      <c r="M1623" s="105">
        <f t="shared" si="293"/>
        <v>452410.33000000007</v>
      </c>
      <c r="N1623" s="115">
        <f t="shared" si="294"/>
        <v>87260.79</v>
      </c>
      <c r="O1623" s="115">
        <f t="shared" si="294"/>
        <v>131563.60999999999</v>
      </c>
      <c r="P1623" s="115">
        <f t="shared" si="294"/>
        <v>100273.48000000003</v>
      </c>
      <c r="Q1623" s="115">
        <f t="shared" si="294"/>
        <v>100497.40999999999</v>
      </c>
      <c r="R1623" s="331">
        <f t="shared" si="294"/>
        <v>419595.29</v>
      </c>
      <c r="S1623" s="338">
        <f t="shared" si="294"/>
        <v>74267.890000000014</v>
      </c>
      <c r="T1623" s="339">
        <f t="shared" si="294"/>
        <v>202778.83000000005</v>
      </c>
      <c r="U1623" s="339">
        <f t="shared" si="294"/>
        <v>101097.60000000001</v>
      </c>
      <c r="V1623" s="339">
        <f t="shared" si="294"/>
        <v>162264.59</v>
      </c>
      <c r="W1623" s="105">
        <f t="shared" si="294"/>
        <v>540408.90999999992</v>
      </c>
      <c r="X1623" s="338">
        <f t="shared" si="295"/>
        <v>122205.16999999997</v>
      </c>
      <c r="Y1623" s="339">
        <f t="shared" si="295"/>
        <v>176146.59</v>
      </c>
      <c r="Z1623" s="339">
        <f t="shared" si="295"/>
        <v>91585.1</v>
      </c>
      <c r="AA1623" s="339">
        <f t="shared" si="295"/>
        <v>92752.03</v>
      </c>
      <c r="AB1623" s="105">
        <f t="shared" si="295"/>
        <v>482688.88999999996</v>
      </c>
      <c r="AC1623" s="338">
        <f t="shared" si="295"/>
        <v>76953.899999999994</v>
      </c>
      <c r="AD1623" s="339">
        <f t="shared" si="295"/>
        <v>137199.83000000002</v>
      </c>
      <c r="AE1623" s="339">
        <f t="shared" si="295"/>
        <v>28608.619999999995</v>
      </c>
      <c r="AF1623" s="339">
        <f t="shared" si="295"/>
        <v>0</v>
      </c>
      <c r="AG1623" s="105">
        <f t="shared" si="295"/>
        <v>242762.35</v>
      </c>
      <c r="AH1623" s="338">
        <f t="shared" si="295"/>
        <v>0</v>
      </c>
      <c r="AI1623" s="339">
        <f t="shared" si="295"/>
        <v>0</v>
      </c>
      <c r="AJ1623" s="339">
        <f t="shared" si="295"/>
        <v>0</v>
      </c>
      <c r="AK1623" s="339">
        <f t="shared" si="295"/>
        <v>0</v>
      </c>
      <c r="AL1623" s="105">
        <f t="shared" si="295"/>
        <v>0</v>
      </c>
    </row>
    <row r="1624" spans="1:39" ht="12.75" x14ac:dyDescent="0.2">
      <c r="A1624" s="111" t="s">
        <v>286</v>
      </c>
      <c r="B1624" s="112"/>
      <c r="C1624" s="113"/>
      <c r="D1624" s="114">
        <f t="shared" si="293"/>
        <v>0</v>
      </c>
      <c r="E1624" s="115">
        <f t="shared" si="293"/>
        <v>0</v>
      </c>
      <c r="F1624" s="115">
        <f t="shared" si="293"/>
        <v>0</v>
      </c>
      <c r="G1624" s="115">
        <f t="shared" si="293"/>
        <v>0</v>
      </c>
      <c r="H1624" s="105">
        <f t="shared" si="293"/>
        <v>0</v>
      </c>
      <c r="I1624" s="115">
        <f t="shared" si="293"/>
        <v>0</v>
      </c>
      <c r="J1624" s="115">
        <f t="shared" si="293"/>
        <v>0</v>
      </c>
      <c r="K1624" s="115">
        <f t="shared" si="293"/>
        <v>0</v>
      </c>
      <c r="L1624" s="115">
        <f t="shared" si="293"/>
        <v>0</v>
      </c>
      <c r="M1624" s="105">
        <f t="shared" si="293"/>
        <v>0</v>
      </c>
      <c r="N1624" s="115">
        <f t="shared" si="294"/>
        <v>0</v>
      </c>
      <c r="O1624" s="115">
        <f t="shared" si="294"/>
        <v>0</v>
      </c>
      <c r="P1624" s="115">
        <f t="shared" si="294"/>
        <v>0</v>
      </c>
      <c r="Q1624" s="115">
        <f t="shared" si="294"/>
        <v>0</v>
      </c>
      <c r="R1624" s="331">
        <f t="shared" si="294"/>
        <v>0</v>
      </c>
      <c r="S1624" s="338">
        <f t="shared" si="294"/>
        <v>0</v>
      </c>
      <c r="T1624" s="339">
        <f t="shared" si="294"/>
        <v>0</v>
      </c>
      <c r="U1624" s="339">
        <f t="shared" si="294"/>
        <v>0</v>
      </c>
      <c r="V1624" s="339">
        <f t="shared" si="294"/>
        <v>0</v>
      </c>
      <c r="W1624" s="105">
        <f t="shared" si="294"/>
        <v>0</v>
      </c>
      <c r="X1624" s="338">
        <f t="shared" si="295"/>
        <v>0</v>
      </c>
      <c r="Y1624" s="339">
        <f t="shared" si="295"/>
        <v>0</v>
      </c>
      <c r="Z1624" s="339">
        <f t="shared" si="295"/>
        <v>0</v>
      </c>
      <c r="AA1624" s="339">
        <f t="shared" si="295"/>
        <v>0</v>
      </c>
      <c r="AB1624" s="105">
        <f t="shared" si="295"/>
        <v>0</v>
      </c>
      <c r="AC1624" s="338">
        <f t="shared" si="295"/>
        <v>0</v>
      </c>
      <c r="AD1624" s="339">
        <f t="shared" si="295"/>
        <v>0</v>
      </c>
      <c r="AE1624" s="339">
        <f t="shared" si="295"/>
        <v>76649.619999999981</v>
      </c>
      <c r="AF1624" s="339">
        <f t="shared" si="295"/>
        <v>99430.939999999988</v>
      </c>
      <c r="AG1624" s="105">
        <f t="shared" si="295"/>
        <v>176080.56</v>
      </c>
      <c r="AH1624" s="338">
        <f t="shared" si="295"/>
        <v>87621.390000000014</v>
      </c>
      <c r="AI1624" s="339">
        <f t="shared" si="295"/>
        <v>95505.310000000012</v>
      </c>
      <c r="AJ1624" s="339">
        <f t="shared" si="295"/>
        <v>0</v>
      </c>
      <c r="AK1624" s="339">
        <f t="shared" si="295"/>
        <v>0</v>
      </c>
      <c r="AL1624" s="105">
        <f t="shared" si="295"/>
        <v>183126.69999999998</v>
      </c>
    </row>
    <row r="1625" spans="1:39" ht="12.75" x14ac:dyDescent="0.2">
      <c r="A1625" s="111" t="s">
        <v>22</v>
      </c>
      <c r="B1625" s="112"/>
      <c r="C1625" s="113"/>
      <c r="D1625" s="114">
        <f t="shared" si="293"/>
        <v>0</v>
      </c>
      <c r="E1625" s="115">
        <f t="shared" si="293"/>
        <v>0</v>
      </c>
      <c r="F1625" s="115">
        <f t="shared" si="293"/>
        <v>0</v>
      </c>
      <c r="G1625" s="115">
        <f t="shared" si="293"/>
        <v>0</v>
      </c>
      <c r="H1625" s="105">
        <f t="shared" si="293"/>
        <v>0</v>
      </c>
      <c r="I1625" s="115">
        <f t="shared" si="293"/>
        <v>0</v>
      </c>
      <c r="J1625" s="115">
        <f t="shared" si="293"/>
        <v>0</v>
      </c>
      <c r="K1625" s="115">
        <f t="shared" si="293"/>
        <v>0</v>
      </c>
      <c r="L1625" s="115">
        <f t="shared" si="293"/>
        <v>0</v>
      </c>
      <c r="M1625" s="105">
        <f t="shared" si="293"/>
        <v>0</v>
      </c>
      <c r="N1625" s="115">
        <f t="shared" si="294"/>
        <v>0</v>
      </c>
      <c r="O1625" s="115">
        <f t="shared" si="294"/>
        <v>0</v>
      </c>
      <c r="P1625" s="115">
        <f t="shared" si="294"/>
        <v>0</v>
      </c>
      <c r="Q1625" s="115">
        <f t="shared" si="294"/>
        <v>0</v>
      </c>
      <c r="R1625" s="331">
        <f t="shared" si="294"/>
        <v>0</v>
      </c>
      <c r="S1625" s="338">
        <f t="shared" si="294"/>
        <v>0</v>
      </c>
      <c r="T1625" s="339">
        <f t="shared" si="294"/>
        <v>0</v>
      </c>
      <c r="U1625" s="339">
        <f t="shared" si="294"/>
        <v>0</v>
      </c>
      <c r="V1625" s="339">
        <f t="shared" si="294"/>
        <v>0</v>
      </c>
      <c r="W1625" s="105">
        <f t="shared" si="294"/>
        <v>0</v>
      </c>
      <c r="X1625" s="338">
        <f t="shared" si="295"/>
        <v>0</v>
      </c>
      <c r="Y1625" s="339">
        <f t="shared" si="295"/>
        <v>0</v>
      </c>
      <c r="Z1625" s="339">
        <f t="shared" si="295"/>
        <v>0</v>
      </c>
      <c r="AA1625" s="339">
        <f t="shared" si="295"/>
        <v>0</v>
      </c>
      <c r="AB1625" s="105">
        <f t="shared" si="295"/>
        <v>0</v>
      </c>
      <c r="AC1625" s="338">
        <f t="shared" si="295"/>
        <v>0</v>
      </c>
      <c r="AD1625" s="339">
        <f t="shared" si="295"/>
        <v>0</v>
      </c>
      <c r="AE1625" s="339">
        <f t="shared" si="295"/>
        <v>0</v>
      </c>
      <c r="AF1625" s="339">
        <f t="shared" si="295"/>
        <v>0</v>
      </c>
      <c r="AG1625" s="105">
        <f t="shared" si="295"/>
        <v>0</v>
      </c>
      <c r="AH1625" s="338">
        <f t="shared" si="295"/>
        <v>0</v>
      </c>
      <c r="AI1625" s="339">
        <f t="shared" si="295"/>
        <v>0</v>
      </c>
      <c r="AJ1625" s="339">
        <f t="shared" si="295"/>
        <v>0</v>
      </c>
      <c r="AK1625" s="339">
        <f t="shared" si="295"/>
        <v>0</v>
      </c>
      <c r="AL1625" s="105">
        <f t="shared" si="295"/>
        <v>0</v>
      </c>
    </row>
    <row r="1626" spans="1:39" ht="12.75" x14ac:dyDescent="0.2">
      <c r="A1626" s="111" t="s">
        <v>66</v>
      </c>
      <c r="B1626" s="112"/>
      <c r="C1626" s="113"/>
      <c r="D1626" s="114">
        <f t="shared" si="293"/>
        <v>0</v>
      </c>
      <c r="E1626" s="115">
        <f t="shared" si="293"/>
        <v>0</v>
      </c>
      <c r="F1626" s="115">
        <f t="shared" si="293"/>
        <v>0</v>
      </c>
      <c r="G1626" s="115">
        <f t="shared" si="293"/>
        <v>138373.07</v>
      </c>
      <c r="H1626" s="105">
        <f t="shared" si="293"/>
        <v>138373.07</v>
      </c>
      <c r="I1626" s="115">
        <f t="shared" si="293"/>
        <v>96140.790000000023</v>
      </c>
      <c r="J1626" s="115">
        <f t="shared" si="293"/>
        <v>122425.37999999999</v>
      </c>
      <c r="K1626" s="115">
        <f t="shared" si="293"/>
        <v>168266.43</v>
      </c>
      <c r="L1626" s="115">
        <f t="shared" si="293"/>
        <v>178311.89</v>
      </c>
      <c r="M1626" s="105">
        <f t="shared" si="293"/>
        <v>565144.48999999987</v>
      </c>
      <c r="N1626" s="115">
        <f t="shared" si="294"/>
        <v>136561.65</v>
      </c>
      <c r="O1626" s="115">
        <f t="shared" si="294"/>
        <v>159902.88</v>
      </c>
      <c r="P1626" s="115">
        <f t="shared" si="294"/>
        <v>277000.29000000004</v>
      </c>
      <c r="Q1626" s="115">
        <f t="shared" si="294"/>
        <v>264583.45</v>
      </c>
      <c r="R1626" s="331">
        <f t="shared" si="294"/>
        <v>838048.27</v>
      </c>
      <c r="S1626" s="338">
        <f t="shared" si="294"/>
        <v>211108.09999999998</v>
      </c>
      <c r="T1626" s="339">
        <f t="shared" si="294"/>
        <v>218161.57</v>
      </c>
      <c r="U1626" s="339">
        <f t="shared" si="294"/>
        <v>265042.62</v>
      </c>
      <c r="V1626" s="339">
        <f t="shared" si="294"/>
        <v>280323.34999999998</v>
      </c>
      <c r="W1626" s="105">
        <f t="shared" si="294"/>
        <v>974635.64</v>
      </c>
      <c r="X1626" s="338">
        <f t="shared" si="295"/>
        <v>190976.40000000002</v>
      </c>
      <c r="Y1626" s="339">
        <f t="shared" si="295"/>
        <v>205989.13</v>
      </c>
      <c r="Z1626" s="339">
        <f t="shared" si="295"/>
        <v>267505.34000000003</v>
      </c>
      <c r="AA1626" s="339">
        <f t="shared" si="295"/>
        <v>0</v>
      </c>
      <c r="AB1626" s="105">
        <f t="shared" si="295"/>
        <v>664470.87000000011</v>
      </c>
      <c r="AC1626" s="338">
        <f t="shared" si="295"/>
        <v>0</v>
      </c>
      <c r="AD1626" s="339">
        <f t="shared" si="295"/>
        <v>0</v>
      </c>
      <c r="AE1626" s="339">
        <f t="shared" si="295"/>
        <v>0</v>
      </c>
      <c r="AF1626" s="339">
        <f t="shared" si="295"/>
        <v>0</v>
      </c>
      <c r="AG1626" s="105">
        <f t="shared" si="295"/>
        <v>0</v>
      </c>
      <c r="AH1626" s="338">
        <f t="shared" si="295"/>
        <v>0</v>
      </c>
      <c r="AI1626" s="339">
        <f t="shared" si="295"/>
        <v>0</v>
      </c>
      <c r="AJ1626" s="339">
        <f t="shared" si="295"/>
        <v>0</v>
      </c>
      <c r="AK1626" s="339">
        <f t="shared" si="295"/>
        <v>0</v>
      </c>
      <c r="AL1626" s="105">
        <f t="shared" si="295"/>
        <v>0</v>
      </c>
    </row>
    <row r="1627" spans="1:39" ht="12.75" x14ac:dyDescent="0.2">
      <c r="A1627" s="111" t="s">
        <v>258</v>
      </c>
      <c r="B1627" s="112"/>
      <c r="C1627" s="113"/>
      <c r="D1627" s="114">
        <f t="shared" si="293"/>
        <v>0</v>
      </c>
      <c r="E1627" s="115">
        <f t="shared" si="293"/>
        <v>0</v>
      </c>
      <c r="F1627" s="115">
        <f t="shared" si="293"/>
        <v>0</v>
      </c>
      <c r="G1627" s="115">
        <f t="shared" si="293"/>
        <v>0</v>
      </c>
      <c r="H1627" s="105">
        <f t="shared" si="293"/>
        <v>0</v>
      </c>
      <c r="I1627" s="115">
        <f t="shared" si="293"/>
        <v>0</v>
      </c>
      <c r="J1627" s="115">
        <f t="shared" si="293"/>
        <v>0</v>
      </c>
      <c r="K1627" s="115">
        <f t="shared" si="293"/>
        <v>0</v>
      </c>
      <c r="L1627" s="115">
        <f t="shared" si="293"/>
        <v>0</v>
      </c>
      <c r="M1627" s="105">
        <f t="shared" si="293"/>
        <v>0</v>
      </c>
      <c r="N1627" s="115">
        <f t="shared" si="294"/>
        <v>0</v>
      </c>
      <c r="O1627" s="115">
        <f t="shared" si="294"/>
        <v>0</v>
      </c>
      <c r="P1627" s="115">
        <f t="shared" si="294"/>
        <v>0</v>
      </c>
      <c r="Q1627" s="115">
        <f t="shared" si="294"/>
        <v>0</v>
      </c>
      <c r="R1627" s="331">
        <f t="shared" si="294"/>
        <v>0</v>
      </c>
      <c r="S1627" s="338">
        <f t="shared" si="294"/>
        <v>0</v>
      </c>
      <c r="T1627" s="339">
        <f t="shared" si="294"/>
        <v>0</v>
      </c>
      <c r="U1627" s="339">
        <f t="shared" si="294"/>
        <v>0</v>
      </c>
      <c r="V1627" s="339">
        <f t="shared" si="294"/>
        <v>0</v>
      </c>
      <c r="W1627" s="105">
        <f t="shared" si="294"/>
        <v>0</v>
      </c>
      <c r="X1627" s="338">
        <f t="shared" si="295"/>
        <v>0</v>
      </c>
      <c r="Y1627" s="339">
        <f t="shared" si="295"/>
        <v>0</v>
      </c>
      <c r="Z1627" s="339">
        <f t="shared" si="295"/>
        <v>0</v>
      </c>
      <c r="AA1627" s="339">
        <f t="shared" si="295"/>
        <v>263270.89</v>
      </c>
      <c r="AB1627" s="105">
        <f t="shared" si="295"/>
        <v>263270.89</v>
      </c>
      <c r="AC1627" s="338">
        <f t="shared" si="295"/>
        <v>179557.56</v>
      </c>
      <c r="AD1627" s="339">
        <f t="shared" si="295"/>
        <v>170168.21000000002</v>
      </c>
      <c r="AE1627" s="339">
        <f t="shared" si="295"/>
        <v>229620.05000000002</v>
      </c>
      <c r="AF1627" s="339">
        <f t="shared" si="295"/>
        <v>213189</v>
      </c>
      <c r="AG1627" s="105">
        <f t="shared" si="295"/>
        <v>792534.82</v>
      </c>
      <c r="AH1627" s="338">
        <f t="shared" si="295"/>
        <v>124612.40999999997</v>
      </c>
      <c r="AI1627" s="339">
        <f t="shared" si="295"/>
        <v>177070.02000000002</v>
      </c>
      <c r="AJ1627" s="339">
        <f t="shared" si="295"/>
        <v>0</v>
      </c>
      <c r="AK1627" s="339">
        <f t="shared" si="295"/>
        <v>0</v>
      </c>
      <c r="AL1627" s="105">
        <f t="shared" si="295"/>
        <v>301682.43</v>
      </c>
    </row>
    <row r="1628" spans="1:39" ht="12.75" x14ac:dyDescent="0.2">
      <c r="A1628" s="111" t="s">
        <v>23</v>
      </c>
      <c r="B1628" s="112"/>
      <c r="C1628" s="113"/>
      <c r="D1628" s="114">
        <f t="shared" si="293"/>
        <v>80308.790016620012</v>
      </c>
      <c r="E1628" s="115">
        <f t="shared" si="293"/>
        <v>74765.720001590002</v>
      </c>
      <c r="F1628" s="115">
        <f t="shared" si="293"/>
        <v>107564.85001269</v>
      </c>
      <c r="G1628" s="115">
        <f t="shared" si="293"/>
        <v>113302.78003306</v>
      </c>
      <c r="H1628" s="105">
        <f t="shared" si="293"/>
        <v>375942.14006396005</v>
      </c>
      <c r="I1628" s="115">
        <f t="shared" si="293"/>
        <v>78765.440028720011</v>
      </c>
      <c r="J1628" s="115">
        <f t="shared" si="293"/>
        <v>76917.709999069994</v>
      </c>
      <c r="K1628" s="115">
        <f t="shared" si="293"/>
        <v>115800.31000905999</v>
      </c>
      <c r="L1628" s="115">
        <f t="shared" si="293"/>
        <v>118033.0400127</v>
      </c>
      <c r="M1628" s="105">
        <f t="shared" si="293"/>
        <v>389516.50004955003</v>
      </c>
      <c r="N1628" s="115">
        <f t="shared" si="294"/>
        <v>87250.400026799995</v>
      </c>
      <c r="O1628" s="115">
        <f t="shared" si="294"/>
        <v>74248.659998300005</v>
      </c>
      <c r="P1628" s="115">
        <f t="shared" si="294"/>
        <v>120673.02001030001</v>
      </c>
      <c r="Q1628" s="115">
        <f t="shared" si="294"/>
        <v>125061.5600255</v>
      </c>
      <c r="R1628" s="331">
        <f t="shared" si="294"/>
        <v>407233.64006090001</v>
      </c>
      <c r="S1628" s="338">
        <f t="shared" si="294"/>
        <v>96300.270006100007</v>
      </c>
      <c r="T1628" s="339">
        <f t="shared" si="294"/>
        <v>81452.000000500004</v>
      </c>
      <c r="U1628" s="339">
        <f t="shared" si="294"/>
        <v>0</v>
      </c>
      <c r="V1628" s="339">
        <f t="shared" si="294"/>
        <v>0</v>
      </c>
      <c r="W1628" s="105">
        <f t="shared" si="294"/>
        <v>177752.27000659998</v>
      </c>
      <c r="X1628" s="338">
        <f t="shared" si="295"/>
        <v>0</v>
      </c>
      <c r="Y1628" s="339">
        <f t="shared" si="295"/>
        <v>0</v>
      </c>
      <c r="Z1628" s="339">
        <f t="shared" si="295"/>
        <v>0</v>
      </c>
      <c r="AA1628" s="339">
        <f t="shared" si="295"/>
        <v>0</v>
      </c>
      <c r="AB1628" s="105">
        <f t="shared" si="295"/>
        <v>0</v>
      </c>
      <c r="AC1628" s="338">
        <f t="shared" si="295"/>
        <v>0</v>
      </c>
      <c r="AD1628" s="339">
        <f t="shared" si="295"/>
        <v>0</v>
      </c>
      <c r="AE1628" s="339">
        <f t="shared" si="295"/>
        <v>0</v>
      </c>
      <c r="AF1628" s="339">
        <f t="shared" si="295"/>
        <v>0</v>
      </c>
      <c r="AG1628" s="105">
        <f t="shared" si="295"/>
        <v>0</v>
      </c>
      <c r="AH1628" s="338">
        <f t="shared" si="295"/>
        <v>0</v>
      </c>
      <c r="AI1628" s="339">
        <f t="shared" si="295"/>
        <v>0</v>
      </c>
      <c r="AJ1628" s="339">
        <f t="shared" si="295"/>
        <v>0</v>
      </c>
      <c r="AK1628" s="339">
        <f t="shared" si="295"/>
        <v>0</v>
      </c>
      <c r="AL1628" s="105">
        <f t="shared" si="295"/>
        <v>0</v>
      </c>
    </row>
    <row r="1629" spans="1:39" ht="12.75" x14ac:dyDescent="0.2">
      <c r="A1629" s="111" t="s">
        <v>230</v>
      </c>
      <c r="B1629" s="112"/>
      <c r="C1629" s="113"/>
      <c r="D1629" s="114">
        <f t="shared" ref="D1629:M1635" si="296">SUMIF($A$1:$A$1598,$A1629,D$1:D$1598)</f>
        <v>0</v>
      </c>
      <c r="E1629" s="115">
        <f t="shared" si="296"/>
        <v>0</v>
      </c>
      <c r="F1629" s="115">
        <f t="shared" si="296"/>
        <v>0</v>
      </c>
      <c r="G1629" s="115">
        <f t="shared" si="296"/>
        <v>0</v>
      </c>
      <c r="H1629" s="105">
        <f t="shared" si="296"/>
        <v>0</v>
      </c>
      <c r="I1629" s="115">
        <f t="shared" si="296"/>
        <v>0</v>
      </c>
      <c r="J1629" s="115">
        <f t="shared" si="296"/>
        <v>0</v>
      </c>
      <c r="K1629" s="115">
        <f t="shared" si="296"/>
        <v>0</v>
      </c>
      <c r="L1629" s="115">
        <f t="shared" si="296"/>
        <v>0</v>
      </c>
      <c r="M1629" s="105">
        <f t="shared" si="296"/>
        <v>0</v>
      </c>
      <c r="N1629" s="115">
        <f t="shared" ref="N1629:W1635" si="297">SUMIF($A$1:$A$1598,$A1629,N$1:N$1598)</f>
        <v>0</v>
      </c>
      <c r="O1629" s="115">
        <f t="shared" si="297"/>
        <v>0</v>
      </c>
      <c r="P1629" s="115">
        <f t="shared" si="297"/>
        <v>0</v>
      </c>
      <c r="Q1629" s="115">
        <f t="shared" si="297"/>
        <v>0</v>
      </c>
      <c r="R1629" s="331">
        <f t="shared" si="297"/>
        <v>0</v>
      </c>
      <c r="S1629" s="338">
        <f t="shared" si="297"/>
        <v>0</v>
      </c>
      <c r="T1629" s="339">
        <f t="shared" si="297"/>
        <v>0</v>
      </c>
      <c r="U1629" s="339">
        <f t="shared" si="297"/>
        <v>115389.92</v>
      </c>
      <c r="V1629" s="339">
        <f t="shared" si="297"/>
        <v>126729.99</v>
      </c>
      <c r="W1629" s="105">
        <f t="shared" si="297"/>
        <v>242119.91000000003</v>
      </c>
      <c r="X1629" s="338">
        <f t="shared" ref="X1629:AL1635" si="298">SUMIF($A$1:$A$1598,$A1629,X$1:X$1598)</f>
        <v>78492.23</v>
      </c>
      <c r="Y1629" s="339">
        <f t="shared" si="298"/>
        <v>68551.439999999988</v>
      </c>
      <c r="Z1629" s="339">
        <f t="shared" si="298"/>
        <v>102651.91</v>
      </c>
      <c r="AA1629" s="339">
        <f t="shared" si="298"/>
        <v>99632.21</v>
      </c>
      <c r="AB1629" s="105">
        <f t="shared" si="298"/>
        <v>349327.79000000004</v>
      </c>
      <c r="AC1629" s="338">
        <f t="shared" si="298"/>
        <v>80828.3</v>
      </c>
      <c r="AD1629" s="339">
        <f t="shared" si="298"/>
        <v>71474.52</v>
      </c>
      <c r="AE1629" s="339">
        <f t="shared" si="298"/>
        <v>98208.13</v>
      </c>
      <c r="AF1629" s="339">
        <f t="shared" si="298"/>
        <v>104736.63</v>
      </c>
      <c r="AG1629" s="105">
        <f t="shared" si="298"/>
        <v>355247.58</v>
      </c>
      <c r="AH1629" s="338">
        <f t="shared" si="298"/>
        <v>73926.540000000008</v>
      </c>
      <c r="AI1629" s="339">
        <f t="shared" si="298"/>
        <v>66285.34</v>
      </c>
      <c r="AJ1629" s="339">
        <f t="shared" si="298"/>
        <v>0</v>
      </c>
      <c r="AK1629" s="339">
        <f t="shared" si="298"/>
        <v>0</v>
      </c>
      <c r="AL1629" s="105">
        <f t="shared" si="298"/>
        <v>140211.88</v>
      </c>
    </row>
    <row r="1630" spans="1:39" ht="12.75" x14ac:dyDescent="0.2">
      <c r="A1630" s="111" t="s">
        <v>26</v>
      </c>
      <c r="B1630" s="112"/>
      <c r="C1630" s="113"/>
      <c r="D1630" s="114">
        <f t="shared" si="296"/>
        <v>145787.08999999997</v>
      </c>
      <c r="E1630" s="115">
        <f t="shared" si="296"/>
        <v>104336.45999999999</v>
      </c>
      <c r="F1630" s="115">
        <f t="shared" si="296"/>
        <v>206370.93</v>
      </c>
      <c r="G1630" s="115">
        <f t="shared" si="296"/>
        <v>199082.53</v>
      </c>
      <c r="H1630" s="105">
        <f t="shared" si="296"/>
        <v>655577.00999999989</v>
      </c>
      <c r="I1630" s="115">
        <f t="shared" si="296"/>
        <v>141949.47999999992</v>
      </c>
      <c r="J1630" s="115">
        <f t="shared" si="296"/>
        <v>0</v>
      </c>
      <c r="K1630" s="115">
        <f t="shared" si="296"/>
        <v>0</v>
      </c>
      <c r="L1630" s="115">
        <f t="shared" si="296"/>
        <v>0</v>
      </c>
      <c r="M1630" s="105">
        <f t="shared" si="296"/>
        <v>141949.47999999992</v>
      </c>
      <c r="N1630" s="115">
        <f t="shared" si="297"/>
        <v>0</v>
      </c>
      <c r="O1630" s="115">
        <f t="shared" si="297"/>
        <v>0</v>
      </c>
      <c r="P1630" s="115">
        <f t="shared" si="297"/>
        <v>0</v>
      </c>
      <c r="Q1630" s="115">
        <f t="shared" si="297"/>
        <v>0</v>
      </c>
      <c r="R1630" s="331">
        <f t="shared" si="297"/>
        <v>0</v>
      </c>
      <c r="S1630" s="338">
        <f t="shared" si="297"/>
        <v>0</v>
      </c>
      <c r="T1630" s="339">
        <f t="shared" si="297"/>
        <v>0</v>
      </c>
      <c r="U1630" s="339">
        <f t="shared" si="297"/>
        <v>0</v>
      </c>
      <c r="V1630" s="339">
        <f t="shared" si="297"/>
        <v>0</v>
      </c>
      <c r="W1630" s="105">
        <f t="shared" si="297"/>
        <v>0</v>
      </c>
      <c r="X1630" s="338">
        <f t="shared" si="298"/>
        <v>0</v>
      </c>
      <c r="Y1630" s="339">
        <f t="shared" si="298"/>
        <v>0</v>
      </c>
      <c r="Z1630" s="339">
        <f t="shared" si="298"/>
        <v>0</v>
      </c>
      <c r="AA1630" s="339">
        <f t="shared" si="298"/>
        <v>0</v>
      </c>
      <c r="AB1630" s="105">
        <f t="shared" si="298"/>
        <v>0</v>
      </c>
      <c r="AC1630" s="338">
        <f t="shared" si="298"/>
        <v>0</v>
      </c>
      <c r="AD1630" s="339">
        <f t="shared" si="298"/>
        <v>0</v>
      </c>
      <c r="AE1630" s="339">
        <f t="shared" si="298"/>
        <v>0</v>
      </c>
      <c r="AF1630" s="339">
        <f t="shared" si="298"/>
        <v>0</v>
      </c>
      <c r="AG1630" s="105">
        <f t="shared" si="298"/>
        <v>0</v>
      </c>
      <c r="AH1630" s="338">
        <f t="shared" si="298"/>
        <v>0</v>
      </c>
      <c r="AI1630" s="339">
        <f t="shared" si="298"/>
        <v>0</v>
      </c>
      <c r="AJ1630" s="339">
        <f t="shared" si="298"/>
        <v>0</v>
      </c>
      <c r="AK1630" s="339">
        <f t="shared" si="298"/>
        <v>0</v>
      </c>
      <c r="AL1630" s="105">
        <f t="shared" si="298"/>
        <v>0</v>
      </c>
    </row>
    <row r="1631" spans="1:39" ht="12.75" x14ac:dyDescent="0.2">
      <c r="A1631" s="111" t="s">
        <v>81</v>
      </c>
      <c r="B1631" s="112"/>
      <c r="C1631" s="113"/>
      <c r="D1631" s="114">
        <f t="shared" si="296"/>
        <v>0</v>
      </c>
      <c r="E1631" s="115">
        <f t="shared" si="296"/>
        <v>0</v>
      </c>
      <c r="F1631" s="115">
        <f t="shared" si="296"/>
        <v>0</v>
      </c>
      <c r="G1631" s="115">
        <f t="shared" si="296"/>
        <v>0</v>
      </c>
      <c r="H1631" s="105">
        <f t="shared" si="296"/>
        <v>0</v>
      </c>
      <c r="I1631" s="115">
        <f t="shared" si="296"/>
        <v>0</v>
      </c>
      <c r="J1631" s="115">
        <f t="shared" si="296"/>
        <v>95676.399999999951</v>
      </c>
      <c r="K1631" s="115">
        <f t="shared" si="296"/>
        <v>292311.98999999976</v>
      </c>
      <c r="L1631" s="115">
        <f t="shared" si="296"/>
        <v>322934.12999999983</v>
      </c>
      <c r="M1631" s="105">
        <f t="shared" si="296"/>
        <v>710922.51999999944</v>
      </c>
      <c r="N1631" s="115">
        <f t="shared" si="297"/>
        <v>198129.97299999991</v>
      </c>
      <c r="O1631" s="115">
        <f t="shared" si="297"/>
        <v>133930.74</v>
      </c>
      <c r="P1631" s="115">
        <f t="shared" si="297"/>
        <v>299348</v>
      </c>
      <c r="Q1631" s="115">
        <f t="shared" si="297"/>
        <v>278347.69</v>
      </c>
      <c r="R1631" s="331">
        <f t="shared" si="297"/>
        <v>909756.40300000005</v>
      </c>
      <c r="S1631" s="338">
        <f t="shared" si="297"/>
        <v>180993.61</v>
      </c>
      <c r="T1631" s="339">
        <f t="shared" si="297"/>
        <v>122577.23999999999</v>
      </c>
      <c r="U1631" s="339">
        <f t="shared" si="297"/>
        <v>229252.40999999997</v>
      </c>
      <c r="V1631" s="339">
        <f t="shared" si="297"/>
        <v>256129.46000000002</v>
      </c>
      <c r="W1631" s="105">
        <f t="shared" si="297"/>
        <v>788952.72000000009</v>
      </c>
      <c r="X1631" s="338">
        <f t="shared" si="298"/>
        <v>149334.86000000002</v>
      </c>
      <c r="Y1631" s="339">
        <f t="shared" si="298"/>
        <v>109785.39999999998</v>
      </c>
      <c r="Z1631" s="339">
        <f t="shared" si="298"/>
        <v>489471.70999999996</v>
      </c>
      <c r="AA1631" s="339">
        <f t="shared" si="298"/>
        <v>521345.58000000007</v>
      </c>
      <c r="AB1631" s="105">
        <f t="shared" si="298"/>
        <v>1269937.55</v>
      </c>
      <c r="AC1631" s="338">
        <f t="shared" si="298"/>
        <v>514012.82019912009</v>
      </c>
      <c r="AD1631" s="339">
        <f t="shared" si="298"/>
        <v>0</v>
      </c>
      <c r="AE1631" s="339">
        <f t="shared" si="298"/>
        <v>0</v>
      </c>
      <c r="AF1631" s="339">
        <f t="shared" si="298"/>
        <v>0</v>
      </c>
      <c r="AG1631" s="105">
        <f t="shared" si="298"/>
        <v>514012.82019912009</v>
      </c>
      <c r="AH1631" s="338">
        <f t="shared" si="298"/>
        <v>0</v>
      </c>
      <c r="AI1631" s="339">
        <f t="shared" si="298"/>
        <v>0</v>
      </c>
      <c r="AJ1631" s="339">
        <f t="shared" si="298"/>
        <v>0</v>
      </c>
      <c r="AK1631" s="339">
        <f t="shared" si="298"/>
        <v>0</v>
      </c>
      <c r="AL1631" s="105">
        <f t="shared" si="298"/>
        <v>0</v>
      </c>
    </row>
    <row r="1632" spans="1:39" ht="12.75" x14ac:dyDescent="0.2">
      <c r="A1632" s="111" t="s">
        <v>278</v>
      </c>
      <c r="B1632" s="112"/>
      <c r="C1632" s="113"/>
      <c r="D1632" s="114">
        <f t="shared" si="296"/>
        <v>0</v>
      </c>
      <c r="E1632" s="115">
        <f t="shared" si="296"/>
        <v>0</v>
      </c>
      <c r="F1632" s="115">
        <f t="shared" si="296"/>
        <v>0</v>
      </c>
      <c r="G1632" s="115">
        <f t="shared" si="296"/>
        <v>0</v>
      </c>
      <c r="H1632" s="105">
        <f t="shared" si="296"/>
        <v>0</v>
      </c>
      <c r="I1632" s="115">
        <f t="shared" si="296"/>
        <v>0</v>
      </c>
      <c r="J1632" s="115">
        <f t="shared" si="296"/>
        <v>0</v>
      </c>
      <c r="K1632" s="115">
        <f t="shared" si="296"/>
        <v>0</v>
      </c>
      <c r="L1632" s="115">
        <f t="shared" si="296"/>
        <v>0</v>
      </c>
      <c r="M1632" s="105">
        <f t="shared" si="296"/>
        <v>0</v>
      </c>
      <c r="N1632" s="115">
        <f t="shared" si="297"/>
        <v>0</v>
      </c>
      <c r="O1632" s="115">
        <f t="shared" si="297"/>
        <v>0</v>
      </c>
      <c r="P1632" s="115">
        <f t="shared" si="297"/>
        <v>0</v>
      </c>
      <c r="Q1632" s="115">
        <f t="shared" si="297"/>
        <v>0</v>
      </c>
      <c r="R1632" s="331">
        <f t="shared" si="297"/>
        <v>0</v>
      </c>
      <c r="S1632" s="338">
        <f t="shared" si="297"/>
        <v>0</v>
      </c>
      <c r="T1632" s="339">
        <f t="shared" si="297"/>
        <v>0</v>
      </c>
      <c r="U1632" s="339">
        <f t="shared" si="297"/>
        <v>0</v>
      </c>
      <c r="V1632" s="339">
        <f t="shared" si="297"/>
        <v>0</v>
      </c>
      <c r="W1632" s="105">
        <f t="shared" si="297"/>
        <v>0</v>
      </c>
      <c r="X1632" s="338">
        <f t="shared" si="298"/>
        <v>0</v>
      </c>
      <c r="Y1632" s="339">
        <f t="shared" si="298"/>
        <v>0</v>
      </c>
      <c r="Z1632" s="339">
        <f t="shared" si="298"/>
        <v>0</v>
      </c>
      <c r="AA1632" s="339">
        <f t="shared" si="298"/>
        <v>0</v>
      </c>
      <c r="AB1632" s="105">
        <f t="shared" si="298"/>
        <v>0</v>
      </c>
      <c r="AC1632" s="338">
        <f t="shared" si="298"/>
        <v>0</v>
      </c>
      <c r="AD1632" s="339">
        <f t="shared" si="298"/>
        <v>481020.9000411653</v>
      </c>
      <c r="AE1632" s="339">
        <f t="shared" si="298"/>
        <v>648035.26000000013</v>
      </c>
      <c r="AF1632" s="339">
        <f t="shared" si="298"/>
        <v>809650.15</v>
      </c>
      <c r="AG1632" s="105">
        <f t="shared" si="298"/>
        <v>1938706.3100411654</v>
      </c>
      <c r="AH1632" s="338">
        <f t="shared" si="298"/>
        <v>592838.39</v>
      </c>
      <c r="AI1632" s="339">
        <f t="shared" si="298"/>
        <v>479747.04999999993</v>
      </c>
      <c r="AJ1632" s="339">
        <f t="shared" si="298"/>
        <v>0</v>
      </c>
      <c r="AK1632" s="339">
        <f t="shared" si="298"/>
        <v>0</v>
      </c>
      <c r="AL1632" s="105">
        <f t="shared" si="298"/>
        <v>1072585.44</v>
      </c>
    </row>
    <row r="1633" spans="1:38" ht="12.75" x14ac:dyDescent="0.2">
      <c r="A1633" s="111" t="s">
        <v>27</v>
      </c>
      <c r="B1633" s="112"/>
      <c r="C1633" s="113"/>
      <c r="D1633" s="114">
        <f t="shared" si="296"/>
        <v>309830.09000000003</v>
      </c>
      <c r="E1633" s="115">
        <f t="shared" si="296"/>
        <v>252282.03999999998</v>
      </c>
      <c r="F1633" s="115">
        <f t="shared" si="296"/>
        <v>399897.89</v>
      </c>
      <c r="G1633" s="115">
        <f t="shared" si="296"/>
        <v>446382.88</v>
      </c>
      <c r="H1633" s="105">
        <f t="shared" si="296"/>
        <v>1408392.9</v>
      </c>
      <c r="I1633" s="115">
        <f t="shared" si="296"/>
        <v>284652.82500000001</v>
      </c>
      <c r="J1633" s="115">
        <f t="shared" si="296"/>
        <v>249839.08000000002</v>
      </c>
      <c r="K1633" s="115">
        <f t="shared" si="296"/>
        <v>0</v>
      </c>
      <c r="L1633" s="115">
        <f t="shared" si="296"/>
        <v>0</v>
      </c>
      <c r="M1633" s="105">
        <f t="shared" si="296"/>
        <v>534491.90500000003</v>
      </c>
      <c r="N1633" s="115">
        <f t="shared" si="297"/>
        <v>0</v>
      </c>
      <c r="O1633" s="115">
        <f t="shared" si="297"/>
        <v>0</v>
      </c>
      <c r="P1633" s="115">
        <f t="shared" si="297"/>
        <v>0</v>
      </c>
      <c r="Q1633" s="115">
        <f t="shared" si="297"/>
        <v>0</v>
      </c>
      <c r="R1633" s="331">
        <f t="shared" si="297"/>
        <v>0</v>
      </c>
      <c r="S1633" s="338">
        <f t="shared" si="297"/>
        <v>0</v>
      </c>
      <c r="T1633" s="339">
        <f t="shared" si="297"/>
        <v>0</v>
      </c>
      <c r="U1633" s="339">
        <f t="shared" si="297"/>
        <v>0</v>
      </c>
      <c r="V1633" s="339">
        <f t="shared" si="297"/>
        <v>0</v>
      </c>
      <c r="W1633" s="105">
        <f t="shared" si="297"/>
        <v>0</v>
      </c>
      <c r="X1633" s="338">
        <f t="shared" si="298"/>
        <v>0</v>
      </c>
      <c r="Y1633" s="339">
        <f t="shared" si="298"/>
        <v>0</v>
      </c>
      <c r="Z1633" s="339">
        <f t="shared" si="298"/>
        <v>0</v>
      </c>
      <c r="AA1633" s="339">
        <f t="shared" si="298"/>
        <v>0</v>
      </c>
      <c r="AB1633" s="105">
        <f t="shared" si="298"/>
        <v>0</v>
      </c>
      <c r="AC1633" s="338">
        <f t="shared" si="298"/>
        <v>0</v>
      </c>
      <c r="AD1633" s="339">
        <f t="shared" si="298"/>
        <v>0</v>
      </c>
      <c r="AE1633" s="339">
        <f t="shared" si="298"/>
        <v>0</v>
      </c>
      <c r="AF1633" s="339">
        <f t="shared" si="298"/>
        <v>0</v>
      </c>
      <c r="AG1633" s="105">
        <f t="shared" si="298"/>
        <v>0</v>
      </c>
      <c r="AH1633" s="338">
        <f t="shared" si="298"/>
        <v>0</v>
      </c>
      <c r="AI1633" s="339">
        <f t="shared" si="298"/>
        <v>0</v>
      </c>
      <c r="AJ1633" s="339">
        <f t="shared" si="298"/>
        <v>0</v>
      </c>
      <c r="AK1633" s="339">
        <f t="shared" si="298"/>
        <v>0</v>
      </c>
      <c r="AL1633" s="105">
        <f t="shared" si="298"/>
        <v>0</v>
      </c>
    </row>
    <row r="1634" spans="1:38" ht="12.75" x14ac:dyDescent="0.2">
      <c r="A1634" s="111" t="s">
        <v>82</v>
      </c>
      <c r="B1634" s="112"/>
      <c r="C1634" s="113"/>
      <c r="D1634" s="114">
        <f t="shared" si="296"/>
        <v>0</v>
      </c>
      <c r="E1634" s="115">
        <f t="shared" si="296"/>
        <v>0</v>
      </c>
      <c r="F1634" s="115">
        <f t="shared" si="296"/>
        <v>0</v>
      </c>
      <c r="G1634" s="115">
        <f t="shared" si="296"/>
        <v>0</v>
      </c>
      <c r="H1634" s="105">
        <f t="shared" si="296"/>
        <v>0</v>
      </c>
      <c r="I1634" s="115">
        <f t="shared" si="296"/>
        <v>0</v>
      </c>
      <c r="J1634" s="115">
        <f t="shared" si="296"/>
        <v>0</v>
      </c>
      <c r="K1634" s="115">
        <f t="shared" si="296"/>
        <v>378512.10410329921</v>
      </c>
      <c r="L1634" s="115">
        <f t="shared" si="296"/>
        <v>466117.81400000001</v>
      </c>
      <c r="M1634" s="105">
        <f t="shared" si="296"/>
        <v>844629.91810329922</v>
      </c>
      <c r="N1634" s="115">
        <f t="shared" si="297"/>
        <v>318815.3</v>
      </c>
      <c r="O1634" s="115">
        <f t="shared" si="297"/>
        <v>277401.16000000003</v>
      </c>
      <c r="P1634" s="115">
        <f t="shared" si="297"/>
        <v>419456.64999999997</v>
      </c>
      <c r="Q1634" s="115">
        <f t="shared" si="297"/>
        <v>398268.43999999989</v>
      </c>
      <c r="R1634" s="331">
        <f t="shared" si="297"/>
        <v>1413941.5499999998</v>
      </c>
      <c r="S1634" s="338">
        <f t="shared" si="297"/>
        <v>309156.95499999996</v>
      </c>
      <c r="T1634" s="339">
        <f t="shared" si="297"/>
        <v>264902.39</v>
      </c>
      <c r="U1634" s="339">
        <f t="shared" si="297"/>
        <v>375658.36</v>
      </c>
      <c r="V1634" s="339">
        <f t="shared" si="297"/>
        <v>412293.29999999993</v>
      </c>
      <c r="W1634" s="105">
        <f t="shared" si="297"/>
        <v>1362011.0049999997</v>
      </c>
      <c r="X1634" s="338">
        <f t="shared" si="298"/>
        <v>238803.27499999997</v>
      </c>
      <c r="Y1634" s="339">
        <f t="shared" si="298"/>
        <v>196073.98500000002</v>
      </c>
      <c r="Z1634" s="339">
        <f t="shared" si="298"/>
        <v>305912.01199999999</v>
      </c>
      <c r="AA1634" s="339">
        <f t="shared" si="298"/>
        <v>272604.67899999995</v>
      </c>
      <c r="AB1634" s="105">
        <f t="shared" si="298"/>
        <v>1013393.9509999995</v>
      </c>
      <c r="AC1634" s="338">
        <f t="shared" si="298"/>
        <v>238514.93900000004</v>
      </c>
      <c r="AD1634" s="339">
        <f t="shared" si="298"/>
        <v>212161.71100000007</v>
      </c>
      <c r="AE1634" s="339">
        <f t="shared" si="298"/>
        <v>0</v>
      </c>
      <c r="AF1634" s="339">
        <f t="shared" si="298"/>
        <v>0</v>
      </c>
      <c r="AG1634" s="105">
        <f t="shared" si="298"/>
        <v>450676.65</v>
      </c>
      <c r="AH1634" s="338">
        <f t="shared" si="298"/>
        <v>0</v>
      </c>
      <c r="AI1634" s="339">
        <f t="shared" si="298"/>
        <v>0</v>
      </c>
      <c r="AJ1634" s="339">
        <f t="shared" si="298"/>
        <v>0</v>
      </c>
      <c r="AK1634" s="339">
        <f t="shared" si="298"/>
        <v>0</v>
      </c>
      <c r="AL1634" s="105">
        <f t="shared" si="298"/>
        <v>0</v>
      </c>
    </row>
    <row r="1635" spans="1:38" ht="12.75" x14ac:dyDescent="0.2">
      <c r="A1635" s="111" t="s">
        <v>285</v>
      </c>
      <c r="B1635" s="112"/>
      <c r="C1635" s="113"/>
      <c r="D1635" s="114">
        <f t="shared" si="296"/>
        <v>0</v>
      </c>
      <c r="E1635" s="115">
        <f t="shared" si="296"/>
        <v>0</v>
      </c>
      <c r="F1635" s="115">
        <f t="shared" si="296"/>
        <v>0</v>
      </c>
      <c r="G1635" s="115">
        <f t="shared" si="296"/>
        <v>0</v>
      </c>
      <c r="H1635" s="105">
        <f t="shared" si="296"/>
        <v>0</v>
      </c>
      <c r="I1635" s="115">
        <f t="shared" si="296"/>
        <v>0</v>
      </c>
      <c r="J1635" s="115">
        <f t="shared" si="296"/>
        <v>0</v>
      </c>
      <c r="K1635" s="115">
        <f t="shared" si="296"/>
        <v>0</v>
      </c>
      <c r="L1635" s="115">
        <f t="shared" si="296"/>
        <v>0</v>
      </c>
      <c r="M1635" s="105">
        <f t="shared" si="296"/>
        <v>0</v>
      </c>
      <c r="N1635" s="115">
        <f t="shared" si="297"/>
        <v>0</v>
      </c>
      <c r="O1635" s="115">
        <f t="shared" si="297"/>
        <v>0</v>
      </c>
      <c r="P1635" s="115">
        <f t="shared" si="297"/>
        <v>0</v>
      </c>
      <c r="Q1635" s="115">
        <f t="shared" si="297"/>
        <v>0</v>
      </c>
      <c r="R1635" s="331">
        <f t="shared" si="297"/>
        <v>0</v>
      </c>
      <c r="S1635" s="338">
        <f t="shared" si="297"/>
        <v>0</v>
      </c>
      <c r="T1635" s="339">
        <f t="shared" si="297"/>
        <v>0</v>
      </c>
      <c r="U1635" s="339">
        <f t="shared" si="297"/>
        <v>0</v>
      </c>
      <c r="V1635" s="339">
        <f t="shared" si="297"/>
        <v>0</v>
      </c>
      <c r="W1635" s="105">
        <f t="shared" si="297"/>
        <v>0</v>
      </c>
      <c r="X1635" s="338">
        <f t="shared" si="298"/>
        <v>0</v>
      </c>
      <c r="Y1635" s="339">
        <f t="shared" si="298"/>
        <v>0</v>
      </c>
      <c r="Z1635" s="339">
        <f t="shared" si="298"/>
        <v>0</v>
      </c>
      <c r="AA1635" s="339">
        <f t="shared" si="298"/>
        <v>0</v>
      </c>
      <c r="AB1635" s="105">
        <f t="shared" si="298"/>
        <v>0</v>
      </c>
      <c r="AC1635" s="338">
        <f t="shared" si="298"/>
        <v>0</v>
      </c>
      <c r="AD1635" s="339">
        <f t="shared" si="298"/>
        <v>0</v>
      </c>
      <c r="AE1635" s="339">
        <f t="shared" si="298"/>
        <v>330722.76999999984</v>
      </c>
      <c r="AF1635" s="339">
        <f t="shared" si="298"/>
        <v>297104.55599999998</v>
      </c>
      <c r="AG1635" s="105">
        <f t="shared" si="298"/>
        <v>627827.32600000012</v>
      </c>
      <c r="AH1635" s="338">
        <f t="shared" si="298"/>
        <v>201456.11600000001</v>
      </c>
      <c r="AI1635" s="339">
        <f t="shared" si="298"/>
        <v>120799.66</v>
      </c>
      <c r="AJ1635" s="339">
        <f t="shared" si="298"/>
        <v>0</v>
      </c>
      <c r="AK1635" s="339">
        <f t="shared" si="298"/>
        <v>0</v>
      </c>
      <c r="AL1635" s="105">
        <f t="shared" si="298"/>
        <v>322255.77600000001</v>
      </c>
    </row>
    <row r="1636" spans="1:38" ht="12.75" x14ac:dyDescent="0.2">
      <c r="A1636" s="1648" t="s">
        <v>316</v>
      </c>
      <c r="B1636" s="1649"/>
      <c r="C1636" s="1650"/>
      <c r="D1636" s="1651"/>
      <c r="E1636" s="1652"/>
      <c r="F1636" s="1652"/>
      <c r="G1636" s="1652"/>
      <c r="H1636" s="105"/>
      <c r="I1636" s="1652"/>
      <c r="J1636" s="1652"/>
      <c r="K1636" s="1652"/>
      <c r="L1636" s="1652"/>
      <c r="M1636" s="105"/>
      <c r="N1636" s="1652"/>
      <c r="O1636" s="1652"/>
      <c r="P1636" s="1652"/>
      <c r="Q1636" s="1652"/>
      <c r="R1636" s="331"/>
      <c r="S1636" s="1651"/>
      <c r="T1636" s="1652"/>
      <c r="U1636" s="1652"/>
      <c r="V1636" s="1652"/>
      <c r="W1636" s="105"/>
      <c r="X1636" s="1651"/>
      <c r="Y1636" s="1652"/>
      <c r="Z1636" s="1652"/>
      <c r="AA1636" s="1652"/>
      <c r="AB1636" s="105">
        <f t="shared" ref="AB1636:AL1639" si="299">SUMIF($A$1:$A$1598,$A1636,AB$1:AB$1598)</f>
        <v>0</v>
      </c>
      <c r="AC1636" s="338">
        <f t="shared" si="299"/>
        <v>0</v>
      </c>
      <c r="AD1636" s="339">
        <f t="shared" si="299"/>
        <v>0</v>
      </c>
      <c r="AE1636" s="339">
        <f t="shared" si="299"/>
        <v>0</v>
      </c>
      <c r="AF1636" s="339">
        <f t="shared" si="299"/>
        <v>0</v>
      </c>
      <c r="AG1636" s="105">
        <f t="shared" si="299"/>
        <v>0</v>
      </c>
      <c r="AH1636" s="338">
        <f t="shared" si="299"/>
        <v>0</v>
      </c>
      <c r="AI1636" s="339">
        <f t="shared" si="299"/>
        <v>1241</v>
      </c>
      <c r="AJ1636" s="339">
        <f t="shared" si="299"/>
        <v>0</v>
      </c>
      <c r="AK1636" s="339">
        <f t="shared" si="299"/>
        <v>0</v>
      </c>
      <c r="AL1636" s="105">
        <f t="shared" si="299"/>
        <v>1241</v>
      </c>
    </row>
    <row r="1637" spans="1:38" ht="12.75" x14ac:dyDescent="0.2">
      <c r="A1637" s="111" t="s">
        <v>24</v>
      </c>
      <c r="B1637" s="112"/>
      <c r="C1637" s="113"/>
      <c r="D1637" s="114">
        <f t="shared" ref="D1637:M1639" si="300">SUMIF($A$1:$A$1598,$A1637,D$1:D$1598)</f>
        <v>15943.590000000004</v>
      </c>
      <c r="E1637" s="115">
        <f t="shared" si="300"/>
        <v>6647.4700000000012</v>
      </c>
      <c r="F1637" s="115">
        <f t="shared" si="300"/>
        <v>6718.2890333333335</v>
      </c>
      <c r="G1637" s="115">
        <f t="shared" si="300"/>
        <v>4810.5504333333338</v>
      </c>
      <c r="H1637" s="105">
        <f t="shared" si="300"/>
        <v>34119.899466666669</v>
      </c>
      <c r="I1637" s="115">
        <f t="shared" si="300"/>
        <v>4013.958333333333</v>
      </c>
      <c r="J1637" s="115">
        <f t="shared" si="300"/>
        <v>3605.4287000000004</v>
      </c>
      <c r="K1637" s="115">
        <f t="shared" si="300"/>
        <v>6207.8020222222231</v>
      </c>
      <c r="L1637" s="115">
        <f t="shared" si="300"/>
        <v>1838.9533666666669</v>
      </c>
      <c r="M1637" s="105">
        <f t="shared" si="300"/>
        <v>15666.142422222223</v>
      </c>
      <c r="N1637" s="115">
        <f t="shared" ref="N1637:AA1639" si="301">SUMIF($A$1:$A$1598,$A1637,N$1:N$1598)</f>
        <v>3719.1900000000005</v>
      </c>
      <c r="O1637" s="115">
        <f t="shared" si="301"/>
        <v>2276.5628333333329</v>
      </c>
      <c r="P1637" s="115">
        <f t="shared" si="301"/>
        <v>2458.9307000000003</v>
      </c>
      <c r="Q1637" s="115">
        <f t="shared" si="301"/>
        <v>9507.9183333333331</v>
      </c>
      <c r="R1637" s="331">
        <f t="shared" si="301"/>
        <v>17962.601866666668</v>
      </c>
      <c r="S1637" s="338">
        <f t="shared" si="301"/>
        <v>94168.7</v>
      </c>
      <c r="T1637" s="339">
        <f t="shared" si="301"/>
        <v>0</v>
      </c>
      <c r="U1637" s="339">
        <f t="shared" si="301"/>
        <v>0</v>
      </c>
      <c r="V1637" s="339">
        <f t="shared" si="301"/>
        <v>0</v>
      </c>
      <c r="W1637" s="105">
        <f t="shared" si="301"/>
        <v>94168.7</v>
      </c>
      <c r="X1637" s="338">
        <f t="shared" si="301"/>
        <v>0</v>
      </c>
      <c r="Y1637" s="339">
        <f t="shared" si="301"/>
        <v>0</v>
      </c>
      <c r="Z1637" s="339">
        <f t="shared" si="301"/>
        <v>0</v>
      </c>
      <c r="AA1637" s="339">
        <f t="shared" si="301"/>
        <v>0</v>
      </c>
      <c r="AB1637" s="105">
        <f t="shared" si="299"/>
        <v>0</v>
      </c>
      <c r="AC1637" s="338">
        <f t="shared" si="299"/>
        <v>0</v>
      </c>
      <c r="AD1637" s="339">
        <f t="shared" si="299"/>
        <v>0</v>
      </c>
      <c r="AE1637" s="339">
        <f t="shared" si="299"/>
        <v>0</v>
      </c>
      <c r="AF1637" s="339">
        <f t="shared" si="299"/>
        <v>0</v>
      </c>
      <c r="AG1637" s="105">
        <f t="shared" si="299"/>
        <v>0</v>
      </c>
      <c r="AH1637" s="338">
        <f t="shared" si="299"/>
        <v>0</v>
      </c>
      <c r="AI1637" s="339">
        <f t="shared" si="299"/>
        <v>0</v>
      </c>
      <c r="AJ1637" s="339">
        <f t="shared" si="299"/>
        <v>0</v>
      </c>
      <c r="AK1637" s="339">
        <f t="shared" si="299"/>
        <v>0</v>
      </c>
      <c r="AL1637" s="105">
        <f t="shared" si="299"/>
        <v>0</v>
      </c>
    </row>
    <row r="1638" spans="1:38" ht="12.75" x14ac:dyDescent="0.2">
      <c r="A1638" s="111" t="s">
        <v>221</v>
      </c>
      <c r="B1638" s="112"/>
      <c r="C1638" s="113"/>
      <c r="D1638" s="114">
        <f t="shared" si="300"/>
        <v>0</v>
      </c>
      <c r="E1638" s="115">
        <f t="shared" si="300"/>
        <v>0</v>
      </c>
      <c r="F1638" s="115">
        <f t="shared" si="300"/>
        <v>0</v>
      </c>
      <c r="G1638" s="115">
        <f t="shared" si="300"/>
        <v>0</v>
      </c>
      <c r="H1638" s="105">
        <f t="shared" si="300"/>
        <v>0</v>
      </c>
      <c r="I1638" s="115">
        <f t="shared" si="300"/>
        <v>0</v>
      </c>
      <c r="J1638" s="115">
        <f t="shared" si="300"/>
        <v>0</v>
      </c>
      <c r="K1638" s="115">
        <f t="shared" si="300"/>
        <v>0</v>
      </c>
      <c r="L1638" s="115">
        <f t="shared" si="300"/>
        <v>0</v>
      </c>
      <c r="M1638" s="105">
        <f t="shared" si="300"/>
        <v>0</v>
      </c>
      <c r="N1638" s="115">
        <f t="shared" si="301"/>
        <v>0</v>
      </c>
      <c r="O1638" s="115">
        <f t="shared" si="301"/>
        <v>0</v>
      </c>
      <c r="P1638" s="115">
        <f t="shared" si="301"/>
        <v>0</v>
      </c>
      <c r="Q1638" s="115">
        <f t="shared" si="301"/>
        <v>0</v>
      </c>
      <c r="R1638" s="331">
        <f t="shared" si="301"/>
        <v>0</v>
      </c>
      <c r="S1638" s="338">
        <f t="shared" si="301"/>
        <v>0</v>
      </c>
      <c r="T1638" s="339">
        <f t="shared" si="301"/>
        <v>33699.01666666667</v>
      </c>
      <c r="U1638" s="339">
        <f t="shared" si="301"/>
        <v>50299.286666666667</v>
      </c>
      <c r="V1638" s="339">
        <f t="shared" si="301"/>
        <v>32364.69999999999</v>
      </c>
      <c r="W1638" s="105">
        <f t="shared" si="301"/>
        <v>116363.00333333333</v>
      </c>
      <c r="X1638" s="338">
        <f t="shared" si="301"/>
        <v>30801.884999999998</v>
      </c>
      <c r="Y1638" s="339">
        <f t="shared" si="301"/>
        <v>20461.350000000002</v>
      </c>
      <c r="Z1638" s="339">
        <f t="shared" si="301"/>
        <v>30928.033000000003</v>
      </c>
      <c r="AA1638" s="339">
        <f t="shared" si="301"/>
        <v>24225.57</v>
      </c>
      <c r="AB1638" s="105">
        <f t="shared" si="299"/>
        <v>106416.838</v>
      </c>
      <c r="AC1638" s="338">
        <f t="shared" si="299"/>
        <v>20303.260999999999</v>
      </c>
      <c r="AD1638" s="339">
        <f t="shared" si="299"/>
        <v>17500.618999999999</v>
      </c>
      <c r="AE1638" s="339">
        <f t="shared" si="299"/>
        <v>28992.97</v>
      </c>
      <c r="AF1638" s="339">
        <f t="shared" si="299"/>
        <v>20649.244000000002</v>
      </c>
      <c r="AG1638" s="105">
        <f t="shared" si="299"/>
        <v>87446.094000000012</v>
      </c>
      <c r="AH1638" s="338">
        <f t="shared" si="299"/>
        <v>29397.434000000001</v>
      </c>
      <c r="AI1638" s="339">
        <f t="shared" si="299"/>
        <v>0</v>
      </c>
      <c r="AJ1638" s="339">
        <f t="shared" si="299"/>
        <v>0</v>
      </c>
      <c r="AK1638" s="339">
        <f t="shared" si="299"/>
        <v>0</v>
      </c>
      <c r="AL1638" s="105">
        <f t="shared" si="299"/>
        <v>29397.434000000001</v>
      </c>
    </row>
    <row r="1639" spans="1:38" ht="13.5" thickBot="1" x14ac:dyDescent="0.25">
      <c r="A1639" s="116" t="s">
        <v>25</v>
      </c>
      <c r="B1639" s="117"/>
      <c r="C1639" s="118"/>
      <c r="D1639" s="119">
        <f t="shared" si="300"/>
        <v>57.8</v>
      </c>
      <c r="E1639" s="120">
        <f t="shared" si="300"/>
        <v>3615.1</v>
      </c>
      <c r="F1639" s="120">
        <f t="shared" si="300"/>
        <v>26.75</v>
      </c>
      <c r="G1639" s="120">
        <f t="shared" si="300"/>
        <v>142.55000000000001</v>
      </c>
      <c r="H1639" s="128">
        <f t="shared" si="300"/>
        <v>3842.2000000000003</v>
      </c>
      <c r="I1639" s="120">
        <f t="shared" si="300"/>
        <v>0</v>
      </c>
      <c r="J1639" s="120">
        <f t="shared" si="300"/>
        <v>0</v>
      </c>
      <c r="K1639" s="120">
        <f t="shared" si="300"/>
        <v>0</v>
      </c>
      <c r="L1639" s="120">
        <f t="shared" si="300"/>
        <v>0</v>
      </c>
      <c r="M1639" s="128">
        <f t="shared" si="300"/>
        <v>0</v>
      </c>
      <c r="N1639" s="120">
        <f t="shared" si="301"/>
        <v>0</v>
      </c>
      <c r="O1639" s="120">
        <f t="shared" si="301"/>
        <v>0</v>
      </c>
      <c r="P1639" s="120">
        <f t="shared" si="301"/>
        <v>0</v>
      </c>
      <c r="Q1639" s="120">
        <f t="shared" si="301"/>
        <v>0</v>
      </c>
      <c r="R1639" s="332">
        <f t="shared" si="301"/>
        <v>0</v>
      </c>
      <c r="S1639" s="119">
        <f t="shared" si="301"/>
        <v>0</v>
      </c>
      <c r="T1639" s="120">
        <f t="shared" si="301"/>
        <v>0</v>
      </c>
      <c r="U1639" s="120">
        <f t="shared" si="301"/>
        <v>0</v>
      </c>
      <c r="V1639" s="120">
        <f t="shared" si="301"/>
        <v>0</v>
      </c>
      <c r="W1639" s="128">
        <f t="shared" si="301"/>
        <v>0</v>
      </c>
      <c r="X1639" s="119">
        <f t="shared" si="301"/>
        <v>0</v>
      </c>
      <c r="Y1639" s="120">
        <f t="shared" si="301"/>
        <v>0</v>
      </c>
      <c r="Z1639" s="120">
        <f t="shared" si="301"/>
        <v>0</v>
      </c>
      <c r="AA1639" s="120">
        <f t="shared" si="301"/>
        <v>0</v>
      </c>
      <c r="AB1639" s="128">
        <f t="shared" si="299"/>
        <v>0</v>
      </c>
      <c r="AC1639" s="119">
        <f t="shared" si="299"/>
        <v>0</v>
      </c>
      <c r="AD1639" s="120">
        <f t="shared" si="299"/>
        <v>0</v>
      </c>
      <c r="AE1639" s="120">
        <f t="shared" si="299"/>
        <v>0</v>
      </c>
      <c r="AF1639" s="120">
        <f t="shared" si="299"/>
        <v>0</v>
      </c>
      <c r="AG1639" s="128">
        <f t="shared" si="299"/>
        <v>0</v>
      </c>
      <c r="AH1639" s="119">
        <f t="shared" si="299"/>
        <v>0</v>
      </c>
      <c r="AI1639" s="120">
        <f t="shared" si="299"/>
        <v>0</v>
      </c>
      <c r="AJ1639" s="120">
        <f t="shared" si="299"/>
        <v>0</v>
      </c>
      <c r="AK1639" s="120">
        <f t="shared" si="299"/>
        <v>0</v>
      </c>
      <c r="AL1639" s="128">
        <f t="shared" si="299"/>
        <v>0</v>
      </c>
    </row>
    <row r="1640" spans="1:38" ht="13.5" thickBot="1" x14ac:dyDescent="0.25">
      <c r="A1640" s="122" t="s">
        <v>39</v>
      </c>
      <c r="B1640" s="123"/>
      <c r="C1640" s="124"/>
      <c r="D1640" s="125">
        <f t="shared" ref="D1640:R1640" si="302">SUM(D1599:D1639)</f>
        <v>1965513.63001662</v>
      </c>
      <c r="E1640" s="126">
        <f t="shared" si="302"/>
        <v>2154186.82500159</v>
      </c>
      <c r="F1640" s="126">
        <f t="shared" si="302"/>
        <v>2952921.3570460235</v>
      </c>
      <c r="G1640" s="126">
        <f t="shared" si="302"/>
        <v>3206579.6304663932</v>
      </c>
      <c r="H1640" s="103">
        <f t="shared" si="302"/>
        <v>10279201.442530626</v>
      </c>
      <c r="I1640" s="126">
        <f t="shared" si="302"/>
        <v>2239768.9033920537</v>
      </c>
      <c r="J1640" s="126">
        <f t="shared" si="302"/>
        <v>2653090.8990990696</v>
      </c>
      <c r="K1640" s="126">
        <f t="shared" si="302"/>
        <v>3174782.3246345823</v>
      </c>
      <c r="L1640" s="126">
        <f t="shared" si="302"/>
        <v>3517333.712679367</v>
      </c>
      <c r="M1640" s="103">
        <f t="shared" si="302"/>
        <v>11584975.83980507</v>
      </c>
      <c r="N1640" s="126">
        <f t="shared" si="302"/>
        <v>2552704.4801467992</v>
      </c>
      <c r="O1640" s="126">
        <f t="shared" si="302"/>
        <v>2474588.865331633</v>
      </c>
      <c r="P1640" s="126">
        <f t="shared" si="302"/>
        <v>3500146.2554102996</v>
      </c>
      <c r="Q1640" s="126">
        <f t="shared" si="302"/>
        <v>3515066.2353588343</v>
      </c>
      <c r="R1640" s="333">
        <f t="shared" si="302"/>
        <v>12042505.836247567</v>
      </c>
      <c r="S1640" s="125">
        <f t="shared" ref="S1640:V1640" si="303">SUM(S1599:S1639)</f>
        <v>2974568.1025147396</v>
      </c>
      <c r="T1640" s="126">
        <f t="shared" si="303"/>
        <v>2470237.9916671668</v>
      </c>
      <c r="U1640" s="126">
        <f t="shared" si="303"/>
        <v>3802712.3866666667</v>
      </c>
      <c r="V1640" s="126">
        <f t="shared" si="303"/>
        <v>4283078.5200000005</v>
      </c>
      <c r="W1640" s="340">
        <f t="shared" ref="W1640:AA1640" si="304">SUM(W1599:W1639)</f>
        <v>13530597.000848573</v>
      </c>
      <c r="X1640" s="125">
        <f t="shared" si="304"/>
        <v>2795497.4399999995</v>
      </c>
      <c r="Y1640" s="126">
        <f t="shared" si="304"/>
        <v>2697653.7549999999</v>
      </c>
      <c r="Z1640" s="126">
        <f t="shared" si="304"/>
        <v>3771995.3810000001</v>
      </c>
      <c r="AA1640" s="126">
        <f t="shared" si="304"/>
        <v>3644137.3229999994</v>
      </c>
      <c r="AB1640" s="340">
        <f t="shared" ref="AB1640:AF1640" si="305">SUM(AB1599:AB1639)</f>
        <v>12909283.898999998</v>
      </c>
      <c r="AC1640" s="125">
        <f t="shared" si="305"/>
        <v>3088418.3001991194</v>
      </c>
      <c r="AD1640" s="126">
        <f t="shared" si="305"/>
        <v>2923756.1000411655</v>
      </c>
      <c r="AE1640" s="126">
        <f t="shared" si="305"/>
        <v>3832180.44</v>
      </c>
      <c r="AF1640" s="126">
        <f t="shared" si="305"/>
        <v>3813557.6999999997</v>
      </c>
      <c r="AG1640" s="340">
        <f t="shared" ref="AG1640:AK1640" si="306">SUM(AG1599:AG1639)</f>
        <v>13657912.540240288</v>
      </c>
      <c r="AH1640" s="125">
        <f t="shared" si="306"/>
        <v>2678029.2137719253</v>
      </c>
      <c r="AI1640" s="126">
        <f t="shared" si="306"/>
        <v>2045771.5599999998</v>
      </c>
      <c r="AJ1640" s="126">
        <f t="shared" si="306"/>
        <v>0</v>
      </c>
      <c r="AK1640" s="126">
        <f t="shared" si="306"/>
        <v>0</v>
      </c>
      <c r="AL1640" s="340">
        <f t="shared" ref="AL1640" si="307">SUM(AL1599:AL1639)</f>
        <v>4723800.7737719258</v>
      </c>
    </row>
    <row r="1641" spans="1:38" x14ac:dyDescent="0.2"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3"/>
      <c r="P1641" s="83"/>
      <c r="Q1641" s="83"/>
      <c r="R1641" s="83"/>
      <c r="S1641" s="83"/>
      <c r="T1641" s="83"/>
      <c r="U1641" s="83"/>
      <c r="V1641" s="83"/>
      <c r="W1641" s="83"/>
      <c r="X1641" s="83"/>
      <c r="Y1641" s="83"/>
      <c r="Z1641" s="83"/>
      <c r="AA1641" s="83"/>
      <c r="AB1641" s="83"/>
      <c r="AC1641" s="83"/>
      <c r="AD1641" s="83"/>
      <c r="AE1641" s="83"/>
      <c r="AF1641" s="83"/>
      <c r="AG1641" s="83"/>
      <c r="AH1641" s="83"/>
      <c r="AI1641" s="83"/>
      <c r="AJ1641" s="83"/>
      <c r="AK1641" s="83"/>
      <c r="AL1641" s="83"/>
    </row>
    <row r="1642" spans="1:38" x14ac:dyDescent="0.2"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83"/>
      <c r="S1642" s="83"/>
      <c r="T1642" s="83"/>
      <c r="U1642" s="83"/>
      <c r="V1642" s="83"/>
      <c r="W1642" s="83"/>
      <c r="X1642" s="83"/>
      <c r="Y1642" s="83"/>
      <c r="Z1642" s="83"/>
      <c r="AA1642" s="83"/>
      <c r="AB1642" s="83"/>
      <c r="AC1642" s="83"/>
      <c r="AD1642" s="83"/>
      <c r="AE1642" s="83"/>
      <c r="AF1642" s="83"/>
      <c r="AG1642" s="83"/>
      <c r="AH1642" s="83"/>
      <c r="AI1642" s="83"/>
      <c r="AJ1642" s="83"/>
      <c r="AK1642" s="83"/>
      <c r="AL1642" s="83"/>
    </row>
    <row r="1643" spans="1:38" x14ac:dyDescent="0.2"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3"/>
      <c r="P1643" s="83"/>
      <c r="Q1643" s="83"/>
      <c r="R1643" s="83"/>
      <c r="S1643" s="83"/>
      <c r="T1643" s="83"/>
      <c r="U1643" s="83"/>
      <c r="V1643" s="83"/>
      <c r="W1643" s="83"/>
      <c r="X1643" s="83"/>
      <c r="Y1643" s="83"/>
      <c r="Z1643" s="83"/>
      <c r="AA1643" s="83"/>
      <c r="AB1643" s="83"/>
      <c r="AC1643" s="83"/>
      <c r="AD1643" s="83"/>
      <c r="AE1643" s="83"/>
      <c r="AF1643" s="83"/>
      <c r="AG1643" s="83"/>
      <c r="AH1643" s="83"/>
      <c r="AI1643" s="83"/>
      <c r="AJ1643" s="83"/>
      <c r="AK1643" s="83"/>
      <c r="AL1643" s="83"/>
    </row>
    <row r="1644" spans="1:38" x14ac:dyDescent="0.2"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3"/>
      <c r="P1644" s="83"/>
      <c r="Q1644" s="83"/>
      <c r="R1644" s="83"/>
      <c r="S1644" s="83"/>
      <c r="T1644" s="83"/>
      <c r="U1644" s="83"/>
      <c r="V1644" s="83"/>
      <c r="W1644" s="83"/>
      <c r="X1644" s="83"/>
      <c r="Y1644" s="83"/>
      <c r="Z1644" s="83"/>
      <c r="AA1644" s="83"/>
      <c r="AB1644" s="83"/>
      <c r="AC1644" s="83"/>
      <c r="AD1644" s="83"/>
      <c r="AE1644" s="83"/>
      <c r="AF1644" s="83"/>
      <c r="AG1644" s="83"/>
      <c r="AH1644" s="83"/>
      <c r="AI1644" s="83"/>
      <c r="AJ1644" s="83"/>
      <c r="AK1644" s="83"/>
      <c r="AL1644" s="83"/>
    </row>
    <row r="1645" spans="1:38" x14ac:dyDescent="0.2"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3"/>
      <c r="P1645" s="83"/>
      <c r="Q1645" s="83"/>
      <c r="R1645" s="83"/>
      <c r="S1645" s="83"/>
      <c r="T1645" s="83"/>
      <c r="U1645" s="83"/>
      <c r="V1645" s="83"/>
      <c r="W1645" s="83"/>
      <c r="X1645" s="83"/>
      <c r="Y1645" s="83"/>
      <c r="Z1645" s="83"/>
      <c r="AA1645" s="83"/>
      <c r="AB1645" s="83"/>
      <c r="AC1645" s="83"/>
      <c r="AD1645" s="83"/>
      <c r="AE1645" s="83"/>
      <c r="AF1645" s="83"/>
      <c r="AG1645" s="83"/>
      <c r="AH1645" s="83"/>
      <c r="AI1645" s="83"/>
      <c r="AJ1645" s="83"/>
      <c r="AK1645" s="83"/>
      <c r="AL1645" s="83"/>
    </row>
    <row r="1646" spans="1:38" x14ac:dyDescent="0.2"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3"/>
      <c r="P1646" s="83"/>
      <c r="Q1646" s="83"/>
      <c r="R1646" s="83"/>
      <c r="S1646" s="83"/>
      <c r="T1646" s="83"/>
      <c r="U1646" s="83"/>
      <c r="V1646" s="83"/>
      <c r="W1646" s="83"/>
      <c r="X1646" s="83"/>
      <c r="Y1646" s="83"/>
      <c r="Z1646" s="83"/>
      <c r="AA1646" s="83"/>
      <c r="AB1646" s="83"/>
      <c r="AC1646" s="83"/>
      <c r="AD1646" s="83"/>
      <c r="AE1646" s="83"/>
      <c r="AF1646" s="83"/>
      <c r="AG1646" s="83"/>
      <c r="AH1646" s="83"/>
      <c r="AI1646" s="83"/>
      <c r="AJ1646" s="83"/>
      <c r="AK1646" s="83"/>
      <c r="AL1646" s="83"/>
    </row>
  </sheetData>
  <sortState xmlns:xlrd2="http://schemas.microsoft.com/office/spreadsheetml/2017/richdata2" ref="A2:AA1598">
    <sortCondition ref="A2:A1598"/>
    <sortCondition ref="B2:B1598"/>
    <sortCondition ref="C2:C1598"/>
  </sortState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headerFooter>
    <oddHeader>&amp;C&amp;"Arial,Bold"TUCO SPEND BY FRAMEWORK / SUPPLIER AND INSTITUTION</oddHeader>
    <oddFooter>&amp;C&amp;P</oddFooter>
  </headerFooter>
  <rowBreaks count="7" manualBreakCount="7">
    <brk id="328" max="37" man="1"/>
    <brk id="474" max="37" man="1"/>
    <brk id="499" max="37" man="1"/>
    <brk id="730" max="37" man="1"/>
    <brk id="1137" max="37" man="1"/>
    <brk id="1381" max="37" man="1"/>
    <brk id="1412" max="3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46"/>
  <sheetViews>
    <sheetView topLeftCell="A16" workbookViewId="0">
      <selection activeCell="B39" sqref="B39"/>
    </sheetView>
  </sheetViews>
  <sheetFormatPr defaultRowHeight="12.75" x14ac:dyDescent="0.2"/>
  <cols>
    <col min="1" max="1" width="22.28515625" bestFit="1" customWidth="1"/>
  </cols>
  <sheetData>
    <row r="1" spans="1:2" x14ac:dyDescent="0.2">
      <c r="A1" t="s">
        <v>51</v>
      </c>
      <c r="B1" t="s">
        <v>52</v>
      </c>
    </row>
    <row r="2" spans="1:2" x14ac:dyDescent="0.2">
      <c r="A2" t="s">
        <v>3</v>
      </c>
      <c r="B2">
        <v>2.5000000000000001E-3</v>
      </c>
    </row>
    <row r="3" spans="1:2" x14ac:dyDescent="0.2">
      <c r="A3" t="s">
        <v>206</v>
      </c>
      <c r="B3">
        <v>0.01</v>
      </c>
    </row>
    <row r="4" spans="1:2" x14ac:dyDescent="0.2">
      <c r="A4" t="s">
        <v>77</v>
      </c>
      <c r="B4">
        <v>0.01</v>
      </c>
    </row>
    <row r="5" spans="1:2" x14ac:dyDescent="0.2">
      <c r="A5" t="s">
        <v>286</v>
      </c>
      <c r="B5">
        <v>0.01</v>
      </c>
    </row>
    <row r="6" spans="1:2" x14ac:dyDescent="0.2">
      <c r="A6" t="s">
        <v>76</v>
      </c>
      <c r="B6">
        <v>2.5000000000000001E-3</v>
      </c>
    </row>
    <row r="7" spans="1:2" x14ac:dyDescent="0.2">
      <c r="A7" t="s">
        <v>8</v>
      </c>
      <c r="B7">
        <v>5.0000000000000001E-3</v>
      </c>
    </row>
    <row r="8" spans="1:2" x14ac:dyDescent="0.2">
      <c r="A8" t="s">
        <v>205</v>
      </c>
      <c r="B8">
        <v>0.01</v>
      </c>
    </row>
    <row r="9" spans="1:2" x14ac:dyDescent="0.2">
      <c r="A9" t="s">
        <v>267</v>
      </c>
      <c r="B9">
        <v>0.01</v>
      </c>
    </row>
    <row r="10" spans="1:2" x14ac:dyDescent="0.2">
      <c r="A10" t="s">
        <v>268</v>
      </c>
      <c r="B10">
        <v>0.01</v>
      </c>
    </row>
    <row r="11" spans="1:2" x14ac:dyDescent="0.2">
      <c r="A11" t="s">
        <v>240</v>
      </c>
      <c r="B11">
        <v>0.01</v>
      </c>
    </row>
    <row r="12" spans="1:2" x14ac:dyDescent="0.2">
      <c r="A12" t="s">
        <v>40</v>
      </c>
      <c r="B12">
        <v>0.02</v>
      </c>
    </row>
    <row r="13" spans="1:2" x14ac:dyDescent="0.2">
      <c r="A13" t="s">
        <v>203</v>
      </c>
      <c r="B13">
        <v>0.01</v>
      </c>
    </row>
    <row r="14" spans="1:2" x14ac:dyDescent="0.2">
      <c r="A14" t="s">
        <v>16</v>
      </c>
      <c r="B14">
        <v>7.4999999999999997E-3</v>
      </c>
    </row>
    <row r="15" spans="1:2" x14ac:dyDescent="0.2">
      <c r="A15" t="s">
        <v>93</v>
      </c>
      <c r="B15">
        <v>0.01</v>
      </c>
    </row>
    <row r="16" spans="1:2" x14ac:dyDescent="0.2">
      <c r="A16" t="s">
        <v>306</v>
      </c>
      <c r="B16">
        <v>1.35E-2</v>
      </c>
    </row>
    <row r="17" spans="1:2" x14ac:dyDescent="0.2">
      <c r="A17" t="s">
        <v>38</v>
      </c>
      <c r="B17">
        <v>0.01</v>
      </c>
    </row>
    <row r="18" spans="1:2" x14ac:dyDescent="0.2">
      <c r="A18" t="s">
        <v>225</v>
      </c>
      <c r="B18">
        <v>0.01</v>
      </c>
    </row>
    <row r="19" spans="1:2" x14ac:dyDescent="0.2">
      <c r="A19" t="s">
        <v>18</v>
      </c>
      <c r="B19">
        <v>0.02</v>
      </c>
    </row>
    <row r="20" spans="1:2" x14ac:dyDescent="0.2">
      <c r="A20" t="s">
        <v>207</v>
      </c>
      <c r="B20">
        <v>0.01</v>
      </c>
    </row>
    <row r="21" spans="1:2" x14ac:dyDescent="0.2">
      <c r="A21" t="s">
        <v>19</v>
      </c>
      <c r="B21">
        <v>0.01</v>
      </c>
    </row>
    <row r="22" spans="1:2" x14ac:dyDescent="0.2">
      <c r="A22" t="s">
        <v>277</v>
      </c>
      <c r="B22">
        <v>0.01</v>
      </c>
    </row>
    <row r="23" spans="1:2" x14ac:dyDescent="0.2">
      <c r="A23" t="s">
        <v>84</v>
      </c>
      <c r="B23">
        <v>0.01</v>
      </c>
    </row>
    <row r="24" spans="1:2" x14ac:dyDescent="0.2">
      <c r="A24" t="s">
        <v>92</v>
      </c>
      <c r="B24">
        <v>0.01</v>
      </c>
    </row>
    <row r="25" spans="1:2" x14ac:dyDescent="0.2">
      <c r="A25" t="s">
        <v>41</v>
      </c>
      <c r="B25">
        <v>1.4999999999999999E-2</v>
      </c>
    </row>
    <row r="26" spans="1:2" x14ac:dyDescent="0.2">
      <c r="A26" t="s">
        <v>75</v>
      </c>
      <c r="B26">
        <v>0.01</v>
      </c>
    </row>
    <row r="27" spans="1:2" x14ac:dyDescent="0.2">
      <c r="A27" t="s">
        <v>22</v>
      </c>
      <c r="B27">
        <v>7.4999999999999997E-2</v>
      </c>
    </row>
    <row r="28" spans="1:2" x14ac:dyDescent="0.2">
      <c r="A28" t="s">
        <v>66</v>
      </c>
      <c r="B28">
        <v>0.01</v>
      </c>
    </row>
    <row r="29" spans="1:2" x14ac:dyDescent="0.2">
      <c r="A29" t="s">
        <v>258</v>
      </c>
      <c r="B29">
        <v>0.01</v>
      </c>
    </row>
    <row r="30" spans="1:2" x14ac:dyDescent="0.2">
      <c r="A30" t="s">
        <v>67</v>
      </c>
      <c r="B30">
        <v>0.01</v>
      </c>
    </row>
    <row r="31" spans="1:2" x14ac:dyDescent="0.2">
      <c r="A31" t="s">
        <v>23</v>
      </c>
      <c r="B31">
        <v>1.4999999999999999E-2</v>
      </c>
    </row>
    <row r="32" spans="1:2" x14ac:dyDescent="0.2">
      <c r="A32" t="s">
        <v>230</v>
      </c>
      <c r="B32">
        <v>0.01</v>
      </c>
    </row>
    <row r="33" spans="1:2" x14ac:dyDescent="0.2">
      <c r="A33" t="s">
        <v>26</v>
      </c>
      <c r="B33">
        <v>5.0000000000000001E-3</v>
      </c>
    </row>
    <row r="34" spans="1:2" x14ac:dyDescent="0.2">
      <c r="A34" t="s">
        <v>81</v>
      </c>
      <c r="B34">
        <v>0.01</v>
      </c>
    </row>
    <row r="35" spans="1:2" x14ac:dyDescent="0.2">
      <c r="A35" t="s">
        <v>278</v>
      </c>
      <c r="B35">
        <v>0.01</v>
      </c>
    </row>
    <row r="36" spans="1:2" x14ac:dyDescent="0.2">
      <c r="A36" t="s">
        <v>27</v>
      </c>
      <c r="B36">
        <v>5.0000000000000001E-3</v>
      </c>
    </row>
    <row r="37" spans="1:2" x14ac:dyDescent="0.2">
      <c r="A37" t="s">
        <v>82</v>
      </c>
      <c r="B37">
        <v>0.01</v>
      </c>
    </row>
    <row r="38" spans="1:2" x14ac:dyDescent="0.2">
      <c r="A38" t="s">
        <v>285</v>
      </c>
      <c r="B38">
        <v>0.01</v>
      </c>
    </row>
    <row r="39" spans="1:2" x14ac:dyDescent="0.2">
      <c r="A39" t="s">
        <v>316</v>
      </c>
      <c r="B39">
        <v>0.01</v>
      </c>
    </row>
    <row r="40" spans="1:2" x14ac:dyDescent="0.2">
      <c r="A40" t="s">
        <v>24</v>
      </c>
      <c r="B40">
        <v>1.4999999999999999E-2</v>
      </c>
    </row>
    <row r="41" spans="1:2" x14ac:dyDescent="0.2">
      <c r="A41" t="s">
        <v>221</v>
      </c>
      <c r="B41">
        <v>0.01</v>
      </c>
    </row>
    <row r="42" spans="1:2" x14ac:dyDescent="0.2">
      <c r="A42" t="s">
        <v>25</v>
      </c>
      <c r="B42">
        <v>0.02</v>
      </c>
    </row>
    <row r="43" spans="1:2" x14ac:dyDescent="0.2">
      <c r="A43" t="s">
        <v>79</v>
      </c>
      <c r="B43">
        <v>0.01</v>
      </c>
    </row>
    <row r="44" spans="1:2" x14ac:dyDescent="0.2">
      <c r="A44" t="s">
        <v>279</v>
      </c>
      <c r="B44">
        <v>0.01</v>
      </c>
    </row>
    <row r="45" spans="1:2" x14ac:dyDescent="0.2">
      <c r="A45" t="s">
        <v>15</v>
      </c>
      <c r="B45">
        <v>7.4999999999999997E-3</v>
      </c>
    </row>
    <row r="46" spans="1:2" x14ac:dyDescent="0.2">
      <c r="A46" t="s">
        <v>37</v>
      </c>
      <c r="B46">
        <v>2.5000000000000001E-3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5"/>
  <sheetViews>
    <sheetView view="pageBreakPreview" zoomScale="90" zoomScaleNormal="100" zoomScaleSheetLayoutView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4" sqref="A24"/>
    </sheetView>
  </sheetViews>
  <sheetFormatPr defaultRowHeight="12.75" x14ac:dyDescent="0.2"/>
  <cols>
    <col min="1" max="1" width="29.7109375" bestFit="1" customWidth="1"/>
    <col min="2" max="4" width="18.42578125" bestFit="1" customWidth="1"/>
    <col min="5" max="5" width="18.42578125" customWidth="1"/>
    <col min="6" max="8" width="18.42578125" bestFit="1" customWidth="1"/>
    <col min="9" max="9" width="19" bestFit="1" customWidth="1"/>
    <col min="10" max="10" width="42.140625" bestFit="1" customWidth="1"/>
    <col min="11" max="11" width="13.5703125" bestFit="1" customWidth="1"/>
    <col min="12" max="12" width="9.85546875" bestFit="1" customWidth="1"/>
  </cols>
  <sheetData>
    <row r="1" spans="1:12" s="2" customFormat="1" ht="66.75" customHeight="1" thickBot="1" x14ac:dyDescent="0.25">
      <c r="A1" s="91" t="s">
        <v>1</v>
      </c>
      <c r="B1" s="48" t="s">
        <v>271</v>
      </c>
      <c r="C1" s="48" t="s">
        <v>272</v>
      </c>
      <c r="D1" s="48" t="s">
        <v>273</v>
      </c>
      <c r="E1" s="48" t="s">
        <v>274</v>
      </c>
      <c r="F1" s="48" t="s">
        <v>275</v>
      </c>
      <c r="G1" s="48" t="s">
        <v>276</v>
      </c>
      <c r="H1" s="48" t="s">
        <v>304</v>
      </c>
      <c r="I1" s="48" t="s">
        <v>305</v>
      </c>
      <c r="J1" s="49" t="s">
        <v>31</v>
      </c>
    </row>
    <row r="2" spans="1:12" s="1" customFormat="1" ht="15" customHeight="1" x14ac:dyDescent="0.2">
      <c r="A2" s="135" t="s">
        <v>3</v>
      </c>
      <c r="B2" s="136">
        <f>'Institution by Framework Totals'!D909+'Institution by Framework Totals'!D910</f>
        <v>862349.06999999983</v>
      </c>
      <c r="C2" s="136">
        <f>'Institution by Framework Totals'!E909+'Institution by Framework Totals'!E910</f>
        <v>735312.04002999992</v>
      </c>
      <c r="D2" s="136">
        <f>'Institution by Framework Totals'!F909+'Institution by Framework Totals'!F910</f>
        <v>810333.94000000018</v>
      </c>
      <c r="E2" s="136">
        <f>'Institution by Framework Totals'!G909+'Institution by Framework Totals'!G910</f>
        <v>800093.24999999988</v>
      </c>
      <c r="F2" s="136">
        <f>'Institution by Framework Totals'!H909+'Institution by Framework Totals'!H910</f>
        <v>618215.51000000013</v>
      </c>
      <c r="G2" s="136">
        <f>'Institution by Framework Totals'!I909+'Institution by Framework Totals'!I910</f>
        <v>544013.46</v>
      </c>
      <c r="H2" s="136">
        <f>'Institution by Framework Totals'!K910</f>
        <v>183943.22</v>
      </c>
      <c r="I2" s="136">
        <f>VLOOKUP(A2,'[1]Framework Totals'!$A$1:$G$21,6,FALSE)</f>
        <v>2971862.61</v>
      </c>
      <c r="J2" s="137"/>
      <c r="K2" s="50"/>
      <c r="L2" s="50"/>
    </row>
    <row r="3" spans="1:12" s="1" customFormat="1" ht="15" customHeight="1" x14ac:dyDescent="0.2">
      <c r="A3" s="443" t="s">
        <v>76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1593">
        <v>0</v>
      </c>
      <c r="J3" s="133"/>
      <c r="K3" s="50"/>
    </row>
    <row r="4" spans="1:12" s="1" customFormat="1" ht="15" customHeight="1" x14ac:dyDescent="0.2">
      <c r="A4" s="443" t="s">
        <v>77</v>
      </c>
      <c r="B4" s="51">
        <f>'Institution by Framework Totals'!D911</f>
        <v>0</v>
      </c>
      <c r="C4" s="51">
        <f>'Institution by Framework Totals'!E911</f>
        <v>452410.33</v>
      </c>
      <c r="D4" s="51">
        <f>'Institution by Framework Totals'!F911</f>
        <v>419595.2900000001</v>
      </c>
      <c r="E4" s="51">
        <f>'Institution by Framework Totals'!G911</f>
        <v>540408.91</v>
      </c>
      <c r="F4" s="51">
        <f>'Institution by Framework Totals'!H911</f>
        <v>482688.88999999996</v>
      </c>
      <c r="G4" s="51">
        <f>'Institution by Framework Totals'!I911+'Institution by Framework Totals'!I947</f>
        <v>418842.91000000003</v>
      </c>
      <c r="H4" s="51">
        <f>'Institution by Framework Totals'!K947</f>
        <v>183126.69999999998</v>
      </c>
      <c r="I4" s="136">
        <f>VLOOKUP(A4,'[1]Framework Totals'!$A$1:$G$21,6,FALSE)</f>
        <v>1797038.01</v>
      </c>
      <c r="J4" s="133"/>
      <c r="K4" s="50"/>
      <c r="L4" s="50"/>
    </row>
    <row r="5" spans="1:12" s="1" customFormat="1" ht="15" customHeight="1" x14ac:dyDescent="0.2">
      <c r="A5" s="443" t="s">
        <v>8</v>
      </c>
      <c r="B5" s="51">
        <f>'Institution by Framework Totals'!D912+'Institution by Framework Totals'!D913</f>
        <v>821411.65300000005</v>
      </c>
      <c r="C5" s="51">
        <f>'Institution by Framework Totals'!E912+'Institution by Framework Totals'!E913</f>
        <v>750530.02000000014</v>
      </c>
      <c r="D5" s="51">
        <f>'Institution by Framework Totals'!F912+'Institution by Framework Totals'!F913</f>
        <v>681968.65499999991</v>
      </c>
      <c r="E5" s="51">
        <f>'Institution by Framework Totals'!G912+'Institution by Framework Totals'!G913</f>
        <v>692525.65500000003</v>
      </c>
      <c r="F5" s="51">
        <f>'Institution by Framework Totals'!H912+'Institution by Framework Totals'!H913</f>
        <v>530555.55000000005</v>
      </c>
      <c r="G5" s="51">
        <f>'Institution by Framework Totals'!I912+'Institution by Framework Totals'!I913</f>
        <v>465423.19</v>
      </c>
      <c r="H5" s="51">
        <f>'Institution by Framework Totals'!K913</f>
        <v>214462.42000000007</v>
      </c>
      <c r="I5" s="136">
        <f>VLOOKUP(A5,'[1]Framework Totals'!$A$1:$G$21,6,FALSE)</f>
        <v>2150160.15</v>
      </c>
      <c r="J5" s="133"/>
      <c r="K5" s="50"/>
      <c r="L5" s="50"/>
    </row>
    <row r="6" spans="1:12" s="1" customFormat="1" ht="15" customHeight="1" x14ac:dyDescent="0.2">
      <c r="A6" s="897" t="s">
        <v>267</v>
      </c>
      <c r="B6" s="898">
        <f>'Institution by Framework Totals'!D914</f>
        <v>0</v>
      </c>
      <c r="C6" s="898">
        <f>'Institution by Framework Totals'!E914</f>
        <v>0</v>
      </c>
      <c r="D6" s="898">
        <f>'Institution by Framework Totals'!F914</f>
        <v>0</v>
      </c>
      <c r="E6" s="898">
        <f>'Institution by Framework Totals'!G914</f>
        <v>0</v>
      </c>
      <c r="F6" s="898">
        <f>'Institution by Framework Totals'!H914</f>
        <v>0</v>
      </c>
      <c r="G6" s="898">
        <f>'Institution by Framework Totals'!I914</f>
        <v>0</v>
      </c>
      <c r="H6" s="898">
        <v>0</v>
      </c>
      <c r="I6" s="1593">
        <f>VLOOKUP(A6,'[1]Framework Totals'!$A$1:$G$21,6,FALSE)</f>
        <v>220136.28999999998</v>
      </c>
      <c r="J6" s="899"/>
      <c r="K6" s="50"/>
      <c r="L6" s="50"/>
    </row>
    <row r="7" spans="1:12" s="1" customFormat="1" ht="15" customHeight="1" x14ac:dyDescent="0.2">
      <c r="A7" s="443" t="s">
        <v>40</v>
      </c>
      <c r="B7" s="51">
        <f>'Institution by Framework Totals'!D915+'Institution by Framework Totals'!D916</f>
        <v>272745.50000000006</v>
      </c>
      <c r="C7" s="51">
        <f>'Institution by Framework Totals'!E915+'Institution by Framework Totals'!E916</f>
        <v>361391.03850000002</v>
      </c>
      <c r="D7" s="51">
        <f>'Institution by Framework Totals'!F915+'Institution by Framework Totals'!F916</f>
        <v>382822.44</v>
      </c>
      <c r="E7" s="51">
        <f>'Institution by Framework Totals'!G915+'Institution by Framework Totals'!G916</f>
        <v>443599.52999999997</v>
      </c>
      <c r="F7" s="51">
        <f>'Institution by Framework Totals'!H915+'Institution by Framework Totals'!H916</f>
        <v>485928.67000000004</v>
      </c>
      <c r="G7" s="51">
        <f>'Institution by Framework Totals'!I915+'Institution by Framework Totals'!I916</f>
        <v>458460.57000000007</v>
      </c>
      <c r="H7" s="51">
        <f>'Institution by Framework Totals'!K916</f>
        <v>151589.95000000004</v>
      </c>
      <c r="I7" s="136">
        <f>VLOOKUP(A7,'[1]Framework Totals'!$A$1:$G$21,6,FALSE)</f>
        <v>2965228.4500000007</v>
      </c>
      <c r="J7" s="133"/>
      <c r="K7" s="50"/>
      <c r="L7" s="50"/>
    </row>
    <row r="8" spans="1:12" s="1" customFormat="1" ht="15" customHeight="1" x14ac:dyDescent="0.2">
      <c r="A8" s="443" t="s">
        <v>67</v>
      </c>
      <c r="B8" s="51">
        <f>'Institution by Framework Totals'!D917</f>
        <v>0</v>
      </c>
      <c r="C8" s="51">
        <f>'Institution by Framework Totals'!E917</f>
        <v>579.26</v>
      </c>
      <c r="D8" s="51">
        <f>'Institution by Framework Totals'!F917</f>
        <v>40172.799999999996</v>
      </c>
      <c r="E8" s="51">
        <f>'Institution by Framework Totals'!G917</f>
        <v>61085.93</v>
      </c>
      <c r="F8" s="51">
        <f>'Institution by Framework Totals'!H917</f>
        <v>46627.469999999994</v>
      </c>
      <c r="G8" s="51">
        <f>'Institution by Framework Totals'!I917</f>
        <v>0</v>
      </c>
      <c r="H8" s="51">
        <v>0</v>
      </c>
      <c r="I8" s="136">
        <v>0</v>
      </c>
      <c r="J8" s="133"/>
      <c r="K8" s="50"/>
      <c r="L8" s="50"/>
    </row>
    <row r="9" spans="1:12" s="1" customFormat="1" ht="15" customHeight="1" x14ac:dyDescent="0.2">
      <c r="A9" s="897" t="s">
        <v>268</v>
      </c>
      <c r="B9" s="898">
        <f>'Institution by Framework Totals'!D918</f>
        <v>0</v>
      </c>
      <c r="C9" s="898">
        <f>'Institution by Framework Totals'!E918</f>
        <v>0</v>
      </c>
      <c r="D9" s="898">
        <f>'Institution by Framework Totals'!F918</f>
        <v>0</v>
      </c>
      <c r="E9" s="898">
        <f>'Institution by Framework Totals'!G918</f>
        <v>0</v>
      </c>
      <c r="F9" s="898">
        <f>'Institution by Framework Totals'!H918</f>
        <v>0</v>
      </c>
      <c r="G9" s="898">
        <f>'Institution by Framework Totals'!I918</f>
        <v>59148.12</v>
      </c>
      <c r="H9" s="898">
        <f>'Institution by Framework Totals'!K918</f>
        <v>20712.05</v>
      </c>
      <c r="I9" s="1593">
        <f>VLOOKUP(A9,'[1]Framework Totals'!$A$1:$G$21,6,FALSE)</f>
        <v>594392.66</v>
      </c>
      <c r="J9" s="899"/>
      <c r="K9" s="50"/>
      <c r="L9" s="50"/>
    </row>
    <row r="10" spans="1:12" s="1" customFormat="1" ht="15" customHeight="1" x14ac:dyDescent="0.2">
      <c r="A10" s="443" t="s">
        <v>16</v>
      </c>
      <c r="B10" s="51">
        <f>'Institution by Framework Totals'!D919+'Institution by Framework Totals'!D920</f>
        <v>2370060.0700000003</v>
      </c>
      <c r="C10" s="51">
        <f>'Institution by Framework Totals'!E919+'Institution by Framework Totals'!E920</f>
        <v>2310791.2899999996</v>
      </c>
      <c r="D10" s="51">
        <f>'Institution by Framework Totals'!F919+'Institution by Framework Totals'!F920</f>
        <v>2162245.75</v>
      </c>
      <c r="E10" s="51">
        <f>'Institution by Framework Totals'!G919+'Institution by Framework Totals'!G920</f>
        <v>2319741.4000000004</v>
      </c>
      <c r="F10" s="51">
        <f>'Institution by Framework Totals'!H919+'Institution by Framework Totals'!H920</f>
        <v>2273791.5099999998</v>
      </c>
      <c r="G10" s="51">
        <f>'Institution by Framework Totals'!I919+'Institution by Framework Totals'!I920</f>
        <v>2349234.66</v>
      </c>
      <c r="H10" s="51">
        <v>0</v>
      </c>
      <c r="I10" s="136">
        <v>0</v>
      </c>
      <c r="J10" s="133"/>
      <c r="K10" s="50"/>
      <c r="L10" s="50"/>
    </row>
    <row r="11" spans="1:12" s="1" customFormat="1" ht="15" customHeight="1" x14ac:dyDescent="0.2">
      <c r="A11" s="443" t="s">
        <v>15</v>
      </c>
      <c r="B11" s="51">
        <f>'Institution by Framework Totals'!D921+'Institution by Framework Totals'!D923</f>
        <v>28092.720000000001</v>
      </c>
      <c r="C11" s="51">
        <f>'Institution by Framework Totals'!E921+'Institution by Framework Totals'!E923+'Institution by Framework Totals'!E922</f>
        <v>407563.56</v>
      </c>
      <c r="D11" s="51">
        <f>'Institution by Framework Totals'!F921+'Institution by Framework Totals'!F923+'Institution by Framework Totals'!F922</f>
        <v>633884.02</v>
      </c>
      <c r="E11" s="51">
        <f>'Institution by Framework Totals'!G921+'Institution by Framework Totals'!G923+'Institution by Framework Totals'!G922</f>
        <v>1046068.3599999999</v>
      </c>
      <c r="F11" s="51">
        <f>'Institution by Framework Totals'!H921+'Institution by Framework Totals'!H923+'Institution by Framework Totals'!H922</f>
        <v>951388.82000000007</v>
      </c>
      <c r="G11" s="51">
        <f>'Institution by Framework Totals'!I921+'Institution by Framework Totals'!I923+'Institution by Framework Totals'!I922</f>
        <v>795678.39</v>
      </c>
      <c r="H11" s="51">
        <f>'Institution by Framework Totals'!K923</f>
        <v>190591.3</v>
      </c>
      <c r="I11" s="136">
        <f>VLOOKUP(A11,'[1]Framework Totals'!$A$1:$G$21,6,FALSE)</f>
        <v>3701924.9729276001</v>
      </c>
      <c r="J11" s="133"/>
      <c r="K11" s="50"/>
      <c r="L11" s="50"/>
    </row>
    <row r="12" spans="1:12" s="1" customFormat="1" ht="15" customHeight="1" x14ac:dyDescent="0.2">
      <c r="A12" s="1458" t="s">
        <v>306</v>
      </c>
      <c r="B12" s="1457">
        <v>0</v>
      </c>
      <c r="C12" s="1457">
        <v>0</v>
      </c>
      <c r="D12" s="1457">
        <v>0</v>
      </c>
      <c r="E12" s="1457">
        <v>0</v>
      </c>
      <c r="F12" s="1457">
        <v>0</v>
      </c>
      <c r="G12" s="1457">
        <v>0</v>
      </c>
      <c r="H12" s="1457">
        <f>'Institution by Framework Totals'!K948</f>
        <v>1536463.9300000002</v>
      </c>
      <c r="I12" s="136">
        <f>VLOOKUP(A12,'[1]Framework Totals'!$A$1:$G$21,6,FALSE)</f>
        <v>20006145.615000002</v>
      </c>
      <c r="J12" s="1459"/>
      <c r="K12" s="50"/>
      <c r="L12" s="50"/>
    </row>
    <row r="13" spans="1:12" s="1" customFormat="1" ht="15" customHeight="1" x14ac:dyDescent="0.2">
      <c r="A13" s="443" t="s">
        <v>229</v>
      </c>
      <c r="B13" s="51">
        <f>'Institution by Framework Totals'!D924+'Institution by Framework Totals'!D925</f>
        <v>2171651.9900000002</v>
      </c>
      <c r="C13" s="51">
        <f>'Institution by Framework Totals'!E924+'Institution by Framework Totals'!E925</f>
        <v>2275164.15</v>
      </c>
      <c r="D13" s="51">
        <f>'Institution by Framework Totals'!F924+'Institution by Framework Totals'!F925</f>
        <v>2110195.6</v>
      </c>
      <c r="E13" s="51">
        <f>'Institution by Framework Totals'!G924+'Institution by Framework Totals'!G925</f>
        <v>2507024.59</v>
      </c>
      <c r="F13" s="51">
        <f>'Institution by Framework Totals'!H924+'Institution by Framework Totals'!H925</f>
        <v>2536164.4700000002</v>
      </c>
      <c r="G13" s="51">
        <f>'Institution by Framework Totals'!I924+'Institution by Framework Totals'!I925</f>
        <v>2611385.04</v>
      </c>
      <c r="H13" s="51">
        <v>0</v>
      </c>
      <c r="I13" s="136">
        <v>0</v>
      </c>
      <c r="J13" s="133"/>
      <c r="K13" s="50"/>
      <c r="L13" s="50"/>
    </row>
    <row r="14" spans="1:12" s="1" customFormat="1" ht="15" customHeight="1" x14ac:dyDescent="0.2">
      <c r="A14" s="443" t="s">
        <v>314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136">
        <f>VLOOKUP(A14,'[1]Framework Totals'!$A$1:$G$21,6,FALSE)</f>
        <v>732286.44999999925</v>
      </c>
      <c r="J14" s="133"/>
      <c r="K14" s="50"/>
      <c r="L14" s="50"/>
    </row>
    <row r="15" spans="1:12" s="1" customFormat="1" ht="15" customHeight="1" x14ac:dyDescent="0.2">
      <c r="A15" s="443" t="s">
        <v>257</v>
      </c>
      <c r="B15" s="51">
        <f>'Institution by Framework Totals'!D926+'Institution by Framework Totals'!D927</f>
        <v>691875.5299999998</v>
      </c>
      <c r="C15" s="51">
        <f>'Institution by Framework Totals'!E926+'Institution by Framework Totals'!E927</f>
        <v>941827.48569999984</v>
      </c>
      <c r="D15" s="51">
        <f>'Institution by Framework Totals'!F926+'Institution by Framework Totals'!F927</f>
        <v>1065617.6021199997</v>
      </c>
      <c r="E15" s="51">
        <f>'Institution by Framework Totals'!G926+'Institution by Framework Totals'!G927</f>
        <v>1131505.1327</v>
      </c>
      <c r="F15" s="51">
        <f>'Institution by Framework Totals'!H926+'Institution by Framework Totals'!H927</f>
        <v>1101902.29</v>
      </c>
      <c r="G15" s="51">
        <f>'Institution by Framework Totals'!I926+'Institution by Framework Totals'!I927</f>
        <v>1003550.0299999999</v>
      </c>
      <c r="H15" s="51">
        <f>'Institution by Framework Totals'!K927</f>
        <v>316388.64</v>
      </c>
      <c r="I15" s="136">
        <f>VLOOKUP(A15,'[1]Framework Totals'!$A$1:$G$21,6,FALSE)</f>
        <v>3160916.7</v>
      </c>
      <c r="J15" s="133"/>
      <c r="K15" s="50"/>
      <c r="L15" s="50"/>
    </row>
    <row r="16" spans="1:12" s="1" customFormat="1" ht="15" customHeight="1" x14ac:dyDescent="0.2">
      <c r="A16" s="443" t="s">
        <v>277</v>
      </c>
      <c r="B16" s="51">
        <f>'Institution by Framework Totals'!D930+'Institution by Framework Totals'!D928</f>
        <v>128884.06999999999</v>
      </c>
      <c r="C16" s="51">
        <f>'Institution by Framework Totals'!E930+'Institution by Framework Totals'!E928</f>
        <v>118727.83</v>
      </c>
      <c r="D16" s="51">
        <f>'Institution by Framework Totals'!F930+'Institution by Framework Totals'!F928</f>
        <v>148180.04420000003</v>
      </c>
      <c r="E16" s="51">
        <f>'Institution by Framework Totals'!G930+'Institution by Framework Totals'!G928</f>
        <v>185579.61000000002</v>
      </c>
      <c r="F16" s="51">
        <f>'Institution by Framework Totals'!H930+'Institution by Framework Totals'!H928</f>
        <v>214798.82999999996</v>
      </c>
      <c r="G16" s="51">
        <f>'Institution by Framework Totals'!I930+'Institution by Framework Totals'!I928+'Institution by Framework Totals'!I929</f>
        <v>185724.57</v>
      </c>
      <c r="H16" s="51">
        <f>'Institution by Framework Totals'!K929</f>
        <v>59148.603771925933</v>
      </c>
      <c r="I16" s="136">
        <f>VLOOKUP(A16,'[1]Framework Totals'!$A$1:$G$21,6,FALSE)</f>
        <v>1874991.9442460896</v>
      </c>
      <c r="J16" s="133"/>
      <c r="K16" s="50"/>
      <c r="L16" s="50"/>
    </row>
    <row r="17" spans="1:12" s="1" customFormat="1" ht="15" customHeight="1" x14ac:dyDescent="0.2">
      <c r="A17" s="553" t="s">
        <v>92</v>
      </c>
      <c r="B17" s="554">
        <f>'Institution by Framework Totals'!D931</f>
        <v>0</v>
      </c>
      <c r="C17" s="554">
        <f>'Institution by Framework Totals'!E931</f>
        <v>0</v>
      </c>
      <c r="D17" s="554">
        <f>'Institution by Framework Totals'!F931</f>
        <v>547.23</v>
      </c>
      <c r="E17" s="554">
        <f>'Institution by Framework Totals'!G931</f>
        <v>46961.384808639617</v>
      </c>
      <c r="F17" s="554">
        <f>'Institution by Framework Totals'!H931</f>
        <v>404</v>
      </c>
      <c r="G17" s="554">
        <f>'Institution by Framework Totals'!I931</f>
        <v>0</v>
      </c>
      <c r="H17" s="554">
        <v>0</v>
      </c>
      <c r="I17" s="136">
        <f>VLOOKUP(A17,'[1]Framework Totals'!$A$1:$G$21,6,FALSE)</f>
        <v>81008.060000000012</v>
      </c>
      <c r="J17" s="555"/>
      <c r="K17" s="50"/>
      <c r="L17" s="50"/>
    </row>
    <row r="18" spans="1:12" s="1" customFormat="1" ht="15" customHeight="1" x14ac:dyDescent="0.2">
      <c r="A18" s="443" t="s">
        <v>41</v>
      </c>
      <c r="B18" s="51">
        <f>'Institution by Framework Totals'!D932</f>
        <v>315883.61999999994</v>
      </c>
      <c r="C18" s="51">
        <f>'Institution by Framework Totals'!E932</f>
        <v>28357.880000000008</v>
      </c>
      <c r="D18" s="51">
        <f>'Institution by Framework Totals'!F932</f>
        <v>0</v>
      </c>
      <c r="E18" s="51">
        <f>'Institution by Framework Totals'!G932</f>
        <v>0</v>
      </c>
      <c r="F18" s="51">
        <f>'Institution by Framework Totals'!H932</f>
        <v>0</v>
      </c>
      <c r="G18" s="51">
        <f>'Institution by Framework Totals'!I932</f>
        <v>0</v>
      </c>
      <c r="H18" s="51">
        <v>0</v>
      </c>
      <c r="I18" s="1593">
        <v>0</v>
      </c>
      <c r="J18" s="133"/>
      <c r="K18" s="50"/>
    </row>
    <row r="19" spans="1:12" s="1" customFormat="1" ht="15" customHeight="1" x14ac:dyDescent="0.2">
      <c r="A19" s="443" t="s">
        <v>22</v>
      </c>
      <c r="B19" s="51">
        <f>'Institution by Framework Totals'!D933+'Institution by Framework Totals'!D934</f>
        <v>138373.07</v>
      </c>
      <c r="C19" s="51">
        <f>'Institution by Framework Totals'!E933+'Institution by Framework Totals'!E934</f>
        <v>565144.49</v>
      </c>
      <c r="D19" s="51">
        <f>'Institution by Framework Totals'!F933+'Institution by Framework Totals'!F934</f>
        <v>838048.27</v>
      </c>
      <c r="E19" s="51">
        <f>'Institution by Framework Totals'!G933+'Institution by Framework Totals'!G934</f>
        <v>974635.64</v>
      </c>
      <c r="F19" s="51">
        <f>'Institution by Framework Totals'!H933+'Institution by Framework Totals'!H934</f>
        <v>927741.76</v>
      </c>
      <c r="G19" s="51">
        <f>'Institution by Framework Totals'!I933+'Institution by Framework Totals'!I934</f>
        <v>792534.82</v>
      </c>
      <c r="H19" s="51">
        <f>'Institution by Framework Totals'!K934</f>
        <v>301682.43</v>
      </c>
      <c r="I19" s="136">
        <f>VLOOKUP(A19,'[1]Framework Totals'!$A$1:$G$21,6,FALSE)</f>
        <v>2265401.5199999996</v>
      </c>
      <c r="J19" s="133"/>
      <c r="K19" s="50"/>
      <c r="L19" s="50"/>
    </row>
    <row r="20" spans="1:12" s="1" customFormat="1" ht="15" customHeight="1" x14ac:dyDescent="0.2">
      <c r="A20" s="443" t="s">
        <v>23</v>
      </c>
      <c r="B20" s="51">
        <f>'Institution by Framework Totals'!D935+'Institution by Framework Totals'!D936</f>
        <v>375942.14006395999</v>
      </c>
      <c r="C20" s="51">
        <f>'Institution by Framework Totals'!E935+'Institution by Framework Totals'!E936</f>
        <v>389516.50004955003</v>
      </c>
      <c r="D20" s="51">
        <f>'Institution by Framework Totals'!F935+'Institution by Framework Totals'!F936</f>
        <v>407233.64006090001</v>
      </c>
      <c r="E20" s="51">
        <f>'Institution by Framework Totals'!G935+'Institution by Framework Totals'!G936</f>
        <v>419872.18000659999</v>
      </c>
      <c r="F20" s="51">
        <f>'Institution by Framework Totals'!H935+'Institution by Framework Totals'!H936</f>
        <v>349327.79000000004</v>
      </c>
      <c r="G20" s="51">
        <f>'Institution by Framework Totals'!I935+'Institution by Framework Totals'!I936</f>
        <v>355247.58</v>
      </c>
      <c r="H20" s="51">
        <f>'Institution by Framework Totals'!K936</f>
        <v>140211.88</v>
      </c>
      <c r="I20" s="136">
        <f>VLOOKUP(A20,'[1]Framework Totals'!$A$1:$G$21,6,FALSE)</f>
        <v>1459820.4099999997</v>
      </c>
      <c r="J20" s="133"/>
      <c r="K20" s="50"/>
      <c r="L20" s="50"/>
    </row>
    <row r="21" spans="1:12" s="1" customFormat="1" ht="15" customHeight="1" x14ac:dyDescent="0.2">
      <c r="A21" s="443" t="s">
        <v>224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136">
        <f>VLOOKUP(A21,'[1]Framework Totals'!$A$1:$G$21,6,FALSE)</f>
        <v>1391829.21</v>
      </c>
      <c r="J21" s="133"/>
      <c r="K21" s="50"/>
      <c r="L21" s="50"/>
    </row>
    <row r="22" spans="1:12" s="1" customFormat="1" ht="15" customHeight="1" x14ac:dyDescent="0.2">
      <c r="A22" s="443" t="s">
        <v>26</v>
      </c>
      <c r="B22" s="357">
        <f>'Institution by Framework Totals'!D937+'Institution by Framework Totals'!D938+'Institution by Framework Totals'!D939</f>
        <v>655577.01</v>
      </c>
      <c r="C22" s="357">
        <f>'Institution by Framework Totals'!E937+'Institution by Framework Totals'!E938+'Institution by Framework Totals'!E939</f>
        <v>852871.99999999953</v>
      </c>
      <c r="D22" s="357">
        <f>'Institution by Framework Totals'!F937+'Institution by Framework Totals'!F938+'Institution by Framework Totals'!F939</f>
        <v>909756.40299999993</v>
      </c>
      <c r="E22" s="357">
        <f>'Institution by Framework Totals'!G937+'Institution by Framework Totals'!G938+'Institution by Framework Totals'!G939</f>
        <v>788952.72</v>
      </c>
      <c r="F22" s="357">
        <f>'Institution by Framework Totals'!H937+'Institution by Framework Totals'!H938+'Institution by Framework Totals'!H939</f>
        <v>1269937.55</v>
      </c>
      <c r="G22" s="357">
        <f>'Institution by Framework Totals'!I939+'Institution by Framework Totals'!I938</f>
        <v>2452719.1302402858</v>
      </c>
      <c r="H22" s="357">
        <f>'Institution by Framework Totals'!K939</f>
        <v>1072585.44</v>
      </c>
      <c r="I22" s="136">
        <f>VLOOKUP(A22,'[1]Framework Totals'!$A$1:$G$21,6,FALSE)</f>
        <v>6169924.9288348602</v>
      </c>
      <c r="J22" s="358"/>
      <c r="K22" s="50"/>
      <c r="L22" s="50"/>
    </row>
    <row r="23" spans="1:12" s="1" customFormat="1" ht="15" customHeight="1" x14ac:dyDescent="0.2">
      <c r="A23" s="443" t="s">
        <v>27</v>
      </c>
      <c r="B23" s="51">
        <f>'Institution by Framework Totals'!D942+'Institution by Framework Totals'!D940</f>
        <v>1408392.9000000001</v>
      </c>
      <c r="C23" s="51">
        <f>'Institution by Framework Totals'!E942+'Institution by Framework Totals'!E940+'Institution by Framework Totals'!E941</f>
        <v>1379121.8231032994</v>
      </c>
      <c r="D23" s="51">
        <f>'Institution by Framework Totals'!F942+'Institution by Framework Totals'!F940+'Institution by Framework Totals'!F941</f>
        <v>1413941.5499999998</v>
      </c>
      <c r="E23" s="51">
        <f>'Institution by Framework Totals'!G942+'Institution by Framework Totals'!G940+'Institution by Framework Totals'!G941</f>
        <v>1362011.0050000001</v>
      </c>
      <c r="F23" s="51">
        <f>'Institution by Framework Totals'!H942+'Institution by Framework Totals'!H940+'Institution by Framework Totals'!H941</f>
        <v>1013393.951</v>
      </c>
      <c r="G23" s="51">
        <f>'Institution by Framework Totals'!I942+'Institution by Framework Totals'!I940+'Institution by Framework Totals'!I941</f>
        <v>1078503.9760000003</v>
      </c>
      <c r="H23" s="51">
        <f>'Institution by Framework Totals'!K942</f>
        <v>322255.77600000001</v>
      </c>
      <c r="I23" s="136">
        <f>VLOOKUP(A23,'[1]Framework Totals'!$A$1:$G$21,6,FALSE)</f>
        <v>3434333.7690000003</v>
      </c>
      <c r="J23" s="133"/>
      <c r="K23" s="50"/>
      <c r="L23" s="50"/>
    </row>
    <row r="24" spans="1:12" s="1" customFormat="1" ht="15" customHeight="1" x14ac:dyDescent="0.2">
      <c r="A24" s="1569" t="s">
        <v>315</v>
      </c>
      <c r="B24" s="1570">
        <v>0</v>
      </c>
      <c r="C24" s="1570">
        <v>0</v>
      </c>
      <c r="D24" s="1570">
        <v>0</v>
      </c>
      <c r="E24" s="1570">
        <v>0</v>
      </c>
      <c r="F24" s="1570">
        <v>0</v>
      </c>
      <c r="G24" s="1570">
        <v>0</v>
      </c>
      <c r="H24" s="1570">
        <f>'Institution by Framework Totals'!K949</f>
        <v>1241</v>
      </c>
      <c r="I24" s="136">
        <f>VLOOKUP(A24,'[1]Framework Totals'!$A$1:$G$21,6,FALSE)</f>
        <v>5417</v>
      </c>
      <c r="J24" s="1571"/>
      <c r="K24" s="50"/>
      <c r="L24" s="50"/>
    </row>
    <row r="25" spans="1:12" s="1" customFormat="1" ht="15" customHeight="1" x14ac:dyDescent="0.2">
      <c r="A25" s="443" t="s">
        <v>24</v>
      </c>
      <c r="B25" s="51">
        <f>'Institution by Framework Totals'!D943+'Institution by Framework Totals'!D944</f>
        <v>34119.899466666669</v>
      </c>
      <c r="C25" s="51">
        <f>'Institution by Framework Totals'!E943+'Institution by Framework Totals'!E944</f>
        <v>15666.142422222223</v>
      </c>
      <c r="D25" s="51">
        <f>'Institution by Framework Totals'!F943+'Institution by Framework Totals'!F944</f>
        <v>17962.601866666668</v>
      </c>
      <c r="E25" s="51">
        <f>'Institution by Framework Totals'!G943+'Institution by Framework Totals'!G944</f>
        <v>210531.70333333334</v>
      </c>
      <c r="F25" s="51">
        <f>'Institution by Framework Totals'!H943+'Institution by Framework Totals'!H944</f>
        <v>106416.83800000002</v>
      </c>
      <c r="G25" s="51">
        <f>'Institution by Framework Totals'!I943+'Institution by Framework Totals'!I944</f>
        <v>87446.093999999997</v>
      </c>
      <c r="H25" s="51">
        <f>'Institution by Framework Totals'!K944</f>
        <v>29397.434000000005</v>
      </c>
      <c r="I25" s="136">
        <f>VLOOKUP(A25,'[1]Framework Totals'!$A$1:$G$21,6,FALSE)</f>
        <v>1953774.8935833334</v>
      </c>
      <c r="J25" s="133"/>
      <c r="K25" s="50"/>
      <c r="L25" s="50"/>
    </row>
    <row r="26" spans="1:12" s="1" customFormat="1" ht="15" customHeight="1" x14ac:dyDescent="0.2">
      <c r="A26" s="443" t="s">
        <v>240</v>
      </c>
      <c r="B26" s="51">
        <f>'Institution by Framework Totals'!D945</f>
        <v>0</v>
      </c>
      <c r="C26" s="51">
        <f>'Institution by Framework Totals'!E945</f>
        <v>0</v>
      </c>
      <c r="D26" s="51">
        <f>'Institution by Framework Totals'!F945</f>
        <v>0</v>
      </c>
      <c r="E26" s="51">
        <f>'Institution by Framework Totals'!G945</f>
        <v>0</v>
      </c>
      <c r="F26" s="51">
        <f>'Institution by Framework Totals'!H945</f>
        <v>0</v>
      </c>
      <c r="G26" s="51">
        <f>'Institution by Framework Totals'!I945</f>
        <v>0</v>
      </c>
      <c r="H26" s="51">
        <v>0</v>
      </c>
      <c r="I26" s="136">
        <f>VLOOKUP(A26,'[1]Framework Totals'!$A$1:$G$21,6,FALSE)</f>
        <v>21445.75</v>
      </c>
      <c r="J26" s="133"/>
      <c r="K26" s="50"/>
      <c r="L26" s="50"/>
    </row>
    <row r="27" spans="1:12" s="1" customFormat="1" ht="15" customHeight="1" thickBot="1" x14ac:dyDescent="0.25">
      <c r="A27" s="444" t="s">
        <v>25</v>
      </c>
      <c r="B27" s="132">
        <f>'Institution by Framework Totals'!D946</f>
        <v>3842.2000000000003</v>
      </c>
      <c r="C27" s="132">
        <f>'Institution by Framework Totals'!E946</f>
        <v>0</v>
      </c>
      <c r="D27" s="132">
        <f>'Institution by Framework Totals'!F946</f>
        <v>0</v>
      </c>
      <c r="E27" s="132">
        <f>'Institution by Framework Totals'!G946</f>
        <v>0</v>
      </c>
      <c r="F27" s="132">
        <f>'Institution by Framework Totals'!H946</f>
        <v>0</v>
      </c>
      <c r="G27" s="132">
        <f>'Institution by Framework Totals'!I946</f>
        <v>0</v>
      </c>
      <c r="H27" s="132">
        <v>0</v>
      </c>
      <c r="I27" s="1594">
        <v>0</v>
      </c>
      <c r="J27" s="134"/>
      <c r="K27" s="50"/>
    </row>
    <row r="28" spans="1:12" s="1" customFormat="1" ht="17.45" customHeight="1" thickBot="1" x14ac:dyDescent="0.25">
      <c r="A28" s="80" t="s">
        <v>30</v>
      </c>
      <c r="B28" s="82">
        <f t="shared" ref="B28:H28" si="0">SUM(B2:B27)</f>
        <v>10279201.442530628</v>
      </c>
      <c r="C28" s="92">
        <f t="shared" si="0"/>
        <v>11584975.839805068</v>
      </c>
      <c r="D28" s="81">
        <f t="shared" si="0"/>
        <v>12042505.836247567</v>
      </c>
      <c r="E28" s="81">
        <f t="shared" si="0"/>
        <v>13530597.000848573</v>
      </c>
      <c r="F28" s="81">
        <f t="shared" si="0"/>
        <v>12909283.898999998</v>
      </c>
      <c r="G28" s="81">
        <f t="shared" ref="G28" si="1">SUM(G2:G27)</f>
        <v>13657912.540240286</v>
      </c>
      <c r="H28" s="81">
        <f t="shared" si="0"/>
        <v>4723800.7737719258</v>
      </c>
      <c r="I28" s="78">
        <f t="shared" ref="I28" si="2">SUM(I2:I27)</f>
        <v>56958039.393591896</v>
      </c>
      <c r="J28" s="79"/>
    </row>
    <row r="30" spans="1:12" x14ac:dyDescent="0.2">
      <c r="B30" s="7"/>
      <c r="C30" s="7"/>
      <c r="D30" s="7"/>
      <c r="E30" s="7"/>
      <c r="F30" s="7"/>
      <c r="G30" s="7"/>
      <c r="H30" s="7"/>
      <c r="I30" s="8"/>
    </row>
    <row r="31" spans="1:12" x14ac:dyDescent="0.2">
      <c r="B31" s="7"/>
      <c r="C31" s="7"/>
      <c r="D31" s="7"/>
      <c r="E31" s="7"/>
      <c r="F31" s="7"/>
      <c r="G31" s="7"/>
      <c r="H31" s="7"/>
    </row>
    <row r="32" spans="1:12" x14ac:dyDescent="0.2">
      <c r="B32" s="7"/>
      <c r="C32" s="7"/>
      <c r="D32" s="7"/>
      <c r="E32" s="7"/>
      <c r="F32" s="7"/>
      <c r="G32" s="7"/>
      <c r="H32" s="7"/>
      <c r="I32" s="7"/>
    </row>
    <row r="33" spans="2:9" x14ac:dyDescent="0.2">
      <c r="I33" s="7"/>
    </row>
    <row r="34" spans="2:9" x14ac:dyDescent="0.2">
      <c r="B34" s="7"/>
      <c r="C34" s="7"/>
      <c r="D34" s="7"/>
      <c r="E34" s="7"/>
      <c r="F34" s="7"/>
      <c r="G34" s="7"/>
      <c r="H34" s="7"/>
      <c r="I34" s="7"/>
    </row>
    <row r="35" spans="2:9" x14ac:dyDescent="0.2">
      <c r="B35" s="7"/>
      <c r="C35" s="7"/>
      <c r="D35" s="7"/>
      <c r="E35" s="7"/>
      <c r="F35" s="7"/>
      <c r="G35" s="7"/>
    </row>
  </sheetData>
  <sortState xmlns:xlrd2="http://schemas.microsoft.com/office/spreadsheetml/2017/richdata2" ref="A2:I27">
    <sortCondition ref="A2:A27"/>
  </sortState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Header>&amp;C&amp;"Arial,Bold"FRAMEWORK SUMMARY FOR CAMBRIDGE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91"/>
  <sheetViews>
    <sheetView view="pageBreakPreview" zoomScaleNormal="100" zoomScaleSheetLayoutView="100" workbookViewId="0">
      <pane xSplit="1" ySplit="1" topLeftCell="B51" activePane="bottomRight" state="frozen"/>
      <selection pane="topRight" activeCell="B1" sqref="B1"/>
      <selection pane="bottomLeft" activeCell="A2" sqref="A2"/>
      <selection pane="bottomRight" activeCell="B77" sqref="B77"/>
    </sheetView>
  </sheetViews>
  <sheetFormatPr defaultRowHeight="12.75" x14ac:dyDescent="0.2"/>
  <cols>
    <col min="1" max="1" width="45.140625" style="5" bestFit="1" customWidth="1"/>
    <col min="2" max="2" width="14" style="5" bestFit="1" customWidth="1"/>
    <col min="3" max="3" width="14" style="5" customWidth="1"/>
    <col min="4" max="9" width="13.42578125" style="5" customWidth="1"/>
    <col min="10" max="10" width="13.85546875" style="5" bestFit="1" customWidth="1"/>
    <col min="11" max="11" width="13.42578125" style="5" customWidth="1"/>
    <col min="12" max="15" width="13.85546875" bestFit="1" customWidth="1"/>
    <col min="16" max="16" width="5.5703125" bestFit="1" customWidth="1"/>
    <col min="17" max="17" width="12.7109375" bestFit="1" customWidth="1"/>
  </cols>
  <sheetData>
    <row r="1" spans="1:13" ht="34.5" thickBot="1" x14ac:dyDescent="0.25">
      <c r="A1" s="38" t="s">
        <v>0</v>
      </c>
      <c r="B1" s="47" t="s">
        <v>55</v>
      </c>
      <c r="C1" s="86" t="s">
        <v>63</v>
      </c>
      <c r="D1" s="32" t="s">
        <v>50</v>
      </c>
      <c r="E1" s="33" t="s">
        <v>74</v>
      </c>
      <c r="F1" s="33" t="s">
        <v>74</v>
      </c>
      <c r="G1" s="33" t="s">
        <v>216</v>
      </c>
      <c r="H1" s="33" t="s">
        <v>236</v>
      </c>
      <c r="I1" s="37" t="s">
        <v>266</v>
      </c>
      <c r="J1" s="32" t="s">
        <v>297</v>
      </c>
      <c r="K1" s="33" t="s">
        <v>301</v>
      </c>
    </row>
    <row r="2" spans="1:13" x14ac:dyDescent="0.2">
      <c r="A2" s="65" t="s">
        <v>177</v>
      </c>
      <c r="B2" s="17" t="str">
        <f>VLOOKUP(A2,'[2]Institutional List'!$A$1:$G$1500,3,FALSE)</f>
        <v>Associate Member</v>
      </c>
      <c r="C2" s="17" t="str">
        <f>VLOOKUP(A2,'[2]Institutional List'!$A$1:$G$1500,4,FALSE)</f>
        <v>Academy</v>
      </c>
      <c r="D2" s="22">
        <f>SUMIF('Inst. by Framework &amp; Suppliers'!$A$1:$A$1598,$A2,'Inst. by Framework &amp; Suppliers'!D$1:D$1598)</f>
        <v>11.97</v>
      </c>
      <c r="E2" s="23">
        <f>SUMIF('Inst. by Framework &amp; Suppliers'!$A$1:$A$1598,$A2,'Inst. by Framework &amp; Suppliers'!E$1:E$1598)</f>
        <v>0</v>
      </c>
      <c r="F2" s="42">
        <f>SUMIF('Inst. by Framework &amp; Suppliers'!$A$1:$A$1598,$A2,'Inst. by Framework &amp; Suppliers'!F$1:F$1598)</f>
        <v>0</v>
      </c>
      <c r="G2" s="42">
        <f>SUMIF('Inst. by Framework &amp; Suppliers'!$A$1:$A$1598,$A2,'Inst. by Framework &amp; Suppliers'!G$1:G$1598)</f>
        <v>529.59999999999991</v>
      </c>
      <c r="H2" s="1451">
        <f>SUMIF('Inst. by Framework &amp; Suppliers'!$A$1:$A$1598,$A2,'Inst. by Framework &amp; Suppliers'!H$1:H$1598)</f>
        <v>749.98</v>
      </c>
      <c r="I2" s="1452">
        <f>SUMIF('Inst. by Framework &amp; Suppliers'!$A$1:$A$1598,$A2,'Inst. by Framework &amp; Suppliers'!I$1:I$1598)</f>
        <v>0</v>
      </c>
      <c r="J2" s="66">
        <f>SUMIF('Inst. by Framework &amp; Suppliers'!$A$1:$A$1598,$A2,'Inst. by Framework &amp; Suppliers'!J$1:J$1598)</f>
        <v>0</v>
      </c>
      <c r="K2" s="66">
        <f>SUMIF('Inst. by Framework &amp; Suppliers'!$A$1:$A$1598,$A2,'Inst. by Framework &amp; Suppliers'!K$1:K$1598)</f>
        <v>0</v>
      </c>
      <c r="M2" s="7"/>
    </row>
    <row r="3" spans="1:13" x14ac:dyDescent="0.2">
      <c r="A3" s="62" t="s">
        <v>124</v>
      </c>
      <c r="B3" s="13" t="str">
        <f>VLOOKUP(A3,'[2]Institutional List'!$A$1:$G$1500,3,FALSE)</f>
        <v>Associate Member</v>
      </c>
      <c r="C3" s="18" t="str">
        <f>VLOOKUP(A3,'[2]Institutional List'!$A$1:$G$1500,4,FALSE)</f>
        <v>HE</v>
      </c>
      <c r="D3" s="886">
        <f>SUMIF('Inst. by Framework &amp; Suppliers'!$A$1:$A$1598,$A3,'Inst. by Framework &amp; Suppliers'!D$1:D$1598)</f>
        <v>10387.129999999999</v>
      </c>
      <c r="E3" s="887">
        <f>SUMIF('Inst. by Framework &amp; Suppliers'!$A$1:$A$1598,$A3,'Inst. by Framework &amp; Suppliers'!E$1:E$1598)</f>
        <v>18607.099999999999</v>
      </c>
      <c r="F3" s="887">
        <f>SUMIF('Inst. by Framework &amp; Suppliers'!$A$1:$A$1598,$A3,'Inst. by Framework &amp; Suppliers'!F$1:F$1598)</f>
        <v>40633.089999999997</v>
      </c>
      <c r="G3" s="887">
        <f>SUMIF('Inst. by Framework &amp; Suppliers'!$A$1:$A$1598,$A3,'Inst. by Framework &amp; Suppliers'!G$1:G$1598)</f>
        <v>34511.660000000003</v>
      </c>
      <c r="H3" s="1447">
        <f>SUMIF('Inst. by Framework &amp; Suppliers'!$A$1:$A$1598,$A3,'Inst. by Framework &amp; Suppliers'!H$1:H$1598)</f>
        <v>39888.82</v>
      </c>
      <c r="I3" s="1448">
        <f>SUMIF('Inst. by Framework &amp; Suppliers'!$A$1:$A$1598,$A3,'Inst. by Framework &amp; Suppliers'!I$1:I$1598)</f>
        <v>30282.190000000002</v>
      </c>
      <c r="J3" s="347">
        <f>SUMIF('Inst. by Framework &amp; Suppliers'!$A$1:$A$1598,$A3,'Inst. by Framework &amp; Suppliers'!J$1:J$1598)</f>
        <v>3724.4300000000003</v>
      </c>
      <c r="K3" s="40">
        <f>SUMIF('Inst. by Framework &amp; Suppliers'!$A$1:$A$1598,$A3,'Inst. by Framework &amp; Suppliers'!K$1:K$1598)</f>
        <v>9949.7899999999991</v>
      </c>
      <c r="M3" s="7"/>
    </row>
    <row r="4" spans="1:13" x14ac:dyDescent="0.2">
      <c r="A4" s="62" t="s">
        <v>158</v>
      </c>
      <c r="B4" s="13" t="str">
        <f>VLOOKUP(A4,'[2]Institutional List'!$A$1:$G$1500,3,FALSE)</f>
        <v>Associate Member</v>
      </c>
      <c r="C4" s="18" t="str">
        <f>VLOOKUP(A4,'[2]Institutional List'!$A$1:$G$1500,4,FALSE)</f>
        <v>Academy</v>
      </c>
      <c r="D4" s="886">
        <f>SUMIF('Inst. by Framework &amp; Suppliers'!$A$1:$A$1598,$A4,'Inst. by Framework &amp; Suppliers'!D$1:D$1598)</f>
        <v>57314.600000000006</v>
      </c>
      <c r="E4" s="887">
        <f>SUMIF('Inst. by Framework &amp; Suppliers'!$A$1:$A$1598,$A4,'Inst. by Framework &amp; Suppliers'!E$1:E$1598)</f>
        <v>42249.409999999996</v>
      </c>
      <c r="F4" s="887">
        <f>SUMIF('Inst. by Framework &amp; Suppliers'!$A$1:$A$1598,$A4,'Inst. by Framework &amp; Suppliers'!F$1:F$1598)</f>
        <v>19463.490000000002</v>
      </c>
      <c r="G4" s="887">
        <f>SUMIF('Inst. by Framework &amp; Suppliers'!$A$1:$A$1598,$A4,'Inst. by Framework &amp; Suppliers'!G$1:G$1598)</f>
        <v>10421.720000000001</v>
      </c>
      <c r="H4" s="1447">
        <f>SUMIF('Inst. by Framework &amp; Suppliers'!$A$1:$A$1598,$A4,'Inst. by Framework &amp; Suppliers'!H$1:H$1598)</f>
        <v>10402.5</v>
      </c>
      <c r="I4" s="1448">
        <f>SUMIF('Inst. by Framework &amp; Suppliers'!$A$1:$A$1598,$A4,'Inst. by Framework &amp; Suppliers'!I$1:I$1598)</f>
        <v>61.25</v>
      </c>
      <c r="J4" s="347">
        <f>SUMIF('Inst. by Framework &amp; Suppliers'!$A$1:$A$1598,$A4,'Inst. by Framework &amp; Suppliers'!J$1:J$1598)</f>
        <v>0</v>
      </c>
      <c r="K4" s="40">
        <f>SUMIF('Inst. by Framework &amp; Suppliers'!$A$1:$A$1598,$A4,'Inst. by Framework &amp; Suppliers'!K$1:K$1598)</f>
        <v>0</v>
      </c>
      <c r="M4" s="7"/>
    </row>
    <row r="5" spans="1:13" x14ac:dyDescent="0.2">
      <c r="A5" s="62" t="s">
        <v>188</v>
      </c>
      <c r="B5" s="13" t="str">
        <f>VLOOKUP(A5,'[2]Institutional List'!$A$1:$G$1500,3,FALSE)</f>
        <v>Associate Member</v>
      </c>
      <c r="C5" s="18" t="str">
        <f>VLOOKUP(A5,'[2]Institutional List'!$A$1:$G$1500,4,FALSE)</f>
        <v>FE</v>
      </c>
      <c r="D5" s="886">
        <f>SUMIF('Inst. by Framework &amp; Suppliers'!$A$1:$A$1598,$A5,'Inst. by Framework &amp; Suppliers'!D$1:D$1598)</f>
        <v>0</v>
      </c>
      <c r="E5" s="887">
        <f>SUMIF('Inst. by Framework &amp; Suppliers'!$A$1:$A$1598,$A5,'Inst. by Framework &amp; Suppliers'!E$1:E$1598)</f>
        <v>1415.1</v>
      </c>
      <c r="F5" s="887">
        <f>SUMIF('Inst. by Framework &amp; Suppliers'!$A$1:$A$1598,$A5,'Inst. by Framework &amp; Suppliers'!F$1:F$1598)</f>
        <v>5565.03</v>
      </c>
      <c r="G5" s="887">
        <f>SUMIF('Inst. by Framework &amp; Suppliers'!$A$1:$A$1598,$A5,'Inst. by Framework &amp; Suppliers'!G$1:G$1598)</f>
        <v>6611.3899999999994</v>
      </c>
      <c r="H5" s="1447">
        <f>SUMIF('Inst. by Framework &amp; Suppliers'!$A$1:$A$1598,$A5,'Inst. by Framework &amp; Suppliers'!H$1:H$1598)</f>
        <v>564.59</v>
      </c>
      <c r="I5" s="1448">
        <f>SUMIF('Inst. by Framework &amp; Suppliers'!$A$1:$A$1598,$A5,'Inst. by Framework &amp; Suppliers'!I$1:I$1598)</f>
        <v>154.47</v>
      </c>
      <c r="J5" s="347">
        <f>SUMIF('Inst. by Framework &amp; Suppliers'!$A$1:$A$1598,$A5,'Inst. by Framework &amp; Suppliers'!J$1:J$1598)</f>
        <v>0</v>
      </c>
      <c r="K5" s="40">
        <f>SUMIF('Inst. by Framework &amp; Suppliers'!$A$1:$A$1598,$A5,'Inst. by Framework &amp; Suppliers'!K$1:K$1598)</f>
        <v>0</v>
      </c>
      <c r="M5" s="7"/>
    </row>
    <row r="6" spans="1:13" x14ac:dyDescent="0.2">
      <c r="A6" s="1581" t="s">
        <v>308</v>
      </c>
      <c r="B6" s="13" t="str">
        <f>VLOOKUP(A6,'[2]Institutional List'!$A$1:$G$1500,3,FALSE)</f>
        <v>Associate Member</v>
      </c>
      <c r="C6" s="18" t="str">
        <f>VLOOKUP(A6,'[2]Institutional List'!$A$1:$G$1500,4,FALSE)</f>
        <v>HE</v>
      </c>
      <c r="D6" s="886">
        <f>SUMIF('Inst. by Framework &amp; Suppliers'!$A$1:$A$1598,$A6,'Inst. by Framework &amp; Suppliers'!D$1:D$1598)</f>
        <v>0</v>
      </c>
      <c r="E6" s="887">
        <f>SUMIF('Inst. by Framework &amp; Suppliers'!$A$1:$A$1598,$A6,'Inst. by Framework &amp; Suppliers'!E$1:E$1598)</f>
        <v>0</v>
      </c>
      <c r="F6" s="887">
        <f>SUMIF('Inst. by Framework &amp; Suppliers'!$A$1:$A$1598,$A6,'Inst. by Framework &amp; Suppliers'!F$1:F$1598)</f>
        <v>0</v>
      </c>
      <c r="G6" s="887">
        <f>SUMIF('Inst. by Framework &amp; Suppliers'!$A$1:$A$1598,$A6,'Inst. by Framework &amp; Suppliers'!G$1:G$1598)</f>
        <v>0</v>
      </c>
      <c r="H6" s="1447">
        <f>SUMIF('Inst. by Framework &amp; Suppliers'!$A$1:$A$1598,$A6,'Inst. by Framework &amp; Suppliers'!H$1:H$1598)</f>
        <v>0</v>
      </c>
      <c r="I6" s="1448">
        <f>SUMIF('Inst. by Framework &amp; Suppliers'!$A$1:$A$1598,$A6,'Inst. by Framework &amp; Suppliers'!I$1:I$1598)</f>
        <v>0</v>
      </c>
      <c r="J6" s="347">
        <f>SUMIF('Inst. by Framework &amp; Suppliers'!$A$1:$A$1598,$A6,'Inst. by Framework &amp; Suppliers'!J$1:J$1598)</f>
        <v>1178.83</v>
      </c>
      <c r="K6" s="40">
        <f>SUMIF('Inst. by Framework &amp; Suppliers'!$A$1:$A$1598,$A6,'Inst. by Framework &amp; Suppliers'!K$1:K$1598)</f>
        <v>4126.5599999999995</v>
      </c>
      <c r="M6" s="7"/>
    </row>
    <row r="7" spans="1:13" x14ac:dyDescent="0.2">
      <c r="A7" s="62" t="s">
        <v>125</v>
      </c>
      <c r="B7" s="13" t="str">
        <f>VLOOKUP(A7,'[2]Institutional List'!$A$1:$G$1500,3,FALSE)</f>
        <v>Associate Member</v>
      </c>
      <c r="C7" s="18" t="str">
        <f>VLOOKUP(A7,'[2]Institutional List'!$A$1:$G$1500,4,FALSE)</f>
        <v>FE</v>
      </c>
      <c r="D7" s="886">
        <f>SUMIF('Inst. by Framework &amp; Suppliers'!$A$1:$A$1598,$A7,'Inst. by Framework &amp; Suppliers'!D$1:D$1598)</f>
        <v>147145.90800000002</v>
      </c>
      <c r="E7" s="887">
        <f>SUMIF('Inst. by Framework &amp; Suppliers'!$A$1:$A$1598,$A7,'Inst. by Framework &amp; Suppliers'!E$1:E$1598)</f>
        <v>134257.69</v>
      </c>
      <c r="F7" s="887">
        <f>SUMIF('Inst. by Framework &amp; Suppliers'!$A$1:$A$1598,$A7,'Inst. by Framework &amp; Suppliers'!F$1:F$1598)</f>
        <v>85611.07</v>
      </c>
      <c r="G7" s="887">
        <f>SUMIF('Inst. by Framework &amp; Suppliers'!$A$1:$A$1598,$A7,'Inst. by Framework &amp; Suppliers'!G$1:G$1598)</f>
        <v>104413.93000000002</v>
      </c>
      <c r="H7" s="1447">
        <f>SUMIF('Inst. by Framework &amp; Suppliers'!$A$1:$A$1598,$A7,'Inst. by Framework &amp; Suppliers'!H$1:H$1598)</f>
        <v>94476.270000000033</v>
      </c>
      <c r="I7" s="1448">
        <f>SUMIF('Inst. by Framework &amp; Suppliers'!$A$1:$A$1598,$A7,'Inst. by Framework &amp; Suppliers'!I$1:I$1598)</f>
        <v>69218.97</v>
      </c>
      <c r="J7" s="347">
        <f>SUMIF('Inst. by Framework &amp; Suppliers'!$A$1:$A$1598,$A7,'Inst. by Framework &amp; Suppliers'!J$1:J$1598)</f>
        <v>11456.12</v>
      </c>
      <c r="K7" s="40">
        <f>SUMIF('Inst. by Framework &amp; Suppliers'!$A$1:$A$1598,$A7,'Inst. by Framework &amp; Suppliers'!K$1:K$1598)</f>
        <v>25857.670000000002</v>
      </c>
      <c r="M7" s="7"/>
    </row>
    <row r="8" spans="1:13" x14ac:dyDescent="0.2">
      <c r="A8" s="62" t="s">
        <v>126</v>
      </c>
      <c r="B8" s="13" t="str">
        <f>VLOOKUP(A8,'[2]Institutional List'!$A$1:$G$1500,3,FALSE)</f>
        <v>Member</v>
      </c>
      <c r="C8" s="18" t="str">
        <f>VLOOKUP(A8,'[2]Institutional List'!$A$1:$G$1500,4,FALSE)</f>
        <v>Other</v>
      </c>
      <c r="D8" s="886">
        <f>SUMIF('Inst. by Framework &amp; Suppliers'!$A$1:$A$1598,$A8,'Inst. by Framework &amp; Suppliers'!D$1:D$1598)</f>
        <v>164294.2283333333</v>
      </c>
      <c r="E8" s="887">
        <f>SUMIF('Inst. by Framework &amp; Suppliers'!$A$1:$A$1598,$A8,'Inst. by Framework &amp; Suppliers'!E$1:E$1598)</f>
        <v>259878.755</v>
      </c>
      <c r="F8" s="887">
        <f>SUMIF('Inst. by Framework &amp; Suppliers'!$A$1:$A$1598,$A8,'Inst. by Framework &amp; Suppliers'!F$1:F$1598)</f>
        <v>291043.45999999996</v>
      </c>
      <c r="G8" s="887">
        <f>SUMIF('Inst. by Framework &amp; Suppliers'!$A$1:$A$1598,$A8,'Inst. by Framework &amp; Suppliers'!G$1:G$1598)</f>
        <v>279539.77</v>
      </c>
      <c r="H8" s="1447">
        <f>SUMIF('Inst. by Framework &amp; Suppliers'!$A$1:$A$1598,$A8,'Inst. by Framework &amp; Suppliers'!H$1:H$1598)</f>
        <v>293467.15000000002</v>
      </c>
      <c r="I8" s="1448">
        <f>SUMIF('Inst. by Framework &amp; Suppliers'!$A$1:$A$1598,$A8,'Inst. by Framework &amp; Suppliers'!I$1:I$1598)</f>
        <v>237168.66003393414</v>
      </c>
      <c r="J8" s="347">
        <f>SUMIF('Inst. by Framework &amp; Suppliers'!$A$1:$A$1598,$A8,'Inst. by Framework &amp; Suppliers'!J$1:J$1598)</f>
        <v>34349.599999999999</v>
      </c>
      <c r="K8" s="40">
        <f>SUMIF('Inst. by Framework &amp; Suppliers'!$A$1:$A$1598,$A8,'Inst. by Framework &amp; Suppliers'!K$1:K$1598)</f>
        <v>87618.329999999987</v>
      </c>
      <c r="M8" s="7"/>
    </row>
    <row r="9" spans="1:13" x14ac:dyDescent="0.2">
      <c r="A9" s="62" t="s">
        <v>151</v>
      </c>
      <c r="B9" s="13" t="str">
        <f>VLOOKUP(A9,'[2]Institutional List'!$A$1:$G$1500,3,FALSE)</f>
        <v>Associate Member</v>
      </c>
      <c r="C9" s="18" t="str">
        <f>VLOOKUP(A9,'[2]Institutional List'!$A$1:$G$1500,4,FALSE)</f>
        <v>FE</v>
      </c>
      <c r="D9" s="886">
        <f>SUMIF('Inst. by Framework &amp; Suppliers'!$A$1:$A$1598,$A9,'Inst. by Framework &amp; Suppliers'!D$1:D$1598)</f>
        <v>0</v>
      </c>
      <c r="E9" s="887">
        <f>SUMIF('Inst. by Framework &amp; Suppliers'!$A$1:$A$1598,$A9,'Inst. by Framework &amp; Suppliers'!E$1:E$1598)</f>
        <v>6574.1000000000013</v>
      </c>
      <c r="F9" s="887">
        <f>SUMIF('Inst. by Framework &amp; Suppliers'!$A$1:$A$1598,$A9,'Inst. by Framework &amp; Suppliers'!F$1:F$1598)</f>
        <v>4519.21</v>
      </c>
      <c r="G9" s="887">
        <f>SUMIF('Inst. by Framework &amp; Suppliers'!$A$1:$A$1598,$A9,'Inst. by Framework &amp; Suppliers'!G$1:G$1598)</f>
        <v>6058.49</v>
      </c>
      <c r="H9" s="1447">
        <f>SUMIF('Inst. by Framework &amp; Suppliers'!$A$1:$A$1598,$A9,'Inst. by Framework &amp; Suppliers'!H$1:H$1598)</f>
        <v>4873.2999999999993</v>
      </c>
      <c r="I9" s="1448">
        <f>SUMIF('Inst. by Framework &amp; Suppliers'!$A$1:$A$1598,$A9,'Inst. by Framework &amp; Suppliers'!I$1:I$1598)</f>
        <v>7536.34</v>
      </c>
      <c r="J9" s="347">
        <f>SUMIF('Inst. by Framework &amp; Suppliers'!$A$1:$A$1598,$A9,'Inst. by Framework &amp; Suppliers'!J$1:J$1598)</f>
        <v>757.56</v>
      </c>
      <c r="K9" s="40">
        <f>SUMIF('Inst. by Framework &amp; Suppliers'!$A$1:$A$1598,$A9,'Inst. by Framework &amp; Suppliers'!K$1:K$1598)</f>
        <v>2586.7399999999998</v>
      </c>
      <c r="M9" s="7"/>
    </row>
    <row r="10" spans="1:13" x14ac:dyDescent="0.2">
      <c r="A10" s="62" t="s">
        <v>189</v>
      </c>
      <c r="B10" s="13" t="str">
        <f>VLOOKUP(A10,'[2]Institutional List'!$A$1:$G$1500,3,FALSE)</f>
        <v>Associate Member</v>
      </c>
      <c r="C10" s="18" t="str">
        <f>VLOOKUP(A10,'[2]Institutional List'!$A$1:$G$1500,4,FALSE)</f>
        <v>FE</v>
      </c>
      <c r="D10" s="886">
        <f>SUMIF('Inst. by Framework &amp; Suppliers'!$A$1:$A$1598,$A10,'Inst. by Framework &amp; Suppliers'!D$1:D$1598)</f>
        <v>0</v>
      </c>
      <c r="E10" s="887">
        <f>SUMIF('Inst. by Framework &amp; Suppliers'!$A$1:$A$1598,$A10,'Inst. by Framework &amp; Suppliers'!E$1:E$1598)</f>
        <v>178.41</v>
      </c>
      <c r="F10" s="887">
        <f>SUMIF('Inst. by Framework &amp; Suppliers'!$A$1:$A$1598,$A10,'Inst. by Framework &amp; Suppliers'!F$1:F$1598)</f>
        <v>239.08</v>
      </c>
      <c r="G10" s="887">
        <f>SUMIF('Inst. by Framework &amp; Suppliers'!$A$1:$A$1598,$A10,'Inst. by Framework &amp; Suppliers'!G$1:G$1598)</f>
        <v>0</v>
      </c>
      <c r="H10" s="1447">
        <f>SUMIF('Inst. by Framework &amp; Suppliers'!$A$1:$A$1598,$A10,'Inst. by Framework &amp; Suppliers'!H$1:H$1598)</f>
        <v>175.84</v>
      </c>
      <c r="I10" s="1448">
        <f>SUMIF('Inst. by Framework &amp; Suppliers'!$A$1:$A$1598,$A10,'Inst. by Framework &amp; Suppliers'!I$1:I$1598)</f>
        <v>0</v>
      </c>
      <c r="J10" s="347">
        <f>SUMIF('Inst. by Framework &amp; Suppliers'!$A$1:$A$1598,$A10,'Inst. by Framework &amp; Suppliers'!J$1:J$1598)</f>
        <v>0</v>
      </c>
      <c r="K10" s="40">
        <f>SUMIF('Inst. by Framework &amp; Suppliers'!$A$1:$A$1598,$A10,'Inst. by Framework &amp; Suppliers'!K$1:K$1598)</f>
        <v>0</v>
      </c>
      <c r="M10" s="7"/>
    </row>
    <row r="11" spans="1:13" x14ac:dyDescent="0.2">
      <c r="A11" s="62" t="s">
        <v>161</v>
      </c>
      <c r="B11" s="13" t="str">
        <f>VLOOKUP(A11,'[2]Institutional List'!$A$1:$G$1500,3,FALSE)</f>
        <v>Associate Member</v>
      </c>
      <c r="C11" s="18" t="str">
        <f>VLOOKUP(A11,'[2]Institutional List'!$A$1:$G$1500,4,FALSE)</f>
        <v>FE</v>
      </c>
      <c r="D11" s="886">
        <f>SUMIF('Inst. by Framework &amp; Suppliers'!$A$1:$A$1598,$A11,'Inst. by Framework &amp; Suppliers'!D$1:D$1598)</f>
        <v>133269.16</v>
      </c>
      <c r="E11" s="887">
        <f>SUMIF('Inst. by Framework &amp; Suppliers'!$A$1:$A$1598,$A11,'Inst. by Framework &amp; Suppliers'!E$1:E$1598)</f>
        <v>149834.86413415393</v>
      </c>
      <c r="F11" s="887">
        <f>SUMIF('Inst. by Framework &amp; Suppliers'!$A$1:$A$1598,$A11,'Inst. by Framework &amp; Suppliers'!F$1:F$1598)</f>
        <v>74008.661999999997</v>
      </c>
      <c r="G11" s="887">
        <f>SUMIF('Inst. by Framework &amp; Suppliers'!$A$1:$A$1598,$A11,'Inst. by Framework &amp; Suppliers'!G$1:G$1598)</f>
        <v>88839.21</v>
      </c>
      <c r="H11" s="1447">
        <f>SUMIF('Inst. by Framework &amp; Suppliers'!$A$1:$A$1598,$A11,'Inst. by Framework &amp; Suppliers'!H$1:H$1598)</f>
        <v>213239.59000000003</v>
      </c>
      <c r="I11" s="1448">
        <f>SUMIF('Inst. by Framework &amp; Suppliers'!$A$1:$A$1598,$A11,'Inst. by Framework &amp; Suppliers'!I$1:I$1598)</f>
        <v>194337.61</v>
      </c>
      <c r="J11" s="347">
        <f>SUMIF('Inst. by Framework &amp; Suppliers'!$A$1:$A$1598,$A11,'Inst. by Framework &amp; Suppliers'!J$1:J$1598)</f>
        <v>25878.63</v>
      </c>
      <c r="K11" s="40">
        <f>SUMIF('Inst. by Framework &amp; Suppliers'!$A$1:$A$1598,$A11,'Inst. by Framework &amp; Suppliers'!K$1:K$1598)</f>
        <v>57054.119999999995</v>
      </c>
      <c r="M11" s="7"/>
    </row>
    <row r="12" spans="1:13" x14ac:dyDescent="0.2">
      <c r="A12" s="62" t="s">
        <v>160</v>
      </c>
      <c r="B12" s="13" t="str">
        <f>VLOOKUP(A12,'[2]Institutional List'!$A$1:$G$1500,3,FALSE)</f>
        <v>Associate Member</v>
      </c>
      <c r="C12" s="18" t="str">
        <f>VLOOKUP(A12,'[2]Institutional List'!$A$1:$G$1500,4,FALSE)</f>
        <v>FE</v>
      </c>
      <c r="D12" s="886">
        <f>SUMIF('Inst. by Framework &amp; Suppliers'!$A$1:$A$1598,$A12,'Inst. by Framework &amp; Suppliers'!D$1:D$1598)</f>
        <v>4674.8100000000004</v>
      </c>
      <c r="E12" s="887">
        <f>SUMIF('Inst. by Framework &amp; Suppliers'!$A$1:$A$1598,$A12,'Inst. by Framework &amp; Suppliers'!E$1:E$1598)</f>
        <v>2204.7807500000004</v>
      </c>
      <c r="F12" s="887">
        <f>SUMIF('Inst. by Framework &amp; Suppliers'!$A$1:$A$1598,$A12,'Inst. by Framework &amp; Suppliers'!F$1:F$1598)</f>
        <v>9879.0499999999993</v>
      </c>
      <c r="G12" s="887">
        <f>SUMIF('Inst. by Framework &amp; Suppliers'!$A$1:$A$1598,$A12,'Inst. by Framework &amp; Suppliers'!G$1:G$1598)</f>
        <v>3906.03</v>
      </c>
      <c r="H12" s="1447">
        <f>SUMIF('Inst. by Framework &amp; Suppliers'!$A$1:$A$1598,$A12,'Inst. by Framework &amp; Suppliers'!H$1:H$1598)</f>
        <v>5348.65</v>
      </c>
      <c r="I12" s="1448">
        <f>SUMIF('Inst. by Framework &amp; Suppliers'!$A$1:$A$1598,$A12,'Inst. by Framework &amp; Suppliers'!I$1:I$1598)</f>
        <v>82731.640000000014</v>
      </c>
      <c r="J12" s="347">
        <f>SUMIF('Inst. by Framework &amp; Suppliers'!$A$1:$A$1598,$A12,'Inst. by Framework &amp; Suppliers'!J$1:J$1598)</f>
        <v>9741.2100000000028</v>
      </c>
      <c r="K12" s="40">
        <f>SUMIF('Inst. by Framework &amp; Suppliers'!$A$1:$A$1598,$A12,'Inst. by Framework &amp; Suppliers'!K$1:K$1598)</f>
        <v>25517.22</v>
      </c>
      <c r="M12" s="7"/>
    </row>
    <row r="13" spans="1:13" x14ac:dyDescent="0.2">
      <c r="A13" s="679" t="s">
        <v>252</v>
      </c>
      <c r="B13" s="13" t="str">
        <f>VLOOKUP(A13,'[2]Institutional List'!$A$1:$G$1500,3,FALSE)</f>
        <v>Associate Member</v>
      </c>
      <c r="C13" s="18" t="str">
        <f>VLOOKUP(A13,'[2]Institutional List'!$A$1:$G$1500,4,FALSE)</f>
        <v>HQP</v>
      </c>
      <c r="D13" s="886">
        <f>SUMIF('Inst. by Framework &amp; Suppliers'!$A$1:$A$1598,$A13,'Inst. by Framework &amp; Suppliers'!D$1:D$1598)</f>
        <v>0</v>
      </c>
      <c r="E13" s="887">
        <f>SUMIF('Inst. by Framework &amp; Suppliers'!$A$1:$A$1598,$A13,'Inst. by Framework &amp; Suppliers'!E$1:E$1598)</f>
        <v>0</v>
      </c>
      <c r="F13" s="887">
        <f>SUMIF('Inst. by Framework &amp; Suppliers'!$A$1:$A$1598,$A13,'Inst. by Framework &amp; Suppliers'!F$1:F$1598)</f>
        <v>0</v>
      </c>
      <c r="G13" s="887">
        <f>SUMIF('Inst. by Framework &amp; Suppliers'!$A$1:$A$1598,$A13,'Inst. by Framework &amp; Suppliers'!G$1:G$1598)</f>
        <v>0</v>
      </c>
      <c r="H13" s="1447">
        <f>SUMIF('Inst. by Framework &amp; Suppliers'!$A$1:$A$1598,$A13,'Inst. by Framework &amp; Suppliers'!H$1:H$1598)</f>
        <v>519.65</v>
      </c>
      <c r="I13" s="1448">
        <f>SUMIF('Inst. by Framework &amp; Suppliers'!$A$1:$A$1598,$A13,'Inst. by Framework &amp; Suppliers'!I$1:I$1598)</f>
        <v>0</v>
      </c>
      <c r="J13" s="347">
        <f>SUMIF('Inst. by Framework &amp; Suppliers'!$A$1:$A$1598,$A13,'Inst. by Framework &amp; Suppliers'!J$1:J$1598)</f>
        <v>0</v>
      </c>
      <c r="K13" s="40">
        <f>SUMIF('Inst. by Framework &amp; Suppliers'!$A$1:$A$1598,$A13,'Inst. by Framework &amp; Suppliers'!K$1:K$1598)</f>
        <v>0</v>
      </c>
      <c r="M13" s="7"/>
    </row>
    <row r="14" spans="1:13" x14ac:dyDescent="0.2">
      <c r="A14" s="62" t="s">
        <v>178</v>
      </c>
      <c r="B14" s="13" t="str">
        <f>VLOOKUP(A14,'[2]Institutional List'!$A$1:$G$1500,3,FALSE)</f>
        <v>Associate Member</v>
      </c>
      <c r="C14" s="18" t="str">
        <f>VLOOKUP(A14,'[2]Institutional List'!$A$1:$G$1500,4,FALSE)</f>
        <v>FE</v>
      </c>
      <c r="D14" s="886">
        <f>SUMIF('Inst. by Framework &amp; Suppliers'!$A$1:$A$1598,$A14,'Inst. by Framework &amp; Suppliers'!D$1:D$1598)</f>
        <v>5138.9800000000005</v>
      </c>
      <c r="E14" s="887">
        <f>SUMIF('Inst. by Framework &amp; Suppliers'!$A$1:$A$1598,$A14,'Inst. by Framework &amp; Suppliers'!E$1:E$1598)</f>
        <v>1932.9500000000003</v>
      </c>
      <c r="F14" s="887">
        <f>SUMIF('Inst. by Framework &amp; Suppliers'!$A$1:$A$1598,$A14,'Inst. by Framework &amp; Suppliers'!F$1:F$1598)</f>
        <v>2836.8799999999997</v>
      </c>
      <c r="G14" s="887">
        <f>SUMIF('Inst. by Framework &amp; Suppliers'!$A$1:$A$1598,$A14,'Inst. by Framework &amp; Suppliers'!G$1:G$1598)</f>
        <v>3479.12</v>
      </c>
      <c r="H14" s="1447">
        <f>SUMIF('Inst. by Framework &amp; Suppliers'!$A$1:$A$1598,$A14,'Inst. by Framework &amp; Suppliers'!H$1:H$1598)</f>
        <v>3287.83</v>
      </c>
      <c r="I14" s="1448">
        <f>SUMIF('Inst. by Framework &amp; Suppliers'!$A$1:$A$1598,$A14,'Inst. by Framework &amp; Suppliers'!I$1:I$1598)</f>
        <v>0</v>
      </c>
      <c r="J14" s="347">
        <f>SUMIF('Inst. by Framework &amp; Suppliers'!$A$1:$A$1598,$A14,'Inst. by Framework &amp; Suppliers'!J$1:J$1598)</f>
        <v>0</v>
      </c>
      <c r="K14" s="40">
        <f>SUMIF('Inst. by Framework &amp; Suppliers'!$A$1:$A$1598,$A14,'Inst. by Framework &amp; Suppliers'!K$1:K$1598)</f>
        <v>0</v>
      </c>
      <c r="M14" s="7"/>
    </row>
    <row r="15" spans="1:13" x14ac:dyDescent="0.2">
      <c r="A15" s="62" t="s">
        <v>159</v>
      </c>
      <c r="B15" s="13" t="str">
        <f>VLOOKUP(A15,'[2]Institutional List'!$A$1:$G$1500,3,FALSE)</f>
        <v>Associate Member</v>
      </c>
      <c r="C15" s="18" t="str">
        <f>VLOOKUP(A15,'[2]Institutional List'!$A$1:$G$1500,4,FALSE)</f>
        <v>FE</v>
      </c>
      <c r="D15" s="886">
        <f>SUMIF('Inst. by Framework &amp; Suppliers'!$A$1:$A$1598,$A15,'Inst. by Framework &amp; Suppliers'!D$1:D$1598)</f>
        <v>50235.19</v>
      </c>
      <c r="E15" s="887">
        <f>SUMIF('Inst. by Framework &amp; Suppliers'!$A$1:$A$1598,$A15,'Inst. by Framework &amp; Suppliers'!E$1:E$1598)</f>
        <v>39278.9</v>
      </c>
      <c r="F15" s="887">
        <f>SUMIF('Inst. by Framework &amp; Suppliers'!$A$1:$A$1598,$A15,'Inst. by Framework &amp; Suppliers'!F$1:F$1598)</f>
        <v>47217.06</v>
      </c>
      <c r="G15" s="887">
        <f>SUMIF('Inst. by Framework &amp; Suppliers'!$A$1:$A$1598,$A15,'Inst. by Framework &amp; Suppliers'!G$1:G$1598)</f>
        <v>56287.91</v>
      </c>
      <c r="H15" s="1447">
        <f>SUMIF('Inst. by Framework &amp; Suppliers'!$A$1:$A$1598,$A15,'Inst. by Framework &amp; Suppliers'!H$1:H$1598)</f>
        <v>70098.169999999984</v>
      </c>
      <c r="I15" s="1448">
        <f>SUMIF('Inst. by Framework &amp; Suppliers'!$A$1:$A$1598,$A15,'Inst. by Framework &amp; Suppliers'!I$1:I$1598)</f>
        <v>51345.320000000007</v>
      </c>
      <c r="J15" s="347">
        <f>SUMIF('Inst. by Framework &amp; Suppliers'!$A$1:$A$1598,$A15,'Inst. by Framework &amp; Suppliers'!J$1:J$1598)</f>
        <v>116.58</v>
      </c>
      <c r="K15" s="40">
        <f>SUMIF('Inst. by Framework &amp; Suppliers'!$A$1:$A$1598,$A15,'Inst. by Framework &amp; Suppliers'!K$1:K$1598)</f>
        <v>7260.6099999999988</v>
      </c>
      <c r="M15" s="7"/>
    </row>
    <row r="16" spans="1:13" x14ac:dyDescent="0.2">
      <c r="A16" s="62" t="s">
        <v>149</v>
      </c>
      <c r="B16" s="13" t="str">
        <f>VLOOKUP(A16,'[2]Institutional List'!$A$1:$G$1500,3,FALSE)</f>
        <v>Associate Member</v>
      </c>
      <c r="C16" s="18" t="str">
        <f>VLOOKUP(A16,'[2]Institutional List'!$A$1:$G$1500,4,FALSE)</f>
        <v>FE</v>
      </c>
      <c r="D16" s="886">
        <f>SUMIF('Inst. by Framework &amp; Suppliers'!$A$1:$A$1598,$A16,'Inst. by Framework &amp; Suppliers'!D$1:D$1598)</f>
        <v>10611.87</v>
      </c>
      <c r="E16" s="887">
        <f>SUMIF('Inst. by Framework &amp; Suppliers'!$A$1:$A$1598,$A16,'Inst. by Framework &amp; Suppliers'!E$1:E$1598)</f>
        <v>5356.0299999999988</v>
      </c>
      <c r="F16" s="887">
        <f>SUMIF('Inst. by Framework &amp; Suppliers'!$A$1:$A$1598,$A16,'Inst. by Framework &amp; Suppliers'!F$1:F$1598)</f>
        <v>266.51</v>
      </c>
      <c r="G16" s="887">
        <f>SUMIF('Inst. by Framework &amp; Suppliers'!$A$1:$A$1598,$A16,'Inst. by Framework &amp; Suppliers'!G$1:G$1598)</f>
        <v>13965.769999999999</v>
      </c>
      <c r="H16" s="1447">
        <f>SUMIF('Inst. by Framework &amp; Suppliers'!$A$1:$A$1598,$A16,'Inst. by Framework &amp; Suppliers'!H$1:H$1598)</f>
        <v>36940.29</v>
      </c>
      <c r="I16" s="1448">
        <f>SUMIF('Inst. by Framework &amp; Suppliers'!$A$1:$A$1598,$A16,'Inst. by Framework &amp; Suppliers'!I$1:I$1598)</f>
        <v>16263.16</v>
      </c>
      <c r="J16" s="347">
        <f>SUMIF('Inst. by Framework &amp; Suppliers'!$A$1:$A$1598,$A16,'Inst. by Framework &amp; Suppliers'!J$1:J$1598)</f>
        <v>240.12</v>
      </c>
      <c r="K16" s="40">
        <f>SUMIF('Inst. by Framework &amp; Suppliers'!$A$1:$A$1598,$A16,'Inst. by Framework &amp; Suppliers'!K$1:K$1598)</f>
        <v>1495.3799999999999</v>
      </c>
      <c r="M16" s="7"/>
    </row>
    <row r="17" spans="1:13" x14ac:dyDescent="0.2">
      <c r="A17" s="62" t="s">
        <v>179</v>
      </c>
      <c r="B17" s="13" t="str">
        <f>VLOOKUP(A17,'[2]Institutional List'!$A$1:$G$1500,3,FALSE)</f>
        <v>Associate Member</v>
      </c>
      <c r="C17" s="18" t="str">
        <f>VLOOKUP(A17,'[2]Institutional List'!$A$1:$G$1500,4,FALSE)</f>
        <v>Academy</v>
      </c>
      <c r="D17" s="886">
        <f>SUMIF('Inst. by Framework &amp; Suppliers'!$A$1:$A$1598,$A17,'Inst. by Framework &amp; Suppliers'!D$1:D$1598)</f>
        <v>0</v>
      </c>
      <c r="E17" s="887">
        <f>SUMIF('Inst. by Framework &amp; Suppliers'!$A$1:$A$1598,$A17,'Inst. by Framework &amp; Suppliers'!E$1:E$1598)</f>
        <v>409.29</v>
      </c>
      <c r="F17" s="887">
        <f>SUMIF('Inst. by Framework &amp; Suppliers'!$A$1:$A$1598,$A17,'Inst. by Framework &amp; Suppliers'!F$1:F$1598)</f>
        <v>0</v>
      </c>
      <c r="G17" s="887">
        <f>SUMIF('Inst. by Framework &amp; Suppliers'!$A$1:$A$1598,$A17,'Inst. by Framework &amp; Suppliers'!G$1:G$1598)</f>
        <v>0</v>
      </c>
      <c r="H17" s="1447">
        <f>SUMIF('Inst. by Framework &amp; Suppliers'!$A$1:$A$1598,$A17,'Inst. by Framework &amp; Suppliers'!H$1:H$1598)</f>
        <v>0</v>
      </c>
      <c r="I17" s="1448">
        <f>SUMIF('Inst. by Framework &amp; Suppliers'!$A$1:$A$1598,$A17,'Inst. by Framework &amp; Suppliers'!I$1:I$1598)</f>
        <v>0</v>
      </c>
      <c r="J17" s="347">
        <f>SUMIF('Inst. by Framework &amp; Suppliers'!$A$1:$A$1598,$A17,'Inst. by Framework &amp; Suppliers'!J$1:J$1598)</f>
        <v>0</v>
      </c>
      <c r="K17" s="40">
        <f>SUMIF('Inst. by Framework &amp; Suppliers'!$A$1:$A$1598,$A17,'Inst. by Framework &amp; Suppliers'!K$1:K$1598)</f>
        <v>0</v>
      </c>
      <c r="M17" s="7"/>
    </row>
    <row r="18" spans="1:13" x14ac:dyDescent="0.2">
      <c r="A18" s="62" t="s">
        <v>193</v>
      </c>
      <c r="B18" s="13" t="str">
        <f>VLOOKUP(A18,'[2]Institutional List'!$A$1:$G$1500,3,FALSE)</f>
        <v>Associate Member</v>
      </c>
      <c r="C18" s="18" t="str">
        <f>VLOOKUP(A18,'[2]Institutional List'!$A$1:$G$1500,4,FALSE)</f>
        <v>FE</v>
      </c>
      <c r="D18" s="886">
        <f>SUMIF('Inst. by Framework &amp; Suppliers'!$A$1:$A$1598,$A18,'Inst. by Framework &amp; Suppliers'!D$1:D$1598)</f>
        <v>0</v>
      </c>
      <c r="E18" s="887">
        <f>SUMIF('Inst. by Framework &amp; Suppliers'!$A$1:$A$1598,$A18,'Inst. by Framework &amp; Suppliers'!E$1:E$1598)</f>
        <v>7742.5800000000008</v>
      </c>
      <c r="F18" s="887">
        <f>SUMIF('Inst. by Framework &amp; Suppliers'!$A$1:$A$1598,$A18,'Inst. by Framework &amp; Suppliers'!F$1:F$1598)</f>
        <v>109.67999999999999</v>
      </c>
      <c r="G18" s="887">
        <f>SUMIF('Inst. by Framework &amp; Suppliers'!$A$1:$A$1598,$A18,'Inst. by Framework &amp; Suppliers'!G$1:G$1598)</f>
        <v>0</v>
      </c>
      <c r="H18" s="1447">
        <f>SUMIF('Inst. by Framework &amp; Suppliers'!$A$1:$A$1598,$A18,'Inst. by Framework &amp; Suppliers'!H$1:H$1598)</f>
        <v>0</v>
      </c>
      <c r="I18" s="1448">
        <f>SUMIF('Inst. by Framework &amp; Suppliers'!$A$1:$A$1598,$A18,'Inst. by Framework &amp; Suppliers'!I$1:I$1598)</f>
        <v>0</v>
      </c>
      <c r="J18" s="347">
        <f>SUMIF('Inst. by Framework &amp; Suppliers'!$A$1:$A$1598,$A18,'Inst. by Framework &amp; Suppliers'!J$1:J$1598)</f>
        <v>0</v>
      </c>
      <c r="K18" s="40">
        <f>SUMIF('Inst. by Framework &amp; Suppliers'!$A$1:$A$1598,$A18,'Inst. by Framework &amp; Suppliers'!K$1:K$1598)</f>
        <v>0</v>
      </c>
      <c r="M18" s="7"/>
    </row>
    <row r="19" spans="1:13" x14ac:dyDescent="0.2">
      <c r="A19" s="1405" t="s">
        <v>293</v>
      </c>
      <c r="B19" s="13" t="str">
        <f>VLOOKUP(A19,'[2]Institutional List'!$A$1:$G$1500,3,FALSE)</f>
        <v>Associate Member</v>
      </c>
      <c r="C19" s="18" t="str">
        <f>VLOOKUP(A19,'[2]Institutional List'!$A$1:$G$1500,4,FALSE)</f>
        <v>NHS</v>
      </c>
      <c r="D19" s="886">
        <f>SUMIF('Inst. by Framework &amp; Suppliers'!$A$1:$A$1598,$A19,'Inst. by Framework &amp; Suppliers'!D$1:D$1598)</f>
        <v>0</v>
      </c>
      <c r="E19" s="887">
        <f>SUMIF('Inst. by Framework &amp; Suppliers'!$A$1:$A$1598,$A19,'Inst. by Framework &amp; Suppliers'!E$1:E$1598)</f>
        <v>0</v>
      </c>
      <c r="F19" s="887">
        <f>SUMIF('Inst. by Framework &amp; Suppliers'!$A$1:$A$1598,$A19,'Inst. by Framework &amp; Suppliers'!F$1:F$1598)</f>
        <v>0</v>
      </c>
      <c r="G19" s="887">
        <f>SUMIF('Inst. by Framework &amp; Suppliers'!$A$1:$A$1598,$A19,'Inst. by Framework &amp; Suppliers'!G$1:G$1598)</f>
        <v>0</v>
      </c>
      <c r="H19" s="1447">
        <f>SUMIF('Inst. by Framework &amp; Suppliers'!$A$1:$A$1598,$A19,'Inst. by Framework &amp; Suppliers'!H$1:H$1598)</f>
        <v>0</v>
      </c>
      <c r="I19" s="1448">
        <f>SUMIF('Inst. by Framework &amp; Suppliers'!$A$1:$A$1598,$A19,'Inst. by Framework &amp; Suppliers'!I$1:I$1598)</f>
        <v>10363.599999999999</v>
      </c>
      <c r="J19" s="347">
        <f>SUMIF('Inst. by Framework &amp; Suppliers'!$A$1:$A$1598,$A19,'Inst. by Framework &amp; Suppliers'!J$1:J$1598)</f>
        <v>6579.64</v>
      </c>
      <c r="K19" s="40">
        <f>SUMIF('Inst. by Framework &amp; Suppliers'!$A$1:$A$1598,$A19,'Inst. by Framework &amp; Suppliers'!K$1:K$1598)</f>
        <v>13765.25</v>
      </c>
      <c r="M19" s="7"/>
    </row>
    <row r="20" spans="1:13" x14ac:dyDescent="0.2">
      <c r="A20" s="62" t="s">
        <v>127</v>
      </c>
      <c r="B20" s="13" t="str">
        <f>VLOOKUP(A20,'[2]Institutional List'!$A$1:$G$1500,3,FALSE)</f>
        <v>Associate Member</v>
      </c>
      <c r="C20" s="18" t="str">
        <f>VLOOKUP(A20,'[2]Institutional List'!$A$1:$G$1500,4,FALSE)</f>
        <v>HE</v>
      </c>
      <c r="D20" s="886">
        <f>SUMIF('Inst. by Framework &amp; Suppliers'!$A$1:$A$1598,$A20,'Inst. by Framework &amp; Suppliers'!D$1:D$1598)</f>
        <v>240469.06499999997</v>
      </c>
      <c r="E20" s="887">
        <f>SUMIF('Inst. by Framework &amp; Suppliers'!$A$1:$A$1598,$A20,'Inst. by Framework &amp; Suppliers'!E$1:E$1598)</f>
        <v>259444.17440000002</v>
      </c>
      <c r="F20" s="887">
        <f>SUMIF('Inst. by Framework &amp; Suppliers'!$A$1:$A$1598,$A20,'Inst. by Framework &amp; Suppliers'!F$1:F$1598)</f>
        <v>217823.25499999998</v>
      </c>
      <c r="G20" s="887">
        <f>SUMIF('Inst. by Framework &amp; Suppliers'!$A$1:$A$1598,$A20,'Inst. by Framework &amp; Suppliers'!G$1:G$1598)</f>
        <v>220027.56749999998</v>
      </c>
      <c r="H20" s="1447">
        <f>SUMIF('Inst. by Framework &amp; Suppliers'!$A$1:$A$1598,$A20,'Inst. by Framework &amp; Suppliers'!H$1:H$1598)</f>
        <v>151016.78</v>
      </c>
      <c r="I20" s="1448">
        <f>SUMIF('Inst. by Framework &amp; Suppliers'!$A$1:$A$1598,$A20,'Inst. by Framework &amp; Suppliers'!I$1:I$1598)</f>
        <v>331279.39</v>
      </c>
      <c r="J20" s="347">
        <f>SUMIF('Inst. by Framework &amp; Suppliers'!$A$1:$A$1598,$A20,'Inst. by Framework &amp; Suppliers'!J$1:J$1598)</f>
        <v>33582.600000000006</v>
      </c>
      <c r="K20" s="40">
        <f>SUMIF('Inst. by Framework &amp; Suppliers'!$A$1:$A$1598,$A20,'Inst. by Framework &amp; Suppliers'!K$1:K$1598)</f>
        <v>92064.200000000012</v>
      </c>
      <c r="M20" s="7"/>
    </row>
    <row r="21" spans="1:13" x14ac:dyDescent="0.2">
      <c r="A21" s="62" t="s">
        <v>150</v>
      </c>
      <c r="B21" s="13" t="str">
        <f>VLOOKUP(A21,'[2]Institutional List'!$A$1:$G$1500,3,FALSE)</f>
        <v>Member</v>
      </c>
      <c r="C21" s="18" t="str">
        <f>VLOOKUP(A21,'[2]Institutional List'!$A$1:$G$1500,4,FALSE)</f>
        <v>HE</v>
      </c>
      <c r="D21" s="886">
        <f>SUMIF('Inst. by Framework &amp; Suppliers'!$A$1:$A$1598,$A21,'Inst. by Framework &amp; Suppliers'!D$1:D$1598)</f>
        <v>0</v>
      </c>
      <c r="E21" s="887">
        <f>SUMIF('Inst. by Framework &amp; Suppliers'!$A$1:$A$1598,$A21,'Inst. by Framework &amp; Suppliers'!E$1:E$1598)</f>
        <v>49333.227299999999</v>
      </c>
      <c r="F21" s="887">
        <f>SUMIF('Inst. by Framework &amp; Suppliers'!$A$1:$A$1598,$A21,'Inst. by Framework &amp; Suppliers'!F$1:F$1598)</f>
        <v>84925.35</v>
      </c>
      <c r="G21" s="887">
        <f>SUMIF('Inst. by Framework &amp; Suppliers'!$A$1:$A$1598,$A21,'Inst. by Framework &amp; Suppliers'!G$1:G$1598)</f>
        <v>70212.47</v>
      </c>
      <c r="H21" s="1447">
        <f>SUMIF('Inst. by Framework &amp; Suppliers'!$A$1:$A$1598,$A21,'Inst. by Framework &amp; Suppliers'!H$1:H$1598)</f>
        <v>98972.799999999988</v>
      </c>
      <c r="I21" s="1448">
        <f>SUMIF('Inst. by Framework &amp; Suppliers'!$A$1:$A$1598,$A21,'Inst. by Framework &amp; Suppliers'!I$1:I$1598)</f>
        <v>94955.220000000016</v>
      </c>
      <c r="J21" s="347">
        <f>SUMIF('Inst. by Framework &amp; Suppliers'!$A$1:$A$1598,$A21,'Inst. by Framework &amp; Suppliers'!J$1:J$1598)</f>
        <v>19023.480000000003</v>
      </c>
      <c r="K21" s="40">
        <f>SUMIF('Inst. by Framework &amp; Suppliers'!$A$1:$A$1598,$A21,'Inst. by Framework &amp; Suppliers'!K$1:K$1598)</f>
        <v>46034.11</v>
      </c>
      <c r="M21" s="7"/>
    </row>
    <row r="22" spans="1:13" x14ac:dyDescent="0.2">
      <c r="A22" s="62" t="s">
        <v>172</v>
      </c>
      <c r="B22" s="13" t="str">
        <f>VLOOKUP(A22,'[2]Institutional List'!$A$1:$G$1500,3,FALSE)</f>
        <v>Associate Member</v>
      </c>
      <c r="C22" s="18" t="str">
        <f>VLOOKUP(A22,'[2]Institutional List'!$A$1:$G$1500,4,FALSE)</f>
        <v>Other</v>
      </c>
      <c r="D22" s="886">
        <f>SUMIF('Inst. by Framework &amp; Suppliers'!$A$1:$A$1598,$A22,'Inst. by Framework &amp; Suppliers'!D$1:D$1598)</f>
        <v>2312.37</v>
      </c>
      <c r="E22" s="887">
        <f>SUMIF('Inst. by Framework &amp; Suppliers'!$A$1:$A$1598,$A22,'Inst. by Framework &amp; Suppliers'!E$1:E$1598)</f>
        <v>3168.8</v>
      </c>
      <c r="F22" s="887">
        <f>SUMIF('Inst. by Framework &amp; Suppliers'!$A$1:$A$1598,$A22,'Inst. by Framework &amp; Suppliers'!F$1:F$1598)</f>
        <v>3077.38</v>
      </c>
      <c r="G22" s="887">
        <f>SUMIF('Inst. by Framework &amp; Suppliers'!$A$1:$A$1598,$A22,'Inst. by Framework &amp; Suppliers'!G$1:G$1598)</f>
        <v>853.01</v>
      </c>
      <c r="H22" s="1447">
        <f>SUMIF('Inst. by Framework &amp; Suppliers'!$A$1:$A$1598,$A22,'Inst. by Framework &amp; Suppliers'!H$1:H$1598)</f>
        <v>561.78</v>
      </c>
      <c r="I22" s="1448">
        <f>SUMIF('Inst. by Framework &amp; Suppliers'!$A$1:$A$1598,$A22,'Inst. by Framework &amp; Suppliers'!I$1:I$1598)</f>
        <v>870.34</v>
      </c>
      <c r="J22" s="347">
        <f>SUMIF('Inst. by Framework &amp; Suppliers'!$A$1:$A$1598,$A22,'Inst. by Framework &amp; Suppliers'!J$1:J$1598)</f>
        <v>-16.75</v>
      </c>
      <c r="K22" s="40">
        <f>SUMIF('Inst. by Framework &amp; Suppliers'!$A$1:$A$1598,$A22,'Inst. by Framework &amp; Suppliers'!K$1:K$1598)</f>
        <v>258.89999999999998</v>
      </c>
      <c r="M22" s="7"/>
    </row>
    <row r="23" spans="1:13" x14ac:dyDescent="0.2">
      <c r="A23" s="62" t="s">
        <v>128</v>
      </c>
      <c r="B23" s="13" t="str">
        <f>VLOOKUP(A23,'[2]Institutional List'!$A$1:$G$1500,3,FALSE)</f>
        <v>Contracted Out</v>
      </c>
      <c r="C23" s="18" t="str">
        <f>VLOOKUP(A23,'[2]Institutional List'!$A$1:$G$1500,4,FALSE)</f>
        <v>FE</v>
      </c>
      <c r="D23" s="886">
        <f>SUMIF('Inst. by Framework &amp; Suppliers'!$A$1:$A$1598,$A23,'Inst. by Framework &amp; Suppliers'!D$1:D$1598)</f>
        <v>37464.9</v>
      </c>
      <c r="E23" s="887">
        <f>SUMIF('Inst. by Framework &amp; Suppliers'!$A$1:$A$1598,$A23,'Inst. by Framework &amp; Suppliers'!E$1:E$1598)</f>
        <v>26902.780749999998</v>
      </c>
      <c r="F23" s="887">
        <f>SUMIF('Inst. by Framework &amp; Suppliers'!$A$1:$A$1598,$A23,'Inst. by Framework &amp; Suppliers'!F$1:F$1598)</f>
        <v>11836.579999999998</v>
      </c>
      <c r="G23" s="887">
        <f>SUMIF('Inst. by Framework &amp; Suppliers'!$A$1:$A$1598,$A23,'Inst. by Framework &amp; Suppliers'!G$1:G$1598)</f>
        <v>13960.590000000002</v>
      </c>
      <c r="H23" s="1447">
        <f>SUMIF('Inst. by Framework &amp; Suppliers'!$A$1:$A$1598,$A23,'Inst. by Framework &amp; Suppliers'!H$1:H$1598)</f>
        <v>5418.27</v>
      </c>
      <c r="I23" s="1448">
        <f>SUMIF('Inst. by Framework &amp; Suppliers'!$A$1:$A$1598,$A23,'Inst. by Framework &amp; Suppliers'!I$1:I$1598)</f>
        <v>80.95</v>
      </c>
      <c r="J23" s="347">
        <f>SUMIF('Inst. by Framework &amp; Suppliers'!$A$1:$A$1598,$A23,'Inst. by Framework &amp; Suppliers'!J$1:J$1598)</f>
        <v>0</v>
      </c>
      <c r="K23" s="40">
        <f>SUMIF('Inst. by Framework &amp; Suppliers'!$A$1:$A$1598,$A23,'Inst. by Framework &amp; Suppliers'!K$1:K$1598)</f>
        <v>-80.95</v>
      </c>
      <c r="M23" s="7"/>
    </row>
    <row r="24" spans="1:13" x14ac:dyDescent="0.2">
      <c r="A24" s="62" t="s">
        <v>194</v>
      </c>
      <c r="B24" s="13" t="str">
        <f>VLOOKUP(A24,'[2]Institutional List'!$A$1:$G$1500,3,FALSE)</f>
        <v>Associate Member</v>
      </c>
      <c r="C24" s="18" t="str">
        <f>VLOOKUP(A24,'[2]Institutional List'!$A$1:$G$1500,4,FALSE)</f>
        <v>Academy</v>
      </c>
      <c r="D24" s="886">
        <f>SUMIF('Inst. by Framework &amp; Suppliers'!$A$1:$A$1598,$A24,'Inst. by Framework &amp; Suppliers'!D$1:D$1598)</f>
        <v>0</v>
      </c>
      <c r="E24" s="887">
        <f>SUMIF('Inst. by Framework &amp; Suppliers'!$A$1:$A$1598,$A24,'Inst. by Framework &amp; Suppliers'!E$1:E$1598)</f>
        <v>1491.3200000000002</v>
      </c>
      <c r="F24" s="887">
        <f>SUMIF('Inst. by Framework &amp; Suppliers'!$A$1:$A$1598,$A24,'Inst. by Framework &amp; Suppliers'!F$1:F$1598)</f>
        <v>0</v>
      </c>
      <c r="G24" s="887">
        <f>SUMIF('Inst. by Framework &amp; Suppliers'!$A$1:$A$1598,$A24,'Inst. by Framework &amp; Suppliers'!G$1:G$1598)</f>
        <v>0</v>
      </c>
      <c r="H24" s="1447">
        <f>SUMIF('Inst. by Framework &amp; Suppliers'!$A$1:$A$1598,$A24,'Inst. by Framework &amp; Suppliers'!H$1:H$1598)</f>
        <v>0</v>
      </c>
      <c r="I24" s="1448">
        <f>SUMIF('Inst. by Framework &amp; Suppliers'!$A$1:$A$1598,$A24,'Inst. by Framework &amp; Suppliers'!I$1:I$1598)</f>
        <v>0</v>
      </c>
      <c r="J24" s="347">
        <f>SUMIF('Inst. by Framework &amp; Suppliers'!$A$1:$A$1598,$A24,'Inst. by Framework &amp; Suppliers'!J$1:J$1598)</f>
        <v>0</v>
      </c>
      <c r="K24" s="40">
        <f>SUMIF('Inst. by Framework &amp; Suppliers'!$A$1:$A$1598,$A24,'Inst. by Framework &amp; Suppliers'!K$1:K$1598)</f>
        <v>0</v>
      </c>
      <c r="M24" s="7"/>
    </row>
    <row r="25" spans="1:13" x14ac:dyDescent="0.2">
      <c r="A25" s="62" t="s">
        <v>129</v>
      </c>
      <c r="B25" s="13" t="str">
        <f>VLOOKUP(A25,'[2]Institutional List'!$A$1:$G$1500,3,FALSE)</f>
        <v>Associate Member</v>
      </c>
      <c r="C25" s="18" t="str">
        <f>VLOOKUP(A25,'[2]Institutional List'!$A$1:$G$1500,4,FALSE)</f>
        <v>FE</v>
      </c>
      <c r="D25" s="886">
        <f>SUMIF('Inst. by Framework &amp; Suppliers'!$A$1:$A$1598,$A25,'Inst. by Framework &amp; Suppliers'!D$1:D$1598)</f>
        <v>3582.0699999999997</v>
      </c>
      <c r="E25" s="887">
        <f>SUMIF('Inst. by Framework &amp; Suppliers'!$A$1:$A$1598,$A25,'Inst. by Framework &amp; Suppliers'!E$1:E$1598)</f>
        <v>5545.0999999999995</v>
      </c>
      <c r="F25" s="887">
        <f>SUMIF('Inst. by Framework &amp; Suppliers'!$A$1:$A$1598,$A25,'Inst. by Framework &amp; Suppliers'!F$1:F$1598)</f>
        <v>66149.990000000005</v>
      </c>
      <c r="G25" s="887">
        <f>SUMIF('Inst. by Framework &amp; Suppliers'!$A$1:$A$1598,$A25,'Inst. by Framework &amp; Suppliers'!G$1:G$1598)</f>
        <v>118535.56</v>
      </c>
      <c r="H25" s="1447">
        <f>SUMIF('Inst. by Framework &amp; Suppliers'!$A$1:$A$1598,$A25,'Inst. by Framework &amp; Suppliers'!H$1:H$1598)</f>
        <v>87431.9</v>
      </c>
      <c r="I25" s="1448">
        <f>SUMIF('Inst. by Framework &amp; Suppliers'!$A$1:$A$1598,$A25,'Inst. by Framework &amp; Suppliers'!I$1:I$1598)</f>
        <v>34932.089999999997</v>
      </c>
      <c r="J25" s="347">
        <f>SUMIF('Inst. by Framework &amp; Suppliers'!$A$1:$A$1598,$A25,'Inst. by Framework &amp; Suppliers'!J$1:J$1598)</f>
        <v>4056.6</v>
      </c>
      <c r="K25" s="40">
        <f>SUMIF('Inst. by Framework &amp; Suppliers'!$A$1:$A$1598,$A25,'Inst. by Framework &amp; Suppliers'!K$1:K$1598)</f>
        <v>12546.570000000002</v>
      </c>
      <c r="M25" s="7"/>
    </row>
    <row r="26" spans="1:13" x14ac:dyDescent="0.2">
      <c r="A26" s="62" t="s">
        <v>192</v>
      </c>
      <c r="B26" s="13" t="str">
        <f>VLOOKUP(A26,'[2]Institutional List'!$A$1:$G$1500,3,FALSE)</f>
        <v>Associate Member</v>
      </c>
      <c r="C26" s="18" t="str">
        <f>VLOOKUP(A26,'[2]Institutional List'!$A$1:$G$1500,4,FALSE)</f>
        <v>FE</v>
      </c>
      <c r="D26" s="886">
        <f>SUMIF('Inst. by Framework &amp; Suppliers'!$A$1:$A$1598,$A26,'Inst. by Framework &amp; Suppliers'!D$1:D$1598)</f>
        <v>0</v>
      </c>
      <c r="E26" s="887">
        <f>SUMIF('Inst. by Framework &amp; Suppliers'!$A$1:$A$1598,$A26,'Inst. by Framework &amp; Suppliers'!E$1:E$1598)</f>
        <v>0</v>
      </c>
      <c r="F26" s="887">
        <f>SUMIF('Inst. by Framework &amp; Suppliers'!$A$1:$A$1598,$A26,'Inst. by Framework &amp; Suppliers'!F$1:F$1598)</f>
        <v>324.56</v>
      </c>
      <c r="G26" s="887">
        <f>SUMIF('Inst. by Framework &amp; Suppliers'!$A$1:$A$1598,$A26,'Inst. by Framework &amp; Suppliers'!G$1:G$1598)</f>
        <v>0</v>
      </c>
      <c r="H26" s="1447">
        <f>SUMIF('Inst. by Framework &amp; Suppliers'!$A$1:$A$1598,$A26,'Inst. by Framework &amp; Suppliers'!H$1:H$1598)</f>
        <v>0</v>
      </c>
      <c r="I26" s="1448">
        <f>SUMIF('Inst. by Framework &amp; Suppliers'!$A$1:$A$1598,$A26,'Inst. by Framework &amp; Suppliers'!I$1:I$1598)</f>
        <v>0</v>
      </c>
      <c r="J26" s="347">
        <f>SUMIF('Inst. by Framework &amp; Suppliers'!$A$1:$A$1598,$A26,'Inst. by Framework &amp; Suppliers'!J$1:J$1598)</f>
        <v>0</v>
      </c>
      <c r="K26" s="40">
        <f>SUMIF('Inst. by Framework &amp; Suppliers'!$A$1:$A$1598,$A26,'Inst. by Framework &amp; Suppliers'!K$1:K$1598)</f>
        <v>0</v>
      </c>
      <c r="M26" s="7"/>
    </row>
    <row r="27" spans="1:13" x14ac:dyDescent="0.2">
      <c r="A27" s="62" t="s">
        <v>180</v>
      </c>
      <c r="B27" s="13" t="str">
        <f>VLOOKUP(A27,'[2]Institutional List'!$A$1:$G$1500,3,FALSE)</f>
        <v>Associate Member</v>
      </c>
      <c r="C27" s="18" t="str">
        <f>VLOOKUP(A27,'[2]Institutional List'!$A$1:$G$1500,4,FALSE)</f>
        <v>FE</v>
      </c>
      <c r="D27" s="886">
        <f>SUMIF('Inst. by Framework &amp; Suppliers'!$A$1:$A$1598,$A27,'Inst. by Framework &amp; Suppliers'!D$1:D$1598)</f>
        <v>437.29000000000008</v>
      </c>
      <c r="E27" s="887">
        <f>SUMIF('Inst. by Framework &amp; Suppliers'!$A$1:$A$1598,$A27,'Inst. by Framework &amp; Suppliers'!E$1:E$1598)</f>
        <v>771.61</v>
      </c>
      <c r="F27" s="887">
        <f>SUMIF('Inst. by Framework &amp; Suppliers'!$A$1:$A$1598,$A27,'Inst. by Framework &amp; Suppliers'!F$1:F$1598)</f>
        <v>1814.83</v>
      </c>
      <c r="G27" s="887">
        <f>SUMIF('Inst. by Framework &amp; Suppliers'!$A$1:$A$1598,$A27,'Inst. by Framework &amp; Suppliers'!G$1:G$1598)</f>
        <v>417.91999999999996</v>
      </c>
      <c r="H27" s="1447">
        <f>SUMIF('Inst. by Framework &amp; Suppliers'!$A$1:$A$1598,$A27,'Inst. by Framework &amp; Suppliers'!H$1:H$1598)</f>
        <v>871.41000000000008</v>
      </c>
      <c r="I27" s="1448">
        <f>SUMIF('Inst. by Framework &amp; Suppliers'!$A$1:$A$1598,$A27,'Inst. by Framework &amp; Suppliers'!I$1:I$1598)</f>
        <v>0</v>
      </c>
      <c r="J27" s="347">
        <f>SUMIF('Inst. by Framework &amp; Suppliers'!$A$1:$A$1598,$A27,'Inst. by Framework &amp; Suppliers'!J$1:J$1598)</f>
        <v>0</v>
      </c>
      <c r="K27" s="40">
        <f>SUMIF('Inst. by Framework &amp; Suppliers'!$A$1:$A$1598,$A27,'Inst. by Framework &amp; Suppliers'!K$1:K$1598)</f>
        <v>0</v>
      </c>
      <c r="M27" s="7"/>
    </row>
    <row r="28" spans="1:13" x14ac:dyDescent="0.2">
      <c r="A28" s="670" t="s">
        <v>251</v>
      </c>
      <c r="B28" s="13" t="str">
        <f>VLOOKUP(A28,'[2]Institutional List'!$A$1:$G$1500,3,FALSE)</f>
        <v>Associate Member</v>
      </c>
      <c r="C28" s="18" t="str">
        <f>VLOOKUP(A28,'[2]Institutional List'!$A$1:$G$1500,4,FALSE)</f>
        <v>HQP</v>
      </c>
      <c r="D28" s="886">
        <f>SUMIF('Inst. by Framework &amp; Suppliers'!$A$1:$A$1598,$A28,'Inst. by Framework &amp; Suppliers'!D$1:D$1598)</f>
        <v>0</v>
      </c>
      <c r="E28" s="887">
        <f>SUMIF('Inst. by Framework &amp; Suppliers'!$A$1:$A$1598,$A28,'Inst. by Framework &amp; Suppliers'!E$1:E$1598)</f>
        <v>0</v>
      </c>
      <c r="F28" s="887">
        <f>SUMIF('Inst. by Framework &amp; Suppliers'!$A$1:$A$1598,$A28,'Inst. by Framework &amp; Suppliers'!F$1:F$1598)</f>
        <v>0</v>
      </c>
      <c r="G28" s="887">
        <f>SUMIF('Inst. by Framework &amp; Suppliers'!$A$1:$A$1598,$A28,'Inst. by Framework &amp; Suppliers'!G$1:G$1598)</f>
        <v>0</v>
      </c>
      <c r="H28" s="1447">
        <f>SUMIF('Inst. by Framework &amp; Suppliers'!$A$1:$A$1598,$A28,'Inst. by Framework &amp; Suppliers'!H$1:H$1598)</f>
        <v>18.13</v>
      </c>
      <c r="I28" s="1448">
        <f>SUMIF('Inst. by Framework &amp; Suppliers'!$A$1:$A$1598,$A28,'Inst. by Framework &amp; Suppliers'!I$1:I$1598)</f>
        <v>0</v>
      </c>
      <c r="J28" s="347">
        <f>SUMIF('Inst. by Framework &amp; Suppliers'!$A$1:$A$1598,$A28,'Inst. by Framework &amp; Suppliers'!J$1:J$1598)</f>
        <v>0</v>
      </c>
      <c r="K28" s="40">
        <f>SUMIF('Inst. by Framework &amp; Suppliers'!$A$1:$A$1598,$A28,'Inst. by Framework &amp; Suppliers'!K$1:K$1598)</f>
        <v>0</v>
      </c>
      <c r="M28" s="7"/>
    </row>
    <row r="29" spans="1:13" x14ac:dyDescent="0.2">
      <c r="A29" s="62" t="s">
        <v>162</v>
      </c>
      <c r="B29" s="13" t="str">
        <f>VLOOKUP(A29,'[2]Institutional List'!$A$1:$G$1500,3,FALSE)</f>
        <v>Associate Member</v>
      </c>
      <c r="C29" s="18" t="str">
        <f>VLOOKUP(A29,'[2]Institutional List'!$A$1:$G$1500,4,FALSE)</f>
        <v>FE</v>
      </c>
      <c r="D29" s="886">
        <f>SUMIF('Inst. by Framework &amp; Suppliers'!$A$1:$A$1598,$A29,'Inst. by Framework &amp; Suppliers'!D$1:D$1598)</f>
        <v>43973.100000000006</v>
      </c>
      <c r="E29" s="887">
        <f>SUMIF('Inst. by Framework &amp; Suppliers'!$A$1:$A$1598,$A29,'Inst. by Framework &amp; Suppliers'!E$1:E$1598)</f>
        <v>71809.565000000002</v>
      </c>
      <c r="F29" s="887">
        <f>SUMIF('Inst. by Framework &amp; Suppliers'!$A$1:$A$1598,$A29,'Inst. by Framework &amp; Suppliers'!F$1:F$1598)</f>
        <v>76925.22</v>
      </c>
      <c r="G29" s="887">
        <f>SUMIF('Inst. by Framework &amp; Suppliers'!$A$1:$A$1598,$A29,'Inst. by Framework &amp; Suppliers'!G$1:G$1598)</f>
        <v>86064</v>
      </c>
      <c r="H29" s="1447">
        <f>SUMIF('Inst. by Framework &amp; Suppliers'!$A$1:$A$1598,$A29,'Inst. by Framework &amp; Suppliers'!H$1:H$1598)</f>
        <v>79978.429000000004</v>
      </c>
      <c r="I29" s="1448">
        <f>SUMIF('Inst. by Framework &amp; Suppliers'!$A$1:$A$1598,$A29,'Inst. by Framework &amp; Suppliers'!I$1:I$1598)</f>
        <v>101239.57</v>
      </c>
      <c r="J29" s="347">
        <f>SUMIF('Inst. by Framework &amp; Suppliers'!$A$1:$A$1598,$A29,'Inst. by Framework &amp; Suppliers'!J$1:J$1598)</f>
        <v>16281.900000000001</v>
      </c>
      <c r="K29" s="130">
        <f>SUMIF('Inst. by Framework &amp; Suppliers'!$A$1:$A$1598,$A29,'Inst. by Framework &amp; Suppliers'!K$1:K$1598)</f>
        <v>37937.199999999997</v>
      </c>
      <c r="M29" s="7"/>
    </row>
    <row r="30" spans="1:13" x14ac:dyDescent="0.2">
      <c r="A30" s="62" t="s">
        <v>130</v>
      </c>
      <c r="B30" s="13" t="str">
        <f>VLOOKUP(A30,'[2]Institutional List'!$A$1:$G$1500,3,FALSE)</f>
        <v>Associate Member</v>
      </c>
      <c r="C30" s="18" t="str">
        <f>VLOOKUP(A30,'[2]Institutional List'!$A$1:$G$1500,4,FALSE)</f>
        <v>FE</v>
      </c>
      <c r="D30" s="886">
        <f>SUMIF('Inst. by Framework &amp; Suppliers'!$A$1:$A$1598,$A30,'Inst. by Framework &amp; Suppliers'!D$1:D$1598)</f>
        <v>21654.010000000002</v>
      </c>
      <c r="E30" s="887">
        <f>SUMIF('Inst. by Framework &amp; Suppliers'!$A$1:$A$1598,$A30,'Inst. by Framework &amp; Suppliers'!E$1:E$1598)</f>
        <v>22522.530000000002</v>
      </c>
      <c r="F30" s="887">
        <f>SUMIF('Inst. by Framework &amp; Suppliers'!$A$1:$A$1598,$A30,'Inst. by Framework &amp; Suppliers'!F$1:F$1598)</f>
        <v>32055.559999999998</v>
      </c>
      <c r="G30" s="887">
        <f>SUMIF('Inst. by Framework &amp; Suppliers'!$A$1:$A$1598,$A30,'Inst. by Framework &amp; Suppliers'!G$1:G$1598)</f>
        <v>27367.95</v>
      </c>
      <c r="H30" s="1447">
        <f>SUMIF('Inst. by Framework &amp; Suppliers'!$A$1:$A$1598,$A30,'Inst. by Framework &amp; Suppliers'!H$1:H$1598)</f>
        <v>21642.58</v>
      </c>
      <c r="I30" s="1448">
        <f>SUMIF('Inst. by Framework &amp; Suppliers'!$A$1:$A$1598,$A30,'Inst. by Framework &amp; Suppliers'!I$1:I$1598)</f>
        <v>19787.310000000001</v>
      </c>
      <c r="J30" s="347">
        <f>SUMIF('Inst. by Framework &amp; Suppliers'!$A$1:$A$1598,$A30,'Inst. by Framework &amp; Suppliers'!J$1:J$1598)</f>
        <v>1263.3699999999999</v>
      </c>
      <c r="K30" s="130">
        <f>SUMIF('Inst. by Framework &amp; Suppliers'!$A$1:$A$1598,$A30,'Inst. by Framework &amp; Suppliers'!K$1:K$1598)</f>
        <v>2087.4199999999996</v>
      </c>
      <c r="M30" s="7"/>
    </row>
    <row r="31" spans="1:13" x14ac:dyDescent="0.2">
      <c r="A31" s="62" t="s">
        <v>181</v>
      </c>
      <c r="B31" s="13" t="str">
        <f>VLOOKUP(A31,'[2]Institutional List'!$A$1:$G$1500,3,FALSE)</f>
        <v>Associate Member</v>
      </c>
      <c r="C31" s="18" t="str">
        <f>VLOOKUP(A31,'[2]Institutional List'!$A$1:$G$1500,4,FALSE)</f>
        <v>FE</v>
      </c>
      <c r="D31" s="886">
        <f>SUMIF('Inst. by Framework &amp; Suppliers'!$A$1:$A$1598,$A31,'Inst. by Framework &amp; Suppliers'!D$1:D$1598)</f>
        <v>1697.39</v>
      </c>
      <c r="E31" s="887">
        <f>SUMIF('Inst. by Framework &amp; Suppliers'!$A$1:$A$1598,$A31,'Inst. by Framework &amp; Suppliers'!E$1:E$1598)</f>
        <v>3702.0000000000023</v>
      </c>
      <c r="F31" s="887">
        <f>SUMIF('Inst. by Framework &amp; Suppliers'!$A$1:$A$1598,$A31,'Inst. by Framework &amp; Suppliers'!F$1:F$1598)</f>
        <v>0</v>
      </c>
      <c r="G31" s="887">
        <f>SUMIF('Inst. by Framework &amp; Suppliers'!$A$1:$A$1598,$A31,'Inst. by Framework &amp; Suppliers'!G$1:G$1598)</f>
        <v>0</v>
      </c>
      <c r="H31" s="1447">
        <f>SUMIF('Inst. by Framework &amp; Suppliers'!$A$1:$A$1598,$A31,'Inst. by Framework &amp; Suppliers'!H$1:H$1598)</f>
        <v>0</v>
      </c>
      <c r="I31" s="1448">
        <f>SUMIF('Inst. by Framework &amp; Suppliers'!$A$1:$A$1598,$A31,'Inst. by Framework &amp; Suppliers'!I$1:I$1598)</f>
        <v>0</v>
      </c>
      <c r="J31" s="347">
        <f>SUMIF('Inst. by Framework &amp; Suppliers'!$A$1:$A$1598,$A31,'Inst. by Framework &amp; Suppliers'!J$1:J$1598)</f>
        <v>0</v>
      </c>
      <c r="K31" s="130">
        <f>SUMIF('Inst. by Framework &amp; Suppliers'!$A$1:$A$1598,$A31,'Inst. by Framework &amp; Suppliers'!K$1:K$1598)</f>
        <v>0</v>
      </c>
      <c r="M31" s="7"/>
    </row>
    <row r="32" spans="1:13" x14ac:dyDescent="0.2">
      <c r="A32" s="62" t="s">
        <v>131</v>
      </c>
      <c r="B32" s="13" t="str">
        <f>VLOOKUP(A32,'[2]Institutional List'!$A$1:$G$1500,3,FALSE)</f>
        <v>Member</v>
      </c>
      <c r="C32" s="18" t="str">
        <f>VLOOKUP(A32,'[2]Institutional List'!$A$1:$G$1500,4,FALSE)</f>
        <v>HE</v>
      </c>
      <c r="D32" s="886">
        <f>SUMIF('Inst. by Framework &amp; Suppliers'!$A$1:$A$1598,$A32,'Inst. by Framework &amp; Suppliers'!D$1:D$1598)</f>
        <v>429460.06000000006</v>
      </c>
      <c r="E32" s="887">
        <f>SUMIF('Inst. by Framework &amp; Suppliers'!$A$1:$A$1598,$A32,'Inst. by Framework &amp; Suppliers'!E$1:E$1598)</f>
        <v>362246.11999999988</v>
      </c>
      <c r="F32" s="887">
        <f>SUMIF('Inst. by Framework &amp; Suppliers'!$A$1:$A$1598,$A32,'Inst. by Framework &amp; Suppliers'!F$1:F$1598)</f>
        <v>347741</v>
      </c>
      <c r="G32" s="887">
        <f>SUMIF('Inst. by Framework &amp; Suppliers'!$A$1:$A$1598,$A32,'Inst. by Framework &amp; Suppliers'!G$1:G$1598)</f>
        <v>407524.59999999992</v>
      </c>
      <c r="H32" s="1447">
        <f>SUMIF('Inst. by Framework &amp; Suppliers'!$A$1:$A$1598,$A32,'Inst. by Framework &amp; Suppliers'!H$1:H$1598)</f>
        <v>403387.98</v>
      </c>
      <c r="I32" s="1448">
        <f>SUMIF('Inst. by Framework &amp; Suppliers'!$A$1:$A$1598,$A32,'Inst. by Framework &amp; Suppliers'!I$1:I$1598)</f>
        <v>508639.00999999995</v>
      </c>
      <c r="J32" s="347">
        <f>SUMIF('Inst. by Framework &amp; Suppliers'!$A$1:$A$1598,$A32,'Inst. by Framework &amp; Suppliers'!J$1:J$1598)</f>
        <v>84278.91</v>
      </c>
      <c r="K32" s="130">
        <f>SUMIF('Inst. by Framework &amp; Suppliers'!$A$1:$A$1598,$A32,'Inst. by Framework &amp; Suppliers'!K$1:K$1598)</f>
        <v>180753.80000000002</v>
      </c>
      <c r="M32" s="7"/>
    </row>
    <row r="33" spans="1:13" x14ac:dyDescent="0.2">
      <c r="A33" s="62" t="s">
        <v>174</v>
      </c>
      <c r="B33" s="13" t="str">
        <f>VLOOKUP(A33,'[2]Institutional List'!$A$1:$G$1500,3,FALSE)</f>
        <v>Associate Member</v>
      </c>
      <c r="C33" s="18" t="str">
        <f>VLOOKUP(A33,'[2]Institutional List'!$A$1:$G$1500,4,FALSE)</f>
        <v>LA</v>
      </c>
      <c r="D33" s="886">
        <f>SUMIF('Inst. by Framework &amp; Suppliers'!$A$1:$A$1598,$A33,'Inst. by Framework &amp; Suppliers'!D$1:D$1598)</f>
        <v>8865.57</v>
      </c>
      <c r="E33" s="887">
        <f>SUMIF('Inst. by Framework &amp; Suppliers'!$A$1:$A$1598,$A33,'Inst. by Framework &amp; Suppliers'!E$1:E$1598)</f>
        <v>4856.1000000000004</v>
      </c>
      <c r="F33" s="887">
        <f>SUMIF('Inst. by Framework &amp; Suppliers'!$A$1:$A$1598,$A33,'Inst. by Framework &amp; Suppliers'!F$1:F$1598)</f>
        <v>0</v>
      </c>
      <c r="G33" s="887">
        <f>SUMIF('Inst. by Framework &amp; Suppliers'!$A$1:$A$1598,$A33,'Inst. by Framework &amp; Suppliers'!G$1:G$1598)</f>
        <v>0</v>
      </c>
      <c r="H33" s="1447">
        <f>SUMIF('Inst. by Framework &amp; Suppliers'!$A$1:$A$1598,$A33,'Inst. by Framework &amp; Suppliers'!H$1:H$1598)</f>
        <v>0</v>
      </c>
      <c r="I33" s="1448">
        <f>SUMIF('Inst. by Framework &amp; Suppliers'!$A$1:$A$1598,$A33,'Inst. by Framework &amp; Suppliers'!I$1:I$1598)</f>
        <v>0</v>
      </c>
      <c r="J33" s="347">
        <f>SUMIF('Inst. by Framework &amp; Suppliers'!$A$1:$A$1598,$A33,'Inst. by Framework &amp; Suppliers'!J$1:J$1598)</f>
        <v>876.92000000000007</v>
      </c>
      <c r="K33" s="130">
        <f>SUMIF('Inst. by Framework &amp; Suppliers'!$A$1:$A$1598,$A33,'Inst. by Framework &amp; Suppliers'!K$1:K$1598)</f>
        <v>1242.3200000000002</v>
      </c>
      <c r="M33" s="7"/>
    </row>
    <row r="34" spans="1:13" x14ac:dyDescent="0.2">
      <c r="A34" s="62" t="s">
        <v>244</v>
      </c>
      <c r="B34" s="13" t="str">
        <f>VLOOKUP(A34,'[2]Institutional List'!$A$1:$G$1500,3,FALSE)</f>
        <v>Associate Member</v>
      </c>
      <c r="C34" s="18" t="str">
        <f>VLOOKUP(A34,'[2]Institutional List'!$A$1:$G$1500,4,FALSE)</f>
        <v>FE</v>
      </c>
      <c r="D34" s="886">
        <f>SUMIF('Inst. by Framework &amp; Suppliers'!$A$1:$A$1598,$A34,'Inst. by Framework &amp; Suppliers'!D$1:D$1598)</f>
        <v>0</v>
      </c>
      <c r="E34" s="887">
        <f>SUMIF('Inst. by Framework &amp; Suppliers'!$A$1:$A$1598,$A34,'Inst. by Framework &amp; Suppliers'!E$1:E$1598)</f>
        <v>0</v>
      </c>
      <c r="F34" s="887">
        <f>SUMIF('Inst. by Framework &amp; Suppliers'!$A$1:$A$1598,$A34,'Inst. by Framework &amp; Suppliers'!F$1:F$1598)</f>
        <v>0</v>
      </c>
      <c r="G34" s="887">
        <f>SUMIF('Inst. by Framework &amp; Suppliers'!$A$1:$A$1598,$A34,'Inst. by Framework &amp; Suppliers'!G$1:G$1598)</f>
        <v>0</v>
      </c>
      <c r="H34" s="1447">
        <f>SUMIF('Inst. by Framework &amp; Suppliers'!$A$1:$A$1598,$A34,'Inst. by Framework &amp; Suppliers'!H$1:H$1598)</f>
        <v>9925.02</v>
      </c>
      <c r="I34" s="1448">
        <f>SUMIF('Inst. by Framework &amp; Suppliers'!$A$1:$A$1598,$A34,'Inst. by Framework &amp; Suppliers'!I$1:I$1598)</f>
        <v>0</v>
      </c>
      <c r="J34" s="347">
        <f>SUMIF('Inst. by Framework &amp; Suppliers'!$A$1:$A$1598,$A34,'Inst. by Framework &amp; Suppliers'!J$1:J$1598)</f>
        <v>0</v>
      </c>
      <c r="K34" s="130">
        <f>SUMIF('Inst. by Framework &amp; Suppliers'!$A$1:$A$1598,$A34,'Inst. by Framework &amp; Suppliers'!K$1:K$1598)</f>
        <v>1530</v>
      </c>
      <c r="M34" s="7"/>
    </row>
    <row r="35" spans="1:13" x14ac:dyDescent="0.2">
      <c r="A35" s="401" t="s">
        <v>226</v>
      </c>
      <c r="B35" s="13" t="str">
        <f>VLOOKUP(A35,'[2]Institutional List'!$A$1:$G$1500,3,FALSE)</f>
        <v>Associate Member</v>
      </c>
      <c r="C35" s="18" t="str">
        <f>VLOOKUP(A35,'[2]Institutional List'!$A$1:$G$1500,4,FALSE)</f>
        <v>HQP</v>
      </c>
      <c r="D35" s="886">
        <f>SUMIF('Inst. by Framework &amp; Suppliers'!$A$1:$A$1598,$A35,'Inst. by Framework &amp; Suppliers'!D$1:D$1598)</f>
        <v>0</v>
      </c>
      <c r="E35" s="887">
        <f>SUMIF('Inst. by Framework &amp; Suppliers'!$A$1:$A$1598,$A35,'Inst. by Framework &amp; Suppliers'!E$1:E$1598)</f>
        <v>0</v>
      </c>
      <c r="F35" s="887">
        <f>SUMIF('Inst. by Framework &amp; Suppliers'!$A$1:$A$1598,$A35,'Inst. by Framework &amp; Suppliers'!F$1:F$1598)</f>
        <v>0</v>
      </c>
      <c r="G35" s="887">
        <f>SUMIF('Inst. by Framework &amp; Suppliers'!$A$1:$A$1598,$A35,'Inst. by Framework &amp; Suppliers'!G$1:G$1598)</f>
        <v>8349.07</v>
      </c>
      <c r="H35" s="1447">
        <f>SUMIF('Inst. by Framework &amp; Suppliers'!$A$1:$A$1598,$A35,'Inst. by Framework &amp; Suppliers'!H$1:H$1598)</f>
        <v>17807.73</v>
      </c>
      <c r="I35" s="1448">
        <f>SUMIF('Inst. by Framework &amp; Suppliers'!$A$1:$A$1598,$A35,'Inst. by Framework &amp; Suppliers'!I$1:I$1598)</f>
        <v>37773.08</v>
      </c>
      <c r="J35" s="347">
        <f>SUMIF('Inst. by Framework &amp; Suppliers'!$A$1:$A$1598,$A35,'Inst. by Framework &amp; Suppliers'!J$1:J$1598)</f>
        <v>10527.050000000001</v>
      </c>
      <c r="K35" s="130">
        <f>SUMIF('Inst. by Framework &amp; Suppliers'!$A$1:$A$1598,$A35,'Inst. by Framework &amp; Suppliers'!K$1:K$1598)</f>
        <v>19702.210000000003</v>
      </c>
      <c r="M35" s="7"/>
    </row>
    <row r="36" spans="1:13" x14ac:dyDescent="0.2">
      <c r="A36" s="62" t="s">
        <v>132</v>
      </c>
      <c r="B36" s="13" t="str">
        <f>VLOOKUP(A36,'[2]Institutional List'!$A$1:$G$1500,3,FALSE)</f>
        <v>Associate Member</v>
      </c>
      <c r="C36" s="18" t="str">
        <f>VLOOKUP(A36,'[2]Institutional List'!$A$1:$G$1500,4,FALSE)</f>
        <v>FE</v>
      </c>
      <c r="D36" s="886">
        <f>SUMIF('Inst. by Framework &amp; Suppliers'!$A$1:$A$1598,$A36,'Inst. by Framework &amp; Suppliers'!D$1:D$1598)</f>
        <v>54732.84</v>
      </c>
      <c r="E36" s="887">
        <f>SUMIF('Inst. by Framework &amp; Suppliers'!$A$1:$A$1598,$A36,'Inst. by Framework &amp; Suppliers'!E$1:E$1598)</f>
        <v>4512.97</v>
      </c>
      <c r="F36" s="887">
        <f>SUMIF('Inst. by Framework &amp; Suppliers'!$A$1:$A$1598,$A36,'Inst. by Framework &amp; Suppliers'!F$1:F$1598)</f>
        <v>8466.2200000000012</v>
      </c>
      <c r="G36" s="887">
        <f>SUMIF('Inst. by Framework &amp; Suppliers'!$A$1:$A$1598,$A36,'Inst. by Framework &amp; Suppliers'!G$1:G$1598)</f>
        <v>14338.960000000001</v>
      </c>
      <c r="H36" s="1447">
        <f>SUMIF('Inst. by Framework &amp; Suppliers'!$A$1:$A$1598,$A36,'Inst. by Framework &amp; Suppliers'!H$1:H$1598)</f>
        <v>4000.3900000000003</v>
      </c>
      <c r="I36" s="1448">
        <f>SUMIF('Inst. by Framework &amp; Suppliers'!$A$1:$A$1598,$A36,'Inst. by Framework &amp; Suppliers'!I$1:I$1598)</f>
        <v>4604.1000000000004</v>
      </c>
      <c r="J36" s="347">
        <f>SUMIF('Inst. by Framework &amp; Suppliers'!$A$1:$A$1598,$A36,'Inst. by Framework &amp; Suppliers'!J$1:J$1598)</f>
        <v>2272.35</v>
      </c>
      <c r="K36" s="40">
        <f>SUMIF('Inst. by Framework &amp; Suppliers'!$A$1:$A$1598,$A36,'Inst. by Framework &amp; Suppliers'!K$1:K$1598)</f>
        <v>4323.05</v>
      </c>
      <c r="M36" s="7"/>
    </row>
    <row r="37" spans="1:13" x14ac:dyDescent="0.2">
      <c r="A37" s="810" t="s">
        <v>259</v>
      </c>
      <c r="B37" s="13" t="str">
        <f>VLOOKUP(A37,'[2]Institutional List'!$A$1:$G$1500,3,FALSE)</f>
        <v>Associate Member</v>
      </c>
      <c r="C37" s="18" t="str">
        <f>VLOOKUP(A37,'[2]Institutional List'!$A$1:$G$1500,4,FALSE)</f>
        <v>NHS</v>
      </c>
      <c r="D37" s="886">
        <f>SUMIF('Inst. by Framework &amp; Suppliers'!$A$1:$A$1598,$A37,'Inst. by Framework &amp; Suppliers'!D$1:D$1598)</f>
        <v>0</v>
      </c>
      <c r="E37" s="887">
        <f>SUMIF('Inst. by Framework &amp; Suppliers'!$A$1:$A$1598,$A37,'Inst. by Framework &amp; Suppliers'!E$1:E$1598)</f>
        <v>0</v>
      </c>
      <c r="F37" s="887">
        <f>SUMIF('Inst. by Framework &amp; Suppliers'!$A$1:$A$1598,$A37,'Inst. by Framework &amp; Suppliers'!F$1:F$1598)</f>
        <v>0</v>
      </c>
      <c r="G37" s="887">
        <f>SUMIF('Inst. by Framework &amp; Suppliers'!$A$1:$A$1598,$A37,'Inst. by Framework &amp; Suppliers'!G$1:G$1598)</f>
        <v>0</v>
      </c>
      <c r="H37" s="1447">
        <f>SUMIF('Inst. by Framework &amp; Suppliers'!$A$1:$A$1598,$A37,'Inst. by Framework &amp; Suppliers'!H$1:H$1598)</f>
        <v>25920.04</v>
      </c>
      <c r="I37" s="1448">
        <f>SUMIF('Inst. by Framework &amp; Suppliers'!$A$1:$A$1598,$A37,'Inst. by Framework &amp; Suppliers'!I$1:I$1598)</f>
        <v>170842.58000000002</v>
      </c>
      <c r="J37" s="347">
        <f>SUMIF('Inst. by Framework &amp; Suppliers'!$A$1:$A$1598,$A37,'Inst. by Framework &amp; Suppliers'!J$1:J$1598)</f>
        <v>49344</v>
      </c>
      <c r="K37" s="130">
        <f>SUMIF('Inst. by Framework &amp; Suppliers'!$A$1:$A$1598,$A37,'Inst. by Framework &amp; Suppliers'!K$1:K$1598)</f>
        <v>98252</v>
      </c>
      <c r="M37" s="7"/>
    </row>
    <row r="38" spans="1:13" x14ac:dyDescent="0.2">
      <c r="A38" s="62" t="s">
        <v>190</v>
      </c>
      <c r="B38" s="13" t="str">
        <f>VLOOKUP(A38,'[2]Institutional List'!$A$1:$G$1500,3,FALSE)</f>
        <v>Associate Member</v>
      </c>
      <c r="C38" s="18" t="str">
        <f>VLOOKUP(A38,'[2]Institutional List'!$A$1:$G$1500,4,FALSE)</f>
        <v>FE</v>
      </c>
      <c r="D38" s="886">
        <f>SUMIF('Inst. by Framework &amp; Suppliers'!$A$1:$A$1598,$A38,'Inst. by Framework &amp; Suppliers'!D$1:D$1598)</f>
        <v>0</v>
      </c>
      <c r="E38" s="887">
        <f>SUMIF('Inst. by Framework &amp; Suppliers'!$A$1:$A$1598,$A38,'Inst. by Framework &amp; Suppliers'!E$1:E$1598)</f>
        <v>0</v>
      </c>
      <c r="F38" s="887">
        <f>SUMIF('Inst. by Framework &amp; Suppliers'!$A$1:$A$1598,$A38,'Inst. by Framework &amp; Suppliers'!F$1:F$1598)</f>
        <v>270</v>
      </c>
      <c r="G38" s="887">
        <f>SUMIF('Inst. by Framework &amp; Suppliers'!$A$1:$A$1598,$A38,'Inst. by Framework &amp; Suppliers'!G$1:G$1598)</f>
        <v>0</v>
      </c>
      <c r="H38" s="1447">
        <f>SUMIF('Inst. by Framework &amp; Suppliers'!$A$1:$A$1598,$A38,'Inst. by Framework &amp; Suppliers'!H$1:H$1598)</f>
        <v>0</v>
      </c>
      <c r="I38" s="1448">
        <f>SUMIF('Inst. by Framework &amp; Suppliers'!$A$1:$A$1598,$A38,'Inst. by Framework &amp; Suppliers'!I$1:I$1598)</f>
        <v>0</v>
      </c>
      <c r="J38" s="347">
        <f>SUMIF('Inst. by Framework &amp; Suppliers'!$A$1:$A$1598,$A38,'Inst. by Framework &amp; Suppliers'!J$1:J$1598)</f>
        <v>0</v>
      </c>
      <c r="K38" s="40">
        <f>SUMIF('Inst. by Framework &amp; Suppliers'!$A$1:$A$1598,$A38,'Inst. by Framework &amp; Suppliers'!K$1:K$1598)</f>
        <v>0</v>
      </c>
      <c r="M38" s="7"/>
    </row>
    <row r="39" spans="1:13" x14ac:dyDescent="0.2">
      <c r="A39" s="62" t="s">
        <v>133</v>
      </c>
      <c r="B39" s="13" t="str">
        <f>VLOOKUP(A39,'[2]Institutional List'!$A$1:$G$1500,3,FALSE)</f>
        <v>Associate Member</v>
      </c>
      <c r="C39" s="18" t="str">
        <f>VLOOKUP(A39,'[2]Institutional List'!$A$1:$G$1500,4,FALSE)</f>
        <v>FE</v>
      </c>
      <c r="D39" s="886">
        <f>SUMIF('Inst. by Framework &amp; Suppliers'!$A$1:$A$1598,$A39,'Inst. by Framework &amp; Suppliers'!D$1:D$1598)</f>
        <v>13592.310000000001</v>
      </c>
      <c r="E39" s="887">
        <f>SUMIF('Inst. by Framework &amp; Suppliers'!$A$1:$A$1598,$A39,'Inst. by Framework &amp; Suppliers'!E$1:E$1598)</f>
        <v>14809.600000000004</v>
      </c>
      <c r="F39" s="887">
        <f>SUMIF('Inst. by Framework &amp; Suppliers'!$A$1:$A$1598,$A39,'Inst. by Framework &amp; Suppliers'!F$1:F$1598)</f>
        <v>14612.220000000001</v>
      </c>
      <c r="G39" s="887">
        <f>SUMIF('Inst. by Framework &amp; Suppliers'!$A$1:$A$1598,$A39,'Inst. by Framework &amp; Suppliers'!G$1:G$1598)</f>
        <v>15770.030000000002</v>
      </c>
      <c r="H39" s="1447">
        <f>SUMIF('Inst. by Framework &amp; Suppliers'!$A$1:$A$1598,$A39,'Inst. by Framework &amp; Suppliers'!H$1:H$1598)</f>
        <v>19179.810000000005</v>
      </c>
      <c r="I39" s="1448">
        <f>SUMIF('Inst. by Framework &amp; Suppliers'!$A$1:$A$1598,$A39,'Inst. by Framework &amp; Suppliers'!I$1:I$1598)</f>
        <v>11870.97</v>
      </c>
      <c r="J39" s="347">
        <f>SUMIF('Inst. by Framework &amp; Suppliers'!$A$1:$A$1598,$A39,'Inst. by Framework &amp; Suppliers'!J$1:J$1598)</f>
        <v>1236.8399999999997</v>
      </c>
      <c r="K39" s="40">
        <f>SUMIF('Inst. by Framework &amp; Suppliers'!$A$1:$A$1598,$A39,'Inst. by Framework &amp; Suppliers'!K$1:K$1598)</f>
        <v>2896.8299999999995</v>
      </c>
      <c r="M39" s="7"/>
    </row>
    <row r="40" spans="1:13" x14ac:dyDescent="0.2">
      <c r="A40" s="62" t="s">
        <v>134</v>
      </c>
      <c r="B40" s="13" t="str">
        <f>VLOOKUP(A40,'[2]Institutional List'!$A$1:$G$1500,3,FALSE)</f>
        <v>Member</v>
      </c>
      <c r="C40" s="18" t="str">
        <f>VLOOKUP(A40,'[2]Institutional List'!$A$1:$G$1500,4,FALSE)</f>
        <v>FE</v>
      </c>
      <c r="D40" s="886">
        <f>SUMIF('Inst. by Framework &amp; Suppliers'!$A$1:$A$1598,$A40,'Inst. by Framework &amp; Suppliers'!D$1:D$1598)</f>
        <v>179427.72999999998</v>
      </c>
      <c r="E40" s="887">
        <f>SUMIF('Inst. by Framework &amp; Suppliers'!$A$1:$A$1598,$A40,'Inst. by Framework &amp; Suppliers'!E$1:E$1598)</f>
        <v>153095.49999999997</v>
      </c>
      <c r="F40" s="887">
        <f>SUMIF('Inst. by Framework &amp; Suppliers'!$A$1:$A$1598,$A40,'Inst. by Framework &amp; Suppliers'!F$1:F$1598)</f>
        <v>112989.69</v>
      </c>
      <c r="G40" s="887">
        <f>SUMIF('Inst. by Framework &amp; Suppliers'!$A$1:$A$1598,$A40,'Inst. by Framework &amp; Suppliers'!G$1:G$1598)</f>
        <v>105071.10999999999</v>
      </c>
      <c r="H40" s="1447">
        <f>SUMIF('Inst. by Framework &amp; Suppliers'!$A$1:$A$1598,$A40,'Inst. by Framework &amp; Suppliers'!H$1:H$1598)</f>
        <v>75045.390000000014</v>
      </c>
      <c r="I40" s="1448">
        <f>SUMIF('Inst. by Framework &amp; Suppliers'!$A$1:$A$1598,$A40,'Inst. by Framework &amp; Suppliers'!I$1:I$1598)</f>
        <v>45524.560000000005</v>
      </c>
      <c r="J40" s="347">
        <f>SUMIF('Inst. by Framework &amp; Suppliers'!$A$1:$A$1598,$A40,'Inst. by Framework &amp; Suppliers'!J$1:J$1598)</f>
        <v>8993.93</v>
      </c>
      <c r="K40" s="40">
        <f>SUMIF('Inst. by Framework &amp; Suppliers'!$A$1:$A$1598,$A40,'Inst. by Framework &amp; Suppliers'!K$1:K$1598)</f>
        <v>18546.64</v>
      </c>
      <c r="M40" s="7"/>
    </row>
    <row r="41" spans="1:13" x14ac:dyDescent="0.2">
      <c r="A41" s="62" t="s">
        <v>135</v>
      </c>
      <c r="B41" s="13" t="str">
        <f>VLOOKUP(A41,'[2]Institutional List'!$A$1:$G$1500,3,FALSE)</f>
        <v>Associate Member</v>
      </c>
      <c r="C41" s="18" t="str">
        <f>VLOOKUP(A41,'[2]Institutional List'!$A$1:$G$1500,4,FALSE)</f>
        <v>FE</v>
      </c>
      <c r="D41" s="886">
        <f>SUMIF('Inst. by Framework &amp; Suppliers'!$A$1:$A$1598,$A41,'Inst. by Framework &amp; Suppliers'!D$1:D$1598)</f>
        <v>103961.97</v>
      </c>
      <c r="E41" s="887">
        <f>SUMIF('Inst. by Framework &amp; Suppliers'!$A$1:$A$1598,$A41,'Inst. by Framework &amp; Suppliers'!E$1:E$1598)</f>
        <v>134496.31624999997</v>
      </c>
      <c r="F41" s="887">
        <f>SUMIF('Inst. by Framework &amp; Suppliers'!$A$1:$A$1598,$A41,'Inst. by Framework &amp; Suppliers'!F$1:F$1598)</f>
        <v>261789.88000000003</v>
      </c>
      <c r="G41" s="887">
        <f>SUMIF('Inst. by Framework &amp; Suppliers'!$A$1:$A$1598,$A41,'Inst. by Framework &amp; Suppliers'!G$1:G$1598)</f>
        <v>266508.73</v>
      </c>
      <c r="H41" s="1447">
        <f>SUMIF('Inst. by Framework &amp; Suppliers'!$A$1:$A$1598,$A41,'Inst. by Framework &amp; Suppliers'!H$1:H$1598)</f>
        <v>53806.289999999994</v>
      </c>
      <c r="I41" s="1448">
        <f>SUMIF('Inst. by Framework &amp; Suppliers'!$A$1:$A$1598,$A41,'Inst. by Framework &amp; Suppliers'!I$1:I$1598)</f>
        <v>17286.86</v>
      </c>
      <c r="J41" s="347">
        <f>SUMIF('Inst. by Framework &amp; Suppliers'!$A$1:$A$1598,$A41,'Inst. by Framework &amp; Suppliers'!J$1:J$1598)</f>
        <v>3879.5900000000006</v>
      </c>
      <c r="K41" s="40">
        <f>SUMIF('Inst. by Framework &amp; Suppliers'!$A$1:$A$1598,$A41,'Inst. by Framework &amp; Suppliers'!K$1:K$1598)</f>
        <v>8898.36</v>
      </c>
      <c r="M41" s="7"/>
    </row>
    <row r="42" spans="1:13" x14ac:dyDescent="0.2">
      <c r="A42" s="62" t="s">
        <v>175</v>
      </c>
      <c r="B42" s="13" t="str">
        <f>VLOOKUP(A42,'[2]Institutional List'!$A$1:$G$1500,3,FALSE)</f>
        <v>Associate Member</v>
      </c>
      <c r="C42" s="18" t="str">
        <f>VLOOKUP(A42,'[2]Institutional List'!$A$1:$G$1500,4,FALSE)</f>
        <v>FE</v>
      </c>
      <c r="D42" s="886">
        <f>SUMIF('Inst. by Framework &amp; Suppliers'!$A$1:$A$1598,$A42,'Inst. by Framework &amp; Suppliers'!D$1:D$1598)</f>
        <v>1768.8700000000001</v>
      </c>
      <c r="E42" s="887">
        <f>SUMIF('Inst. by Framework &amp; Suppliers'!$A$1:$A$1598,$A42,'Inst. by Framework &amp; Suppliers'!E$1:E$1598)</f>
        <v>1011.01</v>
      </c>
      <c r="F42" s="887">
        <f>SUMIF('Inst. by Framework &amp; Suppliers'!$A$1:$A$1598,$A42,'Inst. by Framework &amp; Suppliers'!F$1:F$1598)</f>
        <v>277.72000000000003</v>
      </c>
      <c r="G42" s="887">
        <f>SUMIF('Inst. by Framework &amp; Suppliers'!$A$1:$A$1598,$A42,'Inst. by Framework &amp; Suppliers'!G$1:G$1598)</f>
        <v>1396.11</v>
      </c>
      <c r="H42" s="1447">
        <f>SUMIF('Inst. by Framework &amp; Suppliers'!$A$1:$A$1598,$A42,'Inst. by Framework &amp; Suppliers'!H$1:H$1598)</f>
        <v>526.24</v>
      </c>
      <c r="I42" s="1448">
        <f>SUMIF('Inst. by Framework &amp; Suppliers'!$A$1:$A$1598,$A42,'Inst. by Framework &amp; Suppliers'!I$1:I$1598)</f>
        <v>0</v>
      </c>
      <c r="J42" s="347">
        <f>SUMIF('Inst. by Framework &amp; Suppliers'!$A$1:$A$1598,$A42,'Inst. by Framework &amp; Suppliers'!J$1:J$1598)</f>
        <v>0</v>
      </c>
      <c r="K42" s="40">
        <f>SUMIF('Inst. by Framework &amp; Suppliers'!$A$1:$A$1598,$A42,'Inst. by Framework &amp; Suppliers'!K$1:K$1598)</f>
        <v>0</v>
      </c>
      <c r="M42" s="7"/>
    </row>
    <row r="43" spans="1:13" x14ac:dyDescent="0.2">
      <c r="A43" s="62" t="s">
        <v>182</v>
      </c>
      <c r="B43" s="13" t="str">
        <f>VLOOKUP(A43,'[2]Institutional List'!$A$1:$G$1500,3,FALSE)</f>
        <v>Associate Member</v>
      </c>
      <c r="C43" s="18" t="str">
        <f>VLOOKUP(A43,'[2]Institutional List'!$A$1:$G$1500,4,FALSE)</f>
        <v>FE</v>
      </c>
      <c r="D43" s="886">
        <f>SUMIF('Inst. by Framework &amp; Suppliers'!$A$1:$A$1598,$A43,'Inst. by Framework &amp; Suppliers'!D$1:D$1598)</f>
        <v>11770.13</v>
      </c>
      <c r="E43" s="887">
        <f>SUMIF('Inst. by Framework &amp; Suppliers'!$A$1:$A$1598,$A43,'Inst. by Framework &amp; Suppliers'!E$1:E$1598)</f>
        <v>8523.6699999999983</v>
      </c>
      <c r="F43" s="887">
        <f>SUMIF('Inst. by Framework &amp; Suppliers'!$A$1:$A$1598,$A43,'Inst. by Framework &amp; Suppliers'!F$1:F$1598)</f>
        <v>3818.89</v>
      </c>
      <c r="G43" s="887">
        <f>SUMIF('Inst. by Framework &amp; Suppliers'!$A$1:$A$1598,$A43,'Inst. by Framework &amp; Suppliers'!G$1:G$1598)</f>
        <v>1861.95</v>
      </c>
      <c r="H43" s="1447">
        <f>SUMIF('Inst. by Framework &amp; Suppliers'!$A$1:$A$1598,$A43,'Inst. by Framework &amp; Suppliers'!H$1:H$1598)</f>
        <v>608.24</v>
      </c>
      <c r="I43" s="1448">
        <f>SUMIF('Inst. by Framework &amp; Suppliers'!$A$1:$A$1598,$A43,'Inst. by Framework &amp; Suppliers'!I$1:I$1598)</f>
        <v>0</v>
      </c>
      <c r="J43" s="347">
        <f>SUMIF('Inst. by Framework &amp; Suppliers'!$A$1:$A$1598,$A43,'Inst. by Framework &amp; Suppliers'!J$1:J$1598)</f>
        <v>0</v>
      </c>
      <c r="K43" s="40">
        <f>SUMIF('Inst. by Framework &amp; Suppliers'!$A$1:$A$1598,$A43,'Inst. by Framework &amp; Suppliers'!K$1:K$1598)</f>
        <v>0</v>
      </c>
      <c r="M43" s="7"/>
    </row>
    <row r="44" spans="1:13" x14ac:dyDescent="0.2">
      <c r="A44" s="62" t="s">
        <v>155</v>
      </c>
      <c r="B44" s="13" t="str">
        <f>VLOOKUP(A44,'[2]Institutional List'!$A$1:$G$1500,3,FALSE)</f>
        <v>Affiliate</v>
      </c>
      <c r="C44" s="18" t="str">
        <f>VLOOKUP(A44,'[2]Institutional List'!$A$1:$G$1500,4,FALSE)</f>
        <v>HE</v>
      </c>
      <c r="D44" s="886">
        <f>SUMIF('Inst. by Framework &amp; Suppliers'!$A$1:$A$1598,$A44,'Inst. by Framework &amp; Suppliers'!D$1:D$1598)</f>
        <v>0</v>
      </c>
      <c r="E44" s="887">
        <f>SUMIF('Inst. by Framework &amp; Suppliers'!$A$1:$A$1598,$A44,'Inst. by Framework &amp; Suppliers'!E$1:E$1598)</f>
        <v>0</v>
      </c>
      <c r="F44" s="887">
        <f>SUMIF('Inst. by Framework &amp; Suppliers'!$A$1:$A$1598,$A44,'Inst. by Framework &amp; Suppliers'!F$1:F$1598)</f>
        <v>34799.129999999997</v>
      </c>
      <c r="G44" s="887">
        <f>SUMIF('Inst. by Framework &amp; Suppliers'!$A$1:$A$1598,$A44,'Inst. by Framework &amp; Suppliers'!G$1:G$1598)</f>
        <v>81513.154808639607</v>
      </c>
      <c r="H44" s="1447">
        <f>SUMIF('Inst. by Framework &amp; Suppliers'!$A$1:$A$1598,$A44,'Inst. by Framework &amp; Suppliers'!H$1:H$1598)</f>
        <v>36852.65</v>
      </c>
      <c r="I44" s="1448">
        <f>SUMIF('Inst. by Framework &amp; Suppliers'!$A$1:$A$1598,$A44,'Inst. by Framework &amp; Suppliers'!I$1:I$1598)</f>
        <v>48683.91</v>
      </c>
      <c r="J44" s="347">
        <f>SUMIF('Inst. by Framework &amp; Suppliers'!$A$1:$A$1598,$A44,'Inst. by Framework &amp; Suppliers'!J$1:J$1598)</f>
        <v>9445.44</v>
      </c>
      <c r="K44" s="40">
        <f>SUMIF('Inst. by Framework &amp; Suppliers'!$A$1:$A$1598,$A44,'Inst. by Framework &amp; Suppliers'!K$1:K$1598)</f>
        <v>18623.850000000002</v>
      </c>
      <c r="M44" s="7"/>
    </row>
    <row r="45" spans="1:13" x14ac:dyDescent="0.2">
      <c r="A45" s="27" t="s">
        <v>136</v>
      </c>
      <c r="B45" s="13" t="str">
        <f>VLOOKUP(A45,'[2]Institutional List'!$A$1:$G$1500,3,FALSE)</f>
        <v>Contracted Out</v>
      </c>
      <c r="C45" s="18" t="str">
        <f>VLOOKUP(A45,'[2]Institutional List'!$A$1:$G$1500,4,FALSE)</f>
        <v>FE</v>
      </c>
      <c r="D45" s="886">
        <f>SUMIF('Inst. by Framework &amp; Suppliers'!$A$1:$A$1598,$A45,'Inst. by Framework &amp; Suppliers'!D$1:D$1598)</f>
        <v>308561.06999999995</v>
      </c>
      <c r="E45" s="887">
        <f>SUMIF('Inst. by Framework &amp; Suppliers'!$A$1:$A$1598,$A45,'Inst. by Framework &amp; Suppliers'!E$1:E$1598)</f>
        <v>172325.58999999997</v>
      </c>
      <c r="F45" s="887">
        <f>SUMIF('Inst. by Framework &amp; Suppliers'!$A$1:$A$1598,$A45,'Inst. by Framework &amp; Suppliers'!F$1:F$1598)</f>
        <v>105.89</v>
      </c>
      <c r="G45" s="887">
        <f>SUMIF('Inst. by Framework &amp; Suppliers'!$A$1:$A$1598,$A45,'Inst. by Framework &amp; Suppliers'!G$1:G$1598)</f>
        <v>441.66</v>
      </c>
      <c r="H45" s="1447">
        <f>SUMIF('Inst. by Framework &amp; Suppliers'!$A$1:$A$1598,$A45,'Inst. by Framework &amp; Suppliers'!H$1:H$1598)</f>
        <v>1266.6500000000001</v>
      </c>
      <c r="I45" s="1448">
        <f>SUMIF('Inst. by Framework &amp; Suppliers'!$A$1:$A$1598,$A45,'Inst. by Framework &amp; Suppliers'!I$1:I$1598)</f>
        <v>0</v>
      </c>
      <c r="J45" s="347">
        <f>SUMIF('Inst. by Framework &amp; Suppliers'!$A$1:$A$1598,$A45,'Inst. by Framework &amp; Suppliers'!J$1:J$1598)</f>
        <v>0</v>
      </c>
      <c r="K45" s="40">
        <f>SUMIF('Inst. by Framework &amp; Suppliers'!$A$1:$A$1598,$A45,'Inst. by Framework &amp; Suppliers'!K$1:K$1598)</f>
        <v>0</v>
      </c>
      <c r="M45" s="7"/>
    </row>
    <row r="46" spans="1:13" x14ac:dyDescent="0.2">
      <c r="A46" s="62" t="s">
        <v>183</v>
      </c>
      <c r="B46" s="13" t="str">
        <f>VLOOKUP(A46,'[2]Institutional List'!$A$1:$G$1500,3,FALSE)</f>
        <v>Associate Member</v>
      </c>
      <c r="C46" s="18" t="str">
        <f>VLOOKUP(A46,'[2]Institutional List'!$A$1:$G$1500,4,FALSE)</f>
        <v>Academy</v>
      </c>
      <c r="D46" s="886">
        <f>SUMIF('Inst. by Framework &amp; Suppliers'!$A$1:$A$1598,$A46,'Inst. by Framework &amp; Suppliers'!D$1:D$1598)</f>
        <v>203.98000000000002</v>
      </c>
      <c r="E46" s="887">
        <f>SUMIF('Inst. by Framework &amp; Suppliers'!$A$1:$A$1598,$A46,'Inst. by Framework &amp; Suppliers'!E$1:E$1598)</f>
        <v>610.94000000000005</v>
      </c>
      <c r="F46" s="887">
        <f>SUMIF('Inst. by Framework &amp; Suppliers'!$A$1:$A$1598,$A46,'Inst. by Framework &amp; Suppliers'!F$1:F$1598)</f>
        <v>687.68000000000006</v>
      </c>
      <c r="G46" s="887">
        <f>SUMIF('Inst. by Framework &amp; Suppliers'!$A$1:$A$1598,$A46,'Inst. by Framework &amp; Suppliers'!G$1:G$1598)</f>
        <v>211.81</v>
      </c>
      <c r="H46" s="1447">
        <f>SUMIF('Inst. by Framework &amp; Suppliers'!$A$1:$A$1598,$A46,'Inst. by Framework &amp; Suppliers'!H$1:H$1598)</f>
        <v>0</v>
      </c>
      <c r="I46" s="1448">
        <f>SUMIF('Inst. by Framework &amp; Suppliers'!$A$1:$A$1598,$A46,'Inst. by Framework &amp; Suppliers'!I$1:I$1598)</f>
        <v>0</v>
      </c>
      <c r="J46" s="347">
        <f>SUMIF('Inst. by Framework &amp; Suppliers'!$A$1:$A$1598,$A46,'Inst. by Framework &amp; Suppliers'!J$1:J$1598)</f>
        <v>0</v>
      </c>
      <c r="K46" s="40">
        <f>SUMIF('Inst. by Framework &amp; Suppliers'!$A$1:$A$1598,$A46,'Inst. by Framework &amp; Suppliers'!K$1:K$1598)</f>
        <v>0</v>
      </c>
      <c r="M46" s="7"/>
    </row>
    <row r="47" spans="1:13" x14ac:dyDescent="0.2">
      <c r="A47" s="62" t="s">
        <v>184</v>
      </c>
      <c r="B47" s="13" t="str">
        <f>VLOOKUP(A47,'[2]Institutional List'!$A$1:$G$1500,3,FALSE)</f>
        <v>Associate Member</v>
      </c>
      <c r="C47" s="18" t="str">
        <f>VLOOKUP(A47,'[2]Institutional List'!$A$1:$G$1500,4,FALSE)</f>
        <v>FE</v>
      </c>
      <c r="D47" s="886">
        <f>SUMIF('Inst. by Framework &amp; Suppliers'!$A$1:$A$1598,$A47,'Inst. by Framework &amp; Suppliers'!D$1:D$1598)</f>
        <v>1373.74</v>
      </c>
      <c r="E47" s="887">
        <f>SUMIF('Inst. by Framework &amp; Suppliers'!$A$1:$A$1598,$A47,'Inst. by Framework &amp; Suppliers'!E$1:E$1598)</f>
        <v>860.2299999999999</v>
      </c>
      <c r="F47" s="887">
        <f>SUMIF('Inst. by Framework &amp; Suppliers'!$A$1:$A$1598,$A47,'Inst. by Framework &amp; Suppliers'!F$1:F$1598)</f>
        <v>522.52</v>
      </c>
      <c r="G47" s="887">
        <f>SUMIF('Inst. by Framework &amp; Suppliers'!$A$1:$A$1598,$A47,'Inst. by Framework &amp; Suppliers'!G$1:G$1598)</f>
        <v>606.81999999999994</v>
      </c>
      <c r="H47" s="1447">
        <f>SUMIF('Inst. by Framework &amp; Suppliers'!$A$1:$A$1598,$A47,'Inst. by Framework &amp; Suppliers'!H$1:H$1598)</f>
        <v>1534.9300000000005</v>
      </c>
      <c r="I47" s="1448">
        <f>SUMIF('Inst. by Framework &amp; Suppliers'!$A$1:$A$1598,$A47,'Inst. by Framework &amp; Suppliers'!I$1:I$1598)</f>
        <v>0</v>
      </c>
      <c r="J47" s="347">
        <f>SUMIF('Inst. by Framework &amp; Suppliers'!$A$1:$A$1598,$A47,'Inst. by Framework &amp; Suppliers'!J$1:J$1598)</f>
        <v>0</v>
      </c>
      <c r="K47" s="40">
        <f>SUMIF('Inst. by Framework &amp; Suppliers'!$A$1:$A$1598,$A47,'Inst. by Framework &amp; Suppliers'!K$1:K$1598)</f>
        <v>0</v>
      </c>
      <c r="M47" s="7"/>
    </row>
    <row r="48" spans="1:13" x14ac:dyDescent="0.2">
      <c r="A48" s="62" t="s">
        <v>191</v>
      </c>
      <c r="B48" s="13" t="str">
        <f>VLOOKUP(A48,'[2]Institutional List'!$A$1:$G$1500,3,FALSE)</f>
        <v>Associate Member</v>
      </c>
      <c r="C48" s="18" t="str">
        <f>VLOOKUP(A48,'[2]Institutional List'!$A$1:$G$1500,4,FALSE)</f>
        <v>FE</v>
      </c>
      <c r="D48" s="886">
        <f>SUMIF('Inst. by Framework &amp; Suppliers'!$A$1:$A$1598,$A48,'Inst. by Framework &amp; Suppliers'!D$1:D$1598)</f>
        <v>0</v>
      </c>
      <c r="E48" s="887">
        <f>SUMIF('Inst. by Framework &amp; Suppliers'!$A$1:$A$1598,$A48,'Inst. by Framework &amp; Suppliers'!E$1:E$1598)</f>
        <v>32.340000000000003</v>
      </c>
      <c r="F48" s="887">
        <f>SUMIF('Inst. by Framework &amp; Suppliers'!$A$1:$A$1598,$A48,'Inst. by Framework &amp; Suppliers'!F$1:F$1598)</f>
        <v>2071.79</v>
      </c>
      <c r="G48" s="887">
        <f>SUMIF('Inst. by Framework &amp; Suppliers'!$A$1:$A$1598,$A48,'Inst. by Framework &amp; Suppliers'!G$1:G$1598)</f>
        <v>0</v>
      </c>
      <c r="H48" s="1447">
        <f>SUMIF('Inst. by Framework &amp; Suppliers'!$A$1:$A$1598,$A48,'Inst. by Framework &amp; Suppliers'!H$1:H$1598)</f>
        <v>0</v>
      </c>
      <c r="I48" s="1448">
        <f>SUMIF('Inst. by Framework &amp; Suppliers'!$A$1:$A$1598,$A48,'Inst. by Framework &amp; Suppliers'!I$1:I$1598)</f>
        <v>0</v>
      </c>
      <c r="J48" s="347">
        <f>SUMIF('Inst. by Framework &amp; Suppliers'!$A$1:$A$1598,$A48,'Inst. by Framework &amp; Suppliers'!J$1:J$1598)</f>
        <v>0</v>
      </c>
      <c r="K48" s="130">
        <f>SUMIF('Inst. by Framework &amp; Suppliers'!$A$1:$A$1598,$A48,'Inst. by Framework &amp; Suppliers'!K$1:K$1598)</f>
        <v>0</v>
      </c>
      <c r="M48" s="7"/>
    </row>
    <row r="49" spans="1:13" x14ac:dyDescent="0.2">
      <c r="A49" s="401" t="s">
        <v>227</v>
      </c>
      <c r="B49" s="13" t="str">
        <f>VLOOKUP(A49,'[2]Institutional List'!$A$1:$G$1500,3,FALSE)</f>
        <v>Associate Member</v>
      </c>
      <c r="C49" s="18" t="str">
        <f>VLOOKUP(A49,'[2]Institutional List'!$A$1:$G$1500,4,FALSE)</f>
        <v>HQP</v>
      </c>
      <c r="D49" s="886">
        <f>SUMIF('Inst. by Framework &amp; Suppliers'!$A$1:$A$1598,$A49,'Inst. by Framework &amp; Suppliers'!D$1:D$1598)</f>
        <v>0</v>
      </c>
      <c r="E49" s="887">
        <f>SUMIF('Inst. by Framework &amp; Suppliers'!$A$1:$A$1598,$A49,'Inst. by Framework &amp; Suppliers'!E$1:E$1598)</f>
        <v>0</v>
      </c>
      <c r="F49" s="887">
        <f>SUMIF('Inst. by Framework &amp; Suppliers'!$A$1:$A$1598,$A49,'Inst. by Framework &amp; Suppliers'!F$1:F$1598)</f>
        <v>0</v>
      </c>
      <c r="G49" s="887">
        <f>SUMIF('Inst. by Framework &amp; Suppliers'!$A$1:$A$1598,$A49,'Inst. by Framework &amp; Suppliers'!G$1:G$1598)</f>
        <v>1384.6100000000001</v>
      </c>
      <c r="H49" s="1447">
        <f>SUMIF('Inst. by Framework &amp; Suppliers'!$A$1:$A$1598,$A49,'Inst. by Framework &amp; Suppliers'!H$1:H$1598)</f>
        <v>0</v>
      </c>
      <c r="I49" s="1448">
        <f>SUMIF('Inst. by Framework &amp; Suppliers'!$A$1:$A$1598,$A49,'Inst. by Framework &amp; Suppliers'!I$1:I$1598)</f>
        <v>0</v>
      </c>
      <c r="J49" s="347">
        <f>SUMIF('Inst. by Framework &amp; Suppliers'!$A$1:$A$1598,$A49,'Inst. by Framework &amp; Suppliers'!J$1:J$1598)</f>
        <v>0</v>
      </c>
      <c r="K49" s="130">
        <f>SUMIF('Inst. by Framework &amp; Suppliers'!$A$1:$A$1598,$A49,'Inst. by Framework &amp; Suppliers'!K$1:K$1598)</f>
        <v>0</v>
      </c>
      <c r="M49" s="7"/>
    </row>
    <row r="50" spans="1:13" x14ac:dyDescent="0.2">
      <c r="A50" s="721" t="s">
        <v>253</v>
      </c>
      <c r="B50" s="13" t="str">
        <f>VLOOKUP(A50,'[2]Institutional List'!$A$1:$G$1500,3,FALSE)</f>
        <v>Associate Member</v>
      </c>
      <c r="C50" s="18" t="str">
        <f>VLOOKUP(A50,'[2]Institutional List'!$A$1:$G$1500,4,FALSE)</f>
        <v>HQP</v>
      </c>
      <c r="D50" s="886">
        <f>SUMIF('Inst. by Framework &amp; Suppliers'!$A$1:$A$1598,$A50,'Inst. by Framework &amp; Suppliers'!D$1:D$1598)</f>
        <v>0</v>
      </c>
      <c r="E50" s="887">
        <f>SUMIF('Inst. by Framework &amp; Suppliers'!$A$1:$A$1598,$A50,'Inst. by Framework &amp; Suppliers'!E$1:E$1598)</f>
        <v>0</v>
      </c>
      <c r="F50" s="887">
        <f>SUMIF('Inst. by Framework &amp; Suppliers'!$A$1:$A$1598,$A50,'Inst. by Framework &amp; Suppliers'!F$1:F$1598)</f>
        <v>0</v>
      </c>
      <c r="G50" s="887">
        <f>SUMIF('Inst. by Framework &amp; Suppliers'!$A$1:$A$1598,$A50,'Inst. by Framework &amp; Suppliers'!G$1:G$1598)</f>
        <v>0</v>
      </c>
      <c r="H50" s="1447">
        <f>SUMIF('Inst. by Framework &amp; Suppliers'!$A$1:$A$1598,$A50,'Inst. by Framework &amp; Suppliers'!H$1:H$1598)</f>
        <v>8465.89</v>
      </c>
      <c r="I50" s="1448">
        <f>SUMIF('Inst. by Framework &amp; Suppliers'!$A$1:$A$1598,$A50,'Inst. by Framework &amp; Suppliers'!I$1:I$1598)</f>
        <v>8809.24</v>
      </c>
      <c r="J50" s="347">
        <f>SUMIF('Inst. by Framework &amp; Suppliers'!$A$1:$A$1598,$A50,'Inst. by Framework &amp; Suppliers'!J$1:J$1598)</f>
        <v>0</v>
      </c>
      <c r="K50" s="130">
        <f>SUMIF('Inst. by Framework &amp; Suppliers'!$A$1:$A$1598,$A50,'Inst. by Framework &amp; Suppliers'!K$1:K$1598)</f>
        <v>0</v>
      </c>
      <c r="M50" s="7"/>
    </row>
    <row r="51" spans="1:13" x14ac:dyDescent="0.2">
      <c r="A51" s="721" t="s">
        <v>254</v>
      </c>
      <c r="B51" s="13" t="str">
        <f>VLOOKUP(A51,'[2]Institutional List'!$A$1:$G$1500,3,FALSE)</f>
        <v>Associate Member</v>
      </c>
      <c r="C51" s="18" t="str">
        <f>VLOOKUP(A51,'[2]Institutional List'!$A$1:$G$1500,4,FALSE)</f>
        <v>HQP</v>
      </c>
      <c r="D51" s="886">
        <f>SUMIF('Inst. by Framework &amp; Suppliers'!$A$1:$A$1598,$A51,'Inst. by Framework &amp; Suppliers'!D$1:D$1598)</f>
        <v>0</v>
      </c>
      <c r="E51" s="887">
        <f>SUMIF('Inst. by Framework &amp; Suppliers'!$A$1:$A$1598,$A51,'Inst. by Framework &amp; Suppliers'!E$1:E$1598)</f>
        <v>0</v>
      </c>
      <c r="F51" s="887">
        <f>SUMIF('Inst. by Framework &amp; Suppliers'!$A$1:$A$1598,$A51,'Inst. by Framework &amp; Suppliers'!F$1:F$1598)</f>
        <v>0</v>
      </c>
      <c r="G51" s="887">
        <f>SUMIF('Inst. by Framework &amp; Suppliers'!$A$1:$A$1598,$A51,'Inst. by Framework &amp; Suppliers'!G$1:G$1598)</f>
        <v>0</v>
      </c>
      <c r="H51" s="1447">
        <f>SUMIF('Inst. by Framework &amp; Suppliers'!$A$1:$A$1598,$A51,'Inst. by Framework &amp; Suppliers'!H$1:H$1598)</f>
        <v>241.94999999999996</v>
      </c>
      <c r="I51" s="1448">
        <f>SUMIF('Inst. by Framework &amp; Suppliers'!$A$1:$A$1598,$A51,'Inst. by Framework &amp; Suppliers'!I$1:I$1598)</f>
        <v>1963.0500000000002</v>
      </c>
      <c r="J51" s="347">
        <f>SUMIF('Inst. by Framework &amp; Suppliers'!$A$1:$A$1598,$A51,'Inst. by Framework &amp; Suppliers'!J$1:J$1598)</f>
        <v>883.66000000000008</v>
      </c>
      <c r="K51" s="130">
        <f>SUMIF('Inst. by Framework &amp; Suppliers'!$A$1:$A$1598,$A51,'Inst. by Framework &amp; Suppliers'!K$1:K$1598)</f>
        <v>1767.3000000000002</v>
      </c>
      <c r="M51" s="7"/>
    </row>
    <row r="52" spans="1:13" x14ac:dyDescent="0.2">
      <c r="A52" s="62" t="s">
        <v>137</v>
      </c>
      <c r="B52" s="13" t="str">
        <f>VLOOKUP(A52,'[2]Institutional List'!$A$1:$G$1500,3,FALSE)</f>
        <v>Associate Member</v>
      </c>
      <c r="C52" s="18" t="str">
        <f>VLOOKUP(A52,'[2]Institutional List'!$A$1:$G$1500,4,FALSE)</f>
        <v>FE</v>
      </c>
      <c r="D52" s="886">
        <f>SUMIF('Inst. by Framework &amp; Suppliers'!$A$1:$A$1598,$A52,'Inst. by Framework &amp; Suppliers'!D$1:D$1598)</f>
        <v>37531.51</v>
      </c>
      <c r="E52" s="887">
        <f>SUMIF('Inst. by Framework &amp; Suppliers'!$A$1:$A$1598,$A52,'Inst. by Framework &amp; Suppliers'!E$1:E$1598)</f>
        <v>41461.813750000001</v>
      </c>
      <c r="F52" s="887">
        <f>SUMIF('Inst. by Framework &amp; Suppliers'!$A$1:$A$1598,$A52,'Inst. by Framework &amp; Suppliers'!F$1:F$1598)</f>
        <v>38713.649999999994</v>
      </c>
      <c r="G52" s="887">
        <f>SUMIF('Inst. by Framework &amp; Suppliers'!$A$1:$A$1598,$A52,'Inst. by Framework &amp; Suppliers'!G$1:G$1598)</f>
        <v>57997.61</v>
      </c>
      <c r="H52" s="1447">
        <f>SUMIF('Inst. by Framework &amp; Suppliers'!$A$1:$A$1598,$A52,'Inst. by Framework &amp; Suppliers'!H$1:H$1598)</f>
        <v>70547.310000000012</v>
      </c>
      <c r="I52" s="1448">
        <f>SUMIF('Inst. by Framework &amp; Suppliers'!$A$1:$A$1598,$A52,'Inst. by Framework &amp; Suppliers'!I$1:I$1598)</f>
        <v>86523.040091087823</v>
      </c>
      <c r="J52" s="347">
        <f>SUMIF('Inst. by Framework &amp; Suppliers'!$A$1:$A$1598,$A52,'Inst. by Framework &amp; Suppliers'!J$1:J$1598)</f>
        <v>12004.080000000002</v>
      </c>
      <c r="K52" s="130">
        <f>SUMIF('Inst. by Framework &amp; Suppliers'!$A$1:$A$1598,$A52,'Inst. by Framework &amp; Suppliers'!K$1:K$1598)</f>
        <v>32550</v>
      </c>
      <c r="M52" s="7"/>
    </row>
    <row r="53" spans="1:13" x14ac:dyDescent="0.2">
      <c r="A53" s="62" t="s">
        <v>195</v>
      </c>
      <c r="B53" s="13" t="str">
        <f>VLOOKUP(A53,'[2]Institutional List'!$A$1:$G$1500,3,FALSE)</f>
        <v>Associate Member</v>
      </c>
      <c r="C53" s="18" t="str">
        <f>VLOOKUP(A53,'[2]Institutional List'!$A$1:$G$1500,4,FALSE)</f>
        <v>FE</v>
      </c>
      <c r="D53" s="886">
        <f>SUMIF('Inst. by Framework &amp; Suppliers'!$A$1:$A$1598,$A53,'Inst. by Framework &amp; Suppliers'!D$1:D$1598)</f>
        <v>0</v>
      </c>
      <c r="E53" s="887">
        <f>SUMIF('Inst. by Framework &amp; Suppliers'!$A$1:$A$1598,$A53,'Inst. by Framework &amp; Suppliers'!E$1:E$1598)</f>
        <v>136.19999999999999</v>
      </c>
      <c r="F53" s="887">
        <f>SUMIF('Inst. by Framework &amp; Suppliers'!$A$1:$A$1598,$A53,'Inst. by Framework &amp; Suppliers'!F$1:F$1598)</f>
        <v>0</v>
      </c>
      <c r="G53" s="887">
        <f>SUMIF('Inst. by Framework &amp; Suppliers'!$A$1:$A$1598,$A53,'Inst. by Framework &amp; Suppliers'!G$1:G$1598)</f>
        <v>0</v>
      </c>
      <c r="H53" s="1447">
        <f>SUMIF('Inst. by Framework &amp; Suppliers'!$A$1:$A$1598,$A53,'Inst. by Framework &amp; Suppliers'!H$1:H$1598)</f>
        <v>0</v>
      </c>
      <c r="I53" s="1448">
        <f>SUMIF('Inst. by Framework &amp; Suppliers'!$A$1:$A$1598,$A53,'Inst. by Framework &amp; Suppliers'!I$1:I$1598)</f>
        <v>0</v>
      </c>
      <c r="J53" s="347">
        <f>SUMIF('Inst. by Framework &amp; Suppliers'!$A$1:$A$1598,$A53,'Inst. by Framework &amp; Suppliers'!J$1:J$1598)</f>
        <v>0</v>
      </c>
      <c r="K53" s="130">
        <f>SUMIF('Inst. by Framework &amp; Suppliers'!$A$1:$A$1598,$A53,'Inst. by Framework &amp; Suppliers'!K$1:K$1598)</f>
        <v>0</v>
      </c>
      <c r="M53" s="7"/>
    </row>
    <row r="54" spans="1:13" x14ac:dyDescent="0.2">
      <c r="A54" s="62" t="s">
        <v>138</v>
      </c>
      <c r="B54" s="13" t="str">
        <f>VLOOKUP(A54,'[2]Institutional List'!$A$1:$G$1500,3,FALSE)</f>
        <v>Associate Member</v>
      </c>
      <c r="C54" s="18" t="str">
        <f>VLOOKUP(A54,'[2]Institutional List'!$A$1:$G$1500,4,FALSE)</f>
        <v>FE</v>
      </c>
      <c r="D54" s="886">
        <f>SUMIF('Inst. by Framework &amp; Suppliers'!$A$1:$A$1598,$A54,'Inst. by Framework &amp; Suppliers'!D$1:D$1598)</f>
        <v>23491.729999999996</v>
      </c>
      <c r="E54" s="887">
        <f>SUMIF('Inst. by Framework &amp; Suppliers'!$A$1:$A$1598,$A54,'Inst. by Framework &amp; Suppliers'!E$1:E$1598)</f>
        <v>14709.570000000002</v>
      </c>
      <c r="F54" s="887">
        <f>SUMIF('Inst. by Framework &amp; Suppliers'!$A$1:$A$1598,$A54,'Inst. by Framework &amp; Suppliers'!F$1:F$1598)</f>
        <v>8671.8000000000011</v>
      </c>
      <c r="G54" s="887">
        <f>SUMIF('Inst. by Framework &amp; Suppliers'!$A$1:$A$1598,$A54,'Inst. by Framework &amp; Suppliers'!G$1:G$1598)</f>
        <v>37058.549999999996</v>
      </c>
      <c r="H54" s="1447">
        <f>SUMIF('Inst. by Framework &amp; Suppliers'!$A$1:$A$1598,$A54,'Inst. by Framework &amp; Suppliers'!H$1:H$1598)</f>
        <v>62976.840000000004</v>
      </c>
      <c r="I54" s="1448">
        <f>SUMIF('Inst. by Framework &amp; Suppliers'!$A$1:$A$1598,$A54,'Inst. by Framework &amp; Suppliers'!I$1:I$1598)</f>
        <v>24573.35</v>
      </c>
      <c r="J54" s="347">
        <f>SUMIF('Inst. by Framework &amp; Suppliers'!$A$1:$A$1598,$A54,'Inst. by Framework &amp; Suppliers'!J$1:J$1598)</f>
        <v>849.28</v>
      </c>
      <c r="K54" s="130">
        <f>SUMIF('Inst. by Framework &amp; Suppliers'!$A$1:$A$1598,$A54,'Inst. by Framework &amp; Suppliers'!K$1:K$1598)</f>
        <v>2972.07</v>
      </c>
      <c r="M54" s="7"/>
    </row>
    <row r="55" spans="1:13" x14ac:dyDescent="0.2">
      <c r="A55" s="62" t="s">
        <v>139</v>
      </c>
      <c r="B55" s="13" t="str">
        <f>VLOOKUP(A55,'[2]Institutional List'!$A$1:$G$1500,3,FALSE)</f>
        <v>Associate Member</v>
      </c>
      <c r="C55" s="18" t="str">
        <f>VLOOKUP(A55,'[2]Institutional List'!$A$1:$G$1500,4,FALSE)</f>
        <v>FE</v>
      </c>
      <c r="D55" s="886">
        <f>SUMIF('Inst. by Framework &amp; Suppliers'!$A$1:$A$1598,$A55,'Inst. by Framework &amp; Suppliers'!D$1:D$1598)</f>
        <v>154616.75999999998</v>
      </c>
      <c r="E55" s="887">
        <f>SUMIF('Inst. by Framework &amp; Suppliers'!$A$1:$A$1598,$A55,'Inst. by Framework &amp; Suppliers'!E$1:E$1598)</f>
        <v>156448.13222222219</v>
      </c>
      <c r="F55" s="887">
        <f>SUMIF('Inst. by Framework &amp; Suppliers'!$A$1:$A$1598,$A55,'Inst. by Framework &amp; Suppliers'!F$1:F$1598)</f>
        <v>147240.75666666665</v>
      </c>
      <c r="G55" s="887">
        <f>SUMIF('Inst. by Framework &amp; Suppliers'!$A$1:$A$1598,$A55,'Inst. by Framework &amp; Suppliers'!G$1:G$1598)</f>
        <v>145305.18</v>
      </c>
      <c r="H55" s="1447">
        <f>SUMIF('Inst. by Framework &amp; Suppliers'!$A$1:$A$1598,$A55,'Inst. by Framework &amp; Suppliers'!H$1:H$1598)</f>
        <v>125459.98</v>
      </c>
      <c r="I55" s="1448">
        <f>SUMIF('Inst. by Framework &amp; Suppliers'!$A$1:$A$1598,$A55,'Inst. by Framework &amp; Suppliers'!I$1:I$1598)</f>
        <v>159730.63003244877</v>
      </c>
      <c r="J55" s="347">
        <f>SUMIF('Inst. by Framework &amp; Suppliers'!$A$1:$A$1598,$A55,'Inst. by Framework &amp; Suppliers'!J$1:J$1598)</f>
        <v>22953.7</v>
      </c>
      <c r="K55" s="130">
        <f>SUMIF('Inst. by Framework &amp; Suppliers'!$A$1:$A$1598,$A55,'Inst. by Framework &amp; Suppliers'!K$1:K$1598)</f>
        <v>53979.55</v>
      </c>
      <c r="M55" s="7"/>
    </row>
    <row r="56" spans="1:13" x14ac:dyDescent="0.2">
      <c r="A56" s="62" t="s">
        <v>164</v>
      </c>
      <c r="B56" s="13" t="str">
        <f>VLOOKUP(A56,'[2]Institutional List'!$A$1:$G$1500,3,FALSE)</f>
        <v>Associate Member</v>
      </c>
      <c r="C56" s="18" t="str">
        <f>VLOOKUP(A56,'[2]Institutional List'!$A$1:$G$1500,4,FALSE)</f>
        <v>Academy</v>
      </c>
      <c r="D56" s="886">
        <f>SUMIF('Inst. by Framework &amp; Suppliers'!$A$1:$A$1598,$A56,'Inst. by Framework &amp; Suppliers'!D$1:D$1598)</f>
        <v>1700.38</v>
      </c>
      <c r="E56" s="887">
        <f>SUMIF('Inst. by Framework &amp; Suppliers'!$A$1:$A$1598,$A56,'Inst. by Framework &amp; Suppliers'!E$1:E$1598)</f>
        <v>872.55</v>
      </c>
      <c r="F56" s="887">
        <f>SUMIF('Inst. by Framework &amp; Suppliers'!$A$1:$A$1598,$A56,'Inst. by Framework &amp; Suppliers'!F$1:F$1598)</f>
        <v>342.71999999999997</v>
      </c>
      <c r="G56" s="887">
        <f>SUMIF('Inst. by Framework &amp; Suppliers'!$A$1:$A$1598,$A56,'Inst. by Framework &amp; Suppliers'!G$1:G$1598)</f>
        <v>0</v>
      </c>
      <c r="H56" s="1447">
        <f>SUMIF('Inst. by Framework &amp; Suppliers'!$A$1:$A$1598,$A56,'Inst. by Framework &amp; Suppliers'!H$1:H$1598)</f>
        <v>0</v>
      </c>
      <c r="I56" s="1448">
        <f>SUMIF('Inst. by Framework &amp; Suppliers'!$A$1:$A$1598,$A56,'Inst. by Framework &amp; Suppliers'!I$1:I$1598)</f>
        <v>0</v>
      </c>
      <c r="J56" s="347">
        <f>SUMIF('Inst. by Framework &amp; Suppliers'!$A$1:$A$1598,$A56,'Inst. by Framework &amp; Suppliers'!J$1:J$1598)</f>
        <v>0</v>
      </c>
      <c r="K56" s="130">
        <f>SUMIF('Inst. by Framework &amp; Suppliers'!$A$1:$A$1598,$A56,'Inst. by Framework &amp; Suppliers'!K$1:K$1598)</f>
        <v>0</v>
      </c>
      <c r="M56" s="7"/>
    </row>
    <row r="57" spans="1:13" x14ac:dyDescent="0.2">
      <c r="A57" s="62" t="s">
        <v>176</v>
      </c>
      <c r="B57" s="13" t="str">
        <f>VLOOKUP(A57,'[2]Institutional List'!$A$1:$G$1500,3,FALSE)</f>
        <v>Associate Member</v>
      </c>
      <c r="C57" s="18" t="str">
        <f>VLOOKUP(A57,'[2]Institutional List'!$A$1:$G$1500,4,FALSE)</f>
        <v>Academy</v>
      </c>
      <c r="D57" s="886">
        <f>SUMIF('Inst. by Framework &amp; Suppliers'!$A$1:$A$1598,$A57,'Inst. by Framework &amp; Suppliers'!D$1:D$1598)</f>
        <v>5604.68</v>
      </c>
      <c r="E57" s="887">
        <f>SUMIF('Inst. by Framework &amp; Suppliers'!$A$1:$A$1598,$A57,'Inst. by Framework &amp; Suppliers'!E$1:E$1598)</f>
        <v>16148.240000000002</v>
      </c>
      <c r="F57" s="887">
        <f>SUMIF('Inst. by Framework &amp; Suppliers'!$A$1:$A$1598,$A57,'Inst. by Framework &amp; Suppliers'!F$1:F$1598)</f>
        <v>0</v>
      </c>
      <c r="G57" s="887">
        <f>SUMIF('Inst. by Framework &amp; Suppliers'!$A$1:$A$1598,$A57,'Inst. by Framework &amp; Suppliers'!G$1:G$1598)</f>
        <v>669.66000000000008</v>
      </c>
      <c r="H57" s="1447">
        <f>SUMIF('Inst. by Framework &amp; Suppliers'!$A$1:$A$1598,$A57,'Inst. by Framework &amp; Suppliers'!H$1:H$1598)</f>
        <v>148.12</v>
      </c>
      <c r="I57" s="1448">
        <f>SUMIF('Inst. by Framework &amp; Suppliers'!$A$1:$A$1598,$A57,'Inst. by Framework &amp; Suppliers'!I$1:I$1598)</f>
        <v>0</v>
      </c>
      <c r="J57" s="347">
        <f>SUMIF('Inst. by Framework &amp; Suppliers'!$A$1:$A$1598,$A57,'Inst. by Framework &amp; Suppliers'!J$1:J$1598)</f>
        <v>0</v>
      </c>
      <c r="K57" s="130">
        <f>SUMIF('Inst. by Framework &amp; Suppliers'!$A$1:$A$1598,$A57,'Inst. by Framework &amp; Suppliers'!K$1:K$1598)</f>
        <v>0</v>
      </c>
      <c r="M57" s="7"/>
    </row>
    <row r="58" spans="1:13" x14ac:dyDescent="0.2">
      <c r="A58" s="62" t="s">
        <v>140</v>
      </c>
      <c r="B58" s="13" t="str">
        <f>VLOOKUP(A58,'[2]Institutional List'!$A$1:$G$1500,3,FALSE)</f>
        <v>Contracted Out</v>
      </c>
      <c r="C58" s="18" t="str">
        <f>VLOOKUP(A58,'[2]Institutional List'!$A$1:$G$1500,4,FALSE)</f>
        <v>FE</v>
      </c>
      <c r="D58" s="886">
        <f>SUMIF('Inst. by Framework &amp; Suppliers'!$A$1:$A$1598,$A58,'Inst. by Framework &amp; Suppliers'!D$1:D$1598)</f>
        <v>15502.609999999999</v>
      </c>
      <c r="E58" s="887">
        <f>SUMIF('Inst. by Framework &amp; Suppliers'!$A$1:$A$1598,$A58,'Inst. by Framework &amp; Suppliers'!E$1:E$1598)</f>
        <v>84931.549999999988</v>
      </c>
      <c r="F58" s="887">
        <f>SUMIF('Inst. by Framework &amp; Suppliers'!$A$1:$A$1598,$A58,'Inst. by Framework &amp; Suppliers'!F$1:F$1598)</f>
        <v>74488.052500000005</v>
      </c>
      <c r="G58" s="887">
        <f>SUMIF('Inst. by Framework &amp; Suppliers'!$A$1:$A$1598,$A58,'Inst. by Framework &amp; Suppliers'!G$1:G$1598)</f>
        <v>8975.3499999999985</v>
      </c>
      <c r="H58" s="1447">
        <f>SUMIF('Inst. by Framework &amp; Suppliers'!$A$1:$A$1598,$A58,'Inst. by Framework &amp; Suppliers'!H$1:H$1598)</f>
        <v>0</v>
      </c>
      <c r="I58" s="1448">
        <f>SUMIF('Inst. by Framework &amp; Suppliers'!$A$1:$A$1598,$A58,'Inst. by Framework &amp; Suppliers'!I$1:I$1598)</f>
        <v>0</v>
      </c>
      <c r="J58" s="347">
        <f>SUMIF('Inst. by Framework &amp; Suppliers'!$A$1:$A$1598,$A58,'Inst. by Framework &amp; Suppliers'!J$1:J$1598)</f>
        <v>0</v>
      </c>
      <c r="K58" s="130">
        <f>SUMIF('Inst. by Framework &amp; Suppliers'!$A$1:$A$1598,$A58,'Inst. by Framework &amp; Suppliers'!K$1:K$1598)</f>
        <v>0</v>
      </c>
      <c r="M58" s="7"/>
    </row>
    <row r="59" spans="1:13" x14ac:dyDescent="0.2">
      <c r="A59" s="62" t="s">
        <v>196</v>
      </c>
      <c r="B59" s="13" t="str">
        <f>VLOOKUP(A59,'[2]Institutional List'!$A$1:$G$1500,3,FALSE)</f>
        <v>Associate Member</v>
      </c>
      <c r="C59" s="18" t="str">
        <f>VLOOKUP(A59,'[2]Institutional List'!$A$1:$G$1500,4,FALSE)</f>
        <v>FE</v>
      </c>
      <c r="D59" s="886">
        <f>SUMIF('Inst. by Framework &amp; Suppliers'!$A$1:$A$1598,$A59,'Inst. by Framework &amp; Suppliers'!D$1:D$1598)</f>
        <v>0</v>
      </c>
      <c r="E59" s="887">
        <f>SUMIF('Inst. by Framework &amp; Suppliers'!$A$1:$A$1598,$A59,'Inst. by Framework &amp; Suppliers'!E$1:E$1598)</f>
        <v>0</v>
      </c>
      <c r="F59" s="887">
        <f>SUMIF('Inst. by Framework &amp; Suppliers'!$A$1:$A$1598,$A59,'Inst. by Framework &amp; Suppliers'!F$1:F$1598)</f>
        <v>44.84</v>
      </c>
      <c r="G59" s="887">
        <f>SUMIF('Inst. by Framework &amp; Suppliers'!$A$1:$A$1598,$A59,'Inst. by Framework &amp; Suppliers'!G$1:G$1598)</f>
        <v>0</v>
      </c>
      <c r="H59" s="1447">
        <f>SUMIF('Inst. by Framework &amp; Suppliers'!$A$1:$A$1598,$A59,'Inst. by Framework &amp; Suppliers'!H$1:H$1598)</f>
        <v>0</v>
      </c>
      <c r="I59" s="1448">
        <f>SUMIF('Inst. by Framework &amp; Suppliers'!$A$1:$A$1598,$A59,'Inst. by Framework &amp; Suppliers'!I$1:I$1598)</f>
        <v>0</v>
      </c>
      <c r="J59" s="347">
        <f>SUMIF('Inst. by Framework &amp; Suppliers'!$A$1:$A$1598,$A59,'Inst. by Framework &amp; Suppliers'!J$1:J$1598)</f>
        <v>0</v>
      </c>
      <c r="K59" s="130">
        <f>SUMIF('Inst. by Framework &amp; Suppliers'!$A$1:$A$1598,$A59,'Inst. by Framework &amp; Suppliers'!K$1:K$1598)</f>
        <v>0</v>
      </c>
      <c r="M59" s="7"/>
    </row>
    <row r="60" spans="1:13" x14ac:dyDescent="0.2">
      <c r="A60" s="62" t="s">
        <v>156</v>
      </c>
      <c r="B60" s="13" t="str">
        <f>VLOOKUP(A60,'[2]Institutional List'!$A$1:$G$1500,3,FALSE)</f>
        <v>Associate Member</v>
      </c>
      <c r="C60" s="18" t="str">
        <f>VLOOKUP(A60,'[2]Institutional List'!$A$1:$G$1500,4,FALSE)</f>
        <v>FE</v>
      </c>
      <c r="D60" s="886">
        <f>SUMIF('Inst. by Framework &amp; Suppliers'!$A$1:$A$1598,$A60,'Inst. by Framework &amp; Suppliers'!D$1:D$1598)</f>
        <v>192496.32</v>
      </c>
      <c r="E60" s="887">
        <f>SUMIF('Inst. by Framework &amp; Suppliers'!$A$1:$A$1598,$A60,'Inst. by Framework &amp; Suppliers'!E$1:E$1598)</f>
        <v>219600.99000000005</v>
      </c>
      <c r="F60" s="887">
        <f>SUMIF('Inst. by Framework &amp; Suppliers'!$A$1:$A$1598,$A60,'Inst. by Framework &amp; Suppliers'!F$1:F$1598)</f>
        <v>151084.21</v>
      </c>
      <c r="G60" s="887">
        <f>SUMIF('Inst. by Framework &amp; Suppliers'!$A$1:$A$1598,$A60,'Inst. by Framework &amp; Suppliers'!G$1:G$1598)</f>
        <v>111010.71999999999</v>
      </c>
      <c r="H60" s="1447">
        <f>SUMIF('Inst. by Framework &amp; Suppliers'!$A$1:$A$1598,$A60,'Inst. by Framework &amp; Suppliers'!H$1:H$1598)</f>
        <v>73515.139999999985</v>
      </c>
      <c r="I60" s="1448">
        <f>SUMIF('Inst. by Framework &amp; Suppliers'!$A$1:$A$1598,$A60,'Inst. by Framework &amp; Suppliers'!I$1:I$1598)</f>
        <v>15060.780000000002</v>
      </c>
      <c r="J60" s="347">
        <f>SUMIF('Inst. by Framework &amp; Suppliers'!$A$1:$A$1598,$A60,'Inst. by Framework &amp; Suppliers'!J$1:J$1598)</f>
        <v>0</v>
      </c>
      <c r="K60" s="130">
        <f>SUMIF('Inst. by Framework &amp; Suppliers'!$A$1:$A$1598,$A60,'Inst. by Framework &amp; Suppliers'!K$1:K$1598)</f>
        <v>241.28</v>
      </c>
      <c r="M60" s="7"/>
    </row>
    <row r="61" spans="1:13" x14ac:dyDescent="0.2">
      <c r="A61" s="62" t="s">
        <v>148</v>
      </c>
      <c r="B61" s="13" t="str">
        <f>VLOOKUP(A61,'[2]Institutional List'!$A$1:$G$1500,3,FALSE)</f>
        <v>Associate Member</v>
      </c>
      <c r="C61" s="18" t="str">
        <f>VLOOKUP(A61,'[2]Institutional List'!$A$1:$G$1500,4,FALSE)</f>
        <v>HE</v>
      </c>
      <c r="D61" s="886">
        <f>SUMIF('Inst. by Framework &amp; Suppliers'!$A$1:$A$1598,$A61,'Inst. by Framework &amp; Suppliers'!D$1:D$1598)</f>
        <v>72464.308333333334</v>
      </c>
      <c r="E61" s="887">
        <f>SUMIF('Inst. by Framework &amp; Suppliers'!$A$1:$A$1598,$A61,'Inst. by Framework &amp; Suppliers'!E$1:E$1598)</f>
        <v>97586.565000000031</v>
      </c>
      <c r="F61" s="887">
        <f>SUMIF('Inst. by Framework &amp; Suppliers'!$A$1:$A$1598,$A61,'Inst. by Framework &amp; Suppliers'!F$1:F$1598)</f>
        <v>99101.925000000017</v>
      </c>
      <c r="G61" s="887">
        <f>SUMIF('Inst. by Framework &amp; Suppliers'!$A$1:$A$1598,$A61,'Inst. by Framework &amp; Suppliers'!G$1:G$1598)</f>
        <v>90719.876666666663</v>
      </c>
      <c r="H61" s="1447">
        <f>SUMIF('Inst. by Framework &amp; Suppliers'!$A$1:$A$1598,$A61,'Inst. by Framework &amp; Suppliers'!H$1:H$1598)</f>
        <v>36978.719999999994</v>
      </c>
      <c r="I61" s="1448">
        <f>SUMIF('Inst. by Framework &amp; Suppliers'!$A$1:$A$1598,$A61,'Inst. by Framework &amp; Suppliers'!I$1:I$1598)</f>
        <v>3095.07</v>
      </c>
      <c r="J61" s="347">
        <f>SUMIF('Inst. by Framework &amp; Suppliers'!$A$1:$A$1598,$A61,'Inst. by Framework &amp; Suppliers'!J$1:J$1598)</f>
        <v>571.16</v>
      </c>
      <c r="K61" s="130">
        <f>SUMIF('Inst. by Framework &amp; Suppliers'!$A$1:$A$1598,$A61,'Inst. by Framework &amp; Suppliers'!K$1:K$1598)</f>
        <v>1246.54</v>
      </c>
      <c r="M61" s="7"/>
    </row>
    <row r="62" spans="1:13" x14ac:dyDescent="0.2">
      <c r="A62" s="62" t="s">
        <v>152</v>
      </c>
      <c r="B62" s="13" t="str">
        <f>VLOOKUP(A62,'[2]Institutional List'!$A$1:$G$1500,3,FALSE)</f>
        <v>Associate Member</v>
      </c>
      <c r="C62" s="18" t="str">
        <f>VLOOKUP(A62,'[2]Institutional List'!$A$1:$G$1500,4,FALSE)</f>
        <v>HE</v>
      </c>
      <c r="D62" s="886">
        <f>SUMIF('Inst. by Framework &amp; Suppliers'!$A$1:$A$1598,$A62,'Inst. by Framework &amp; Suppliers'!D$1:D$1598)</f>
        <v>0</v>
      </c>
      <c r="E62" s="887">
        <f>SUMIF('Inst. by Framework &amp; Suppliers'!$A$1:$A$1598,$A62,'Inst. by Framework &amp; Suppliers'!E$1:E$1598)</f>
        <v>25001.119999999999</v>
      </c>
      <c r="F62" s="887">
        <f>SUMIF('Inst. by Framework &amp; Suppliers'!$A$1:$A$1598,$A62,'Inst. by Framework &amp; Suppliers'!F$1:F$1598)</f>
        <v>110289.47</v>
      </c>
      <c r="G62" s="887">
        <f>SUMIF('Inst. by Framework &amp; Suppliers'!$A$1:$A$1598,$A62,'Inst. by Framework &amp; Suppliers'!G$1:G$1598)</f>
        <v>101698.76</v>
      </c>
      <c r="H62" s="1447">
        <f>SUMIF('Inst. by Framework &amp; Suppliers'!$A$1:$A$1598,$A62,'Inst. by Framework &amp; Suppliers'!H$1:H$1598)</f>
        <v>34608.79</v>
      </c>
      <c r="I62" s="1448">
        <f>SUMIF('Inst. by Framework &amp; Suppliers'!$A$1:$A$1598,$A62,'Inst. by Framework &amp; Suppliers'!I$1:I$1598)</f>
        <v>0</v>
      </c>
      <c r="J62" s="347">
        <f>SUMIF('Inst. by Framework &amp; Suppliers'!$A$1:$A$1598,$A62,'Inst. by Framework &amp; Suppliers'!J$1:J$1598)</f>
        <v>0</v>
      </c>
      <c r="K62" s="130">
        <f>SUMIF('Inst. by Framework &amp; Suppliers'!$A$1:$A$1598,$A62,'Inst. by Framework &amp; Suppliers'!K$1:K$1598)</f>
        <v>0</v>
      </c>
      <c r="M62" s="7"/>
    </row>
    <row r="63" spans="1:13" x14ac:dyDescent="0.2">
      <c r="A63" s="62" t="s">
        <v>153</v>
      </c>
      <c r="B63" s="13" t="str">
        <f>VLOOKUP(A63,'[2]Institutional List'!$A$1:$G$1500,3,FALSE)</f>
        <v>Member</v>
      </c>
      <c r="C63" s="18" t="str">
        <f>VLOOKUP(A63,'[2]Institutional List'!$A$1:$G$1500,4,FALSE)</f>
        <v>HE</v>
      </c>
      <c r="D63" s="886">
        <f>SUMIF('Inst. by Framework &amp; Suppliers'!$A$1:$A$1598,$A63,'Inst. by Framework &amp; Suppliers'!D$1:D$1598)</f>
        <v>1194854.9350000001</v>
      </c>
      <c r="E63" s="887">
        <f>SUMIF('Inst. by Framework &amp; Suppliers'!$A$1:$A$1598,$A63,'Inst. by Framework &amp; Suppliers'!E$1:E$1598)</f>
        <v>1595462.1494999998</v>
      </c>
      <c r="F63" s="887">
        <f>SUMIF('Inst. by Framework &amp; Suppliers'!$A$1:$A$1598,$A63,'Inst. by Framework &amp; Suppliers'!F$1:F$1598)</f>
        <v>1496606.0000000002</v>
      </c>
      <c r="G63" s="887">
        <f>SUMIF('Inst. by Framework &amp; Suppliers'!$A$1:$A$1598,$A63,'Inst. by Framework &amp; Suppliers'!G$1:G$1598)</f>
        <v>1750285.27</v>
      </c>
      <c r="H63" s="1447">
        <f>SUMIF('Inst. by Framework &amp; Suppliers'!$A$1:$A$1598,$A63,'Inst. by Framework &amp; Suppliers'!H$1:H$1598)</f>
        <v>1789069.4699999995</v>
      </c>
      <c r="I63" s="1448">
        <f>SUMIF('Inst. by Framework &amp; Suppliers'!$A$1:$A$1598,$A63,'Inst. by Framework &amp; Suppliers'!I$1:I$1598)</f>
        <v>1920431.1400000001</v>
      </c>
      <c r="J63" s="347">
        <f>SUMIF('Inst. by Framework &amp; Suppliers'!$A$1:$A$1598,$A63,'Inst. by Framework &amp; Suppliers'!J$1:J$1598)</f>
        <v>367799.45</v>
      </c>
      <c r="K63" s="130">
        <f>SUMIF('Inst. by Framework &amp; Suppliers'!$A$1:$A$1598,$A63,'Inst. by Framework &amp; Suppliers'!K$1:K$1598)</f>
        <v>805066.89377192571</v>
      </c>
      <c r="M63" s="7"/>
    </row>
    <row r="64" spans="1:13" x14ac:dyDescent="0.2">
      <c r="A64" s="62" t="s">
        <v>141</v>
      </c>
      <c r="B64" s="13" t="str">
        <f>VLOOKUP(A64,'[2]Institutional List'!$A$1:$G$1500,3,FALSE)</f>
        <v>Member</v>
      </c>
      <c r="C64" s="18" t="str">
        <f>VLOOKUP(A64,'[2]Institutional List'!$A$1:$G$1500,4,FALSE)</f>
        <v>HE</v>
      </c>
      <c r="D64" s="886">
        <f>SUMIF('Inst. by Framework &amp; Suppliers'!$A$1:$A$1598,$A64,'Inst. by Framework &amp; Suppliers'!D$1:D$1598)</f>
        <v>1225180.76</v>
      </c>
      <c r="E64" s="887">
        <f>SUMIF('Inst. by Framework &amp; Suppliers'!$A$1:$A$1598,$A64,'Inst. by Framework &amp; Suppliers'!E$1:E$1598)</f>
        <v>1594350.964983</v>
      </c>
      <c r="F64" s="887">
        <f>SUMIF('Inst. by Framework &amp; Suppliers'!$A$1:$A$1598,$A64,'Inst. by Framework &amp; Suppliers'!F$1:F$1598)</f>
        <v>1854951.2099999997</v>
      </c>
      <c r="G64" s="887">
        <f>SUMIF('Inst. by Framework &amp; Suppliers'!$A$1:$A$1598,$A64,'Inst. by Framework &amp; Suppliers'!G$1:G$1598)</f>
        <v>2029645.55</v>
      </c>
      <c r="H64" s="1447">
        <f>SUMIF('Inst. by Framework &amp; Suppliers'!$A$1:$A$1598,$A64,'Inst. by Framework &amp; Suppliers'!H$1:H$1598)</f>
        <v>2115985.9099999997</v>
      </c>
      <c r="I64" s="1448">
        <f>SUMIF('Inst. by Framework &amp; Suppliers'!$A$1:$A$1598,$A64,'Inst. by Framework &amp; Suppliers'!I$1:I$1598)</f>
        <v>2475922.6400137995</v>
      </c>
      <c r="J64" s="347">
        <f>SUMIF('Inst. by Framework &amp; Suppliers'!$A$1:$A$1598,$A64,'Inst. by Framework &amp; Suppliers'!J$1:J$1598)</f>
        <v>310706.07</v>
      </c>
      <c r="K64" s="130">
        <f>SUMIF('Inst. by Framework &amp; Suppliers'!$A$1:$A$1598,$A64,'Inst. by Framework &amp; Suppliers'!K$1:K$1598)</f>
        <v>773839.90000000014</v>
      </c>
      <c r="M64" s="7"/>
    </row>
    <row r="65" spans="1:13" x14ac:dyDescent="0.2">
      <c r="A65" s="62" t="s">
        <v>142</v>
      </c>
      <c r="B65" s="13" t="str">
        <f>VLOOKUP(A65,'[2]Institutional List'!$A$1:$G$1500,3,FALSE)</f>
        <v>Member</v>
      </c>
      <c r="C65" s="18" t="str">
        <f>VLOOKUP(A65,'[2]Institutional List'!$A$1:$G$1500,4,FALSE)</f>
        <v>HE</v>
      </c>
      <c r="D65" s="886">
        <f>SUMIF('Inst. by Framework &amp; Suppliers'!$A$1:$A$1598,$A65,'Inst. by Framework &amp; Suppliers'!D$1:D$1598)</f>
        <v>1211905.29</v>
      </c>
      <c r="E65" s="887">
        <f>SUMIF('Inst. by Framework &amp; Suppliers'!$A$1:$A$1598,$A65,'Inst. by Framework &amp; Suppliers'!E$1:E$1598)</f>
        <v>1271908.4425267624</v>
      </c>
      <c r="F65" s="887">
        <f>SUMIF('Inst. by Framework &amp; Suppliers'!$A$1:$A$1598,$A65,'Inst. by Framework &amp; Suppliers'!F$1:F$1598)</f>
        <v>1600391.5899999994</v>
      </c>
      <c r="G65" s="887">
        <f>SUMIF('Inst. by Framework &amp; Suppliers'!$A$1:$A$1598,$A65,'Inst. by Framework &amp; Suppliers'!G$1:G$1598)</f>
        <v>2156983.8768666666</v>
      </c>
      <c r="H65" s="1447">
        <f>SUMIF('Inst. by Framework &amp; Suppliers'!$A$1:$A$1598,$A65,'Inst. by Framework &amp; Suppliers'!H$1:H$1598)</f>
        <v>1983327.0199999998</v>
      </c>
      <c r="I65" s="1448">
        <f>SUMIF('Inst. by Framework &amp; Suppliers'!$A$1:$A$1598,$A65,'Inst. by Framework &amp; Suppliers'!I$1:I$1598)</f>
        <v>1901625.9599999997</v>
      </c>
      <c r="J65" s="347">
        <f>SUMIF('Inst. by Framework &amp; Suppliers'!$A$1:$A$1598,$A65,'Inst. by Framework &amp; Suppliers'!J$1:J$1598)</f>
        <v>202581.31</v>
      </c>
      <c r="K65" s="130">
        <f>SUMIF('Inst. by Framework &amp; Suppliers'!$A$1:$A$1598,$A65,'Inst. by Framework &amp; Suppliers'!K$1:K$1598)</f>
        <v>432912.31000000006</v>
      </c>
      <c r="M65" s="7"/>
    </row>
    <row r="66" spans="1:13" x14ac:dyDescent="0.2">
      <c r="A66" s="62" t="s">
        <v>143</v>
      </c>
      <c r="B66" s="13" t="str">
        <f>VLOOKUP(A66,'[2]Institutional List'!$A$1:$G$1500,3,FALSE)</f>
        <v>Member</v>
      </c>
      <c r="C66" s="18" t="str">
        <f>VLOOKUP(A66,'[2]Institutional List'!$A$1:$G$1500,4,FALSE)</f>
        <v>HE</v>
      </c>
      <c r="D66" s="886">
        <f>SUMIF('Inst. by Framework &amp; Suppliers'!$A$1:$A$1598,$A66,'Inst. by Framework &amp; Suppliers'!D$1:D$1598)</f>
        <v>1082360.4850000001</v>
      </c>
      <c r="E66" s="887">
        <f>SUMIF('Inst. by Framework &amp; Suppliers'!$A$1:$A$1598,$A66,'Inst. by Framework &amp; Suppliers'!E$1:E$1598)</f>
        <v>1240674.4012000002</v>
      </c>
      <c r="F66" s="887">
        <f>SUMIF('Inst. by Framework &amp; Suppliers'!$A$1:$A$1598,$A66,'Inst. by Framework &amp; Suppliers'!F$1:F$1598)</f>
        <v>1161359.9599999997</v>
      </c>
      <c r="G66" s="887">
        <f>SUMIF('Inst. by Framework &amp; Suppliers'!$A$1:$A$1598,$A66,'Inst. by Framework &amp; Suppliers'!G$1:G$1598)</f>
        <v>1261514.5299999998</v>
      </c>
      <c r="H66" s="1447">
        <f>SUMIF('Inst. by Framework &amp; Suppliers'!$A$1:$A$1598,$A66,'Inst. by Framework &amp; Suppliers'!H$1:H$1598)</f>
        <v>1242288.4499999997</v>
      </c>
      <c r="I66" s="1448">
        <f>SUMIF('Inst. by Framework &amp; Suppliers'!$A$1:$A$1598,$A66,'Inst. by Framework &amp; Suppliers'!I$1:I$1598)</f>
        <v>871348.43001795304</v>
      </c>
      <c r="J66" s="347">
        <f>SUMIF('Inst. by Framework &amp; Suppliers'!$A$1:$A$1598,$A66,'Inst. by Framework &amp; Suppliers'!J$1:J$1598)</f>
        <v>183005.32</v>
      </c>
      <c r="K66" s="130">
        <f>SUMIF('Inst. by Framework &amp; Suppliers'!$A$1:$A$1598,$A66,'Inst. by Framework &amp; Suppliers'!K$1:K$1598)</f>
        <v>390546.73</v>
      </c>
      <c r="M66" s="7"/>
    </row>
    <row r="67" spans="1:13" x14ac:dyDescent="0.2">
      <c r="A67" s="62" t="s">
        <v>144</v>
      </c>
      <c r="B67" s="13" t="str">
        <f>VLOOKUP(A67,'[2]Institutional List'!$A$1:$G$1500,3,FALSE)</f>
        <v>Member</v>
      </c>
      <c r="C67" s="18" t="str">
        <f>VLOOKUP(A67,'[2]Institutional List'!$A$1:$G$1500,4,FALSE)</f>
        <v>HE</v>
      </c>
      <c r="D67" s="886">
        <f>SUMIF('Inst. by Framework &amp; Suppliers'!$A$1:$A$1598,$A67,'Inst. by Framework &amp; Suppliers'!D$1:D$1598)</f>
        <v>1318192.8899999999</v>
      </c>
      <c r="E67" s="887">
        <f>SUMIF('Inst. by Framework &amp; Suppliers'!$A$1:$A$1598,$A67,'Inst. by Framework &amp; Suppliers'!E$1:E$1598)</f>
        <v>1169097.9000470003</v>
      </c>
      <c r="F67" s="887">
        <f>SUMIF('Inst. by Framework &amp; Suppliers'!$A$1:$A$1598,$A67,'Inst. by Framework &amp; Suppliers'!F$1:F$1598)</f>
        <v>1254108.13182</v>
      </c>
      <c r="G67" s="887">
        <f>SUMIF('Inst. by Framework &amp; Suppliers'!$A$1:$A$1598,$A67,'Inst. by Framework &amp; Suppliers'!G$1:G$1598)</f>
        <v>1270368.3650000002</v>
      </c>
      <c r="H67" s="1447">
        <f>SUMIF('Inst. by Framework &amp; Suppliers'!$A$1:$A$1598,$A67,'Inst. by Framework &amp; Suppliers'!H$1:H$1598)</f>
        <v>1190128.5220000001</v>
      </c>
      <c r="I67" s="1448">
        <f>SUMIF('Inst. by Framework &amp; Suppliers'!$A$1:$A$1598,$A67,'Inst. by Framework &amp; Suppliers'!I$1:I$1598)</f>
        <v>1482515.3999999994</v>
      </c>
      <c r="J67" s="347">
        <f>SUMIF('Inst. by Framework &amp; Suppliers'!$A$1:$A$1598,$A67,'Inst. by Framework &amp; Suppliers'!J$1:J$1598)</f>
        <v>266633.80999999994</v>
      </c>
      <c r="K67" s="130">
        <f>SUMIF('Inst. by Framework &amp; Suppliers'!$A$1:$A$1598,$A67,'Inst. by Framework &amp; Suppliers'!K$1:K$1598)</f>
        <v>634368.53</v>
      </c>
      <c r="M67" s="7"/>
    </row>
    <row r="68" spans="1:13" x14ac:dyDescent="0.2">
      <c r="A68" s="62" t="s">
        <v>157</v>
      </c>
      <c r="B68" s="13" t="str">
        <f>VLOOKUP(A68,'[2]Institutional List'!$A$1:$G$1500,3,FALSE)</f>
        <v>Member</v>
      </c>
      <c r="C68" s="18" t="str">
        <f>VLOOKUP(A68,'[2]Institutional List'!$A$1:$G$1500,4,FALSE)</f>
        <v>HE</v>
      </c>
      <c r="D68" s="886">
        <f>SUMIF('Inst. by Framework &amp; Suppliers'!$A$1:$A$1598,$A68,'Inst. by Framework &amp; Suppliers'!D$1:D$1598)</f>
        <v>892637.93999999983</v>
      </c>
      <c r="E68" s="887">
        <f>SUMIF('Inst. by Framework &amp; Suppliers'!$A$1:$A$1598,$A68,'Inst. by Framework &amp; Suppliers'!E$1:E$1598)</f>
        <v>1168412.4424999999</v>
      </c>
      <c r="F68" s="887">
        <f>SUMIF('Inst. by Framework &amp; Suppliers'!$A$1:$A$1598,$A68,'Inst. by Framework &amp; Suppliers'!F$1:F$1598)</f>
        <v>1291247.6499999999</v>
      </c>
      <c r="G68" s="887">
        <f>SUMIF('Inst. by Framework &amp; Suppliers'!$A$1:$A$1598,$A68,'Inst. by Framework &amp; Suppliers'!G$1:G$1598)</f>
        <v>1460513.03</v>
      </c>
      <c r="H68" s="1447">
        <f>SUMIF('Inst. by Framework &amp; Suppliers'!$A$1:$A$1598,$A68,'Inst. by Framework &amp; Suppliers'!H$1:H$1598)</f>
        <v>1434694.39</v>
      </c>
      <c r="I68" s="1448">
        <f>SUMIF('Inst. by Framework &amp; Suppliers'!$A$1:$A$1598,$A68,'Inst. by Framework &amp; Suppliers'!I$1:I$1598)</f>
        <v>1630045.7800510623</v>
      </c>
      <c r="J68" s="347">
        <f>SUMIF('Inst. by Framework &amp; Suppliers'!$A$1:$A$1598,$A68,'Inst. by Framework &amp; Suppliers'!J$1:J$1598)</f>
        <v>190232.58000000002</v>
      </c>
      <c r="K68" s="130">
        <f>SUMIF('Inst. by Framework &amp; Suppliers'!$A$1:$A$1598,$A68,'Inst. by Framework &amp; Suppliers'!K$1:K$1598)</f>
        <v>497186.07999999996</v>
      </c>
      <c r="M68" s="7"/>
    </row>
    <row r="69" spans="1:13" x14ac:dyDescent="0.2">
      <c r="A69" s="62" t="s">
        <v>146</v>
      </c>
      <c r="B69" s="13" t="str">
        <f>VLOOKUP(A69,'[2]Institutional List'!$A$1:$G$1500,3,FALSE)</f>
        <v>Member</v>
      </c>
      <c r="C69" s="18" t="str">
        <f>VLOOKUP(A69,'[2]Institutional List'!$A$1:$G$1500,4,FALSE)</f>
        <v>HE</v>
      </c>
      <c r="D69" s="886">
        <f>SUMIF('Inst. by Framework &amp; Suppliers'!$A$1:$A$1598,$A69,'Inst. by Framework &amp; Suppliers'!D$1:D$1598)</f>
        <v>430242.42999999993</v>
      </c>
      <c r="E69" s="887">
        <f>SUMIF('Inst. by Framework &amp; Suppliers'!$A$1:$A$1598,$A69,'Inst. by Framework &amp; Suppliers'!E$1:E$1598)</f>
        <v>557117.08799999999</v>
      </c>
      <c r="F69" s="887">
        <f>SUMIF('Inst. by Framework &amp; Suppliers'!$A$1:$A$1598,$A69,'Inst. by Framework &amp; Suppliers'!F$1:F$1598)</f>
        <v>591656.08999999985</v>
      </c>
      <c r="G69" s="887">
        <f>SUMIF('Inst. by Framework &amp; Suppliers'!$A$1:$A$1598,$A69,'Inst. by Framework &amp; Suppliers'!G$1:G$1598)</f>
        <v>574596.64</v>
      </c>
      <c r="H69" s="1447">
        <f>SUMIF('Inst. by Framework &amp; Suppliers'!$A$1:$A$1598,$A69,'Inst. by Framework &amp; Suppliers'!H$1:H$1598)</f>
        <v>548091.08400000003</v>
      </c>
      <c r="I69" s="1448">
        <f>SUMIF('Inst. by Framework &amp; Suppliers'!$A$1:$A$1598,$A69,'Inst. by Framework &amp; Suppliers'!I$1:I$1598)</f>
        <v>622364.15999999992</v>
      </c>
      <c r="J69" s="347">
        <f>SUMIF('Inst. by Framework &amp; Suppliers'!$A$1:$A$1598,$A69,'Inst. by Framework &amp; Suppliers'!J$1:J$1598)</f>
        <v>106389.46</v>
      </c>
      <c r="K69" s="130">
        <f>SUMIF('Inst. by Framework &amp; Suppliers'!$A$1:$A$1598,$A69,'Inst. by Framework &amp; Suppliers'!K$1:K$1598)</f>
        <v>209596.1</v>
      </c>
      <c r="M69" s="7"/>
    </row>
    <row r="70" spans="1:13" x14ac:dyDescent="0.2">
      <c r="A70" s="62" t="s">
        <v>187</v>
      </c>
      <c r="B70" s="13" t="str">
        <f>VLOOKUP(A70,'[2]Institutional List'!$A$1:$G$1500,3,FALSE)</f>
        <v>Associate Member</v>
      </c>
      <c r="C70" s="18" t="str">
        <f>VLOOKUP(A70,'[2]Institutional List'!$A$1:$G$1500,4,FALSE)</f>
        <v>FE</v>
      </c>
      <c r="D70" s="886">
        <f>SUMIF('Inst. by Framework &amp; Suppliers'!$A$1:$A$1598,$A70,'Inst. by Framework &amp; Suppliers'!D$1:D$1598)</f>
        <v>0</v>
      </c>
      <c r="E70" s="887">
        <f>SUMIF('Inst. by Framework &amp; Suppliers'!$A$1:$A$1598,$A70,'Inst. by Framework &amp; Suppliers'!E$1:E$1598)</f>
        <v>-18.54</v>
      </c>
      <c r="F70" s="887">
        <f>SUMIF('Inst. by Framework &amp; Suppliers'!$A$1:$A$1598,$A70,'Inst. by Framework &amp; Suppliers'!F$1:F$1598)</f>
        <v>0</v>
      </c>
      <c r="G70" s="887">
        <f>SUMIF('Inst. by Framework &amp; Suppliers'!$A$1:$A$1598,$A70,'Inst. by Framework &amp; Suppliers'!G$1:G$1598)</f>
        <v>0</v>
      </c>
      <c r="H70" s="1447">
        <f>SUMIF('Inst. by Framework &amp; Suppliers'!$A$1:$A$1598,$A70,'Inst. by Framework &amp; Suppliers'!H$1:H$1598)</f>
        <v>0</v>
      </c>
      <c r="I70" s="1448">
        <f>SUMIF('Inst. by Framework &amp; Suppliers'!$A$1:$A$1598,$A70,'Inst. by Framework &amp; Suppliers'!I$1:I$1598)</f>
        <v>0</v>
      </c>
      <c r="J70" s="347">
        <f>SUMIF('Inst. by Framework &amp; Suppliers'!$A$1:$A$1598,$A70,'Inst. by Framework &amp; Suppliers'!J$1:J$1598)</f>
        <v>0</v>
      </c>
      <c r="K70" s="130">
        <f>SUMIF('Inst. by Framework &amp; Suppliers'!$A$1:$A$1598,$A70,'Inst. by Framework &amp; Suppliers'!K$1:K$1598)</f>
        <v>0</v>
      </c>
      <c r="M70" s="7"/>
    </row>
    <row r="71" spans="1:13" x14ac:dyDescent="0.2">
      <c r="A71" s="62" t="s">
        <v>147</v>
      </c>
      <c r="B71" s="13" t="str">
        <f>VLOOKUP(A71,'[2]Institutional List'!$A$1:$G$1500,3,FALSE)</f>
        <v>Associate Member</v>
      </c>
      <c r="C71" s="18" t="str">
        <f>VLOOKUP(A71,'[2]Institutional List'!$A$1:$G$1500,4,FALSE)</f>
        <v>FE</v>
      </c>
      <c r="D71" s="886">
        <f>SUMIF('Inst. by Framework &amp; Suppliers'!$A$1:$A$1598,$A71,'Inst. by Framework &amp; Suppliers'!D$1:D$1598)</f>
        <v>329347.94286395999</v>
      </c>
      <c r="E71" s="887">
        <f>SUMIF('Inst. by Framework &amp; Suppliers'!$A$1:$A$1598,$A71,'Inst. by Framework &amp; Suppliers'!E$1:E$1598)</f>
        <v>311351.89524955</v>
      </c>
      <c r="F71" s="887">
        <f>SUMIF('Inst. by Framework &amp; Suppliers'!$A$1:$A$1598,$A71,'Inst. by Framework &amp; Suppliers'!F$1:F$1598)</f>
        <v>261643.70326089999</v>
      </c>
      <c r="G71" s="887">
        <f>SUMIF('Inst. by Framework &amp; Suppliers'!$A$1:$A$1598,$A71,'Inst. by Framework &amp; Suppliers'!G$1:G$1598)</f>
        <v>283082.74000660004</v>
      </c>
      <c r="H71" s="1447">
        <f>SUMIF('Inst. by Framework &amp; Suppliers'!$A$1:$A$1598,$A71,'Inst. by Framework &amp; Suppliers'!H$1:H$1598)</f>
        <v>280392.67</v>
      </c>
      <c r="I71" s="1448">
        <f>SUMIF('Inst. by Framework &amp; Suppliers'!$A$1:$A$1598,$A71,'Inst. by Framework &amp; Suppliers'!I$1:I$1598)</f>
        <v>280814.26999999996</v>
      </c>
      <c r="J71" s="347">
        <f>SUMIF('Inst. by Framework &amp; Suppliers'!$A$1:$A$1598,$A71,'Inst. by Framework &amp; Suppliers'!J$1:J$1598)</f>
        <v>36178.549999999996</v>
      </c>
      <c r="K71" s="130">
        <f>SUMIF('Inst. by Framework &amp; Suppliers'!$A$1:$A$1598,$A71,'Inst. by Framework &amp; Suppliers'!K$1:K$1598)</f>
        <v>84662.65</v>
      </c>
      <c r="M71" s="7"/>
    </row>
    <row r="72" spans="1:13" x14ac:dyDescent="0.2">
      <c r="A72" s="62" t="s">
        <v>185</v>
      </c>
      <c r="B72" s="13" t="str">
        <f>VLOOKUP(A72,'[2]Institutional List'!$A$1:$G$1500,3,FALSE)</f>
        <v>Associate Member</v>
      </c>
      <c r="C72" s="18" t="str">
        <f>VLOOKUP(A72,'[2]Institutional List'!$A$1:$G$1500,4,FALSE)</f>
        <v>FE</v>
      </c>
      <c r="D72" s="886">
        <f>SUMIF('Inst. by Framework &amp; Suppliers'!$A$1:$A$1598,$A72,'Inst. by Framework &amp; Suppliers'!D$1:D$1598)</f>
        <v>7613.3</v>
      </c>
      <c r="E72" s="887">
        <f>SUMIF('Inst. by Framework &amp; Suppliers'!$A$1:$A$1598,$A72,'Inst. by Framework &amp; Suppliers'!E$1:E$1598)</f>
        <v>10302.850000000002</v>
      </c>
      <c r="F72" s="887">
        <f>SUMIF('Inst. by Framework &amp; Suppliers'!$A$1:$A$1598,$A72,'Inst. by Framework &amp; Suppliers'!F$1:F$1598)</f>
        <v>10788.559999999998</v>
      </c>
      <c r="G72" s="887">
        <f>SUMIF('Inst. by Framework &amp; Suppliers'!$A$1:$A$1598,$A72,'Inst. by Framework &amp; Suppliers'!G$1:G$1598)</f>
        <v>115331.91</v>
      </c>
      <c r="H72" s="1447">
        <f>SUMIF('Inst. by Framework &amp; Suppliers'!$A$1:$A$1598,$A72,'Inst. by Framework &amp; Suppliers'!H$1:H$1598)</f>
        <v>15305.46</v>
      </c>
      <c r="I72" s="1448">
        <f>SUMIF('Inst. by Framework &amp; Suppliers'!$A$1:$A$1598,$A72,'Inst. by Framework &amp; Suppliers'!I$1:I$1598)</f>
        <v>0</v>
      </c>
      <c r="J72" s="347">
        <f>SUMIF('Inst. by Framework &amp; Suppliers'!$A$1:$A$1598,$A72,'Inst. by Framework &amp; Suppliers'!J$1:J$1598)</f>
        <v>0</v>
      </c>
      <c r="K72" s="130">
        <f>SUMIF('Inst. by Framework &amp; Suppliers'!$A$1:$A$1598,$A72,'Inst. by Framework &amp; Suppliers'!K$1:K$1598)</f>
        <v>0</v>
      </c>
      <c r="M72" s="7"/>
    </row>
    <row r="73" spans="1:13" x14ac:dyDescent="0.2">
      <c r="A73" s="62" t="s">
        <v>163</v>
      </c>
      <c r="B73" s="13" t="str">
        <f>VLOOKUP(A73,'[2]Institutional List'!$A$1:$G$1500,3,FALSE)</f>
        <v>Associate Member</v>
      </c>
      <c r="C73" s="18" t="str">
        <f>VLOOKUP(A73,'[2]Institutional List'!$A$1:$G$1500,4,FALSE)</f>
        <v>FE</v>
      </c>
      <c r="D73" s="886">
        <f>SUMIF('Inst. by Framework &amp; Suppliers'!$A$1:$A$1598,$A73,'Inst. by Framework &amp; Suppliers'!D$1:D$1598)</f>
        <v>28884.720000000001</v>
      </c>
      <c r="E73" s="887">
        <f>SUMIF('Inst. by Framework &amp; Suppliers'!$A$1:$A$1598,$A73,'Inst. by Framework &amp; Suppliers'!E$1:E$1598)</f>
        <v>33766.441242382542</v>
      </c>
      <c r="F73" s="887">
        <f>SUMIF('Inst. by Framework &amp; Suppliers'!$A$1:$A$1598,$A73,'Inst. by Framework &amp; Suppliers'!F$1:F$1598)</f>
        <v>12595.47</v>
      </c>
      <c r="G73" s="887">
        <f>SUMIF('Inst. by Framework &amp; Suppliers'!$A$1:$A$1598,$A73,'Inst. by Framework &amp; Suppliers'!G$1:G$1598)</f>
        <v>17567.41</v>
      </c>
      <c r="H73" s="1447">
        <f>SUMIF('Inst. by Framework &amp; Suppliers'!$A$1:$A$1598,$A73,'Inst. by Framework &amp; Suppliers'!H$1:H$1598)</f>
        <v>15968.044</v>
      </c>
      <c r="I73" s="1448">
        <f>SUMIF('Inst. by Framework &amp; Suppliers'!$A$1:$A$1598,$A73,'Inst. by Framework &amp; Suppliers'!I$1:I$1598)</f>
        <v>36361.81</v>
      </c>
      <c r="J73" s="347">
        <f>SUMIF('Inst. by Framework &amp; Suppliers'!$A$1:$A$1598,$A73,'Inst. by Framework &amp; Suppliers'!J$1:J$1598)</f>
        <v>5783.34</v>
      </c>
      <c r="K73" s="130">
        <f>SUMIF('Inst. by Framework &amp; Suppliers'!$A$1:$A$1598,$A73,'Inst. by Framework &amp; Suppliers'!K$1:K$1598)</f>
        <v>14196.41</v>
      </c>
      <c r="M73" s="7"/>
    </row>
    <row r="74" spans="1:13" x14ac:dyDescent="0.2">
      <c r="A74" s="62" t="s">
        <v>186</v>
      </c>
      <c r="B74" s="13" t="str">
        <f>VLOOKUP(A74,'[2]Institutional List'!$A$1:$G$1500,3,FALSE)</f>
        <v>Associate Member</v>
      </c>
      <c r="C74" s="18" t="str">
        <f>VLOOKUP(A74,'[2]Institutional List'!$A$1:$G$1500,4,FALSE)</f>
        <v>FE</v>
      </c>
      <c r="D74" s="886">
        <f>SUMIF('Inst. by Framework &amp; Suppliers'!$A$1:$A$1598,$A74,'Inst. by Framework &amp; Suppliers'!D$1:D$1598)</f>
        <v>5606.3600000000006</v>
      </c>
      <c r="E74" s="887">
        <f>SUMIF('Inst. by Framework &amp; Suppliers'!$A$1:$A$1598,$A74,'Inst. by Framework &amp; Suppliers'!E$1:E$1598)</f>
        <v>2085.52</v>
      </c>
      <c r="F74" s="887">
        <f>SUMIF('Inst. by Framework &amp; Suppliers'!$A$1:$A$1598,$A74,'Inst. by Framework &amp; Suppliers'!F$1:F$1598)</f>
        <v>10943.96</v>
      </c>
      <c r="G74" s="887">
        <f>SUMIF('Inst. by Framework &amp; Suppliers'!$A$1:$A$1598,$A74,'Inst. by Framework &amp; Suppliers'!G$1:G$1598)</f>
        <v>4032.25</v>
      </c>
      <c r="H74" s="1447">
        <f>SUMIF('Inst. by Framework &amp; Suppliers'!$A$1:$A$1598,$A74,'Inst. by Framework &amp; Suppliers'!H$1:H$1598)</f>
        <v>9632.130000000001</v>
      </c>
      <c r="I74" s="1448">
        <f>SUMIF('Inst. by Framework &amp; Suppliers'!$A$1:$A$1598,$A74,'Inst. by Framework &amp; Suppliers'!I$1:I$1598)</f>
        <v>5996.52</v>
      </c>
      <c r="J74" s="347">
        <f>SUMIF('Inst. by Framework &amp; Suppliers'!$A$1:$A$1598,$A74,'Inst. by Framework &amp; Suppliers'!J$1:J$1598)</f>
        <v>130.84</v>
      </c>
      <c r="K74" s="130">
        <f>SUMIF('Inst. by Framework &amp; Suppliers'!$A$1:$A$1598,$A74,'Inst. by Framework &amp; Suppliers'!K$1:K$1598)</f>
        <v>6883.2699999999986</v>
      </c>
      <c r="M74" s="7"/>
    </row>
    <row r="75" spans="1:13" ht="13.5" thickBot="1" x14ac:dyDescent="0.25">
      <c r="A75" s="62" t="s">
        <v>154</v>
      </c>
      <c r="B75" s="13" t="str">
        <f>VLOOKUP(A75,'[2]Institutional List'!$A$1:$G$1500,3,FALSE)</f>
        <v>Associate Member</v>
      </c>
      <c r="C75" s="18" t="str">
        <f>VLOOKUP(A75,'[2]Institutional List'!$A$1:$G$1500,4,FALSE)</f>
        <v>FE</v>
      </c>
      <c r="D75" s="891">
        <f>SUMIF('Inst. by Framework &amp; Suppliers'!$A$1:$A$1598,$A75,'Inst. by Framework &amp; Suppliers'!D$1:D$1598)</f>
        <v>573.78</v>
      </c>
      <c r="E75" s="892">
        <f>SUMIF('Inst. by Framework &amp; Suppliers'!$A$1:$A$1598,$A75,'Inst. by Framework &amp; Suppliers'!E$1:E$1598)</f>
        <v>1576.1</v>
      </c>
      <c r="F75" s="892">
        <f>SUMIF('Inst. by Framework &amp; Suppliers'!$A$1:$A$1598,$A75,'Inst. by Framework &amp; Suppliers'!F$1:F$1598)</f>
        <v>1758.46</v>
      </c>
      <c r="G75" s="892">
        <f>SUMIF('Inst. by Framework &amp; Suppliers'!$A$1:$A$1598,$A75,'Inst. by Framework &amp; Suppliers'!G$1:G$1598)</f>
        <v>2257.4399999999996</v>
      </c>
      <c r="H75" s="1449">
        <f>SUMIF('Inst. by Framework &amp; Suppliers'!$A$1:$A$1598,$A75,'Inst. by Framework &amp; Suppliers'!H$1:H$1598)</f>
        <v>1651.94</v>
      </c>
      <c r="I75" s="1450">
        <f>SUMIF('Inst. by Framework &amp; Suppliers'!$A$1:$A$1598,$A75,'Inst. by Framework &amp; Suppliers'!I$1:I$1598)</f>
        <v>2898.12</v>
      </c>
      <c r="J75" s="347">
        <f>SUMIF('Inst. by Framework &amp; Suppliers'!$A$1:$A$1598,$A75,'Inst. by Framework &amp; Suppliers'!J$1:J$1598)</f>
        <v>0</v>
      </c>
      <c r="K75" s="130">
        <f>SUMIF('Inst. by Framework &amp; Suppliers'!$A$1:$A$1598,$A75,'Inst. by Framework &amp; Suppliers'!K$1:K$1598)</f>
        <v>936.9799999999999</v>
      </c>
      <c r="M75" s="7"/>
    </row>
    <row r="76" spans="1:13" x14ac:dyDescent="0.2">
      <c r="A76" s="67" t="s">
        <v>95</v>
      </c>
      <c r="B76" s="68"/>
      <c r="C76" s="87"/>
      <c r="D76" s="90">
        <f t="shared" ref="D76:K76" si="0">SUMIF($B$1:$B$542,"Associate Member",D$1:D$542)</f>
        <v>1789116.1141972933</v>
      </c>
      <c r="E76" s="350">
        <f t="shared" si="0"/>
        <v>1879238.9279983088</v>
      </c>
      <c r="F76" s="350">
        <f t="shared" si="0"/>
        <v>1834256.0519275665</v>
      </c>
      <c r="G76" s="350">
        <f t="shared" si="0"/>
        <v>2059451.0341732667</v>
      </c>
      <c r="H76" s="350">
        <f t="shared" si="0"/>
        <v>1691288.1629999999</v>
      </c>
      <c r="I76" s="69">
        <f t="shared" si="0"/>
        <v>1818606.7201235371</v>
      </c>
      <c r="J76" s="70">
        <f t="shared" si="0"/>
        <v>262332.20000000007</v>
      </c>
      <c r="K76" s="69">
        <f t="shared" si="0"/>
        <v>628788.45000000007</v>
      </c>
    </row>
    <row r="77" spans="1:13" x14ac:dyDescent="0.2">
      <c r="A77" s="71" t="s">
        <v>250</v>
      </c>
      <c r="B77" s="72"/>
      <c r="C77" s="88"/>
      <c r="D77" s="893">
        <f t="shared" ref="D77:K77" si="1">SUMIF($B$1:$B$542,"Affiliate",D$1:D$542)</f>
        <v>0</v>
      </c>
      <c r="E77" s="890">
        <f t="shared" si="1"/>
        <v>0</v>
      </c>
      <c r="F77" s="890">
        <f t="shared" si="1"/>
        <v>34799.129999999997</v>
      </c>
      <c r="G77" s="890">
        <f t="shared" si="1"/>
        <v>81513.154808639607</v>
      </c>
      <c r="H77" s="1453">
        <f t="shared" si="1"/>
        <v>36852.65</v>
      </c>
      <c r="I77" s="1454">
        <f t="shared" si="1"/>
        <v>48683.91</v>
      </c>
      <c r="J77" s="349">
        <f t="shared" si="1"/>
        <v>9445.44</v>
      </c>
      <c r="K77" s="73">
        <f t="shared" si="1"/>
        <v>18623.850000000002</v>
      </c>
    </row>
    <row r="78" spans="1:13" x14ac:dyDescent="0.2">
      <c r="A78" s="71" t="s">
        <v>56</v>
      </c>
      <c r="B78" s="72"/>
      <c r="C78" s="88"/>
      <c r="D78" s="893">
        <f t="shared" ref="D78:K78" si="2">SUMIF($B$1:$B$542,"Member",D$1:D$542)</f>
        <v>8128556.7483333331</v>
      </c>
      <c r="E78" s="890">
        <f t="shared" si="2"/>
        <v>9421576.9910567626</v>
      </c>
      <c r="F78" s="890">
        <f t="shared" si="2"/>
        <v>10087020.131819999</v>
      </c>
      <c r="G78" s="890">
        <f t="shared" si="2"/>
        <v>11366255.211866666</v>
      </c>
      <c r="H78" s="1453">
        <f t="shared" si="2"/>
        <v>11174458.165999999</v>
      </c>
      <c r="I78" s="1454">
        <f t="shared" si="2"/>
        <v>11790540.96011675</v>
      </c>
      <c r="J78" s="349">
        <f t="shared" si="2"/>
        <v>1773993.92</v>
      </c>
      <c r="K78" s="73">
        <f t="shared" si="2"/>
        <v>4076469.4237719257</v>
      </c>
    </row>
    <row r="79" spans="1:13" x14ac:dyDescent="0.2">
      <c r="A79" s="71" t="s">
        <v>108</v>
      </c>
      <c r="B79" s="72"/>
      <c r="C79" s="88"/>
      <c r="D79" s="893">
        <f t="shared" ref="D79:K79" si="3">SUMIF($B$1:$B$542,"Contracted Out",D$1:D$542)</f>
        <v>361528.57999999996</v>
      </c>
      <c r="E79" s="890">
        <f t="shared" si="3"/>
        <v>284159.92074999993</v>
      </c>
      <c r="F79" s="890">
        <f t="shared" si="3"/>
        <v>86430.522500000006</v>
      </c>
      <c r="G79" s="890">
        <f t="shared" si="3"/>
        <v>23377.599999999999</v>
      </c>
      <c r="H79" s="1453">
        <f t="shared" si="3"/>
        <v>6684.92</v>
      </c>
      <c r="I79" s="1454">
        <f t="shared" si="3"/>
        <v>80.95</v>
      </c>
      <c r="J79" s="349">
        <f t="shared" si="3"/>
        <v>0</v>
      </c>
      <c r="K79" s="73">
        <f t="shared" si="3"/>
        <v>-80.95</v>
      </c>
    </row>
    <row r="80" spans="1:13" x14ac:dyDescent="0.2">
      <c r="A80" s="71" t="s">
        <v>64</v>
      </c>
      <c r="B80" s="72"/>
      <c r="C80" s="88"/>
      <c r="D80" s="893">
        <f t="shared" ref="D80:K80" si="4">SUMIF($C$1:$C$542,"HE",D$1:D$542)</f>
        <v>8108155.293333333</v>
      </c>
      <c r="E80" s="890">
        <f t="shared" si="4"/>
        <v>9409241.6954567619</v>
      </c>
      <c r="F80" s="890">
        <f t="shared" si="4"/>
        <v>10185633.85182</v>
      </c>
      <c r="G80" s="890">
        <f t="shared" si="4"/>
        <v>11510115.350841973</v>
      </c>
      <c r="H80" s="1453">
        <f t="shared" si="4"/>
        <v>11105291.386</v>
      </c>
      <c r="I80" s="1454">
        <f t="shared" si="4"/>
        <v>11921188.300082814</v>
      </c>
      <c r="J80" s="349">
        <f t="shared" si="4"/>
        <v>1779152.85</v>
      </c>
      <c r="K80" s="73">
        <f t="shared" si="4"/>
        <v>4096315.3937719264</v>
      </c>
    </row>
    <row r="81" spans="1:17" x14ac:dyDescent="0.2">
      <c r="A81" s="71" t="s">
        <v>96</v>
      </c>
      <c r="B81" s="72"/>
      <c r="C81" s="88"/>
      <c r="D81" s="893">
        <f t="shared" ref="D81:K81" si="5">SUMIF($C$1:$C$542,"Academy",D$1:D$542)</f>
        <v>64835.610000000008</v>
      </c>
      <c r="E81" s="890">
        <f t="shared" si="5"/>
        <v>61781.75</v>
      </c>
      <c r="F81" s="890">
        <f t="shared" si="5"/>
        <v>20493.890000000003</v>
      </c>
      <c r="G81" s="890">
        <f t="shared" si="5"/>
        <v>11832.79</v>
      </c>
      <c r="H81" s="1453">
        <f t="shared" si="5"/>
        <v>11300.6</v>
      </c>
      <c r="I81" s="1454">
        <f t="shared" si="5"/>
        <v>61.25</v>
      </c>
      <c r="J81" s="349">
        <f t="shared" si="5"/>
        <v>0</v>
      </c>
      <c r="K81" s="73">
        <f t="shared" si="5"/>
        <v>0</v>
      </c>
    </row>
    <row r="82" spans="1:17" x14ac:dyDescent="0.2">
      <c r="A82" s="71" t="s">
        <v>65</v>
      </c>
      <c r="B82" s="72"/>
      <c r="C82" s="88"/>
      <c r="D82" s="893">
        <f t="shared" ref="D82:K82" si="6">SUMIF($C$1:$C$542,"FE",D$1:D$542)</f>
        <v>1930738.3708639604</v>
      </c>
      <c r="E82" s="890">
        <f t="shared" si="6"/>
        <v>1846048.7393483086</v>
      </c>
      <c r="F82" s="890">
        <f t="shared" si="6"/>
        <v>1542257.2544275667</v>
      </c>
      <c r="G82" s="890">
        <f t="shared" si="6"/>
        <v>1718522.4000065997</v>
      </c>
      <c r="H82" s="1453">
        <f t="shared" si="6"/>
        <v>1445689.5929999999</v>
      </c>
      <c r="I82" s="1454">
        <f t="shared" si="6"/>
        <v>1268872.4401235369</v>
      </c>
      <c r="J82" s="349">
        <f t="shared" si="6"/>
        <v>164074.58999999997</v>
      </c>
      <c r="K82" s="73">
        <f t="shared" si="6"/>
        <v>404879.07</v>
      </c>
    </row>
    <row r="83" spans="1:17" x14ac:dyDescent="0.2">
      <c r="A83" s="71" t="s">
        <v>228</v>
      </c>
      <c r="B83" s="72"/>
      <c r="C83" s="88"/>
      <c r="D83" s="893">
        <f t="shared" ref="D83:K83" si="7">SUMIF($C$1:$C$542,"HQP",D$1:D$542)</f>
        <v>0</v>
      </c>
      <c r="E83" s="890">
        <f t="shared" si="7"/>
        <v>0</v>
      </c>
      <c r="F83" s="890">
        <f t="shared" si="7"/>
        <v>0</v>
      </c>
      <c r="G83" s="890">
        <f t="shared" si="7"/>
        <v>9733.68</v>
      </c>
      <c r="H83" s="1453">
        <f t="shared" si="7"/>
        <v>27053.35</v>
      </c>
      <c r="I83" s="1454">
        <f t="shared" si="7"/>
        <v>48545.37</v>
      </c>
      <c r="J83" s="349">
        <f t="shared" si="7"/>
        <v>11410.710000000001</v>
      </c>
      <c r="K83" s="73">
        <f t="shared" si="7"/>
        <v>21469.510000000002</v>
      </c>
    </row>
    <row r="84" spans="1:17" x14ac:dyDescent="0.2">
      <c r="A84" s="71" t="s">
        <v>109</v>
      </c>
      <c r="B84" s="72"/>
      <c r="C84" s="88"/>
      <c r="D84" s="893">
        <f t="shared" ref="D84:K84" si="8">SUMIF($C$1:$C$542,"LA",D$1:D$542)</f>
        <v>8865.57</v>
      </c>
      <c r="E84" s="890">
        <f t="shared" si="8"/>
        <v>4856.1000000000004</v>
      </c>
      <c r="F84" s="890">
        <f t="shared" si="8"/>
        <v>0</v>
      </c>
      <c r="G84" s="890">
        <f t="shared" si="8"/>
        <v>0</v>
      </c>
      <c r="H84" s="1453">
        <f t="shared" si="8"/>
        <v>0</v>
      </c>
      <c r="I84" s="1454">
        <f t="shared" si="8"/>
        <v>0</v>
      </c>
      <c r="J84" s="349">
        <f t="shared" si="8"/>
        <v>876.92000000000007</v>
      </c>
      <c r="K84" s="73">
        <f t="shared" si="8"/>
        <v>1242.3200000000002</v>
      </c>
    </row>
    <row r="85" spans="1:17" x14ac:dyDescent="0.2">
      <c r="A85" s="71" t="s">
        <v>110</v>
      </c>
      <c r="B85" s="72"/>
      <c r="C85" s="88"/>
      <c r="D85" s="893">
        <f t="shared" ref="D85:K85" si="9">SUMIF($C$1:$C$542,"Other",D$1:D$542)</f>
        <v>166606.5983333333</v>
      </c>
      <c r="E85" s="890">
        <f t="shared" si="9"/>
        <v>263047.55499999999</v>
      </c>
      <c r="F85" s="890">
        <f t="shared" si="9"/>
        <v>294120.83999999997</v>
      </c>
      <c r="G85" s="890">
        <f t="shared" si="9"/>
        <v>280392.78000000003</v>
      </c>
      <c r="H85" s="1453">
        <f t="shared" si="9"/>
        <v>294028.93000000005</v>
      </c>
      <c r="I85" s="1454">
        <f t="shared" si="9"/>
        <v>238039.00003393413</v>
      </c>
      <c r="J85" s="349">
        <f t="shared" si="9"/>
        <v>34332.85</v>
      </c>
      <c r="K85" s="73">
        <f t="shared" si="9"/>
        <v>87877.229999999981</v>
      </c>
    </row>
    <row r="86" spans="1:17" ht="13.5" thickBot="1" x14ac:dyDescent="0.25">
      <c r="A86" s="74" t="s">
        <v>57</v>
      </c>
      <c r="B86" s="75"/>
      <c r="C86" s="89"/>
      <c r="D86" s="508">
        <f>SUM(D1:D75)</f>
        <v>10279201.442530626</v>
      </c>
      <c r="E86" s="509">
        <f>SUM(E1:E75)</f>
        <v>11584975.839805067</v>
      </c>
      <c r="F86" s="509">
        <f>SUM(F1:F75)</f>
        <v>12042505.836247569</v>
      </c>
      <c r="G86" s="509">
        <f t="shared" ref="G86" si="10">SUM(G1:G75)</f>
        <v>13530597.000848573</v>
      </c>
      <c r="H86" s="1455">
        <f>SUM(H1:H75)</f>
        <v>12909283.899</v>
      </c>
      <c r="I86" s="1456">
        <f>SUM(I1:I75)</f>
        <v>13657912.540240282</v>
      </c>
      <c r="J86" s="77">
        <f>SUM(J1:J75)</f>
        <v>2045771.5600000003</v>
      </c>
      <c r="K86" s="76">
        <f>SUM(K1:K75)</f>
        <v>4723800.7737719268</v>
      </c>
      <c r="L86" s="7"/>
      <c r="M86" s="7"/>
      <c r="N86" s="7"/>
      <c r="O86" s="7"/>
      <c r="P86" s="7"/>
      <c r="Q86" s="7"/>
    </row>
    <row r="88" spans="1:17" x14ac:dyDescent="0.2">
      <c r="D88" s="6"/>
    </row>
    <row r="91" spans="1:17" x14ac:dyDescent="0.2">
      <c r="D91" s="6"/>
      <c r="E91" s="6"/>
      <c r="F91" s="6"/>
      <c r="G91" s="6"/>
      <c r="H91" s="6"/>
      <c r="I91" s="6"/>
      <c r="J91" s="6"/>
    </row>
  </sheetData>
  <pageMargins left="0.7" right="0.7" top="0.75" bottom="0.75" header="0.3" footer="0.3"/>
  <pageSetup paperSize="9" scale="52" orientation="portrait" r:id="rId1"/>
  <headerFooter>
    <oddHeader>&amp;C&amp;"Arial,Bold"Client / Member Breakdown - Cambridge Region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77"/>
  <sheetViews>
    <sheetView view="pageBreakPreview" zoomScaleNormal="100" zoomScaleSheetLayoutView="100" workbookViewId="0">
      <pane ySplit="1" topLeftCell="A33" activePane="bottomLeft" state="frozen"/>
      <selection pane="bottomLeft" activeCell="F65" sqref="F65"/>
    </sheetView>
  </sheetViews>
  <sheetFormatPr defaultRowHeight="11.25" x14ac:dyDescent="0.2"/>
  <cols>
    <col min="1" max="1" width="45.140625" style="5" bestFit="1" customWidth="1"/>
    <col min="2" max="7" width="13.42578125" style="5" customWidth="1"/>
    <col min="8" max="8" width="13.85546875" style="5" bestFit="1" customWidth="1"/>
    <col min="9" max="9" width="13.42578125" style="5" customWidth="1"/>
    <col min="10" max="10" width="11" style="5" customWidth="1"/>
    <col min="11" max="11" width="9.140625" style="5"/>
    <col min="12" max="12" width="12.140625" style="5" customWidth="1"/>
    <col min="13" max="13" width="9.5703125" style="5" bestFit="1" customWidth="1"/>
    <col min="14" max="16384" width="9.140625" style="5"/>
  </cols>
  <sheetData>
    <row r="1" spans="1:15" ht="47.25" customHeight="1" thickBot="1" x14ac:dyDescent="0.25">
      <c r="A1" s="61" t="s">
        <v>0</v>
      </c>
      <c r="B1" s="32" t="s">
        <v>50</v>
      </c>
      <c r="C1" s="33" t="s">
        <v>74</v>
      </c>
      <c r="D1" s="33" t="s">
        <v>91</v>
      </c>
      <c r="E1" s="33" t="s">
        <v>216</v>
      </c>
      <c r="F1" s="33" t="s">
        <v>236</v>
      </c>
      <c r="G1" s="37" t="s">
        <v>236</v>
      </c>
      <c r="H1" s="32" t="s">
        <v>297</v>
      </c>
      <c r="I1" s="33" t="s">
        <v>300</v>
      </c>
      <c r="J1" s="34" t="s">
        <v>284</v>
      </c>
      <c r="K1" s="34" t="s">
        <v>53</v>
      </c>
      <c r="L1" s="33" t="s">
        <v>297</v>
      </c>
      <c r="M1" s="33" t="s">
        <v>302</v>
      </c>
      <c r="N1" s="34" t="s">
        <v>238</v>
      </c>
      <c r="O1" s="35" t="s">
        <v>54</v>
      </c>
    </row>
    <row r="2" spans="1:15" x14ac:dyDescent="0.2">
      <c r="A2" s="65" t="s">
        <v>177</v>
      </c>
      <c r="B2" s="22">
        <f>SUMIF('Inst. by Framework &amp; Suppliers'!$A$1:$A$1598,$A2,'Inst. by Framework &amp; Suppliers'!D$1:D$1598)</f>
        <v>11.97</v>
      </c>
      <c r="C2" s="23">
        <f>SUMIF('Inst. by Framework &amp; Suppliers'!$A$1:$A$1598,$A2,'Inst. by Framework &amp; Suppliers'!E$1:E$1598)</f>
        <v>0</v>
      </c>
      <c r="D2" s="42">
        <f>SUMIF('Inst. by Framework &amp; Suppliers'!$A$1:$A$1598,$A2,'Inst. by Framework &amp; Suppliers'!F$1:F$1598)</f>
        <v>0</v>
      </c>
      <c r="E2" s="42">
        <f>SUMIF('Inst. by Framework &amp; Suppliers'!$A$1:$A$1598,$A2,'Inst. by Framework &amp; Suppliers'!G$1:G$1598)</f>
        <v>529.59999999999991</v>
      </c>
      <c r="F2" s="42">
        <f>SUMIF('Inst. by Framework &amp; Suppliers'!$A$1:$A$1598,$A2,'Inst. by Framework &amp; Suppliers'!H$1:H$1598)</f>
        <v>749.98</v>
      </c>
      <c r="G2" s="348">
        <f>SUMIF('Inst. by Framework &amp; Suppliers'!$A$1:$A$1598,$A2,'Inst. by Framework &amp; Suppliers'!I$1:I$1598)</f>
        <v>0</v>
      </c>
      <c r="H2" s="66">
        <f>SUMIF('Inst. by Framework &amp; Suppliers'!$A$1:$A$1598,$A2,'Inst. by Framework &amp; Suppliers'!J$1:J$1598)</f>
        <v>0</v>
      </c>
      <c r="I2" s="66">
        <f>SUMIF('Inst. by Framework &amp; Suppliers'!$A$1:$A$1598,$A2,'Inst. by Framework &amp; Suppliers'!K$1:K$1598)</f>
        <v>0</v>
      </c>
      <c r="J2" s="31">
        <f t="shared" ref="J2:J33" si="0">IF(ISERROR(I2/$I$76),0,I2/$I$76)</f>
        <v>0</v>
      </c>
      <c r="K2" s="43">
        <f t="shared" ref="K2:K33" si="1">RANK(I2,$I$2:$I$75,0)</f>
        <v>44</v>
      </c>
      <c r="L2" s="42">
        <f>SUMIF('Institution by Framework Totals'!$A$1:$A$907,'South West Institutions Totals'!$A2,'Institution by Framework Totals'!L$1:L$907)</f>
        <v>0</v>
      </c>
      <c r="M2" s="42">
        <f>SUMIF('Institution by Framework Totals'!$A$1:$A$907,'South West Institutions Totals'!$A2,'Institution by Framework Totals'!Q$1:Q$907)</f>
        <v>0</v>
      </c>
      <c r="N2" s="31">
        <f t="shared" ref="N2:N33" si="2">IF(ISERROR(M2/$M$76),0,M2/$M$76)</f>
        <v>0</v>
      </c>
      <c r="O2" s="44">
        <f t="shared" ref="O2:O33" si="3">RANK(M2,$M$2:$M$75,0)</f>
        <v>44</v>
      </c>
    </row>
    <row r="3" spans="1:15" x14ac:dyDescent="0.2">
      <c r="A3" s="62" t="s">
        <v>124</v>
      </c>
      <c r="B3" s="886">
        <f>SUMIF('Inst. by Framework &amp; Suppliers'!$A$1:$A$1598,$A3,'Inst. by Framework &amp; Suppliers'!D$1:D$1598)</f>
        <v>10387.129999999999</v>
      </c>
      <c r="C3" s="887">
        <f>SUMIF('Inst. by Framework &amp; Suppliers'!$A$1:$A$1598,$A3,'Inst. by Framework &amp; Suppliers'!E$1:E$1598)</f>
        <v>18607.099999999999</v>
      </c>
      <c r="D3" s="887">
        <f>SUMIF('Inst. by Framework &amp; Suppliers'!$A$1:$A$1598,$A3,'Inst. by Framework &amp; Suppliers'!F$1:F$1598)</f>
        <v>40633.089999999997</v>
      </c>
      <c r="E3" s="887">
        <f>SUMIF('Inst. by Framework &amp; Suppliers'!$A$1:$A$1598,$A3,'Inst. by Framework &amp; Suppliers'!G$1:G$1598)</f>
        <v>34511.660000000003</v>
      </c>
      <c r="F3" s="1447">
        <f>SUMIF('Inst. by Framework &amp; Suppliers'!$A$1:$A$1598,$A3,'Inst. by Framework &amp; Suppliers'!H$1:H$1598)</f>
        <v>39888.82</v>
      </c>
      <c r="G3" s="1448">
        <f>SUMIF('Inst. by Framework &amp; Suppliers'!$A$1:$A$1598,$A3,'Inst. by Framework &amp; Suppliers'!I$1:I$1598)</f>
        <v>30282.190000000002</v>
      </c>
      <c r="H3" s="347">
        <f>SUMIF('Inst. by Framework &amp; Suppliers'!$A$1:$A$1598,$A3,'Inst. by Framework &amp; Suppliers'!J$1:J$1598)</f>
        <v>3724.4300000000003</v>
      </c>
      <c r="I3" s="39">
        <f>SUMIF('Inst. by Framework &amp; Suppliers'!$A$1:$A$1598,$A3,'Inst. by Framework &amp; Suppliers'!K$1:K$1598)</f>
        <v>9949.7899999999991</v>
      </c>
      <c r="J3" s="30">
        <f t="shared" si="0"/>
        <v>2.1063102523807649E-3</v>
      </c>
      <c r="K3" s="41">
        <f t="shared" si="1"/>
        <v>26</v>
      </c>
      <c r="L3" s="39">
        <f>SUMIF('Institution by Framework Totals'!$A$1:$A$907,'South West Institutions Totals'!$A3,'Institution by Framework Totals'!L$1:L$907)</f>
        <v>50.279805000000017</v>
      </c>
      <c r="M3" s="39">
        <f>SUMIF('Institution by Framework Totals'!$A$1:$A$907,'South West Institutions Totals'!$A3,'Institution by Framework Totals'!Q$1:Q$907)</f>
        <v>130.76679499999997</v>
      </c>
      <c r="N3" s="30">
        <f t="shared" si="2"/>
        <v>2.276353897359756E-3</v>
      </c>
      <c r="O3" s="44">
        <f t="shared" si="3"/>
        <v>26</v>
      </c>
    </row>
    <row r="4" spans="1:15" x14ac:dyDescent="0.2">
      <c r="A4" s="62" t="s">
        <v>158</v>
      </c>
      <c r="B4" s="886">
        <f>SUMIF('Inst. by Framework &amp; Suppliers'!$A$1:$A$1598,$A4,'Inst. by Framework &amp; Suppliers'!D$1:D$1598)</f>
        <v>57314.600000000006</v>
      </c>
      <c r="C4" s="887">
        <f>SUMIF('Inst. by Framework &amp; Suppliers'!$A$1:$A$1598,$A4,'Inst. by Framework &amp; Suppliers'!E$1:E$1598)</f>
        <v>42249.409999999996</v>
      </c>
      <c r="D4" s="887">
        <f>SUMIF('Inst. by Framework &amp; Suppliers'!$A$1:$A$1598,$A4,'Inst. by Framework &amp; Suppliers'!F$1:F$1598)</f>
        <v>19463.490000000002</v>
      </c>
      <c r="E4" s="887">
        <f>SUMIF('Inst. by Framework &amp; Suppliers'!$A$1:$A$1598,$A4,'Inst. by Framework &amp; Suppliers'!G$1:G$1598)</f>
        <v>10421.720000000001</v>
      </c>
      <c r="F4" s="1447">
        <f>SUMIF('Inst. by Framework &amp; Suppliers'!$A$1:$A$1598,$A4,'Inst. by Framework &amp; Suppliers'!H$1:H$1598)</f>
        <v>10402.5</v>
      </c>
      <c r="G4" s="1448">
        <f>SUMIF('Inst. by Framework &amp; Suppliers'!$A$1:$A$1598,$A4,'Inst. by Framework &amp; Suppliers'!I$1:I$1598)</f>
        <v>61.25</v>
      </c>
      <c r="H4" s="347">
        <f>SUMIF('Inst. by Framework &amp; Suppliers'!$A$1:$A$1598,$A4,'Inst. by Framework &amp; Suppliers'!J$1:J$1598)</f>
        <v>0</v>
      </c>
      <c r="I4" s="39">
        <f>SUMIF('Inst. by Framework &amp; Suppliers'!$A$1:$A$1598,$A4,'Inst. by Framework &amp; Suppliers'!K$1:K$1598)</f>
        <v>0</v>
      </c>
      <c r="J4" s="30">
        <f t="shared" si="0"/>
        <v>0</v>
      </c>
      <c r="K4" s="41">
        <f t="shared" si="1"/>
        <v>44</v>
      </c>
      <c r="L4" s="39">
        <f>SUMIF('Institution by Framework Totals'!$A$1:$A$907,'South West Institutions Totals'!$A4,'Institution by Framework Totals'!L$1:L$907)</f>
        <v>0</v>
      </c>
      <c r="M4" s="39">
        <f>SUMIF('Institution by Framework Totals'!$A$1:$A$907,'South West Institutions Totals'!$A4,'Institution by Framework Totals'!Q$1:Q$907)</f>
        <v>0</v>
      </c>
      <c r="N4" s="30">
        <f t="shared" si="2"/>
        <v>0</v>
      </c>
      <c r="O4" s="44">
        <f t="shared" si="3"/>
        <v>44</v>
      </c>
    </row>
    <row r="5" spans="1:15" x14ac:dyDescent="0.2">
      <c r="A5" s="62" t="s">
        <v>188</v>
      </c>
      <c r="B5" s="886">
        <f>SUMIF('Inst. by Framework &amp; Suppliers'!$A$1:$A$1598,$A5,'Inst. by Framework &amp; Suppliers'!D$1:D$1598)</f>
        <v>0</v>
      </c>
      <c r="C5" s="887">
        <f>SUMIF('Inst. by Framework &amp; Suppliers'!$A$1:$A$1598,$A5,'Inst. by Framework &amp; Suppliers'!E$1:E$1598)</f>
        <v>1415.1</v>
      </c>
      <c r="D5" s="887">
        <f>SUMIF('Inst. by Framework &amp; Suppliers'!$A$1:$A$1598,$A5,'Inst. by Framework &amp; Suppliers'!F$1:F$1598)</f>
        <v>5565.03</v>
      </c>
      <c r="E5" s="887">
        <f>SUMIF('Inst. by Framework &amp; Suppliers'!$A$1:$A$1598,$A5,'Inst. by Framework &amp; Suppliers'!G$1:G$1598)</f>
        <v>6611.3899999999994</v>
      </c>
      <c r="F5" s="1447">
        <f>SUMIF('Inst. by Framework &amp; Suppliers'!$A$1:$A$1598,$A5,'Inst. by Framework &amp; Suppliers'!H$1:H$1598)</f>
        <v>564.59</v>
      </c>
      <c r="G5" s="1448">
        <f>SUMIF('Inst. by Framework &amp; Suppliers'!$A$1:$A$1598,$A5,'Inst. by Framework &amp; Suppliers'!I$1:I$1598)</f>
        <v>154.47</v>
      </c>
      <c r="H5" s="347">
        <f>SUMIF('Inst. by Framework &amp; Suppliers'!$A$1:$A$1598,$A5,'Inst. by Framework &amp; Suppliers'!J$1:J$1598)</f>
        <v>0</v>
      </c>
      <c r="I5" s="39">
        <f>SUMIF('Inst. by Framework &amp; Suppliers'!$A$1:$A$1598,$A5,'Inst. by Framework &amp; Suppliers'!K$1:K$1598)</f>
        <v>0</v>
      </c>
      <c r="J5" s="30">
        <f t="shared" si="0"/>
        <v>0</v>
      </c>
      <c r="K5" s="41">
        <f t="shared" si="1"/>
        <v>44</v>
      </c>
      <c r="L5" s="39">
        <f>SUMIF('Institution by Framework Totals'!$A$1:$A$907,'South West Institutions Totals'!$A5,'Institution by Framework Totals'!L$1:L$907)</f>
        <v>0</v>
      </c>
      <c r="M5" s="39">
        <f>SUMIF('Institution by Framework Totals'!$A$1:$A$907,'South West Institutions Totals'!$A5,'Institution by Framework Totals'!Q$1:Q$907)</f>
        <v>0</v>
      </c>
      <c r="N5" s="30">
        <f t="shared" si="2"/>
        <v>0</v>
      </c>
      <c r="O5" s="44">
        <f t="shared" si="3"/>
        <v>44</v>
      </c>
    </row>
    <row r="6" spans="1:15" x14ac:dyDescent="0.2">
      <c r="A6" s="1581" t="s">
        <v>308</v>
      </c>
      <c r="B6" s="886">
        <f>SUMIF('Inst. by Framework &amp; Suppliers'!$A$1:$A$1598,$A6,'Inst. by Framework &amp; Suppliers'!D$1:D$1598)</f>
        <v>0</v>
      </c>
      <c r="C6" s="887">
        <f>SUMIF('Inst. by Framework &amp; Suppliers'!$A$1:$A$1598,$A6,'Inst. by Framework &amp; Suppliers'!E$1:E$1598)</f>
        <v>0</v>
      </c>
      <c r="D6" s="887">
        <f>SUMIF('Inst. by Framework &amp; Suppliers'!$A$1:$A$1598,$A6,'Inst. by Framework &amp; Suppliers'!F$1:F$1598)</f>
        <v>0</v>
      </c>
      <c r="E6" s="887">
        <f>SUMIF('Inst. by Framework &amp; Suppliers'!$A$1:$A$1598,$A6,'Inst. by Framework &amp; Suppliers'!G$1:G$1598)</f>
        <v>0</v>
      </c>
      <c r="F6" s="1447">
        <f>SUMIF('Inst. by Framework &amp; Suppliers'!$A$1:$A$1598,$A6,'Inst. by Framework &amp; Suppliers'!H$1:H$1598)</f>
        <v>0</v>
      </c>
      <c r="G6" s="1448">
        <f>SUMIF('Inst. by Framework &amp; Suppliers'!$A$1:$A$1598,$A6,'Inst. by Framework &amp; Suppliers'!I$1:I$1598)</f>
        <v>0</v>
      </c>
      <c r="H6" s="347">
        <f>SUMIF('Inst. by Framework &amp; Suppliers'!$A$1:$A$1598,$A6,'Inst. by Framework &amp; Suppliers'!J$1:J$1598)</f>
        <v>1178.83</v>
      </c>
      <c r="I6" s="39">
        <f>SUMIF('Inst. by Framework &amp; Suppliers'!$A$1:$A$1598,$A6,'Inst. by Framework &amp; Suppliers'!K$1:K$1598)</f>
        <v>4126.5599999999995</v>
      </c>
      <c r="J6" s="30">
        <f t="shared" si="0"/>
        <v>8.7356774716495209E-4</v>
      </c>
      <c r="K6" s="41">
        <f t="shared" si="1"/>
        <v>31</v>
      </c>
      <c r="L6" s="39">
        <f>SUMIF('Institution by Framework Totals'!$A$1:$A$907,'South West Institutions Totals'!$A6,'Institution by Framework Totals'!L$1:L$907)</f>
        <v>15.914205000000001</v>
      </c>
      <c r="M6" s="39">
        <f>SUMIF('Institution by Framework Totals'!$A$1:$A$907,'South West Institutions Totals'!$A6,'Institution by Framework Totals'!Q$1:Q$907)</f>
        <v>45.391504999999995</v>
      </c>
      <c r="N6" s="30">
        <f t="shared" si="2"/>
        <v>7.9016335388333765E-4</v>
      </c>
      <c r="O6" s="44">
        <f t="shared" si="3"/>
        <v>31</v>
      </c>
    </row>
    <row r="7" spans="1:15" x14ac:dyDescent="0.2">
      <c r="A7" s="62" t="s">
        <v>125</v>
      </c>
      <c r="B7" s="886">
        <f>SUMIF('Inst. by Framework &amp; Suppliers'!$A$1:$A$1598,$A7,'Inst. by Framework &amp; Suppliers'!D$1:D$1598)</f>
        <v>147145.90800000002</v>
      </c>
      <c r="C7" s="887">
        <f>SUMIF('Inst. by Framework &amp; Suppliers'!$A$1:$A$1598,$A7,'Inst. by Framework &amp; Suppliers'!E$1:E$1598)</f>
        <v>134257.69</v>
      </c>
      <c r="D7" s="887">
        <f>SUMIF('Inst. by Framework &amp; Suppliers'!$A$1:$A$1598,$A7,'Inst. by Framework &amp; Suppliers'!F$1:F$1598)</f>
        <v>85611.07</v>
      </c>
      <c r="E7" s="887">
        <f>SUMIF('Inst. by Framework &amp; Suppliers'!$A$1:$A$1598,$A7,'Inst. by Framework &amp; Suppliers'!G$1:G$1598)</f>
        <v>104413.93000000002</v>
      </c>
      <c r="F7" s="1447">
        <f>SUMIF('Inst. by Framework &amp; Suppliers'!$A$1:$A$1598,$A7,'Inst. by Framework &amp; Suppliers'!H$1:H$1598)</f>
        <v>94476.270000000033</v>
      </c>
      <c r="G7" s="1448">
        <f>SUMIF('Inst. by Framework &amp; Suppliers'!$A$1:$A$1598,$A7,'Inst. by Framework &amp; Suppliers'!I$1:I$1598)</f>
        <v>69218.97</v>
      </c>
      <c r="H7" s="347">
        <f>SUMIF('Inst. by Framework &amp; Suppliers'!$A$1:$A$1598,$A7,'Inst. by Framework &amp; Suppliers'!J$1:J$1598)</f>
        <v>11456.12</v>
      </c>
      <c r="I7" s="39">
        <f>SUMIF('Inst. by Framework &amp; Suppliers'!$A$1:$A$1598,$A7,'Inst. by Framework &amp; Suppliers'!K$1:K$1598)</f>
        <v>25857.670000000002</v>
      </c>
      <c r="J7" s="30">
        <f t="shared" si="0"/>
        <v>5.4739120547949794E-3</v>
      </c>
      <c r="K7" s="41">
        <f t="shared" si="1"/>
        <v>18</v>
      </c>
      <c r="L7" s="39">
        <f>SUMIF('Institution by Framework Totals'!$A$1:$A$907,'South West Institutions Totals'!$A7,'Institution by Framework Totals'!L$1:L$907)</f>
        <v>154.65762000000001</v>
      </c>
      <c r="M7" s="39">
        <f>SUMIF('Institution by Framework Totals'!$A$1:$A$907,'South West Institutions Totals'!$A7,'Institution by Framework Totals'!Q$1:Q$907)</f>
        <v>330.43866500000001</v>
      </c>
      <c r="N7" s="30">
        <f t="shared" si="2"/>
        <v>5.7521891770086209E-3</v>
      </c>
      <c r="O7" s="44">
        <f t="shared" si="3"/>
        <v>18</v>
      </c>
    </row>
    <row r="8" spans="1:15" x14ac:dyDescent="0.2">
      <c r="A8" s="62" t="s">
        <v>126</v>
      </c>
      <c r="B8" s="886">
        <f>SUMIF('Inst. by Framework &amp; Suppliers'!$A$1:$A$1598,$A8,'Inst. by Framework &amp; Suppliers'!D$1:D$1598)</f>
        <v>164294.2283333333</v>
      </c>
      <c r="C8" s="887">
        <f>SUMIF('Inst. by Framework &amp; Suppliers'!$A$1:$A$1598,$A8,'Inst. by Framework &amp; Suppliers'!E$1:E$1598)</f>
        <v>259878.755</v>
      </c>
      <c r="D8" s="887">
        <f>SUMIF('Inst. by Framework &amp; Suppliers'!$A$1:$A$1598,$A8,'Inst. by Framework &amp; Suppliers'!F$1:F$1598)</f>
        <v>291043.45999999996</v>
      </c>
      <c r="E8" s="887">
        <f>SUMIF('Inst. by Framework &amp; Suppliers'!$A$1:$A$1598,$A8,'Inst. by Framework &amp; Suppliers'!G$1:G$1598)</f>
        <v>279539.77</v>
      </c>
      <c r="F8" s="1447">
        <f>SUMIF('Inst. by Framework &amp; Suppliers'!$A$1:$A$1598,$A8,'Inst. by Framework &amp; Suppliers'!H$1:H$1598)</f>
        <v>293467.15000000002</v>
      </c>
      <c r="G8" s="1448">
        <f>SUMIF('Inst. by Framework &amp; Suppliers'!$A$1:$A$1598,$A8,'Inst. by Framework &amp; Suppliers'!I$1:I$1598)</f>
        <v>237168.66003393414</v>
      </c>
      <c r="H8" s="347">
        <f>SUMIF('Inst. by Framework &amp; Suppliers'!$A$1:$A$1598,$A8,'Inst. by Framework &amp; Suppliers'!J$1:J$1598)</f>
        <v>34349.599999999999</v>
      </c>
      <c r="I8" s="39">
        <f>SUMIF('Inst. by Framework &amp; Suppliers'!$A$1:$A$1598,$A8,'Inst. by Framework &amp; Suppliers'!K$1:K$1598)</f>
        <v>87618.329999999987</v>
      </c>
      <c r="J8" s="30">
        <f t="shared" si="0"/>
        <v>1.8548269538902946E-2</v>
      </c>
      <c r="K8" s="41">
        <f t="shared" si="1"/>
        <v>11</v>
      </c>
      <c r="L8" s="39">
        <f>SUMIF('Institution by Framework Totals'!$A$1:$A$907,'South West Institutions Totals'!$A8,'Institution by Framework Totals'!L$1:L$907)</f>
        <v>463.71960000000007</v>
      </c>
      <c r="M8" s="39">
        <f>SUMIF('Institution by Framework Totals'!$A$1:$A$907,'South West Institutions Totals'!$A8,'Institution by Framework Totals'!Q$1:Q$907)</f>
        <v>1050.6724749999998</v>
      </c>
      <c r="N8" s="30">
        <f t="shared" si="2"/>
        <v>1.8289829488555339E-2</v>
      </c>
      <c r="O8" s="44">
        <f t="shared" si="3"/>
        <v>11</v>
      </c>
    </row>
    <row r="9" spans="1:15" x14ac:dyDescent="0.2">
      <c r="A9" s="62" t="s">
        <v>151</v>
      </c>
      <c r="B9" s="886">
        <f>SUMIF('Inst. by Framework &amp; Suppliers'!$A$1:$A$1598,$A9,'Inst. by Framework &amp; Suppliers'!D$1:D$1598)</f>
        <v>0</v>
      </c>
      <c r="C9" s="887">
        <f>SUMIF('Inst. by Framework &amp; Suppliers'!$A$1:$A$1598,$A9,'Inst. by Framework &amp; Suppliers'!E$1:E$1598)</f>
        <v>6574.1000000000013</v>
      </c>
      <c r="D9" s="887">
        <f>SUMIF('Inst. by Framework &amp; Suppliers'!$A$1:$A$1598,$A9,'Inst. by Framework &amp; Suppliers'!F$1:F$1598)</f>
        <v>4519.21</v>
      </c>
      <c r="E9" s="887">
        <f>SUMIF('Inst. by Framework &amp; Suppliers'!$A$1:$A$1598,$A9,'Inst. by Framework &amp; Suppliers'!G$1:G$1598)</f>
        <v>6058.49</v>
      </c>
      <c r="F9" s="1447">
        <f>SUMIF('Inst. by Framework &amp; Suppliers'!$A$1:$A$1598,$A9,'Inst. by Framework &amp; Suppliers'!H$1:H$1598)</f>
        <v>4873.2999999999993</v>
      </c>
      <c r="G9" s="1448">
        <f>SUMIF('Inst. by Framework &amp; Suppliers'!$A$1:$A$1598,$A9,'Inst. by Framework &amp; Suppliers'!I$1:I$1598)</f>
        <v>7536.34</v>
      </c>
      <c r="H9" s="347">
        <f>SUMIF('Inst. by Framework &amp; Suppliers'!$A$1:$A$1598,$A9,'Inst. by Framework &amp; Suppliers'!J$1:J$1598)</f>
        <v>757.56</v>
      </c>
      <c r="I9" s="39">
        <f>SUMIF('Inst. by Framework &amp; Suppliers'!$A$1:$A$1598,$A9,'Inst. by Framework &amp; Suppliers'!K$1:K$1598)</f>
        <v>2586.7399999999998</v>
      </c>
      <c r="J9" s="30">
        <f t="shared" si="0"/>
        <v>5.475971836836174E-4</v>
      </c>
      <c r="K9" s="41">
        <f t="shared" si="1"/>
        <v>34</v>
      </c>
      <c r="L9" s="39">
        <f>SUMIF('Institution by Framework Totals'!$A$1:$A$907,'South West Institutions Totals'!$A9,'Institution by Framework Totals'!L$1:L$907)</f>
        <v>10.22706</v>
      </c>
      <c r="M9" s="39">
        <f>SUMIF('Institution by Framework Totals'!$A$1:$A$907,'South West Institutions Totals'!$A9,'Institution by Framework Totals'!Q$1:Q$907)</f>
        <v>28.518859999999997</v>
      </c>
      <c r="N9" s="30">
        <f t="shared" si="2"/>
        <v>4.9644879733618354E-4</v>
      </c>
      <c r="O9" s="44">
        <f t="shared" si="3"/>
        <v>34</v>
      </c>
    </row>
    <row r="10" spans="1:15" x14ac:dyDescent="0.2">
      <c r="A10" s="62" t="s">
        <v>189</v>
      </c>
      <c r="B10" s="886">
        <f>SUMIF('Inst. by Framework &amp; Suppliers'!$A$1:$A$1598,$A10,'Inst. by Framework &amp; Suppliers'!D$1:D$1598)</f>
        <v>0</v>
      </c>
      <c r="C10" s="887">
        <f>SUMIF('Inst. by Framework &amp; Suppliers'!$A$1:$A$1598,$A10,'Inst. by Framework &amp; Suppliers'!E$1:E$1598)</f>
        <v>178.41</v>
      </c>
      <c r="D10" s="887">
        <f>SUMIF('Inst. by Framework &amp; Suppliers'!$A$1:$A$1598,$A10,'Inst. by Framework &amp; Suppliers'!F$1:F$1598)</f>
        <v>239.08</v>
      </c>
      <c r="E10" s="887">
        <f>SUMIF('Inst. by Framework &amp; Suppliers'!$A$1:$A$1598,$A10,'Inst. by Framework &amp; Suppliers'!G$1:G$1598)</f>
        <v>0</v>
      </c>
      <c r="F10" s="1447">
        <f>SUMIF('Inst. by Framework &amp; Suppliers'!$A$1:$A$1598,$A10,'Inst. by Framework &amp; Suppliers'!H$1:H$1598)</f>
        <v>175.84</v>
      </c>
      <c r="G10" s="1448">
        <f>SUMIF('Inst. by Framework &amp; Suppliers'!$A$1:$A$1598,$A10,'Inst. by Framework &amp; Suppliers'!I$1:I$1598)</f>
        <v>0</v>
      </c>
      <c r="H10" s="347">
        <f>SUMIF('Inst. by Framework &amp; Suppliers'!$A$1:$A$1598,$A10,'Inst. by Framework &amp; Suppliers'!J$1:J$1598)</f>
        <v>0</v>
      </c>
      <c r="I10" s="39">
        <f>SUMIF('Inst. by Framework &amp; Suppliers'!$A$1:$A$1598,$A10,'Inst. by Framework &amp; Suppliers'!K$1:K$1598)</f>
        <v>0</v>
      </c>
      <c r="J10" s="30">
        <f t="shared" si="0"/>
        <v>0</v>
      </c>
      <c r="K10" s="41">
        <f t="shared" si="1"/>
        <v>44</v>
      </c>
      <c r="L10" s="39">
        <f>SUMIF('Institution by Framework Totals'!$A$1:$A$907,'South West Institutions Totals'!$A10,'Institution by Framework Totals'!L$1:L$907)</f>
        <v>0</v>
      </c>
      <c r="M10" s="39">
        <f>SUMIF('Institution by Framework Totals'!$A$1:$A$907,'South West Institutions Totals'!$A10,'Institution by Framework Totals'!Q$1:Q$907)</f>
        <v>0</v>
      </c>
      <c r="N10" s="30">
        <f t="shared" si="2"/>
        <v>0</v>
      </c>
      <c r="O10" s="44">
        <f t="shared" si="3"/>
        <v>44</v>
      </c>
    </row>
    <row r="11" spans="1:15" x14ac:dyDescent="0.2">
      <c r="A11" s="62" t="s">
        <v>161</v>
      </c>
      <c r="B11" s="886">
        <f>SUMIF('Inst. by Framework &amp; Suppliers'!$A$1:$A$1598,$A11,'Inst. by Framework &amp; Suppliers'!D$1:D$1598)</f>
        <v>133269.16</v>
      </c>
      <c r="C11" s="887">
        <f>SUMIF('Inst. by Framework &amp; Suppliers'!$A$1:$A$1598,$A11,'Inst. by Framework &amp; Suppliers'!E$1:E$1598)</f>
        <v>149834.86413415393</v>
      </c>
      <c r="D11" s="887">
        <f>SUMIF('Inst. by Framework &amp; Suppliers'!$A$1:$A$1598,$A11,'Inst. by Framework &amp; Suppliers'!F$1:F$1598)</f>
        <v>74008.661999999997</v>
      </c>
      <c r="E11" s="887">
        <f>SUMIF('Inst. by Framework &amp; Suppliers'!$A$1:$A$1598,$A11,'Inst. by Framework &amp; Suppliers'!G$1:G$1598)</f>
        <v>88839.21</v>
      </c>
      <c r="F11" s="1447">
        <f>SUMIF('Inst. by Framework &amp; Suppliers'!$A$1:$A$1598,$A11,'Inst. by Framework &amp; Suppliers'!H$1:H$1598)</f>
        <v>213239.59000000003</v>
      </c>
      <c r="G11" s="1448">
        <f>SUMIF('Inst. by Framework &amp; Suppliers'!$A$1:$A$1598,$A11,'Inst. by Framework &amp; Suppliers'!I$1:I$1598)</f>
        <v>194337.61</v>
      </c>
      <c r="H11" s="347">
        <f>SUMIF('Inst. by Framework &amp; Suppliers'!$A$1:$A$1598,$A11,'Inst. by Framework &amp; Suppliers'!J$1:J$1598)</f>
        <v>25878.63</v>
      </c>
      <c r="I11" s="39">
        <f>SUMIF('Inst. by Framework &amp; Suppliers'!$A$1:$A$1598,$A11,'Inst. by Framework &amp; Suppliers'!K$1:K$1598)</f>
        <v>57054.119999999995</v>
      </c>
      <c r="J11" s="30">
        <f t="shared" si="0"/>
        <v>1.2078011485324057E-2</v>
      </c>
      <c r="K11" s="41">
        <f t="shared" si="1"/>
        <v>13</v>
      </c>
      <c r="L11" s="39">
        <f>SUMIF('Institution by Framework Totals'!$A$1:$A$907,'South West Institutions Totals'!$A11,'Institution by Framework Totals'!L$1:L$907)</f>
        <v>349.36150500000008</v>
      </c>
      <c r="M11" s="39">
        <f>SUMIF('Institution by Framework Totals'!$A$1:$A$907,'South West Institutions Totals'!$A11,'Institution by Framework Totals'!Q$1:Q$907)</f>
        <v>661.1164050000001</v>
      </c>
      <c r="N11" s="30">
        <f t="shared" si="2"/>
        <v>1.1508540108597304E-2</v>
      </c>
      <c r="O11" s="44">
        <f t="shared" si="3"/>
        <v>13</v>
      </c>
    </row>
    <row r="12" spans="1:15" x14ac:dyDescent="0.2">
      <c r="A12" s="62" t="s">
        <v>160</v>
      </c>
      <c r="B12" s="886">
        <f>SUMIF('Inst. by Framework &amp; Suppliers'!$A$1:$A$1598,$A12,'Inst. by Framework &amp; Suppliers'!D$1:D$1598)</f>
        <v>4674.8100000000004</v>
      </c>
      <c r="C12" s="887">
        <f>SUMIF('Inst. by Framework &amp; Suppliers'!$A$1:$A$1598,$A12,'Inst. by Framework &amp; Suppliers'!E$1:E$1598)</f>
        <v>2204.7807500000004</v>
      </c>
      <c r="D12" s="887">
        <f>SUMIF('Inst. by Framework &amp; Suppliers'!$A$1:$A$1598,$A12,'Inst. by Framework &amp; Suppliers'!F$1:F$1598)</f>
        <v>9879.0499999999993</v>
      </c>
      <c r="E12" s="887">
        <f>SUMIF('Inst. by Framework &amp; Suppliers'!$A$1:$A$1598,$A12,'Inst. by Framework &amp; Suppliers'!G$1:G$1598)</f>
        <v>3906.03</v>
      </c>
      <c r="F12" s="1447">
        <f>SUMIF('Inst. by Framework &amp; Suppliers'!$A$1:$A$1598,$A12,'Inst. by Framework &amp; Suppliers'!H$1:H$1598)</f>
        <v>5348.65</v>
      </c>
      <c r="G12" s="1448">
        <f>SUMIF('Inst. by Framework &amp; Suppliers'!$A$1:$A$1598,$A12,'Inst. by Framework &amp; Suppliers'!I$1:I$1598)</f>
        <v>82731.640000000014</v>
      </c>
      <c r="H12" s="347">
        <f>SUMIF('Inst. by Framework &amp; Suppliers'!$A$1:$A$1598,$A12,'Inst. by Framework &amp; Suppliers'!J$1:J$1598)</f>
        <v>9741.2100000000028</v>
      </c>
      <c r="I12" s="39">
        <f>SUMIF('Inst. by Framework &amp; Suppliers'!$A$1:$A$1598,$A12,'Inst. by Framework &amp; Suppliers'!K$1:K$1598)</f>
        <v>25517.22</v>
      </c>
      <c r="J12" s="30">
        <f t="shared" si="0"/>
        <v>5.4018408527471947E-3</v>
      </c>
      <c r="K12" s="41">
        <f t="shared" si="1"/>
        <v>19</v>
      </c>
      <c r="L12" s="39">
        <f>SUMIF('Institution by Framework Totals'!$A$1:$A$907,'South West Institutions Totals'!$A12,'Institution by Framework Totals'!L$1:L$907)</f>
        <v>131.50633500000004</v>
      </c>
      <c r="M12" s="39">
        <f>SUMIF('Institution by Framework Totals'!$A$1:$A$907,'South West Institutions Totals'!$A12,'Institution by Framework Totals'!Q$1:Q$907)</f>
        <v>318.055475</v>
      </c>
      <c r="N12" s="30">
        <f t="shared" si="2"/>
        <v>5.5366258696854858E-3</v>
      </c>
      <c r="O12" s="44">
        <f t="shared" si="3"/>
        <v>19</v>
      </c>
    </row>
    <row r="13" spans="1:15" x14ac:dyDescent="0.2">
      <c r="A13" s="679" t="s">
        <v>252</v>
      </c>
      <c r="B13" s="886">
        <f>SUMIF('Inst. by Framework &amp; Suppliers'!$A$1:$A$1598,$A13,'Inst. by Framework &amp; Suppliers'!D$1:D$1598)</f>
        <v>0</v>
      </c>
      <c r="C13" s="887">
        <f>SUMIF('Inst. by Framework &amp; Suppliers'!$A$1:$A$1598,$A13,'Inst. by Framework &amp; Suppliers'!E$1:E$1598)</f>
        <v>0</v>
      </c>
      <c r="D13" s="887">
        <f>SUMIF('Inst. by Framework &amp; Suppliers'!$A$1:$A$1598,$A13,'Inst. by Framework &amp; Suppliers'!F$1:F$1598)</f>
        <v>0</v>
      </c>
      <c r="E13" s="887">
        <f>SUMIF('Inst. by Framework &amp; Suppliers'!$A$1:$A$1598,$A13,'Inst. by Framework &amp; Suppliers'!G$1:G$1598)</f>
        <v>0</v>
      </c>
      <c r="F13" s="1447">
        <f>SUMIF('Inst. by Framework &amp; Suppliers'!$A$1:$A$1598,$A13,'Inst. by Framework &amp; Suppliers'!H$1:H$1598)</f>
        <v>519.65</v>
      </c>
      <c r="G13" s="1448">
        <f>SUMIF('Inst. by Framework &amp; Suppliers'!$A$1:$A$1598,$A13,'Inst. by Framework &amp; Suppliers'!I$1:I$1598)</f>
        <v>0</v>
      </c>
      <c r="H13" s="347">
        <f>SUMIF('Inst. by Framework &amp; Suppliers'!$A$1:$A$1598,$A13,'Inst. by Framework &amp; Suppliers'!J$1:J$1598)</f>
        <v>0</v>
      </c>
      <c r="I13" s="39">
        <f>SUMIF('Inst. by Framework &amp; Suppliers'!$A$1:$A$1598,$A13,'Inst. by Framework &amp; Suppliers'!K$1:K$1598)</f>
        <v>0</v>
      </c>
      <c r="J13" s="30">
        <f t="shared" si="0"/>
        <v>0</v>
      </c>
      <c r="K13" s="41">
        <f t="shared" si="1"/>
        <v>44</v>
      </c>
      <c r="L13" s="39">
        <f>SUMIF('Institution by Framework Totals'!$A$1:$A$907,'South West Institutions Totals'!$A13,'Institution by Framework Totals'!L$1:L$907)</f>
        <v>0</v>
      </c>
      <c r="M13" s="39">
        <f>SUMIF('Institution by Framework Totals'!$A$1:$A$907,'South West Institutions Totals'!$A13,'Institution by Framework Totals'!Q$1:Q$907)</f>
        <v>0</v>
      </c>
      <c r="N13" s="30">
        <f t="shared" si="2"/>
        <v>0</v>
      </c>
      <c r="O13" s="44">
        <f t="shared" si="3"/>
        <v>44</v>
      </c>
    </row>
    <row r="14" spans="1:15" x14ac:dyDescent="0.2">
      <c r="A14" s="62" t="s">
        <v>178</v>
      </c>
      <c r="B14" s="886">
        <f>SUMIF('Inst. by Framework &amp; Suppliers'!$A$1:$A$1598,$A14,'Inst. by Framework &amp; Suppliers'!D$1:D$1598)</f>
        <v>5138.9800000000005</v>
      </c>
      <c r="C14" s="887">
        <f>SUMIF('Inst. by Framework &amp; Suppliers'!$A$1:$A$1598,$A14,'Inst. by Framework &amp; Suppliers'!E$1:E$1598)</f>
        <v>1932.9500000000003</v>
      </c>
      <c r="D14" s="887">
        <f>SUMIF('Inst. by Framework &amp; Suppliers'!$A$1:$A$1598,$A14,'Inst. by Framework &amp; Suppliers'!F$1:F$1598)</f>
        <v>2836.8799999999997</v>
      </c>
      <c r="E14" s="887">
        <f>SUMIF('Inst. by Framework &amp; Suppliers'!$A$1:$A$1598,$A14,'Inst. by Framework &amp; Suppliers'!G$1:G$1598)</f>
        <v>3479.12</v>
      </c>
      <c r="F14" s="1447">
        <f>SUMIF('Inst. by Framework &amp; Suppliers'!$A$1:$A$1598,$A14,'Inst. by Framework &amp; Suppliers'!H$1:H$1598)</f>
        <v>3287.83</v>
      </c>
      <c r="G14" s="1448">
        <f>SUMIF('Inst. by Framework &amp; Suppliers'!$A$1:$A$1598,$A14,'Inst. by Framework &amp; Suppliers'!I$1:I$1598)</f>
        <v>0</v>
      </c>
      <c r="H14" s="347">
        <f>SUMIF('Inst. by Framework &amp; Suppliers'!$A$1:$A$1598,$A14,'Inst. by Framework &amp; Suppliers'!J$1:J$1598)</f>
        <v>0</v>
      </c>
      <c r="I14" s="39">
        <f>SUMIF('Inst. by Framework &amp; Suppliers'!$A$1:$A$1598,$A14,'Inst. by Framework &amp; Suppliers'!K$1:K$1598)</f>
        <v>0</v>
      </c>
      <c r="J14" s="30">
        <f t="shared" si="0"/>
        <v>0</v>
      </c>
      <c r="K14" s="41">
        <f t="shared" si="1"/>
        <v>44</v>
      </c>
      <c r="L14" s="39">
        <f>SUMIF('Institution by Framework Totals'!$A$1:$A$907,'South West Institutions Totals'!$A14,'Institution by Framework Totals'!L$1:L$907)</f>
        <v>0</v>
      </c>
      <c r="M14" s="39">
        <f>SUMIF('Institution by Framework Totals'!$A$1:$A$907,'South West Institutions Totals'!$A14,'Institution by Framework Totals'!Q$1:Q$907)</f>
        <v>0</v>
      </c>
      <c r="N14" s="30">
        <f t="shared" si="2"/>
        <v>0</v>
      </c>
      <c r="O14" s="44">
        <f t="shared" si="3"/>
        <v>44</v>
      </c>
    </row>
    <row r="15" spans="1:15" x14ac:dyDescent="0.2">
      <c r="A15" s="62" t="s">
        <v>159</v>
      </c>
      <c r="B15" s="886">
        <f>SUMIF('Inst. by Framework &amp; Suppliers'!$A$1:$A$1598,$A15,'Inst. by Framework &amp; Suppliers'!D$1:D$1598)</f>
        <v>50235.19</v>
      </c>
      <c r="C15" s="887">
        <f>SUMIF('Inst. by Framework &amp; Suppliers'!$A$1:$A$1598,$A15,'Inst. by Framework &amp; Suppliers'!E$1:E$1598)</f>
        <v>39278.9</v>
      </c>
      <c r="D15" s="887">
        <f>SUMIF('Inst. by Framework &amp; Suppliers'!$A$1:$A$1598,$A15,'Inst. by Framework &amp; Suppliers'!F$1:F$1598)</f>
        <v>47217.06</v>
      </c>
      <c r="E15" s="887">
        <f>SUMIF('Inst. by Framework &amp; Suppliers'!$A$1:$A$1598,$A15,'Inst. by Framework &amp; Suppliers'!G$1:G$1598)</f>
        <v>56287.91</v>
      </c>
      <c r="F15" s="1447">
        <f>SUMIF('Inst. by Framework &amp; Suppliers'!$A$1:$A$1598,$A15,'Inst. by Framework &amp; Suppliers'!H$1:H$1598)</f>
        <v>70098.169999999984</v>
      </c>
      <c r="G15" s="1448">
        <f>SUMIF('Inst. by Framework &amp; Suppliers'!$A$1:$A$1598,$A15,'Inst. by Framework &amp; Suppliers'!I$1:I$1598)</f>
        <v>51345.320000000007</v>
      </c>
      <c r="H15" s="347">
        <f>SUMIF('Inst. by Framework &amp; Suppliers'!$A$1:$A$1598,$A15,'Inst. by Framework &amp; Suppliers'!J$1:J$1598)</f>
        <v>116.58</v>
      </c>
      <c r="I15" s="39">
        <f>SUMIF('Inst. by Framework &amp; Suppliers'!$A$1:$A$1598,$A15,'Inst. by Framework &amp; Suppliers'!K$1:K$1598)</f>
        <v>7260.6099999999988</v>
      </c>
      <c r="J15" s="30">
        <f t="shared" si="0"/>
        <v>1.5370271414309551E-3</v>
      </c>
      <c r="K15" s="41">
        <f t="shared" si="1"/>
        <v>28</v>
      </c>
      <c r="L15" s="39">
        <f>SUMIF('Institution by Framework Totals'!$A$1:$A$907,'South West Institutions Totals'!$A15,'Institution by Framework Totals'!L$1:L$907)</f>
        <v>1.5738300000000001</v>
      </c>
      <c r="M15" s="39">
        <f>SUMIF('Institution by Framework Totals'!$A$1:$A$907,'South West Institutions Totals'!$A15,'Institution by Framework Totals'!Q$1:Q$907)</f>
        <v>85.973439999999982</v>
      </c>
      <c r="N15" s="30">
        <f t="shared" si="2"/>
        <v>1.4966029810046591E-3</v>
      </c>
      <c r="O15" s="44">
        <f t="shared" si="3"/>
        <v>28</v>
      </c>
    </row>
    <row r="16" spans="1:15" x14ac:dyDescent="0.2">
      <c r="A16" s="62" t="s">
        <v>149</v>
      </c>
      <c r="B16" s="886">
        <f>SUMIF('Inst. by Framework &amp; Suppliers'!$A$1:$A$1598,$A16,'Inst. by Framework &amp; Suppliers'!D$1:D$1598)</f>
        <v>10611.87</v>
      </c>
      <c r="C16" s="887">
        <f>SUMIF('Inst. by Framework &amp; Suppliers'!$A$1:$A$1598,$A16,'Inst. by Framework &amp; Suppliers'!E$1:E$1598)</f>
        <v>5356.0299999999988</v>
      </c>
      <c r="D16" s="887">
        <f>SUMIF('Inst. by Framework &amp; Suppliers'!$A$1:$A$1598,$A16,'Inst. by Framework &amp; Suppliers'!F$1:F$1598)</f>
        <v>266.51</v>
      </c>
      <c r="E16" s="887">
        <f>SUMIF('Inst. by Framework &amp; Suppliers'!$A$1:$A$1598,$A16,'Inst. by Framework &amp; Suppliers'!G$1:G$1598)</f>
        <v>13965.769999999999</v>
      </c>
      <c r="F16" s="1447">
        <f>SUMIF('Inst. by Framework &amp; Suppliers'!$A$1:$A$1598,$A16,'Inst. by Framework &amp; Suppliers'!H$1:H$1598)</f>
        <v>36940.29</v>
      </c>
      <c r="G16" s="1448">
        <f>SUMIF('Inst. by Framework &amp; Suppliers'!$A$1:$A$1598,$A16,'Inst. by Framework &amp; Suppliers'!I$1:I$1598)</f>
        <v>16263.16</v>
      </c>
      <c r="H16" s="347">
        <f>SUMIF('Inst. by Framework &amp; Suppliers'!$A$1:$A$1598,$A16,'Inst. by Framework &amp; Suppliers'!J$1:J$1598)</f>
        <v>240.12</v>
      </c>
      <c r="I16" s="39">
        <f>SUMIF('Inst. by Framework &amp; Suppliers'!$A$1:$A$1598,$A16,'Inst. by Framework &amp; Suppliers'!K$1:K$1598)</f>
        <v>1495.3799999999999</v>
      </c>
      <c r="J16" s="30">
        <f t="shared" si="0"/>
        <v>3.1656288476491947E-4</v>
      </c>
      <c r="K16" s="41">
        <f t="shared" si="1"/>
        <v>38</v>
      </c>
      <c r="L16" s="39">
        <f>SUMIF('Institution by Framework Totals'!$A$1:$A$907,'South West Institutions Totals'!$A16,'Institution by Framework Totals'!L$1:L$907)</f>
        <v>3.2416200000000006</v>
      </c>
      <c r="M16" s="39">
        <f>SUMIF('Institution by Framework Totals'!$A$1:$A$907,'South West Institutions Totals'!$A16,'Institution by Framework Totals'!Q$1:Q$907)</f>
        <v>15.794219999999999</v>
      </c>
      <c r="N16" s="30">
        <f t="shared" si="2"/>
        <v>2.7494161841893743E-4</v>
      </c>
      <c r="O16" s="44">
        <f t="shared" si="3"/>
        <v>37</v>
      </c>
    </row>
    <row r="17" spans="1:15" x14ac:dyDescent="0.2">
      <c r="A17" s="62" t="s">
        <v>179</v>
      </c>
      <c r="B17" s="886">
        <f>SUMIF('Inst. by Framework &amp; Suppliers'!$A$1:$A$1598,$A17,'Inst. by Framework &amp; Suppliers'!D$1:D$1598)</f>
        <v>0</v>
      </c>
      <c r="C17" s="887">
        <f>SUMIF('Inst. by Framework &amp; Suppliers'!$A$1:$A$1598,$A17,'Inst. by Framework &amp; Suppliers'!E$1:E$1598)</f>
        <v>409.29</v>
      </c>
      <c r="D17" s="887">
        <f>SUMIF('Inst. by Framework &amp; Suppliers'!$A$1:$A$1598,$A17,'Inst. by Framework &amp; Suppliers'!F$1:F$1598)</f>
        <v>0</v>
      </c>
      <c r="E17" s="887">
        <f>SUMIF('Inst. by Framework &amp; Suppliers'!$A$1:$A$1598,$A17,'Inst. by Framework &amp; Suppliers'!G$1:G$1598)</f>
        <v>0</v>
      </c>
      <c r="F17" s="1447">
        <f>SUMIF('Inst. by Framework &amp; Suppliers'!$A$1:$A$1598,$A17,'Inst. by Framework &amp; Suppliers'!H$1:H$1598)</f>
        <v>0</v>
      </c>
      <c r="G17" s="1448">
        <f>SUMIF('Inst. by Framework &amp; Suppliers'!$A$1:$A$1598,$A17,'Inst. by Framework &amp; Suppliers'!I$1:I$1598)</f>
        <v>0</v>
      </c>
      <c r="H17" s="347">
        <f>SUMIF('Inst. by Framework &amp; Suppliers'!$A$1:$A$1598,$A17,'Inst. by Framework &amp; Suppliers'!J$1:J$1598)</f>
        <v>0</v>
      </c>
      <c r="I17" s="39">
        <f>SUMIF('Inst. by Framework &amp; Suppliers'!$A$1:$A$1598,$A17,'Inst. by Framework &amp; Suppliers'!K$1:K$1598)</f>
        <v>0</v>
      </c>
      <c r="J17" s="30">
        <f t="shared" si="0"/>
        <v>0</v>
      </c>
      <c r="K17" s="41">
        <f t="shared" si="1"/>
        <v>44</v>
      </c>
      <c r="L17" s="39">
        <f>SUMIF('Institution by Framework Totals'!$A$1:$A$907,'South West Institutions Totals'!$A17,'Institution by Framework Totals'!L$1:L$907)</f>
        <v>0</v>
      </c>
      <c r="M17" s="39">
        <f>SUMIF('Institution by Framework Totals'!$A$1:$A$907,'South West Institutions Totals'!$A17,'Institution by Framework Totals'!Q$1:Q$907)</f>
        <v>0</v>
      </c>
      <c r="N17" s="30">
        <f t="shared" si="2"/>
        <v>0</v>
      </c>
      <c r="O17" s="44">
        <f t="shared" si="3"/>
        <v>44</v>
      </c>
    </row>
    <row r="18" spans="1:15" x14ac:dyDescent="0.2">
      <c r="A18" s="62" t="s">
        <v>193</v>
      </c>
      <c r="B18" s="886">
        <f>SUMIF('Inst. by Framework &amp; Suppliers'!$A$1:$A$1598,$A18,'Inst. by Framework &amp; Suppliers'!D$1:D$1598)</f>
        <v>0</v>
      </c>
      <c r="C18" s="887">
        <f>SUMIF('Inst. by Framework &amp; Suppliers'!$A$1:$A$1598,$A18,'Inst. by Framework &amp; Suppliers'!E$1:E$1598)</f>
        <v>7742.5800000000008</v>
      </c>
      <c r="D18" s="887">
        <f>SUMIF('Inst. by Framework &amp; Suppliers'!$A$1:$A$1598,$A18,'Inst. by Framework &amp; Suppliers'!F$1:F$1598)</f>
        <v>109.67999999999999</v>
      </c>
      <c r="E18" s="887">
        <f>SUMIF('Inst. by Framework &amp; Suppliers'!$A$1:$A$1598,$A18,'Inst. by Framework &amp; Suppliers'!G$1:G$1598)</f>
        <v>0</v>
      </c>
      <c r="F18" s="1447">
        <f>SUMIF('Inst. by Framework &amp; Suppliers'!$A$1:$A$1598,$A18,'Inst. by Framework &amp; Suppliers'!H$1:H$1598)</f>
        <v>0</v>
      </c>
      <c r="G18" s="1448">
        <f>SUMIF('Inst. by Framework &amp; Suppliers'!$A$1:$A$1598,$A18,'Inst. by Framework &amp; Suppliers'!I$1:I$1598)</f>
        <v>0</v>
      </c>
      <c r="H18" s="347">
        <f>SUMIF('Inst. by Framework &amp; Suppliers'!$A$1:$A$1598,$A18,'Inst. by Framework &amp; Suppliers'!J$1:J$1598)</f>
        <v>0</v>
      </c>
      <c r="I18" s="39">
        <f>SUMIF('Inst. by Framework &amp; Suppliers'!$A$1:$A$1598,$A18,'Inst. by Framework &amp; Suppliers'!K$1:K$1598)</f>
        <v>0</v>
      </c>
      <c r="J18" s="30">
        <f t="shared" si="0"/>
        <v>0</v>
      </c>
      <c r="K18" s="41">
        <f t="shared" si="1"/>
        <v>44</v>
      </c>
      <c r="L18" s="39">
        <f>SUMIF('Institution by Framework Totals'!$A$1:$A$907,'South West Institutions Totals'!$A18,'Institution by Framework Totals'!L$1:L$907)</f>
        <v>0</v>
      </c>
      <c r="M18" s="39">
        <f>SUMIF('Institution by Framework Totals'!$A$1:$A$907,'South West Institutions Totals'!$A18,'Institution by Framework Totals'!Q$1:Q$907)</f>
        <v>0</v>
      </c>
      <c r="N18" s="30">
        <f t="shared" si="2"/>
        <v>0</v>
      </c>
      <c r="O18" s="44">
        <f t="shared" si="3"/>
        <v>44</v>
      </c>
    </row>
    <row r="19" spans="1:15" x14ac:dyDescent="0.2">
      <c r="A19" s="1405" t="s">
        <v>293</v>
      </c>
      <c r="B19" s="886">
        <f>SUMIF('Inst. by Framework &amp; Suppliers'!$A$1:$A$1598,$A19,'Inst. by Framework &amp; Suppliers'!D$1:D$1598)</f>
        <v>0</v>
      </c>
      <c r="C19" s="887">
        <f>SUMIF('Inst. by Framework &amp; Suppliers'!$A$1:$A$1598,$A19,'Inst. by Framework &amp; Suppliers'!E$1:E$1598)</f>
        <v>0</v>
      </c>
      <c r="D19" s="887">
        <f>SUMIF('Inst. by Framework &amp; Suppliers'!$A$1:$A$1598,$A19,'Inst. by Framework &amp; Suppliers'!F$1:F$1598)</f>
        <v>0</v>
      </c>
      <c r="E19" s="887">
        <f>SUMIF('Inst. by Framework &amp; Suppliers'!$A$1:$A$1598,$A19,'Inst. by Framework &amp; Suppliers'!G$1:G$1598)</f>
        <v>0</v>
      </c>
      <c r="F19" s="1447">
        <f>SUMIF('Inst. by Framework &amp; Suppliers'!$A$1:$A$1598,$A19,'Inst. by Framework &amp; Suppliers'!H$1:H$1598)</f>
        <v>0</v>
      </c>
      <c r="G19" s="1448">
        <f>SUMIF('Inst. by Framework &amp; Suppliers'!$A$1:$A$1598,$A19,'Inst. by Framework &amp; Suppliers'!I$1:I$1598)</f>
        <v>10363.599999999999</v>
      </c>
      <c r="H19" s="347">
        <f>SUMIF('Inst. by Framework &amp; Suppliers'!$A$1:$A$1598,$A19,'Inst. by Framework &amp; Suppliers'!J$1:J$1598)</f>
        <v>6579.64</v>
      </c>
      <c r="I19" s="39">
        <f>SUMIF('Inst. by Framework &amp; Suppliers'!$A$1:$A$1598,$A19,'Inst. by Framework &amp; Suppliers'!K$1:K$1598)</f>
        <v>13765.25</v>
      </c>
      <c r="J19" s="30">
        <f t="shared" si="0"/>
        <v>2.9140200146520003E-3</v>
      </c>
      <c r="K19" s="41">
        <f t="shared" si="1"/>
        <v>24</v>
      </c>
      <c r="L19" s="39">
        <f>SUMIF('Institution by Framework Totals'!$A$1:$A$907,'South West Institutions Totals'!$A19,'Institution by Framework Totals'!L$1:L$907)</f>
        <v>88.825140000000019</v>
      </c>
      <c r="M19" s="39">
        <f>SUMIF('Institution by Framework Totals'!$A$1:$A$907,'South West Institutions Totals'!$A19,'Institution by Framework Totals'!Q$1:Q$907)</f>
        <v>160.68124</v>
      </c>
      <c r="N19" s="30">
        <f t="shared" si="2"/>
        <v>2.7970966705010889E-3</v>
      </c>
      <c r="O19" s="44">
        <f t="shared" si="3"/>
        <v>24</v>
      </c>
    </row>
    <row r="20" spans="1:15" x14ac:dyDescent="0.2">
      <c r="A20" s="62" t="s">
        <v>127</v>
      </c>
      <c r="B20" s="886">
        <f>SUMIF('Inst. by Framework &amp; Suppliers'!$A$1:$A$1598,$A20,'Inst. by Framework &amp; Suppliers'!D$1:D$1598)</f>
        <v>240469.06499999997</v>
      </c>
      <c r="C20" s="887">
        <f>SUMIF('Inst. by Framework &amp; Suppliers'!$A$1:$A$1598,$A20,'Inst. by Framework &amp; Suppliers'!E$1:E$1598)</f>
        <v>259444.17440000002</v>
      </c>
      <c r="D20" s="887">
        <f>SUMIF('Inst. by Framework &amp; Suppliers'!$A$1:$A$1598,$A20,'Inst. by Framework &amp; Suppliers'!F$1:F$1598)</f>
        <v>217823.25499999998</v>
      </c>
      <c r="E20" s="887">
        <f>SUMIF('Inst. by Framework &amp; Suppliers'!$A$1:$A$1598,$A20,'Inst. by Framework &amp; Suppliers'!G$1:G$1598)</f>
        <v>220027.56749999998</v>
      </c>
      <c r="F20" s="1447">
        <f>SUMIF('Inst. by Framework &amp; Suppliers'!$A$1:$A$1598,$A20,'Inst. by Framework &amp; Suppliers'!H$1:H$1598)</f>
        <v>151016.78</v>
      </c>
      <c r="G20" s="1448">
        <f>SUMIF('Inst. by Framework &amp; Suppliers'!$A$1:$A$1598,$A20,'Inst. by Framework &amp; Suppliers'!I$1:I$1598)</f>
        <v>331279.39</v>
      </c>
      <c r="H20" s="347">
        <f>SUMIF('Inst. by Framework &amp; Suppliers'!$A$1:$A$1598,$A20,'Inst. by Framework &amp; Suppliers'!J$1:J$1598)</f>
        <v>33582.600000000006</v>
      </c>
      <c r="I20" s="39">
        <f>SUMIF('Inst. by Framework &amp; Suppliers'!$A$1:$A$1598,$A20,'Inst. by Framework &amp; Suppliers'!K$1:K$1598)</f>
        <v>92064.200000000012</v>
      </c>
      <c r="J20" s="30">
        <f t="shared" si="0"/>
        <v>1.9489433278213234E-2</v>
      </c>
      <c r="K20" s="41">
        <f t="shared" si="1"/>
        <v>10</v>
      </c>
      <c r="L20" s="39">
        <f>SUMIF('Institution by Framework Totals'!$A$1:$A$907,'South West Institutions Totals'!$A20,'Institution by Framework Totals'!L$1:L$907)</f>
        <v>453.36510000000004</v>
      </c>
      <c r="M20" s="39">
        <f>SUMIF('Institution by Framework Totals'!$A$1:$A$907,'South West Institutions Totals'!$A20,'Institution by Framework Totals'!Q$1:Q$907)</f>
        <v>1069.3290700000002</v>
      </c>
      <c r="N20" s="30">
        <f t="shared" si="2"/>
        <v>1.8614598576455012E-2</v>
      </c>
      <c r="O20" s="44">
        <f t="shared" si="3"/>
        <v>10</v>
      </c>
    </row>
    <row r="21" spans="1:15" x14ac:dyDescent="0.2">
      <c r="A21" s="62" t="s">
        <v>150</v>
      </c>
      <c r="B21" s="886">
        <f>SUMIF('Inst. by Framework &amp; Suppliers'!$A$1:$A$1598,$A21,'Inst. by Framework &amp; Suppliers'!D$1:D$1598)</f>
        <v>0</v>
      </c>
      <c r="C21" s="887">
        <f>SUMIF('Inst. by Framework &amp; Suppliers'!$A$1:$A$1598,$A21,'Inst. by Framework &amp; Suppliers'!E$1:E$1598)</f>
        <v>49333.227299999999</v>
      </c>
      <c r="D21" s="887">
        <f>SUMIF('Inst. by Framework &amp; Suppliers'!$A$1:$A$1598,$A21,'Inst. by Framework &amp; Suppliers'!F$1:F$1598)</f>
        <v>84925.35</v>
      </c>
      <c r="E21" s="887">
        <f>SUMIF('Inst. by Framework &amp; Suppliers'!$A$1:$A$1598,$A21,'Inst. by Framework &amp; Suppliers'!G$1:G$1598)</f>
        <v>70212.47</v>
      </c>
      <c r="F21" s="1447">
        <f>SUMIF('Inst. by Framework &amp; Suppliers'!$A$1:$A$1598,$A21,'Inst. by Framework &amp; Suppliers'!H$1:H$1598)</f>
        <v>98972.799999999988</v>
      </c>
      <c r="G21" s="1448">
        <f>SUMIF('Inst. by Framework &amp; Suppliers'!$A$1:$A$1598,$A21,'Inst. by Framework &amp; Suppliers'!I$1:I$1598)</f>
        <v>94955.220000000016</v>
      </c>
      <c r="H21" s="347">
        <f>SUMIF('Inst. by Framework &amp; Suppliers'!$A$1:$A$1598,$A21,'Inst. by Framework &amp; Suppliers'!J$1:J$1598)</f>
        <v>19023.480000000003</v>
      </c>
      <c r="I21" s="39">
        <f>SUMIF('Inst. by Framework &amp; Suppliers'!$A$1:$A$1598,$A21,'Inst. by Framework &amp; Suppliers'!K$1:K$1598)</f>
        <v>46034.11</v>
      </c>
      <c r="J21" s="30">
        <f t="shared" si="0"/>
        <v>9.7451421439270474E-3</v>
      </c>
      <c r="K21" s="41">
        <f t="shared" si="1"/>
        <v>15</v>
      </c>
      <c r="L21" s="39">
        <f>SUMIF('Institution by Framework Totals'!$A$1:$A$907,'South West Institutions Totals'!$A21,'Institution by Framework Totals'!L$1:L$907)</f>
        <v>256.81698</v>
      </c>
      <c r="M21" s="39">
        <f>SUMIF('Institution by Framework Totals'!$A$1:$A$907,'South West Institutions Totals'!$A21,'Institution by Framework Totals'!Q$1:Q$907)</f>
        <v>581.93340999999998</v>
      </c>
      <c r="N21" s="30">
        <f t="shared" si="2"/>
        <v>1.0130143404197932E-2</v>
      </c>
      <c r="O21" s="44">
        <f t="shared" si="3"/>
        <v>15</v>
      </c>
    </row>
    <row r="22" spans="1:15" x14ac:dyDescent="0.2">
      <c r="A22" s="62" t="s">
        <v>172</v>
      </c>
      <c r="B22" s="886">
        <f>SUMIF('Inst. by Framework &amp; Suppliers'!$A$1:$A$1598,$A22,'Inst. by Framework &amp; Suppliers'!D$1:D$1598)</f>
        <v>2312.37</v>
      </c>
      <c r="C22" s="887">
        <f>SUMIF('Inst. by Framework &amp; Suppliers'!$A$1:$A$1598,$A22,'Inst. by Framework &amp; Suppliers'!E$1:E$1598)</f>
        <v>3168.8</v>
      </c>
      <c r="D22" s="887">
        <f>SUMIF('Inst. by Framework &amp; Suppliers'!$A$1:$A$1598,$A22,'Inst. by Framework &amp; Suppliers'!F$1:F$1598)</f>
        <v>3077.38</v>
      </c>
      <c r="E22" s="887">
        <f>SUMIF('Inst. by Framework &amp; Suppliers'!$A$1:$A$1598,$A22,'Inst. by Framework &amp; Suppliers'!G$1:G$1598)</f>
        <v>853.01</v>
      </c>
      <c r="F22" s="1447">
        <f>SUMIF('Inst. by Framework &amp; Suppliers'!$A$1:$A$1598,$A22,'Inst. by Framework &amp; Suppliers'!H$1:H$1598)</f>
        <v>561.78</v>
      </c>
      <c r="G22" s="1448">
        <f>SUMIF('Inst. by Framework &amp; Suppliers'!$A$1:$A$1598,$A22,'Inst. by Framework &amp; Suppliers'!I$1:I$1598)</f>
        <v>870.34</v>
      </c>
      <c r="H22" s="347">
        <f>SUMIF('Inst. by Framework &amp; Suppliers'!$A$1:$A$1598,$A22,'Inst. by Framework &amp; Suppliers'!J$1:J$1598)</f>
        <v>-16.75</v>
      </c>
      <c r="I22" s="39">
        <f>SUMIF('Inst. by Framework &amp; Suppliers'!$A$1:$A$1598,$A22,'Inst. by Framework &amp; Suppliers'!K$1:K$1598)</f>
        <v>258.89999999999998</v>
      </c>
      <c r="J22" s="30">
        <f t="shared" si="0"/>
        <v>5.4807561198917766E-5</v>
      </c>
      <c r="K22" s="41">
        <f t="shared" si="1"/>
        <v>42</v>
      </c>
      <c r="L22" s="39">
        <f>SUMIF('Institution by Framework Totals'!$A$1:$A$907,'South West Institutions Totals'!$A22,'Institution by Framework Totals'!L$1:L$907)</f>
        <v>-0.22612500000000002</v>
      </c>
      <c r="M22" s="39">
        <f>SUMIF('Institution by Framework Totals'!$A$1:$A$907,'South West Institutions Totals'!$A22,'Institution by Framework Totals'!Q$1:Q$907)</f>
        <v>2.5303749999999998</v>
      </c>
      <c r="N22" s="30">
        <f t="shared" si="2"/>
        <v>4.4048100995605903E-5</v>
      </c>
      <c r="O22" s="44">
        <f t="shared" si="3"/>
        <v>42</v>
      </c>
    </row>
    <row r="23" spans="1:15" x14ac:dyDescent="0.2">
      <c r="A23" s="62" t="s">
        <v>128</v>
      </c>
      <c r="B23" s="886">
        <f>SUMIF('Inst. by Framework &amp; Suppliers'!$A$1:$A$1598,$A23,'Inst. by Framework &amp; Suppliers'!D$1:D$1598)</f>
        <v>37464.9</v>
      </c>
      <c r="C23" s="887">
        <f>SUMIF('Inst. by Framework &amp; Suppliers'!$A$1:$A$1598,$A23,'Inst. by Framework &amp; Suppliers'!E$1:E$1598)</f>
        <v>26902.780749999998</v>
      </c>
      <c r="D23" s="887">
        <f>SUMIF('Inst. by Framework &amp; Suppliers'!$A$1:$A$1598,$A23,'Inst. by Framework &amp; Suppliers'!F$1:F$1598)</f>
        <v>11836.579999999998</v>
      </c>
      <c r="E23" s="887">
        <f>SUMIF('Inst. by Framework &amp; Suppliers'!$A$1:$A$1598,$A23,'Inst. by Framework &amp; Suppliers'!G$1:G$1598)</f>
        <v>13960.590000000002</v>
      </c>
      <c r="F23" s="1447">
        <f>SUMIF('Inst. by Framework &amp; Suppliers'!$A$1:$A$1598,$A23,'Inst. by Framework &amp; Suppliers'!H$1:H$1598)</f>
        <v>5418.27</v>
      </c>
      <c r="G23" s="1448">
        <f>SUMIF('Inst. by Framework &amp; Suppliers'!$A$1:$A$1598,$A23,'Inst. by Framework &amp; Suppliers'!I$1:I$1598)</f>
        <v>80.95</v>
      </c>
      <c r="H23" s="347">
        <f>SUMIF('Inst. by Framework &amp; Suppliers'!$A$1:$A$1598,$A23,'Inst. by Framework &amp; Suppliers'!J$1:J$1598)</f>
        <v>0</v>
      </c>
      <c r="I23" s="39">
        <f>SUMIF('Inst. by Framework &amp; Suppliers'!$A$1:$A$1598,$A23,'Inst. by Framework &amp; Suppliers'!K$1:K$1598)</f>
        <v>-80.95</v>
      </c>
      <c r="J23" s="30">
        <f t="shared" si="0"/>
        <v>-1.7136624484559265E-5</v>
      </c>
      <c r="K23" s="41">
        <f t="shared" si="1"/>
        <v>74</v>
      </c>
      <c r="L23" s="39">
        <f>SUMIF('Institution by Framework Totals'!$A$1:$A$907,'South West Institutions Totals'!$A23,'Institution by Framework Totals'!L$1:L$907)</f>
        <v>0</v>
      </c>
      <c r="M23" s="39">
        <f>SUMIF('Institution by Framework Totals'!$A$1:$A$907,'South West Institutions Totals'!$A23,'Institution by Framework Totals'!Q$1:Q$907)</f>
        <v>-0.8095</v>
      </c>
      <c r="N23" s="30">
        <f t="shared" si="2"/>
        <v>-1.4091562616585677E-5</v>
      </c>
      <c r="O23" s="44">
        <f t="shared" si="3"/>
        <v>74</v>
      </c>
    </row>
    <row r="24" spans="1:15" x14ac:dyDescent="0.2">
      <c r="A24" s="62" t="s">
        <v>194</v>
      </c>
      <c r="B24" s="886">
        <f>SUMIF('Inst. by Framework &amp; Suppliers'!$A$1:$A$1598,$A24,'Inst. by Framework &amp; Suppliers'!D$1:D$1598)</f>
        <v>0</v>
      </c>
      <c r="C24" s="887">
        <f>SUMIF('Inst. by Framework &amp; Suppliers'!$A$1:$A$1598,$A24,'Inst. by Framework &amp; Suppliers'!E$1:E$1598)</f>
        <v>1491.3200000000002</v>
      </c>
      <c r="D24" s="887">
        <f>SUMIF('Inst. by Framework &amp; Suppliers'!$A$1:$A$1598,$A24,'Inst. by Framework &amp; Suppliers'!F$1:F$1598)</f>
        <v>0</v>
      </c>
      <c r="E24" s="887">
        <f>SUMIF('Inst. by Framework &amp; Suppliers'!$A$1:$A$1598,$A24,'Inst. by Framework &amp; Suppliers'!G$1:G$1598)</f>
        <v>0</v>
      </c>
      <c r="F24" s="1447">
        <f>SUMIF('Inst. by Framework &amp; Suppliers'!$A$1:$A$1598,$A24,'Inst. by Framework &amp; Suppliers'!H$1:H$1598)</f>
        <v>0</v>
      </c>
      <c r="G24" s="1448">
        <f>SUMIF('Inst. by Framework &amp; Suppliers'!$A$1:$A$1598,$A24,'Inst. by Framework &amp; Suppliers'!I$1:I$1598)</f>
        <v>0</v>
      </c>
      <c r="H24" s="347">
        <f>SUMIF('Inst. by Framework &amp; Suppliers'!$A$1:$A$1598,$A24,'Inst. by Framework &amp; Suppliers'!J$1:J$1598)</f>
        <v>0</v>
      </c>
      <c r="I24" s="39">
        <f>SUMIF('Inst. by Framework &amp; Suppliers'!$A$1:$A$1598,$A24,'Inst. by Framework &amp; Suppliers'!K$1:K$1598)</f>
        <v>0</v>
      </c>
      <c r="J24" s="30">
        <f t="shared" si="0"/>
        <v>0</v>
      </c>
      <c r="K24" s="41">
        <f t="shared" si="1"/>
        <v>44</v>
      </c>
      <c r="L24" s="39">
        <f>SUMIF('Institution by Framework Totals'!$A$1:$A$907,'South West Institutions Totals'!$A24,'Institution by Framework Totals'!L$1:L$907)</f>
        <v>0</v>
      </c>
      <c r="M24" s="39">
        <f>SUMIF('Institution by Framework Totals'!$A$1:$A$907,'South West Institutions Totals'!$A24,'Institution by Framework Totals'!Q$1:Q$907)</f>
        <v>0</v>
      </c>
      <c r="N24" s="30">
        <f t="shared" si="2"/>
        <v>0</v>
      </c>
      <c r="O24" s="44">
        <f t="shared" si="3"/>
        <v>44</v>
      </c>
    </row>
    <row r="25" spans="1:15" x14ac:dyDescent="0.2">
      <c r="A25" s="62" t="s">
        <v>129</v>
      </c>
      <c r="B25" s="886">
        <f>SUMIF('Inst. by Framework &amp; Suppliers'!$A$1:$A$1598,$A25,'Inst. by Framework &amp; Suppliers'!D$1:D$1598)</f>
        <v>3582.0699999999997</v>
      </c>
      <c r="C25" s="887">
        <f>SUMIF('Inst. by Framework &amp; Suppliers'!$A$1:$A$1598,$A25,'Inst. by Framework &amp; Suppliers'!E$1:E$1598)</f>
        <v>5545.0999999999995</v>
      </c>
      <c r="D25" s="887">
        <f>SUMIF('Inst. by Framework &amp; Suppliers'!$A$1:$A$1598,$A25,'Inst. by Framework &amp; Suppliers'!F$1:F$1598)</f>
        <v>66149.990000000005</v>
      </c>
      <c r="E25" s="887">
        <f>SUMIF('Inst. by Framework &amp; Suppliers'!$A$1:$A$1598,$A25,'Inst. by Framework &amp; Suppliers'!G$1:G$1598)</f>
        <v>118535.56</v>
      </c>
      <c r="F25" s="1447">
        <f>SUMIF('Inst. by Framework &amp; Suppliers'!$A$1:$A$1598,$A25,'Inst. by Framework &amp; Suppliers'!H$1:H$1598)</f>
        <v>87431.9</v>
      </c>
      <c r="G25" s="1448">
        <f>SUMIF('Inst. by Framework &amp; Suppliers'!$A$1:$A$1598,$A25,'Inst. by Framework &amp; Suppliers'!I$1:I$1598)</f>
        <v>34932.089999999997</v>
      </c>
      <c r="H25" s="347">
        <f>SUMIF('Inst. by Framework &amp; Suppliers'!$A$1:$A$1598,$A25,'Inst. by Framework &amp; Suppliers'!J$1:J$1598)</f>
        <v>4056.6</v>
      </c>
      <c r="I25" s="39">
        <f>SUMIF('Inst. by Framework &amp; Suppliers'!$A$1:$A$1598,$A25,'Inst. by Framework &amp; Suppliers'!K$1:K$1598)</f>
        <v>12546.570000000002</v>
      </c>
      <c r="J25" s="30">
        <f t="shared" si="0"/>
        <v>2.6560328432271374E-3</v>
      </c>
      <c r="K25" s="41">
        <f t="shared" si="1"/>
        <v>25</v>
      </c>
      <c r="L25" s="39">
        <f>SUMIF('Institution by Framework Totals'!$A$1:$A$907,'South West Institutions Totals'!$A25,'Institution by Framework Totals'!L$1:L$907)</f>
        <v>54.764100000000006</v>
      </c>
      <c r="M25" s="39">
        <f>SUMIF('Institution by Framework Totals'!$A$1:$A$907,'South West Institutions Totals'!$A25,'Institution by Framework Totals'!Q$1:Q$907)</f>
        <v>151.92209500000001</v>
      </c>
      <c r="N25" s="30">
        <f t="shared" si="2"/>
        <v>2.6446197832432094E-3</v>
      </c>
      <c r="O25" s="44">
        <f t="shared" si="3"/>
        <v>25</v>
      </c>
    </row>
    <row r="26" spans="1:15" x14ac:dyDescent="0.2">
      <c r="A26" s="62" t="s">
        <v>192</v>
      </c>
      <c r="B26" s="886">
        <f>SUMIF('Inst. by Framework &amp; Suppliers'!$A$1:$A$1598,$A26,'Inst. by Framework &amp; Suppliers'!D$1:D$1598)</f>
        <v>0</v>
      </c>
      <c r="C26" s="887">
        <f>SUMIF('Inst. by Framework &amp; Suppliers'!$A$1:$A$1598,$A26,'Inst. by Framework &amp; Suppliers'!E$1:E$1598)</f>
        <v>0</v>
      </c>
      <c r="D26" s="887">
        <f>SUMIF('Inst. by Framework &amp; Suppliers'!$A$1:$A$1598,$A26,'Inst. by Framework &amp; Suppliers'!F$1:F$1598)</f>
        <v>324.56</v>
      </c>
      <c r="E26" s="887">
        <f>SUMIF('Inst. by Framework &amp; Suppliers'!$A$1:$A$1598,$A26,'Inst. by Framework &amp; Suppliers'!G$1:G$1598)</f>
        <v>0</v>
      </c>
      <c r="F26" s="1447">
        <f>SUMIF('Inst. by Framework &amp; Suppliers'!$A$1:$A$1598,$A26,'Inst. by Framework &amp; Suppliers'!H$1:H$1598)</f>
        <v>0</v>
      </c>
      <c r="G26" s="1448">
        <f>SUMIF('Inst. by Framework &amp; Suppliers'!$A$1:$A$1598,$A26,'Inst. by Framework &amp; Suppliers'!I$1:I$1598)</f>
        <v>0</v>
      </c>
      <c r="H26" s="347">
        <f>SUMIF('Inst. by Framework &amp; Suppliers'!$A$1:$A$1598,$A26,'Inst. by Framework &amp; Suppliers'!J$1:J$1598)</f>
        <v>0</v>
      </c>
      <c r="I26" s="39">
        <f>SUMIF('Inst. by Framework &amp; Suppliers'!$A$1:$A$1598,$A26,'Inst. by Framework &amp; Suppliers'!K$1:K$1598)</f>
        <v>0</v>
      </c>
      <c r="J26" s="30">
        <f t="shared" si="0"/>
        <v>0</v>
      </c>
      <c r="K26" s="41">
        <f t="shared" si="1"/>
        <v>44</v>
      </c>
      <c r="L26" s="39">
        <f>SUMIF('Institution by Framework Totals'!$A$1:$A$907,'South West Institutions Totals'!$A26,'Institution by Framework Totals'!L$1:L$907)</f>
        <v>0</v>
      </c>
      <c r="M26" s="39">
        <f>SUMIF('Institution by Framework Totals'!$A$1:$A$907,'South West Institutions Totals'!$A26,'Institution by Framework Totals'!Q$1:Q$907)</f>
        <v>0</v>
      </c>
      <c r="N26" s="30">
        <f t="shared" si="2"/>
        <v>0</v>
      </c>
      <c r="O26" s="44">
        <f t="shared" si="3"/>
        <v>44</v>
      </c>
    </row>
    <row r="27" spans="1:15" x14ac:dyDescent="0.2">
      <c r="A27" s="62" t="s">
        <v>180</v>
      </c>
      <c r="B27" s="886">
        <f>SUMIF('Inst. by Framework &amp; Suppliers'!$A$1:$A$1598,$A27,'Inst. by Framework &amp; Suppliers'!D$1:D$1598)</f>
        <v>437.29000000000008</v>
      </c>
      <c r="C27" s="887">
        <f>SUMIF('Inst. by Framework &amp; Suppliers'!$A$1:$A$1598,$A27,'Inst. by Framework &amp; Suppliers'!E$1:E$1598)</f>
        <v>771.61</v>
      </c>
      <c r="D27" s="887">
        <f>SUMIF('Inst. by Framework &amp; Suppliers'!$A$1:$A$1598,$A27,'Inst. by Framework &amp; Suppliers'!F$1:F$1598)</f>
        <v>1814.83</v>
      </c>
      <c r="E27" s="887">
        <f>SUMIF('Inst. by Framework &amp; Suppliers'!$A$1:$A$1598,$A27,'Inst. by Framework &amp; Suppliers'!G$1:G$1598)</f>
        <v>417.91999999999996</v>
      </c>
      <c r="F27" s="1447">
        <f>SUMIF('Inst. by Framework &amp; Suppliers'!$A$1:$A$1598,$A27,'Inst. by Framework &amp; Suppliers'!H$1:H$1598)</f>
        <v>871.41000000000008</v>
      </c>
      <c r="G27" s="1448">
        <f>SUMIF('Inst. by Framework &amp; Suppliers'!$A$1:$A$1598,$A27,'Inst. by Framework &amp; Suppliers'!I$1:I$1598)</f>
        <v>0</v>
      </c>
      <c r="H27" s="347">
        <f>SUMIF('Inst. by Framework &amp; Suppliers'!$A$1:$A$1598,$A27,'Inst. by Framework &amp; Suppliers'!J$1:J$1598)</f>
        <v>0</v>
      </c>
      <c r="I27" s="39">
        <f>SUMIF('Inst. by Framework &amp; Suppliers'!$A$1:$A$1598,$A27,'Inst. by Framework &amp; Suppliers'!K$1:K$1598)</f>
        <v>0</v>
      </c>
      <c r="J27" s="30">
        <f t="shared" si="0"/>
        <v>0</v>
      </c>
      <c r="K27" s="41">
        <f t="shared" si="1"/>
        <v>44</v>
      </c>
      <c r="L27" s="39">
        <f>SUMIF('Institution by Framework Totals'!$A$1:$A$907,'South West Institutions Totals'!$A27,'Institution by Framework Totals'!L$1:L$907)</f>
        <v>0</v>
      </c>
      <c r="M27" s="39">
        <f>SUMIF('Institution by Framework Totals'!$A$1:$A$907,'South West Institutions Totals'!$A27,'Institution by Framework Totals'!Q$1:Q$907)</f>
        <v>0</v>
      </c>
      <c r="N27" s="30">
        <f t="shared" si="2"/>
        <v>0</v>
      </c>
      <c r="O27" s="44">
        <f t="shared" si="3"/>
        <v>44</v>
      </c>
    </row>
    <row r="28" spans="1:15" x14ac:dyDescent="0.2">
      <c r="A28" s="670" t="s">
        <v>251</v>
      </c>
      <c r="B28" s="886">
        <f>SUMIF('Inst. by Framework &amp; Suppliers'!$A$1:$A$1598,$A28,'Inst. by Framework &amp; Suppliers'!D$1:D$1598)</f>
        <v>0</v>
      </c>
      <c r="C28" s="887">
        <f>SUMIF('Inst. by Framework &amp; Suppliers'!$A$1:$A$1598,$A28,'Inst. by Framework &amp; Suppliers'!E$1:E$1598)</f>
        <v>0</v>
      </c>
      <c r="D28" s="887">
        <f>SUMIF('Inst. by Framework &amp; Suppliers'!$A$1:$A$1598,$A28,'Inst. by Framework &amp; Suppliers'!F$1:F$1598)</f>
        <v>0</v>
      </c>
      <c r="E28" s="887">
        <f>SUMIF('Inst. by Framework &amp; Suppliers'!$A$1:$A$1598,$A28,'Inst. by Framework &amp; Suppliers'!G$1:G$1598)</f>
        <v>0</v>
      </c>
      <c r="F28" s="1447">
        <f>SUMIF('Inst. by Framework &amp; Suppliers'!$A$1:$A$1598,$A28,'Inst. by Framework &amp; Suppliers'!H$1:H$1598)</f>
        <v>18.13</v>
      </c>
      <c r="G28" s="1448">
        <f>SUMIF('Inst. by Framework &amp; Suppliers'!$A$1:$A$1598,$A28,'Inst. by Framework &amp; Suppliers'!I$1:I$1598)</f>
        <v>0</v>
      </c>
      <c r="H28" s="347">
        <f>SUMIF('Inst. by Framework &amp; Suppliers'!$A$1:$A$1598,$A28,'Inst. by Framework &amp; Suppliers'!J$1:J$1598)</f>
        <v>0</v>
      </c>
      <c r="I28" s="39">
        <f>SUMIF('Inst. by Framework &amp; Suppliers'!$A$1:$A$1598,$A28,'Inst. by Framework &amp; Suppliers'!K$1:K$1598)</f>
        <v>0</v>
      </c>
      <c r="J28" s="30">
        <f t="shared" si="0"/>
        <v>0</v>
      </c>
      <c r="K28" s="41">
        <f t="shared" si="1"/>
        <v>44</v>
      </c>
      <c r="L28" s="39">
        <f>SUMIF('Institution by Framework Totals'!$A$1:$A$907,'South West Institutions Totals'!$A28,'Institution by Framework Totals'!L$1:L$907)</f>
        <v>0</v>
      </c>
      <c r="M28" s="39">
        <f>SUMIF('Institution by Framework Totals'!$A$1:$A$907,'South West Institutions Totals'!$A28,'Institution by Framework Totals'!Q$1:Q$907)</f>
        <v>0</v>
      </c>
      <c r="N28" s="30">
        <f t="shared" si="2"/>
        <v>0</v>
      </c>
      <c r="O28" s="44">
        <f t="shared" si="3"/>
        <v>44</v>
      </c>
    </row>
    <row r="29" spans="1:15" x14ac:dyDescent="0.2">
      <c r="A29" s="62" t="s">
        <v>162</v>
      </c>
      <c r="B29" s="886">
        <f>SUMIF('Inst. by Framework &amp; Suppliers'!$A$1:$A$1598,$A29,'Inst. by Framework &amp; Suppliers'!D$1:D$1598)</f>
        <v>43973.100000000006</v>
      </c>
      <c r="C29" s="887">
        <f>SUMIF('Inst. by Framework &amp; Suppliers'!$A$1:$A$1598,$A29,'Inst. by Framework &amp; Suppliers'!E$1:E$1598)</f>
        <v>71809.565000000002</v>
      </c>
      <c r="D29" s="887">
        <f>SUMIF('Inst. by Framework &amp; Suppliers'!$A$1:$A$1598,$A29,'Inst. by Framework &amp; Suppliers'!F$1:F$1598)</f>
        <v>76925.22</v>
      </c>
      <c r="E29" s="887">
        <f>SUMIF('Inst. by Framework &amp; Suppliers'!$A$1:$A$1598,$A29,'Inst. by Framework &amp; Suppliers'!G$1:G$1598)</f>
        <v>86064</v>
      </c>
      <c r="F29" s="1447">
        <f>SUMIF('Inst. by Framework &amp; Suppliers'!$A$1:$A$1598,$A29,'Inst. by Framework &amp; Suppliers'!H$1:H$1598)</f>
        <v>79978.429000000004</v>
      </c>
      <c r="G29" s="1448">
        <f>SUMIF('Inst. by Framework &amp; Suppliers'!$A$1:$A$1598,$A29,'Inst. by Framework &amp; Suppliers'!I$1:I$1598)</f>
        <v>101239.57</v>
      </c>
      <c r="H29" s="347">
        <f>SUMIF('Inst. by Framework &amp; Suppliers'!$A$1:$A$1598,$A29,'Inst. by Framework &amp; Suppliers'!J$1:J$1598)</f>
        <v>16281.900000000001</v>
      </c>
      <c r="I29" s="39">
        <f>SUMIF('Inst. by Framework &amp; Suppliers'!$A$1:$A$1598,$A29,'Inst. by Framework &amp; Suppliers'!K$1:K$1598)</f>
        <v>37937.199999999997</v>
      </c>
      <c r="J29" s="30">
        <f t="shared" si="0"/>
        <v>8.0310753600447392E-3</v>
      </c>
      <c r="K29" s="41">
        <f t="shared" si="1"/>
        <v>16</v>
      </c>
      <c r="L29" s="39">
        <f>SUMIF('Institution by Framework Totals'!$A$1:$A$907,'South West Institutions Totals'!$A29,'Institution by Framework Totals'!L$1:L$907)</f>
        <v>219.80565000000001</v>
      </c>
      <c r="M29" s="39">
        <f>SUMIF('Institution by Framework Totals'!$A$1:$A$907,'South West Institutions Totals'!$A29,'Institution by Framework Totals'!Q$1:Q$907)</f>
        <v>436.35864999999995</v>
      </c>
      <c r="N29" s="30">
        <f t="shared" si="2"/>
        <v>7.5960163554833768E-3</v>
      </c>
      <c r="O29" s="44">
        <f t="shared" si="3"/>
        <v>16</v>
      </c>
    </row>
    <row r="30" spans="1:15" x14ac:dyDescent="0.2">
      <c r="A30" s="62" t="s">
        <v>130</v>
      </c>
      <c r="B30" s="886">
        <f>SUMIF('Inst. by Framework &amp; Suppliers'!$A$1:$A$1598,$A30,'Inst. by Framework &amp; Suppliers'!D$1:D$1598)</f>
        <v>21654.010000000002</v>
      </c>
      <c r="C30" s="887">
        <f>SUMIF('Inst. by Framework &amp; Suppliers'!$A$1:$A$1598,$A30,'Inst. by Framework &amp; Suppliers'!E$1:E$1598)</f>
        <v>22522.530000000002</v>
      </c>
      <c r="D30" s="887">
        <f>SUMIF('Inst. by Framework &amp; Suppliers'!$A$1:$A$1598,$A30,'Inst. by Framework &amp; Suppliers'!F$1:F$1598)</f>
        <v>32055.559999999998</v>
      </c>
      <c r="E30" s="887">
        <f>SUMIF('Inst. by Framework &amp; Suppliers'!$A$1:$A$1598,$A30,'Inst. by Framework &amp; Suppliers'!G$1:G$1598)</f>
        <v>27367.95</v>
      </c>
      <c r="F30" s="1447">
        <f>SUMIF('Inst. by Framework &amp; Suppliers'!$A$1:$A$1598,$A30,'Inst. by Framework &amp; Suppliers'!H$1:H$1598)</f>
        <v>21642.58</v>
      </c>
      <c r="G30" s="1448">
        <f>SUMIF('Inst. by Framework &amp; Suppliers'!$A$1:$A$1598,$A30,'Inst. by Framework &amp; Suppliers'!I$1:I$1598)</f>
        <v>19787.310000000001</v>
      </c>
      <c r="H30" s="347">
        <f>SUMIF('Inst. by Framework &amp; Suppliers'!$A$1:$A$1598,$A30,'Inst. by Framework &amp; Suppliers'!J$1:J$1598)</f>
        <v>1263.3699999999999</v>
      </c>
      <c r="I30" s="39">
        <f>SUMIF('Inst. by Framework &amp; Suppliers'!$A$1:$A$1598,$A30,'Inst. by Framework &amp; Suppliers'!K$1:K$1598)</f>
        <v>2087.4199999999996</v>
      </c>
      <c r="J30" s="30">
        <f t="shared" si="0"/>
        <v>4.4189416530646933E-4</v>
      </c>
      <c r="K30" s="41">
        <f t="shared" si="1"/>
        <v>35</v>
      </c>
      <c r="L30" s="39">
        <f>SUMIF('Institution by Framework Totals'!$A$1:$A$907,'South West Institutions Totals'!$A30,'Institution by Framework Totals'!L$1:L$907)</f>
        <v>17.055495000000001</v>
      </c>
      <c r="M30" s="39">
        <f>SUMIF('Institution by Framework Totals'!$A$1:$A$907,'South West Institutions Totals'!$A30,'Institution by Framework Totals'!Q$1:Q$907)</f>
        <v>26.785245000000003</v>
      </c>
      <c r="N30" s="30">
        <f t="shared" si="2"/>
        <v>4.6627048439541508E-4</v>
      </c>
      <c r="O30" s="44">
        <f t="shared" si="3"/>
        <v>35</v>
      </c>
    </row>
    <row r="31" spans="1:15" x14ac:dyDescent="0.2">
      <c r="A31" s="62" t="s">
        <v>181</v>
      </c>
      <c r="B31" s="886">
        <f>SUMIF('Inst. by Framework &amp; Suppliers'!$A$1:$A$1598,$A31,'Inst. by Framework &amp; Suppliers'!D$1:D$1598)</f>
        <v>1697.39</v>
      </c>
      <c r="C31" s="887">
        <f>SUMIF('Inst. by Framework &amp; Suppliers'!$A$1:$A$1598,$A31,'Inst. by Framework &amp; Suppliers'!E$1:E$1598)</f>
        <v>3702.0000000000023</v>
      </c>
      <c r="D31" s="887">
        <f>SUMIF('Inst. by Framework &amp; Suppliers'!$A$1:$A$1598,$A31,'Inst. by Framework &amp; Suppliers'!F$1:F$1598)</f>
        <v>0</v>
      </c>
      <c r="E31" s="887">
        <f>SUMIF('Inst. by Framework &amp; Suppliers'!$A$1:$A$1598,$A31,'Inst. by Framework &amp; Suppliers'!G$1:G$1598)</f>
        <v>0</v>
      </c>
      <c r="F31" s="1447">
        <f>SUMIF('Inst. by Framework &amp; Suppliers'!$A$1:$A$1598,$A31,'Inst. by Framework &amp; Suppliers'!H$1:H$1598)</f>
        <v>0</v>
      </c>
      <c r="G31" s="1448">
        <f>SUMIF('Inst. by Framework &amp; Suppliers'!$A$1:$A$1598,$A31,'Inst. by Framework &amp; Suppliers'!I$1:I$1598)</f>
        <v>0</v>
      </c>
      <c r="H31" s="347">
        <f>SUMIF('Inst. by Framework &amp; Suppliers'!$A$1:$A$1598,$A31,'Inst. by Framework &amp; Suppliers'!J$1:J$1598)</f>
        <v>0</v>
      </c>
      <c r="I31" s="39">
        <f>SUMIF('Inst. by Framework &amp; Suppliers'!$A$1:$A$1598,$A31,'Inst. by Framework &amp; Suppliers'!K$1:K$1598)</f>
        <v>0</v>
      </c>
      <c r="J31" s="30">
        <f t="shared" si="0"/>
        <v>0</v>
      </c>
      <c r="K31" s="41">
        <f t="shared" si="1"/>
        <v>44</v>
      </c>
      <c r="L31" s="39">
        <f>SUMIF('Institution by Framework Totals'!$A$1:$A$907,'South West Institutions Totals'!$A31,'Institution by Framework Totals'!L$1:L$907)</f>
        <v>0</v>
      </c>
      <c r="M31" s="39">
        <f>SUMIF('Institution by Framework Totals'!$A$1:$A$907,'South West Institutions Totals'!$A31,'Institution by Framework Totals'!Q$1:Q$907)</f>
        <v>0</v>
      </c>
      <c r="N31" s="30">
        <f t="shared" si="2"/>
        <v>0</v>
      </c>
      <c r="O31" s="44">
        <f t="shared" si="3"/>
        <v>44</v>
      </c>
    </row>
    <row r="32" spans="1:15" x14ac:dyDescent="0.2">
      <c r="A32" s="62" t="s">
        <v>131</v>
      </c>
      <c r="B32" s="886">
        <f>SUMIF('Inst. by Framework &amp; Suppliers'!$A$1:$A$1598,$A32,'Inst. by Framework &amp; Suppliers'!D$1:D$1598)</f>
        <v>429460.06000000006</v>
      </c>
      <c r="C32" s="887">
        <f>SUMIF('Inst. by Framework &amp; Suppliers'!$A$1:$A$1598,$A32,'Inst. by Framework &amp; Suppliers'!E$1:E$1598)</f>
        <v>362246.11999999988</v>
      </c>
      <c r="D32" s="887">
        <f>SUMIF('Inst. by Framework &amp; Suppliers'!$A$1:$A$1598,$A32,'Inst. by Framework &amp; Suppliers'!F$1:F$1598)</f>
        <v>347741</v>
      </c>
      <c r="E32" s="887">
        <f>SUMIF('Inst. by Framework &amp; Suppliers'!$A$1:$A$1598,$A32,'Inst. by Framework &amp; Suppliers'!G$1:G$1598)</f>
        <v>407524.59999999992</v>
      </c>
      <c r="F32" s="1447">
        <f>SUMIF('Inst. by Framework &amp; Suppliers'!$A$1:$A$1598,$A32,'Inst. by Framework &amp; Suppliers'!H$1:H$1598)</f>
        <v>403387.98</v>
      </c>
      <c r="G32" s="1448">
        <f>SUMIF('Inst. by Framework &amp; Suppliers'!$A$1:$A$1598,$A32,'Inst. by Framework &amp; Suppliers'!I$1:I$1598)</f>
        <v>508639.00999999995</v>
      </c>
      <c r="H32" s="347">
        <f>SUMIF('Inst. by Framework &amp; Suppliers'!$A$1:$A$1598,$A32,'Inst. by Framework &amp; Suppliers'!J$1:J$1598)</f>
        <v>84278.91</v>
      </c>
      <c r="I32" s="39">
        <f>SUMIF('Inst. by Framework &amp; Suppliers'!$A$1:$A$1598,$A32,'Inst. by Framework &amp; Suppliers'!K$1:K$1598)</f>
        <v>180753.80000000002</v>
      </c>
      <c r="J32" s="30">
        <f t="shared" si="0"/>
        <v>3.8264484184769965E-2</v>
      </c>
      <c r="K32" s="41">
        <f t="shared" si="1"/>
        <v>8</v>
      </c>
      <c r="L32" s="39">
        <f>SUMIF('Institution by Framework Totals'!$A$1:$A$907,'South West Institutions Totals'!$A32,'Institution by Framework Totals'!L$1:L$907)</f>
        <v>1137.7652850000002</v>
      </c>
      <c r="M32" s="39">
        <f>SUMIF('Institution by Framework Totals'!$A$1:$A$907,'South West Institutions Totals'!$A32,'Institution by Framework Totals'!Q$1:Q$907)</f>
        <v>2236.3178900000003</v>
      </c>
      <c r="N32" s="30">
        <f t="shared" si="2"/>
        <v>3.8929232337894706E-2</v>
      </c>
      <c r="O32" s="44">
        <f t="shared" si="3"/>
        <v>8</v>
      </c>
    </row>
    <row r="33" spans="1:15" x14ac:dyDescent="0.2">
      <c r="A33" s="62" t="s">
        <v>174</v>
      </c>
      <c r="B33" s="886">
        <f>SUMIF('Inst. by Framework &amp; Suppliers'!$A$1:$A$1598,$A33,'Inst. by Framework &amp; Suppliers'!D$1:D$1598)</f>
        <v>8865.57</v>
      </c>
      <c r="C33" s="887">
        <f>SUMIF('Inst. by Framework &amp; Suppliers'!$A$1:$A$1598,$A33,'Inst. by Framework &amp; Suppliers'!E$1:E$1598)</f>
        <v>4856.1000000000004</v>
      </c>
      <c r="D33" s="887">
        <f>SUMIF('Inst. by Framework &amp; Suppliers'!$A$1:$A$1598,$A33,'Inst. by Framework &amp; Suppliers'!F$1:F$1598)</f>
        <v>0</v>
      </c>
      <c r="E33" s="887">
        <f>SUMIF('Inst. by Framework &amp; Suppliers'!$A$1:$A$1598,$A33,'Inst. by Framework &amp; Suppliers'!G$1:G$1598)</f>
        <v>0</v>
      </c>
      <c r="F33" s="1447">
        <f>SUMIF('Inst. by Framework &amp; Suppliers'!$A$1:$A$1598,$A33,'Inst. by Framework &amp; Suppliers'!H$1:H$1598)</f>
        <v>0</v>
      </c>
      <c r="G33" s="1448">
        <f>SUMIF('Inst. by Framework &amp; Suppliers'!$A$1:$A$1598,$A33,'Inst. by Framework &amp; Suppliers'!I$1:I$1598)</f>
        <v>0</v>
      </c>
      <c r="H33" s="347">
        <f>SUMIF('Inst. by Framework &amp; Suppliers'!$A$1:$A$1598,$A33,'Inst. by Framework &amp; Suppliers'!J$1:J$1598)</f>
        <v>876.92000000000007</v>
      </c>
      <c r="I33" s="39">
        <f>SUMIF('Inst. by Framework &amp; Suppliers'!$A$1:$A$1598,$A33,'Inst. by Framework &amp; Suppliers'!K$1:K$1598)</f>
        <v>1242.3200000000002</v>
      </c>
      <c r="J33" s="30">
        <f t="shared" si="0"/>
        <v>2.6299161617859997E-4</v>
      </c>
      <c r="K33" s="41">
        <f t="shared" si="1"/>
        <v>40</v>
      </c>
      <c r="L33" s="39">
        <f>SUMIF('Institution by Framework Totals'!$A$1:$A$907,'South West Institutions Totals'!$A33,'Institution by Framework Totals'!L$1:L$907)</f>
        <v>11.838420000000003</v>
      </c>
      <c r="M33" s="39">
        <f>SUMIF('Institution by Framework Totals'!$A$1:$A$907,'South West Institutions Totals'!$A33,'Institution by Framework Totals'!Q$1:Q$907)</f>
        <v>15.492420000000005</v>
      </c>
      <c r="N33" s="30">
        <f t="shared" si="2"/>
        <v>2.6968796357312456E-4</v>
      </c>
      <c r="O33" s="44">
        <f t="shared" si="3"/>
        <v>38</v>
      </c>
    </row>
    <row r="34" spans="1:15" x14ac:dyDescent="0.2">
      <c r="A34" s="62" t="s">
        <v>244</v>
      </c>
      <c r="B34" s="886">
        <f>SUMIF('Inst. by Framework &amp; Suppliers'!$A$1:$A$1598,$A34,'Inst. by Framework &amp; Suppliers'!D$1:D$1598)</f>
        <v>0</v>
      </c>
      <c r="C34" s="887">
        <f>SUMIF('Inst. by Framework &amp; Suppliers'!$A$1:$A$1598,$A34,'Inst. by Framework &amp; Suppliers'!E$1:E$1598)</f>
        <v>0</v>
      </c>
      <c r="D34" s="887">
        <f>SUMIF('Inst. by Framework &amp; Suppliers'!$A$1:$A$1598,$A34,'Inst. by Framework &amp; Suppliers'!F$1:F$1598)</f>
        <v>0</v>
      </c>
      <c r="E34" s="887">
        <f>SUMIF('Inst. by Framework &amp; Suppliers'!$A$1:$A$1598,$A34,'Inst. by Framework &amp; Suppliers'!G$1:G$1598)</f>
        <v>0</v>
      </c>
      <c r="F34" s="1447">
        <f>SUMIF('Inst. by Framework &amp; Suppliers'!$A$1:$A$1598,$A34,'Inst. by Framework &amp; Suppliers'!H$1:H$1598)</f>
        <v>9925.02</v>
      </c>
      <c r="G34" s="1448">
        <f>SUMIF('Inst. by Framework &amp; Suppliers'!$A$1:$A$1598,$A34,'Inst. by Framework &amp; Suppliers'!I$1:I$1598)</f>
        <v>0</v>
      </c>
      <c r="H34" s="347">
        <f>SUMIF('Inst. by Framework &amp; Suppliers'!$A$1:$A$1598,$A34,'Inst. by Framework &amp; Suppliers'!J$1:J$1598)</f>
        <v>0</v>
      </c>
      <c r="I34" s="39">
        <f>SUMIF('Inst. by Framework &amp; Suppliers'!$A$1:$A$1598,$A34,'Inst. by Framework &amp; Suppliers'!K$1:K$1598)</f>
        <v>1530</v>
      </c>
      <c r="J34" s="30">
        <f t="shared" ref="J34:J65" si="4">IF(ISERROR(I34/$I$76),0,I34/$I$76)</f>
        <v>3.2389172898549321E-4</v>
      </c>
      <c r="K34" s="41">
        <f t="shared" ref="K34:K65" si="5">RANK(I34,$I$2:$I$75,0)</f>
        <v>37</v>
      </c>
      <c r="L34" s="39">
        <f>SUMIF('Institution by Framework Totals'!$A$1:$A$907,'South West Institutions Totals'!$A34,'Institution by Framework Totals'!L$1:L$907)</f>
        <v>0</v>
      </c>
      <c r="M34" s="39">
        <f>SUMIF('Institution by Framework Totals'!$A$1:$A$907,'South West Institutions Totals'!$A34,'Institution by Framework Totals'!Q$1:Q$907)</f>
        <v>15.3</v>
      </c>
      <c r="N34" s="30">
        <f t="shared" ref="N34:N65" si="6">IF(ISERROR(M34/$M$76),0,M34/$M$76)</f>
        <v>2.6633836693484977E-4</v>
      </c>
      <c r="O34" s="44">
        <f t="shared" ref="O34:O65" si="7">RANK(M34,$M$2:$M$75,0)</f>
        <v>39</v>
      </c>
    </row>
    <row r="35" spans="1:15" x14ac:dyDescent="0.2">
      <c r="A35" s="401" t="s">
        <v>226</v>
      </c>
      <c r="B35" s="886">
        <f>SUMIF('Inst. by Framework &amp; Suppliers'!$A$1:$A$1598,$A35,'Inst. by Framework &amp; Suppliers'!D$1:D$1598)</f>
        <v>0</v>
      </c>
      <c r="C35" s="887">
        <f>SUMIF('Inst. by Framework &amp; Suppliers'!$A$1:$A$1598,$A35,'Inst. by Framework &amp; Suppliers'!E$1:E$1598)</f>
        <v>0</v>
      </c>
      <c r="D35" s="887">
        <f>SUMIF('Inst. by Framework &amp; Suppliers'!$A$1:$A$1598,$A35,'Inst. by Framework &amp; Suppliers'!F$1:F$1598)</f>
        <v>0</v>
      </c>
      <c r="E35" s="887">
        <f>SUMIF('Inst. by Framework &amp; Suppliers'!$A$1:$A$1598,$A35,'Inst. by Framework &amp; Suppliers'!G$1:G$1598)</f>
        <v>8349.07</v>
      </c>
      <c r="F35" s="1447">
        <f>SUMIF('Inst. by Framework &amp; Suppliers'!$A$1:$A$1598,$A35,'Inst. by Framework &amp; Suppliers'!H$1:H$1598)</f>
        <v>17807.73</v>
      </c>
      <c r="G35" s="1448">
        <f>SUMIF('Inst. by Framework &amp; Suppliers'!$A$1:$A$1598,$A35,'Inst. by Framework &amp; Suppliers'!I$1:I$1598)</f>
        <v>37773.08</v>
      </c>
      <c r="H35" s="347">
        <f>SUMIF('Inst. by Framework &amp; Suppliers'!$A$1:$A$1598,$A35,'Inst. by Framework &amp; Suppliers'!J$1:J$1598)</f>
        <v>10527.050000000001</v>
      </c>
      <c r="I35" s="39">
        <f>SUMIF('Inst. by Framework &amp; Suppliers'!$A$1:$A$1598,$A35,'Inst. by Framework &amp; Suppliers'!K$1:K$1598)</f>
        <v>19702.210000000003</v>
      </c>
      <c r="J35" s="30">
        <f t="shared" si="4"/>
        <v>4.1708384717224021E-3</v>
      </c>
      <c r="K35" s="41">
        <f t="shared" si="5"/>
        <v>20</v>
      </c>
      <c r="L35" s="39">
        <f>SUMIF('Institution by Framework Totals'!$A$1:$A$907,'South West Institutions Totals'!$A35,'Institution by Framework Totals'!L$1:L$907)</f>
        <v>142.11517500000002</v>
      </c>
      <c r="M35" s="39">
        <f>SUMIF('Institution by Framework Totals'!$A$1:$A$907,'South West Institutions Totals'!$A35,'Institution by Framework Totals'!Q$1:Q$907)</f>
        <v>258.39323500000012</v>
      </c>
      <c r="N35" s="30">
        <f t="shared" si="6"/>
        <v>4.498041322674045E-3</v>
      </c>
      <c r="O35" s="44">
        <f t="shared" si="7"/>
        <v>20</v>
      </c>
    </row>
    <row r="36" spans="1:15" x14ac:dyDescent="0.2">
      <c r="A36" s="62" t="s">
        <v>132</v>
      </c>
      <c r="B36" s="886">
        <f>SUMIF('Inst. by Framework &amp; Suppliers'!$A$1:$A$1598,$A36,'Inst. by Framework &amp; Suppliers'!D$1:D$1598)</f>
        <v>54732.84</v>
      </c>
      <c r="C36" s="887">
        <f>SUMIF('Inst. by Framework &amp; Suppliers'!$A$1:$A$1598,$A36,'Inst. by Framework &amp; Suppliers'!E$1:E$1598)</f>
        <v>4512.97</v>
      </c>
      <c r="D36" s="887">
        <f>SUMIF('Inst. by Framework &amp; Suppliers'!$A$1:$A$1598,$A36,'Inst. by Framework &amp; Suppliers'!F$1:F$1598)</f>
        <v>8466.2200000000012</v>
      </c>
      <c r="E36" s="887">
        <f>SUMIF('Inst. by Framework &amp; Suppliers'!$A$1:$A$1598,$A36,'Inst. by Framework &amp; Suppliers'!G$1:G$1598)</f>
        <v>14338.960000000001</v>
      </c>
      <c r="F36" s="1447">
        <f>SUMIF('Inst. by Framework &amp; Suppliers'!$A$1:$A$1598,$A36,'Inst. by Framework &amp; Suppliers'!H$1:H$1598)</f>
        <v>4000.3900000000003</v>
      </c>
      <c r="G36" s="1448">
        <f>SUMIF('Inst. by Framework &amp; Suppliers'!$A$1:$A$1598,$A36,'Inst. by Framework &amp; Suppliers'!I$1:I$1598)</f>
        <v>4604.1000000000004</v>
      </c>
      <c r="H36" s="347">
        <f>SUMIF('Inst. by Framework &amp; Suppliers'!$A$1:$A$1598,$A36,'Inst. by Framework &amp; Suppliers'!J$1:J$1598)</f>
        <v>2272.35</v>
      </c>
      <c r="I36" s="39">
        <f>SUMIF('Inst. by Framework &amp; Suppliers'!$A$1:$A$1598,$A36,'Inst. by Framework &amp; Suppliers'!K$1:K$1598)</f>
        <v>4323.05</v>
      </c>
      <c r="J36" s="30">
        <f t="shared" si="4"/>
        <v>9.1516348953642906E-4</v>
      </c>
      <c r="K36" s="41">
        <f t="shared" si="5"/>
        <v>30</v>
      </c>
      <c r="L36" s="39">
        <f>SUMIF('Institution by Framework Totals'!$A$1:$A$907,'South West Institutions Totals'!$A36,'Institution by Framework Totals'!L$1:L$907)</f>
        <v>30.676725000000001</v>
      </c>
      <c r="M36" s="39">
        <f>SUMIF('Institution by Framework Totals'!$A$1:$A$907,'South West Institutions Totals'!$A36,'Institution by Framework Totals'!Q$1:Q$907)</f>
        <v>51.427850000000007</v>
      </c>
      <c r="N36" s="30">
        <f t="shared" si="6"/>
        <v>8.9524245646865452E-4</v>
      </c>
      <c r="O36" s="44">
        <f t="shared" si="7"/>
        <v>30</v>
      </c>
    </row>
    <row r="37" spans="1:15" x14ac:dyDescent="0.2">
      <c r="A37" s="810" t="s">
        <v>259</v>
      </c>
      <c r="B37" s="886">
        <f>SUMIF('Inst. by Framework &amp; Suppliers'!$A$1:$A$1598,$A37,'Inst. by Framework &amp; Suppliers'!D$1:D$1598)</f>
        <v>0</v>
      </c>
      <c r="C37" s="887">
        <f>SUMIF('Inst. by Framework &amp; Suppliers'!$A$1:$A$1598,$A37,'Inst. by Framework &amp; Suppliers'!E$1:E$1598)</f>
        <v>0</v>
      </c>
      <c r="D37" s="887">
        <f>SUMIF('Inst. by Framework &amp; Suppliers'!$A$1:$A$1598,$A37,'Inst. by Framework &amp; Suppliers'!F$1:F$1598)</f>
        <v>0</v>
      </c>
      <c r="E37" s="887">
        <f>SUMIF('Inst. by Framework &amp; Suppliers'!$A$1:$A$1598,$A37,'Inst. by Framework &amp; Suppliers'!G$1:G$1598)</f>
        <v>0</v>
      </c>
      <c r="F37" s="1447">
        <f>SUMIF('Inst. by Framework &amp; Suppliers'!$A$1:$A$1598,$A37,'Inst. by Framework &amp; Suppliers'!H$1:H$1598)</f>
        <v>25920.04</v>
      </c>
      <c r="G37" s="1448">
        <f>SUMIF('Inst. by Framework &amp; Suppliers'!$A$1:$A$1598,$A37,'Inst. by Framework &amp; Suppliers'!I$1:I$1598)</f>
        <v>170842.58000000002</v>
      </c>
      <c r="H37" s="347">
        <f>SUMIF('Inst. by Framework &amp; Suppliers'!$A$1:$A$1598,$A37,'Inst. by Framework &amp; Suppliers'!J$1:J$1598)</f>
        <v>49344</v>
      </c>
      <c r="I37" s="39">
        <f>SUMIF('Inst. by Framework &amp; Suppliers'!$A$1:$A$1598,$A37,'Inst. by Framework &amp; Suppliers'!K$1:K$1598)</f>
        <v>98252</v>
      </c>
      <c r="J37" s="30">
        <f t="shared" si="4"/>
        <v>2.0799353043322012E-2</v>
      </c>
      <c r="K37" s="41">
        <f t="shared" si="5"/>
        <v>9</v>
      </c>
      <c r="L37" s="39">
        <f>SUMIF('Institution by Framework Totals'!$A$1:$A$907,'South West Institutions Totals'!$A37,'Institution by Framework Totals'!L$1:L$907)</f>
        <v>666.14400000000012</v>
      </c>
      <c r="M37" s="39">
        <f>SUMIF('Institution by Framework Totals'!$A$1:$A$907,'South West Institutions Totals'!$A37,'Institution by Framework Totals'!Q$1:Q$907)</f>
        <v>1155.2240000000002</v>
      </c>
      <c r="N37" s="30">
        <f t="shared" si="6"/>
        <v>2.0109834876074831E-2</v>
      </c>
      <c r="O37" s="44">
        <f t="shared" si="7"/>
        <v>9</v>
      </c>
    </row>
    <row r="38" spans="1:15" x14ac:dyDescent="0.2">
      <c r="A38" s="62" t="s">
        <v>190</v>
      </c>
      <c r="B38" s="886">
        <f>SUMIF('Inst. by Framework &amp; Suppliers'!$A$1:$A$1598,$A38,'Inst. by Framework &amp; Suppliers'!D$1:D$1598)</f>
        <v>0</v>
      </c>
      <c r="C38" s="887">
        <f>SUMIF('Inst. by Framework &amp; Suppliers'!$A$1:$A$1598,$A38,'Inst. by Framework &amp; Suppliers'!E$1:E$1598)</f>
        <v>0</v>
      </c>
      <c r="D38" s="887">
        <f>SUMIF('Inst. by Framework &amp; Suppliers'!$A$1:$A$1598,$A38,'Inst. by Framework &amp; Suppliers'!F$1:F$1598)</f>
        <v>270</v>
      </c>
      <c r="E38" s="887">
        <f>SUMIF('Inst. by Framework &amp; Suppliers'!$A$1:$A$1598,$A38,'Inst. by Framework &amp; Suppliers'!G$1:G$1598)</f>
        <v>0</v>
      </c>
      <c r="F38" s="1447">
        <f>SUMIF('Inst. by Framework &amp; Suppliers'!$A$1:$A$1598,$A38,'Inst. by Framework &amp; Suppliers'!H$1:H$1598)</f>
        <v>0</v>
      </c>
      <c r="G38" s="1448">
        <f>SUMIF('Inst. by Framework &amp; Suppliers'!$A$1:$A$1598,$A38,'Inst. by Framework &amp; Suppliers'!I$1:I$1598)</f>
        <v>0</v>
      </c>
      <c r="H38" s="347">
        <f>SUMIF('Inst. by Framework &amp; Suppliers'!$A$1:$A$1598,$A38,'Inst. by Framework &amp; Suppliers'!J$1:J$1598)</f>
        <v>0</v>
      </c>
      <c r="I38" s="39">
        <f>SUMIF('Inst. by Framework &amp; Suppliers'!$A$1:$A$1598,$A38,'Inst. by Framework &amp; Suppliers'!K$1:K$1598)</f>
        <v>0</v>
      </c>
      <c r="J38" s="30">
        <f t="shared" si="4"/>
        <v>0</v>
      </c>
      <c r="K38" s="41">
        <f t="shared" si="5"/>
        <v>44</v>
      </c>
      <c r="L38" s="39">
        <f>SUMIF('Institution by Framework Totals'!$A$1:$A$907,'South West Institutions Totals'!$A38,'Institution by Framework Totals'!L$1:L$907)</f>
        <v>0</v>
      </c>
      <c r="M38" s="39">
        <f>SUMIF('Institution by Framework Totals'!$A$1:$A$907,'South West Institutions Totals'!$A38,'Institution by Framework Totals'!Q$1:Q$907)</f>
        <v>0</v>
      </c>
      <c r="N38" s="30">
        <f t="shared" si="6"/>
        <v>0</v>
      </c>
      <c r="O38" s="44">
        <f t="shared" si="7"/>
        <v>44</v>
      </c>
    </row>
    <row r="39" spans="1:15" x14ac:dyDescent="0.2">
      <c r="A39" s="62" t="s">
        <v>133</v>
      </c>
      <c r="B39" s="886">
        <f>SUMIF('Inst. by Framework &amp; Suppliers'!$A$1:$A$1598,$A39,'Inst. by Framework &amp; Suppliers'!D$1:D$1598)</f>
        <v>13592.310000000001</v>
      </c>
      <c r="C39" s="887">
        <f>SUMIF('Inst. by Framework &amp; Suppliers'!$A$1:$A$1598,$A39,'Inst. by Framework &amp; Suppliers'!E$1:E$1598)</f>
        <v>14809.600000000004</v>
      </c>
      <c r="D39" s="887">
        <f>SUMIF('Inst. by Framework &amp; Suppliers'!$A$1:$A$1598,$A39,'Inst. by Framework &amp; Suppliers'!F$1:F$1598)</f>
        <v>14612.220000000001</v>
      </c>
      <c r="E39" s="887">
        <f>SUMIF('Inst. by Framework &amp; Suppliers'!$A$1:$A$1598,$A39,'Inst. by Framework &amp; Suppliers'!G$1:G$1598)</f>
        <v>15770.030000000002</v>
      </c>
      <c r="F39" s="1447">
        <f>SUMIF('Inst. by Framework &amp; Suppliers'!$A$1:$A$1598,$A39,'Inst. by Framework &amp; Suppliers'!H$1:H$1598)</f>
        <v>19179.810000000005</v>
      </c>
      <c r="G39" s="1448">
        <f>SUMIF('Inst. by Framework &amp; Suppliers'!$A$1:$A$1598,$A39,'Inst. by Framework &amp; Suppliers'!I$1:I$1598)</f>
        <v>11870.97</v>
      </c>
      <c r="H39" s="347">
        <f>SUMIF('Inst. by Framework &amp; Suppliers'!$A$1:$A$1598,$A39,'Inst. by Framework &amp; Suppliers'!J$1:J$1598)</f>
        <v>1236.8399999999997</v>
      </c>
      <c r="I39" s="39">
        <f>SUMIF('Inst. by Framework &amp; Suppliers'!$A$1:$A$1598,$A39,'Inst. by Framework &amp; Suppliers'!K$1:K$1598)</f>
        <v>2896.8299999999995</v>
      </c>
      <c r="J39" s="30">
        <f t="shared" si="4"/>
        <v>6.1324135769741579E-4</v>
      </c>
      <c r="K39" s="41">
        <f t="shared" si="5"/>
        <v>33</v>
      </c>
      <c r="L39" s="39">
        <f>SUMIF('Institution by Framework Totals'!$A$1:$A$907,'South West Institutions Totals'!$A39,'Institution by Framework Totals'!L$1:L$907)</f>
        <v>16.697339999999997</v>
      </c>
      <c r="M39" s="39">
        <f>SUMIF('Institution by Framework Totals'!$A$1:$A$907,'South West Institutions Totals'!$A39,'Institution by Framework Totals'!Q$1:Q$907)</f>
        <v>37.250770000000003</v>
      </c>
      <c r="N39" s="30">
        <f t="shared" si="6"/>
        <v>6.4845158489318258E-4</v>
      </c>
      <c r="O39" s="44">
        <f t="shared" si="7"/>
        <v>33</v>
      </c>
    </row>
    <row r="40" spans="1:15" x14ac:dyDescent="0.2">
      <c r="A40" s="62" t="s">
        <v>134</v>
      </c>
      <c r="B40" s="886">
        <f>SUMIF('Inst. by Framework &amp; Suppliers'!$A$1:$A$1598,$A40,'Inst. by Framework &amp; Suppliers'!D$1:D$1598)</f>
        <v>179427.72999999998</v>
      </c>
      <c r="C40" s="887">
        <f>SUMIF('Inst. by Framework &amp; Suppliers'!$A$1:$A$1598,$A40,'Inst. by Framework &amp; Suppliers'!E$1:E$1598)</f>
        <v>153095.49999999997</v>
      </c>
      <c r="D40" s="887">
        <f>SUMIF('Inst. by Framework &amp; Suppliers'!$A$1:$A$1598,$A40,'Inst. by Framework &amp; Suppliers'!F$1:F$1598)</f>
        <v>112989.69</v>
      </c>
      <c r="E40" s="887">
        <f>SUMIF('Inst. by Framework &amp; Suppliers'!$A$1:$A$1598,$A40,'Inst. by Framework &amp; Suppliers'!G$1:G$1598)</f>
        <v>105071.10999999999</v>
      </c>
      <c r="F40" s="1447">
        <f>SUMIF('Inst. by Framework &amp; Suppliers'!$A$1:$A$1598,$A40,'Inst. by Framework &amp; Suppliers'!H$1:H$1598)</f>
        <v>75045.390000000014</v>
      </c>
      <c r="G40" s="1448">
        <f>SUMIF('Inst. by Framework &amp; Suppliers'!$A$1:$A$1598,$A40,'Inst. by Framework &amp; Suppliers'!I$1:I$1598)</f>
        <v>45524.560000000005</v>
      </c>
      <c r="H40" s="347">
        <f>SUMIF('Inst. by Framework &amp; Suppliers'!$A$1:$A$1598,$A40,'Inst. by Framework &amp; Suppliers'!J$1:J$1598)</f>
        <v>8993.93</v>
      </c>
      <c r="I40" s="39">
        <f>SUMIF('Inst. by Framework &amp; Suppliers'!$A$1:$A$1598,$A40,'Inst. by Framework &amp; Suppliers'!K$1:K$1598)</f>
        <v>18546.64</v>
      </c>
      <c r="J40" s="30">
        <f t="shared" si="4"/>
        <v>3.926211304883338E-3</v>
      </c>
      <c r="K40" s="41">
        <f t="shared" si="5"/>
        <v>22</v>
      </c>
      <c r="L40" s="39">
        <f>SUMIF('Institution by Framework Totals'!$A$1:$A$907,'South West Institutions Totals'!$A40,'Institution by Framework Totals'!L$1:L$907)</f>
        <v>121.41805500000001</v>
      </c>
      <c r="M40" s="39">
        <f>SUMIF('Institution by Framework Totals'!$A$1:$A$907,'South West Institutions Totals'!$A40,'Institution by Framework Totals'!Q$1:Q$907)</f>
        <v>218.51487000000003</v>
      </c>
      <c r="N40" s="30">
        <f t="shared" si="6"/>
        <v>3.8038492566523528E-3</v>
      </c>
      <c r="O40" s="44">
        <f t="shared" si="7"/>
        <v>22</v>
      </c>
    </row>
    <row r="41" spans="1:15" x14ac:dyDescent="0.2">
      <c r="A41" s="62" t="s">
        <v>135</v>
      </c>
      <c r="B41" s="886">
        <f>SUMIF('Inst. by Framework &amp; Suppliers'!$A$1:$A$1598,$A41,'Inst. by Framework &amp; Suppliers'!D$1:D$1598)</f>
        <v>103961.97</v>
      </c>
      <c r="C41" s="887">
        <f>SUMIF('Inst. by Framework &amp; Suppliers'!$A$1:$A$1598,$A41,'Inst. by Framework &amp; Suppliers'!E$1:E$1598)</f>
        <v>134496.31624999997</v>
      </c>
      <c r="D41" s="887">
        <f>SUMIF('Inst. by Framework &amp; Suppliers'!$A$1:$A$1598,$A41,'Inst. by Framework &amp; Suppliers'!F$1:F$1598)</f>
        <v>261789.88000000003</v>
      </c>
      <c r="E41" s="887">
        <f>SUMIF('Inst. by Framework &amp; Suppliers'!$A$1:$A$1598,$A41,'Inst. by Framework &amp; Suppliers'!G$1:G$1598)</f>
        <v>266508.73</v>
      </c>
      <c r="F41" s="1447">
        <f>SUMIF('Inst. by Framework &amp; Suppliers'!$A$1:$A$1598,$A41,'Inst. by Framework &amp; Suppliers'!H$1:H$1598)</f>
        <v>53806.289999999994</v>
      </c>
      <c r="G41" s="1448">
        <f>SUMIF('Inst. by Framework &amp; Suppliers'!$A$1:$A$1598,$A41,'Inst. by Framework &amp; Suppliers'!I$1:I$1598)</f>
        <v>17286.86</v>
      </c>
      <c r="H41" s="347">
        <f>SUMIF('Inst. by Framework &amp; Suppliers'!$A$1:$A$1598,$A41,'Inst. by Framework &amp; Suppliers'!J$1:J$1598)</f>
        <v>3879.5900000000006</v>
      </c>
      <c r="I41" s="39">
        <f>SUMIF('Inst. by Framework &amp; Suppliers'!$A$1:$A$1598,$A41,'Inst. by Framework &amp; Suppliers'!K$1:K$1598)</f>
        <v>8898.36</v>
      </c>
      <c r="J41" s="30">
        <f t="shared" si="4"/>
        <v>1.8837288925067669E-3</v>
      </c>
      <c r="K41" s="41">
        <f t="shared" si="5"/>
        <v>27</v>
      </c>
      <c r="L41" s="39">
        <f>SUMIF('Institution by Framework Totals'!$A$1:$A$907,'South West Institutions Totals'!$A41,'Institution by Framework Totals'!L$1:L$907)</f>
        <v>52.374465000000015</v>
      </c>
      <c r="M41" s="39">
        <f>SUMIF('Institution by Framework Totals'!$A$1:$A$907,'South West Institutions Totals'!$A41,'Institution by Framework Totals'!Q$1:Q$907)</f>
        <v>112.787835</v>
      </c>
      <c r="N41" s="30">
        <f t="shared" si="6"/>
        <v>1.9633809009161627E-3</v>
      </c>
      <c r="O41" s="44">
        <f t="shared" si="7"/>
        <v>27</v>
      </c>
    </row>
    <row r="42" spans="1:15" x14ac:dyDescent="0.2">
      <c r="A42" s="62" t="s">
        <v>175</v>
      </c>
      <c r="B42" s="886">
        <f>SUMIF('Inst. by Framework &amp; Suppliers'!$A$1:$A$1598,$A42,'Inst. by Framework &amp; Suppliers'!D$1:D$1598)</f>
        <v>1768.8700000000001</v>
      </c>
      <c r="C42" s="887">
        <f>SUMIF('Inst. by Framework &amp; Suppliers'!$A$1:$A$1598,$A42,'Inst. by Framework &amp; Suppliers'!E$1:E$1598)</f>
        <v>1011.01</v>
      </c>
      <c r="D42" s="887">
        <f>SUMIF('Inst. by Framework &amp; Suppliers'!$A$1:$A$1598,$A42,'Inst. by Framework &amp; Suppliers'!F$1:F$1598)</f>
        <v>277.72000000000003</v>
      </c>
      <c r="E42" s="887">
        <f>SUMIF('Inst. by Framework &amp; Suppliers'!$A$1:$A$1598,$A42,'Inst. by Framework &amp; Suppliers'!G$1:G$1598)</f>
        <v>1396.11</v>
      </c>
      <c r="F42" s="1447">
        <f>SUMIF('Inst. by Framework &amp; Suppliers'!$A$1:$A$1598,$A42,'Inst. by Framework &amp; Suppliers'!H$1:H$1598)</f>
        <v>526.24</v>
      </c>
      <c r="G42" s="1448">
        <f>SUMIF('Inst. by Framework &amp; Suppliers'!$A$1:$A$1598,$A42,'Inst. by Framework &amp; Suppliers'!I$1:I$1598)</f>
        <v>0</v>
      </c>
      <c r="H42" s="347">
        <f>SUMIF('Inst. by Framework &amp; Suppliers'!$A$1:$A$1598,$A42,'Inst. by Framework &amp; Suppliers'!J$1:J$1598)</f>
        <v>0</v>
      </c>
      <c r="I42" s="39">
        <f>SUMIF('Inst. by Framework &amp; Suppliers'!$A$1:$A$1598,$A42,'Inst. by Framework &amp; Suppliers'!K$1:K$1598)</f>
        <v>0</v>
      </c>
      <c r="J42" s="30">
        <f t="shared" si="4"/>
        <v>0</v>
      </c>
      <c r="K42" s="41">
        <f t="shared" si="5"/>
        <v>44</v>
      </c>
      <c r="L42" s="39">
        <f>SUMIF('Institution by Framework Totals'!$A$1:$A$907,'South West Institutions Totals'!$A42,'Institution by Framework Totals'!L$1:L$907)</f>
        <v>0</v>
      </c>
      <c r="M42" s="39">
        <f>SUMIF('Institution by Framework Totals'!$A$1:$A$907,'South West Institutions Totals'!$A42,'Institution by Framework Totals'!Q$1:Q$907)</f>
        <v>0</v>
      </c>
      <c r="N42" s="30">
        <f t="shared" si="6"/>
        <v>0</v>
      </c>
      <c r="O42" s="44">
        <f t="shared" si="7"/>
        <v>44</v>
      </c>
    </row>
    <row r="43" spans="1:15" x14ac:dyDescent="0.2">
      <c r="A43" s="62" t="s">
        <v>182</v>
      </c>
      <c r="B43" s="886">
        <f>SUMIF('Inst. by Framework &amp; Suppliers'!$A$1:$A$1598,$A43,'Inst. by Framework &amp; Suppliers'!D$1:D$1598)</f>
        <v>11770.13</v>
      </c>
      <c r="C43" s="887">
        <f>SUMIF('Inst. by Framework &amp; Suppliers'!$A$1:$A$1598,$A43,'Inst. by Framework &amp; Suppliers'!E$1:E$1598)</f>
        <v>8523.6699999999983</v>
      </c>
      <c r="D43" s="887">
        <f>SUMIF('Inst. by Framework &amp; Suppliers'!$A$1:$A$1598,$A43,'Inst. by Framework &amp; Suppliers'!F$1:F$1598)</f>
        <v>3818.89</v>
      </c>
      <c r="E43" s="887">
        <f>SUMIF('Inst. by Framework &amp; Suppliers'!$A$1:$A$1598,$A43,'Inst. by Framework &amp; Suppliers'!G$1:G$1598)</f>
        <v>1861.95</v>
      </c>
      <c r="F43" s="1447">
        <f>SUMIF('Inst. by Framework &amp; Suppliers'!$A$1:$A$1598,$A43,'Inst. by Framework &amp; Suppliers'!H$1:H$1598)</f>
        <v>608.24</v>
      </c>
      <c r="G43" s="1448">
        <f>SUMIF('Inst. by Framework &amp; Suppliers'!$A$1:$A$1598,$A43,'Inst. by Framework &amp; Suppliers'!I$1:I$1598)</f>
        <v>0</v>
      </c>
      <c r="H43" s="347">
        <f>SUMIF('Inst. by Framework &amp; Suppliers'!$A$1:$A$1598,$A43,'Inst. by Framework &amp; Suppliers'!J$1:J$1598)</f>
        <v>0</v>
      </c>
      <c r="I43" s="39">
        <f>SUMIF('Inst. by Framework &amp; Suppliers'!$A$1:$A$1598,$A43,'Inst. by Framework &amp; Suppliers'!K$1:K$1598)</f>
        <v>0</v>
      </c>
      <c r="J43" s="30">
        <f t="shared" si="4"/>
        <v>0</v>
      </c>
      <c r="K43" s="41">
        <f t="shared" si="5"/>
        <v>44</v>
      </c>
      <c r="L43" s="39">
        <f>SUMIF('Institution by Framework Totals'!$A$1:$A$907,'South West Institutions Totals'!$A43,'Institution by Framework Totals'!L$1:L$907)</f>
        <v>0</v>
      </c>
      <c r="M43" s="39">
        <f>SUMIF('Institution by Framework Totals'!$A$1:$A$907,'South West Institutions Totals'!$A43,'Institution by Framework Totals'!Q$1:Q$907)</f>
        <v>0</v>
      </c>
      <c r="N43" s="30">
        <f t="shared" si="6"/>
        <v>0</v>
      </c>
      <c r="O43" s="44">
        <f t="shared" si="7"/>
        <v>44</v>
      </c>
    </row>
    <row r="44" spans="1:15" x14ac:dyDescent="0.2">
      <c r="A44" s="62" t="s">
        <v>155</v>
      </c>
      <c r="B44" s="886">
        <f>SUMIF('Inst. by Framework &amp; Suppliers'!$A$1:$A$1598,$A44,'Inst. by Framework &amp; Suppliers'!D$1:D$1598)</f>
        <v>0</v>
      </c>
      <c r="C44" s="887">
        <f>SUMIF('Inst. by Framework &amp; Suppliers'!$A$1:$A$1598,$A44,'Inst. by Framework &amp; Suppliers'!E$1:E$1598)</f>
        <v>0</v>
      </c>
      <c r="D44" s="887">
        <f>SUMIF('Inst. by Framework &amp; Suppliers'!$A$1:$A$1598,$A44,'Inst. by Framework &amp; Suppliers'!F$1:F$1598)</f>
        <v>34799.129999999997</v>
      </c>
      <c r="E44" s="887">
        <f>SUMIF('Inst. by Framework &amp; Suppliers'!$A$1:$A$1598,$A44,'Inst. by Framework &amp; Suppliers'!G$1:G$1598)</f>
        <v>81513.154808639607</v>
      </c>
      <c r="F44" s="1447">
        <f>SUMIF('Inst. by Framework &amp; Suppliers'!$A$1:$A$1598,$A44,'Inst. by Framework &amp; Suppliers'!H$1:H$1598)</f>
        <v>36852.65</v>
      </c>
      <c r="G44" s="1448">
        <f>SUMIF('Inst. by Framework &amp; Suppliers'!$A$1:$A$1598,$A44,'Inst. by Framework &amp; Suppliers'!I$1:I$1598)</f>
        <v>48683.91</v>
      </c>
      <c r="H44" s="347">
        <f>SUMIF('Inst. by Framework &amp; Suppliers'!$A$1:$A$1598,$A44,'Inst. by Framework &amp; Suppliers'!J$1:J$1598)</f>
        <v>9445.44</v>
      </c>
      <c r="I44" s="39">
        <f>SUMIF('Inst. by Framework &amp; Suppliers'!$A$1:$A$1598,$A44,'Inst. by Framework &amp; Suppliers'!K$1:K$1598)</f>
        <v>18623.850000000002</v>
      </c>
      <c r="J44" s="30">
        <f t="shared" si="4"/>
        <v>3.9425561940303784E-3</v>
      </c>
      <c r="K44" s="41">
        <f t="shared" si="5"/>
        <v>21</v>
      </c>
      <c r="L44" s="39">
        <f>SUMIF('Institution by Framework Totals'!$A$1:$A$907,'South West Institutions Totals'!$A44,'Institution by Framework Totals'!L$1:L$907)</f>
        <v>127.51344000000003</v>
      </c>
      <c r="M44" s="39">
        <f>SUMIF('Institution by Framework Totals'!$A$1:$A$907,'South West Institutions Totals'!$A44,'Institution by Framework Totals'!Q$1:Q$907)</f>
        <v>241.61879000000005</v>
      </c>
      <c r="N44" s="30">
        <f t="shared" si="6"/>
        <v>4.2060362058414652E-3</v>
      </c>
      <c r="O44" s="44">
        <f t="shared" si="7"/>
        <v>21</v>
      </c>
    </row>
    <row r="45" spans="1:15" x14ac:dyDescent="0.2">
      <c r="A45" s="27" t="s">
        <v>136</v>
      </c>
      <c r="B45" s="886">
        <f>SUMIF('Inst. by Framework &amp; Suppliers'!$A$1:$A$1598,$A45,'Inst. by Framework &amp; Suppliers'!D$1:D$1598)</f>
        <v>308561.06999999995</v>
      </c>
      <c r="C45" s="887">
        <f>SUMIF('Inst. by Framework &amp; Suppliers'!$A$1:$A$1598,$A45,'Inst. by Framework &amp; Suppliers'!E$1:E$1598)</f>
        <v>172325.58999999997</v>
      </c>
      <c r="D45" s="887">
        <f>SUMIF('Inst. by Framework &amp; Suppliers'!$A$1:$A$1598,$A45,'Inst. by Framework &amp; Suppliers'!F$1:F$1598)</f>
        <v>105.89</v>
      </c>
      <c r="E45" s="887">
        <f>SUMIF('Inst. by Framework &amp; Suppliers'!$A$1:$A$1598,$A45,'Inst. by Framework &amp; Suppliers'!G$1:G$1598)</f>
        <v>441.66</v>
      </c>
      <c r="F45" s="1447">
        <f>SUMIF('Inst. by Framework &amp; Suppliers'!$A$1:$A$1598,$A45,'Inst. by Framework &amp; Suppliers'!H$1:H$1598)</f>
        <v>1266.6500000000001</v>
      </c>
      <c r="G45" s="1448">
        <f>SUMIF('Inst. by Framework &amp; Suppliers'!$A$1:$A$1598,$A45,'Inst. by Framework &amp; Suppliers'!I$1:I$1598)</f>
        <v>0</v>
      </c>
      <c r="H45" s="347">
        <f>SUMIF('Inst. by Framework &amp; Suppliers'!$A$1:$A$1598,$A45,'Inst. by Framework &amp; Suppliers'!J$1:J$1598)</f>
        <v>0</v>
      </c>
      <c r="I45" s="39">
        <f>SUMIF('Inst. by Framework &amp; Suppliers'!$A$1:$A$1598,$A45,'Inst. by Framework &amp; Suppliers'!K$1:K$1598)</f>
        <v>0</v>
      </c>
      <c r="J45" s="30">
        <f t="shared" si="4"/>
        <v>0</v>
      </c>
      <c r="K45" s="41">
        <f t="shared" si="5"/>
        <v>44</v>
      </c>
      <c r="L45" s="39">
        <f>SUMIF('Institution by Framework Totals'!$A$1:$A$907,'South West Institutions Totals'!$A45,'Institution by Framework Totals'!L$1:L$907)</f>
        <v>0</v>
      </c>
      <c r="M45" s="39">
        <f>SUMIF('Institution by Framework Totals'!$A$1:$A$907,'South West Institutions Totals'!$A45,'Institution by Framework Totals'!Q$1:Q$907)</f>
        <v>0</v>
      </c>
      <c r="N45" s="30">
        <f t="shared" si="6"/>
        <v>0</v>
      </c>
      <c r="O45" s="44">
        <f t="shared" si="7"/>
        <v>44</v>
      </c>
    </row>
    <row r="46" spans="1:15" x14ac:dyDescent="0.2">
      <c r="A46" s="62" t="s">
        <v>183</v>
      </c>
      <c r="B46" s="886">
        <f>SUMIF('Inst. by Framework &amp; Suppliers'!$A$1:$A$1598,$A46,'Inst. by Framework &amp; Suppliers'!D$1:D$1598)</f>
        <v>203.98000000000002</v>
      </c>
      <c r="C46" s="887">
        <f>SUMIF('Inst. by Framework &amp; Suppliers'!$A$1:$A$1598,$A46,'Inst. by Framework &amp; Suppliers'!E$1:E$1598)</f>
        <v>610.94000000000005</v>
      </c>
      <c r="D46" s="887">
        <f>SUMIF('Inst. by Framework &amp; Suppliers'!$A$1:$A$1598,$A46,'Inst. by Framework &amp; Suppliers'!F$1:F$1598)</f>
        <v>687.68000000000006</v>
      </c>
      <c r="E46" s="887">
        <f>SUMIF('Inst. by Framework &amp; Suppliers'!$A$1:$A$1598,$A46,'Inst. by Framework &amp; Suppliers'!G$1:G$1598)</f>
        <v>211.81</v>
      </c>
      <c r="F46" s="1447">
        <f>SUMIF('Inst. by Framework &amp; Suppliers'!$A$1:$A$1598,$A46,'Inst. by Framework &amp; Suppliers'!H$1:H$1598)</f>
        <v>0</v>
      </c>
      <c r="G46" s="1448">
        <f>SUMIF('Inst. by Framework &amp; Suppliers'!$A$1:$A$1598,$A46,'Inst. by Framework &amp; Suppliers'!I$1:I$1598)</f>
        <v>0</v>
      </c>
      <c r="H46" s="347">
        <f>SUMIF('Inst. by Framework &amp; Suppliers'!$A$1:$A$1598,$A46,'Inst. by Framework &amp; Suppliers'!J$1:J$1598)</f>
        <v>0</v>
      </c>
      <c r="I46" s="39">
        <f>SUMIF('Inst. by Framework &amp; Suppliers'!$A$1:$A$1598,$A46,'Inst. by Framework &amp; Suppliers'!K$1:K$1598)</f>
        <v>0</v>
      </c>
      <c r="J46" s="30">
        <f t="shared" si="4"/>
        <v>0</v>
      </c>
      <c r="K46" s="41">
        <f t="shared" si="5"/>
        <v>44</v>
      </c>
      <c r="L46" s="39">
        <f>SUMIF('Institution by Framework Totals'!$A$1:$A$907,'South West Institutions Totals'!$A46,'Institution by Framework Totals'!L$1:L$907)</f>
        <v>0</v>
      </c>
      <c r="M46" s="39">
        <f>SUMIF('Institution by Framework Totals'!$A$1:$A$907,'South West Institutions Totals'!$A46,'Institution by Framework Totals'!Q$1:Q$907)</f>
        <v>0</v>
      </c>
      <c r="N46" s="30">
        <f t="shared" si="6"/>
        <v>0</v>
      </c>
      <c r="O46" s="44">
        <f t="shared" si="7"/>
        <v>44</v>
      </c>
    </row>
    <row r="47" spans="1:15" x14ac:dyDescent="0.2">
      <c r="A47" s="62" t="s">
        <v>184</v>
      </c>
      <c r="B47" s="886">
        <f>SUMIF('Inst. by Framework &amp; Suppliers'!$A$1:$A$1598,$A47,'Inst. by Framework &amp; Suppliers'!D$1:D$1598)</f>
        <v>1373.74</v>
      </c>
      <c r="C47" s="887">
        <f>SUMIF('Inst. by Framework &amp; Suppliers'!$A$1:$A$1598,$A47,'Inst. by Framework &amp; Suppliers'!E$1:E$1598)</f>
        <v>860.2299999999999</v>
      </c>
      <c r="D47" s="887">
        <f>SUMIF('Inst. by Framework &amp; Suppliers'!$A$1:$A$1598,$A47,'Inst. by Framework &amp; Suppliers'!F$1:F$1598)</f>
        <v>522.52</v>
      </c>
      <c r="E47" s="887">
        <f>SUMIF('Inst. by Framework &amp; Suppliers'!$A$1:$A$1598,$A47,'Inst. by Framework &amp; Suppliers'!G$1:G$1598)</f>
        <v>606.81999999999994</v>
      </c>
      <c r="F47" s="1447">
        <f>SUMIF('Inst. by Framework &amp; Suppliers'!$A$1:$A$1598,$A47,'Inst. by Framework &amp; Suppliers'!H$1:H$1598)</f>
        <v>1534.9300000000005</v>
      </c>
      <c r="G47" s="1448">
        <f>SUMIF('Inst. by Framework &amp; Suppliers'!$A$1:$A$1598,$A47,'Inst. by Framework &amp; Suppliers'!I$1:I$1598)</f>
        <v>0</v>
      </c>
      <c r="H47" s="347">
        <f>SUMIF('Inst. by Framework &amp; Suppliers'!$A$1:$A$1598,$A47,'Inst. by Framework &amp; Suppliers'!J$1:J$1598)</f>
        <v>0</v>
      </c>
      <c r="I47" s="39">
        <f>SUMIF('Inst. by Framework &amp; Suppliers'!$A$1:$A$1598,$A47,'Inst. by Framework &amp; Suppliers'!K$1:K$1598)</f>
        <v>0</v>
      </c>
      <c r="J47" s="30">
        <f t="shared" si="4"/>
        <v>0</v>
      </c>
      <c r="K47" s="41">
        <f t="shared" si="5"/>
        <v>44</v>
      </c>
      <c r="L47" s="39">
        <f>SUMIF('Institution by Framework Totals'!$A$1:$A$907,'South West Institutions Totals'!$A47,'Institution by Framework Totals'!L$1:L$907)</f>
        <v>0</v>
      </c>
      <c r="M47" s="39">
        <f>SUMIF('Institution by Framework Totals'!$A$1:$A$907,'South West Institutions Totals'!$A47,'Institution by Framework Totals'!Q$1:Q$907)</f>
        <v>0</v>
      </c>
      <c r="N47" s="30">
        <f t="shared" si="6"/>
        <v>0</v>
      </c>
      <c r="O47" s="44">
        <f t="shared" si="7"/>
        <v>44</v>
      </c>
    </row>
    <row r="48" spans="1:15" x14ac:dyDescent="0.2">
      <c r="A48" s="62" t="s">
        <v>191</v>
      </c>
      <c r="B48" s="886">
        <f>SUMIF('Inst. by Framework &amp; Suppliers'!$A$1:$A$1598,$A48,'Inst. by Framework &amp; Suppliers'!D$1:D$1598)</f>
        <v>0</v>
      </c>
      <c r="C48" s="887">
        <f>SUMIF('Inst. by Framework &amp; Suppliers'!$A$1:$A$1598,$A48,'Inst. by Framework &amp; Suppliers'!E$1:E$1598)</f>
        <v>32.340000000000003</v>
      </c>
      <c r="D48" s="887">
        <f>SUMIF('Inst. by Framework &amp; Suppliers'!$A$1:$A$1598,$A48,'Inst. by Framework &amp; Suppliers'!F$1:F$1598)</f>
        <v>2071.79</v>
      </c>
      <c r="E48" s="887">
        <f>SUMIF('Inst. by Framework &amp; Suppliers'!$A$1:$A$1598,$A48,'Inst. by Framework &amp; Suppliers'!G$1:G$1598)</f>
        <v>0</v>
      </c>
      <c r="F48" s="1447">
        <f>SUMIF('Inst. by Framework &amp; Suppliers'!$A$1:$A$1598,$A48,'Inst. by Framework &amp; Suppliers'!H$1:H$1598)</f>
        <v>0</v>
      </c>
      <c r="G48" s="1448">
        <f>SUMIF('Inst. by Framework &amp; Suppliers'!$A$1:$A$1598,$A48,'Inst. by Framework &amp; Suppliers'!I$1:I$1598)</f>
        <v>0</v>
      </c>
      <c r="H48" s="347">
        <f>SUMIF('Inst. by Framework &amp; Suppliers'!$A$1:$A$1598,$A48,'Inst. by Framework &amp; Suppliers'!J$1:J$1598)</f>
        <v>0</v>
      </c>
      <c r="I48" s="39">
        <f>SUMIF('Inst. by Framework &amp; Suppliers'!$A$1:$A$1598,$A48,'Inst. by Framework &amp; Suppliers'!K$1:K$1598)</f>
        <v>0</v>
      </c>
      <c r="J48" s="30">
        <f t="shared" si="4"/>
        <v>0</v>
      </c>
      <c r="K48" s="41">
        <f t="shared" si="5"/>
        <v>44</v>
      </c>
      <c r="L48" s="39">
        <f>SUMIF('Institution by Framework Totals'!$A$1:$A$907,'South West Institutions Totals'!$A48,'Institution by Framework Totals'!L$1:L$907)</f>
        <v>0</v>
      </c>
      <c r="M48" s="39">
        <f>SUMIF('Institution by Framework Totals'!$A$1:$A$907,'South West Institutions Totals'!$A48,'Institution by Framework Totals'!Q$1:Q$907)</f>
        <v>0</v>
      </c>
      <c r="N48" s="30">
        <f t="shared" si="6"/>
        <v>0</v>
      </c>
      <c r="O48" s="44">
        <f t="shared" si="7"/>
        <v>44</v>
      </c>
    </row>
    <row r="49" spans="1:15" x14ac:dyDescent="0.2">
      <c r="A49" s="401" t="s">
        <v>227</v>
      </c>
      <c r="B49" s="886">
        <f>SUMIF('Inst. by Framework &amp; Suppliers'!$A$1:$A$1598,$A49,'Inst. by Framework &amp; Suppliers'!D$1:D$1598)</f>
        <v>0</v>
      </c>
      <c r="C49" s="887">
        <f>SUMIF('Inst. by Framework &amp; Suppliers'!$A$1:$A$1598,$A49,'Inst. by Framework &amp; Suppliers'!E$1:E$1598)</f>
        <v>0</v>
      </c>
      <c r="D49" s="887">
        <f>SUMIF('Inst. by Framework &amp; Suppliers'!$A$1:$A$1598,$A49,'Inst. by Framework &amp; Suppliers'!F$1:F$1598)</f>
        <v>0</v>
      </c>
      <c r="E49" s="887">
        <f>SUMIF('Inst. by Framework &amp; Suppliers'!$A$1:$A$1598,$A49,'Inst. by Framework &amp; Suppliers'!G$1:G$1598)</f>
        <v>1384.6100000000001</v>
      </c>
      <c r="F49" s="1447">
        <f>SUMIF('Inst. by Framework &amp; Suppliers'!$A$1:$A$1598,$A49,'Inst. by Framework &amp; Suppliers'!H$1:H$1598)</f>
        <v>0</v>
      </c>
      <c r="G49" s="1448">
        <f>SUMIF('Inst. by Framework &amp; Suppliers'!$A$1:$A$1598,$A49,'Inst. by Framework &amp; Suppliers'!I$1:I$1598)</f>
        <v>0</v>
      </c>
      <c r="H49" s="347">
        <f>SUMIF('Inst. by Framework &amp; Suppliers'!$A$1:$A$1598,$A49,'Inst. by Framework &amp; Suppliers'!J$1:J$1598)</f>
        <v>0</v>
      </c>
      <c r="I49" s="39">
        <f>SUMIF('Inst. by Framework &amp; Suppliers'!$A$1:$A$1598,$A49,'Inst. by Framework &amp; Suppliers'!K$1:K$1598)</f>
        <v>0</v>
      </c>
      <c r="J49" s="30">
        <f t="shared" si="4"/>
        <v>0</v>
      </c>
      <c r="K49" s="41">
        <f t="shared" si="5"/>
        <v>44</v>
      </c>
      <c r="L49" s="39">
        <f>SUMIF('Institution by Framework Totals'!$A$1:$A$907,'South West Institutions Totals'!$A49,'Institution by Framework Totals'!L$1:L$907)</f>
        <v>0</v>
      </c>
      <c r="M49" s="39">
        <f>SUMIF('Institution by Framework Totals'!$A$1:$A$907,'South West Institutions Totals'!$A49,'Institution by Framework Totals'!Q$1:Q$907)</f>
        <v>0</v>
      </c>
      <c r="N49" s="30">
        <f t="shared" si="6"/>
        <v>0</v>
      </c>
      <c r="O49" s="44">
        <f t="shared" si="7"/>
        <v>44</v>
      </c>
    </row>
    <row r="50" spans="1:15" x14ac:dyDescent="0.2">
      <c r="A50" s="721" t="s">
        <v>253</v>
      </c>
      <c r="B50" s="886">
        <f>SUMIF('Inst. by Framework &amp; Suppliers'!$A$1:$A$1598,$A50,'Inst. by Framework &amp; Suppliers'!D$1:D$1598)</f>
        <v>0</v>
      </c>
      <c r="C50" s="887">
        <f>SUMIF('Inst. by Framework &amp; Suppliers'!$A$1:$A$1598,$A50,'Inst. by Framework &amp; Suppliers'!E$1:E$1598)</f>
        <v>0</v>
      </c>
      <c r="D50" s="887">
        <f>SUMIF('Inst. by Framework &amp; Suppliers'!$A$1:$A$1598,$A50,'Inst. by Framework &amp; Suppliers'!F$1:F$1598)</f>
        <v>0</v>
      </c>
      <c r="E50" s="887">
        <f>SUMIF('Inst. by Framework &amp; Suppliers'!$A$1:$A$1598,$A50,'Inst. by Framework &amp; Suppliers'!G$1:G$1598)</f>
        <v>0</v>
      </c>
      <c r="F50" s="1447">
        <f>SUMIF('Inst. by Framework &amp; Suppliers'!$A$1:$A$1598,$A50,'Inst. by Framework &amp; Suppliers'!H$1:H$1598)</f>
        <v>8465.89</v>
      </c>
      <c r="G50" s="1448">
        <f>SUMIF('Inst. by Framework &amp; Suppliers'!$A$1:$A$1598,$A50,'Inst. by Framework &amp; Suppliers'!I$1:I$1598)</f>
        <v>8809.24</v>
      </c>
      <c r="H50" s="347">
        <f>SUMIF('Inst. by Framework &amp; Suppliers'!$A$1:$A$1598,$A50,'Inst. by Framework &amp; Suppliers'!J$1:J$1598)</f>
        <v>0</v>
      </c>
      <c r="I50" s="39">
        <f>SUMIF('Inst. by Framework &amp; Suppliers'!$A$1:$A$1598,$A50,'Inst. by Framework &amp; Suppliers'!K$1:K$1598)</f>
        <v>0</v>
      </c>
      <c r="J50" s="30">
        <f t="shared" si="4"/>
        <v>0</v>
      </c>
      <c r="K50" s="41">
        <f t="shared" si="5"/>
        <v>44</v>
      </c>
      <c r="L50" s="39">
        <f>SUMIF('Institution by Framework Totals'!$A$1:$A$907,'South West Institutions Totals'!$A50,'Institution by Framework Totals'!L$1:L$907)</f>
        <v>0</v>
      </c>
      <c r="M50" s="39">
        <f>SUMIF('Institution by Framework Totals'!$A$1:$A$907,'South West Institutions Totals'!$A50,'Institution by Framework Totals'!Q$1:Q$907)</f>
        <v>0</v>
      </c>
      <c r="N50" s="30">
        <f t="shared" si="6"/>
        <v>0</v>
      </c>
      <c r="O50" s="44">
        <f t="shared" si="7"/>
        <v>44</v>
      </c>
    </row>
    <row r="51" spans="1:15" x14ac:dyDescent="0.2">
      <c r="A51" s="721" t="s">
        <v>254</v>
      </c>
      <c r="B51" s="886">
        <f>SUMIF('Inst. by Framework &amp; Suppliers'!$A$1:$A$1598,$A51,'Inst. by Framework &amp; Suppliers'!D$1:D$1598)</f>
        <v>0</v>
      </c>
      <c r="C51" s="887">
        <f>SUMIF('Inst. by Framework &amp; Suppliers'!$A$1:$A$1598,$A51,'Inst. by Framework &amp; Suppliers'!E$1:E$1598)</f>
        <v>0</v>
      </c>
      <c r="D51" s="887">
        <f>SUMIF('Inst. by Framework &amp; Suppliers'!$A$1:$A$1598,$A51,'Inst. by Framework &amp; Suppliers'!F$1:F$1598)</f>
        <v>0</v>
      </c>
      <c r="E51" s="887">
        <f>SUMIF('Inst. by Framework &amp; Suppliers'!$A$1:$A$1598,$A51,'Inst. by Framework &amp; Suppliers'!G$1:G$1598)</f>
        <v>0</v>
      </c>
      <c r="F51" s="1447">
        <f>SUMIF('Inst. by Framework &amp; Suppliers'!$A$1:$A$1598,$A51,'Inst. by Framework &amp; Suppliers'!H$1:H$1598)</f>
        <v>241.94999999999996</v>
      </c>
      <c r="G51" s="1448">
        <f>SUMIF('Inst. by Framework &amp; Suppliers'!$A$1:$A$1598,$A51,'Inst. by Framework &amp; Suppliers'!I$1:I$1598)</f>
        <v>1963.0500000000002</v>
      </c>
      <c r="H51" s="347">
        <f>SUMIF('Inst. by Framework &amp; Suppliers'!$A$1:$A$1598,$A51,'Inst. by Framework &amp; Suppliers'!J$1:J$1598)</f>
        <v>883.66000000000008</v>
      </c>
      <c r="I51" s="39">
        <f>SUMIF('Inst. by Framework &amp; Suppliers'!$A$1:$A$1598,$A51,'Inst. by Framework &amp; Suppliers'!K$1:K$1598)</f>
        <v>1767.3000000000002</v>
      </c>
      <c r="J51" s="30">
        <f t="shared" si="4"/>
        <v>3.741267010693217E-4</v>
      </c>
      <c r="K51" s="41">
        <f t="shared" si="5"/>
        <v>36</v>
      </c>
      <c r="L51" s="39">
        <f>SUMIF('Institution by Framework Totals'!$A$1:$A$907,'South West Institutions Totals'!$A51,'Institution by Framework Totals'!L$1:L$907)</f>
        <v>11.929410000000003</v>
      </c>
      <c r="M51" s="39">
        <f>SUMIF('Institution by Framework Totals'!$A$1:$A$907,'South West Institutions Totals'!$A51,'Institution by Framework Totals'!Q$1:Q$907)</f>
        <v>23.49868</v>
      </c>
      <c r="N51" s="30">
        <f t="shared" si="6"/>
        <v>4.0905882721075916E-4</v>
      </c>
      <c r="O51" s="44">
        <f t="shared" si="7"/>
        <v>36</v>
      </c>
    </row>
    <row r="52" spans="1:15" x14ac:dyDescent="0.2">
      <c r="A52" s="62" t="s">
        <v>137</v>
      </c>
      <c r="B52" s="886">
        <f>SUMIF('Inst. by Framework &amp; Suppliers'!$A$1:$A$1598,$A52,'Inst. by Framework &amp; Suppliers'!D$1:D$1598)</f>
        <v>37531.51</v>
      </c>
      <c r="C52" s="887">
        <f>SUMIF('Inst. by Framework &amp; Suppliers'!$A$1:$A$1598,$A52,'Inst. by Framework &amp; Suppliers'!E$1:E$1598)</f>
        <v>41461.813750000001</v>
      </c>
      <c r="D52" s="887">
        <f>SUMIF('Inst. by Framework &amp; Suppliers'!$A$1:$A$1598,$A52,'Inst. by Framework &amp; Suppliers'!F$1:F$1598)</f>
        <v>38713.649999999994</v>
      </c>
      <c r="E52" s="887">
        <f>SUMIF('Inst. by Framework &amp; Suppliers'!$A$1:$A$1598,$A52,'Inst. by Framework &amp; Suppliers'!G$1:G$1598)</f>
        <v>57997.61</v>
      </c>
      <c r="F52" s="1447">
        <f>SUMIF('Inst. by Framework &amp; Suppliers'!$A$1:$A$1598,$A52,'Inst. by Framework &amp; Suppliers'!H$1:H$1598)</f>
        <v>70547.310000000012</v>
      </c>
      <c r="G52" s="1448">
        <f>SUMIF('Inst. by Framework &amp; Suppliers'!$A$1:$A$1598,$A52,'Inst. by Framework &amp; Suppliers'!I$1:I$1598)</f>
        <v>86523.040091087823</v>
      </c>
      <c r="H52" s="347">
        <f>SUMIF('Inst. by Framework &amp; Suppliers'!$A$1:$A$1598,$A52,'Inst. by Framework &amp; Suppliers'!J$1:J$1598)</f>
        <v>12004.080000000002</v>
      </c>
      <c r="I52" s="39">
        <f>SUMIF('Inst. by Framework &amp; Suppliers'!$A$1:$A$1598,$A52,'Inst. by Framework &amp; Suppliers'!K$1:K$1598)</f>
        <v>32550</v>
      </c>
      <c r="J52" s="30">
        <f t="shared" si="4"/>
        <v>6.8906377637109831E-3</v>
      </c>
      <c r="K52" s="41">
        <f t="shared" si="5"/>
        <v>17</v>
      </c>
      <c r="L52" s="39">
        <f>SUMIF('Institution by Framework Totals'!$A$1:$A$907,'South West Institutions Totals'!$A52,'Institution by Framework Totals'!L$1:L$907)</f>
        <v>162.05508</v>
      </c>
      <c r="M52" s="39">
        <f>SUMIF('Institution by Framework Totals'!$A$1:$A$907,'South West Institutions Totals'!$A52,'Institution by Framework Totals'!Q$1:Q$907)</f>
        <v>384.86189000000007</v>
      </c>
      <c r="N52" s="30">
        <f t="shared" si="6"/>
        <v>6.6995743318993333E-3</v>
      </c>
      <c r="O52" s="44">
        <f t="shared" si="7"/>
        <v>17</v>
      </c>
    </row>
    <row r="53" spans="1:15" x14ac:dyDescent="0.2">
      <c r="A53" s="62" t="s">
        <v>195</v>
      </c>
      <c r="B53" s="886">
        <f>SUMIF('Inst. by Framework &amp; Suppliers'!$A$1:$A$1598,$A53,'Inst. by Framework &amp; Suppliers'!D$1:D$1598)</f>
        <v>0</v>
      </c>
      <c r="C53" s="887">
        <f>SUMIF('Inst. by Framework &amp; Suppliers'!$A$1:$A$1598,$A53,'Inst. by Framework &amp; Suppliers'!E$1:E$1598)</f>
        <v>136.19999999999999</v>
      </c>
      <c r="D53" s="887">
        <f>SUMIF('Inst. by Framework &amp; Suppliers'!$A$1:$A$1598,$A53,'Inst. by Framework &amp; Suppliers'!F$1:F$1598)</f>
        <v>0</v>
      </c>
      <c r="E53" s="887">
        <f>SUMIF('Inst. by Framework &amp; Suppliers'!$A$1:$A$1598,$A53,'Inst. by Framework &amp; Suppliers'!G$1:G$1598)</f>
        <v>0</v>
      </c>
      <c r="F53" s="1447">
        <f>SUMIF('Inst. by Framework &amp; Suppliers'!$A$1:$A$1598,$A53,'Inst. by Framework &amp; Suppliers'!H$1:H$1598)</f>
        <v>0</v>
      </c>
      <c r="G53" s="1448">
        <f>SUMIF('Inst. by Framework &amp; Suppliers'!$A$1:$A$1598,$A53,'Inst. by Framework &amp; Suppliers'!I$1:I$1598)</f>
        <v>0</v>
      </c>
      <c r="H53" s="347">
        <f>SUMIF('Inst. by Framework &amp; Suppliers'!$A$1:$A$1598,$A53,'Inst. by Framework &amp; Suppliers'!J$1:J$1598)</f>
        <v>0</v>
      </c>
      <c r="I53" s="39">
        <f>SUMIF('Inst. by Framework &amp; Suppliers'!$A$1:$A$1598,$A53,'Inst. by Framework &amp; Suppliers'!K$1:K$1598)</f>
        <v>0</v>
      </c>
      <c r="J53" s="30">
        <f t="shared" si="4"/>
        <v>0</v>
      </c>
      <c r="K53" s="41">
        <f t="shared" si="5"/>
        <v>44</v>
      </c>
      <c r="L53" s="39">
        <f>SUMIF('Institution by Framework Totals'!$A$1:$A$907,'South West Institutions Totals'!$A53,'Institution by Framework Totals'!L$1:L$907)</f>
        <v>0</v>
      </c>
      <c r="M53" s="39">
        <f>SUMIF('Institution by Framework Totals'!$A$1:$A$907,'South West Institutions Totals'!$A53,'Institution by Framework Totals'!Q$1:Q$907)</f>
        <v>0</v>
      </c>
      <c r="N53" s="30">
        <f t="shared" si="6"/>
        <v>0</v>
      </c>
      <c r="O53" s="44">
        <f t="shared" si="7"/>
        <v>44</v>
      </c>
    </row>
    <row r="54" spans="1:15" x14ac:dyDescent="0.2">
      <c r="A54" s="62" t="s">
        <v>138</v>
      </c>
      <c r="B54" s="886">
        <f>SUMIF('Inst. by Framework &amp; Suppliers'!$A$1:$A$1598,$A54,'Inst. by Framework &amp; Suppliers'!D$1:D$1598)</f>
        <v>23491.729999999996</v>
      </c>
      <c r="C54" s="887">
        <f>SUMIF('Inst. by Framework &amp; Suppliers'!$A$1:$A$1598,$A54,'Inst. by Framework &amp; Suppliers'!E$1:E$1598)</f>
        <v>14709.570000000002</v>
      </c>
      <c r="D54" s="887">
        <f>SUMIF('Inst. by Framework &amp; Suppliers'!$A$1:$A$1598,$A54,'Inst. by Framework &amp; Suppliers'!F$1:F$1598)</f>
        <v>8671.8000000000011</v>
      </c>
      <c r="E54" s="887">
        <f>SUMIF('Inst. by Framework &amp; Suppliers'!$A$1:$A$1598,$A54,'Inst. by Framework &amp; Suppliers'!G$1:G$1598)</f>
        <v>37058.549999999996</v>
      </c>
      <c r="F54" s="1447">
        <f>SUMIF('Inst. by Framework &amp; Suppliers'!$A$1:$A$1598,$A54,'Inst. by Framework &amp; Suppliers'!H$1:H$1598)</f>
        <v>62976.840000000004</v>
      </c>
      <c r="G54" s="1448">
        <f>SUMIF('Inst. by Framework &amp; Suppliers'!$A$1:$A$1598,$A54,'Inst. by Framework &amp; Suppliers'!I$1:I$1598)</f>
        <v>24573.35</v>
      </c>
      <c r="H54" s="347">
        <f>SUMIF('Inst. by Framework &amp; Suppliers'!$A$1:$A$1598,$A54,'Inst. by Framework &amp; Suppliers'!J$1:J$1598)</f>
        <v>849.28</v>
      </c>
      <c r="I54" s="39">
        <f>SUMIF('Inst. by Framework &amp; Suppliers'!$A$1:$A$1598,$A54,'Inst. by Framework &amp; Suppliers'!K$1:K$1598)</f>
        <v>2972.07</v>
      </c>
      <c r="J54" s="30">
        <f t="shared" si="4"/>
        <v>6.2916920978164372E-4</v>
      </c>
      <c r="K54" s="41">
        <f t="shared" si="5"/>
        <v>32</v>
      </c>
      <c r="L54" s="39">
        <f>SUMIF('Institution by Framework Totals'!$A$1:$A$907,'South West Institutions Totals'!$A54,'Institution by Framework Totals'!L$1:L$907)</f>
        <v>11.465280000000002</v>
      </c>
      <c r="M54" s="39">
        <f>SUMIF('Institution by Framework Totals'!$A$1:$A$907,'South West Institutions Totals'!$A54,'Institution by Framework Totals'!Q$1:Q$907)</f>
        <v>38.261015</v>
      </c>
      <c r="N54" s="30">
        <f t="shared" si="6"/>
        <v>6.6603766355358108E-4</v>
      </c>
      <c r="O54" s="44">
        <f t="shared" si="7"/>
        <v>32</v>
      </c>
    </row>
    <row r="55" spans="1:15" x14ac:dyDescent="0.2">
      <c r="A55" s="62" t="s">
        <v>139</v>
      </c>
      <c r="B55" s="886">
        <f>SUMIF('Inst. by Framework &amp; Suppliers'!$A$1:$A$1598,$A55,'Inst. by Framework &amp; Suppliers'!D$1:D$1598)</f>
        <v>154616.75999999998</v>
      </c>
      <c r="C55" s="887">
        <f>SUMIF('Inst. by Framework &amp; Suppliers'!$A$1:$A$1598,$A55,'Inst. by Framework &amp; Suppliers'!E$1:E$1598)</f>
        <v>156448.13222222219</v>
      </c>
      <c r="D55" s="887">
        <f>SUMIF('Inst. by Framework &amp; Suppliers'!$A$1:$A$1598,$A55,'Inst. by Framework &amp; Suppliers'!F$1:F$1598)</f>
        <v>147240.75666666665</v>
      </c>
      <c r="E55" s="887">
        <f>SUMIF('Inst. by Framework &amp; Suppliers'!$A$1:$A$1598,$A55,'Inst. by Framework &amp; Suppliers'!G$1:G$1598)</f>
        <v>145305.18</v>
      </c>
      <c r="F55" s="1447">
        <f>SUMIF('Inst. by Framework &amp; Suppliers'!$A$1:$A$1598,$A55,'Inst. by Framework &amp; Suppliers'!H$1:H$1598)</f>
        <v>125459.98</v>
      </c>
      <c r="G55" s="1448">
        <f>SUMIF('Inst. by Framework &amp; Suppliers'!$A$1:$A$1598,$A55,'Inst. by Framework &amp; Suppliers'!I$1:I$1598)</f>
        <v>159730.63003244877</v>
      </c>
      <c r="H55" s="347">
        <f>SUMIF('Inst. by Framework &amp; Suppliers'!$A$1:$A$1598,$A55,'Inst. by Framework &amp; Suppliers'!J$1:J$1598)</f>
        <v>22953.7</v>
      </c>
      <c r="I55" s="39">
        <f>SUMIF('Inst. by Framework &amp; Suppliers'!$A$1:$A$1598,$A55,'Inst. by Framework &amp; Suppliers'!K$1:K$1598)</f>
        <v>53979.55</v>
      </c>
      <c r="J55" s="30">
        <f t="shared" si="4"/>
        <v>1.1427143646639791E-2</v>
      </c>
      <c r="K55" s="41">
        <f t="shared" si="5"/>
        <v>14</v>
      </c>
      <c r="L55" s="39">
        <f>SUMIF('Institution by Framework Totals'!$A$1:$A$907,'South West Institutions Totals'!$A55,'Institution by Framework Totals'!L$1:L$907)</f>
        <v>309.87495000000001</v>
      </c>
      <c r="M55" s="39">
        <f>SUMIF('Institution by Framework Totals'!$A$1:$A$907,'South West Institutions Totals'!$A55,'Institution by Framework Totals'!Q$1:Q$907)</f>
        <v>644.86910499999999</v>
      </c>
      <c r="N55" s="30">
        <f t="shared" si="6"/>
        <v>1.1225711392969814E-2</v>
      </c>
      <c r="O55" s="44">
        <f t="shared" si="7"/>
        <v>14</v>
      </c>
    </row>
    <row r="56" spans="1:15" x14ac:dyDescent="0.2">
      <c r="A56" s="62" t="s">
        <v>164</v>
      </c>
      <c r="B56" s="886">
        <f>SUMIF('Inst. by Framework &amp; Suppliers'!$A$1:$A$1598,$A56,'Inst. by Framework &amp; Suppliers'!D$1:D$1598)</f>
        <v>1700.38</v>
      </c>
      <c r="C56" s="887">
        <f>SUMIF('Inst. by Framework &amp; Suppliers'!$A$1:$A$1598,$A56,'Inst. by Framework &amp; Suppliers'!E$1:E$1598)</f>
        <v>872.55</v>
      </c>
      <c r="D56" s="887">
        <f>SUMIF('Inst. by Framework &amp; Suppliers'!$A$1:$A$1598,$A56,'Inst. by Framework &amp; Suppliers'!F$1:F$1598)</f>
        <v>342.71999999999997</v>
      </c>
      <c r="E56" s="887">
        <f>SUMIF('Inst. by Framework &amp; Suppliers'!$A$1:$A$1598,$A56,'Inst. by Framework &amp; Suppliers'!G$1:G$1598)</f>
        <v>0</v>
      </c>
      <c r="F56" s="1447">
        <f>SUMIF('Inst. by Framework &amp; Suppliers'!$A$1:$A$1598,$A56,'Inst. by Framework &amp; Suppliers'!H$1:H$1598)</f>
        <v>0</v>
      </c>
      <c r="G56" s="1448">
        <f>SUMIF('Inst. by Framework &amp; Suppliers'!$A$1:$A$1598,$A56,'Inst. by Framework &amp; Suppliers'!I$1:I$1598)</f>
        <v>0</v>
      </c>
      <c r="H56" s="347">
        <f>SUMIF('Inst. by Framework &amp; Suppliers'!$A$1:$A$1598,$A56,'Inst. by Framework &amp; Suppliers'!J$1:J$1598)</f>
        <v>0</v>
      </c>
      <c r="I56" s="39">
        <f>SUMIF('Inst. by Framework &amp; Suppliers'!$A$1:$A$1598,$A56,'Inst. by Framework &amp; Suppliers'!K$1:K$1598)</f>
        <v>0</v>
      </c>
      <c r="J56" s="30">
        <f t="shared" si="4"/>
        <v>0</v>
      </c>
      <c r="K56" s="41">
        <f t="shared" si="5"/>
        <v>44</v>
      </c>
      <c r="L56" s="39">
        <f>SUMIF('Institution by Framework Totals'!$A$1:$A$907,'South West Institutions Totals'!$A56,'Institution by Framework Totals'!L$1:L$907)</f>
        <v>0</v>
      </c>
      <c r="M56" s="39">
        <f>SUMIF('Institution by Framework Totals'!$A$1:$A$907,'South West Institutions Totals'!$A56,'Institution by Framework Totals'!Q$1:Q$907)</f>
        <v>0</v>
      </c>
      <c r="N56" s="30">
        <f t="shared" si="6"/>
        <v>0</v>
      </c>
      <c r="O56" s="44">
        <f t="shared" si="7"/>
        <v>44</v>
      </c>
    </row>
    <row r="57" spans="1:15" x14ac:dyDescent="0.2">
      <c r="A57" s="62" t="s">
        <v>176</v>
      </c>
      <c r="B57" s="886">
        <f>SUMIF('Inst. by Framework &amp; Suppliers'!$A$1:$A$1598,$A57,'Inst. by Framework &amp; Suppliers'!D$1:D$1598)</f>
        <v>5604.68</v>
      </c>
      <c r="C57" s="887">
        <f>SUMIF('Inst. by Framework &amp; Suppliers'!$A$1:$A$1598,$A57,'Inst. by Framework &amp; Suppliers'!E$1:E$1598)</f>
        <v>16148.240000000002</v>
      </c>
      <c r="D57" s="887">
        <f>SUMIF('Inst. by Framework &amp; Suppliers'!$A$1:$A$1598,$A57,'Inst. by Framework &amp; Suppliers'!F$1:F$1598)</f>
        <v>0</v>
      </c>
      <c r="E57" s="887">
        <f>SUMIF('Inst. by Framework &amp; Suppliers'!$A$1:$A$1598,$A57,'Inst. by Framework &amp; Suppliers'!G$1:G$1598)</f>
        <v>669.66000000000008</v>
      </c>
      <c r="F57" s="1447">
        <f>SUMIF('Inst. by Framework &amp; Suppliers'!$A$1:$A$1598,$A57,'Inst. by Framework &amp; Suppliers'!H$1:H$1598)</f>
        <v>148.12</v>
      </c>
      <c r="G57" s="1448">
        <f>SUMIF('Inst. by Framework &amp; Suppliers'!$A$1:$A$1598,$A57,'Inst. by Framework &amp; Suppliers'!I$1:I$1598)</f>
        <v>0</v>
      </c>
      <c r="H57" s="347">
        <f>SUMIF('Inst. by Framework &amp; Suppliers'!$A$1:$A$1598,$A57,'Inst. by Framework &amp; Suppliers'!J$1:J$1598)</f>
        <v>0</v>
      </c>
      <c r="I57" s="39">
        <f>SUMIF('Inst. by Framework &amp; Suppliers'!$A$1:$A$1598,$A57,'Inst. by Framework &amp; Suppliers'!K$1:K$1598)</f>
        <v>0</v>
      </c>
      <c r="J57" s="30">
        <f t="shared" si="4"/>
        <v>0</v>
      </c>
      <c r="K57" s="41">
        <f t="shared" si="5"/>
        <v>44</v>
      </c>
      <c r="L57" s="39">
        <f>SUMIF('Institution by Framework Totals'!$A$1:$A$907,'South West Institutions Totals'!$A57,'Institution by Framework Totals'!L$1:L$907)</f>
        <v>0</v>
      </c>
      <c r="M57" s="39">
        <f>SUMIF('Institution by Framework Totals'!$A$1:$A$907,'South West Institutions Totals'!$A57,'Institution by Framework Totals'!Q$1:Q$907)</f>
        <v>0</v>
      </c>
      <c r="N57" s="30">
        <f t="shared" si="6"/>
        <v>0</v>
      </c>
      <c r="O57" s="44">
        <f t="shared" si="7"/>
        <v>44</v>
      </c>
    </row>
    <row r="58" spans="1:15" x14ac:dyDescent="0.2">
      <c r="A58" s="62" t="s">
        <v>140</v>
      </c>
      <c r="B58" s="886">
        <f>SUMIF('Inst. by Framework &amp; Suppliers'!$A$1:$A$1598,$A58,'Inst. by Framework &amp; Suppliers'!D$1:D$1598)</f>
        <v>15502.609999999999</v>
      </c>
      <c r="C58" s="887">
        <f>SUMIF('Inst. by Framework &amp; Suppliers'!$A$1:$A$1598,$A58,'Inst. by Framework &amp; Suppliers'!E$1:E$1598)</f>
        <v>84931.549999999988</v>
      </c>
      <c r="D58" s="887">
        <f>SUMIF('Inst. by Framework &amp; Suppliers'!$A$1:$A$1598,$A58,'Inst. by Framework &amp; Suppliers'!F$1:F$1598)</f>
        <v>74488.052500000005</v>
      </c>
      <c r="E58" s="887">
        <f>SUMIF('Inst. by Framework &amp; Suppliers'!$A$1:$A$1598,$A58,'Inst. by Framework &amp; Suppliers'!G$1:G$1598)</f>
        <v>8975.3499999999985</v>
      </c>
      <c r="F58" s="1447">
        <f>SUMIF('Inst. by Framework &amp; Suppliers'!$A$1:$A$1598,$A58,'Inst. by Framework &amp; Suppliers'!H$1:H$1598)</f>
        <v>0</v>
      </c>
      <c r="G58" s="1448">
        <f>SUMIF('Inst. by Framework &amp; Suppliers'!$A$1:$A$1598,$A58,'Inst. by Framework &amp; Suppliers'!I$1:I$1598)</f>
        <v>0</v>
      </c>
      <c r="H58" s="347">
        <f>SUMIF('Inst. by Framework &amp; Suppliers'!$A$1:$A$1598,$A58,'Inst. by Framework &amp; Suppliers'!J$1:J$1598)</f>
        <v>0</v>
      </c>
      <c r="I58" s="39">
        <f>SUMIF('Inst. by Framework &amp; Suppliers'!$A$1:$A$1598,$A58,'Inst. by Framework &amp; Suppliers'!K$1:K$1598)</f>
        <v>0</v>
      </c>
      <c r="J58" s="30">
        <f t="shared" si="4"/>
        <v>0</v>
      </c>
      <c r="K58" s="41">
        <f t="shared" si="5"/>
        <v>44</v>
      </c>
      <c r="L58" s="39">
        <f>SUMIF('Institution by Framework Totals'!$A$1:$A$907,'South West Institutions Totals'!$A58,'Institution by Framework Totals'!L$1:L$907)</f>
        <v>0</v>
      </c>
      <c r="M58" s="39">
        <f>SUMIF('Institution by Framework Totals'!$A$1:$A$907,'South West Institutions Totals'!$A58,'Institution by Framework Totals'!Q$1:Q$907)</f>
        <v>0</v>
      </c>
      <c r="N58" s="30">
        <f t="shared" si="6"/>
        <v>0</v>
      </c>
      <c r="O58" s="44">
        <f t="shared" si="7"/>
        <v>44</v>
      </c>
    </row>
    <row r="59" spans="1:15" x14ac:dyDescent="0.2">
      <c r="A59" s="62" t="s">
        <v>196</v>
      </c>
      <c r="B59" s="886">
        <f>SUMIF('Inst. by Framework &amp; Suppliers'!$A$1:$A$1598,$A59,'Inst. by Framework &amp; Suppliers'!D$1:D$1598)</f>
        <v>0</v>
      </c>
      <c r="C59" s="887">
        <f>SUMIF('Inst. by Framework &amp; Suppliers'!$A$1:$A$1598,$A59,'Inst. by Framework &amp; Suppliers'!E$1:E$1598)</f>
        <v>0</v>
      </c>
      <c r="D59" s="887">
        <f>SUMIF('Inst. by Framework &amp; Suppliers'!$A$1:$A$1598,$A59,'Inst. by Framework &amp; Suppliers'!F$1:F$1598)</f>
        <v>44.84</v>
      </c>
      <c r="E59" s="887">
        <f>SUMIF('Inst. by Framework &amp; Suppliers'!$A$1:$A$1598,$A59,'Inst. by Framework &amp; Suppliers'!G$1:G$1598)</f>
        <v>0</v>
      </c>
      <c r="F59" s="1447">
        <f>SUMIF('Inst. by Framework &amp; Suppliers'!$A$1:$A$1598,$A59,'Inst. by Framework &amp; Suppliers'!H$1:H$1598)</f>
        <v>0</v>
      </c>
      <c r="G59" s="1448">
        <f>SUMIF('Inst. by Framework &amp; Suppliers'!$A$1:$A$1598,$A59,'Inst. by Framework &amp; Suppliers'!I$1:I$1598)</f>
        <v>0</v>
      </c>
      <c r="H59" s="347">
        <f>SUMIF('Inst. by Framework &amp; Suppliers'!$A$1:$A$1598,$A59,'Inst. by Framework &amp; Suppliers'!J$1:J$1598)</f>
        <v>0</v>
      </c>
      <c r="I59" s="39">
        <f>SUMIF('Inst. by Framework &amp; Suppliers'!$A$1:$A$1598,$A59,'Inst. by Framework &amp; Suppliers'!K$1:K$1598)</f>
        <v>0</v>
      </c>
      <c r="J59" s="30">
        <f t="shared" si="4"/>
        <v>0</v>
      </c>
      <c r="K59" s="41">
        <f t="shared" si="5"/>
        <v>44</v>
      </c>
      <c r="L59" s="39">
        <f>SUMIF('Institution by Framework Totals'!$A$1:$A$907,'South West Institutions Totals'!$A59,'Institution by Framework Totals'!L$1:L$907)</f>
        <v>0</v>
      </c>
      <c r="M59" s="39">
        <f>SUMIF('Institution by Framework Totals'!$A$1:$A$907,'South West Institutions Totals'!$A59,'Institution by Framework Totals'!Q$1:Q$907)</f>
        <v>0</v>
      </c>
      <c r="N59" s="30">
        <f t="shared" si="6"/>
        <v>0</v>
      </c>
      <c r="O59" s="44">
        <f t="shared" si="7"/>
        <v>44</v>
      </c>
    </row>
    <row r="60" spans="1:15" x14ac:dyDescent="0.2">
      <c r="A60" s="62" t="s">
        <v>156</v>
      </c>
      <c r="B60" s="886">
        <f>SUMIF('Inst. by Framework &amp; Suppliers'!$A$1:$A$1598,$A60,'Inst. by Framework &amp; Suppliers'!D$1:D$1598)</f>
        <v>192496.32</v>
      </c>
      <c r="C60" s="887">
        <f>SUMIF('Inst. by Framework &amp; Suppliers'!$A$1:$A$1598,$A60,'Inst. by Framework &amp; Suppliers'!E$1:E$1598)</f>
        <v>219600.99000000005</v>
      </c>
      <c r="D60" s="887">
        <f>SUMIF('Inst. by Framework &amp; Suppliers'!$A$1:$A$1598,$A60,'Inst. by Framework &amp; Suppliers'!F$1:F$1598)</f>
        <v>151084.21</v>
      </c>
      <c r="E60" s="887">
        <f>SUMIF('Inst. by Framework &amp; Suppliers'!$A$1:$A$1598,$A60,'Inst. by Framework &amp; Suppliers'!G$1:G$1598)</f>
        <v>111010.71999999999</v>
      </c>
      <c r="F60" s="1447">
        <f>SUMIF('Inst. by Framework &amp; Suppliers'!$A$1:$A$1598,$A60,'Inst. by Framework &amp; Suppliers'!H$1:H$1598)</f>
        <v>73515.139999999985</v>
      </c>
      <c r="G60" s="1448">
        <f>SUMIF('Inst. by Framework &amp; Suppliers'!$A$1:$A$1598,$A60,'Inst. by Framework &amp; Suppliers'!I$1:I$1598)</f>
        <v>15060.780000000002</v>
      </c>
      <c r="H60" s="347">
        <f>SUMIF('Inst. by Framework &amp; Suppliers'!$A$1:$A$1598,$A60,'Inst. by Framework &amp; Suppliers'!J$1:J$1598)</f>
        <v>0</v>
      </c>
      <c r="I60" s="39">
        <f>SUMIF('Inst. by Framework &amp; Suppliers'!$A$1:$A$1598,$A60,'Inst. by Framework &amp; Suppliers'!K$1:K$1598)</f>
        <v>241.28</v>
      </c>
      <c r="J60" s="30">
        <f t="shared" si="4"/>
        <v>5.1077513967071762E-5</v>
      </c>
      <c r="K60" s="41">
        <f t="shared" si="5"/>
        <v>43</v>
      </c>
      <c r="L60" s="39">
        <f>SUMIF('Institution by Framework Totals'!$A$1:$A$907,'South West Institutions Totals'!$A60,'Institution by Framework Totals'!L$1:L$907)</f>
        <v>0</v>
      </c>
      <c r="M60" s="39">
        <f>SUMIF('Institution by Framework Totals'!$A$1:$A$907,'South West Institutions Totals'!$A60,'Institution by Framework Totals'!Q$1:Q$907)</f>
        <v>2.4128000000000003</v>
      </c>
      <c r="N60" s="30">
        <f t="shared" si="6"/>
        <v>4.2001386388261799E-5</v>
      </c>
      <c r="O60" s="44">
        <f t="shared" si="7"/>
        <v>43</v>
      </c>
    </row>
    <row r="61" spans="1:15" x14ac:dyDescent="0.2">
      <c r="A61" s="62" t="s">
        <v>148</v>
      </c>
      <c r="B61" s="886">
        <f>SUMIF('Inst. by Framework &amp; Suppliers'!$A$1:$A$1598,$A61,'Inst. by Framework &amp; Suppliers'!D$1:D$1598)</f>
        <v>72464.308333333334</v>
      </c>
      <c r="C61" s="887">
        <f>SUMIF('Inst. by Framework &amp; Suppliers'!$A$1:$A$1598,$A61,'Inst. by Framework &amp; Suppliers'!E$1:E$1598)</f>
        <v>97586.565000000031</v>
      </c>
      <c r="D61" s="887">
        <f>SUMIF('Inst. by Framework &amp; Suppliers'!$A$1:$A$1598,$A61,'Inst. by Framework &amp; Suppliers'!F$1:F$1598)</f>
        <v>99101.925000000017</v>
      </c>
      <c r="E61" s="887">
        <f>SUMIF('Inst. by Framework &amp; Suppliers'!$A$1:$A$1598,$A61,'Inst. by Framework &amp; Suppliers'!G$1:G$1598)</f>
        <v>90719.876666666663</v>
      </c>
      <c r="F61" s="1447">
        <f>SUMIF('Inst. by Framework &amp; Suppliers'!$A$1:$A$1598,$A61,'Inst. by Framework &amp; Suppliers'!H$1:H$1598)</f>
        <v>36978.719999999994</v>
      </c>
      <c r="G61" s="1448">
        <f>SUMIF('Inst. by Framework &amp; Suppliers'!$A$1:$A$1598,$A61,'Inst. by Framework &amp; Suppliers'!I$1:I$1598)</f>
        <v>3095.07</v>
      </c>
      <c r="H61" s="347">
        <f>SUMIF('Inst. by Framework &amp; Suppliers'!$A$1:$A$1598,$A61,'Inst. by Framework &amp; Suppliers'!J$1:J$1598)</f>
        <v>571.16</v>
      </c>
      <c r="I61" s="39">
        <f>SUMIF('Inst. by Framework &amp; Suppliers'!$A$1:$A$1598,$A61,'Inst. by Framework &amp; Suppliers'!K$1:K$1598)</f>
        <v>1246.54</v>
      </c>
      <c r="J61" s="30">
        <f t="shared" si="4"/>
        <v>2.6388496460756644E-4</v>
      </c>
      <c r="K61" s="41">
        <f t="shared" si="5"/>
        <v>39</v>
      </c>
      <c r="L61" s="39">
        <f>SUMIF('Institution by Framework Totals'!$A$1:$A$907,'South West Institutions Totals'!$A61,'Institution by Framework Totals'!L$1:L$907)</f>
        <v>7.7106600000000007</v>
      </c>
      <c r="M61" s="39">
        <f>SUMIF('Institution by Framework Totals'!$A$1:$A$907,'South West Institutions Totals'!$A61,'Institution by Framework Totals'!Q$1:Q$907)</f>
        <v>14.464460000000001</v>
      </c>
      <c r="N61" s="30">
        <f t="shared" si="6"/>
        <v>2.5179350686238279E-4</v>
      </c>
      <c r="O61" s="44">
        <f t="shared" si="7"/>
        <v>40</v>
      </c>
    </row>
    <row r="62" spans="1:15" x14ac:dyDescent="0.2">
      <c r="A62" s="62" t="s">
        <v>152</v>
      </c>
      <c r="B62" s="886">
        <f>SUMIF('Inst. by Framework &amp; Suppliers'!$A$1:$A$1598,$A62,'Inst. by Framework &amp; Suppliers'!D$1:D$1598)</f>
        <v>0</v>
      </c>
      <c r="C62" s="887">
        <f>SUMIF('Inst. by Framework &amp; Suppliers'!$A$1:$A$1598,$A62,'Inst. by Framework &amp; Suppliers'!E$1:E$1598)</f>
        <v>25001.119999999999</v>
      </c>
      <c r="D62" s="887">
        <f>SUMIF('Inst. by Framework &amp; Suppliers'!$A$1:$A$1598,$A62,'Inst. by Framework &amp; Suppliers'!F$1:F$1598)</f>
        <v>110289.47</v>
      </c>
      <c r="E62" s="887">
        <f>SUMIF('Inst. by Framework &amp; Suppliers'!$A$1:$A$1598,$A62,'Inst. by Framework &amp; Suppliers'!G$1:G$1598)</f>
        <v>101698.76</v>
      </c>
      <c r="F62" s="1447">
        <f>SUMIF('Inst. by Framework &amp; Suppliers'!$A$1:$A$1598,$A62,'Inst. by Framework &amp; Suppliers'!H$1:H$1598)</f>
        <v>34608.79</v>
      </c>
      <c r="G62" s="1448">
        <f>SUMIF('Inst. by Framework &amp; Suppliers'!$A$1:$A$1598,$A62,'Inst. by Framework &amp; Suppliers'!I$1:I$1598)</f>
        <v>0</v>
      </c>
      <c r="H62" s="347">
        <f>SUMIF('Inst. by Framework &amp; Suppliers'!$A$1:$A$1598,$A62,'Inst. by Framework &amp; Suppliers'!J$1:J$1598)</f>
        <v>0</v>
      </c>
      <c r="I62" s="39">
        <f>SUMIF('Inst. by Framework &amp; Suppliers'!$A$1:$A$1598,$A62,'Inst. by Framework &amp; Suppliers'!K$1:K$1598)</f>
        <v>0</v>
      </c>
      <c r="J62" s="30">
        <f t="shared" si="4"/>
        <v>0</v>
      </c>
      <c r="K62" s="41">
        <f t="shared" si="5"/>
        <v>44</v>
      </c>
      <c r="L62" s="39">
        <f>SUMIF('Institution by Framework Totals'!$A$1:$A$907,'South West Institutions Totals'!$A62,'Institution by Framework Totals'!L$1:L$907)</f>
        <v>0</v>
      </c>
      <c r="M62" s="39">
        <f>SUMIF('Institution by Framework Totals'!$A$1:$A$907,'South West Institutions Totals'!$A62,'Institution by Framework Totals'!Q$1:Q$907)</f>
        <v>0</v>
      </c>
      <c r="N62" s="30">
        <f t="shared" si="6"/>
        <v>0</v>
      </c>
      <c r="O62" s="44">
        <f t="shared" si="7"/>
        <v>44</v>
      </c>
    </row>
    <row r="63" spans="1:15" x14ac:dyDescent="0.2">
      <c r="A63" s="62" t="s">
        <v>153</v>
      </c>
      <c r="B63" s="886">
        <f>SUMIF('Inst. by Framework &amp; Suppliers'!$A$1:$A$1598,$A63,'Inst. by Framework &amp; Suppliers'!D$1:D$1598)</f>
        <v>1194854.9350000001</v>
      </c>
      <c r="C63" s="887">
        <f>SUMIF('Inst. by Framework &amp; Suppliers'!$A$1:$A$1598,$A63,'Inst. by Framework &amp; Suppliers'!E$1:E$1598)</f>
        <v>1595462.1494999998</v>
      </c>
      <c r="D63" s="887">
        <f>SUMIF('Inst. by Framework &amp; Suppliers'!$A$1:$A$1598,$A63,'Inst. by Framework &amp; Suppliers'!F$1:F$1598)</f>
        <v>1496606.0000000002</v>
      </c>
      <c r="E63" s="887">
        <f>SUMIF('Inst. by Framework &amp; Suppliers'!$A$1:$A$1598,$A63,'Inst. by Framework &amp; Suppliers'!G$1:G$1598)</f>
        <v>1750285.27</v>
      </c>
      <c r="F63" s="1447">
        <f>SUMIF('Inst. by Framework &amp; Suppliers'!$A$1:$A$1598,$A63,'Inst. by Framework &amp; Suppliers'!H$1:H$1598)</f>
        <v>1789069.4699999995</v>
      </c>
      <c r="G63" s="1448">
        <f>SUMIF('Inst. by Framework &amp; Suppliers'!$A$1:$A$1598,$A63,'Inst. by Framework &amp; Suppliers'!I$1:I$1598)</f>
        <v>1920431.1400000001</v>
      </c>
      <c r="H63" s="347">
        <f>SUMIF('Inst. by Framework &amp; Suppliers'!$A$1:$A$1598,$A63,'Inst. by Framework &amp; Suppliers'!J$1:J$1598)</f>
        <v>367799.45</v>
      </c>
      <c r="I63" s="39">
        <f>SUMIF('Inst. by Framework &amp; Suppliers'!$A$1:$A$1598,$A63,'Inst. by Framework &amp; Suppliers'!K$1:K$1598)</f>
        <v>805066.89377192571</v>
      </c>
      <c r="J63" s="30">
        <f t="shared" si="4"/>
        <v>0.17042778311945714</v>
      </c>
      <c r="K63" s="41">
        <f t="shared" si="5"/>
        <v>1</v>
      </c>
      <c r="L63" s="39">
        <f>SUMIF('Institution by Framework Totals'!$A$1:$A$907,'South West Institutions Totals'!$A63,'Institution by Framework Totals'!L$1:L$907)</f>
        <v>4965.2925750000013</v>
      </c>
      <c r="M63" s="39">
        <f>SUMIF('Institution by Framework Totals'!$A$1:$A$907,'South West Institutions Totals'!$A63,'Institution by Framework Totals'!Q$1:Q$907)</f>
        <v>10186.899012719256</v>
      </c>
      <c r="N63" s="30">
        <f t="shared" si="6"/>
        <v>0.17733085275672417</v>
      </c>
      <c r="O63" s="44">
        <f t="shared" si="7"/>
        <v>1</v>
      </c>
    </row>
    <row r="64" spans="1:15" x14ac:dyDescent="0.2">
      <c r="A64" s="62" t="s">
        <v>141</v>
      </c>
      <c r="B64" s="886">
        <f>SUMIF('Inst. by Framework &amp; Suppliers'!$A$1:$A$1598,$A64,'Inst. by Framework &amp; Suppliers'!D$1:D$1598)</f>
        <v>1225180.76</v>
      </c>
      <c r="C64" s="887">
        <f>SUMIF('Inst. by Framework &amp; Suppliers'!$A$1:$A$1598,$A64,'Inst. by Framework &amp; Suppliers'!E$1:E$1598)</f>
        <v>1594350.964983</v>
      </c>
      <c r="D64" s="887">
        <f>SUMIF('Inst. by Framework &amp; Suppliers'!$A$1:$A$1598,$A64,'Inst. by Framework &amp; Suppliers'!F$1:F$1598)</f>
        <v>1854951.2099999997</v>
      </c>
      <c r="E64" s="887">
        <f>SUMIF('Inst. by Framework &amp; Suppliers'!$A$1:$A$1598,$A64,'Inst. by Framework &amp; Suppliers'!G$1:G$1598)</f>
        <v>2029645.55</v>
      </c>
      <c r="F64" s="1447">
        <f>SUMIF('Inst. by Framework &amp; Suppliers'!$A$1:$A$1598,$A64,'Inst. by Framework &amp; Suppliers'!H$1:H$1598)</f>
        <v>2115985.9099999997</v>
      </c>
      <c r="G64" s="1448">
        <f>SUMIF('Inst. by Framework &amp; Suppliers'!$A$1:$A$1598,$A64,'Inst. by Framework &amp; Suppliers'!I$1:I$1598)</f>
        <v>2475922.6400137995</v>
      </c>
      <c r="H64" s="347">
        <f>SUMIF('Inst. by Framework &amp; Suppliers'!$A$1:$A$1598,$A64,'Inst. by Framework &amp; Suppliers'!J$1:J$1598)</f>
        <v>310706.07</v>
      </c>
      <c r="I64" s="39">
        <f>SUMIF('Inst. by Framework &amp; Suppliers'!$A$1:$A$1598,$A64,'Inst. by Framework &amp; Suppliers'!K$1:K$1598)</f>
        <v>773839.90000000014</v>
      </c>
      <c r="J64" s="30">
        <f t="shared" si="4"/>
        <v>0.16381721775749097</v>
      </c>
      <c r="K64" s="41">
        <f t="shared" si="5"/>
        <v>2</v>
      </c>
      <c r="L64" s="39">
        <f>SUMIF('Institution by Framework Totals'!$A$1:$A$907,'South West Institutions Totals'!$A64,'Institution by Framework Totals'!L$1:L$907)</f>
        <v>4194.5319450000015</v>
      </c>
      <c r="M64" s="39">
        <f>SUMIF('Institution by Framework Totals'!$A$1:$A$907,'South West Institutions Totals'!$A64,'Institution by Framework Totals'!Q$1:Q$907)</f>
        <v>9346.6312200000011</v>
      </c>
      <c r="N64" s="30">
        <f t="shared" si="6"/>
        <v>0.16270369251484201</v>
      </c>
      <c r="O64" s="44">
        <f t="shared" si="7"/>
        <v>2</v>
      </c>
    </row>
    <row r="65" spans="1:15" x14ac:dyDescent="0.2">
      <c r="A65" s="62" t="s">
        <v>142</v>
      </c>
      <c r="B65" s="886">
        <f>SUMIF('Inst. by Framework &amp; Suppliers'!$A$1:$A$1598,$A65,'Inst. by Framework &amp; Suppliers'!D$1:D$1598)</f>
        <v>1211905.29</v>
      </c>
      <c r="C65" s="887">
        <f>SUMIF('Inst. by Framework &amp; Suppliers'!$A$1:$A$1598,$A65,'Inst. by Framework &amp; Suppliers'!E$1:E$1598)</f>
        <v>1271908.4425267624</v>
      </c>
      <c r="D65" s="887">
        <f>SUMIF('Inst. by Framework &amp; Suppliers'!$A$1:$A$1598,$A65,'Inst. by Framework &amp; Suppliers'!F$1:F$1598)</f>
        <v>1600391.5899999994</v>
      </c>
      <c r="E65" s="887">
        <f>SUMIF('Inst. by Framework &amp; Suppliers'!$A$1:$A$1598,$A65,'Inst. by Framework &amp; Suppliers'!G$1:G$1598)</f>
        <v>2156983.8768666666</v>
      </c>
      <c r="F65" s="1447">
        <f>SUMIF('Inst. by Framework &amp; Suppliers'!$A$1:$A$1598,$A65,'Inst. by Framework &amp; Suppliers'!H$1:H$1598)</f>
        <v>1983327.0199999998</v>
      </c>
      <c r="G65" s="1448">
        <f>SUMIF('Inst. by Framework &amp; Suppliers'!$A$1:$A$1598,$A65,'Inst. by Framework &amp; Suppliers'!I$1:I$1598)</f>
        <v>1901625.9599999997</v>
      </c>
      <c r="H65" s="347">
        <f>SUMIF('Inst. by Framework &amp; Suppliers'!$A$1:$A$1598,$A65,'Inst. by Framework &amp; Suppliers'!J$1:J$1598)</f>
        <v>202581.31</v>
      </c>
      <c r="I65" s="39">
        <f>SUMIF('Inst. by Framework &amp; Suppliers'!$A$1:$A$1598,$A65,'Inst. by Framework &amp; Suppliers'!K$1:K$1598)</f>
        <v>432912.31000000006</v>
      </c>
      <c r="J65" s="30">
        <f t="shared" si="4"/>
        <v>9.1644912800656106E-2</v>
      </c>
      <c r="K65" s="41">
        <f t="shared" si="5"/>
        <v>5</v>
      </c>
      <c r="L65" s="39">
        <f>SUMIF('Institution by Framework Totals'!$A$1:$A$907,'South West Institutions Totals'!$A65,'Institution by Framework Totals'!L$1:L$907)</f>
        <v>2734.8476849999997</v>
      </c>
      <c r="M65" s="39">
        <f>SUMIF('Institution by Framework Totals'!$A$1:$A$907,'South West Institutions Totals'!$A65,'Institution by Framework Totals'!Q$1:Q$907)</f>
        <v>5158.28521</v>
      </c>
      <c r="N65" s="30">
        <f t="shared" si="6"/>
        <v>8.979406921670513E-2</v>
      </c>
      <c r="O65" s="44">
        <f t="shared" si="7"/>
        <v>5</v>
      </c>
    </row>
    <row r="66" spans="1:15" x14ac:dyDescent="0.2">
      <c r="A66" s="62" t="s">
        <v>143</v>
      </c>
      <c r="B66" s="886">
        <f>SUMIF('Inst. by Framework &amp; Suppliers'!$A$1:$A$1598,$A66,'Inst. by Framework &amp; Suppliers'!D$1:D$1598)</f>
        <v>1082360.4850000001</v>
      </c>
      <c r="C66" s="887">
        <f>SUMIF('Inst. by Framework &amp; Suppliers'!$A$1:$A$1598,$A66,'Inst. by Framework &amp; Suppliers'!E$1:E$1598)</f>
        <v>1240674.4012000002</v>
      </c>
      <c r="D66" s="887">
        <f>SUMIF('Inst. by Framework &amp; Suppliers'!$A$1:$A$1598,$A66,'Inst. by Framework &amp; Suppliers'!F$1:F$1598)</f>
        <v>1161359.9599999997</v>
      </c>
      <c r="E66" s="887">
        <f>SUMIF('Inst. by Framework &amp; Suppliers'!$A$1:$A$1598,$A66,'Inst. by Framework &amp; Suppliers'!G$1:G$1598)</f>
        <v>1261514.5299999998</v>
      </c>
      <c r="F66" s="1447">
        <f>SUMIF('Inst. by Framework &amp; Suppliers'!$A$1:$A$1598,$A66,'Inst. by Framework &amp; Suppliers'!H$1:H$1598)</f>
        <v>1242288.4499999997</v>
      </c>
      <c r="G66" s="1448">
        <f>SUMIF('Inst. by Framework &amp; Suppliers'!$A$1:$A$1598,$A66,'Inst. by Framework &amp; Suppliers'!I$1:I$1598)</f>
        <v>871348.43001795304</v>
      </c>
      <c r="H66" s="347">
        <f>SUMIF('Inst. by Framework &amp; Suppliers'!$A$1:$A$1598,$A66,'Inst. by Framework &amp; Suppliers'!J$1:J$1598)</f>
        <v>183005.32</v>
      </c>
      <c r="I66" s="39">
        <f>SUMIF('Inst. by Framework &amp; Suppliers'!$A$1:$A$1598,$A66,'Inst. by Framework &amp; Suppliers'!K$1:K$1598)</f>
        <v>390546.73</v>
      </c>
      <c r="J66" s="30">
        <f t="shared" ref="J66" si="8">IF(ISERROR(I66/$I$76),0,I66/$I$76)</f>
        <v>8.2676376228320636E-2</v>
      </c>
      <c r="K66" s="41">
        <f t="shared" ref="K66:K75" si="9">RANK(I66,$I$2:$I$75,0)</f>
        <v>6</v>
      </c>
      <c r="L66" s="39">
        <f>SUMIF('Institution by Framework Totals'!$A$1:$A$907,'South West Institutions Totals'!$A66,'Institution by Framework Totals'!L$1:L$907)</f>
        <v>2470.5718200000001</v>
      </c>
      <c r="M66" s="39">
        <f>SUMIF('Institution by Framework Totals'!$A$1:$A$907,'South West Institutions Totals'!$A66,'Institution by Framework Totals'!Q$1:Q$907)</f>
        <v>4788.706615000001</v>
      </c>
      <c r="N66" s="30">
        <f t="shared" ref="N66" si="10">IF(ISERROR(M66/$M$76),0,M66/$M$76)</f>
        <v>8.3360542455504089E-2</v>
      </c>
      <c r="O66" s="44">
        <f t="shared" ref="O66:O75" si="11">RANK(M66,$M$2:$M$75,0)</f>
        <v>6</v>
      </c>
    </row>
    <row r="67" spans="1:15" x14ac:dyDescent="0.2">
      <c r="A67" s="62" t="s">
        <v>144</v>
      </c>
      <c r="B67" s="886">
        <f>SUMIF('Inst. by Framework &amp; Suppliers'!$A$1:$A$1598,$A67,'Inst. by Framework &amp; Suppliers'!D$1:D$1598)</f>
        <v>1318192.8899999999</v>
      </c>
      <c r="C67" s="887">
        <f>SUMIF('Inst. by Framework &amp; Suppliers'!$A$1:$A$1598,$A67,'Inst. by Framework &amp; Suppliers'!E$1:E$1598)</f>
        <v>1169097.9000470003</v>
      </c>
      <c r="D67" s="887">
        <f>SUMIF('Inst. by Framework &amp; Suppliers'!$A$1:$A$1598,$A67,'Inst. by Framework &amp; Suppliers'!F$1:F$1598)</f>
        <v>1254108.13182</v>
      </c>
      <c r="E67" s="887">
        <f>SUMIF('Inst. by Framework &amp; Suppliers'!$A$1:$A$1598,$A67,'Inst. by Framework &amp; Suppliers'!G$1:G$1598)</f>
        <v>1270368.3650000002</v>
      </c>
      <c r="F67" s="1447">
        <f>SUMIF('Inst. by Framework &amp; Suppliers'!$A$1:$A$1598,$A67,'Inst. by Framework &amp; Suppliers'!H$1:H$1598)</f>
        <v>1190128.5220000001</v>
      </c>
      <c r="G67" s="1448">
        <f>SUMIF('Inst. by Framework &amp; Suppliers'!$A$1:$A$1598,$A67,'Inst. by Framework &amp; Suppliers'!I$1:I$1598)</f>
        <v>1482515.3999999994</v>
      </c>
      <c r="H67" s="347">
        <f>SUMIF('Inst. by Framework &amp; Suppliers'!$A$1:$A$1598,$A67,'Inst. by Framework &amp; Suppliers'!J$1:J$1598)</f>
        <v>266633.80999999994</v>
      </c>
      <c r="I67" s="39">
        <f>SUMIF('Inst. by Framework &amp; Suppliers'!$A$1:$A$1598,$A67,'Inst. by Framework &amp; Suppliers'!K$1:K$1598)</f>
        <v>634368.53</v>
      </c>
      <c r="J67" s="30">
        <f t="shared" ref="J67:J72" si="12">IF(ISERROR(I67/$I$76),0,I67/$I$76)</f>
        <v>0.13429197385338937</v>
      </c>
      <c r="K67" s="41">
        <f t="shared" si="9"/>
        <v>3</v>
      </c>
      <c r="L67" s="39">
        <f>SUMIF('Institution by Framework Totals'!$A$1:$A$907,'South West Institutions Totals'!$A67,'Institution by Framework Totals'!L$1:L$907)</f>
        <v>3599.5564350000004</v>
      </c>
      <c r="M67" s="39">
        <f>SUMIF('Institution by Framework Totals'!$A$1:$A$907,'South West Institutions Totals'!$A67,'Institution by Framework Totals'!Q$1:Q$907)</f>
        <v>7572.649155000001</v>
      </c>
      <c r="N67" s="30">
        <f t="shared" ref="N67:N72" si="13">IF(ISERROR(M67/$M$76),0,M67/$M$76)</f>
        <v>0.13182268034727257</v>
      </c>
      <c r="O67" s="44">
        <f t="shared" si="11"/>
        <v>3</v>
      </c>
    </row>
    <row r="68" spans="1:15" x14ac:dyDescent="0.2">
      <c r="A68" s="62" t="s">
        <v>157</v>
      </c>
      <c r="B68" s="886">
        <f>SUMIF('Inst. by Framework &amp; Suppliers'!$A$1:$A$1598,$A68,'Inst. by Framework &amp; Suppliers'!D$1:D$1598)</f>
        <v>892637.93999999983</v>
      </c>
      <c r="C68" s="887">
        <f>SUMIF('Inst. by Framework &amp; Suppliers'!$A$1:$A$1598,$A68,'Inst. by Framework &amp; Suppliers'!E$1:E$1598)</f>
        <v>1168412.4424999999</v>
      </c>
      <c r="D68" s="887">
        <f>SUMIF('Inst. by Framework &amp; Suppliers'!$A$1:$A$1598,$A68,'Inst. by Framework &amp; Suppliers'!F$1:F$1598)</f>
        <v>1291247.6499999999</v>
      </c>
      <c r="E68" s="887">
        <f>SUMIF('Inst. by Framework &amp; Suppliers'!$A$1:$A$1598,$A68,'Inst. by Framework &amp; Suppliers'!G$1:G$1598)</f>
        <v>1460513.03</v>
      </c>
      <c r="F68" s="1447">
        <f>SUMIF('Inst. by Framework &amp; Suppliers'!$A$1:$A$1598,$A68,'Inst. by Framework &amp; Suppliers'!H$1:H$1598)</f>
        <v>1434694.39</v>
      </c>
      <c r="G68" s="1448">
        <f>SUMIF('Inst. by Framework &amp; Suppliers'!$A$1:$A$1598,$A68,'Inst. by Framework &amp; Suppliers'!I$1:I$1598)</f>
        <v>1630045.7800510623</v>
      </c>
      <c r="H68" s="347">
        <f>SUMIF('Inst. by Framework &amp; Suppliers'!$A$1:$A$1598,$A68,'Inst. by Framework &amp; Suppliers'!J$1:J$1598)</f>
        <v>190232.58000000002</v>
      </c>
      <c r="I68" s="39">
        <f>SUMIF('Inst. by Framework &amp; Suppliers'!$A$1:$A$1598,$A68,'Inst. by Framework &amp; Suppliers'!K$1:K$1598)</f>
        <v>497186.07999999996</v>
      </c>
      <c r="J68" s="30">
        <f t="shared" si="12"/>
        <v>0.10525128044360767</v>
      </c>
      <c r="K68" s="41">
        <f t="shared" si="9"/>
        <v>4</v>
      </c>
      <c r="L68" s="39">
        <f>SUMIF('Institution by Framework Totals'!$A$1:$A$907,'South West Institutions Totals'!$A68,'Institution by Framework Totals'!L$1:L$907)</f>
        <v>2568.1398300000001</v>
      </c>
      <c r="M68" s="39">
        <f>SUMIF('Institution by Framework Totals'!$A$1:$A$907,'South West Institutions Totals'!$A68,'Institution by Framework Totals'!Q$1:Q$907)</f>
        <v>6023.5783899999997</v>
      </c>
      <c r="N68" s="30">
        <f t="shared" si="13"/>
        <v>0.10485686480370271</v>
      </c>
      <c r="O68" s="44">
        <f t="shared" si="11"/>
        <v>4</v>
      </c>
    </row>
    <row r="69" spans="1:15" x14ac:dyDescent="0.2">
      <c r="A69" s="62" t="s">
        <v>146</v>
      </c>
      <c r="B69" s="886">
        <f>SUMIF('Inst. by Framework &amp; Suppliers'!$A$1:$A$1598,$A69,'Inst. by Framework &amp; Suppliers'!D$1:D$1598)</f>
        <v>430242.42999999993</v>
      </c>
      <c r="C69" s="887">
        <f>SUMIF('Inst. by Framework &amp; Suppliers'!$A$1:$A$1598,$A69,'Inst. by Framework &amp; Suppliers'!E$1:E$1598)</f>
        <v>557117.08799999999</v>
      </c>
      <c r="D69" s="887">
        <f>SUMIF('Inst. by Framework &amp; Suppliers'!$A$1:$A$1598,$A69,'Inst. by Framework &amp; Suppliers'!F$1:F$1598)</f>
        <v>591656.08999999985</v>
      </c>
      <c r="E69" s="887">
        <f>SUMIF('Inst. by Framework &amp; Suppliers'!$A$1:$A$1598,$A69,'Inst. by Framework &amp; Suppliers'!G$1:G$1598)</f>
        <v>574596.64</v>
      </c>
      <c r="F69" s="1447">
        <f>SUMIF('Inst. by Framework &amp; Suppliers'!$A$1:$A$1598,$A69,'Inst. by Framework &amp; Suppliers'!H$1:H$1598)</f>
        <v>548091.08400000003</v>
      </c>
      <c r="G69" s="1448">
        <f>SUMIF('Inst. by Framework &amp; Suppliers'!$A$1:$A$1598,$A69,'Inst. by Framework &amp; Suppliers'!I$1:I$1598)</f>
        <v>622364.15999999992</v>
      </c>
      <c r="H69" s="347">
        <f>SUMIF('Inst. by Framework &amp; Suppliers'!$A$1:$A$1598,$A69,'Inst. by Framework &amp; Suppliers'!J$1:J$1598)</f>
        <v>106389.46</v>
      </c>
      <c r="I69" s="39">
        <f>SUMIF('Inst. by Framework &amp; Suppliers'!$A$1:$A$1598,$A69,'Inst. by Framework &amp; Suppliers'!K$1:K$1598)</f>
        <v>209596.1</v>
      </c>
      <c r="J69" s="30">
        <f t="shared" si="12"/>
        <v>4.4370224325239432E-2</v>
      </c>
      <c r="K69" s="41">
        <f t="shared" si="9"/>
        <v>7</v>
      </c>
      <c r="L69" s="39">
        <f>SUMIF('Institution by Framework Totals'!$A$1:$A$907,'South West Institutions Totals'!$A69,'Institution by Framework Totals'!L$1:L$907)</f>
        <v>1436.2577100000001</v>
      </c>
      <c r="M69" s="39">
        <f>SUMIF('Institution by Framework Totals'!$A$1:$A$907,'South West Institutions Totals'!$A69,'Institution by Framework Totals'!Q$1:Q$907)</f>
        <v>2544.0787399999995</v>
      </c>
      <c r="N69" s="30">
        <f t="shared" si="13"/>
        <v>4.4286652089233339E-2</v>
      </c>
      <c r="O69" s="44">
        <f t="shared" si="11"/>
        <v>7</v>
      </c>
    </row>
    <row r="70" spans="1:15" x14ac:dyDescent="0.2">
      <c r="A70" s="62" t="s">
        <v>187</v>
      </c>
      <c r="B70" s="886">
        <f>SUMIF('Inst. by Framework &amp; Suppliers'!$A$1:$A$1598,$A70,'Inst. by Framework &amp; Suppliers'!D$1:D$1598)</f>
        <v>0</v>
      </c>
      <c r="C70" s="887">
        <f>SUMIF('Inst. by Framework &amp; Suppliers'!$A$1:$A$1598,$A70,'Inst. by Framework &amp; Suppliers'!E$1:E$1598)</f>
        <v>-18.54</v>
      </c>
      <c r="D70" s="887">
        <f>SUMIF('Inst. by Framework &amp; Suppliers'!$A$1:$A$1598,$A70,'Inst. by Framework &amp; Suppliers'!F$1:F$1598)</f>
        <v>0</v>
      </c>
      <c r="E70" s="887">
        <f>SUMIF('Inst. by Framework &amp; Suppliers'!$A$1:$A$1598,$A70,'Inst. by Framework &amp; Suppliers'!G$1:G$1598)</f>
        <v>0</v>
      </c>
      <c r="F70" s="1447">
        <f>SUMIF('Inst. by Framework &amp; Suppliers'!$A$1:$A$1598,$A70,'Inst. by Framework &amp; Suppliers'!H$1:H$1598)</f>
        <v>0</v>
      </c>
      <c r="G70" s="1448">
        <f>SUMIF('Inst. by Framework &amp; Suppliers'!$A$1:$A$1598,$A70,'Inst. by Framework &amp; Suppliers'!I$1:I$1598)</f>
        <v>0</v>
      </c>
      <c r="H70" s="347">
        <f>SUMIF('Inst. by Framework &amp; Suppliers'!$A$1:$A$1598,$A70,'Inst. by Framework &amp; Suppliers'!J$1:J$1598)</f>
        <v>0</v>
      </c>
      <c r="I70" s="39">
        <f>SUMIF('Inst. by Framework &amp; Suppliers'!$A$1:$A$1598,$A70,'Inst. by Framework &amp; Suppliers'!K$1:K$1598)</f>
        <v>0</v>
      </c>
      <c r="J70" s="30">
        <f t="shared" si="12"/>
        <v>0</v>
      </c>
      <c r="K70" s="41">
        <f t="shared" si="9"/>
        <v>44</v>
      </c>
      <c r="L70" s="39">
        <f>SUMIF('Institution by Framework Totals'!$A$1:$A$907,'South West Institutions Totals'!$A70,'Institution by Framework Totals'!L$1:L$907)</f>
        <v>0</v>
      </c>
      <c r="M70" s="39">
        <f>SUMIF('Institution by Framework Totals'!$A$1:$A$907,'South West Institutions Totals'!$A70,'Institution by Framework Totals'!Q$1:Q$907)</f>
        <v>0</v>
      </c>
      <c r="N70" s="30">
        <f t="shared" si="13"/>
        <v>0</v>
      </c>
      <c r="O70" s="44">
        <f t="shared" si="11"/>
        <v>44</v>
      </c>
    </row>
    <row r="71" spans="1:15" x14ac:dyDescent="0.2">
      <c r="A71" s="62" t="s">
        <v>147</v>
      </c>
      <c r="B71" s="886">
        <f>SUMIF('Inst. by Framework &amp; Suppliers'!$A$1:$A$1598,$A71,'Inst. by Framework &amp; Suppliers'!D$1:D$1598)</f>
        <v>329347.94286395999</v>
      </c>
      <c r="C71" s="887">
        <f>SUMIF('Inst. by Framework &amp; Suppliers'!$A$1:$A$1598,$A71,'Inst. by Framework &amp; Suppliers'!E$1:E$1598)</f>
        <v>311351.89524955</v>
      </c>
      <c r="D71" s="887">
        <f>SUMIF('Inst. by Framework &amp; Suppliers'!$A$1:$A$1598,$A71,'Inst. by Framework &amp; Suppliers'!F$1:F$1598)</f>
        <v>261643.70326089999</v>
      </c>
      <c r="E71" s="887">
        <f>SUMIF('Inst. by Framework &amp; Suppliers'!$A$1:$A$1598,$A71,'Inst. by Framework &amp; Suppliers'!G$1:G$1598)</f>
        <v>283082.74000660004</v>
      </c>
      <c r="F71" s="1447">
        <f>SUMIF('Inst. by Framework &amp; Suppliers'!$A$1:$A$1598,$A71,'Inst. by Framework &amp; Suppliers'!H$1:H$1598)</f>
        <v>280392.67</v>
      </c>
      <c r="G71" s="1448">
        <f>SUMIF('Inst. by Framework &amp; Suppliers'!$A$1:$A$1598,$A71,'Inst. by Framework &amp; Suppliers'!I$1:I$1598)</f>
        <v>280814.26999999996</v>
      </c>
      <c r="H71" s="347">
        <f>SUMIF('Inst. by Framework &amp; Suppliers'!$A$1:$A$1598,$A71,'Inst. by Framework &amp; Suppliers'!J$1:J$1598)</f>
        <v>36178.549999999996</v>
      </c>
      <c r="I71" s="39">
        <f>SUMIF('Inst. by Framework &amp; Suppliers'!$A$1:$A$1598,$A71,'Inst. by Framework &amp; Suppliers'!K$1:K$1598)</f>
        <v>84662.65</v>
      </c>
      <c r="J71" s="30">
        <f t="shared" si="12"/>
        <v>1.7922569992806316E-2</v>
      </c>
      <c r="K71" s="41">
        <f t="shared" si="9"/>
        <v>12</v>
      </c>
      <c r="L71" s="39">
        <f>SUMIF('Institution by Framework Totals'!$A$1:$A$907,'South West Institutions Totals'!$A71,'Institution by Framework Totals'!L$1:L$907)</f>
        <v>488.41042500000003</v>
      </c>
      <c r="M71" s="39">
        <f>SUMIF('Institution by Framework Totals'!$A$1:$A$907,'South West Institutions Totals'!$A71,'Institution by Framework Totals'!Q$1:Q$907)</f>
        <v>1037.8742000000002</v>
      </c>
      <c r="N71" s="30">
        <f t="shared" si="13"/>
        <v>1.8067040490968213E-2</v>
      </c>
      <c r="O71" s="44">
        <f t="shared" si="11"/>
        <v>12</v>
      </c>
    </row>
    <row r="72" spans="1:15" x14ac:dyDescent="0.2">
      <c r="A72" s="62" t="s">
        <v>185</v>
      </c>
      <c r="B72" s="886">
        <f>SUMIF('Inst. by Framework &amp; Suppliers'!$A$1:$A$1598,$A72,'Inst. by Framework &amp; Suppliers'!D$1:D$1598)</f>
        <v>7613.3</v>
      </c>
      <c r="C72" s="887">
        <f>SUMIF('Inst. by Framework &amp; Suppliers'!$A$1:$A$1598,$A72,'Inst. by Framework &amp; Suppliers'!E$1:E$1598)</f>
        <v>10302.850000000002</v>
      </c>
      <c r="D72" s="887">
        <f>SUMIF('Inst. by Framework &amp; Suppliers'!$A$1:$A$1598,$A72,'Inst. by Framework &amp; Suppliers'!F$1:F$1598)</f>
        <v>10788.559999999998</v>
      </c>
      <c r="E72" s="887">
        <f>SUMIF('Inst. by Framework &amp; Suppliers'!$A$1:$A$1598,$A72,'Inst. by Framework &amp; Suppliers'!G$1:G$1598)</f>
        <v>115331.91</v>
      </c>
      <c r="F72" s="1447">
        <f>SUMIF('Inst. by Framework &amp; Suppliers'!$A$1:$A$1598,$A72,'Inst. by Framework &amp; Suppliers'!H$1:H$1598)</f>
        <v>15305.46</v>
      </c>
      <c r="G72" s="1448">
        <f>SUMIF('Inst. by Framework &amp; Suppliers'!$A$1:$A$1598,$A72,'Inst. by Framework &amp; Suppliers'!I$1:I$1598)</f>
        <v>0</v>
      </c>
      <c r="H72" s="347">
        <f>SUMIF('Inst. by Framework &amp; Suppliers'!$A$1:$A$1598,$A72,'Inst. by Framework &amp; Suppliers'!J$1:J$1598)</f>
        <v>0</v>
      </c>
      <c r="I72" s="39">
        <f>SUMIF('Inst. by Framework &amp; Suppliers'!$A$1:$A$1598,$A72,'Inst. by Framework &amp; Suppliers'!K$1:K$1598)</f>
        <v>0</v>
      </c>
      <c r="J72" s="30">
        <f t="shared" si="12"/>
        <v>0</v>
      </c>
      <c r="K72" s="41">
        <f t="shared" si="9"/>
        <v>44</v>
      </c>
      <c r="L72" s="39">
        <f>SUMIF('Institution by Framework Totals'!$A$1:$A$907,'South West Institutions Totals'!$A72,'Institution by Framework Totals'!L$1:L$907)</f>
        <v>0</v>
      </c>
      <c r="M72" s="39">
        <f>SUMIF('Institution by Framework Totals'!$A$1:$A$907,'South West Institutions Totals'!$A72,'Institution by Framework Totals'!Q$1:Q$907)</f>
        <v>0</v>
      </c>
      <c r="N72" s="30">
        <f t="shared" si="13"/>
        <v>0</v>
      </c>
      <c r="O72" s="44">
        <f t="shared" si="11"/>
        <v>44</v>
      </c>
    </row>
    <row r="73" spans="1:15" x14ac:dyDescent="0.2">
      <c r="A73" s="62" t="s">
        <v>163</v>
      </c>
      <c r="B73" s="886">
        <f>SUMIF('Inst. by Framework &amp; Suppliers'!$A$1:$A$1598,$A73,'Inst. by Framework &amp; Suppliers'!D$1:D$1598)</f>
        <v>28884.720000000001</v>
      </c>
      <c r="C73" s="887">
        <f>SUMIF('Inst. by Framework &amp; Suppliers'!$A$1:$A$1598,$A73,'Inst. by Framework &amp; Suppliers'!E$1:E$1598)</f>
        <v>33766.441242382542</v>
      </c>
      <c r="D73" s="887">
        <f>SUMIF('Inst. by Framework &amp; Suppliers'!$A$1:$A$1598,$A73,'Inst. by Framework &amp; Suppliers'!F$1:F$1598)</f>
        <v>12595.47</v>
      </c>
      <c r="E73" s="887">
        <f>SUMIF('Inst. by Framework &amp; Suppliers'!$A$1:$A$1598,$A73,'Inst. by Framework &amp; Suppliers'!G$1:G$1598)</f>
        <v>17567.41</v>
      </c>
      <c r="F73" s="1447">
        <f>SUMIF('Inst. by Framework &amp; Suppliers'!$A$1:$A$1598,$A73,'Inst. by Framework &amp; Suppliers'!H$1:H$1598)</f>
        <v>15968.044</v>
      </c>
      <c r="G73" s="1448">
        <f>SUMIF('Inst. by Framework &amp; Suppliers'!$A$1:$A$1598,$A73,'Inst. by Framework &amp; Suppliers'!I$1:I$1598)</f>
        <v>36361.81</v>
      </c>
      <c r="H73" s="347">
        <f>SUMIF('Inst. by Framework &amp; Suppliers'!$A$1:$A$1598,$A73,'Inst. by Framework &amp; Suppliers'!J$1:J$1598)</f>
        <v>5783.34</v>
      </c>
      <c r="I73" s="39">
        <f>SUMIF('Inst. by Framework &amp; Suppliers'!$A$1:$A$1598,$A73,'Inst. by Framework &amp; Suppliers'!K$1:K$1598)</f>
        <v>14196.41</v>
      </c>
      <c r="J73" s="30">
        <f t="shared" ref="J73:J74" si="14">IF(ISERROR(I73/$I$76),0,I73/$I$76)</f>
        <v>3.0052939740437554E-3</v>
      </c>
      <c r="K73" s="41">
        <f t="shared" si="9"/>
        <v>23</v>
      </c>
      <c r="L73" s="39">
        <f>SUMIF('Institution by Framework Totals'!$A$1:$A$907,'South West Institutions Totals'!$A73,'Institution by Framework Totals'!L$1:L$907)</f>
        <v>78.075090000000003</v>
      </c>
      <c r="M73" s="39">
        <f>SUMIF('Institution by Framework Totals'!$A$1:$A$907,'South West Institutions Totals'!$A73,'Institution by Framework Totals'!Q$1:Q$907)</f>
        <v>162.20579000000001</v>
      </c>
      <c r="N73" s="30">
        <f t="shared" ref="N73:N74" si="15">IF(ISERROR(M73/$M$76),0,M73/$M$76)</f>
        <v>2.8236356350311883E-3</v>
      </c>
      <c r="O73" s="44">
        <f t="shared" si="11"/>
        <v>23</v>
      </c>
    </row>
    <row r="74" spans="1:15" x14ac:dyDescent="0.2">
      <c r="A74" s="62" t="s">
        <v>186</v>
      </c>
      <c r="B74" s="886">
        <f>SUMIF('Inst. by Framework &amp; Suppliers'!$A$1:$A$1598,$A74,'Inst. by Framework &amp; Suppliers'!D$1:D$1598)</f>
        <v>5606.3600000000006</v>
      </c>
      <c r="C74" s="887">
        <f>SUMIF('Inst. by Framework &amp; Suppliers'!$A$1:$A$1598,$A74,'Inst. by Framework &amp; Suppliers'!E$1:E$1598)</f>
        <v>2085.52</v>
      </c>
      <c r="D74" s="887">
        <f>SUMIF('Inst. by Framework &amp; Suppliers'!$A$1:$A$1598,$A74,'Inst. by Framework &amp; Suppliers'!F$1:F$1598)</f>
        <v>10943.96</v>
      </c>
      <c r="E74" s="887">
        <f>SUMIF('Inst. by Framework &amp; Suppliers'!$A$1:$A$1598,$A74,'Inst. by Framework &amp; Suppliers'!G$1:G$1598)</f>
        <v>4032.25</v>
      </c>
      <c r="F74" s="1447">
        <f>SUMIF('Inst. by Framework &amp; Suppliers'!$A$1:$A$1598,$A74,'Inst. by Framework &amp; Suppliers'!H$1:H$1598)</f>
        <v>9632.130000000001</v>
      </c>
      <c r="G74" s="1448">
        <f>SUMIF('Inst. by Framework &amp; Suppliers'!$A$1:$A$1598,$A74,'Inst. by Framework &amp; Suppliers'!I$1:I$1598)</f>
        <v>5996.52</v>
      </c>
      <c r="H74" s="347">
        <f>SUMIF('Inst. by Framework &amp; Suppliers'!$A$1:$A$1598,$A74,'Inst. by Framework &amp; Suppliers'!J$1:J$1598)</f>
        <v>130.84</v>
      </c>
      <c r="I74" s="39">
        <f>SUMIF('Inst. by Framework &amp; Suppliers'!$A$1:$A$1598,$A74,'Inst. by Framework &amp; Suppliers'!K$1:K$1598)</f>
        <v>6883.2699999999986</v>
      </c>
      <c r="J74" s="30">
        <f t="shared" si="14"/>
        <v>1.4571465499176311E-3</v>
      </c>
      <c r="K74" s="41">
        <f t="shared" si="9"/>
        <v>29</v>
      </c>
      <c r="L74" s="39">
        <f>SUMIF('Institution by Framework Totals'!$A$1:$A$907,'South West Institutions Totals'!$A74,'Institution by Framework Totals'!L$1:L$907)</f>
        <v>1.7663400000000002</v>
      </c>
      <c r="M74" s="39">
        <f>SUMIF('Institution by Framework Totals'!$A$1:$A$907,'South West Institutions Totals'!$A74,'Institution by Framework Totals'!Q$1:Q$907)</f>
        <v>69.290639999999996</v>
      </c>
      <c r="N74" s="30">
        <f t="shared" si="15"/>
        <v>1.2061931961745475E-3</v>
      </c>
      <c r="O74" s="44">
        <f t="shared" si="11"/>
        <v>29</v>
      </c>
    </row>
    <row r="75" spans="1:15" ht="12" thickBot="1" x14ac:dyDescent="0.25">
      <c r="A75" s="62" t="s">
        <v>154</v>
      </c>
      <c r="B75" s="886">
        <f>SUMIF('Inst. by Framework &amp; Suppliers'!$A$1:$A$1598,$A75,'Inst. by Framework &amp; Suppliers'!D$1:D$1598)</f>
        <v>573.78</v>
      </c>
      <c r="C75" s="887">
        <f>SUMIF('Inst. by Framework &amp; Suppliers'!$A$1:$A$1598,$A75,'Inst. by Framework &amp; Suppliers'!E$1:E$1598)</f>
        <v>1576.1</v>
      </c>
      <c r="D75" s="887">
        <f>SUMIF('Inst. by Framework &amp; Suppliers'!$A$1:$A$1598,$A75,'Inst. by Framework &amp; Suppliers'!F$1:F$1598)</f>
        <v>1758.46</v>
      </c>
      <c r="E75" s="887">
        <f>SUMIF('Inst. by Framework &amp; Suppliers'!$A$1:$A$1598,$A75,'Inst. by Framework &amp; Suppliers'!G$1:G$1598)</f>
        <v>2257.4399999999996</v>
      </c>
      <c r="F75" s="1447">
        <f>SUMIF('Inst. by Framework &amp; Suppliers'!$A$1:$A$1598,$A75,'Inst. by Framework &amp; Suppliers'!H$1:H$1598)</f>
        <v>1651.94</v>
      </c>
      <c r="G75" s="1448">
        <f>SUMIF('Inst. by Framework &amp; Suppliers'!$A$1:$A$1598,$A75,'Inst. by Framework &amp; Suppliers'!I$1:I$1598)</f>
        <v>2898.12</v>
      </c>
      <c r="H75" s="347">
        <f>SUMIF('Inst. by Framework &amp; Suppliers'!$A$1:$A$1598,$A75,'Inst. by Framework &amp; Suppliers'!J$1:J$1598)</f>
        <v>0</v>
      </c>
      <c r="I75" s="39">
        <f>SUMIF('Inst. by Framework &amp; Suppliers'!$A$1:$A$1598,$A75,'Inst. by Framework &amp; Suppliers'!K$1:K$1598)</f>
        <v>936.9799999999999</v>
      </c>
      <c r="J75" s="30">
        <f t="shared" ref="J75" si="16">IF(ISERROR(I75/$I$76),0,I75/$I$76)</f>
        <v>1.9835298838224012E-4</v>
      </c>
      <c r="K75" s="41">
        <f t="shared" si="9"/>
        <v>41</v>
      </c>
      <c r="L75" s="39">
        <f>SUMIF('Institution by Framework Totals'!$A$1:$A$907,'South West Institutions Totals'!$A75,'Institution by Framework Totals'!L$1:L$907)</f>
        <v>0</v>
      </c>
      <c r="M75" s="39">
        <f>SUMIF('Institution by Framework Totals'!$A$1:$A$907,'South West Institutions Totals'!$A75,'Institution by Framework Totals'!Q$1:Q$907)</f>
        <v>9.3697999999999997</v>
      </c>
      <c r="N75" s="30">
        <f t="shared" ref="N75" si="17">IF(ISERROR(M75/$M$76),0,M75/$M$76)</f>
        <v>1.6310700852981404E-4</v>
      </c>
      <c r="O75" s="44">
        <f t="shared" si="11"/>
        <v>41</v>
      </c>
    </row>
    <row r="76" spans="1:15" s="3" customFormat="1" ht="12" thickBot="1" x14ac:dyDescent="0.25">
      <c r="A76" s="63" t="s">
        <v>39</v>
      </c>
      <c r="B76" s="85">
        <f>SUM(B2:B75)</f>
        <v>10279201.442530626</v>
      </c>
      <c r="C76" s="58">
        <f>SUM(C2:C75)</f>
        <v>11584975.839805067</v>
      </c>
      <c r="D76" s="58">
        <f>SUM(D2:D75)</f>
        <v>12042505.836247569</v>
      </c>
      <c r="E76" s="58">
        <f t="shared" ref="E76" si="18">SUM(E2:E75)</f>
        <v>13530597.000848573</v>
      </c>
      <c r="F76" s="58">
        <f>SUM(F2:F75)</f>
        <v>12909283.899</v>
      </c>
      <c r="G76" s="60">
        <f>SUM(G2:G75)</f>
        <v>13657912.540240282</v>
      </c>
      <c r="H76" s="64">
        <f>SUM(H2:H75)</f>
        <v>2045771.5600000003</v>
      </c>
      <c r="I76" s="58">
        <f>SUM(I2:I75)</f>
        <v>4723800.7737719268</v>
      </c>
      <c r="J76" s="59">
        <f>SUM(J2:J75)</f>
        <v>0.99999999999999978</v>
      </c>
      <c r="K76" s="58"/>
      <c r="L76" s="58">
        <f>SUM(L2:L75)</f>
        <v>27617.91606</v>
      </c>
      <c r="M76" s="58">
        <f>SUM(M2:M75)</f>
        <v>57445.722807719263</v>
      </c>
      <c r="N76" s="59">
        <f>SUM(N2:N75)</f>
        <v>0.99999999999999989</v>
      </c>
      <c r="O76" s="60"/>
    </row>
    <row r="77" spans="1:15" x14ac:dyDescent="0.2">
      <c r="H77" s="6"/>
    </row>
  </sheetData>
  <sortState xmlns:xlrd2="http://schemas.microsoft.com/office/spreadsheetml/2017/richdata2" ref="A2:G67">
    <sortCondition ref="A2:A67"/>
  </sortState>
  <pageMargins left="0.70866141732283472" right="0.70866141732283472" top="0.74803149606299213" bottom="0.74803149606299213" header="0.31496062992125984" footer="0.31496062992125984"/>
  <pageSetup paperSize="9" scale="41" orientation="portrait" r:id="rId1"/>
  <headerFooter>
    <oddHeader>&amp;C&amp;"Arial,Bold"&amp;14SUPC Institution Totals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07"/>
  <sheetViews>
    <sheetView view="pageBreakPreview" zoomScaleNormal="100" zoomScaleSheetLayoutView="100"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E105" sqref="E105"/>
    </sheetView>
  </sheetViews>
  <sheetFormatPr defaultRowHeight="11.25" x14ac:dyDescent="0.2"/>
  <cols>
    <col min="1" max="1" width="22.5703125" style="3" bestFit="1" customWidth="1"/>
    <col min="2" max="2" width="13.140625" style="3" bestFit="1" customWidth="1"/>
    <col min="3" max="9" width="13.140625" style="3" customWidth="1"/>
    <col min="10" max="16384" width="9.140625" style="3"/>
  </cols>
  <sheetData>
    <row r="1" spans="1:11" ht="45" customHeight="1" thickBot="1" x14ac:dyDescent="0.25">
      <c r="A1" s="61" t="s">
        <v>2</v>
      </c>
      <c r="B1" s="32" t="s">
        <v>50</v>
      </c>
      <c r="C1" s="33" t="s">
        <v>74</v>
      </c>
      <c r="D1" s="33" t="s">
        <v>91</v>
      </c>
      <c r="E1" s="33" t="s">
        <v>216</v>
      </c>
      <c r="F1" s="33" t="s">
        <v>236</v>
      </c>
      <c r="G1" s="37" t="s">
        <v>266</v>
      </c>
      <c r="H1" s="32" t="s">
        <v>297</v>
      </c>
      <c r="I1" s="33" t="s">
        <v>301</v>
      </c>
      <c r="J1" s="34" t="s">
        <v>303</v>
      </c>
      <c r="K1" s="35" t="s">
        <v>237</v>
      </c>
    </row>
    <row r="2" spans="1:11" x14ac:dyDescent="0.2">
      <c r="A2" s="62" t="s">
        <v>166</v>
      </c>
      <c r="B2" s="886">
        <f>SUMIF('Inst. by Framework &amp; Suppliers'!$C$1:$C$1598,$A2,'Inst. by Framework &amp; Suppliers'!D$1:D$1598)</f>
        <v>0</v>
      </c>
      <c r="C2" s="887">
        <f>SUMIF('Inst. by Framework &amp; Suppliers'!$C$1:$C$1598,$A2,'Inst. by Framework &amp; Suppliers'!E$1:E$1598)</f>
        <v>3985.2799999999997</v>
      </c>
      <c r="D2" s="887">
        <f>SUMIF('Inst. by Framework &amp; Suppliers'!$C$1:$C$1598,$A2,'Inst. by Framework &amp; Suppliers'!F$1:F$1598)</f>
        <v>7751.42</v>
      </c>
      <c r="E2" s="887">
        <f>SUMIF('Inst. by Framework &amp; Suppliers'!$C$1:$C$1598,$A2,'Inst. by Framework &amp; Suppliers'!G$1:G$1598)</f>
        <v>197525.07000000004</v>
      </c>
      <c r="F2" s="1447">
        <f>SUMIF('Inst. by Framework &amp; Suppliers'!$C$1:$C$1598,$A2,'Inst. by Framework &amp; Suppliers'!H$1:H$1598)</f>
        <v>286734.89</v>
      </c>
      <c r="G2" s="1448">
        <f>SUMIF('Inst. by Framework &amp; Suppliers'!$C$1:$C$1598,$A2,'Inst. by Framework &amp; Suppliers'!I$1:I$1598)</f>
        <v>72515.470000000016</v>
      </c>
      <c r="H2" s="347">
        <f>SUMIF('Inst. by Framework &amp; Suppliers'!$C$1:$C$1598,$A2,'Inst. by Framework &amp; Suppliers'!J$1:J$1598)</f>
        <v>0</v>
      </c>
      <c r="I2" s="39">
        <f>SUMIF('Inst. by Framework &amp; Suppliers'!$C$1:$C$1598,$A2,'Inst. by Framework &amp; Suppliers'!K$1:K$1598)</f>
        <v>0</v>
      </c>
      <c r="J2" s="30">
        <f t="shared" ref="J2:J33" si="0">IF(ISERROR(I2/$I$103),0,I2/$I$103)</f>
        <v>0</v>
      </c>
      <c r="K2" s="131">
        <f t="shared" ref="K2:K33" si="1">RANK(I2,$I$2:$I$102,0)</f>
        <v>59</v>
      </c>
    </row>
    <row r="3" spans="1:11" x14ac:dyDescent="0.2">
      <c r="A3" s="62" t="s">
        <v>220</v>
      </c>
      <c r="B3" s="886">
        <f>SUMIF('Inst. by Framework &amp; Suppliers'!$C$1:$C$1598,$A3,'Inst. by Framework &amp; Suppliers'!D$1:D$1598)</f>
        <v>498626.25999999995</v>
      </c>
      <c r="C3" s="887">
        <f>SUMIF('Inst. by Framework &amp; Suppliers'!$C$1:$C$1598,$A3,'Inst. by Framework &amp; Suppliers'!E$1:E$1598)</f>
        <v>708352.04999999946</v>
      </c>
      <c r="D3" s="887">
        <f>SUMIF('Inst. by Framework &amp; Suppliers'!$C$1:$C$1598,$A3,'Inst. by Framework &amp; Suppliers'!F$1:F$1598)</f>
        <v>708357.65</v>
      </c>
      <c r="E3" s="887">
        <f>SUMIF('Inst. by Framework &amp; Suppliers'!$C$1:$C$1598,$A3,'Inst. by Framework &amp; Suppliers'!G$1:G$1598)</f>
        <v>502941</v>
      </c>
      <c r="F3" s="1447">
        <f>SUMIF('Inst. by Framework &amp; Suppliers'!$C$1:$C$1598,$A3,'Inst. by Framework &amp; Suppliers'!H$1:H$1598)</f>
        <v>366739</v>
      </c>
      <c r="G3" s="1448">
        <f>SUMIF('Inst. by Framework &amp; Suppliers'!$C$1:$C$1598,$A3,'Inst. by Framework &amp; Suppliers'!I$1:I$1598)</f>
        <v>278478.2302402854</v>
      </c>
      <c r="H3" s="347">
        <f>SUMIF('Inst. by Framework &amp; Suppliers'!$C$1:$C$1598,$A3,'Inst. by Framework &amp; Suppliers'!J$1:J$1598)</f>
        <v>32995</v>
      </c>
      <c r="I3" s="39">
        <f>SUMIF('Inst. by Framework &amp; Suppliers'!$C$1:$C$1598,$A3,'Inst. by Framework &amp; Suppliers'!K$1:K$1598)</f>
        <v>75409</v>
      </c>
      <c r="J3" s="30">
        <f t="shared" si="0"/>
        <v>1.5963628360174547E-2</v>
      </c>
      <c r="K3" s="131">
        <f t="shared" si="1"/>
        <v>14</v>
      </c>
    </row>
    <row r="4" spans="1:11" x14ac:dyDescent="0.2">
      <c r="A4" s="62" t="s">
        <v>260</v>
      </c>
      <c r="B4" s="886">
        <f>SUMIF('Inst. by Framework &amp; Suppliers'!$C$1:$C$1598,$A4,'Inst. by Framework &amp; Suppliers'!D$1:D$1598)</f>
        <v>0</v>
      </c>
      <c r="C4" s="887">
        <f>SUMIF('Inst. by Framework &amp; Suppliers'!$C$1:$C$1598,$A4,'Inst. by Framework &amp; Suppliers'!E$1:E$1598)</f>
        <v>0</v>
      </c>
      <c r="D4" s="887">
        <f>SUMIF('Inst. by Framework &amp; Suppliers'!$C$1:$C$1598,$A4,'Inst. by Framework &amp; Suppliers'!F$1:F$1598)</f>
        <v>0</v>
      </c>
      <c r="E4" s="887">
        <f>SUMIF('Inst. by Framework &amp; Suppliers'!$C$1:$C$1598,$A4,'Inst. by Framework &amp; Suppliers'!G$1:G$1598)</f>
        <v>0</v>
      </c>
      <c r="F4" s="1447">
        <f>SUMIF('Inst. by Framework &amp; Suppliers'!$C$1:$C$1598,$A4,'Inst. by Framework &amp; Suppliers'!H$1:H$1598)</f>
        <v>3865.76</v>
      </c>
      <c r="G4" s="1448">
        <f>SUMIF('Inst. by Framework &amp; Suppliers'!$C$1:$C$1598,$A4,'Inst. by Framework &amp; Suppliers'!I$1:I$1598)</f>
        <v>9125.010000000002</v>
      </c>
      <c r="H4" s="347">
        <f>SUMIF('Inst. by Framework &amp; Suppliers'!$C$1:$C$1598,$A4,'Inst. by Framework &amp; Suppliers'!J$1:J$1598)</f>
        <v>1053.3600000000001</v>
      </c>
      <c r="I4" s="39">
        <f>SUMIF('Inst. by Framework &amp; Suppliers'!$C$1:$C$1598,$A4,'Inst. by Framework &amp; Suppliers'!K$1:K$1598)</f>
        <v>1879.4500000000003</v>
      </c>
      <c r="J4" s="30">
        <f t="shared" si="0"/>
        <v>3.9786817649789888E-4</v>
      </c>
      <c r="K4" s="131">
        <f t="shared" si="1"/>
        <v>50</v>
      </c>
    </row>
    <row r="5" spans="1:11" x14ac:dyDescent="0.2">
      <c r="A5" s="62" t="s">
        <v>59</v>
      </c>
      <c r="B5" s="886">
        <f>SUMIF('Inst. by Framework &amp; Suppliers'!$C$1:$C$1598,$A5,'Inst. by Framework &amp; Suppliers'!D$1:D$1598)</f>
        <v>11063.1</v>
      </c>
      <c r="C5" s="887">
        <f>SUMIF('Inst. by Framework &amp; Suppliers'!$C$1:$C$1598,$A5,'Inst. by Framework &amp; Suppliers'!E$1:E$1598)</f>
        <v>11518.01</v>
      </c>
      <c r="D5" s="887">
        <f>SUMIF('Inst. by Framework &amp; Suppliers'!$C$1:$C$1598,$A5,'Inst. by Framework &amp; Suppliers'!F$1:F$1598)</f>
        <v>26194.1</v>
      </c>
      <c r="E5" s="887">
        <f>SUMIF('Inst. by Framework &amp; Suppliers'!$C$1:$C$1598,$A5,'Inst. by Framework &amp; Suppliers'!G$1:G$1598)</f>
        <v>26850.010000000002</v>
      </c>
      <c r="F5" s="1447">
        <f>SUMIF('Inst. by Framework &amp; Suppliers'!$C$1:$C$1598,$A5,'Inst. by Framework &amp; Suppliers'!H$1:H$1598)</f>
        <v>71228.629999999976</v>
      </c>
      <c r="G5" s="1448">
        <f>SUMIF('Inst. by Framework &amp; Suppliers'!$C$1:$C$1598,$A5,'Inst. by Framework &amp; Suppliers'!I$1:I$1598)</f>
        <v>80890.14</v>
      </c>
      <c r="H5" s="347">
        <f>SUMIF('Inst. by Framework &amp; Suppliers'!$C$1:$C$1598,$A5,'Inst. by Framework &amp; Suppliers'!J$1:J$1598)</f>
        <v>0</v>
      </c>
      <c r="I5" s="39">
        <f>SUMIF('Inst. by Framework &amp; Suppliers'!$C$1:$C$1598,$A5,'Inst. by Framework &amp; Suppliers'!K$1:K$1598)</f>
        <v>30759.909999999996</v>
      </c>
      <c r="J5" s="30">
        <f t="shared" si="0"/>
        <v>6.5116865577373598E-3</v>
      </c>
      <c r="K5" s="131">
        <f t="shared" si="1"/>
        <v>24</v>
      </c>
    </row>
    <row r="6" spans="1:11" x14ac:dyDescent="0.2">
      <c r="A6" s="62" t="s">
        <v>111</v>
      </c>
      <c r="B6" s="886">
        <f>SUMIF('Inst. by Framework &amp; Suppliers'!$C$1:$C$1598,$A6,'Inst. by Framework &amp; Suppliers'!D$1:D$1598)</f>
        <v>2450.2999999999997</v>
      </c>
      <c r="C6" s="887">
        <f>SUMIF('Inst. by Framework &amp; Suppliers'!$C$1:$C$1598,$A6,'Inst. by Framework &amp; Suppliers'!E$1:E$1598)</f>
        <v>0</v>
      </c>
      <c r="D6" s="887">
        <f>SUMIF('Inst. by Framework &amp; Suppliers'!$C$1:$C$1598,$A6,'Inst. by Framework &amp; Suppliers'!F$1:F$1598)</f>
        <v>0</v>
      </c>
      <c r="E6" s="887">
        <f>SUMIF('Inst. by Framework &amp; Suppliers'!$C$1:$C$1598,$A6,'Inst. by Framework &amp; Suppliers'!G$1:G$1598)</f>
        <v>0</v>
      </c>
      <c r="F6" s="1447">
        <f>SUMIF('Inst. by Framework &amp; Suppliers'!$C$1:$C$1598,$A6,'Inst. by Framework &amp; Suppliers'!H$1:H$1598)</f>
        <v>0</v>
      </c>
      <c r="G6" s="1448">
        <f>SUMIF('Inst. by Framework &amp; Suppliers'!$C$1:$C$1598,$A6,'Inst. by Framework &amp; Suppliers'!I$1:I$1598)</f>
        <v>0</v>
      </c>
      <c r="H6" s="347">
        <f>SUMIF('Inst. by Framework &amp; Suppliers'!$C$1:$C$1598,$A6,'Inst. by Framework &amp; Suppliers'!J$1:J$1598)</f>
        <v>0</v>
      </c>
      <c r="I6" s="39">
        <f>SUMIF('Inst. by Framework &amp; Suppliers'!$C$1:$C$1598,$A6,'Inst. by Framework &amp; Suppliers'!K$1:K$1598)</f>
        <v>0</v>
      </c>
      <c r="J6" s="30">
        <f t="shared" si="0"/>
        <v>0</v>
      </c>
      <c r="K6" s="131">
        <f t="shared" si="1"/>
        <v>59</v>
      </c>
    </row>
    <row r="7" spans="1:11" x14ac:dyDescent="0.2">
      <c r="A7" s="62" t="s">
        <v>218</v>
      </c>
      <c r="B7" s="886">
        <f>SUMIF('Inst. by Framework &amp; Suppliers'!$C$1:$C$1598,$A7,'Inst. by Framework &amp; Suppliers'!D$1:D$1598)</f>
        <v>0</v>
      </c>
      <c r="C7" s="887">
        <f>SUMIF('Inst. by Framework &amp; Suppliers'!$C$1:$C$1598,$A7,'Inst. by Framework &amp; Suppliers'!E$1:E$1598)</f>
        <v>0</v>
      </c>
      <c r="D7" s="887">
        <f>SUMIF('Inst. by Framework &amp; Suppliers'!$C$1:$C$1598,$A7,'Inst. by Framework &amp; Suppliers'!F$1:F$1598)</f>
        <v>0</v>
      </c>
      <c r="E7" s="887">
        <f>SUMIF('Inst. by Framework &amp; Suppliers'!$C$1:$C$1598,$A7,'Inst. by Framework &amp; Suppliers'!G$1:G$1598)</f>
        <v>1621.0400000000002</v>
      </c>
      <c r="F7" s="1447">
        <f>SUMIF('Inst. by Framework &amp; Suppliers'!$C$1:$C$1598,$A7,'Inst. by Framework &amp; Suppliers'!H$1:H$1598)</f>
        <v>3141.93</v>
      </c>
      <c r="G7" s="1448">
        <f>SUMIF('Inst. by Framework &amp; Suppliers'!$C$1:$C$1598,$A7,'Inst. by Framework &amp; Suppliers'!I$1:I$1598)</f>
        <v>406.71000000000004</v>
      </c>
      <c r="H7" s="347">
        <f>SUMIF('Inst. by Framework &amp; Suppliers'!$C$1:$C$1598,$A7,'Inst. by Framework &amp; Suppliers'!J$1:J$1598)</f>
        <v>0</v>
      </c>
      <c r="I7" s="39">
        <f>SUMIF('Inst. by Framework &amp; Suppliers'!$C$1:$C$1598,$A7,'Inst. by Framework &amp; Suppliers'!K$1:K$1598)</f>
        <v>0</v>
      </c>
      <c r="J7" s="30">
        <f t="shared" si="0"/>
        <v>0</v>
      </c>
      <c r="K7" s="131">
        <f t="shared" si="1"/>
        <v>59</v>
      </c>
    </row>
    <row r="8" spans="1:11" x14ac:dyDescent="0.2">
      <c r="A8" s="1332" t="s">
        <v>290</v>
      </c>
      <c r="B8" s="886">
        <f>SUMIF('Inst. by Framework &amp; Suppliers'!$C$1:$C$1598,$A8,'Inst. by Framework &amp; Suppliers'!D$1:D$1598)</f>
        <v>0</v>
      </c>
      <c r="C8" s="887">
        <f>SUMIF('Inst. by Framework &amp; Suppliers'!$C$1:$C$1598,$A8,'Inst. by Framework &amp; Suppliers'!E$1:E$1598)</f>
        <v>0</v>
      </c>
      <c r="D8" s="887">
        <f>SUMIF('Inst. by Framework &amp; Suppliers'!$C$1:$C$1598,$A8,'Inst. by Framework &amp; Suppliers'!F$1:F$1598)</f>
        <v>0</v>
      </c>
      <c r="E8" s="887">
        <f>SUMIF('Inst. by Framework &amp; Suppliers'!$C$1:$C$1598,$A8,'Inst. by Framework &amp; Suppliers'!G$1:G$1598)</f>
        <v>0</v>
      </c>
      <c r="F8" s="1447">
        <f>SUMIF('Inst. by Framework &amp; Suppliers'!$C$1:$C$1598,$A8,'Inst. by Framework &amp; Suppliers'!H$1:H$1598)</f>
        <v>0</v>
      </c>
      <c r="G8" s="1448">
        <f>SUMIF('Inst. by Framework &amp; Suppliers'!$C$1:$C$1598,$A8,'Inst. by Framework &amp; Suppliers'!I$1:I$1598)</f>
        <v>28395.15</v>
      </c>
      <c r="H8" s="347">
        <f>SUMIF('Inst. by Framework &amp; Suppliers'!$C$1:$C$1598,$A8,'Inst. by Framework &amp; Suppliers'!J$1:J$1598)</f>
        <v>11905.55</v>
      </c>
      <c r="I8" s="39">
        <f>SUMIF('Inst. by Framework &amp; Suppliers'!$C$1:$C$1598,$A8,'Inst. by Framework &amp; Suppliers'!K$1:K$1598)</f>
        <v>22037.409999999996</v>
      </c>
      <c r="J8" s="30">
        <f t="shared" si="0"/>
        <v>4.6651861616092789E-3</v>
      </c>
      <c r="K8" s="131">
        <f t="shared" si="1"/>
        <v>29</v>
      </c>
    </row>
    <row r="9" spans="1:11" x14ac:dyDescent="0.2">
      <c r="A9" s="62" t="s">
        <v>104</v>
      </c>
      <c r="B9" s="886">
        <f>SUMIF('Inst. by Framework &amp; Suppliers'!$C$1:$C$1598,$A9,'Inst. by Framework &amp; Suppliers'!D$1:D$1598)</f>
        <v>0</v>
      </c>
      <c r="C9" s="887">
        <f>SUMIF('Inst. by Framework &amp; Suppliers'!$C$1:$C$1598,$A9,'Inst. by Framework &amp; Suppliers'!E$1:E$1598)</f>
        <v>5284</v>
      </c>
      <c r="D9" s="887">
        <f>SUMIF('Inst. by Framework &amp; Suppliers'!$C$1:$C$1598,$A9,'Inst. by Framework &amp; Suppliers'!F$1:F$1598)</f>
        <v>0</v>
      </c>
      <c r="E9" s="887">
        <f>SUMIF('Inst. by Framework &amp; Suppliers'!$C$1:$C$1598,$A9,'Inst. by Framework &amp; Suppliers'!G$1:G$1598)</f>
        <v>0</v>
      </c>
      <c r="F9" s="1447">
        <f>SUMIF('Inst. by Framework &amp; Suppliers'!$C$1:$C$1598,$A9,'Inst. by Framework &amp; Suppliers'!H$1:H$1598)</f>
        <v>0</v>
      </c>
      <c r="G9" s="1448">
        <f>SUMIF('Inst. by Framework &amp; Suppliers'!$C$1:$C$1598,$A9,'Inst. by Framework &amp; Suppliers'!I$1:I$1598)</f>
        <v>0</v>
      </c>
      <c r="H9" s="347">
        <f>SUMIF('Inst. by Framework &amp; Suppliers'!$C$1:$C$1598,$A9,'Inst. by Framework &amp; Suppliers'!J$1:J$1598)</f>
        <v>0</v>
      </c>
      <c r="I9" s="39">
        <f>SUMIF('Inst. by Framework &amp; Suppliers'!$C$1:$C$1598,$A9,'Inst. by Framework &amp; Suppliers'!K$1:K$1598)</f>
        <v>0</v>
      </c>
      <c r="J9" s="30">
        <f t="shared" si="0"/>
        <v>0</v>
      </c>
      <c r="K9" s="131">
        <f t="shared" si="1"/>
        <v>59</v>
      </c>
    </row>
    <row r="10" spans="1:11" x14ac:dyDescent="0.2">
      <c r="A10" s="62" t="s">
        <v>4</v>
      </c>
      <c r="B10" s="886">
        <f>SUMIF('Inst. by Framework &amp; Suppliers'!$C$1:$C$1598,$A10,'Inst. by Framework &amp; Suppliers'!D$1:D$1598)</f>
        <v>37527.079999999994</v>
      </c>
      <c r="C10" s="887">
        <f>SUMIF('Inst. by Framework &amp; Suppliers'!$C$1:$C$1598,$A10,'Inst. by Framework &amp; Suppliers'!E$1:E$1598)</f>
        <v>40174.140029999995</v>
      </c>
      <c r="D10" s="887">
        <f>SUMIF('Inst. by Framework &amp; Suppliers'!$C$1:$C$1598,$A10,'Inst. by Framework &amp; Suppliers'!F$1:F$1598)</f>
        <v>26342.31</v>
      </c>
      <c r="E10" s="887">
        <f>SUMIF('Inst. by Framework &amp; Suppliers'!$C$1:$C$1598,$A10,'Inst. by Framework &amp; Suppliers'!G$1:G$1598)</f>
        <v>0</v>
      </c>
      <c r="F10" s="1447">
        <f>SUMIF('Inst. by Framework &amp; Suppliers'!$C$1:$C$1598,$A10,'Inst. by Framework &amp; Suppliers'!H$1:H$1598)</f>
        <v>0</v>
      </c>
      <c r="G10" s="1448">
        <f>SUMIF('Inst. by Framework &amp; Suppliers'!$C$1:$C$1598,$A10,'Inst. by Framework &amp; Suppliers'!I$1:I$1598)</f>
        <v>0</v>
      </c>
      <c r="H10" s="347">
        <f>SUMIF('Inst. by Framework &amp; Suppliers'!$C$1:$C$1598,$A10,'Inst. by Framework &amp; Suppliers'!J$1:J$1598)</f>
        <v>0</v>
      </c>
      <c r="I10" s="39">
        <f>SUMIF('Inst. by Framework &amp; Suppliers'!$C$1:$C$1598,$A10,'Inst. by Framework &amp; Suppliers'!K$1:K$1598)</f>
        <v>0</v>
      </c>
      <c r="J10" s="30">
        <f t="shared" si="0"/>
        <v>0</v>
      </c>
      <c r="K10" s="131">
        <f t="shared" si="1"/>
        <v>59</v>
      </c>
    </row>
    <row r="11" spans="1:11" x14ac:dyDescent="0.2">
      <c r="A11" s="309" t="s">
        <v>243</v>
      </c>
      <c r="B11" s="886">
        <f>SUMIF('Inst. by Framework &amp; Suppliers'!$C$1:$C$1598,$A11,'Inst. by Framework &amp; Suppliers'!D$1:D$1598)</f>
        <v>3398373.4699999997</v>
      </c>
      <c r="C11" s="887">
        <f>SUMIF('Inst. by Framework &amp; Suppliers'!$C$1:$C$1598,$A11,'Inst. by Framework &amp; Suppliers'!E$1:E$1598)</f>
        <v>3898616.0399999986</v>
      </c>
      <c r="D11" s="887">
        <f>SUMIF('Inst. by Framework &amp; Suppliers'!$C$1:$C$1598,$A11,'Inst. by Framework &amp; Suppliers'!F$1:F$1598)</f>
        <v>4459181.2799999993</v>
      </c>
      <c r="E11" s="887">
        <f>SUMIF('Inst. by Framework &amp; Suppliers'!$C$1:$C$1598,$A11,'Inst. by Framework &amp; Suppliers'!G$1:G$1598)</f>
        <v>5189821.6300000008</v>
      </c>
      <c r="F11" s="1447">
        <f>SUMIF('Inst. by Framework &amp; Suppliers'!$C$1:$C$1598,$A11,'Inst. by Framework &amp; Suppliers'!H$1:H$1598)</f>
        <v>4990323.0000000019</v>
      </c>
      <c r="G11" s="1448">
        <f>SUMIF('Inst. by Framework &amp; Suppliers'!$C$1:$C$1598,$A11,'Inst. by Framework &amp; Suppliers'!I$1:I$1598)</f>
        <v>5061288.0900000045</v>
      </c>
      <c r="H11" s="347">
        <f>SUMIF('Inst. by Framework &amp; Suppliers'!$C$1:$C$1598,$A11,'Inst. by Framework &amp; Suppliers'!J$1:J$1598)</f>
        <v>850696.52999999991</v>
      </c>
      <c r="I11" s="39">
        <f>SUMIF('Inst. by Framework &amp; Suppliers'!$C$1:$C$1598,$A11,'Inst. by Framework &amp; Suppliers'!K$1:K$1598)</f>
        <v>1746658.6300000001</v>
      </c>
      <c r="J11" s="30">
        <f t="shared" si="0"/>
        <v>0.36975704811642673</v>
      </c>
      <c r="K11" s="131">
        <f t="shared" si="1"/>
        <v>1</v>
      </c>
    </row>
    <row r="12" spans="1:11" x14ac:dyDescent="0.2">
      <c r="A12" s="62" t="s">
        <v>241</v>
      </c>
      <c r="B12" s="886">
        <f>SUMIF('Inst. by Framework &amp; Suppliers'!$C$1:$C$1598,$A12,'Inst. by Framework &amp; Suppliers'!D$1:D$1598)</f>
        <v>1916.97</v>
      </c>
      <c r="C12" s="887">
        <f>SUMIF('Inst. by Framework &amp; Suppliers'!$C$1:$C$1598,$A12,'Inst. by Framework &amp; Suppliers'!E$1:E$1598)</f>
        <v>534.52</v>
      </c>
      <c r="D12" s="887">
        <f>SUMIF('Inst. by Framework &amp; Suppliers'!$C$1:$C$1598,$A12,'Inst. by Framework &amp; Suppliers'!F$1:F$1598)</f>
        <v>0</v>
      </c>
      <c r="E12" s="887">
        <f>SUMIF('Inst. by Framework &amp; Suppliers'!$C$1:$C$1598,$A12,'Inst. by Framework &amp; Suppliers'!G$1:G$1598)</f>
        <v>0</v>
      </c>
      <c r="F12" s="1447">
        <f>SUMIF('Inst. by Framework &amp; Suppliers'!$C$1:$C$1598,$A12,'Inst. by Framework &amp; Suppliers'!H$1:H$1598)</f>
        <v>0</v>
      </c>
      <c r="G12" s="1448">
        <f>SUMIF('Inst. by Framework &amp; Suppliers'!$C$1:$C$1598,$A12,'Inst. by Framework &amp; Suppliers'!I$1:I$1598)</f>
        <v>0</v>
      </c>
      <c r="H12" s="347">
        <f>SUMIF('Inst. by Framework &amp; Suppliers'!$C$1:$C$1598,$A12,'Inst. by Framework &amp; Suppliers'!J$1:J$1598)</f>
        <v>0</v>
      </c>
      <c r="I12" s="39">
        <f>SUMIF('Inst. by Framework &amp; Suppliers'!$C$1:$C$1598,$A12,'Inst. by Framework &amp; Suppliers'!K$1:K$1598)</f>
        <v>0</v>
      </c>
      <c r="J12" s="30">
        <f t="shared" si="0"/>
        <v>0</v>
      </c>
      <c r="K12" s="131">
        <f t="shared" si="1"/>
        <v>59</v>
      </c>
    </row>
    <row r="13" spans="1:11" x14ac:dyDescent="0.2">
      <c r="A13" s="62" t="s">
        <v>242</v>
      </c>
      <c r="B13" s="886">
        <f>SUMIF('Inst. by Framework &amp; Suppliers'!$C$1:$C$1598,$A13,'Inst. by Framework &amp; Suppliers'!D$1:D$1598)</f>
        <v>9783.3200000000015</v>
      </c>
      <c r="C13" s="887">
        <f>SUMIF('Inst. by Framework &amp; Suppliers'!$C$1:$C$1598,$A13,'Inst. by Framework &amp; Suppliers'!E$1:E$1598)</f>
        <v>2633.38</v>
      </c>
      <c r="D13" s="887">
        <f>SUMIF('Inst. by Framework &amp; Suppliers'!$C$1:$C$1598,$A13,'Inst. by Framework &amp; Suppliers'!F$1:F$1598)</f>
        <v>0</v>
      </c>
      <c r="E13" s="887">
        <f>SUMIF('Inst. by Framework &amp; Suppliers'!$C$1:$C$1598,$A13,'Inst. by Framework &amp; Suppliers'!G$1:G$1598)</f>
        <v>0</v>
      </c>
      <c r="F13" s="1447">
        <f>SUMIF('Inst. by Framework &amp; Suppliers'!$C$1:$C$1598,$A13,'Inst. by Framework &amp; Suppliers'!H$1:H$1598)</f>
        <v>0</v>
      </c>
      <c r="G13" s="1448">
        <f>SUMIF('Inst. by Framework &amp; Suppliers'!$C$1:$C$1598,$A13,'Inst. by Framework &amp; Suppliers'!I$1:I$1598)</f>
        <v>0</v>
      </c>
      <c r="H13" s="347">
        <f>SUMIF('Inst. by Framework &amp; Suppliers'!$C$1:$C$1598,$A13,'Inst. by Framework &amp; Suppliers'!J$1:J$1598)</f>
        <v>0</v>
      </c>
      <c r="I13" s="39">
        <f>SUMIF('Inst. by Framework &amp; Suppliers'!$C$1:$C$1598,$A13,'Inst. by Framework &amp; Suppliers'!K$1:K$1598)</f>
        <v>0</v>
      </c>
      <c r="J13" s="30">
        <f t="shared" si="0"/>
        <v>0</v>
      </c>
      <c r="K13" s="131">
        <f t="shared" si="1"/>
        <v>59</v>
      </c>
    </row>
    <row r="14" spans="1:11" x14ac:dyDescent="0.2">
      <c r="A14" s="62" t="s">
        <v>36</v>
      </c>
      <c r="B14" s="886">
        <f>SUMIF('Inst. by Framework &amp; Suppliers'!$C$1:$C$1598,$A14,'Inst. by Framework &amp; Suppliers'!D$1:D$1598)</f>
        <v>3478.9399999999996</v>
      </c>
      <c r="C14" s="887">
        <f>SUMIF('Inst. by Framework &amp; Suppliers'!$C$1:$C$1598,$A14,'Inst. by Framework &amp; Suppliers'!E$1:E$1598)</f>
        <v>3318.4799999999996</v>
      </c>
      <c r="D14" s="887">
        <f>SUMIF('Inst. by Framework &amp; Suppliers'!$C$1:$C$1598,$A14,'Inst. by Framework &amp; Suppliers'!F$1:F$1598)</f>
        <v>896.52</v>
      </c>
      <c r="E14" s="887">
        <f>SUMIF('Inst. by Framework &amp; Suppliers'!$C$1:$C$1598,$A14,'Inst. by Framework &amp; Suppliers'!G$1:G$1598)</f>
        <v>0</v>
      </c>
      <c r="F14" s="1447">
        <f>SUMIF('Inst. by Framework &amp; Suppliers'!$C$1:$C$1598,$A14,'Inst. by Framework &amp; Suppliers'!H$1:H$1598)</f>
        <v>0</v>
      </c>
      <c r="G14" s="1448">
        <f>SUMIF('Inst. by Framework &amp; Suppliers'!$C$1:$C$1598,$A14,'Inst. by Framework &amp; Suppliers'!I$1:I$1598)</f>
        <v>0</v>
      </c>
      <c r="H14" s="347">
        <f>SUMIF('Inst. by Framework &amp; Suppliers'!$C$1:$C$1598,$A14,'Inst. by Framework &amp; Suppliers'!J$1:J$1598)</f>
        <v>0</v>
      </c>
      <c r="I14" s="39">
        <f>SUMIF('Inst. by Framework &amp; Suppliers'!$C$1:$C$1598,$A14,'Inst. by Framework &amp; Suppliers'!K$1:K$1598)</f>
        <v>0</v>
      </c>
      <c r="J14" s="30">
        <f t="shared" si="0"/>
        <v>0</v>
      </c>
      <c r="K14" s="131">
        <f t="shared" si="1"/>
        <v>59</v>
      </c>
    </row>
    <row r="15" spans="1:11" x14ac:dyDescent="0.2">
      <c r="A15" s="62" t="s">
        <v>114</v>
      </c>
      <c r="B15" s="886">
        <f>SUMIF('Inst. by Framework &amp; Suppliers'!$C$1:$C$1598,$A15,'Inst. by Framework &amp; Suppliers'!D$1:D$1598)</f>
        <v>628.13280000000009</v>
      </c>
      <c r="C15" s="887">
        <f>SUMIF('Inst. by Framework &amp; Suppliers'!$C$1:$C$1598,$A15,'Inst. by Framework &amp; Suppliers'!E$1:E$1598)</f>
        <v>296.54520000000002</v>
      </c>
      <c r="D15" s="887">
        <f>SUMIF('Inst. by Framework &amp; Suppliers'!$C$1:$C$1598,$A15,'Inst. by Framework &amp; Suppliers'!F$1:F$1598)</f>
        <v>8521.3101999999999</v>
      </c>
      <c r="E15" s="887">
        <f>SUMIF('Inst. by Framework &amp; Suppliers'!$C$1:$C$1598,$A15,'Inst. by Framework &amp; Suppliers'!G$1:G$1598)</f>
        <v>4996.7</v>
      </c>
      <c r="F15" s="1447">
        <f>SUMIF('Inst. by Framework &amp; Suppliers'!$C$1:$C$1598,$A15,'Inst. by Framework &amp; Suppliers'!H$1:H$1598)</f>
        <v>0</v>
      </c>
      <c r="G15" s="1448">
        <f>SUMIF('Inst. by Framework &amp; Suppliers'!$C$1:$C$1598,$A15,'Inst. by Framework &amp; Suppliers'!I$1:I$1598)</f>
        <v>0</v>
      </c>
      <c r="H15" s="347">
        <f>SUMIF('Inst. by Framework &amp; Suppliers'!$C$1:$C$1598,$A15,'Inst. by Framework &amp; Suppliers'!J$1:J$1598)</f>
        <v>0</v>
      </c>
      <c r="I15" s="39">
        <f>SUMIF('Inst. by Framework &amp; Suppliers'!$C$1:$C$1598,$A15,'Inst. by Framework &amp; Suppliers'!K$1:K$1598)</f>
        <v>0</v>
      </c>
      <c r="J15" s="30">
        <f t="shared" si="0"/>
        <v>0</v>
      </c>
      <c r="K15" s="131">
        <f t="shared" si="1"/>
        <v>59</v>
      </c>
    </row>
    <row r="16" spans="1:11" x14ac:dyDescent="0.2">
      <c r="A16" s="62" t="s">
        <v>11</v>
      </c>
      <c r="B16" s="886">
        <f>SUMIF('Inst. by Framework &amp; Suppliers'!$C$1:$C$1598,$A16,'Inst. by Framework &amp; Suppliers'!D$1:D$1598)</f>
        <v>1313474.7300000004</v>
      </c>
      <c r="C16" s="887">
        <f>SUMIF('Inst. by Framework &amp; Suppliers'!$C$1:$C$1598,$A16,'Inst. by Framework &amp; Suppliers'!E$1:E$1598)</f>
        <v>1162303.9599999995</v>
      </c>
      <c r="D16" s="887">
        <f>SUMIF('Inst. by Framework &amp; Suppliers'!$C$1:$C$1598,$A16,'Inst. by Framework &amp; Suppliers'!F$1:F$1598)</f>
        <v>754090.86999999988</v>
      </c>
      <c r="E16" s="887">
        <f>SUMIF('Inst. by Framework &amp; Suppliers'!$C$1:$C$1598,$A16,'Inst. by Framework &amp; Suppliers'!G$1:G$1598)</f>
        <v>766703.79</v>
      </c>
      <c r="F16" s="1447">
        <f>SUMIF('Inst. by Framework &amp; Suppliers'!$C$1:$C$1598,$A16,'Inst. by Framework &amp; Suppliers'!H$1:H$1598)</f>
        <v>995847.9</v>
      </c>
      <c r="G16" s="1448">
        <f>SUMIF('Inst. by Framework &amp; Suppliers'!$C$1:$C$1598,$A16,'Inst. by Framework &amp; Suppliers'!I$1:I$1598)</f>
        <v>1196173.3100000003</v>
      </c>
      <c r="H16" s="347">
        <f>SUMIF('Inst. by Framework &amp; Suppliers'!$C$1:$C$1598,$A16,'Inst. by Framework &amp; Suppliers'!J$1:J$1598)</f>
        <v>0</v>
      </c>
      <c r="I16" s="39">
        <f>SUMIF('Inst. by Framework &amp; Suppliers'!$C$1:$C$1598,$A16,'Inst. by Framework &amp; Suppliers'!K$1:K$1598)</f>
        <v>281043.74999999988</v>
      </c>
      <c r="J16" s="30">
        <f t="shared" si="0"/>
        <v>5.949525889416122E-2</v>
      </c>
      <c r="K16" s="131">
        <f t="shared" si="1"/>
        <v>3</v>
      </c>
    </row>
    <row r="17" spans="1:11" x14ac:dyDescent="0.2">
      <c r="A17" s="62" t="s">
        <v>121</v>
      </c>
      <c r="B17" s="886">
        <f>SUMIF('Inst. by Framework &amp; Suppliers'!$C$1:$C$1598,$A17,'Inst. by Framework &amp; Suppliers'!D$1:D$1598)</f>
        <v>67562.62</v>
      </c>
      <c r="C17" s="887">
        <f>SUMIF('Inst. by Framework &amp; Suppliers'!$C$1:$C$1598,$A17,'Inst. by Framework &amp; Suppliers'!E$1:E$1598)</f>
        <v>47211.26</v>
      </c>
      <c r="D17" s="887">
        <f>SUMIF('Inst. by Framework &amp; Suppliers'!$C$1:$C$1598,$A17,'Inst. by Framework &amp; Suppliers'!F$1:F$1598)</f>
        <v>0</v>
      </c>
      <c r="E17" s="887">
        <f>SUMIF('Inst. by Framework &amp; Suppliers'!$C$1:$C$1598,$A17,'Inst. by Framework &amp; Suppliers'!G$1:G$1598)</f>
        <v>0</v>
      </c>
      <c r="F17" s="1447">
        <f>SUMIF('Inst. by Framework &amp; Suppliers'!$C$1:$C$1598,$A17,'Inst. by Framework &amp; Suppliers'!H$1:H$1598)</f>
        <v>0</v>
      </c>
      <c r="G17" s="1448">
        <f>SUMIF('Inst. by Framework &amp; Suppliers'!$C$1:$C$1598,$A17,'Inst. by Framework &amp; Suppliers'!I$1:I$1598)</f>
        <v>0</v>
      </c>
      <c r="H17" s="347">
        <f>SUMIF('Inst. by Framework &amp; Suppliers'!$C$1:$C$1598,$A17,'Inst. by Framework &amp; Suppliers'!J$1:J$1598)</f>
        <v>0</v>
      </c>
      <c r="I17" s="39">
        <f>SUMIF('Inst. by Framework &amp; Suppliers'!$C$1:$C$1598,$A17,'Inst. by Framework &amp; Suppliers'!K$1:K$1598)</f>
        <v>0</v>
      </c>
      <c r="J17" s="30">
        <f t="shared" si="0"/>
        <v>0</v>
      </c>
      <c r="K17" s="131">
        <f t="shared" si="1"/>
        <v>59</v>
      </c>
    </row>
    <row r="18" spans="1:11" x14ac:dyDescent="0.2">
      <c r="A18" s="62" t="s">
        <v>28</v>
      </c>
      <c r="B18" s="886">
        <f>SUMIF('Inst. by Framework &amp; Suppliers'!$C$1:$C$1598,$A18,'Inst. by Framework &amp; Suppliers'!D$1:D$1598)</f>
        <v>187051.29999999996</v>
      </c>
      <c r="C18" s="887">
        <f>SUMIF('Inst. by Framework &amp; Suppliers'!$C$1:$C$1598,$A18,'Inst. by Framework &amp; Suppliers'!E$1:E$1598)</f>
        <v>168074.33000000005</v>
      </c>
      <c r="D18" s="887">
        <f>SUMIF('Inst. by Framework &amp; Suppliers'!$C$1:$C$1598,$A18,'Inst. by Framework &amp; Suppliers'!F$1:F$1598)</f>
        <v>126099.49</v>
      </c>
      <c r="E18" s="887">
        <f>SUMIF('Inst. by Framework &amp; Suppliers'!$C$1:$C$1598,$A18,'Inst. by Framework &amp; Suppliers'!G$1:G$1598)</f>
        <v>113165.02</v>
      </c>
      <c r="F18" s="1447">
        <f>SUMIF('Inst. by Framework &amp; Suppliers'!$C$1:$C$1598,$A18,'Inst. by Framework &amp; Suppliers'!H$1:H$1598)</f>
        <v>13816.580000000002</v>
      </c>
      <c r="G18" s="1448">
        <f>SUMIF('Inst. by Framework &amp; Suppliers'!$C$1:$C$1598,$A18,'Inst. by Framework &amp; Suppliers'!I$1:I$1598)</f>
        <v>0</v>
      </c>
      <c r="H18" s="347">
        <f>SUMIF('Inst. by Framework &amp; Suppliers'!$C$1:$C$1598,$A18,'Inst. by Framework &amp; Suppliers'!J$1:J$1598)</f>
        <v>0</v>
      </c>
      <c r="I18" s="39">
        <f>SUMIF('Inst. by Framework &amp; Suppliers'!$C$1:$C$1598,$A18,'Inst. by Framework &amp; Suppliers'!K$1:K$1598)</f>
        <v>0</v>
      </c>
      <c r="J18" s="30">
        <f t="shared" si="0"/>
        <v>0</v>
      </c>
      <c r="K18" s="131">
        <f t="shared" si="1"/>
        <v>59</v>
      </c>
    </row>
    <row r="19" spans="1:11" x14ac:dyDescent="0.2">
      <c r="A19" s="62" t="s">
        <v>106</v>
      </c>
      <c r="B19" s="886">
        <f>SUMIF('Inst. by Framework &amp; Suppliers'!$C$1:$C$1598,$A19,'Inst. by Framework &amp; Suppliers'!D$1:D$1598)</f>
        <v>33491.76666666667</v>
      </c>
      <c r="C19" s="887">
        <f>SUMIF('Inst. by Framework &amp; Suppliers'!$C$1:$C$1598,$A19,'Inst. by Framework &amp; Suppliers'!E$1:E$1598)</f>
        <v>15369.597222222223</v>
      </c>
      <c r="D19" s="887">
        <f>SUMIF('Inst. by Framework &amp; Suppliers'!$C$1:$C$1598,$A19,'Inst. by Framework &amp; Suppliers'!F$1:F$1598)</f>
        <v>9441.2916666666679</v>
      </c>
      <c r="E19" s="887">
        <f>SUMIF('Inst. by Framework &amp; Suppliers'!$C$1:$C$1598,$A19,'Inst. by Framework &amp; Suppliers'!G$1:G$1598)</f>
        <v>0</v>
      </c>
      <c r="F19" s="1447">
        <f>SUMIF('Inst. by Framework &amp; Suppliers'!$C$1:$C$1598,$A19,'Inst. by Framework &amp; Suppliers'!H$1:H$1598)</f>
        <v>0</v>
      </c>
      <c r="G19" s="1448">
        <f>SUMIF('Inst. by Framework &amp; Suppliers'!$C$1:$C$1598,$A19,'Inst. by Framework &amp; Suppliers'!I$1:I$1598)</f>
        <v>0</v>
      </c>
      <c r="H19" s="347">
        <f>SUMIF('Inst. by Framework &amp; Suppliers'!$C$1:$C$1598,$A19,'Inst. by Framework &amp; Suppliers'!J$1:J$1598)</f>
        <v>0</v>
      </c>
      <c r="I19" s="39">
        <f>SUMIF('Inst. by Framework &amp; Suppliers'!$C$1:$C$1598,$A19,'Inst. by Framework &amp; Suppliers'!K$1:K$1598)</f>
        <v>0</v>
      </c>
      <c r="J19" s="30">
        <f t="shared" si="0"/>
        <v>0</v>
      </c>
      <c r="K19" s="131">
        <f t="shared" si="1"/>
        <v>59</v>
      </c>
    </row>
    <row r="20" spans="1:11" x14ac:dyDescent="0.2">
      <c r="A20" s="62" t="s">
        <v>12</v>
      </c>
      <c r="B20" s="886">
        <f>SUMIF('Inst. by Framework &amp; Suppliers'!$C$1:$C$1598,$A20,'Inst. by Framework &amp; Suppliers'!D$1:D$1598)</f>
        <v>69337.19</v>
      </c>
      <c r="C20" s="887">
        <f>SUMIF('Inst. by Framework &amp; Suppliers'!$C$1:$C$1598,$A20,'Inst. by Framework &amp; Suppliers'!E$1:E$1598)</f>
        <v>97916.618499999997</v>
      </c>
      <c r="D20" s="887">
        <f>SUMIF('Inst. by Framework &amp; Suppliers'!$C$1:$C$1598,$A20,'Inst. by Framework &amp; Suppliers'!F$1:F$1598)</f>
        <v>86910.24</v>
      </c>
      <c r="E20" s="887">
        <f>SUMIF('Inst. by Framework &amp; Suppliers'!$C$1:$C$1598,$A20,'Inst. by Framework &amp; Suppliers'!G$1:G$1598)</f>
        <v>76827.950000000012</v>
      </c>
      <c r="F20" s="1447">
        <f>SUMIF('Inst. by Framework &amp; Suppliers'!$C$1:$C$1598,$A20,'Inst. by Framework &amp; Suppliers'!H$1:H$1598)</f>
        <v>52856.990000000005</v>
      </c>
      <c r="G20" s="1448">
        <f>SUMIF('Inst. by Framework &amp; Suppliers'!$C$1:$C$1598,$A20,'Inst. by Framework &amp; Suppliers'!I$1:I$1598)</f>
        <v>29035.760000000006</v>
      </c>
      <c r="H20" s="347">
        <f>SUMIF('Inst. by Framework &amp; Suppliers'!$C$1:$C$1598,$A20,'Inst. by Framework &amp; Suppliers'!J$1:J$1598)</f>
        <v>0</v>
      </c>
      <c r="I20" s="39">
        <f>SUMIF('Inst. by Framework &amp; Suppliers'!$C$1:$C$1598,$A20,'Inst. by Framework &amp; Suppliers'!K$1:K$1598)</f>
        <v>3869.06</v>
      </c>
      <c r="J20" s="30">
        <f t="shared" si="0"/>
        <v>8.1905655748275318E-4</v>
      </c>
      <c r="K20" s="131">
        <f t="shared" si="1"/>
        <v>48</v>
      </c>
    </row>
    <row r="21" spans="1:11" x14ac:dyDescent="0.2">
      <c r="A21" s="62" t="s">
        <v>94</v>
      </c>
      <c r="B21" s="886">
        <f>SUMIF('Inst. by Framework &amp; Suppliers'!$C$1:$C$1598,$A21,'Inst. by Framework &amp; Suppliers'!D$1:D$1598)</f>
        <v>0</v>
      </c>
      <c r="C21" s="887">
        <f>SUMIF('Inst. by Framework &amp; Suppliers'!$C$1:$C$1598,$A21,'Inst. by Framework &amp; Suppliers'!E$1:E$1598)</f>
        <v>7986.41</v>
      </c>
      <c r="D21" s="887">
        <f>SUMIF('Inst. by Framework &amp; Suppliers'!$C$1:$C$1598,$A21,'Inst. by Framework &amp; Suppliers'!F$1:F$1598)</f>
        <v>56165.56</v>
      </c>
      <c r="E21" s="887">
        <f>SUMIF('Inst. by Framework &amp; Suppliers'!$C$1:$C$1598,$A21,'Inst. by Framework &amp; Suppliers'!G$1:G$1598)</f>
        <v>86058.000000000015</v>
      </c>
      <c r="F21" s="1447">
        <f>SUMIF('Inst. by Framework &amp; Suppliers'!$C$1:$C$1598,$A21,'Inst. by Framework &amp; Suppliers'!H$1:H$1598)</f>
        <v>31980.379999999997</v>
      </c>
      <c r="G21" s="1448">
        <f>SUMIF('Inst. by Framework &amp; Suppliers'!$C$1:$C$1598,$A21,'Inst. by Framework &amp; Suppliers'!I$1:I$1598)</f>
        <v>24131.49</v>
      </c>
      <c r="H21" s="347">
        <f>SUMIF('Inst. by Framework &amp; Suppliers'!$C$1:$C$1598,$A21,'Inst. by Framework &amp; Suppliers'!J$1:J$1598)</f>
        <v>71019.25</v>
      </c>
      <c r="I21" s="39">
        <f>SUMIF('Inst. by Framework &amp; Suppliers'!$C$1:$C$1598,$A21,'Inst. by Framework &amp; Suppliers'!K$1:K$1598)</f>
        <v>70854.739999999991</v>
      </c>
      <c r="J21" s="30">
        <f t="shared" si="0"/>
        <v>1.4999519114652015E-2</v>
      </c>
      <c r="K21" s="131">
        <f t="shared" si="1"/>
        <v>15</v>
      </c>
    </row>
    <row r="22" spans="1:11" x14ac:dyDescent="0.2">
      <c r="A22" s="62" t="s">
        <v>117</v>
      </c>
      <c r="B22" s="886">
        <f>SUMIF('Inst. by Framework &amp; Suppliers'!$C$1:$C$1598,$A22,'Inst. by Framework &amp; Suppliers'!D$1:D$1598)</f>
        <v>228</v>
      </c>
      <c r="C22" s="887">
        <f>SUMIF('Inst. by Framework &amp; Suppliers'!$C$1:$C$1598,$A22,'Inst. by Framework &amp; Suppliers'!E$1:E$1598)</f>
        <v>753.09</v>
      </c>
      <c r="D22" s="887">
        <f>SUMIF('Inst. by Framework &amp; Suppliers'!$C$1:$C$1598,$A22,'Inst. by Framework &amp; Suppliers'!F$1:F$1598)</f>
        <v>2584</v>
      </c>
      <c r="E22" s="887">
        <f>SUMIF('Inst. by Framework &amp; Suppliers'!$C$1:$C$1598,$A22,'Inst. by Framework &amp; Suppliers'!G$1:G$1598)</f>
        <v>17409</v>
      </c>
      <c r="F22" s="1447">
        <f>SUMIF('Inst. by Framework &amp; Suppliers'!$C$1:$C$1598,$A22,'Inst. by Framework &amp; Suppliers'!H$1:H$1598)</f>
        <v>35838.380000000005</v>
      </c>
      <c r="G22" s="1448">
        <f>SUMIF('Inst. by Framework &amp; Suppliers'!$C$1:$C$1598,$A22,'Inst. by Framework &amp; Suppliers'!I$1:I$1598)</f>
        <v>55865.04</v>
      </c>
      <c r="H22" s="347">
        <f>SUMIF('Inst. by Framework &amp; Suppliers'!$C$1:$C$1598,$A22,'Inst. by Framework &amp; Suppliers'!J$1:J$1598)</f>
        <v>7711</v>
      </c>
      <c r="I22" s="39">
        <f>SUMIF('Inst. by Framework &amp; Suppliers'!$C$1:$C$1598,$A22,'Inst. by Framework &amp; Suppliers'!K$1:K$1598)</f>
        <v>21152</v>
      </c>
      <c r="J22" s="30">
        <f t="shared" si="0"/>
        <v>4.4777502297393152E-3</v>
      </c>
      <c r="K22" s="131">
        <f t="shared" si="1"/>
        <v>30</v>
      </c>
    </row>
    <row r="23" spans="1:11" x14ac:dyDescent="0.2">
      <c r="A23" s="62" t="s">
        <v>123</v>
      </c>
      <c r="B23" s="886">
        <f>SUMIF('Inst. by Framework &amp; Suppliers'!$C$1:$C$1598,$A23,'Inst. by Framework &amp; Suppliers'!D$1:D$1598)</f>
        <v>0</v>
      </c>
      <c r="C23" s="887">
        <f>SUMIF('Inst. by Framework &amp; Suppliers'!$C$1:$C$1598,$A23,'Inst. by Framework &amp; Suppliers'!E$1:E$1598)</f>
        <v>0</v>
      </c>
      <c r="D23" s="887">
        <f>SUMIF('Inst. by Framework &amp; Suppliers'!$C$1:$C$1598,$A23,'Inst. by Framework &amp; Suppliers'!F$1:F$1598)</f>
        <v>15834.57</v>
      </c>
      <c r="E23" s="887">
        <f>SUMIF('Inst. by Framework &amp; Suppliers'!$C$1:$C$1598,$A23,'Inst. by Framework &amp; Suppliers'!G$1:G$1598)</f>
        <v>9024.4599999999991</v>
      </c>
      <c r="F23" s="1447">
        <f>SUMIF('Inst. by Framework &amp; Suppliers'!$C$1:$C$1598,$A23,'Inst. by Framework &amp; Suppliers'!H$1:H$1598)</f>
        <v>8074.6900000000005</v>
      </c>
      <c r="G23" s="1448">
        <f>SUMIF('Inst. by Framework &amp; Suppliers'!$C$1:$C$1598,$A23,'Inst. by Framework &amp; Suppliers'!I$1:I$1598)</f>
        <v>4238.42</v>
      </c>
      <c r="H23" s="347">
        <f>SUMIF('Inst. by Framework &amp; Suppliers'!$C$1:$C$1598,$A23,'Inst. by Framework &amp; Suppliers'!J$1:J$1598)</f>
        <v>0</v>
      </c>
      <c r="I23" s="39">
        <f>SUMIF('Inst. by Framework &amp; Suppliers'!$C$1:$C$1598,$A23,'Inst. by Framework &amp; Suppliers'!K$1:K$1598)</f>
        <v>0</v>
      </c>
      <c r="J23" s="30">
        <f t="shared" si="0"/>
        <v>0</v>
      </c>
      <c r="K23" s="131">
        <f t="shared" si="1"/>
        <v>59</v>
      </c>
    </row>
    <row r="24" spans="1:11" x14ac:dyDescent="0.2">
      <c r="A24" s="62" t="s">
        <v>5</v>
      </c>
      <c r="B24" s="886">
        <f>SUMIF('Inst. by Framework &amp; Suppliers'!$C$1:$C$1598,$A24,'Inst. by Framework &amp; Suppliers'!D$1:D$1598)</f>
        <v>307614.32</v>
      </c>
      <c r="C24" s="887">
        <f>SUMIF('Inst. by Framework &amp; Suppliers'!$C$1:$C$1598,$A24,'Inst. by Framework &amp; Suppliers'!E$1:E$1598)</f>
        <v>254574.85000000003</v>
      </c>
      <c r="D24" s="887">
        <f>SUMIF('Inst. by Framework &amp; Suppliers'!$C$1:$C$1598,$A24,'Inst. by Framework &amp; Suppliers'!F$1:F$1598)</f>
        <v>267539.34999999998</v>
      </c>
      <c r="E24" s="887">
        <f>SUMIF('Inst. by Framework &amp; Suppliers'!$C$1:$C$1598,$A24,'Inst. by Framework &amp; Suppliers'!G$1:G$1598)</f>
        <v>236014.99000000002</v>
      </c>
      <c r="F24" s="1447">
        <f>SUMIF('Inst. by Framework &amp; Suppliers'!$C$1:$C$1598,$A24,'Inst. by Framework &amp; Suppliers'!H$1:H$1598)</f>
        <v>108323.09000000001</v>
      </c>
      <c r="G24" s="1448">
        <f>SUMIF('Inst. by Framework &amp; Suppliers'!$C$1:$C$1598,$A24,'Inst. by Framework &amp; Suppliers'!I$1:I$1598)</f>
        <v>75168.689999999988</v>
      </c>
      <c r="H24" s="347">
        <f>SUMIF('Inst. by Framework &amp; Suppliers'!$C$1:$C$1598,$A24,'Inst. by Framework &amp; Suppliers'!J$1:J$1598)</f>
        <v>3347.4700000000003</v>
      </c>
      <c r="I24" s="39">
        <f>SUMIF('Inst. by Framework &amp; Suppliers'!$C$1:$C$1598,$A24,'Inst. by Framework &amp; Suppliers'!K$1:K$1598)</f>
        <v>11160.690000000002</v>
      </c>
      <c r="J24" s="30">
        <f t="shared" si="0"/>
        <v>2.3626504449484344E-3</v>
      </c>
      <c r="K24" s="131">
        <f t="shared" si="1"/>
        <v>35</v>
      </c>
    </row>
    <row r="25" spans="1:11" x14ac:dyDescent="0.2">
      <c r="A25" s="62" t="s">
        <v>171</v>
      </c>
      <c r="B25" s="886">
        <f>SUMIF('Inst. by Framework &amp; Suppliers'!$C$1:$C$1598,$A25,'Inst. by Framework &amp; Suppliers'!D$1:D$1598)</f>
        <v>40819.070000000007</v>
      </c>
      <c r="C25" s="887">
        <f>SUMIF('Inst. by Framework &amp; Suppliers'!$C$1:$C$1598,$A25,'Inst. by Framework &amp; Suppliers'!E$1:E$1598)</f>
        <v>16070.219999999998</v>
      </c>
      <c r="D25" s="887">
        <f>SUMIF('Inst. by Framework &amp; Suppliers'!$C$1:$C$1598,$A25,'Inst. by Framework &amp; Suppliers'!F$1:F$1598)</f>
        <v>0</v>
      </c>
      <c r="E25" s="887">
        <f>SUMIF('Inst. by Framework &amp; Suppliers'!$C$1:$C$1598,$A25,'Inst. by Framework &amp; Suppliers'!G$1:G$1598)</f>
        <v>0</v>
      </c>
      <c r="F25" s="1447">
        <f>SUMIF('Inst. by Framework &amp; Suppliers'!$C$1:$C$1598,$A25,'Inst. by Framework &amp; Suppliers'!H$1:H$1598)</f>
        <v>0</v>
      </c>
      <c r="G25" s="1448">
        <f>SUMIF('Inst. by Framework &amp; Suppliers'!$C$1:$C$1598,$A25,'Inst. by Framework &amp; Suppliers'!I$1:I$1598)</f>
        <v>0</v>
      </c>
      <c r="H25" s="347">
        <f>SUMIF('Inst. by Framework &amp; Suppliers'!$C$1:$C$1598,$A25,'Inst. by Framework &amp; Suppliers'!J$1:J$1598)</f>
        <v>0</v>
      </c>
      <c r="I25" s="39">
        <f>SUMIF('Inst. by Framework &amp; Suppliers'!$C$1:$C$1598,$A25,'Inst. by Framework &amp; Suppliers'!K$1:K$1598)</f>
        <v>0</v>
      </c>
      <c r="J25" s="30">
        <f t="shared" si="0"/>
        <v>0</v>
      </c>
      <c r="K25" s="131">
        <f t="shared" si="1"/>
        <v>59</v>
      </c>
    </row>
    <row r="26" spans="1:11" x14ac:dyDescent="0.2">
      <c r="A26" s="62" t="s">
        <v>29</v>
      </c>
      <c r="B26" s="886">
        <f>SUMIF('Inst. by Framework &amp; Suppliers'!$C$1:$C$1598,$A26,'Inst. by Framework &amp; Suppliers'!D$1:D$1598)</f>
        <v>952836</v>
      </c>
      <c r="C26" s="887">
        <f>SUMIF('Inst. by Framework &amp; Suppliers'!$C$1:$C$1598,$A26,'Inst. by Framework &amp; Suppliers'!E$1:E$1598)</f>
        <v>809372</v>
      </c>
      <c r="D26" s="887">
        <f>SUMIF('Inst. by Framework &amp; Suppliers'!$C$1:$C$1598,$A26,'Inst. by Framework &amp; Suppliers'!F$1:F$1598)</f>
        <v>641308</v>
      </c>
      <c r="E26" s="887">
        <f>SUMIF('Inst. by Framework &amp; Suppliers'!$C$1:$C$1598,$A26,'Inst. by Framework &amp; Suppliers'!G$1:G$1598)</f>
        <v>570067</v>
      </c>
      <c r="F26" s="1447">
        <f>SUMIF('Inst. by Framework &amp; Suppliers'!$C$1:$C$1598,$A26,'Inst. by Framework &amp; Suppliers'!H$1:H$1598)</f>
        <v>349384.61000000004</v>
      </c>
      <c r="G26" s="1448">
        <f>SUMIF('Inst. by Framework &amp; Suppliers'!$C$1:$C$1598,$A26,'Inst. by Framework &amp; Suppliers'!I$1:I$1598)</f>
        <v>359262.36999999988</v>
      </c>
      <c r="H26" s="347">
        <f>SUMIF('Inst. by Framework &amp; Suppliers'!$C$1:$C$1598,$A26,'Inst. by Framework &amp; Suppliers'!J$1:J$1598)</f>
        <v>73314</v>
      </c>
      <c r="I26" s="39">
        <f>SUMIF('Inst. by Framework &amp; Suppliers'!$C$1:$C$1598,$A26,'Inst. by Framework &amp; Suppliers'!K$1:K$1598)</f>
        <v>151026</v>
      </c>
      <c r="J26" s="30">
        <f t="shared" si="0"/>
        <v>3.1971289059975878E-2</v>
      </c>
      <c r="K26" s="131">
        <f t="shared" si="1"/>
        <v>5</v>
      </c>
    </row>
    <row r="27" spans="1:11" x14ac:dyDescent="0.2">
      <c r="A27" s="62" t="s">
        <v>102</v>
      </c>
      <c r="B27" s="886">
        <f>SUMIF('Inst. by Framework &amp; Suppliers'!$C$1:$C$1598,$A27,'Inst. by Framework &amp; Suppliers'!D$1:D$1598)</f>
        <v>26218.9</v>
      </c>
      <c r="C27" s="887">
        <f>SUMIF('Inst. by Framework &amp; Suppliers'!$C$1:$C$1598,$A27,'Inst. by Framework &amp; Suppliers'!E$1:E$1598)</f>
        <v>10436.400000000001</v>
      </c>
      <c r="D27" s="887">
        <f>SUMIF('Inst. by Framework &amp; Suppliers'!$C$1:$C$1598,$A27,'Inst. by Framework &amp; Suppliers'!F$1:F$1598)</f>
        <v>15268.42</v>
      </c>
      <c r="E27" s="887">
        <f>SUMIF('Inst. by Framework &amp; Suppliers'!$C$1:$C$1598,$A27,'Inst. by Framework &amp; Suppliers'!G$1:G$1598)</f>
        <v>35259.199999999997</v>
      </c>
      <c r="F27" s="1447">
        <f>SUMIF('Inst. by Framework &amp; Suppliers'!$C$1:$C$1598,$A27,'Inst. by Framework &amp; Suppliers'!H$1:H$1598)</f>
        <v>62640.789999999994</v>
      </c>
      <c r="G27" s="1448">
        <f>SUMIF('Inst. by Framework &amp; Suppliers'!$C$1:$C$1598,$A27,'Inst. by Framework &amp; Suppliers'!I$1:I$1598)</f>
        <v>63983.460000000006</v>
      </c>
      <c r="H27" s="347">
        <f>SUMIF('Inst. by Framework &amp; Suppliers'!$C$1:$C$1598,$A27,'Inst. by Framework &amp; Suppliers'!J$1:J$1598)</f>
        <v>9210.0399999999991</v>
      </c>
      <c r="I27" s="39">
        <f>SUMIF('Inst. by Framework &amp; Suppliers'!$C$1:$C$1598,$A27,'Inst. by Framework &amp; Suppliers'!K$1:K$1598)</f>
        <v>17445.53</v>
      </c>
      <c r="J27" s="30">
        <f t="shared" si="0"/>
        <v>3.6931129900446345E-3</v>
      </c>
      <c r="K27" s="131">
        <f t="shared" si="1"/>
        <v>32</v>
      </c>
    </row>
    <row r="28" spans="1:11" x14ac:dyDescent="0.2">
      <c r="A28" s="62" t="s">
        <v>115</v>
      </c>
      <c r="B28" s="886">
        <f>SUMIF('Inst. by Framework &amp; Suppliers'!$C$1:$C$1598,$A28,'Inst. by Framework &amp; Suppliers'!D$1:D$1598)</f>
        <v>3842.2000000000003</v>
      </c>
      <c r="C28" s="887">
        <f>SUMIF('Inst. by Framework &amp; Suppliers'!$C$1:$C$1598,$A28,'Inst. by Framework &amp; Suppliers'!E$1:E$1598)</f>
        <v>0</v>
      </c>
      <c r="D28" s="887">
        <f>SUMIF('Inst. by Framework &amp; Suppliers'!$C$1:$C$1598,$A28,'Inst. by Framework &amp; Suppliers'!F$1:F$1598)</f>
        <v>0</v>
      </c>
      <c r="E28" s="887">
        <f>SUMIF('Inst. by Framework &amp; Suppliers'!$C$1:$C$1598,$A28,'Inst. by Framework &amp; Suppliers'!G$1:G$1598)</f>
        <v>0</v>
      </c>
      <c r="F28" s="1447">
        <f>SUMIF('Inst. by Framework &amp; Suppliers'!$C$1:$C$1598,$A28,'Inst. by Framework &amp; Suppliers'!H$1:H$1598)</f>
        <v>0</v>
      </c>
      <c r="G28" s="1448">
        <f>SUMIF('Inst. by Framework &amp; Suppliers'!$C$1:$C$1598,$A28,'Inst. by Framework &amp; Suppliers'!I$1:I$1598)</f>
        <v>0</v>
      </c>
      <c r="H28" s="347">
        <f>SUMIF('Inst. by Framework &amp; Suppliers'!$C$1:$C$1598,$A28,'Inst. by Framework &amp; Suppliers'!J$1:J$1598)</f>
        <v>0</v>
      </c>
      <c r="I28" s="39">
        <f>SUMIF('Inst. by Framework &amp; Suppliers'!$C$1:$C$1598,$A28,'Inst. by Framework &amp; Suppliers'!K$1:K$1598)</f>
        <v>0</v>
      </c>
      <c r="J28" s="30">
        <f t="shared" si="0"/>
        <v>0</v>
      </c>
      <c r="K28" s="131">
        <f t="shared" si="1"/>
        <v>59</v>
      </c>
    </row>
    <row r="29" spans="1:11" x14ac:dyDescent="0.2">
      <c r="A29" s="62" t="s">
        <v>294</v>
      </c>
      <c r="B29" s="886">
        <f>SUMIF('Inst. by Framework &amp; Suppliers'!$C$1:$C$1598,$A29,'Inst. by Framework &amp; Suppliers'!D$1:D$1598)</f>
        <v>0</v>
      </c>
      <c r="C29" s="887">
        <f>SUMIF('Inst. by Framework &amp; Suppliers'!$C$1:$C$1598,$A29,'Inst. by Framework &amp; Suppliers'!E$1:E$1598)</f>
        <v>0</v>
      </c>
      <c r="D29" s="887">
        <f>SUMIF('Inst. by Framework &amp; Suppliers'!$C$1:$C$1598,$A29,'Inst. by Framework &amp; Suppliers'!F$1:F$1598)</f>
        <v>0</v>
      </c>
      <c r="E29" s="887">
        <f>SUMIF('Inst. by Framework &amp; Suppliers'!$C$1:$C$1598,$A29,'Inst. by Framework &amp; Suppliers'!G$1:G$1598)</f>
        <v>0</v>
      </c>
      <c r="F29" s="1447">
        <f>SUMIF('Inst. by Framework &amp; Suppliers'!$C$1:$C$1598,$A29,'Inst. by Framework &amp; Suppliers'!H$1:H$1598)</f>
        <v>0</v>
      </c>
      <c r="G29" s="1448">
        <f>SUMIF('Inst. by Framework &amp; Suppliers'!$C$1:$C$1598,$A29,'Inst. by Framework &amp; Suppliers'!I$1:I$1598)</f>
        <v>34559.229999999996</v>
      </c>
      <c r="H29" s="347">
        <f>SUMIF('Inst. by Framework &amp; Suppliers'!$C$1:$C$1598,$A29,'Inst. by Framework &amp; Suppliers'!J$1:J$1598)</f>
        <v>24425.600000000002</v>
      </c>
      <c r="I29" s="39">
        <f>SUMIF('Inst. by Framework &amp; Suppliers'!$C$1:$C$1598,$A29,'Inst. by Framework &amp; Suppliers'!K$1:K$1598)</f>
        <v>45048.080000000009</v>
      </c>
      <c r="J29" s="30">
        <f t="shared" si="0"/>
        <v>9.5364055677626264E-3</v>
      </c>
      <c r="K29" s="131">
        <f t="shared" si="1"/>
        <v>21</v>
      </c>
    </row>
    <row r="30" spans="1:11" x14ac:dyDescent="0.2">
      <c r="A30" s="62" t="s">
        <v>6</v>
      </c>
      <c r="B30" s="886">
        <f>SUMIF('Inst. by Framework &amp; Suppliers'!$C$1:$C$1598,$A30,'Inst. by Framework &amp; Suppliers'!D$1:D$1598)</f>
        <v>29236.83</v>
      </c>
      <c r="C30" s="887">
        <f>SUMIF('Inst. by Framework &amp; Suppliers'!$C$1:$C$1598,$A30,'Inst. by Framework &amp; Suppliers'!E$1:E$1598)</f>
        <v>20745.37</v>
      </c>
      <c r="D30" s="887">
        <f>SUMIF('Inst. by Framework &amp; Suppliers'!$C$1:$C$1598,$A30,'Inst. by Framework &amp; Suppliers'!F$1:F$1598)</f>
        <v>15999.620000000003</v>
      </c>
      <c r="E30" s="887">
        <f>SUMIF('Inst. by Framework &amp; Suppliers'!$C$1:$C$1598,$A30,'Inst. by Framework &amp; Suppliers'!G$1:G$1598)</f>
        <v>19118.039999999997</v>
      </c>
      <c r="F30" s="1447">
        <f>SUMIF('Inst. by Framework &amp; Suppliers'!$C$1:$C$1598,$A30,'Inst. by Framework &amp; Suppliers'!H$1:H$1598)</f>
        <v>58723.200000000004</v>
      </c>
      <c r="G30" s="1448">
        <f>SUMIF('Inst. by Framework &amp; Suppliers'!$C$1:$C$1598,$A30,'Inst. by Framework &amp; Suppliers'!I$1:I$1598)</f>
        <v>39758.6</v>
      </c>
      <c r="H30" s="347">
        <f>SUMIF('Inst. by Framework &amp; Suppliers'!$C$1:$C$1598,$A30,'Inst. by Framework &amp; Suppliers'!J$1:J$1598)</f>
        <v>0</v>
      </c>
      <c r="I30" s="39">
        <f>SUMIF('Inst. by Framework &amp; Suppliers'!$C$1:$C$1598,$A30,'Inst. by Framework &amp; Suppliers'!K$1:K$1598)</f>
        <v>0</v>
      </c>
      <c r="J30" s="30">
        <f t="shared" si="0"/>
        <v>0</v>
      </c>
      <c r="K30" s="131">
        <f t="shared" si="1"/>
        <v>59</v>
      </c>
    </row>
    <row r="31" spans="1:11" x14ac:dyDescent="0.2">
      <c r="A31" s="62" t="s">
        <v>199</v>
      </c>
      <c r="B31" s="886">
        <f>SUMIF('Inst. by Framework &amp; Suppliers'!$C$1:$C$1598,$A31,'Inst. by Framework &amp; Suppliers'!D$1:D$1598)</f>
        <v>108600.95</v>
      </c>
      <c r="C31" s="887">
        <f>SUMIF('Inst. by Framework &amp; Suppliers'!$C$1:$C$1598,$A31,'Inst. by Framework &amp; Suppliers'!E$1:E$1598)</f>
        <v>123003.68000000001</v>
      </c>
      <c r="D31" s="887">
        <f>SUMIF('Inst. by Framework &amp; Suppliers'!$C$1:$C$1598,$A31,'Inst. by Framework &amp; Suppliers'!F$1:F$1598)</f>
        <v>128289.12</v>
      </c>
      <c r="E31" s="887">
        <f>SUMIF('Inst. by Framework &amp; Suppliers'!$C$1:$C$1598,$A31,'Inst. by Framework &amp; Suppliers'!G$1:G$1598)</f>
        <v>132420.98000000001</v>
      </c>
      <c r="F31" s="1447">
        <f>SUMIF('Inst. by Framework &amp; Suppliers'!$C$1:$C$1598,$A31,'Inst. by Framework &amp; Suppliers'!H$1:H$1598)</f>
        <v>138660</v>
      </c>
      <c r="G31" s="1448">
        <f>SUMIF('Inst. by Framework &amp; Suppliers'!$C$1:$C$1598,$A31,'Inst. by Framework &amp; Suppliers'!I$1:I$1598)</f>
        <v>139668.33000000002</v>
      </c>
      <c r="H31" s="347">
        <f>SUMIF('Inst. by Framework &amp; Suppliers'!$C$1:$C$1598,$A31,'Inst. by Framework &amp; Suppliers'!J$1:J$1598)</f>
        <v>20528.170000000002</v>
      </c>
      <c r="I31" s="39">
        <f>SUMIF('Inst. by Framework &amp; Suppliers'!$C$1:$C$1598,$A31,'Inst. by Framework &amp; Suppliers'!K$1:K$1598)</f>
        <v>48953.93</v>
      </c>
      <c r="J31" s="30">
        <f t="shared" si="0"/>
        <v>1.0363250345316866E-2</v>
      </c>
      <c r="K31" s="131">
        <f t="shared" si="1"/>
        <v>17</v>
      </c>
    </row>
    <row r="32" spans="1:11" x14ac:dyDescent="0.2">
      <c r="A32" s="62" t="s">
        <v>107</v>
      </c>
      <c r="B32" s="886">
        <f>SUMIF('Inst. by Framework &amp; Suppliers'!$C$1:$C$1598,$A32,'Inst. by Framework &amp; Suppliers'!D$1:D$1598)</f>
        <v>5004.2000000000007</v>
      </c>
      <c r="C32" s="887">
        <f>SUMIF('Inst. by Framework &amp; Suppliers'!$C$1:$C$1598,$A32,'Inst. by Framework &amp; Suppliers'!E$1:E$1598)</f>
        <v>0</v>
      </c>
      <c r="D32" s="887">
        <f>SUMIF('Inst. by Framework &amp; Suppliers'!$C$1:$C$1598,$A32,'Inst. by Framework &amp; Suppliers'!F$1:F$1598)</f>
        <v>0</v>
      </c>
      <c r="E32" s="887">
        <f>SUMIF('Inst. by Framework &amp; Suppliers'!$C$1:$C$1598,$A32,'Inst. by Framework &amp; Suppliers'!G$1:G$1598)</f>
        <v>0</v>
      </c>
      <c r="F32" s="1447">
        <f>SUMIF('Inst. by Framework &amp; Suppliers'!$C$1:$C$1598,$A32,'Inst. by Framework &amp; Suppliers'!H$1:H$1598)</f>
        <v>171.86</v>
      </c>
      <c r="G32" s="1448">
        <f>SUMIF('Inst. by Framework &amp; Suppliers'!$C$1:$C$1598,$A32,'Inst. by Framework &amp; Suppliers'!I$1:I$1598)</f>
        <v>0</v>
      </c>
      <c r="H32" s="347">
        <f>SUMIF('Inst. by Framework &amp; Suppliers'!$C$1:$C$1598,$A32,'Inst. by Framework &amp; Suppliers'!J$1:J$1598)</f>
        <v>0</v>
      </c>
      <c r="I32" s="39">
        <f>SUMIF('Inst. by Framework &amp; Suppliers'!$C$1:$C$1598,$A32,'Inst. by Framework &amp; Suppliers'!K$1:K$1598)</f>
        <v>0</v>
      </c>
      <c r="J32" s="30">
        <f t="shared" si="0"/>
        <v>0</v>
      </c>
      <c r="K32" s="131">
        <f t="shared" si="1"/>
        <v>59</v>
      </c>
    </row>
    <row r="33" spans="1:11" x14ac:dyDescent="0.2">
      <c r="A33" s="62" t="s">
        <v>99</v>
      </c>
      <c r="B33" s="886">
        <f>SUMIF('Inst. by Framework &amp; Suppliers'!$C$1:$C$1598,$A33,'Inst. by Framework &amp; Suppliers'!D$1:D$1598)</f>
        <v>9002.6500639599999</v>
      </c>
      <c r="C33" s="887">
        <f>SUMIF('Inst. by Framework &amp; Suppliers'!$C$1:$C$1598,$A33,'Inst. by Framework &amp; Suppliers'!E$1:E$1598)</f>
        <v>7472.6600495499988</v>
      </c>
      <c r="D33" s="887">
        <f>SUMIF('Inst. by Framework &amp; Suppliers'!$C$1:$C$1598,$A33,'Inst. by Framework &amp; Suppliers'!F$1:F$1598)</f>
        <v>7565.9900608999997</v>
      </c>
      <c r="E33" s="887">
        <f>SUMIF('Inst. by Framework &amp; Suppliers'!$C$1:$C$1598,$A33,'Inst. by Framework &amp; Suppliers'!G$1:G$1598)</f>
        <v>3103.9500066000001</v>
      </c>
      <c r="F33" s="1447">
        <f>SUMIF('Inst. by Framework &amp; Suppliers'!$C$1:$C$1598,$A33,'Inst. by Framework &amp; Suppliers'!H$1:H$1598)</f>
        <v>0</v>
      </c>
      <c r="G33" s="1448">
        <f>SUMIF('Inst. by Framework &amp; Suppliers'!$C$1:$C$1598,$A33,'Inst. by Framework &amp; Suppliers'!I$1:I$1598)</f>
        <v>0</v>
      </c>
      <c r="H33" s="347">
        <f>SUMIF('Inst. by Framework &amp; Suppliers'!$C$1:$C$1598,$A33,'Inst. by Framework &amp; Suppliers'!J$1:J$1598)</f>
        <v>0</v>
      </c>
      <c r="I33" s="39">
        <f>SUMIF('Inst. by Framework &amp; Suppliers'!$C$1:$C$1598,$A33,'Inst. by Framework &amp; Suppliers'!K$1:K$1598)</f>
        <v>0</v>
      </c>
      <c r="J33" s="30">
        <f t="shared" si="0"/>
        <v>0</v>
      </c>
      <c r="K33" s="131">
        <f t="shared" si="1"/>
        <v>59</v>
      </c>
    </row>
    <row r="34" spans="1:11" x14ac:dyDescent="0.2">
      <c r="A34" s="62" t="s">
        <v>246</v>
      </c>
      <c r="B34" s="886">
        <f>SUMIF('Inst. by Framework &amp; Suppliers'!$C$1:$C$1598,$A34,'Inst. by Framework &amp; Suppliers'!D$1:D$1598)</f>
        <v>6293.2500000000009</v>
      </c>
      <c r="C34" s="887">
        <f>SUMIF('Inst. by Framework &amp; Suppliers'!$C$1:$C$1598,$A34,'Inst. by Framework &amp; Suppliers'!E$1:E$1598)</f>
        <v>14972.899999999998</v>
      </c>
      <c r="D34" s="887">
        <f>SUMIF('Inst. by Framework &amp; Suppliers'!$C$1:$C$1598,$A34,'Inst. by Framework &amp; Suppliers'!F$1:F$1598)</f>
        <v>10859.91</v>
      </c>
      <c r="E34" s="887">
        <f>SUMIF('Inst. by Framework &amp; Suppliers'!$C$1:$C$1598,$A34,'Inst. by Framework &amp; Suppliers'!G$1:G$1598)</f>
        <v>8759.2100000000009</v>
      </c>
      <c r="F34" s="1447">
        <f>SUMIF('Inst. by Framework &amp; Suppliers'!$C$1:$C$1598,$A34,'Inst. by Framework &amp; Suppliers'!H$1:H$1598)</f>
        <v>5393.06</v>
      </c>
      <c r="G34" s="1448">
        <f>SUMIF('Inst. by Framework &amp; Suppliers'!$C$1:$C$1598,$A34,'Inst. by Framework &amp; Suppliers'!I$1:I$1598)</f>
        <v>3791.7599999999993</v>
      </c>
      <c r="H34" s="347">
        <f>SUMIF('Inst. by Framework &amp; Suppliers'!$C$1:$C$1598,$A34,'Inst. by Framework &amp; Suppliers'!J$1:J$1598)</f>
        <v>9358.119999999999</v>
      </c>
      <c r="I34" s="39">
        <f>SUMIF('Inst. by Framework &amp; Suppliers'!$C$1:$C$1598,$A34,'Inst. by Framework &amp; Suppliers'!K$1:K$1598)</f>
        <v>10255.530000000001</v>
      </c>
      <c r="J34" s="30">
        <f t="shared" ref="J34:J65" si="2">IF(ISERROR(I34/$I$103),0,I34/$I$103)</f>
        <v>2.1710335577533302E-3</v>
      </c>
      <c r="K34" s="131">
        <f t="shared" ref="K34:K65" si="3">RANK(I34,$I$2:$I$102,0)</f>
        <v>37</v>
      </c>
    </row>
    <row r="35" spans="1:11" x14ac:dyDescent="0.2">
      <c r="A35" s="62" t="s">
        <v>68</v>
      </c>
      <c r="B35" s="886">
        <f>SUMIF('Inst. by Framework &amp; Suppliers'!$C$1:$C$1598,$A35,'Inst. by Framework &amp; Suppliers'!D$1:D$1598)</f>
        <v>0</v>
      </c>
      <c r="C35" s="887">
        <f>SUMIF('Inst. by Framework &amp; Suppliers'!$C$1:$C$1598,$A35,'Inst. by Framework &amp; Suppliers'!E$1:E$1598)</f>
        <v>0</v>
      </c>
      <c r="D35" s="887">
        <f>SUMIF('Inst. by Framework &amp; Suppliers'!$C$1:$C$1598,$A35,'Inst. by Framework &amp; Suppliers'!F$1:F$1598)</f>
        <v>35063.49</v>
      </c>
      <c r="E35" s="887">
        <f>SUMIF('Inst. by Framework &amp; Suppliers'!$C$1:$C$1598,$A35,'Inst. by Framework &amp; Suppliers'!G$1:G$1598)</f>
        <v>43755.23</v>
      </c>
      <c r="F35" s="1447">
        <f>SUMIF('Inst. by Framework &amp; Suppliers'!$C$1:$C$1598,$A35,'Inst. by Framework &amp; Suppliers'!H$1:H$1598)</f>
        <v>28058.21</v>
      </c>
      <c r="G35" s="1448">
        <f>SUMIF('Inst. by Framework &amp; Suppliers'!$C$1:$C$1598,$A35,'Inst. by Framework &amp; Suppliers'!I$1:I$1598)</f>
        <v>21531.93</v>
      </c>
      <c r="H35" s="347">
        <f>SUMIF('Inst. by Framework &amp; Suppliers'!$C$1:$C$1598,$A35,'Inst. by Framework &amp; Suppliers'!J$1:J$1598)</f>
        <v>2207.2700000000004</v>
      </c>
      <c r="I35" s="39">
        <f>SUMIF('Inst. by Framework &amp; Suppliers'!$C$1:$C$1598,$A35,'Inst. by Framework &amp; Suppliers'!K$1:K$1598)</f>
        <v>4651.08</v>
      </c>
      <c r="J35" s="30">
        <f t="shared" si="2"/>
        <v>9.8460545284303775E-4</v>
      </c>
      <c r="K35" s="131">
        <f t="shared" si="3"/>
        <v>46</v>
      </c>
    </row>
    <row r="36" spans="1:11" x14ac:dyDescent="0.2">
      <c r="A36" s="62" t="s">
        <v>20</v>
      </c>
      <c r="B36" s="886">
        <f>SUMIF('Inst. by Framework &amp; Suppliers'!$C$1:$C$1598,$A36,'Inst. by Framework &amp; Suppliers'!D$1:D$1598)</f>
        <v>48619.920000000006</v>
      </c>
      <c r="C36" s="887">
        <f>SUMIF('Inst. by Framework &amp; Suppliers'!$C$1:$C$1598,$A36,'Inst. by Framework &amp; Suppliers'!E$1:E$1598)</f>
        <v>39968.639999999999</v>
      </c>
      <c r="D36" s="887">
        <f>SUMIF('Inst. by Framework &amp; Suppliers'!$C$1:$C$1598,$A36,'Inst. by Framework &amp; Suppliers'!F$1:F$1598)</f>
        <v>59061.494200000001</v>
      </c>
      <c r="E36" s="887">
        <f>SUMIF('Inst. by Framework &amp; Suppliers'!$C$1:$C$1598,$A36,'Inst. by Framework &amp; Suppliers'!G$1:G$1598)</f>
        <v>63500.880000000005</v>
      </c>
      <c r="F36" s="1447">
        <f>SUMIF('Inst. by Framework &amp; Suppliers'!$C$1:$C$1598,$A36,'Inst. by Framework &amp; Suppliers'!H$1:H$1598)</f>
        <v>58085.05</v>
      </c>
      <c r="G36" s="1448">
        <f>SUMIF('Inst. by Framework &amp; Suppliers'!$C$1:$C$1598,$A36,'Inst. by Framework &amp; Suppliers'!I$1:I$1598)</f>
        <v>50177.189999999995</v>
      </c>
      <c r="H36" s="347">
        <f>SUMIF('Inst. by Framework &amp; Suppliers'!$C$1:$C$1598,$A36,'Inst. by Framework &amp; Suppliers'!J$1:J$1598)</f>
        <v>0</v>
      </c>
      <c r="I36" s="39">
        <f>SUMIF('Inst. by Framework &amp; Suppliers'!$C$1:$C$1598,$A36,'Inst. by Framework &amp; Suppliers'!K$1:K$1598)</f>
        <v>8041.29</v>
      </c>
      <c r="J36" s="30">
        <f t="shared" si="2"/>
        <v>1.7022923669109521E-3</v>
      </c>
      <c r="K36" s="131">
        <f t="shared" si="3"/>
        <v>41</v>
      </c>
    </row>
    <row r="37" spans="1:11" x14ac:dyDescent="0.2">
      <c r="A37" s="62" t="s">
        <v>198</v>
      </c>
      <c r="B37" s="886">
        <f>SUMIF('Inst. by Framework &amp; Suppliers'!$C$1:$C$1598,$A37,'Inst. by Framework &amp; Suppliers'!D$1:D$1598)</f>
        <v>0</v>
      </c>
      <c r="C37" s="887">
        <f>SUMIF('Inst. by Framework &amp; Suppliers'!$C$1:$C$1598,$A37,'Inst. by Framework &amp; Suppliers'!E$1:E$1598)</f>
        <v>19715.22</v>
      </c>
      <c r="D37" s="887">
        <f>SUMIF('Inst. by Framework &amp; Suppliers'!$C$1:$C$1598,$A37,'Inst. by Framework &amp; Suppliers'!F$1:F$1598)</f>
        <v>5507.68</v>
      </c>
      <c r="E37" s="887">
        <f>SUMIF('Inst. by Framework &amp; Suppliers'!$C$1:$C$1598,$A37,'Inst. by Framework &amp; Suppliers'!G$1:G$1598)</f>
        <v>109.56</v>
      </c>
      <c r="F37" s="1447">
        <f>SUMIF('Inst. by Framework &amp; Suppliers'!$C$1:$C$1598,$A37,'Inst. by Framework &amp; Suppliers'!H$1:H$1598)</f>
        <v>0</v>
      </c>
      <c r="G37" s="1448">
        <f>SUMIF('Inst. by Framework &amp; Suppliers'!$C$1:$C$1598,$A37,'Inst. by Framework &amp; Suppliers'!I$1:I$1598)</f>
        <v>0</v>
      </c>
      <c r="H37" s="347">
        <f>SUMIF('Inst. by Framework &amp; Suppliers'!$C$1:$C$1598,$A37,'Inst. by Framework &amp; Suppliers'!J$1:J$1598)</f>
        <v>0</v>
      </c>
      <c r="I37" s="39">
        <f>SUMIF('Inst. by Framework &amp; Suppliers'!$C$1:$C$1598,$A37,'Inst. by Framework &amp; Suppliers'!K$1:K$1598)</f>
        <v>0</v>
      </c>
      <c r="J37" s="30">
        <f t="shared" si="2"/>
        <v>0</v>
      </c>
      <c r="K37" s="131">
        <f t="shared" si="3"/>
        <v>59</v>
      </c>
    </row>
    <row r="38" spans="1:11" x14ac:dyDescent="0.2">
      <c r="A38" s="62" t="s">
        <v>167</v>
      </c>
      <c r="B38" s="886">
        <f>SUMIF('Inst. by Framework &amp; Suppliers'!$C$1:$C$1598,$A38,'Inst. by Framework &amp; Suppliers'!D$1:D$1598)</f>
        <v>0</v>
      </c>
      <c r="C38" s="887">
        <f>SUMIF('Inst. by Framework &amp; Suppliers'!$C$1:$C$1598,$A38,'Inst. by Framework &amp; Suppliers'!E$1:E$1598)</f>
        <v>241397.49</v>
      </c>
      <c r="D38" s="887">
        <f>SUMIF('Inst. by Framework &amp; Suppliers'!$C$1:$C$1598,$A38,'Inst. by Framework &amp; Suppliers'!F$1:F$1598)</f>
        <v>299506.28999999998</v>
      </c>
      <c r="E38" s="887">
        <f>SUMIF('Inst. by Framework &amp; Suppliers'!$C$1:$C$1598,$A38,'Inst. by Framework &amp; Suppliers'!G$1:G$1598)</f>
        <v>340568.86</v>
      </c>
      <c r="F38" s="1447">
        <f>SUMIF('Inst. by Framework &amp; Suppliers'!$C$1:$C$1598,$A38,'Inst. by Framework &amp; Suppliers'!H$1:H$1598)</f>
        <v>206413.01</v>
      </c>
      <c r="G38" s="1448">
        <f>SUMIF('Inst. by Framework &amp; Suppliers'!$C$1:$C$1598,$A38,'Inst. by Framework &amp; Suppliers'!I$1:I$1598)</f>
        <v>79505.95</v>
      </c>
      <c r="H38" s="347">
        <f>SUMIF('Inst. by Framework &amp; Suppliers'!$C$1:$C$1598,$A38,'Inst. by Framework &amp; Suppliers'!J$1:J$1598)</f>
        <v>0</v>
      </c>
      <c r="I38" s="39">
        <f>SUMIF('Inst. by Framework &amp; Suppliers'!$C$1:$C$1598,$A38,'Inst. by Framework &amp; Suppliers'!K$1:K$1598)</f>
        <v>0</v>
      </c>
      <c r="J38" s="30">
        <f t="shared" si="2"/>
        <v>0</v>
      </c>
      <c r="K38" s="131">
        <f t="shared" si="3"/>
        <v>59</v>
      </c>
    </row>
    <row r="39" spans="1:11" x14ac:dyDescent="0.2">
      <c r="A39" s="62" t="s">
        <v>209</v>
      </c>
      <c r="B39" s="886">
        <f>SUMIF('Inst. by Framework &amp; Suppliers'!$C$1:$C$1598,$A39,'Inst. by Framework &amp; Suppliers'!D$1:D$1598)</f>
        <v>0</v>
      </c>
      <c r="C39" s="887">
        <f>SUMIF('Inst. by Framework &amp; Suppliers'!$C$1:$C$1598,$A39,'Inst. by Framework &amp; Suppliers'!E$1:E$1598)</f>
        <v>0</v>
      </c>
      <c r="D39" s="887">
        <f>SUMIF('Inst. by Framework &amp; Suppliers'!$C$1:$C$1598,$A39,'Inst. by Framework &amp; Suppliers'!F$1:F$1598)</f>
        <v>2064</v>
      </c>
      <c r="E39" s="887">
        <f>SUMIF('Inst. by Framework &amp; Suppliers'!$C$1:$C$1598,$A39,'Inst. by Framework &amp; Suppliers'!G$1:G$1598)</f>
        <v>0</v>
      </c>
      <c r="F39" s="1447">
        <f>SUMIF('Inst. by Framework &amp; Suppliers'!$C$1:$C$1598,$A39,'Inst. by Framework &amp; Suppliers'!H$1:H$1598)</f>
        <v>2395</v>
      </c>
      <c r="G39" s="1448">
        <f>SUMIF('Inst. by Framework &amp; Suppliers'!$C$1:$C$1598,$A39,'Inst. by Framework &amp; Suppliers'!I$1:I$1598)</f>
        <v>0</v>
      </c>
      <c r="H39" s="347">
        <f>SUMIF('Inst. by Framework &amp; Suppliers'!$C$1:$C$1598,$A39,'Inst. by Framework &amp; Suppliers'!J$1:J$1598)</f>
        <v>0</v>
      </c>
      <c r="I39" s="39">
        <f>SUMIF('Inst. by Framework &amp; Suppliers'!$C$1:$C$1598,$A39,'Inst. by Framework &amp; Suppliers'!K$1:K$1598)</f>
        <v>0</v>
      </c>
      <c r="J39" s="30">
        <f t="shared" si="2"/>
        <v>0</v>
      </c>
      <c r="K39" s="131">
        <f t="shared" si="3"/>
        <v>59</v>
      </c>
    </row>
    <row r="40" spans="1:11" x14ac:dyDescent="0.2">
      <c r="A40" s="991" t="s">
        <v>281</v>
      </c>
      <c r="B40" s="886">
        <f>SUMIF('Inst. by Framework &amp; Suppliers'!$C$1:$C$1598,$A40,'Inst. by Framework &amp; Suppliers'!D$1:D$1598)</f>
        <v>0</v>
      </c>
      <c r="C40" s="887">
        <f>SUMIF('Inst. by Framework &amp; Suppliers'!$C$1:$C$1598,$A40,'Inst. by Framework &amp; Suppliers'!E$1:E$1598)</f>
        <v>0</v>
      </c>
      <c r="D40" s="887">
        <f>SUMIF('Inst. by Framework &amp; Suppliers'!$C$1:$C$1598,$A40,'Inst. by Framework &amp; Suppliers'!F$1:F$1598)</f>
        <v>0</v>
      </c>
      <c r="E40" s="887">
        <f>SUMIF('Inst. by Framework &amp; Suppliers'!$C$1:$C$1598,$A40,'Inst. by Framework &amp; Suppliers'!G$1:G$1598)</f>
        <v>0</v>
      </c>
      <c r="F40" s="1447">
        <f>SUMIF('Inst. by Framework &amp; Suppliers'!$C$1:$C$1598,$A40,'Inst. by Framework &amp; Suppliers'!H$1:H$1598)</f>
        <v>0</v>
      </c>
      <c r="G40" s="1448">
        <f>SUMIF('Inst. by Framework &amp; Suppliers'!$C$1:$C$1598,$A40,'Inst. by Framework &amp; Suppliers'!I$1:I$1598)</f>
        <v>2809.91</v>
      </c>
      <c r="H40" s="347">
        <f>SUMIF('Inst. by Framework &amp; Suppliers'!$C$1:$C$1598,$A40,'Inst. by Framework &amp; Suppliers'!J$1:J$1598)</f>
        <v>0</v>
      </c>
      <c r="I40" s="39">
        <f>SUMIF('Inst. by Framework &amp; Suppliers'!$C$1:$C$1598,$A40,'Inst. by Framework &amp; Suppliers'!K$1:K$1598)</f>
        <v>353.93000000000006</v>
      </c>
      <c r="J40" s="30">
        <f t="shared" si="2"/>
        <v>7.4924836365905639E-5</v>
      </c>
      <c r="K40" s="131">
        <f t="shared" si="3"/>
        <v>57</v>
      </c>
    </row>
    <row r="41" spans="1:11" x14ac:dyDescent="0.2">
      <c r="A41" s="309" t="s">
        <v>33</v>
      </c>
      <c r="B41" s="886">
        <f>SUMIF('Inst. by Framework &amp; Suppliers'!$C$1:$C$1598,$A41,'Inst. by Framework &amp; Suppliers'!D$1:D$1598)</f>
        <v>29288.440000000002</v>
      </c>
      <c r="C41" s="887">
        <f>SUMIF('Inst. by Framework &amp; Suppliers'!$C$1:$C$1598,$A41,'Inst. by Framework &amp; Suppliers'!E$1:E$1598)</f>
        <v>25349.34</v>
      </c>
      <c r="D41" s="887">
        <f>SUMIF('Inst. by Framework &amp; Suppliers'!$C$1:$C$1598,$A41,'Inst. by Framework &amp; Suppliers'!F$1:F$1598)</f>
        <v>21068.540000000005</v>
      </c>
      <c r="E41" s="887">
        <f>SUMIF('Inst. by Framework &amp; Suppliers'!$C$1:$C$1598,$A41,'Inst. by Framework &amp; Suppliers'!G$1:G$1598)</f>
        <v>25145.119999999999</v>
      </c>
      <c r="F41" s="1447">
        <f>SUMIF('Inst. by Framework &amp; Suppliers'!$C$1:$C$1598,$A41,'Inst. by Framework &amp; Suppliers'!H$1:H$1598)</f>
        <v>15975.5</v>
      </c>
      <c r="G41" s="1448">
        <f>SUMIF('Inst. by Framework &amp; Suppliers'!$C$1:$C$1598,$A41,'Inst. by Framework &amp; Suppliers'!I$1:I$1598)</f>
        <v>10905.94</v>
      </c>
      <c r="H41" s="347">
        <f>SUMIF('Inst. by Framework &amp; Suppliers'!$C$1:$C$1598,$A41,'Inst. by Framework &amp; Suppliers'!J$1:J$1598)</f>
        <v>2651.0099999999998</v>
      </c>
      <c r="I41" s="39">
        <f>SUMIF('Inst. by Framework &amp; Suppliers'!$C$1:$C$1598,$A41,'Inst. by Framework &amp; Suppliers'!K$1:K$1598)</f>
        <v>5135.21</v>
      </c>
      <c r="J41" s="30">
        <f t="shared" si="2"/>
        <v>1.0870928402637874E-3</v>
      </c>
      <c r="K41" s="131">
        <f t="shared" si="3"/>
        <v>44</v>
      </c>
    </row>
    <row r="42" spans="1:11" x14ac:dyDescent="0.2">
      <c r="A42" s="309" t="s">
        <v>291</v>
      </c>
      <c r="B42" s="886">
        <f>SUMIF('Inst. by Framework &amp; Suppliers'!$C$1:$C$1598,$A42,'Inst. by Framework &amp; Suppliers'!D$1:D$1598)</f>
        <v>0</v>
      </c>
      <c r="C42" s="887">
        <f>SUMIF('Inst. by Framework &amp; Suppliers'!$C$1:$C$1598,$A42,'Inst. by Framework &amp; Suppliers'!E$1:E$1598)</f>
        <v>0</v>
      </c>
      <c r="D42" s="887">
        <f>SUMIF('Inst. by Framework &amp; Suppliers'!$C$1:$C$1598,$A42,'Inst. by Framework &amp; Suppliers'!F$1:F$1598)</f>
        <v>0</v>
      </c>
      <c r="E42" s="887">
        <f>SUMIF('Inst. by Framework &amp; Suppliers'!$C$1:$C$1598,$A42,'Inst. by Framework &amp; Suppliers'!G$1:G$1598)</f>
        <v>0</v>
      </c>
      <c r="F42" s="1447">
        <f>SUMIF('Inst. by Framework &amp; Suppliers'!$C$1:$C$1598,$A42,'Inst. by Framework &amp; Suppliers'!H$1:H$1598)</f>
        <v>0</v>
      </c>
      <c r="G42" s="1448">
        <f>SUMIF('Inst. by Framework &amp; Suppliers'!$C$1:$C$1598,$A42,'Inst. by Framework &amp; Suppliers'!I$1:I$1598)</f>
        <v>1226</v>
      </c>
      <c r="H42" s="347">
        <f>SUMIF('Inst. by Framework &amp; Suppliers'!$C$1:$C$1598,$A42,'Inst. by Framework &amp; Suppliers'!J$1:J$1598)</f>
        <v>0</v>
      </c>
      <c r="I42" s="39">
        <f>SUMIF('Inst. by Framework &amp; Suppliers'!$C$1:$C$1598,$A42,'Inst. by Framework &amp; Suppliers'!K$1:K$1598)</f>
        <v>365.14377192592656</v>
      </c>
      <c r="J42" s="30">
        <f t="shared" si="2"/>
        <v>7.72987239329235E-5</v>
      </c>
      <c r="K42" s="131">
        <f t="shared" si="3"/>
        <v>56</v>
      </c>
    </row>
    <row r="43" spans="1:11" x14ac:dyDescent="0.2">
      <c r="A43" s="62" t="s">
        <v>105</v>
      </c>
      <c r="B43" s="886">
        <f>SUMIF('Inst. by Framework &amp; Suppliers'!$C$1:$C$1598,$A43,'Inst. by Framework &amp; Suppliers'!D$1:D$1598)</f>
        <v>156950.75</v>
      </c>
      <c r="C43" s="887">
        <f>SUMIF('Inst. by Framework &amp; Suppliers'!$C$1:$C$1598,$A43,'Inst. by Framework &amp; Suppliers'!E$1:E$1598)</f>
        <v>28968.809999999998</v>
      </c>
      <c r="D43" s="887">
        <f>SUMIF('Inst. by Framework &amp; Suppliers'!$C$1:$C$1598,$A43,'Inst. by Framework &amp; Suppliers'!F$1:F$1598)</f>
        <v>0</v>
      </c>
      <c r="E43" s="887">
        <f>SUMIF('Inst. by Framework &amp; Suppliers'!$C$1:$C$1598,$A43,'Inst. by Framework &amp; Suppliers'!G$1:G$1598)</f>
        <v>0</v>
      </c>
      <c r="F43" s="1447">
        <f>SUMIF('Inst. by Framework &amp; Suppliers'!$C$1:$C$1598,$A43,'Inst. by Framework &amp; Suppliers'!H$1:H$1598)</f>
        <v>0</v>
      </c>
      <c r="G43" s="1448">
        <f>SUMIF('Inst. by Framework &amp; Suppliers'!$C$1:$C$1598,$A43,'Inst. by Framework &amp; Suppliers'!I$1:I$1598)</f>
        <v>2855.59</v>
      </c>
      <c r="H43" s="347">
        <f>SUMIF('Inst. by Framework &amp; Suppliers'!$C$1:$C$1598,$A43,'Inst. by Framework &amp; Suppliers'!J$1:J$1598)</f>
        <v>0</v>
      </c>
      <c r="I43" s="39">
        <f>SUMIF('Inst. by Framework &amp; Suppliers'!$C$1:$C$1598,$A43,'Inst. by Framework &amp; Suppliers'!K$1:K$1598)</f>
        <v>926.68</v>
      </c>
      <c r="J43" s="30">
        <f t="shared" si="2"/>
        <v>1.9617254079495219E-4</v>
      </c>
      <c r="K43" s="131">
        <f t="shared" si="3"/>
        <v>55</v>
      </c>
    </row>
    <row r="44" spans="1:11" x14ac:dyDescent="0.2">
      <c r="A44" s="62" t="s">
        <v>83</v>
      </c>
      <c r="B44" s="886">
        <f>SUMIF('Inst. by Framework &amp; Suppliers'!$C$1:$C$1598,$A44,'Inst. by Framework &amp; Suppliers'!D$1:D$1598)</f>
        <v>0</v>
      </c>
      <c r="C44" s="887">
        <f>SUMIF('Inst. by Framework &amp; Suppliers'!$C$1:$C$1598,$A44,'Inst. by Framework &amp; Suppliers'!E$1:E$1598)</f>
        <v>2050.04</v>
      </c>
      <c r="D44" s="887">
        <f>SUMIF('Inst. by Framework &amp; Suppliers'!$C$1:$C$1598,$A44,'Inst. by Framework &amp; Suppliers'!F$1:F$1598)</f>
        <v>0</v>
      </c>
      <c r="E44" s="887">
        <f>SUMIF('Inst. by Framework &amp; Suppliers'!$C$1:$C$1598,$A44,'Inst. by Framework &amp; Suppliers'!G$1:G$1598)</f>
        <v>0</v>
      </c>
      <c r="F44" s="1447">
        <f>SUMIF('Inst. by Framework &amp; Suppliers'!$C$1:$C$1598,$A44,'Inst. by Framework &amp; Suppliers'!H$1:H$1598)</f>
        <v>0</v>
      </c>
      <c r="G44" s="1448">
        <f>SUMIF('Inst. by Framework &amp; Suppliers'!$C$1:$C$1598,$A44,'Inst. by Framework &amp; Suppliers'!I$1:I$1598)</f>
        <v>0</v>
      </c>
      <c r="H44" s="347">
        <f>SUMIF('Inst. by Framework &amp; Suppliers'!$C$1:$C$1598,$A44,'Inst. by Framework &amp; Suppliers'!J$1:J$1598)</f>
        <v>0</v>
      </c>
      <c r="I44" s="39">
        <f>SUMIF('Inst. by Framework &amp; Suppliers'!$C$1:$C$1598,$A44,'Inst. by Framework &amp; Suppliers'!K$1:K$1598)</f>
        <v>0</v>
      </c>
      <c r="J44" s="30">
        <f t="shared" si="2"/>
        <v>0</v>
      </c>
      <c r="K44" s="131">
        <f t="shared" si="3"/>
        <v>59</v>
      </c>
    </row>
    <row r="45" spans="1:11" x14ac:dyDescent="0.2">
      <c r="A45" s="62" t="s">
        <v>9</v>
      </c>
      <c r="B45" s="886">
        <f>SUMIF('Inst. by Framework &amp; Suppliers'!$C$1:$C$1598,$A45,'Inst. by Framework &amp; Suppliers'!D$1:D$1598)</f>
        <v>52578.25</v>
      </c>
      <c r="C45" s="887">
        <f>SUMIF('Inst. by Framework &amp; Suppliers'!$C$1:$C$1598,$A45,'Inst. by Framework &amp; Suppliers'!E$1:E$1598)</f>
        <v>46349.55</v>
      </c>
      <c r="D45" s="887">
        <f>SUMIF('Inst. by Framework &amp; Suppliers'!$C$1:$C$1598,$A45,'Inst. by Framework &amp; Suppliers'!F$1:F$1598)</f>
        <v>47101.951999999997</v>
      </c>
      <c r="E45" s="887">
        <f>SUMIF('Inst. by Framework &amp; Suppliers'!$C$1:$C$1598,$A45,'Inst. by Framework &amp; Suppliers'!G$1:G$1598)</f>
        <v>52881.38</v>
      </c>
      <c r="F45" s="1447">
        <f>SUMIF('Inst. by Framework &amp; Suppliers'!$C$1:$C$1598,$A45,'Inst. by Framework &amp; Suppliers'!H$1:H$1598)</f>
        <v>41211.974000000002</v>
      </c>
      <c r="G45" s="1448">
        <f>SUMIF('Inst. by Framework &amp; Suppliers'!$C$1:$C$1598,$A45,'Inst. by Framework &amp; Suppliers'!I$1:I$1598)</f>
        <v>34036.959999999999</v>
      </c>
      <c r="H45" s="347">
        <f>SUMIF('Inst. by Framework &amp; Suppliers'!$C$1:$C$1598,$A45,'Inst. by Framework &amp; Suppliers'!J$1:J$1598)</f>
        <v>7026.1600000000008</v>
      </c>
      <c r="I45" s="39">
        <f>SUMIF('Inst. by Framework &amp; Suppliers'!$C$1:$C$1598,$A45,'Inst. by Framework &amp; Suppliers'!K$1:K$1598)</f>
        <v>11663.39</v>
      </c>
      <c r="J45" s="30">
        <f t="shared" si="2"/>
        <v>2.4690689888445172E-3</v>
      </c>
      <c r="K45" s="131">
        <f t="shared" si="3"/>
        <v>34</v>
      </c>
    </row>
    <row r="46" spans="1:11" x14ac:dyDescent="0.2">
      <c r="A46" s="62" t="s">
        <v>280</v>
      </c>
      <c r="B46" s="886">
        <f>SUMIF('Inst. by Framework &amp; Suppliers'!$C$1:$C$1598,$A46,'Inst. by Framework &amp; Suppliers'!D$1:D$1598)</f>
        <v>0</v>
      </c>
      <c r="C46" s="887">
        <f>SUMIF('Inst. by Framework &amp; Suppliers'!$C$1:$C$1598,$A46,'Inst. by Framework &amp; Suppliers'!E$1:E$1598)</f>
        <v>0</v>
      </c>
      <c r="D46" s="887">
        <f>SUMIF('Inst. by Framework &amp; Suppliers'!$C$1:$C$1598,$A46,'Inst. by Framework &amp; Suppliers'!F$1:F$1598)</f>
        <v>0</v>
      </c>
      <c r="E46" s="887">
        <f>SUMIF('Inst. by Framework &amp; Suppliers'!$C$1:$C$1598,$A46,'Inst. by Framework &amp; Suppliers'!G$1:G$1598)</f>
        <v>0</v>
      </c>
      <c r="F46" s="1447">
        <f>SUMIF('Inst. by Framework &amp; Suppliers'!$C$1:$C$1598,$A46,'Inst. by Framework &amp; Suppliers'!H$1:H$1598)</f>
        <v>0</v>
      </c>
      <c r="G46" s="1448">
        <f>SUMIF('Inst. by Framework &amp; Suppliers'!$C$1:$C$1598,$A46,'Inst. by Framework &amp; Suppliers'!I$1:I$1598)</f>
        <v>76886</v>
      </c>
      <c r="H46" s="347">
        <f>SUMIF('Inst. by Framework &amp; Suppliers'!$C$1:$C$1598,$A46,'Inst. by Framework &amp; Suppliers'!J$1:J$1598)</f>
        <v>12986</v>
      </c>
      <c r="I46" s="39">
        <f>SUMIF('Inst. by Framework &amp; Suppliers'!$C$1:$C$1598,$A46,'Inst. by Framework &amp; Suppliers'!K$1:K$1598)</f>
        <v>45213</v>
      </c>
      <c r="J46" s="30">
        <f t="shared" si="2"/>
        <v>9.5713181324320936E-3</v>
      </c>
      <c r="K46" s="131">
        <f t="shared" si="3"/>
        <v>20</v>
      </c>
    </row>
    <row r="47" spans="1:11" x14ac:dyDescent="0.2">
      <c r="A47" s="62" t="s">
        <v>7</v>
      </c>
      <c r="B47" s="886">
        <f>SUMIF('Inst. by Framework &amp; Suppliers'!$C$1:$C$1598,$A47,'Inst. by Framework &amp; Suppliers'!D$1:D$1598)</f>
        <v>97108.299999999988</v>
      </c>
      <c r="C47" s="887">
        <f>SUMIF('Inst. by Framework &amp; Suppliers'!$C$1:$C$1598,$A47,'Inst. by Framework &amp; Suppliers'!E$1:E$1598)</f>
        <v>20139.740000000002</v>
      </c>
      <c r="D47" s="887">
        <f>SUMIF('Inst. by Framework &amp; Suppliers'!$C$1:$C$1598,$A47,'Inst. by Framework &amp; Suppliers'!F$1:F$1598)</f>
        <v>0</v>
      </c>
      <c r="E47" s="887">
        <f>SUMIF('Inst. by Framework &amp; Suppliers'!$C$1:$C$1598,$A47,'Inst. by Framework &amp; Suppliers'!G$1:G$1598)</f>
        <v>0</v>
      </c>
      <c r="F47" s="1447">
        <f>SUMIF('Inst. by Framework &amp; Suppliers'!$C$1:$C$1598,$A47,'Inst. by Framework &amp; Suppliers'!H$1:H$1598)</f>
        <v>0</v>
      </c>
      <c r="G47" s="1448">
        <f>SUMIF('Inst. by Framework &amp; Suppliers'!$C$1:$C$1598,$A47,'Inst. by Framework &amp; Suppliers'!I$1:I$1598)</f>
        <v>0</v>
      </c>
      <c r="H47" s="347">
        <f>SUMIF('Inst. by Framework &amp; Suppliers'!$C$1:$C$1598,$A47,'Inst. by Framework &amp; Suppliers'!J$1:J$1598)</f>
        <v>0</v>
      </c>
      <c r="I47" s="39">
        <f>SUMIF('Inst. by Framework &amp; Suppliers'!$C$1:$C$1598,$A47,'Inst. by Framework &amp; Suppliers'!K$1:K$1598)</f>
        <v>0</v>
      </c>
      <c r="J47" s="30">
        <f t="shared" si="2"/>
        <v>0</v>
      </c>
      <c r="K47" s="131">
        <f t="shared" si="3"/>
        <v>59</v>
      </c>
    </row>
    <row r="48" spans="1:11" x14ac:dyDescent="0.2">
      <c r="A48" s="62" t="s">
        <v>208</v>
      </c>
      <c r="B48" s="886">
        <f>SUMIF('Inst. by Framework &amp; Suppliers'!$C$1:$C$1598,$A48,'Inst. by Framework &amp; Suppliers'!D$1:D$1598)</f>
        <v>6645.9800000000005</v>
      </c>
      <c r="C48" s="887">
        <f>SUMIF('Inst. by Framework &amp; Suppliers'!$C$1:$C$1598,$A48,'Inst. by Framework &amp; Suppliers'!E$1:E$1598)</f>
        <v>16148.240000000002</v>
      </c>
      <c r="D48" s="887">
        <f>SUMIF('Inst. by Framework &amp; Suppliers'!$C$1:$C$1598,$A48,'Inst. by Framework &amp; Suppliers'!F$1:F$1598)</f>
        <v>1607.3</v>
      </c>
      <c r="E48" s="887">
        <f>SUMIF('Inst. by Framework &amp; Suppliers'!$C$1:$C$1598,$A48,'Inst. by Framework &amp; Suppliers'!G$1:G$1598)</f>
        <v>723.30000000000007</v>
      </c>
      <c r="F48" s="1447">
        <f>SUMIF('Inst. by Framework &amp; Suppliers'!$C$1:$C$1598,$A48,'Inst. by Framework &amp; Suppliers'!H$1:H$1598)</f>
        <v>441.04</v>
      </c>
      <c r="G48" s="1448">
        <f>SUMIF('Inst. by Framework &amp; Suppliers'!$C$1:$C$1598,$A48,'Inst. by Framework &amp; Suppliers'!I$1:I$1598)</f>
        <v>0</v>
      </c>
      <c r="H48" s="347">
        <f>SUMIF('Inst. by Framework &amp; Suppliers'!$C$1:$C$1598,$A48,'Inst. by Framework &amp; Suppliers'!J$1:J$1598)</f>
        <v>60.46</v>
      </c>
      <c r="I48" s="39">
        <f>SUMIF('Inst. by Framework &amp; Suppliers'!$C$1:$C$1598,$A48,'Inst. by Framework &amp; Suppliers'!K$1:K$1598)</f>
        <v>60.46</v>
      </c>
      <c r="J48" s="30">
        <f t="shared" si="2"/>
        <v>1.2799015643439817E-5</v>
      </c>
      <c r="K48" s="131">
        <f t="shared" si="3"/>
        <v>58</v>
      </c>
    </row>
    <row r="49" spans="1:11" x14ac:dyDescent="0.2">
      <c r="A49" s="62" t="s">
        <v>80</v>
      </c>
      <c r="B49" s="886">
        <f>SUMIF('Inst. by Framework &amp; Suppliers'!$C$1:$C$1598,$A49,'Inst. by Framework &amp; Suppliers'!D$1:D$1598)</f>
        <v>0</v>
      </c>
      <c r="C49" s="887">
        <f>SUMIF('Inst. by Framework &amp; Suppliers'!$C$1:$C$1598,$A49,'Inst. by Framework &amp; Suppliers'!E$1:E$1598)</f>
        <v>8429</v>
      </c>
      <c r="D49" s="887">
        <f>SUMIF('Inst. by Framework &amp; Suppliers'!$C$1:$C$1598,$A49,'Inst. by Framework &amp; Suppliers'!F$1:F$1598)</f>
        <v>6718.23</v>
      </c>
      <c r="E49" s="887">
        <f>SUMIF('Inst. by Framework &amp; Suppliers'!$C$1:$C$1598,$A49,'Inst. by Framework &amp; Suppliers'!G$1:G$1598)</f>
        <v>0</v>
      </c>
      <c r="F49" s="1447">
        <f>SUMIF('Inst. by Framework &amp; Suppliers'!$C$1:$C$1598,$A49,'Inst. by Framework &amp; Suppliers'!H$1:H$1598)</f>
        <v>404</v>
      </c>
      <c r="G49" s="1448">
        <f>SUMIF('Inst. by Framework &amp; Suppliers'!$C$1:$C$1598,$A49,'Inst. by Framework &amp; Suppliers'!I$1:I$1598)</f>
        <v>0</v>
      </c>
      <c r="H49" s="347">
        <f>SUMIF('Inst. by Framework &amp; Suppliers'!$C$1:$C$1598,$A49,'Inst. by Framework &amp; Suppliers'!J$1:J$1598)</f>
        <v>0</v>
      </c>
      <c r="I49" s="39">
        <f>SUMIF('Inst. by Framework &amp; Suppliers'!$C$1:$C$1598,$A49,'Inst. by Framework &amp; Suppliers'!K$1:K$1598)</f>
        <v>0</v>
      </c>
      <c r="J49" s="30">
        <f t="shared" si="2"/>
        <v>0</v>
      </c>
      <c r="K49" s="131">
        <f t="shared" si="3"/>
        <v>59</v>
      </c>
    </row>
    <row r="50" spans="1:11" x14ac:dyDescent="0.2">
      <c r="A50" s="62" t="s">
        <v>270</v>
      </c>
      <c r="B50" s="886">
        <f>SUMIF('Inst. by Framework &amp; Suppliers'!$C$1:$C$1598,$A50,'Inst. by Framework &amp; Suppliers'!D$1:D$1598)</f>
        <v>0</v>
      </c>
      <c r="C50" s="887">
        <f>SUMIF('Inst. by Framework &amp; Suppliers'!$C$1:$C$1598,$A50,'Inst. by Framework &amp; Suppliers'!E$1:E$1598)</f>
        <v>0</v>
      </c>
      <c r="D50" s="887">
        <f>SUMIF('Inst. by Framework &amp; Suppliers'!$C$1:$C$1598,$A50,'Inst. by Framework &amp; Suppliers'!F$1:F$1598)</f>
        <v>0</v>
      </c>
      <c r="E50" s="887">
        <f>SUMIF('Inst. by Framework &amp; Suppliers'!$C$1:$C$1598,$A50,'Inst. by Framework &amp; Suppliers'!G$1:G$1598)</f>
        <v>0</v>
      </c>
      <c r="F50" s="1447">
        <f>SUMIF('Inst. by Framework &amp; Suppliers'!$C$1:$C$1598,$A50,'Inst. by Framework &amp; Suppliers'!H$1:H$1598)</f>
        <v>0</v>
      </c>
      <c r="G50" s="1448">
        <f>SUMIF('Inst. by Framework &amp; Suppliers'!$C$1:$C$1598,$A50,'Inst. by Framework &amp; Suppliers'!I$1:I$1598)</f>
        <v>115.36</v>
      </c>
      <c r="H50" s="347">
        <f>SUMIF('Inst. by Framework &amp; Suppliers'!$C$1:$C$1598,$A50,'Inst. by Framework &amp; Suppliers'!J$1:J$1598)</f>
        <v>0</v>
      </c>
      <c r="I50" s="39">
        <f>SUMIF('Inst. by Framework &amp; Suppliers'!$C$1:$C$1598,$A50,'Inst. by Framework &amp; Suppliers'!K$1:K$1598)</f>
        <v>0</v>
      </c>
      <c r="J50" s="30">
        <f t="shared" si="2"/>
        <v>0</v>
      </c>
      <c r="K50" s="131">
        <f t="shared" si="3"/>
        <v>59</v>
      </c>
    </row>
    <row r="51" spans="1:11" x14ac:dyDescent="0.2">
      <c r="A51" s="62" t="s">
        <v>173</v>
      </c>
      <c r="B51" s="886">
        <f>SUMIF('Inst. by Framework &amp; Suppliers'!$C$1:$C$1598,$A51,'Inst. by Framework &amp; Suppliers'!D$1:D$1598)</f>
        <v>18483.72</v>
      </c>
      <c r="C51" s="887">
        <f>SUMIF('Inst. by Framework &amp; Suppliers'!$C$1:$C$1598,$A51,'Inst. by Framework &amp; Suppliers'!E$1:E$1598)</f>
        <v>13938.7</v>
      </c>
      <c r="D51" s="887">
        <f>SUMIF('Inst. by Framework &amp; Suppliers'!$C$1:$C$1598,$A51,'Inst. by Framework &amp; Suppliers'!F$1:F$1598)</f>
        <v>0</v>
      </c>
      <c r="E51" s="887">
        <f>SUMIF('Inst. by Framework &amp; Suppliers'!$C$1:$C$1598,$A51,'Inst. by Framework &amp; Suppliers'!G$1:G$1598)</f>
        <v>0</v>
      </c>
      <c r="F51" s="1447">
        <f>SUMIF('Inst. by Framework &amp; Suppliers'!$C$1:$C$1598,$A51,'Inst. by Framework &amp; Suppliers'!H$1:H$1598)</f>
        <v>0</v>
      </c>
      <c r="G51" s="1448">
        <f>SUMIF('Inst. by Framework &amp; Suppliers'!$C$1:$C$1598,$A51,'Inst. by Framework &amp; Suppliers'!I$1:I$1598)</f>
        <v>0</v>
      </c>
      <c r="H51" s="347">
        <f>SUMIF('Inst. by Framework &amp; Suppliers'!$C$1:$C$1598,$A51,'Inst. by Framework &amp; Suppliers'!J$1:J$1598)</f>
        <v>0</v>
      </c>
      <c r="I51" s="39">
        <f>SUMIF('Inst. by Framework &amp; Suppliers'!$C$1:$C$1598,$A51,'Inst. by Framework &amp; Suppliers'!K$1:K$1598)</f>
        <v>0</v>
      </c>
      <c r="J51" s="30">
        <f t="shared" si="2"/>
        <v>0</v>
      </c>
      <c r="K51" s="131">
        <f t="shared" si="3"/>
        <v>59</v>
      </c>
    </row>
    <row r="52" spans="1:11" x14ac:dyDescent="0.2">
      <c r="A52" s="62" t="s">
        <v>201</v>
      </c>
      <c r="B52" s="886">
        <f>SUMIF('Inst. by Framework &amp; Suppliers'!$C$1:$C$1598,$A52,'Inst. by Framework &amp; Suppliers'!D$1:D$1598)</f>
        <v>0</v>
      </c>
      <c r="C52" s="887">
        <f>SUMIF('Inst. by Framework &amp; Suppliers'!$C$1:$C$1598,$A52,'Inst. by Framework &amp; Suppliers'!E$1:E$1598)</f>
        <v>0</v>
      </c>
      <c r="D52" s="887">
        <f>SUMIF('Inst. by Framework &amp; Suppliers'!$C$1:$C$1598,$A52,'Inst. by Framework &amp; Suppliers'!F$1:F$1598)</f>
        <v>105084.54999999999</v>
      </c>
      <c r="E52" s="887">
        <f>SUMIF('Inst. by Framework &amp; Suppliers'!$C$1:$C$1598,$A52,'Inst. by Framework &amp; Suppliers'!G$1:G$1598)</f>
        <v>178875.61</v>
      </c>
      <c r="F52" s="1447">
        <f>SUMIF('Inst. by Framework &amp; Suppliers'!$C$1:$C$1598,$A52,'Inst. by Framework &amp; Suppliers'!H$1:H$1598)</f>
        <v>148222.92000000001</v>
      </c>
      <c r="G52" s="1448">
        <f>SUMIF('Inst. by Framework &amp; Suppliers'!$C$1:$C$1598,$A52,'Inst. by Framework &amp; Suppliers'!I$1:I$1598)</f>
        <v>22108.560000000001</v>
      </c>
      <c r="H52" s="347">
        <f>SUMIF('Inst. by Framework &amp; Suppliers'!$C$1:$C$1598,$A52,'Inst. by Framework &amp; Suppliers'!J$1:J$1598)</f>
        <v>0</v>
      </c>
      <c r="I52" s="39">
        <f>SUMIF('Inst. by Framework &amp; Suppliers'!$C$1:$C$1598,$A52,'Inst. by Framework &amp; Suppliers'!K$1:K$1598)</f>
        <v>0</v>
      </c>
      <c r="J52" s="30">
        <f t="shared" si="2"/>
        <v>0</v>
      </c>
      <c r="K52" s="131">
        <f t="shared" si="3"/>
        <v>59</v>
      </c>
    </row>
    <row r="53" spans="1:11" x14ac:dyDescent="0.2">
      <c r="A53" s="62" t="s">
        <v>283</v>
      </c>
      <c r="B53" s="886">
        <f>SUMIF('Inst. by Framework &amp; Suppliers'!$C$1:$C$1598,$A53,'Inst. by Framework &amp; Suppliers'!D$1:D$1598)</f>
        <v>0</v>
      </c>
      <c r="C53" s="887">
        <f>SUMIF('Inst. by Framework &amp; Suppliers'!$C$1:$C$1598,$A53,'Inst. by Framework &amp; Suppliers'!E$1:E$1598)</f>
        <v>0</v>
      </c>
      <c r="D53" s="887">
        <f>SUMIF('Inst. by Framework &amp; Suppliers'!$C$1:$C$1598,$A53,'Inst. by Framework &amp; Suppliers'!F$1:F$1598)</f>
        <v>0</v>
      </c>
      <c r="E53" s="887">
        <f>SUMIF('Inst. by Framework &amp; Suppliers'!$C$1:$C$1598,$A53,'Inst. by Framework &amp; Suppliers'!G$1:G$1598)</f>
        <v>0</v>
      </c>
      <c r="F53" s="1447">
        <f>SUMIF('Inst. by Framework &amp; Suppliers'!$C$1:$C$1598,$A53,'Inst. by Framework &amp; Suppliers'!H$1:H$1598)</f>
        <v>0</v>
      </c>
      <c r="G53" s="1448">
        <f>SUMIF('Inst. by Framework &amp; Suppliers'!$C$1:$C$1598,$A53,'Inst. by Framework &amp; Suppliers'!I$1:I$1598)</f>
        <v>185499.35</v>
      </c>
      <c r="H53" s="347">
        <f>SUMIF('Inst. by Framework &amp; Suppliers'!$C$1:$C$1598,$A53,'Inst. by Framework &amp; Suppliers'!J$1:J$1598)</f>
        <v>20388</v>
      </c>
      <c r="I53" s="39">
        <f>SUMIF('Inst. by Framework &amp; Suppliers'!$C$1:$C$1598,$A53,'Inst. by Framework &amp; Suppliers'!K$1:K$1598)</f>
        <v>35596.089999999997</v>
      </c>
      <c r="J53" s="30">
        <f t="shared" si="2"/>
        <v>7.5354765589694273E-3</v>
      </c>
      <c r="K53" s="131">
        <f t="shared" si="3"/>
        <v>22</v>
      </c>
    </row>
    <row r="54" spans="1:11" x14ac:dyDescent="0.2">
      <c r="A54" s="62" t="s">
        <v>256</v>
      </c>
      <c r="B54" s="886">
        <f>SUMIF('Inst. by Framework &amp; Suppliers'!$C$1:$C$1598,$A54,'Inst. by Framework &amp; Suppliers'!D$1:D$1598)</f>
        <v>14027</v>
      </c>
      <c r="C54" s="887">
        <f>SUMIF('Inst. by Framework &amp; Suppliers'!$C$1:$C$1598,$A54,'Inst. by Framework &amp; Suppliers'!E$1:E$1598)</f>
        <v>2450.5</v>
      </c>
      <c r="D54" s="887">
        <f>SUMIF('Inst. by Framework &amp; Suppliers'!$C$1:$C$1598,$A54,'Inst. by Framework &amp; Suppliers'!F$1:F$1598)</f>
        <v>2912</v>
      </c>
      <c r="E54" s="887">
        <f>SUMIF('Inst. by Framework &amp; Suppliers'!$C$1:$C$1598,$A54,'Inst. by Framework &amp; Suppliers'!G$1:G$1598)</f>
        <v>24914.5</v>
      </c>
      <c r="F54" s="1447">
        <f>SUMIF('Inst. by Framework &amp; Suppliers'!$C$1:$C$1598,$A54,'Inst. by Framework &amp; Suppliers'!H$1:H$1598)</f>
        <v>25260.5</v>
      </c>
      <c r="G54" s="1448">
        <f>SUMIF('Inst. by Framework &amp; Suppliers'!$C$1:$C$1598,$A54,'Inst. by Framework &amp; Suppliers'!I$1:I$1598)</f>
        <v>22583.82</v>
      </c>
      <c r="H54" s="347">
        <f>SUMIF('Inst. by Framework &amp; Suppliers'!$C$1:$C$1598,$A54,'Inst. by Framework &amp; Suppliers'!J$1:J$1598)</f>
        <v>403.4</v>
      </c>
      <c r="I54" s="39">
        <f>SUMIF('Inst. by Framework &amp; Suppliers'!$C$1:$C$1598,$A54,'Inst. by Framework &amp; Suppliers'!K$1:K$1598)</f>
        <v>3377.4</v>
      </c>
      <c r="J54" s="30">
        <f t="shared" si="2"/>
        <v>7.1497511468993774E-4</v>
      </c>
      <c r="K54" s="131">
        <f t="shared" si="3"/>
        <v>49</v>
      </c>
    </row>
    <row r="55" spans="1:11" x14ac:dyDescent="0.2">
      <c r="A55" s="163" t="s">
        <v>217</v>
      </c>
      <c r="B55" s="886">
        <f>SUMIF('Inst. by Framework &amp; Suppliers'!$C$1:$C$1598,$A55,'Inst. by Framework &amp; Suppliers'!D$1:D$1598)</f>
        <v>0</v>
      </c>
      <c r="C55" s="887">
        <f>SUMIF('Inst. by Framework &amp; Suppliers'!$C$1:$C$1598,$A55,'Inst. by Framework &amp; Suppliers'!E$1:E$1598)</f>
        <v>0</v>
      </c>
      <c r="D55" s="887">
        <f>SUMIF('Inst. by Framework &amp; Suppliers'!$C$1:$C$1598,$A55,'Inst. by Framework &amp; Suppliers'!F$1:F$1598)</f>
        <v>0</v>
      </c>
      <c r="E55" s="887">
        <f>SUMIF('Inst. by Framework &amp; Suppliers'!$C$1:$C$1598,$A55,'Inst. by Framework &amp; Suppliers'!G$1:G$1598)</f>
        <v>46961.384808639617</v>
      </c>
      <c r="F55" s="1447">
        <f>SUMIF('Inst. by Framework &amp; Suppliers'!$C$1:$C$1598,$A55,'Inst. by Framework &amp; Suppliers'!H$1:H$1598)</f>
        <v>0</v>
      </c>
      <c r="G55" s="1448">
        <f>SUMIF('Inst. by Framework &amp; Suppliers'!$C$1:$C$1598,$A55,'Inst. by Framework &amp; Suppliers'!I$1:I$1598)</f>
        <v>0</v>
      </c>
      <c r="H55" s="347">
        <f>SUMIF('Inst. by Framework &amp; Suppliers'!$C$1:$C$1598,$A55,'Inst. by Framework &amp; Suppliers'!J$1:J$1598)</f>
        <v>0</v>
      </c>
      <c r="I55" s="39">
        <f>SUMIF('Inst. by Framework &amp; Suppliers'!$C$1:$C$1598,$A55,'Inst. by Framework &amp; Suppliers'!K$1:K$1598)</f>
        <v>0</v>
      </c>
      <c r="J55" s="30">
        <f t="shared" si="2"/>
        <v>0</v>
      </c>
      <c r="K55" s="131">
        <f t="shared" si="3"/>
        <v>59</v>
      </c>
    </row>
    <row r="56" spans="1:11" x14ac:dyDescent="0.2">
      <c r="A56" s="62" t="s">
        <v>197</v>
      </c>
      <c r="B56" s="886">
        <f>SUMIF('Inst. by Framework &amp; Suppliers'!$C$1:$C$1598,$A56,'Inst. by Framework &amp; Suppliers'!D$1:D$1598)</f>
        <v>0</v>
      </c>
      <c r="C56" s="887">
        <f>SUMIF('Inst. by Framework &amp; Suppliers'!$C$1:$C$1598,$A56,'Inst. by Framework &amp; Suppliers'!E$1:E$1598)</f>
        <v>263651.13</v>
      </c>
      <c r="D56" s="887">
        <f>SUMIF('Inst. by Framework &amp; Suppliers'!$C$1:$C$1598,$A56,'Inst. by Framework &amp; Suppliers'!F$1:F$1598)</f>
        <v>332297.56000000006</v>
      </c>
      <c r="E56" s="887">
        <f>SUMIF('Inst. by Framework &amp; Suppliers'!$C$1:$C$1598,$A56,'Inst. by Framework &amp; Suppliers'!G$1:G$1598)</f>
        <v>320432.37</v>
      </c>
      <c r="F56" s="1447">
        <f>SUMIF('Inst. by Framework &amp; Suppliers'!$C$1:$C$1598,$A56,'Inst. by Framework &amp; Suppliers'!H$1:H$1598)</f>
        <v>325517.21999999997</v>
      </c>
      <c r="G56" s="1448">
        <f>SUMIF('Inst. by Framework &amp; Suppliers'!$C$1:$C$1598,$A56,'Inst. by Framework &amp; Suppliers'!I$1:I$1598)</f>
        <v>325029.40999999997</v>
      </c>
      <c r="H56" s="347">
        <f>SUMIF('Inst. by Framework &amp; Suppliers'!$C$1:$C$1598,$A56,'Inst. by Framework &amp; Suppliers'!J$1:J$1598)</f>
        <v>86775.34</v>
      </c>
      <c r="I56" s="39">
        <f>SUMIF('Inst. by Framework &amp; Suppliers'!$C$1:$C$1598,$A56,'Inst. by Framework &amp; Suppliers'!K$1:K$1598)</f>
        <v>134885.96</v>
      </c>
      <c r="J56" s="30">
        <f t="shared" si="2"/>
        <v>2.8554540392332076E-2</v>
      </c>
      <c r="K56" s="131">
        <f t="shared" si="3"/>
        <v>6</v>
      </c>
    </row>
    <row r="57" spans="1:11" x14ac:dyDescent="0.2">
      <c r="A57" s="62" t="s">
        <v>13</v>
      </c>
      <c r="B57" s="886">
        <f>SUMIF('Inst. by Framework &amp; Suppliers'!$C$1:$C$1598,$A57,'Inst. by Framework &amp; Suppliers'!D$1:D$1598)</f>
        <v>26692.799999999999</v>
      </c>
      <c r="C57" s="887">
        <f>SUMIF('Inst. by Framework &amp; Suppliers'!$C$1:$C$1598,$A57,'Inst. by Framework &amp; Suppliers'!E$1:E$1598)</f>
        <v>8990.07</v>
      </c>
      <c r="D57" s="887">
        <f>SUMIF('Inst. by Framework &amp; Suppliers'!$C$1:$C$1598,$A57,'Inst. by Framework &amp; Suppliers'!F$1:F$1598)</f>
        <v>2737.1299999999997</v>
      </c>
      <c r="E57" s="887">
        <f>SUMIF('Inst. by Framework &amp; Suppliers'!$C$1:$C$1598,$A57,'Inst. by Framework &amp; Suppliers'!G$1:G$1598)</f>
        <v>0</v>
      </c>
      <c r="F57" s="1447">
        <f>SUMIF('Inst. by Framework &amp; Suppliers'!$C$1:$C$1598,$A57,'Inst. by Framework &amp; Suppliers'!H$1:H$1598)</f>
        <v>0</v>
      </c>
      <c r="G57" s="1448">
        <f>SUMIF('Inst. by Framework &amp; Suppliers'!$C$1:$C$1598,$A57,'Inst. by Framework &amp; Suppliers'!I$1:I$1598)</f>
        <v>0</v>
      </c>
      <c r="H57" s="347">
        <f>SUMIF('Inst. by Framework &amp; Suppliers'!$C$1:$C$1598,$A57,'Inst. by Framework &amp; Suppliers'!J$1:J$1598)</f>
        <v>0</v>
      </c>
      <c r="I57" s="39">
        <f>SUMIF('Inst. by Framework &amp; Suppliers'!$C$1:$C$1598,$A57,'Inst. by Framework &amp; Suppliers'!K$1:K$1598)</f>
        <v>0</v>
      </c>
      <c r="J57" s="30">
        <f t="shared" si="2"/>
        <v>0</v>
      </c>
      <c r="K57" s="131">
        <f t="shared" si="3"/>
        <v>59</v>
      </c>
    </row>
    <row r="58" spans="1:11" x14ac:dyDescent="0.2">
      <c r="A58" s="62" t="s">
        <v>32</v>
      </c>
      <c r="B58" s="886">
        <f>SUMIF('Inst. by Framework &amp; Suppliers'!$C$1:$C$1598,$A58,'Inst. by Framework &amp; Suppliers'!D$1:D$1598)</f>
        <v>219632.96999999997</v>
      </c>
      <c r="C58" s="887">
        <f>SUMIF('Inst. by Framework &amp; Suppliers'!$C$1:$C$1598,$A58,'Inst. by Framework &amp; Suppliers'!E$1:E$1598)</f>
        <v>150422.79000000004</v>
      </c>
      <c r="D58" s="887">
        <f>SUMIF('Inst. by Framework &amp; Suppliers'!$C$1:$C$1598,$A58,'Inst. by Framework &amp; Suppliers'!F$1:F$1598)</f>
        <v>118280.61</v>
      </c>
      <c r="E58" s="887">
        <f>SUMIF('Inst. by Framework &amp; Suppliers'!$C$1:$C$1598,$A58,'Inst. by Framework &amp; Suppliers'!G$1:G$1598)</f>
        <v>123223.19000000002</v>
      </c>
      <c r="F58" s="1447">
        <f>SUMIF('Inst. by Framework &amp; Suppliers'!$C$1:$C$1598,$A58,'Inst. by Framework &amp; Suppliers'!H$1:H$1598)</f>
        <v>102869.48999999999</v>
      </c>
      <c r="G58" s="1448">
        <f>SUMIF('Inst. by Framework &amp; Suppliers'!$C$1:$C$1598,$A58,'Inst. by Framework &amp; Suppliers'!I$1:I$1598)</f>
        <v>85614.73000000001</v>
      </c>
      <c r="H58" s="347">
        <f>SUMIF('Inst. by Framework &amp; Suppliers'!$C$1:$C$1598,$A58,'Inst. by Framework &amp; Suppliers'!J$1:J$1598)</f>
        <v>17251.87</v>
      </c>
      <c r="I58" s="39">
        <f>SUMIF('Inst. by Framework &amp; Suppliers'!$C$1:$C$1598,$A58,'Inst. by Framework &amp; Suppliers'!K$1:K$1598)</f>
        <v>33053.74</v>
      </c>
      <c r="J58" s="30">
        <f t="shared" si="2"/>
        <v>6.9972764693051999E-3</v>
      </c>
      <c r="K58" s="131">
        <f t="shared" si="3"/>
        <v>23</v>
      </c>
    </row>
    <row r="59" spans="1:11" x14ac:dyDescent="0.2">
      <c r="A59" s="62" t="s">
        <v>85</v>
      </c>
      <c r="B59" s="886">
        <f>SUMIF('Inst. by Framework &amp; Suppliers'!$C$1:$C$1598,$A59,'Inst. by Framework &amp; Suppliers'!D$1:D$1598)</f>
        <v>0</v>
      </c>
      <c r="C59" s="887">
        <f>SUMIF('Inst. by Framework &amp; Suppliers'!$C$1:$C$1598,$A59,'Inst. by Framework &amp; Suppliers'!E$1:E$1598)</f>
        <v>2093</v>
      </c>
      <c r="D59" s="887">
        <f>SUMIF('Inst. by Framework &amp; Suppliers'!$C$1:$C$1598,$A59,'Inst. by Framework &amp; Suppliers'!F$1:F$1598)</f>
        <v>10718.660000000002</v>
      </c>
      <c r="E59" s="887">
        <f>SUMIF('Inst. by Framework &amp; Suppliers'!$C$1:$C$1598,$A59,'Inst. by Framework &amp; Suppliers'!G$1:G$1598)</f>
        <v>24108.559999999998</v>
      </c>
      <c r="F59" s="1447">
        <f>SUMIF('Inst. by Framework &amp; Suppliers'!$C$1:$C$1598,$A59,'Inst. by Framework &amp; Suppliers'!H$1:H$1598)</f>
        <v>37292.14</v>
      </c>
      <c r="G59" s="1448">
        <f>SUMIF('Inst. by Framework &amp; Suppliers'!$C$1:$C$1598,$A59,'Inst. by Framework &amp; Suppliers'!I$1:I$1598)</f>
        <v>31176.84</v>
      </c>
      <c r="H59" s="347">
        <f>SUMIF('Inst. by Framework &amp; Suppliers'!$C$1:$C$1598,$A59,'Inst. by Framework &amp; Suppliers'!J$1:J$1598)</f>
        <v>5637.7699999999995</v>
      </c>
      <c r="I59" s="39">
        <f>SUMIF('Inst. by Framework &amp; Suppliers'!$C$1:$C$1598,$A59,'Inst. by Framework &amp; Suppliers'!K$1:K$1598)</f>
        <v>9417.0499999999993</v>
      </c>
      <c r="J59" s="30">
        <f t="shared" si="2"/>
        <v>1.993532422511659E-3</v>
      </c>
      <c r="K59" s="131">
        <f t="shared" si="3"/>
        <v>40</v>
      </c>
    </row>
    <row r="60" spans="1:11" x14ac:dyDescent="0.2">
      <c r="A60" s="62" t="s">
        <v>120</v>
      </c>
      <c r="B60" s="886">
        <f>SUMIF('Inst. by Framework &amp; Suppliers'!$C$1:$C$1598,$A60,'Inst. by Framework &amp; Suppliers'!D$1:D$1598)</f>
        <v>0</v>
      </c>
      <c r="C60" s="887">
        <f>SUMIF('Inst. by Framework &amp; Suppliers'!$C$1:$C$1598,$A60,'Inst. by Framework &amp; Suppliers'!E$1:E$1598)</f>
        <v>1027.2</v>
      </c>
      <c r="D60" s="887">
        <f>SUMIF('Inst. by Framework &amp; Suppliers'!$C$1:$C$1598,$A60,'Inst. by Framework &amp; Suppliers'!F$1:F$1598)</f>
        <v>2445.6</v>
      </c>
      <c r="E60" s="887">
        <f>SUMIF('Inst. by Framework &amp; Suppliers'!$C$1:$C$1598,$A60,'Inst. by Framework &amp; Suppliers'!G$1:G$1598)</f>
        <v>2985.6000000000004</v>
      </c>
      <c r="F60" s="1447">
        <f>SUMIF('Inst. by Framework &amp; Suppliers'!$C$1:$C$1598,$A60,'Inst. by Framework &amp; Suppliers'!H$1:H$1598)</f>
        <v>3127.2</v>
      </c>
      <c r="G60" s="1448">
        <f>SUMIF('Inst. by Framework &amp; Suppliers'!$C$1:$C$1598,$A60,'Inst. by Framework &amp; Suppliers'!I$1:I$1598)</f>
        <v>12810.359999999999</v>
      </c>
      <c r="H60" s="347">
        <f>SUMIF('Inst. by Framework &amp; Suppliers'!$C$1:$C$1598,$A60,'Inst. by Framework &amp; Suppliers'!J$1:J$1598)</f>
        <v>1202</v>
      </c>
      <c r="I60" s="39">
        <f>SUMIF('Inst. by Framework &amp; Suppliers'!$C$1:$C$1598,$A60,'Inst. by Framework &amp; Suppliers'!K$1:K$1598)</f>
        <v>4540.3999999999996</v>
      </c>
      <c r="J60" s="30">
        <f t="shared" si="2"/>
        <v>9.6117516750701519E-4</v>
      </c>
      <c r="K60" s="131">
        <f t="shared" si="3"/>
        <v>47</v>
      </c>
    </row>
    <row r="61" spans="1:11" x14ac:dyDescent="0.2">
      <c r="A61" s="62" t="s">
        <v>247</v>
      </c>
      <c r="B61" s="886">
        <f>SUMIF('Inst. by Framework &amp; Suppliers'!$C$1:$C$1598,$A61,'Inst. by Framework &amp; Suppliers'!D$1:D$1598)</f>
        <v>63645.4</v>
      </c>
      <c r="C61" s="887">
        <f>SUMIF('Inst. by Framework &amp; Suppliers'!$C$1:$C$1598,$A61,'Inst. by Framework &amp; Suppliers'!E$1:E$1598)</f>
        <v>41203.327903299272</v>
      </c>
      <c r="D61" s="887">
        <f>SUMIF('Inst. by Framework &amp; Suppliers'!$C$1:$C$1598,$A61,'Inst. by Framework &amp; Suppliers'!F$1:F$1598)</f>
        <v>25211</v>
      </c>
      <c r="E61" s="887">
        <f>SUMIF('Inst. by Framework &amp; Suppliers'!$C$1:$C$1598,$A61,'Inst. by Framework &amp; Suppliers'!G$1:G$1598)</f>
        <v>33075.300000000003</v>
      </c>
      <c r="F61" s="1447">
        <f>SUMIF('Inst. by Framework &amp; Suppliers'!$C$1:$C$1598,$A61,'Inst. by Framework &amp; Suppliers'!H$1:H$1598)</f>
        <v>23503.480000000007</v>
      </c>
      <c r="G61" s="1448">
        <f>SUMIF('Inst. by Framework &amp; Suppliers'!$C$1:$C$1598,$A61,'Inst. by Framework &amp; Suppliers'!I$1:I$1598)</f>
        <v>30691.040000000001</v>
      </c>
      <c r="H61" s="347">
        <f>SUMIF('Inst. by Framework &amp; Suppliers'!$C$1:$C$1598,$A61,'Inst. by Framework &amp; Suppliers'!J$1:J$1598)</f>
        <v>0</v>
      </c>
      <c r="I61" s="39">
        <f>SUMIF('Inst. by Framework &amp; Suppliers'!$C$1:$C$1598,$A61,'Inst. by Framework &amp; Suppliers'!K$1:K$1598)</f>
        <v>9490.6400000000012</v>
      </c>
      <c r="J61" s="30">
        <f t="shared" si="2"/>
        <v>2.0091109795940401E-3</v>
      </c>
      <c r="K61" s="131">
        <f t="shared" si="3"/>
        <v>39</v>
      </c>
    </row>
    <row r="62" spans="1:11" x14ac:dyDescent="0.2">
      <c r="A62" s="62" t="s">
        <v>239</v>
      </c>
      <c r="B62" s="886">
        <f>SUMIF('Inst. by Framework &amp; Suppliers'!$C$1:$C$1598,$A62,'Inst. by Framework &amp; Suppliers'!D$1:D$1598)</f>
        <v>0</v>
      </c>
      <c r="C62" s="887">
        <f>SUMIF('Inst. by Framework &amp; Suppliers'!$C$1:$C$1598,$A62,'Inst. by Framework &amp; Suppliers'!E$1:E$1598)</f>
        <v>0</v>
      </c>
      <c r="D62" s="887">
        <f>SUMIF('Inst. by Framework &amp; Suppliers'!$C$1:$C$1598,$A62,'Inst. by Framework &amp; Suppliers'!F$1:F$1598)</f>
        <v>0</v>
      </c>
      <c r="E62" s="887">
        <f>SUMIF('Inst. by Framework &amp; Suppliers'!$C$1:$C$1598,$A62,'Inst. by Framework &amp; Suppliers'!G$1:G$1598)</f>
        <v>0</v>
      </c>
      <c r="F62" s="1447">
        <f>SUMIF('Inst. by Framework &amp; Suppliers'!$C$1:$C$1598,$A62,'Inst. by Framework &amp; Suppliers'!H$1:H$1598)</f>
        <v>4835.3999999999996</v>
      </c>
      <c r="G62" s="1448">
        <f>SUMIF('Inst. by Framework &amp; Suppliers'!$C$1:$C$1598,$A62,'Inst. by Framework &amp; Suppliers'!I$1:I$1598)</f>
        <v>3641.26</v>
      </c>
      <c r="H62" s="347">
        <f>SUMIF('Inst. by Framework &amp; Suppliers'!$C$1:$C$1598,$A62,'Inst. by Framework &amp; Suppliers'!J$1:J$1598)</f>
        <v>612.75</v>
      </c>
      <c r="I62" s="39">
        <f>SUMIF('Inst. by Framework &amp; Suppliers'!$C$1:$C$1598,$A62,'Inst. by Framework &amp; Suppliers'!K$1:K$1598)</f>
        <v>1274.28</v>
      </c>
      <c r="J62" s="30">
        <f t="shared" si="2"/>
        <v>2.6975735451740802E-4</v>
      </c>
      <c r="K62" s="131">
        <f t="shared" si="3"/>
        <v>53</v>
      </c>
    </row>
    <row r="63" spans="1:11" x14ac:dyDescent="0.2">
      <c r="A63" s="542" t="s">
        <v>100</v>
      </c>
      <c r="B63" s="886">
        <f>SUMIF('Inst. by Framework &amp; Suppliers'!$C$1:$C$1598,$A63,'Inst. by Framework &amp; Suppliers'!D$1:D$1598)</f>
        <v>40187.189999999995</v>
      </c>
      <c r="C63" s="887">
        <f>SUMIF('Inst. by Framework &amp; Suppliers'!$C$1:$C$1598,$A63,'Inst. by Framework &amp; Suppliers'!E$1:E$1598)</f>
        <v>67371.34</v>
      </c>
      <c r="D63" s="887">
        <f>SUMIF('Inst. by Framework &amp; Suppliers'!$C$1:$C$1598,$A63,'Inst. by Framework &amp; Suppliers'!F$1:F$1598)</f>
        <v>73435.56</v>
      </c>
      <c r="E63" s="887">
        <f>SUMIF('Inst. by Framework &amp; Suppliers'!$C$1:$C$1598,$A63,'Inst. by Framework &amp; Suppliers'!G$1:G$1598)</f>
        <v>31580.940000000002</v>
      </c>
      <c r="F63" s="1447">
        <f>SUMIF('Inst. by Framework &amp; Suppliers'!$C$1:$C$1598,$A63,'Inst. by Framework &amp; Suppliers'!H$1:H$1598)</f>
        <v>0</v>
      </c>
      <c r="G63" s="1448">
        <f>SUMIF('Inst. by Framework &amp; Suppliers'!$C$1:$C$1598,$A63,'Inst. by Framework &amp; Suppliers'!I$1:I$1598)</f>
        <v>0</v>
      </c>
      <c r="H63" s="347">
        <f>SUMIF('Inst. by Framework &amp; Suppliers'!$C$1:$C$1598,$A63,'Inst. by Framework &amp; Suppliers'!J$1:J$1598)</f>
        <v>0</v>
      </c>
      <c r="I63" s="39">
        <f>SUMIF('Inst. by Framework &amp; Suppliers'!$C$1:$C$1598,$A63,'Inst. by Framework &amp; Suppliers'!K$1:K$1598)</f>
        <v>0</v>
      </c>
      <c r="J63" s="30">
        <f t="shared" si="2"/>
        <v>0</v>
      </c>
      <c r="K63" s="131">
        <f t="shared" si="3"/>
        <v>59</v>
      </c>
    </row>
    <row r="64" spans="1:11" x14ac:dyDescent="0.2">
      <c r="A64" s="62" t="s">
        <v>78</v>
      </c>
      <c r="B64" s="886">
        <f>SUMIF('Inst. by Framework &amp; Suppliers'!$C$1:$C$1598,$A64,'Inst. by Framework &amp; Suppliers'!D$1:D$1598)</f>
        <v>0</v>
      </c>
      <c r="C64" s="887">
        <f>SUMIF('Inst. by Framework &amp; Suppliers'!$C$1:$C$1598,$A64,'Inst. by Framework &amp; Suppliers'!E$1:E$1598)</f>
        <v>579.26</v>
      </c>
      <c r="D64" s="887">
        <f>SUMIF('Inst. by Framework &amp; Suppliers'!$C$1:$C$1598,$A64,'Inst. by Framework &amp; Suppliers'!F$1:F$1598)</f>
        <v>5109.3099999999995</v>
      </c>
      <c r="E64" s="887">
        <f>SUMIF('Inst. by Framework &amp; Suppliers'!$C$1:$C$1598,$A64,'Inst. by Framework &amp; Suppliers'!G$1:G$1598)</f>
        <v>17330.7</v>
      </c>
      <c r="F64" s="1447">
        <f>SUMIF('Inst. by Framework &amp; Suppliers'!$C$1:$C$1598,$A64,'Inst. by Framework &amp; Suppliers'!H$1:H$1598)</f>
        <v>18569.260000000002</v>
      </c>
      <c r="G64" s="1448">
        <f>SUMIF('Inst. by Framework &amp; Suppliers'!$C$1:$C$1598,$A64,'Inst. by Framework &amp; Suppliers'!I$1:I$1598)</f>
        <v>37616.189999999995</v>
      </c>
      <c r="H64" s="347">
        <f>SUMIF('Inst. by Framework &amp; Suppliers'!$C$1:$C$1598,$A64,'Inst. by Framework &amp; Suppliers'!J$1:J$1598)</f>
        <v>6618.2199999999993</v>
      </c>
      <c r="I64" s="39">
        <f>SUMIF('Inst. by Framework &amp; Suppliers'!$C$1:$C$1598,$A64,'Inst. by Framework &amp; Suppliers'!K$1:K$1598)</f>
        <v>16060.969999999998</v>
      </c>
      <c r="J64" s="30">
        <f t="shared" si="2"/>
        <v>3.4000100277674092E-3</v>
      </c>
      <c r="K64" s="131">
        <f t="shared" si="3"/>
        <v>33</v>
      </c>
    </row>
    <row r="65" spans="1:11" x14ac:dyDescent="0.2">
      <c r="A65" s="62" t="s">
        <v>34</v>
      </c>
      <c r="B65" s="886">
        <f>SUMIF('Inst. by Framework &amp; Suppliers'!$C$1:$C$1598,$A65,'Inst. by Framework &amp; Suppliers'!D$1:D$1598)</f>
        <v>201795.20999999996</v>
      </c>
      <c r="C65" s="887">
        <f>SUMIF('Inst. by Framework &amp; Suppliers'!$C$1:$C$1598,$A65,'Inst. by Framework &amp; Suppliers'!E$1:E$1598)</f>
        <v>231101.40000000002</v>
      </c>
      <c r="D65" s="887">
        <f>SUMIF('Inst. by Framework &amp; Suppliers'!$C$1:$C$1598,$A65,'Inst. by Framework &amp; Suppliers'!F$1:F$1598)</f>
        <v>253356.30000000005</v>
      </c>
      <c r="E65" s="887">
        <f>SUMIF('Inst. by Framework &amp; Suppliers'!$C$1:$C$1598,$A65,'Inst. by Framework &amp; Suppliers'!G$1:G$1598)</f>
        <v>304257.01000000007</v>
      </c>
      <c r="F65" s="1447">
        <f>SUMIF('Inst. by Framework &amp; Suppliers'!$C$1:$C$1598,$A65,'Inst. by Framework &amp; Suppliers'!H$1:H$1598)</f>
        <v>249183.63000000003</v>
      </c>
      <c r="G65" s="1448">
        <f>SUMIF('Inst. by Framework &amp; Suppliers'!$C$1:$C$1598,$A65,'Inst. by Framework &amp; Suppliers'!I$1:I$1598)</f>
        <v>286943.71000000002</v>
      </c>
      <c r="H65" s="347">
        <f>SUMIF('Inst. by Framework &amp; Suppliers'!$C$1:$C$1598,$A65,'Inst. by Framework &amp; Suppliers'!J$1:J$1598)</f>
        <v>47961.19</v>
      </c>
      <c r="I65" s="39">
        <f>SUMIF('Inst. by Framework &amp; Suppliers'!$C$1:$C$1598,$A65,'Inst. by Framework &amp; Suppliers'!K$1:K$1598)</f>
        <v>111058.15999999999</v>
      </c>
      <c r="J65" s="30">
        <f t="shared" si="2"/>
        <v>2.351033951656702E-2</v>
      </c>
      <c r="K65" s="131">
        <f t="shared" si="3"/>
        <v>9</v>
      </c>
    </row>
    <row r="66" spans="1:11" x14ac:dyDescent="0.2">
      <c r="A66" s="62" t="s">
        <v>202</v>
      </c>
      <c r="B66" s="886">
        <f>SUMIF('Inst. by Framework &amp; Suppliers'!$C$1:$C$1598,$A66,'Inst. by Framework &amp; Suppliers'!D$1:D$1598)</f>
        <v>0</v>
      </c>
      <c r="C66" s="887">
        <f>SUMIF('Inst. by Framework &amp; Suppliers'!$C$1:$C$1598,$A66,'Inst. by Framework &amp; Suppliers'!E$1:E$1598)</f>
        <v>0</v>
      </c>
      <c r="D66" s="887">
        <f>SUMIF('Inst. by Framework &amp; Suppliers'!$C$1:$C$1598,$A66,'Inst. by Framework &amp; Suppliers'!F$1:F$1598)</f>
        <v>103542.23</v>
      </c>
      <c r="E66" s="887">
        <f>SUMIF('Inst. by Framework &amp; Suppliers'!$C$1:$C$1598,$A66,'Inst. by Framework &amp; Suppliers'!G$1:G$1598)</f>
        <v>153406.29999999999</v>
      </c>
      <c r="F66" s="1447">
        <f>SUMIF('Inst. by Framework &amp; Suppliers'!$C$1:$C$1598,$A66,'Inst. by Framework &amp; Suppliers'!H$1:H$1598)</f>
        <v>143627.23000000001</v>
      </c>
      <c r="G66" s="1448">
        <f>SUMIF('Inst. by Framework &amp; Suppliers'!$C$1:$C$1598,$A66,'Inst. by Framework &amp; Suppliers'!I$1:I$1598)</f>
        <v>148589.62</v>
      </c>
      <c r="H66" s="347">
        <f>SUMIF('Inst. by Framework &amp; Suppliers'!$C$1:$C$1598,$A66,'Inst. by Framework &amp; Suppliers'!J$1:J$1598)</f>
        <v>16150.189999999999</v>
      </c>
      <c r="I66" s="39">
        <f>SUMIF('Inst. by Framework &amp; Suppliers'!$C$1:$C$1598,$A66,'Inst. by Framework &amp; Suppliers'!K$1:K$1598)</f>
        <v>27658.190000000002</v>
      </c>
      <c r="J66" s="30">
        <f t="shared" ref="J66:J71" si="4">IF(ISERROR(I66/$I$103),0,I66/$I$103)</f>
        <v>5.8550712285681565E-3</v>
      </c>
      <c r="K66" s="131">
        <f t="shared" ref="K66:K102" si="5">RANK(I66,$I$2:$I$102,0)</f>
        <v>28</v>
      </c>
    </row>
    <row r="67" spans="1:11" x14ac:dyDescent="0.2">
      <c r="A67" s="62" t="s">
        <v>35</v>
      </c>
      <c r="B67" s="886">
        <f>SUMIF('Inst. by Framework &amp; Suppliers'!$C$1:$C$1598,$A67,'Inst. by Framework &amp; Suppliers'!D$1:D$1598)</f>
        <v>286580.02999999997</v>
      </c>
      <c r="C67" s="887">
        <f>SUMIF('Inst. by Framework &amp; Suppliers'!$C$1:$C$1598,$A67,'Inst. by Framework &amp; Suppliers'!E$1:E$1598)</f>
        <v>251898.9</v>
      </c>
      <c r="D67" s="887">
        <f>SUMIF('Inst. by Framework &amp; Suppliers'!$C$1:$C$1598,$A67,'Inst. by Framework &amp; Suppliers'!F$1:F$1598)</f>
        <v>334686.55999999994</v>
      </c>
      <c r="E67" s="887">
        <f>SUMIF('Inst. by Framework &amp; Suppliers'!$C$1:$C$1598,$A67,'Inst. by Framework &amp; Suppliers'!G$1:G$1598)</f>
        <v>339763.10000000009</v>
      </c>
      <c r="F67" s="1447">
        <f>SUMIF('Inst. by Framework &amp; Suppliers'!$C$1:$C$1598,$A67,'Inst. by Framework &amp; Suppliers'!H$1:H$1598)</f>
        <v>324892.90999999997</v>
      </c>
      <c r="G67" s="1448">
        <f>SUMIF('Inst. by Framework &amp; Suppliers'!$C$1:$C$1598,$A67,'Inst. by Framework &amp; Suppliers'!I$1:I$1598)</f>
        <v>251493.42</v>
      </c>
      <c r="H67" s="347">
        <f>SUMIF('Inst. by Framework &amp; Suppliers'!$C$1:$C$1598,$A67,'Inst. by Framework &amp; Suppliers'!J$1:J$1598)</f>
        <v>0</v>
      </c>
      <c r="I67" s="39">
        <f>SUMIF('Inst. by Framework &amp; Suppliers'!$C$1:$C$1598,$A67,'Inst. by Framework &amp; Suppliers'!K$1:K$1598)</f>
        <v>48631.39</v>
      </c>
      <c r="J67" s="30">
        <f t="shared" si="4"/>
        <v>1.0294970581743676E-2</v>
      </c>
      <c r="K67" s="131">
        <f t="shared" si="5"/>
        <v>18</v>
      </c>
    </row>
    <row r="68" spans="1:11" x14ac:dyDescent="0.2">
      <c r="A68" s="1414" t="s">
        <v>295</v>
      </c>
      <c r="B68" s="886">
        <f>SUMIF('Inst. by Framework &amp; Suppliers'!$C$1:$C$1598,$A68,'Inst. by Framework &amp; Suppliers'!D$1:D$1598)</f>
        <v>0</v>
      </c>
      <c r="C68" s="887">
        <f>SUMIF('Inst. by Framework &amp; Suppliers'!$C$1:$C$1598,$A68,'Inst. by Framework &amp; Suppliers'!E$1:E$1598)</f>
        <v>0</v>
      </c>
      <c r="D68" s="887">
        <f>SUMIF('Inst. by Framework &amp; Suppliers'!$C$1:$C$1598,$A68,'Inst. by Framework &amp; Suppliers'!F$1:F$1598)</f>
        <v>0</v>
      </c>
      <c r="E68" s="887">
        <f>SUMIF('Inst. by Framework &amp; Suppliers'!$C$1:$C$1598,$A68,'Inst. by Framework &amp; Suppliers'!G$1:G$1598)</f>
        <v>0</v>
      </c>
      <c r="F68" s="1447">
        <f>SUMIF('Inst. by Framework &amp; Suppliers'!$C$1:$C$1598,$A68,'Inst. by Framework &amp; Suppliers'!H$1:H$1598)</f>
        <v>0</v>
      </c>
      <c r="G68" s="1448">
        <f>SUMIF('Inst. by Framework &amp; Suppliers'!$C$1:$C$1598,$A68,'Inst. by Framework &amp; Suppliers'!I$1:I$1598)</f>
        <v>42.9</v>
      </c>
      <c r="H68" s="347">
        <f>SUMIF('Inst. by Framework &amp; Suppliers'!$C$1:$C$1598,$A68,'Inst. by Framework &amp; Suppliers'!J$1:J$1598)</f>
        <v>0</v>
      </c>
      <c r="I68" s="39">
        <f>SUMIF('Inst. by Framework &amp; Suppliers'!$C$1:$C$1598,$A68,'Inst. by Framework &amp; Suppliers'!K$1:K$1598)</f>
        <v>0</v>
      </c>
      <c r="J68" s="30">
        <f t="shared" si="4"/>
        <v>0</v>
      </c>
      <c r="K68" s="131">
        <f t="shared" si="5"/>
        <v>59</v>
      </c>
    </row>
    <row r="69" spans="1:11" x14ac:dyDescent="0.2">
      <c r="A69" s="62" t="s">
        <v>21</v>
      </c>
      <c r="B69" s="886">
        <f>SUMIF('Inst. by Framework &amp; Suppliers'!$C$1:$C$1598,$A69,'Inst. by Framework &amp; Suppliers'!D$1:D$1598)</f>
        <v>299454.31999999995</v>
      </c>
      <c r="C69" s="887">
        <f>SUMIF('Inst. by Framework &amp; Suppliers'!$C$1:$C$1598,$A69,'Inst. by Framework &amp; Suppliers'!E$1:E$1598)</f>
        <v>428044.31999999995</v>
      </c>
      <c r="D69" s="887">
        <f>SUMIF('Inst. by Framework &amp; Suppliers'!$C$1:$C$1598,$A69,'Inst. by Framework &amp; Suppliers'!F$1:F$1598)</f>
        <v>331364.81</v>
      </c>
      <c r="E69" s="887">
        <f>SUMIF('Inst. by Framework &amp; Suppliers'!$C$1:$C$1598,$A69,'Inst. by Framework &amp; Suppliers'!G$1:G$1598)</f>
        <v>440863.63000000012</v>
      </c>
      <c r="F69" s="1447">
        <f>SUMIF('Inst. by Framework &amp; Suppliers'!$C$1:$C$1598,$A69,'Inst. by Framework &amp; Suppliers'!H$1:H$1598)</f>
        <v>430124.5199999999</v>
      </c>
      <c r="G69" s="1448">
        <f>SUMIF('Inst. by Framework &amp; Suppliers'!$C$1:$C$1598,$A69,'Inst. by Framework &amp; Suppliers'!I$1:I$1598)</f>
        <v>310098.8</v>
      </c>
      <c r="H69" s="347">
        <f>SUMIF('Inst. by Framework &amp; Suppliers'!$C$1:$C$1598,$A69,'Inst. by Framework &amp; Suppliers'!J$1:J$1598)</f>
        <v>0</v>
      </c>
      <c r="I69" s="39">
        <f>SUMIF('Inst. by Framework &amp; Suppliers'!$C$1:$C$1598,$A69,'Inst. by Framework &amp; Suppliers'!K$1:K$1598)</f>
        <v>61731.93</v>
      </c>
      <c r="J69" s="30">
        <f t="shared" si="4"/>
        <v>1.3068275517197019E-2</v>
      </c>
      <c r="K69" s="131">
        <f t="shared" si="5"/>
        <v>16</v>
      </c>
    </row>
    <row r="70" spans="1:11" x14ac:dyDescent="0.2">
      <c r="A70" s="62" t="s">
        <v>116</v>
      </c>
      <c r="B70" s="886">
        <f>SUMIF('Inst. by Framework &amp; Suppliers'!$C$1:$C$1598,$A70,'Inst. by Framework &amp; Suppliers'!D$1:D$1598)</f>
        <v>0</v>
      </c>
      <c r="C70" s="887">
        <f>SUMIF('Inst. by Framework &amp; Suppliers'!$C$1:$C$1598,$A70,'Inst. by Framework &amp; Suppliers'!E$1:E$1598)</f>
        <v>450.54999999999995</v>
      </c>
      <c r="D70" s="887">
        <f>SUMIF('Inst. by Framework &amp; Suppliers'!$C$1:$C$1598,$A70,'Inst. by Framework &amp; Suppliers'!F$1:F$1598)</f>
        <v>14424.4</v>
      </c>
      <c r="E70" s="887">
        <f>SUMIF('Inst. by Framework &amp; Suppliers'!$C$1:$C$1598,$A70,'Inst. by Framework &amp; Suppliers'!G$1:G$1598)</f>
        <v>16152</v>
      </c>
      <c r="F70" s="1447">
        <f>SUMIF('Inst. by Framework &amp; Suppliers'!$C$1:$C$1598,$A70,'Inst. by Framework &amp; Suppliers'!H$1:H$1598)</f>
        <v>33274</v>
      </c>
      <c r="G70" s="1448">
        <f>SUMIF('Inst. by Framework &amp; Suppliers'!$C$1:$C$1598,$A70,'Inst. by Framework &amp; Suppliers'!I$1:I$1598)</f>
        <v>39820.18</v>
      </c>
      <c r="H70" s="347">
        <f>SUMIF('Inst. by Framework &amp; Suppliers'!$C$1:$C$1598,$A70,'Inst. by Framework &amp; Suppliers'!J$1:J$1598)</f>
        <v>4858.88</v>
      </c>
      <c r="I70" s="39">
        <f>SUMIF('Inst. by Framework &amp; Suppliers'!$C$1:$C$1598,$A70,'Inst. by Framework &amp; Suppliers'!K$1:K$1598)</f>
        <v>11017.28</v>
      </c>
      <c r="J70" s="30">
        <f t="shared" si="4"/>
        <v>2.3322914169394086E-3</v>
      </c>
      <c r="K70" s="131">
        <f t="shared" si="5"/>
        <v>36</v>
      </c>
    </row>
    <row r="71" spans="1:11" x14ac:dyDescent="0.2">
      <c r="A71" s="1568" t="s">
        <v>307</v>
      </c>
      <c r="B71" s="886">
        <f>SUMIF('Inst. by Framework &amp; Suppliers'!$C$1:$C$1598,$A71,'Inst. by Framework &amp; Suppliers'!D$1:D$1598)</f>
        <v>0</v>
      </c>
      <c r="C71" s="887">
        <f>SUMIF('Inst. by Framework &amp; Suppliers'!$C$1:$C$1598,$A71,'Inst. by Framework &amp; Suppliers'!E$1:E$1598)</f>
        <v>0</v>
      </c>
      <c r="D71" s="887">
        <f>SUMIF('Inst. by Framework &amp; Suppliers'!$C$1:$C$1598,$A71,'Inst. by Framework &amp; Suppliers'!F$1:F$1598)</f>
        <v>0</v>
      </c>
      <c r="E71" s="887">
        <f>SUMIF('Inst. by Framework &amp; Suppliers'!$C$1:$C$1598,$A71,'Inst. by Framework &amp; Suppliers'!G$1:G$1598)</f>
        <v>0</v>
      </c>
      <c r="F71" s="1447">
        <f>SUMIF('Inst. by Framework &amp; Suppliers'!$C$1:$C$1598,$A71,'Inst. by Framework &amp; Suppliers'!H$1:H$1598)</f>
        <v>0</v>
      </c>
      <c r="G71" s="1448">
        <f>SUMIF('Inst. by Framework &amp; Suppliers'!$C$1:$C$1598,$A71,'Inst. by Framework &amp; Suppliers'!I$1:I$1598)</f>
        <v>0</v>
      </c>
      <c r="H71" s="347">
        <f>SUMIF('Inst. by Framework &amp; Suppliers'!$C$1:$C$1598,$A71,'Inst. by Framework &amp; Suppliers'!J$1:J$1598)</f>
        <v>0</v>
      </c>
      <c r="I71" s="39">
        <f>SUMIF('Inst. by Framework &amp; Suppliers'!$C$1:$C$1598,$A71,'Inst. by Framework &amp; Suppliers'!K$1:K$1598)</f>
        <v>1409</v>
      </c>
      <c r="J71" s="30">
        <f t="shared" si="4"/>
        <v>2.982767621833725E-4</v>
      </c>
      <c r="K71" s="131">
        <f t="shared" si="5"/>
        <v>52</v>
      </c>
    </row>
    <row r="72" spans="1:11" x14ac:dyDescent="0.2">
      <c r="A72" s="62" t="s">
        <v>101</v>
      </c>
      <c r="B72" s="886">
        <f>SUMIF('Inst. by Framework &amp; Suppliers'!$C$1:$C$1598,$A72,'Inst. by Framework &amp; Suppliers'!D$1:D$1598)</f>
        <v>162011.91000000003</v>
      </c>
      <c r="C72" s="887">
        <f>SUMIF('Inst. by Framework &amp; Suppliers'!$C$1:$C$1598,$A72,'Inst. by Framework &amp; Suppliers'!E$1:E$1598)</f>
        <v>143827.63000000003</v>
      </c>
      <c r="D72" s="887">
        <f>SUMIF('Inst. by Framework &amp; Suppliers'!$C$1:$C$1598,$A72,'Inst. by Framework &amp; Suppliers'!F$1:F$1598)</f>
        <v>106648.78999999998</v>
      </c>
      <c r="E72" s="887">
        <f>SUMIF('Inst. by Framework &amp; Suppliers'!$C$1:$C$1598,$A72,'Inst. by Framework &amp; Suppliers'!G$1:G$1598)</f>
        <v>116802.99</v>
      </c>
      <c r="F72" s="1447">
        <f>SUMIF('Inst. by Framework &amp; Suppliers'!$C$1:$C$1598,$A72,'Inst. by Framework &amp; Suppliers'!H$1:H$1598)</f>
        <v>19529.53</v>
      </c>
      <c r="G72" s="1448">
        <f>SUMIF('Inst. by Framework &amp; Suppliers'!$C$1:$C$1598,$A72,'Inst. by Framework &amp; Suppliers'!I$1:I$1598)</f>
        <v>0</v>
      </c>
      <c r="H72" s="347">
        <f>SUMIF('Inst. by Framework &amp; Suppliers'!$C$1:$C$1598,$A72,'Inst. by Framework &amp; Suppliers'!J$1:J$1598)</f>
        <v>0</v>
      </c>
      <c r="I72" s="39">
        <f>SUMIF('Inst. by Framework &amp; Suppliers'!$C$1:$C$1598,$A72,'Inst. by Framework &amp; Suppliers'!K$1:K$1598)</f>
        <v>0</v>
      </c>
      <c r="J72" s="30">
        <f t="shared" ref="J72" si="6">IF(ISERROR(I72/$I$103),0,I72/$I$103)</f>
        <v>0</v>
      </c>
      <c r="K72" s="131">
        <f t="shared" si="5"/>
        <v>59</v>
      </c>
    </row>
    <row r="73" spans="1:11" x14ac:dyDescent="0.2">
      <c r="A73" s="62" t="s">
        <v>61</v>
      </c>
      <c r="B73" s="886">
        <f>SUMIF('Inst. by Framework &amp; Suppliers'!$C$1:$C$1598,$A73,'Inst. by Framework &amp; Suppliers'!D$1:D$1598)</f>
        <v>18368.629999999997</v>
      </c>
      <c r="C73" s="887">
        <f>SUMIF('Inst. by Framework &amp; Suppliers'!$C$1:$C$1598,$A73,'Inst. by Framework &amp; Suppliers'!E$1:E$1598)</f>
        <v>21999.759999999998</v>
      </c>
      <c r="D73" s="887">
        <f>SUMIF('Inst. by Framework &amp; Suppliers'!$C$1:$C$1598,$A73,'Inst. by Framework &amp; Suppliers'!F$1:F$1598)</f>
        <v>21727.51</v>
      </c>
      <c r="E73" s="887">
        <f>SUMIF('Inst. by Framework &amp; Suppliers'!$C$1:$C$1598,$A73,'Inst. by Framework &amp; Suppliers'!G$1:G$1598)</f>
        <v>27613.59</v>
      </c>
      <c r="F73" s="1447">
        <f>SUMIF('Inst. by Framework &amp; Suppliers'!$C$1:$C$1598,$A73,'Inst. by Framework &amp; Suppliers'!H$1:H$1598)</f>
        <v>19833.95</v>
      </c>
      <c r="G73" s="1448">
        <f>SUMIF('Inst. by Framework &amp; Suppliers'!$C$1:$C$1598,$A73,'Inst. by Framework &amp; Suppliers'!I$1:I$1598)</f>
        <v>15529.9</v>
      </c>
      <c r="H73" s="347">
        <f>SUMIF('Inst. by Framework &amp; Suppliers'!$C$1:$C$1598,$A73,'Inst. by Framework &amp; Suppliers'!J$1:J$1598)</f>
        <v>2999.35</v>
      </c>
      <c r="I73" s="39">
        <f>SUMIF('Inst. by Framework &amp; Suppliers'!$C$1:$C$1598,$A73,'Inst. by Framework &amp; Suppliers'!K$1:K$1598)</f>
        <v>6236.5</v>
      </c>
      <c r="J73" s="30">
        <f t="shared" ref="J73" si="7">IF(ISERROR(I73/$I$103),0,I73/$I$103)</f>
        <v>1.3202292600117832E-3</v>
      </c>
      <c r="K73" s="131">
        <f t="shared" si="5"/>
        <v>43</v>
      </c>
    </row>
    <row r="74" spans="1:11" x14ac:dyDescent="0.2">
      <c r="A74" s="62" t="s">
        <v>223</v>
      </c>
      <c r="B74" s="886">
        <f>SUMIF('Inst. by Framework &amp; Suppliers'!$C$1:$C$1598,$A74,'Inst. by Framework &amp; Suppliers'!D$1:D$1598)</f>
        <v>2236.86</v>
      </c>
      <c r="C74" s="887">
        <f>SUMIF('Inst. by Framework &amp; Suppliers'!$C$1:$C$1598,$A74,'Inst. by Framework &amp; Suppliers'!E$1:E$1598)</f>
        <v>2068.63</v>
      </c>
      <c r="D74" s="887">
        <f>SUMIF('Inst. by Framework &amp; Suppliers'!$C$1:$C$1598,$A74,'Inst. by Framework &amp; Suppliers'!F$1:F$1598)</f>
        <v>449.08000000000004</v>
      </c>
      <c r="E74" s="887">
        <f>SUMIF('Inst. by Framework &amp; Suppliers'!$C$1:$C$1598,$A74,'Inst. by Framework &amp; Suppliers'!G$1:G$1598)</f>
        <v>201693.29666666666</v>
      </c>
      <c r="F74" s="1447">
        <f>SUMIF('Inst. by Framework &amp; Suppliers'!$C$1:$C$1598,$A74,'Inst. by Framework &amp; Suppliers'!H$1:H$1598)</f>
        <v>104066.49</v>
      </c>
      <c r="G74" s="1448">
        <f>SUMIF('Inst. by Framework &amp; Suppliers'!$C$1:$C$1598,$A74,'Inst. by Framework &amp; Suppliers'!I$1:I$1598)</f>
        <v>84376.99</v>
      </c>
      <c r="H74" s="347">
        <f>SUMIF('Inst. by Framework &amp; Suppliers'!$C$1:$C$1598,$A74,'Inst. by Framework &amp; Suppliers'!J$1:J$1598)</f>
        <v>0</v>
      </c>
      <c r="I74" s="39">
        <f>SUMIF('Inst. by Framework &amp; Suppliers'!$C$1:$C$1598,$A74,'Inst. by Framework &amp; Suppliers'!K$1:K$1598)</f>
        <v>28448.370000000003</v>
      </c>
      <c r="J74" s="30">
        <f t="shared" ref="J74:J102" si="8">IF(ISERROR(I74/$I$103),0,I74/$I$103)</f>
        <v>6.0223475464830298E-3</v>
      </c>
      <c r="K74" s="131">
        <f t="shared" si="5"/>
        <v>27</v>
      </c>
    </row>
    <row r="75" spans="1:11" x14ac:dyDescent="0.2">
      <c r="A75" s="62" t="s">
        <v>219</v>
      </c>
      <c r="B75" s="886">
        <f>SUMIF('Inst. by Framework &amp; Suppliers'!$C$1:$C$1598,$A75,'Inst. by Framework &amp; Suppliers'!D$1:D$1598)</f>
        <v>0</v>
      </c>
      <c r="C75" s="887">
        <f>SUMIF('Inst. by Framework &amp; Suppliers'!$C$1:$C$1598,$A75,'Inst. by Framework &amp; Suppliers'!E$1:E$1598)</f>
        <v>0</v>
      </c>
      <c r="D75" s="887">
        <f>SUMIF('Inst. by Framework &amp; Suppliers'!$C$1:$C$1598,$A75,'Inst. by Framework &amp; Suppliers'!F$1:F$1598)</f>
        <v>0</v>
      </c>
      <c r="E75" s="887">
        <f>SUMIF('Inst. by Framework &amp; Suppliers'!$C$1:$C$1598,$A75,'Inst. by Framework &amp; Suppliers'!G$1:G$1598)</f>
        <v>342.73999999999069</v>
      </c>
      <c r="F75" s="1447">
        <f>SUMIF('Inst. by Framework &amp; Suppliers'!$C$1:$C$1598,$A75,'Inst. by Framework &amp; Suppliers'!H$1:H$1598)</f>
        <v>0</v>
      </c>
      <c r="G75" s="1448">
        <f>SUMIF('Inst. by Framework &amp; Suppliers'!$C$1:$C$1598,$A75,'Inst. by Framework &amp; Suppliers'!I$1:I$1598)</f>
        <v>0</v>
      </c>
      <c r="H75" s="347">
        <f>SUMIF('Inst. by Framework &amp; Suppliers'!$C$1:$C$1598,$A75,'Inst. by Framework &amp; Suppliers'!J$1:J$1598)</f>
        <v>0</v>
      </c>
      <c r="I75" s="39">
        <f>SUMIF('Inst. by Framework &amp; Suppliers'!$C$1:$C$1598,$A75,'Inst. by Framework &amp; Suppliers'!K$1:K$1598)</f>
        <v>0</v>
      </c>
      <c r="J75" s="30">
        <f t="shared" si="8"/>
        <v>0</v>
      </c>
      <c r="K75" s="131">
        <f t="shared" si="5"/>
        <v>59</v>
      </c>
    </row>
    <row r="76" spans="1:11" x14ac:dyDescent="0.2">
      <c r="A76" s="62" t="s">
        <v>249</v>
      </c>
      <c r="B76" s="886">
        <f>SUMIF('Inst. by Framework &amp; Suppliers'!$C$1:$C$1598,$A76,'Inst. by Framework &amp; Suppliers'!D$1:D$1598)</f>
        <v>672580.51300000004</v>
      </c>
      <c r="C76" s="887">
        <f>SUMIF('Inst. by Framework &amp; Suppliers'!$C$1:$C$1598,$A76,'Inst. by Framework &amp; Suppliers'!E$1:E$1598)</f>
        <v>879705.84089999972</v>
      </c>
      <c r="D76" s="887">
        <f>SUMIF('Inst. by Framework &amp; Suppliers'!$C$1:$C$1598,$A76,'Inst. by Framework &amp; Suppliers'!F$1:F$1598)</f>
        <v>860622.24511999974</v>
      </c>
      <c r="E76" s="887">
        <f>SUMIF('Inst. by Framework &amp; Suppliers'!$C$1:$C$1598,$A76,'Inst. by Framework &amp; Suppliers'!G$1:G$1598)</f>
        <v>764845.36270000006</v>
      </c>
      <c r="F76" s="1447">
        <f>SUMIF('Inst. by Framework &amp; Suppliers'!$C$1:$C$1598,$A76,'Inst. by Framework &amp; Suppliers'!H$1:H$1598)</f>
        <v>720768.245</v>
      </c>
      <c r="G76" s="1448">
        <f>SUMIF('Inst. by Framework &amp; Suppliers'!$C$1:$C$1598,$A76,'Inst. by Framework &amp; Suppliers'!I$1:I$1598)</f>
        <v>563312.03999999992</v>
      </c>
      <c r="H76" s="347">
        <f>SUMIF('Inst. by Framework &amp; Suppliers'!$C$1:$C$1598,$A76,'Inst. by Framework &amp; Suppliers'!J$1:J$1598)</f>
        <v>80765.25</v>
      </c>
      <c r="I76" s="39">
        <f>SUMIF('Inst. by Framework &amp; Suppliers'!$C$1:$C$1598,$A76,'Inst. by Framework &amp; Suppliers'!K$1:K$1598)</f>
        <v>181219.5</v>
      </c>
      <c r="J76" s="30">
        <f t="shared" si="8"/>
        <v>3.836307005286705E-2</v>
      </c>
      <c r="K76" s="131">
        <f t="shared" si="5"/>
        <v>4</v>
      </c>
    </row>
    <row r="77" spans="1:11" x14ac:dyDescent="0.2">
      <c r="A77" s="62" t="s">
        <v>118</v>
      </c>
      <c r="B77" s="886">
        <f>SUMIF('Inst. by Framework &amp; Suppliers'!$C$1:$C$1598,$A77,'Inst. by Framework &amp; Suppliers'!D$1:D$1598)</f>
        <v>0</v>
      </c>
      <c r="C77" s="887">
        <f>SUMIF('Inst. by Framework &amp; Suppliers'!$C$1:$C$1598,$A77,'Inst. by Framework &amp; Suppliers'!E$1:E$1598)</f>
        <v>0</v>
      </c>
      <c r="D77" s="887">
        <f>SUMIF('Inst. by Framework &amp; Suppliers'!$C$1:$C$1598,$A77,'Inst. by Framework &amp; Suppliers'!F$1:F$1598)</f>
        <v>6476.84</v>
      </c>
      <c r="E77" s="887">
        <f>SUMIF('Inst. by Framework &amp; Suppliers'!$C$1:$C$1598,$A77,'Inst. by Framework &amp; Suppliers'!G$1:G$1598)</f>
        <v>976.88</v>
      </c>
      <c r="F77" s="1447">
        <f>SUMIF('Inst. by Framework &amp; Suppliers'!$C$1:$C$1598,$A77,'Inst. by Framework &amp; Suppliers'!H$1:H$1598)</f>
        <v>0</v>
      </c>
      <c r="G77" s="1448">
        <f>SUMIF('Inst. by Framework &amp; Suppliers'!$C$1:$C$1598,$A77,'Inst. by Framework &amp; Suppliers'!I$1:I$1598)</f>
        <v>0</v>
      </c>
      <c r="H77" s="347">
        <f>SUMIF('Inst. by Framework &amp; Suppliers'!$C$1:$C$1598,$A77,'Inst. by Framework &amp; Suppliers'!J$1:J$1598)</f>
        <v>0</v>
      </c>
      <c r="I77" s="39">
        <f>SUMIF('Inst. by Framework &amp; Suppliers'!$C$1:$C$1598,$A77,'Inst. by Framework &amp; Suppliers'!K$1:K$1598)</f>
        <v>0</v>
      </c>
      <c r="J77" s="30">
        <f t="shared" si="8"/>
        <v>0</v>
      </c>
      <c r="K77" s="131">
        <f t="shared" si="5"/>
        <v>59</v>
      </c>
    </row>
    <row r="78" spans="1:11" x14ac:dyDescent="0.2">
      <c r="A78" s="62" t="s">
        <v>165</v>
      </c>
      <c r="B78" s="886">
        <f>SUMIF('Inst. by Framework &amp; Suppliers'!$C$1:$C$1598,$A78,'Inst. by Framework &amp; Suppliers'!D$1:D$1598)</f>
        <v>1937.5</v>
      </c>
      <c r="C78" s="887">
        <f>SUMIF('Inst. by Framework &amp; Suppliers'!$C$1:$C$1598,$A78,'Inst. by Framework &amp; Suppliers'!E$1:E$1598)</f>
        <v>1256.23</v>
      </c>
      <c r="D78" s="887">
        <f>SUMIF('Inst. by Framework &amp; Suppliers'!$C$1:$C$1598,$A78,'Inst. by Framework &amp; Suppliers'!F$1:F$1598)</f>
        <v>3338.6500000000005</v>
      </c>
      <c r="E78" s="887">
        <f>SUMIF('Inst. by Framework &amp; Suppliers'!$C$1:$C$1598,$A78,'Inst. by Framework &amp; Suppliers'!G$1:G$1598)</f>
        <v>0</v>
      </c>
      <c r="F78" s="1447">
        <f>SUMIF('Inst. by Framework &amp; Suppliers'!$C$1:$C$1598,$A78,'Inst. by Framework &amp; Suppliers'!H$1:H$1598)</f>
        <v>0</v>
      </c>
      <c r="G78" s="1448">
        <f>SUMIF('Inst. by Framework &amp; Suppliers'!$C$1:$C$1598,$A78,'Inst. by Framework &amp; Suppliers'!I$1:I$1598)</f>
        <v>0</v>
      </c>
      <c r="H78" s="347">
        <f>SUMIF('Inst. by Framework &amp; Suppliers'!$C$1:$C$1598,$A78,'Inst. by Framework &amp; Suppliers'!J$1:J$1598)</f>
        <v>0</v>
      </c>
      <c r="I78" s="39">
        <f>SUMIF('Inst. by Framework &amp; Suppliers'!$C$1:$C$1598,$A78,'Inst. by Framework &amp; Suppliers'!K$1:K$1598)</f>
        <v>0</v>
      </c>
      <c r="J78" s="30">
        <f t="shared" si="8"/>
        <v>0</v>
      </c>
      <c r="K78" s="131">
        <f t="shared" si="5"/>
        <v>59</v>
      </c>
    </row>
    <row r="79" spans="1:11" x14ac:dyDescent="0.2">
      <c r="A79" s="62" t="s">
        <v>119</v>
      </c>
      <c r="B79" s="886">
        <f>SUMIF('Inst. by Framework &amp; Suppliers'!$C$1:$C$1598,$A79,'Inst. by Framework &amp; Suppliers'!D$1:D$1598)</f>
        <v>0</v>
      </c>
      <c r="C79" s="887">
        <f>SUMIF('Inst. by Framework &amp; Suppliers'!$C$1:$C$1598,$A79,'Inst. by Framework &amp; Suppliers'!E$1:E$1598)</f>
        <v>50013.75</v>
      </c>
      <c r="D79" s="887">
        <f>SUMIF('Inst. by Framework &amp; Suppliers'!$C$1:$C$1598,$A79,'Inst. by Framework &amp; Suppliers'!F$1:F$1598)</f>
        <v>64561.073000000004</v>
      </c>
      <c r="E79" s="887">
        <f>SUMIF('Inst. by Framework &amp; Suppliers'!$C$1:$C$1598,$A79,'Inst. by Framework &amp; Suppliers'!G$1:G$1598)</f>
        <v>59287.570000000007</v>
      </c>
      <c r="F79" s="1447">
        <f>SUMIF('Inst. by Framework &amp; Suppliers'!$C$1:$C$1598,$A79,'Inst. by Framework &amp; Suppliers'!H$1:H$1598)</f>
        <v>48291.6</v>
      </c>
      <c r="G79" s="1448">
        <f>SUMIF('Inst. by Framework &amp; Suppliers'!$C$1:$C$1598,$A79,'Inst. by Framework &amp; Suppliers'!I$1:I$1598)</f>
        <v>44998.23000000001</v>
      </c>
      <c r="H79" s="347">
        <f>SUMIF('Inst. by Framework &amp; Suppliers'!$C$1:$C$1598,$A79,'Inst. by Framework &amp; Suppliers'!J$1:J$1598)</f>
        <v>7396.8599999999988</v>
      </c>
      <c r="I79" s="39">
        <f>SUMIF('Inst. by Framework &amp; Suppliers'!$C$1:$C$1598,$A79,'Inst. by Framework &amp; Suppliers'!K$1:K$1598)</f>
        <v>17480.099999999999</v>
      </c>
      <c r="J79" s="30">
        <f t="shared" si="8"/>
        <v>3.7004312495681826E-3</v>
      </c>
      <c r="K79" s="131">
        <f t="shared" si="5"/>
        <v>31</v>
      </c>
    </row>
    <row r="80" spans="1:11" x14ac:dyDescent="0.2">
      <c r="A80" s="62" t="s">
        <v>210</v>
      </c>
      <c r="B80" s="886">
        <f>SUMIF('Inst. by Framework &amp; Suppliers'!$C$1:$C$1598,$A80,'Inst. by Framework &amp; Suppliers'!D$1:D$1598)</f>
        <v>0</v>
      </c>
      <c r="C80" s="887">
        <f>SUMIF('Inst. by Framework &amp; Suppliers'!$C$1:$C$1598,$A80,'Inst. by Framework &amp; Suppliers'!E$1:E$1598)</f>
        <v>0</v>
      </c>
      <c r="D80" s="887">
        <f>SUMIF('Inst. by Framework &amp; Suppliers'!$C$1:$C$1598,$A80,'Inst. by Framework &amp; Suppliers'!F$1:F$1598)</f>
        <v>255030.48</v>
      </c>
      <c r="E80" s="887">
        <f>SUMIF('Inst. by Framework &amp; Suppliers'!$C$1:$C$1598,$A80,'Inst. by Framework &amp; Suppliers'!G$1:G$1598)</f>
        <v>467197.63</v>
      </c>
      <c r="F80" s="1447">
        <f>SUMIF('Inst. by Framework &amp; Suppliers'!$C$1:$C$1598,$A80,'Inst. by Framework &amp; Suppliers'!H$1:H$1598)</f>
        <v>368563.88</v>
      </c>
      <c r="G80" s="1448">
        <f>SUMIF('Inst. by Framework &amp; Suppliers'!$C$1:$C$1598,$A80,'Inst. by Framework &amp; Suppliers'!I$1:I$1598)</f>
        <v>343403.22</v>
      </c>
      <c r="H80" s="347">
        <f>SUMIF('Inst. by Framework &amp; Suppliers'!$C$1:$C$1598,$A80,'Inst. by Framework &amp; Suppliers'!J$1:J$1598)</f>
        <v>39169.53</v>
      </c>
      <c r="I80" s="39">
        <f>SUMIF('Inst. by Framework &amp; Suppliers'!$C$1:$C$1598,$A80,'Inst. by Framework &amp; Suppliers'!K$1:K$1598)</f>
        <v>104207.25999999998</v>
      </c>
      <c r="J80" s="30">
        <f t="shared" si="8"/>
        <v>2.2060045499503803E-2</v>
      </c>
      <c r="K80" s="131">
        <f t="shared" si="5"/>
        <v>10</v>
      </c>
    </row>
    <row r="81" spans="1:11" x14ac:dyDescent="0.2">
      <c r="A81" s="62" t="s">
        <v>98</v>
      </c>
      <c r="B81" s="886">
        <f>SUMIF('Inst. by Framework &amp; Suppliers'!$C$1:$C$1598,$A81,'Inst. by Framework &amp; Suppliers'!D$1:D$1598)</f>
        <v>6392.7999999999993</v>
      </c>
      <c r="C81" s="887">
        <f>SUMIF('Inst. by Framework &amp; Suppliers'!$C$1:$C$1598,$A81,'Inst. by Framework &amp; Suppliers'!E$1:E$1598)</f>
        <v>3539.43</v>
      </c>
      <c r="D81" s="887">
        <f>SUMIF('Inst. by Framework &amp; Suppliers'!$C$1:$C$1598,$A81,'Inst. by Framework &amp; Suppliers'!F$1:F$1598)</f>
        <v>2826.36</v>
      </c>
      <c r="E81" s="887">
        <f>SUMIF('Inst. by Framework &amp; Suppliers'!$C$1:$C$1598,$A81,'Inst. by Framework &amp; Suppliers'!G$1:G$1598)</f>
        <v>3401.79</v>
      </c>
      <c r="F81" s="1447">
        <f>SUMIF('Inst. by Framework &amp; Suppliers'!$C$1:$C$1598,$A81,'Inst. by Framework &amp; Suppliers'!H$1:H$1598)</f>
        <v>2286.48</v>
      </c>
      <c r="G81" s="1448">
        <f>SUMIF('Inst. by Framework &amp; Suppliers'!$C$1:$C$1598,$A81,'Inst. by Framework &amp; Suppliers'!I$1:I$1598)</f>
        <v>0</v>
      </c>
      <c r="H81" s="347">
        <f>SUMIF('Inst. by Framework &amp; Suppliers'!$C$1:$C$1598,$A81,'Inst. by Framework &amp; Suppliers'!J$1:J$1598)</f>
        <v>0</v>
      </c>
      <c r="I81" s="39">
        <f>SUMIF('Inst. by Framework &amp; Suppliers'!$C$1:$C$1598,$A81,'Inst. by Framework &amp; Suppliers'!K$1:K$1598)</f>
        <v>0</v>
      </c>
      <c r="J81" s="30">
        <f t="shared" si="8"/>
        <v>0</v>
      </c>
      <c r="K81" s="131">
        <f t="shared" si="5"/>
        <v>59</v>
      </c>
    </row>
    <row r="82" spans="1:11" x14ac:dyDescent="0.2">
      <c r="A82" s="62" t="s">
        <v>222</v>
      </c>
      <c r="B82" s="886">
        <f>SUMIF('Inst. by Framework &amp; Suppliers'!$C$1:$C$1598,$A82,'Inst. by Framework &amp; Suppliers'!D$1:D$1598)</f>
        <v>0</v>
      </c>
      <c r="C82" s="887">
        <f>SUMIF('Inst. by Framework &amp; Suppliers'!$C$1:$C$1598,$A82,'Inst. by Framework &amp; Suppliers'!E$1:E$1598)</f>
        <v>0</v>
      </c>
      <c r="D82" s="887">
        <f>SUMIF('Inst. by Framework &amp; Suppliers'!$C$1:$C$1598,$A82,'Inst. by Framework &amp; Suppliers'!F$1:F$1598)</f>
        <v>0</v>
      </c>
      <c r="E82" s="887">
        <f>SUMIF('Inst. by Framework &amp; Suppliers'!$C$1:$C$1598,$A82,'Inst. by Framework &amp; Suppliers'!G$1:G$1598)</f>
        <v>1703.2166666666667</v>
      </c>
      <c r="F82" s="1447">
        <f>SUMIF('Inst. by Framework &amp; Suppliers'!$C$1:$C$1598,$A82,'Inst. by Framework &amp; Suppliers'!H$1:H$1598)</f>
        <v>0</v>
      </c>
      <c r="G82" s="1448">
        <f>SUMIF('Inst. by Framework &amp; Suppliers'!$C$1:$C$1598,$A82,'Inst. by Framework &amp; Suppliers'!I$1:I$1598)</f>
        <v>0</v>
      </c>
      <c r="H82" s="347">
        <f>SUMIF('Inst. by Framework &amp; Suppliers'!$C$1:$C$1598,$A82,'Inst. by Framework &amp; Suppliers'!J$1:J$1598)</f>
        <v>0</v>
      </c>
      <c r="I82" s="39">
        <f>SUMIF('Inst. by Framework &amp; Suppliers'!$C$1:$C$1598,$A82,'Inst. by Framework &amp; Suppliers'!K$1:K$1598)</f>
        <v>0</v>
      </c>
      <c r="J82" s="30">
        <f t="shared" si="8"/>
        <v>0</v>
      </c>
      <c r="K82" s="131">
        <f t="shared" si="5"/>
        <v>59</v>
      </c>
    </row>
    <row r="83" spans="1:11" x14ac:dyDescent="0.2">
      <c r="A83" s="62" t="s">
        <v>113</v>
      </c>
      <c r="B83" s="886">
        <f>SUMIF('Inst. by Framework &amp; Suppliers'!$C$1:$C$1598,$A83,'Inst. by Framework &amp; Suppliers'!D$1:D$1598)</f>
        <v>0</v>
      </c>
      <c r="C83" s="887">
        <f>SUMIF('Inst. by Framework &amp; Suppliers'!$C$1:$C$1598,$A83,'Inst. by Framework &amp; Suppliers'!E$1:E$1598)</f>
        <v>38804.080000000002</v>
      </c>
      <c r="D83" s="887">
        <f>SUMIF('Inst. by Framework &amp; Suppliers'!$C$1:$C$1598,$A83,'Inst. by Framework &amp; Suppliers'!F$1:F$1598)</f>
        <v>89300</v>
      </c>
      <c r="E83" s="887">
        <f>SUMIF('Inst. by Framework &amp; Suppliers'!$C$1:$C$1598,$A83,'Inst. by Framework &amp; Suppliers'!G$1:G$1598)</f>
        <v>61675</v>
      </c>
      <c r="F83" s="1447">
        <f>SUMIF('Inst. by Framework &amp; Suppliers'!$C$1:$C$1598,$A83,'Inst. by Framework &amp; Suppliers'!H$1:H$1598)</f>
        <v>174190</v>
      </c>
      <c r="G83" s="1448">
        <f>SUMIF('Inst. by Framework &amp; Suppliers'!$C$1:$C$1598,$A83,'Inst. by Framework &amp; Suppliers'!I$1:I$1598)</f>
        <v>239605</v>
      </c>
      <c r="H83" s="347">
        <f>SUMIF('Inst. by Framework &amp; Suppliers'!$C$1:$C$1598,$A83,'Inst. by Framework &amp; Suppliers'!J$1:J$1598)</f>
        <v>63861</v>
      </c>
      <c r="I83" s="39">
        <f>SUMIF('Inst. by Framework &amp; Suppliers'!$C$1:$C$1598,$A83,'Inst. by Framework &amp; Suppliers'!K$1:K$1598)</f>
        <v>132977</v>
      </c>
      <c r="J83" s="30">
        <f t="shared" si="8"/>
        <v>2.8150425127649627E-2</v>
      </c>
      <c r="K83" s="131">
        <f t="shared" si="5"/>
        <v>7</v>
      </c>
    </row>
    <row r="84" spans="1:11" x14ac:dyDescent="0.2">
      <c r="A84" s="62" t="s">
        <v>168</v>
      </c>
      <c r="B84" s="886">
        <f>SUMIF('Inst. by Framework &amp; Suppliers'!$C$1:$C$1598,$A84,'Inst. by Framework &amp; Suppliers'!D$1:D$1598)</f>
        <v>0</v>
      </c>
      <c r="C84" s="887">
        <f>SUMIF('Inst. by Framework &amp; Suppliers'!$C$1:$C$1598,$A84,'Inst. by Framework &amp; Suppliers'!E$1:E$1598)</f>
        <v>25643.11</v>
      </c>
      <c r="D84" s="887">
        <f>SUMIF('Inst. by Framework &amp; Suppliers'!$C$1:$C$1598,$A84,'Inst. by Framework &amp; Suppliers'!F$1:F$1598)</f>
        <v>37903.06</v>
      </c>
      <c r="E84" s="887">
        <f>SUMIF('Inst. by Framework &amp; Suppliers'!$C$1:$C$1598,$A84,'Inst. by Framework &amp; Suppliers'!G$1:G$1598)</f>
        <v>0</v>
      </c>
      <c r="F84" s="1447">
        <f>SUMIF('Inst. by Framework &amp; Suppliers'!$C$1:$C$1598,$A84,'Inst. by Framework &amp; Suppliers'!H$1:H$1598)</f>
        <v>0</v>
      </c>
      <c r="G84" s="1448">
        <f>SUMIF('Inst. by Framework &amp; Suppliers'!$C$1:$C$1598,$A84,'Inst. by Framework &amp; Suppliers'!I$1:I$1598)</f>
        <v>0</v>
      </c>
      <c r="H84" s="347">
        <f>SUMIF('Inst. by Framework &amp; Suppliers'!$C$1:$C$1598,$A84,'Inst. by Framework &amp; Suppliers'!J$1:J$1598)</f>
        <v>0</v>
      </c>
      <c r="I84" s="39">
        <f>SUMIF('Inst. by Framework &amp; Suppliers'!$C$1:$C$1598,$A84,'Inst. by Framework &amp; Suppliers'!K$1:K$1598)</f>
        <v>0</v>
      </c>
      <c r="J84" s="30">
        <f t="shared" si="8"/>
        <v>0</v>
      </c>
      <c r="K84" s="131">
        <f t="shared" si="5"/>
        <v>59</v>
      </c>
    </row>
    <row r="85" spans="1:11" x14ac:dyDescent="0.2">
      <c r="A85" s="62" t="s">
        <v>122</v>
      </c>
      <c r="B85" s="886">
        <f>SUMIF('Inst. by Framework &amp; Suppliers'!$C$1:$C$1598,$A85,'Inst. by Framework &amp; Suppliers'!D$1:D$1598)</f>
        <v>45963.78</v>
      </c>
      <c r="C85" s="887">
        <f>SUMIF('Inst. by Framework &amp; Suppliers'!$C$1:$C$1598,$A85,'Inst. by Framework &amp; Suppliers'!E$1:E$1598)</f>
        <v>149899.96</v>
      </c>
      <c r="D85" s="887">
        <f>SUMIF('Inst. by Framework &amp; Suppliers'!$C$1:$C$1598,$A85,'Inst. by Framework &amp; Suppliers'!F$1:F$1598)</f>
        <v>197743.84</v>
      </c>
      <c r="E85" s="887">
        <f>SUMIF('Inst. by Framework &amp; Suppliers'!$C$1:$C$1598,$A85,'Inst. by Framework &amp; Suppliers'!G$1:G$1598)</f>
        <v>218020.06</v>
      </c>
      <c r="F85" s="1447">
        <f>SUMIF('Inst. by Framework &amp; Suppliers'!$C$1:$C$1598,$A85,'Inst. by Framework &amp; Suppliers'!H$1:H$1598)</f>
        <v>218787.98</v>
      </c>
      <c r="G85" s="1448">
        <f>SUMIF('Inst. by Framework &amp; Suppliers'!$C$1:$C$1598,$A85,'Inst. by Framework &amp; Suppliers'!I$1:I$1598)</f>
        <v>198983.44</v>
      </c>
      <c r="H85" s="347">
        <f>SUMIF('Inst. by Framework &amp; Suppliers'!$C$1:$C$1598,$A85,'Inst. by Framework &amp; Suppliers'!J$1:J$1598)</f>
        <v>54121.2</v>
      </c>
      <c r="I85" s="39">
        <f>SUMIF('Inst. by Framework &amp; Suppliers'!$C$1:$C$1598,$A85,'Inst. by Framework &amp; Suppliers'!K$1:K$1598)</f>
        <v>93593.560000000012</v>
      </c>
      <c r="J85" s="30">
        <f t="shared" si="8"/>
        <v>1.9813189523076799E-2</v>
      </c>
      <c r="K85" s="131">
        <f t="shared" si="5"/>
        <v>11</v>
      </c>
    </row>
    <row r="86" spans="1:11" x14ac:dyDescent="0.2">
      <c r="A86" s="62" t="s">
        <v>62</v>
      </c>
      <c r="B86" s="886">
        <f>SUMIF('Inst. by Framework &amp; Suppliers'!$C$1:$C$1598,$A86,'Inst. by Framework &amp; Suppliers'!D$1:D$1598)</f>
        <v>85550.58</v>
      </c>
      <c r="C86" s="887">
        <f>SUMIF('Inst. by Framework &amp; Suppliers'!$C$1:$C$1598,$A86,'Inst. by Framework &amp; Suppliers'!E$1:E$1598)</f>
        <v>215854.58999999997</v>
      </c>
      <c r="D86" s="887">
        <f>SUMIF('Inst. by Framework &amp; Suppliers'!$C$1:$C$1598,$A86,'Inst. by Framework &amp; Suppliers'!F$1:F$1598)</f>
        <v>311656.82</v>
      </c>
      <c r="E86" s="887">
        <f>SUMIF('Inst. by Framework &amp; Suppliers'!$C$1:$C$1598,$A86,'Inst. by Framework &amp; Suppliers'!G$1:G$1598)</f>
        <v>343080.6</v>
      </c>
      <c r="F86" s="1447">
        <f>SUMIF('Inst. by Framework &amp; Suppliers'!$C$1:$C$1598,$A86,'Inst. by Framework &amp; Suppliers'!H$1:H$1598)</f>
        <v>330484.25</v>
      </c>
      <c r="G86" s="1448">
        <f>SUMIF('Inst. by Framework &amp; Suppliers'!$C$1:$C$1598,$A86,'Inst. by Framework &amp; Suppliers'!I$1:I$1598)</f>
        <v>274377.43000000005</v>
      </c>
      <c r="H86" s="347">
        <f>SUMIF('Inst. by Framework &amp; Suppliers'!$C$1:$C$1598,$A86,'Inst. by Framework &amp; Suppliers'!J$1:J$1598)</f>
        <v>0</v>
      </c>
      <c r="I86" s="39">
        <f>SUMIF('Inst. by Framework &amp; Suppliers'!$C$1:$C$1598,$A86,'Inst. by Framework &amp; Suppliers'!K$1:K$1598)</f>
        <v>45747.99</v>
      </c>
      <c r="J86" s="30">
        <f t="shared" si="8"/>
        <v>9.6845722736673551E-3</v>
      </c>
      <c r="K86" s="131">
        <f t="shared" si="5"/>
        <v>19</v>
      </c>
    </row>
    <row r="87" spans="1:11" x14ac:dyDescent="0.2">
      <c r="A87" s="62" t="s">
        <v>10</v>
      </c>
      <c r="B87" s="886">
        <f>SUMIF('Inst. by Framework &amp; Suppliers'!$C$1:$C$1598,$A87,'Inst. by Framework &amp; Suppliers'!D$1:D$1598)</f>
        <v>178910.18</v>
      </c>
      <c r="C87" s="887">
        <f>SUMIF('Inst. by Framework &amp; Suppliers'!$C$1:$C$1598,$A87,'Inst. by Framework &amp; Suppliers'!E$1:E$1598)</f>
        <v>140863.03</v>
      </c>
      <c r="D87" s="887">
        <f>SUMIF('Inst. by Framework &amp; Suppliers'!$C$1:$C$1598,$A87,'Inst. by Framework &amp; Suppliers'!F$1:F$1598)</f>
        <v>106611.22999999998</v>
      </c>
      <c r="E87" s="887">
        <f>SUMIF('Inst. by Framework &amp; Suppliers'!$C$1:$C$1598,$A87,'Inst. by Framework &amp; Suppliers'!G$1:G$1598)</f>
        <v>106134.62</v>
      </c>
      <c r="F87" s="1447">
        <f>SUMIF('Inst. by Framework &amp; Suppliers'!$C$1:$C$1598,$A87,'Inst. by Framework &amp; Suppliers'!H$1:H$1598)</f>
        <v>103086.33</v>
      </c>
      <c r="G87" s="1448">
        <f>SUMIF('Inst. by Framework &amp; Suppliers'!$C$1:$C$1598,$A87,'Inst. by Framework &amp; Suppliers'!I$1:I$1598)</f>
        <v>86991.549999999988</v>
      </c>
      <c r="H87" s="347">
        <f>SUMIF('Inst. by Framework &amp; Suppliers'!$C$1:$C$1598,$A87,'Inst. by Framework &amp; Suppliers'!J$1:J$1598)</f>
        <v>14775.19</v>
      </c>
      <c r="I87" s="39">
        <f>SUMIF('Inst. by Framework &amp; Suppliers'!$C$1:$C$1598,$A87,'Inst. by Framework &amp; Suppliers'!K$1:K$1598)</f>
        <v>29069.160000000003</v>
      </c>
      <c r="J87" s="30">
        <f t="shared" si="8"/>
        <v>6.1537650278143405E-3</v>
      </c>
      <c r="K87" s="131">
        <f t="shared" si="5"/>
        <v>25</v>
      </c>
    </row>
    <row r="88" spans="1:11" x14ac:dyDescent="0.2">
      <c r="A88" s="62" t="s">
        <v>248</v>
      </c>
      <c r="B88" s="886">
        <f>SUMIF('Inst. by Framework &amp; Suppliers'!$C$1:$C$1598,$A88,'Inst. by Framework &amp; Suppliers'!D$1:D$1598)</f>
        <v>0</v>
      </c>
      <c r="C88" s="887">
        <f>SUMIF('Inst. by Framework &amp; Suppliers'!$C$1:$C$1598,$A88,'Inst. by Framework &amp; Suppliers'!E$1:E$1598)</f>
        <v>7018.09</v>
      </c>
      <c r="D88" s="887">
        <f>SUMIF('Inst. by Framework &amp; Suppliers'!$C$1:$C$1598,$A88,'Inst. by Framework &amp; Suppliers'!F$1:F$1598)</f>
        <v>26195.43</v>
      </c>
      <c r="E88" s="887">
        <f>SUMIF('Inst. by Framework &amp; Suppliers'!$C$1:$C$1598,$A88,'Inst. by Framework &amp; Suppliers'!G$1:G$1598)</f>
        <v>155915.13</v>
      </c>
      <c r="F88" s="1447">
        <f>SUMIF('Inst. by Framework &amp; Suppliers'!$C$1:$C$1598,$A88,'Inst. by Framework &amp; Suppliers'!H$1:H$1598)</f>
        <v>144358.19999999998</v>
      </c>
      <c r="G88" s="1448">
        <f>SUMIF('Inst. by Framework &amp; Suppliers'!$C$1:$C$1598,$A88,'Inst. by Framework &amp; Suppliers'!I$1:I$1598)</f>
        <v>156022.43</v>
      </c>
      <c r="H88" s="347">
        <f>SUMIF('Inst. by Framework &amp; Suppliers'!$C$1:$C$1598,$A88,'Inst. by Framework &amp; Suppliers'!J$1:J$1598)</f>
        <v>50639.369999999995</v>
      </c>
      <c r="I88" s="39">
        <f>SUMIF('Inst. by Framework &amp; Suppliers'!$C$1:$C$1598,$A88,'Inst. by Framework &amp; Suppliers'!K$1:K$1598)</f>
        <v>112014.87</v>
      </c>
      <c r="J88" s="30">
        <f t="shared" si="8"/>
        <v>2.3712869226395591E-2</v>
      </c>
      <c r="K88" s="131">
        <f t="shared" si="5"/>
        <v>8</v>
      </c>
    </row>
    <row r="89" spans="1:11" x14ac:dyDescent="0.2">
      <c r="A89" s="62" t="s">
        <v>58</v>
      </c>
      <c r="B89" s="886">
        <f>SUMIF('Inst. by Framework &amp; Suppliers'!$C$1:$C$1598,$A89,'Inst. by Framework &amp; Suppliers'!D$1:D$1598)</f>
        <v>63472.51</v>
      </c>
      <c r="C89" s="887">
        <f>SUMIF('Inst. by Framework &amp; Suppliers'!$C$1:$C$1598,$A89,'Inst. by Framework &amp; Suppliers'!E$1:E$1598)</f>
        <v>61047.13</v>
      </c>
      <c r="D89" s="887">
        <f>SUMIF('Inst. by Framework &amp; Suppliers'!$C$1:$C$1598,$A89,'Inst. by Framework &amp; Suppliers'!F$1:F$1598)</f>
        <v>59046.9</v>
      </c>
      <c r="E89" s="887">
        <f>SUMIF('Inst. by Framework &amp; Suppliers'!$C$1:$C$1598,$A89,'Inst. by Framework &amp; Suppliers'!G$1:G$1598)</f>
        <v>70723.290000000008</v>
      </c>
      <c r="F89" s="1447">
        <f>SUMIF('Inst. by Framework &amp; Suppliers'!$C$1:$C$1598,$A89,'Inst. by Framework &amp; Suppliers'!H$1:H$1598)</f>
        <v>45505.36</v>
      </c>
      <c r="G89" s="1448">
        <f>SUMIF('Inst. by Framework &amp; Suppliers'!$C$1:$C$1598,$A89,'Inst. by Framework &amp; Suppliers'!I$1:I$1598)</f>
        <v>32810.93</v>
      </c>
      <c r="H89" s="347">
        <f>SUMIF('Inst. by Framework &amp; Suppliers'!$C$1:$C$1598,$A89,'Inst. by Framework &amp; Suppliers'!J$1:J$1598)</f>
        <v>4026.52</v>
      </c>
      <c r="I89" s="39">
        <f>SUMIF('Inst. by Framework &amp; Suppliers'!$C$1:$C$1598,$A89,'Inst. by Framework &amp; Suppliers'!K$1:K$1598)</f>
        <v>9853.869999999999</v>
      </c>
      <c r="J89" s="30">
        <f t="shared" si="8"/>
        <v>2.0860045696067201E-3</v>
      </c>
      <c r="K89" s="131">
        <f t="shared" si="5"/>
        <v>38</v>
      </c>
    </row>
    <row r="90" spans="1:11" x14ac:dyDescent="0.2">
      <c r="A90" s="62" t="s">
        <v>169</v>
      </c>
      <c r="B90" s="886">
        <f>SUMIF('Inst. by Framework &amp; Suppliers'!$C$1:$C$1598,$A90,'Inst. by Framework &amp; Suppliers'!D$1:D$1598)</f>
        <v>0</v>
      </c>
      <c r="C90" s="887">
        <f>SUMIF('Inst. by Framework &amp; Suppliers'!$C$1:$C$1598,$A90,'Inst. by Framework &amp; Suppliers'!E$1:E$1598)</f>
        <v>113026.07</v>
      </c>
      <c r="D90" s="887">
        <f>SUMIF('Inst. by Framework &amp; Suppliers'!$C$1:$C$1598,$A90,'Inst. by Framework &amp; Suppliers'!F$1:F$1598)</f>
        <v>14971.86</v>
      </c>
      <c r="E90" s="887">
        <f>SUMIF('Inst. by Framework &amp; Suppliers'!$C$1:$C$1598,$A90,'Inst. by Framework &amp; Suppliers'!G$1:G$1598)</f>
        <v>18071.98</v>
      </c>
      <c r="F90" s="1447">
        <f>SUMIF('Inst. by Framework &amp; Suppliers'!$C$1:$C$1598,$A90,'Inst. by Framework &amp; Suppliers'!H$1:H$1598)</f>
        <v>14093.41</v>
      </c>
      <c r="G90" s="1448">
        <f>SUMIF('Inst. by Framework &amp; Suppliers'!$C$1:$C$1598,$A90,'Inst. by Framework &amp; Suppliers'!I$1:I$1598)</f>
        <v>3519.42</v>
      </c>
      <c r="H90" s="347">
        <f>SUMIF('Inst. by Framework &amp; Suppliers'!$C$1:$C$1598,$A90,'Inst. by Framework &amp; Suppliers'!J$1:J$1598)</f>
        <v>0</v>
      </c>
      <c r="I90" s="39">
        <f>SUMIF('Inst. by Framework &amp; Suppliers'!$C$1:$C$1598,$A90,'Inst. by Framework &amp; Suppliers'!K$1:K$1598)</f>
        <v>0</v>
      </c>
      <c r="J90" s="30">
        <f t="shared" si="8"/>
        <v>0</v>
      </c>
      <c r="K90" s="131">
        <f t="shared" si="5"/>
        <v>59</v>
      </c>
    </row>
    <row r="91" spans="1:11" x14ac:dyDescent="0.2">
      <c r="A91" s="62" t="s">
        <v>255</v>
      </c>
      <c r="B91" s="886">
        <f>SUMIF('Inst. by Framework &amp; Suppliers'!$C$1:$C$1598,$A91,'Inst. by Framework &amp; Suppliers'!D$1:D$1598)</f>
        <v>0</v>
      </c>
      <c r="C91" s="887">
        <f>SUMIF('Inst. by Framework &amp; Suppliers'!$C$1:$C$1598,$A91,'Inst. by Framework &amp; Suppliers'!E$1:E$1598)</f>
        <v>0</v>
      </c>
      <c r="D91" s="887">
        <f>SUMIF('Inst. by Framework &amp; Suppliers'!$C$1:$C$1598,$A91,'Inst. by Framework &amp; Suppliers'!F$1:F$1598)</f>
        <v>0</v>
      </c>
      <c r="E91" s="887">
        <f>SUMIF('Inst. by Framework &amp; Suppliers'!$C$1:$C$1598,$A91,'Inst. by Framework &amp; Suppliers'!G$1:G$1598)</f>
        <v>0</v>
      </c>
      <c r="F91" s="1447">
        <f>SUMIF('Inst. by Framework &amp; Suppliers'!$C$1:$C$1598,$A91,'Inst. by Framework &amp; Suppliers'!H$1:H$1598)</f>
        <v>528284.06000000006</v>
      </c>
      <c r="G91" s="1448">
        <f>SUMIF('Inst. by Framework &amp; Suppliers'!$C$1:$C$1598,$A91,'Inst. by Framework &amp; Suppliers'!I$1:I$1598)</f>
        <v>1556031.1600000001</v>
      </c>
      <c r="H91" s="347">
        <f>SUMIF('Inst. by Framework &amp; Suppliers'!$C$1:$C$1598,$A91,'Inst. by Framework &amp; Suppliers'!J$1:J$1598)</f>
        <v>276004</v>
      </c>
      <c r="I91" s="39">
        <f>SUMIF('Inst. by Framework &amp; Suppliers'!$C$1:$C$1598,$A91,'Inst. by Framework &amp; Suppliers'!K$1:K$1598)</f>
        <v>615696</v>
      </c>
      <c r="J91" s="30">
        <f t="shared" si="8"/>
        <v>0.13033911239833479</v>
      </c>
      <c r="K91" s="131">
        <f t="shared" si="5"/>
        <v>2</v>
      </c>
    </row>
    <row r="92" spans="1:11" x14ac:dyDescent="0.2">
      <c r="A92" s="1062" t="s">
        <v>282</v>
      </c>
      <c r="B92" s="886">
        <f>SUMIF('Inst. by Framework &amp; Suppliers'!$C$1:$C$1598,$A92,'Inst. by Framework &amp; Suppliers'!D$1:D$1598)</f>
        <v>0</v>
      </c>
      <c r="C92" s="887">
        <f>SUMIF('Inst. by Framework &amp; Suppliers'!$C$1:$C$1598,$A92,'Inst. by Framework &amp; Suppliers'!E$1:E$1598)</f>
        <v>0</v>
      </c>
      <c r="D92" s="887">
        <f>SUMIF('Inst. by Framework &amp; Suppliers'!$C$1:$C$1598,$A92,'Inst. by Framework &amp; Suppliers'!F$1:F$1598)</f>
        <v>0</v>
      </c>
      <c r="E92" s="887">
        <f>SUMIF('Inst. by Framework &amp; Suppliers'!$C$1:$C$1598,$A92,'Inst. by Framework &amp; Suppliers'!G$1:G$1598)</f>
        <v>0</v>
      </c>
      <c r="F92" s="1447">
        <f>SUMIF('Inst. by Framework &amp; Suppliers'!$C$1:$C$1598,$A92,'Inst. by Framework &amp; Suppliers'!H$1:H$1598)</f>
        <v>0</v>
      </c>
      <c r="G92" s="1448">
        <f>SUMIF('Inst. by Framework &amp; Suppliers'!$C$1:$C$1598,$A92,'Inst. by Framework &amp; Suppliers'!I$1:I$1598)</f>
        <v>141303</v>
      </c>
      <c r="H92" s="347">
        <f>SUMIF('Inst. by Framework &amp; Suppliers'!$C$1:$C$1598,$A92,'Inst. by Framework &amp; Suppliers'!J$1:J$1598)</f>
        <v>48850.82</v>
      </c>
      <c r="I92" s="39">
        <f>SUMIF('Inst. by Framework &amp; Suppliers'!$C$1:$C$1598,$A92,'Inst. by Framework &amp; Suppliers'!K$1:K$1598)</f>
        <v>89413.819999999992</v>
      </c>
      <c r="J92" s="30">
        <f t="shared" si="8"/>
        <v>1.8928363892155339E-2</v>
      </c>
      <c r="K92" s="131">
        <f t="shared" si="5"/>
        <v>13</v>
      </c>
    </row>
    <row r="93" spans="1:11" x14ac:dyDescent="0.2">
      <c r="A93" s="1062" t="s">
        <v>292</v>
      </c>
      <c r="B93" s="886">
        <f>SUMIF('Inst. by Framework &amp; Suppliers'!$C$1:$C$1598,$A93,'Inst. by Framework &amp; Suppliers'!D$1:D$1598)</f>
        <v>0</v>
      </c>
      <c r="C93" s="887">
        <f>SUMIF('Inst. by Framework &amp; Suppliers'!$C$1:$C$1598,$A93,'Inst. by Framework &amp; Suppliers'!E$1:E$1598)</f>
        <v>0</v>
      </c>
      <c r="D93" s="887">
        <f>SUMIF('Inst. by Framework &amp; Suppliers'!$C$1:$C$1598,$A93,'Inst. by Framework &amp; Suppliers'!F$1:F$1598)</f>
        <v>0</v>
      </c>
      <c r="E93" s="887">
        <f>SUMIF('Inst. by Framework &amp; Suppliers'!$C$1:$C$1598,$A93,'Inst. by Framework &amp; Suppliers'!G$1:G$1598)</f>
        <v>0</v>
      </c>
      <c r="F93" s="1447">
        <f>SUMIF('Inst. by Framework &amp; Suppliers'!$C$1:$C$1598,$A93,'Inst. by Framework &amp; Suppliers'!H$1:H$1598)</f>
        <v>0</v>
      </c>
      <c r="G93" s="1448">
        <f>SUMIF('Inst. by Framework &amp; Suppliers'!$C$1:$C$1598,$A93,'Inst. by Framework &amp; Suppliers'!I$1:I$1598)</f>
        <v>29187.07</v>
      </c>
      <c r="H93" s="347">
        <f>SUMIF('Inst. by Framework &amp; Suppliers'!$C$1:$C$1598,$A93,'Inst. by Framework &amp; Suppliers'!J$1:J$1598)</f>
        <v>0</v>
      </c>
      <c r="I93" s="39">
        <f>SUMIF('Inst. by Framework &amp; Suppliers'!$C$1:$C$1598,$A93,'Inst. by Framework &amp; Suppliers'!K$1:K$1598)</f>
        <v>28667.969999999994</v>
      </c>
      <c r="J93" s="30">
        <f t="shared" si="8"/>
        <v>6.0688355358197695E-3</v>
      </c>
      <c r="K93" s="131">
        <f t="shared" si="5"/>
        <v>26</v>
      </c>
    </row>
    <row r="94" spans="1:11" x14ac:dyDescent="0.2">
      <c r="A94" s="62" t="s">
        <v>14</v>
      </c>
      <c r="B94" s="886">
        <f>SUMIF('Inst. by Framework &amp; Suppliers'!$C$1:$C$1598,$A94,'Inst. by Framework &amp; Suppliers'!D$1:D$1598)</f>
        <v>12935.53</v>
      </c>
      <c r="C94" s="887">
        <f>SUMIF('Inst. by Framework &amp; Suppliers'!$C$1:$C$1598,$A94,'Inst. by Framework &amp; Suppliers'!E$1:E$1598)</f>
        <v>35368.049999999996</v>
      </c>
      <c r="D94" s="887">
        <f>SUMIF('Inst. by Framework &amp; Suppliers'!$C$1:$C$1598,$A94,'Inst. by Framework &amp; Suppliers'!F$1:F$1598)</f>
        <v>15198.8</v>
      </c>
      <c r="E94" s="887">
        <f>SUMIF('Inst. by Framework &amp; Suppliers'!$C$1:$C$1598,$A94,'Inst. by Framework &amp; Suppliers'!G$1:G$1598)</f>
        <v>17309.73</v>
      </c>
      <c r="F94" s="1447">
        <f>SUMIF('Inst. by Framework &amp; Suppliers'!$C$1:$C$1598,$A94,'Inst. by Framework &amp; Suppliers'!H$1:H$1598)</f>
        <v>14532.969999999998</v>
      </c>
      <c r="G94" s="1448">
        <f>SUMIF('Inst. by Framework &amp; Suppliers'!$C$1:$C$1598,$A94,'Inst. by Framework &amp; Suppliers'!I$1:I$1598)</f>
        <v>14972.39</v>
      </c>
      <c r="H94" s="347">
        <f>SUMIF('Inst. by Framework &amp; Suppliers'!$C$1:$C$1598,$A94,'Inst. by Framework &amp; Suppliers'!J$1:J$1598)</f>
        <v>2710.48</v>
      </c>
      <c r="I94" s="39">
        <f>SUMIF('Inst. by Framework &amp; Suppliers'!$C$1:$C$1598,$A94,'Inst. by Framework &amp; Suppliers'!K$1:K$1598)</f>
        <v>4667.2700000000004</v>
      </c>
      <c r="J94" s="30">
        <f t="shared" si="8"/>
        <v>9.8803277773994972E-4</v>
      </c>
      <c r="K94" s="131">
        <f t="shared" si="5"/>
        <v>45</v>
      </c>
    </row>
    <row r="95" spans="1:11" x14ac:dyDescent="0.2">
      <c r="A95" s="62" t="s">
        <v>103</v>
      </c>
      <c r="B95" s="886">
        <f>SUMIF('Inst. by Framework &amp; Suppliers'!$C$1:$C$1598,$A95,'Inst. by Framework &amp; Suppliers'!D$1:D$1598)</f>
        <v>19854.34</v>
      </c>
      <c r="C95" s="887">
        <f>SUMIF('Inst. by Framework &amp; Suppliers'!$C$1:$C$1598,$A95,'Inst. by Framework &amp; Suppliers'!E$1:E$1598)</f>
        <v>36915.96</v>
      </c>
      <c r="D95" s="887">
        <f>SUMIF('Inst. by Framework &amp; Suppliers'!$C$1:$C$1598,$A95,'Inst. by Framework &amp; Suppliers'!F$1:F$1598)</f>
        <v>21240.85</v>
      </c>
      <c r="E95" s="887">
        <f>SUMIF('Inst. by Framework &amp; Suppliers'!$C$1:$C$1598,$A95,'Inst. by Framework &amp; Suppliers'!G$1:G$1598)</f>
        <v>21959.5</v>
      </c>
      <c r="F95" s="1447">
        <f>SUMIF('Inst. by Framework &amp; Suppliers'!$C$1:$C$1598,$A95,'Inst. by Framework &amp; Suppliers'!H$1:H$1598)</f>
        <v>29095.5</v>
      </c>
      <c r="G95" s="1448">
        <f>SUMIF('Inst. by Framework &amp; Suppliers'!$C$1:$C$1598,$A95,'Inst. by Framework &amp; Suppliers'!I$1:I$1598)</f>
        <v>19839.419999999998</v>
      </c>
      <c r="H95" s="347">
        <f>SUMIF('Inst. by Framework &amp; Suppliers'!$C$1:$C$1598,$A95,'Inst. by Framework &amp; Suppliers'!J$1:J$1598)</f>
        <v>4553.13</v>
      </c>
      <c r="I95" s="39">
        <f>SUMIF('Inst. by Framework &amp; Suppliers'!$C$1:$C$1598,$A95,'Inst. by Framework &amp; Suppliers'!K$1:K$1598)</f>
        <v>7217.5599999999995</v>
      </c>
      <c r="J95" s="30">
        <f t="shared" si="8"/>
        <v>1.5279137172918536E-3</v>
      </c>
      <c r="K95" s="131">
        <f t="shared" si="5"/>
        <v>42</v>
      </c>
    </row>
    <row r="96" spans="1:11" x14ac:dyDescent="0.2">
      <c r="A96" s="1658" t="s">
        <v>317</v>
      </c>
      <c r="B96" s="886">
        <f>SUMIF('Inst. by Framework &amp; Suppliers'!$C$1:$C$1598,$A96,'Inst. by Framework &amp; Suppliers'!D$1:D$1598)</f>
        <v>0</v>
      </c>
      <c r="C96" s="887">
        <f>SUMIF('Inst. by Framework &amp; Suppliers'!$C$1:$C$1598,$A96,'Inst. by Framework &amp; Suppliers'!E$1:E$1598)</f>
        <v>0</v>
      </c>
      <c r="D96" s="887">
        <f>SUMIF('Inst. by Framework &amp; Suppliers'!$C$1:$C$1598,$A96,'Inst. by Framework &amp; Suppliers'!F$1:F$1598)</f>
        <v>0</v>
      </c>
      <c r="E96" s="887">
        <f>SUMIF('Inst. by Framework &amp; Suppliers'!$C$1:$C$1598,$A96,'Inst. by Framework &amp; Suppliers'!G$1:G$1598)</f>
        <v>0</v>
      </c>
      <c r="F96" s="1447">
        <f>SUMIF('Inst. by Framework &amp; Suppliers'!$C$1:$C$1598,$A96,'Inst. by Framework &amp; Suppliers'!H$1:H$1598)</f>
        <v>0</v>
      </c>
      <c r="G96" s="1448">
        <f>SUMIF('Inst. by Framework &amp; Suppliers'!$C$1:$C$1598,$A96,'Inst. by Framework &amp; Suppliers'!I$1:I$1598)</f>
        <v>0</v>
      </c>
      <c r="H96" s="347">
        <f>SUMIF('Inst. by Framework &amp; Suppliers'!$C$1:$C$1598,$A96,'Inst. by Framework &amp; Suppliers'!J$1:J$1598)</f>
        <v>1241</v>
      </c>
      <c r="I96" s="39">
        <f>SUMIF('Inst. by Framework &amp; Suppliers'!$C$1:$C$1598,$A96,'Inst. by Framework &amp; Suppliers'!K$1:K$1598)</f>
        <v>1241</v>
      </c>
      <c r="J96" s="30">
        <f t="shared" si="8"/>
        <v>2.6271218017712226E-4</v>
      </c>
      <c r="K96" s="131">
        <f t="shared" si="5"/>
        <v>54</v>
      </c>
    </row>
    <row r="97" spans="1:11" x14ac:dyDescent="0.2">
      <c r="A97" s="1293" t="s">
        <v>289</v>
      </c>
      <c r="B97" s="886">
        <f>SUMIF('Inst. by Framework &amp; Suppliers'!$C$1:$C$1598,$A97,'Inst. by Framework &amp; Suppliers'!D$1:D$1598)</f>
        <v>0</v>
      </c>
      <c r="C97" s="887">
        <f>SUMIF('Inst. by Framework &amp; Suppliers'!$C$1:$C$1598,$A97,'Inst. by Framework &amp; Suppliers'!E$1:E$1598)</f>
        <v>0</v>
      </c>
      <c r="D97" s="887">
        <f>SUMIF('Inst. by Framework &amp; Suppliers'!$C$1:$C$1598,$A97,'Inst. by Framework &amp; Suppliers'!F$1:F$1598)</f>
        <v>0</v>
      </c>
      <c r="E97" s="887">
        <f>SUMIF('Inst. by Framework &amp; Suppliers'!$C$1:$C$1598,$A97,'Inst. by Framework &amp; Suppliers'!G$1:G$1598)</f>
        <v>0</v>
      </c>
      <c r="F97" s="1447">
        <f>SUMIF('Inst. by Framework &amp; Suppliers'!$C$1:$C$1598,$A97,'Inst. by Framework &amp; Suppliers'!H$1:H$1598)</f>
        <v>0</v>
      </c>
      <c r="G97" s="1448">
        <f>SUMIF('Inst. by Framework &amp; Suppliers'!$C$1:$C$1598,$A97,'Inst. by Framework &amp; Suppliers'!I$1:I$1598)</f>
        <v>4728.2</v>
      </c>
      <c r="H97" s="347">
        <f>SUMIF('Inst. by Framework &amp; Suppliers'!$C$1:$C$1598,$A97,'Inst. by Framework &amp; Suppliers'!J$1:J$1598)</f>
        <v>0</v>
      </c>
      <c r="I97" s="39">
        <f>SUMIF('Inst. by Framework &amp; Suppliers'!$C$1:$C$1598,$A97,'Inst. by Framework &amp; Suppliers'!K$1:K$1598)</f>
        <v>0</v>
      </c>
      <c r="J97" s="30">
        <f t="shared" si="8"/>
        <v>0</v>
      </c>
      <c r="K97" s="131">
        <f t="shared" si="5"/>
        <v>59</v>
      </c>
    </row>
    <row r="98" spans="1:11" x14ac:dyDescent="0.2">
      <c r="A98" s="62" t="s">
        <v>97</v>
      </c>
      <c r="B98" s="886">
        <f>SUMIF('Inst. by Framework &amp; Suppliers'!$C$1:$C$1598,$A98,'Inst. by Framework &amp; Suppliers'!D$1:D$1598)</f>
        <v>1920.05</v>
      </c>
      <c r="C98" s="887">
        <f>SUMIF('Inst. by Framework &amp; Suppliers'!$C$1:$C$1598,$A98,'Inst. by Framework &amp; Suppliers'!E$1:E$1598)</f>
        <v>1928.85</v>
      </c>
      <c r="D98" s="887">
        <f>SUMIF('Inst. by Framework &amp; Suppliers'!$C$1:$C$1598,$A98,'Inst. by Framework &amp; Suppliers'!F$1:F$1598)</f>
        <v>1071.21</v>
      </c>
      <c r="E98" s="887">
        <f>SUMIF('Inst. by Framework &amp; Suppliers'!$C$1:$C$1598,$A98,'Inst. by Framework &amp; Suppliers'!G$1:G$1598)</f>
        <v>7535.9500000000007</v>
      </c>
      <c r="F98" s="1447">
        <f>SUMIF('Inst. by Framework &amp; Suppliers'!$C$1:$C$1598,$A98,'Inst. by Framework &amp; Suppliers'!H$1:H$1598)</f>
        <v>5162.9799999999996</v>
      </c>
      <c r="G98" s="1448">
        <f>SUMIF('Inst. by Framework &amp; Suppliers'!$C$1:$C$1598,$A98,'Inst. by Framework &amp; Suppliers'!I$1:I$1598)</f>
        <v>1795.19</v>
      </c>
      <c r="H98" s="347">
        <f>SUMIF('Inst. by Framework &amp; Suppliers'!$C$1:$C$1598,$A98,'Inst. by Framework &amp; Suppliers'!J$1:J$1598)</f>
        <v>0</v>
      </c>
      <c r="I98" s="39">
        <f>SUMIF('Inst. by Framework &amp; Suppliers'!$C$1:$C$1598,$A98,'Inst. by Framework &amp; Suppliers'!K$1:K$1598)</f>
        <v>0</v>
      </c>
      <c r="J98" s="30">
        <f t="shared" si="8"/>
        <v>0</v>
      </c>
      <c r="K98" s="131">
        <f t="shared" si="5"/>
        <v>59</v>
      </c>
    </row>
    <row r="99" spans="1:11" x14ac:dyDescent="0.2">
      <c r="A99" s="62" t="s">
        <v>112</v>
      </c>
      <c r="B99" s="886">
        <f>SUMIF('Inst. by Framework &amp; Suppliers'!$C$1:$C$1598,$A99,'Inst. by Framework &amp; Suppliers'!D$1:D$1598)</f>
        <v>9429.48</v>
      </c>
      <c r="C99" s="887">
        <f>SUMIF('Inst. by Framework &amp; Suppliers'!$C$1:$C$1598,$A99,'Inst. by Framework &amp; Suppliers'!E$1:E$1598)</f>
        <v>3774.6400000000003</v>
      </c>
      <c r="D99" s="887">
        <f>SUMIF('Inst. by Framework &amp; Suppliers'!$C$1:$C$1598,$A99,'Inst. by Framework &amp; Suppliers'!F$1:F$1598)</f>
        <v>0</v>
      </c>
      <c r="E99" s="887">
        <f>SUMIF('Inst. by Framework &amp; Suppliers'!$C$1:$C$1598,$A99,'Inst. by Framework &amp; Suppliers'!G$1:G$1598)</f>
        <v>0</v>
      </c>
      <c r="F99" s="1447">
        <f>SUMIF('Inst. by Framework &amp; Suppliers'!$C$1:$C$1598,$A99,'Inst. by Framework &amp; Suppliers'!H$1:H$1598)</f>
        <v>0</v>
      </c>
      <c r="G99" s="1448">
        <f>SUMIF('Inst. by Framework &amp; Suppliers'!$C$1:$C$1598,$A99,'Inst. by Framework &amp; Suppliers'!I$1:I$1598)</f>
        <v>0</v>
      </c>
      <c r="H99" s="347">
        <f>SUMIF('Inst. by Framework &amp; Suppliers'!$C$1:$C$1598,$A99,'Inst. by Framework &amp; Suppliers'!J$1:J$1598)</f>
        <v>0</v>
      </c>
      <c r="I99" s="39">
        <f>SUMIF('Inst. by Framework &amp; Suppliers'!$C$1:$C$1598,$A99,'Inst. by Framework &amp; Suppliers'!K$1:K$1598)</f>
        <v>0</v>
      </c>
      <c r="J99" s="30">
        <f t="shared" si="8"/>
        <v>0</v>
      </c>
      <c r="K99" s="131">
        <f t="shared" si="5"/>
        <v>59</v>
      </c>
    </row>
    <row r="100" spans="1:11" x14ac:dyDescent="0.2">
      <c r="A100" s="614" t="s">
        <v>200</v>
      </c>
      <c r="B100" s="886">
        <f>SUMIF('Inst. by Framework &amp; Suppliers'!$C$1:$C$1598,$A100,'Inst. by Framework &amp; Suppliers'!D$1:D$1598)</f>
        <v>258338.54000000004</v>
      </c>
      <c r="C100" s="887">
        <f>SUMIF('Inst. by Framework &amp; Suppliers'!$C$1:$C$1598,$A100,'Inst. by Framework &amp; Suppliers'!E$1:E$1598)</f>
        <v>259040.16000000003</v>
      </c>
      <c r="D100" s="887">
        <f>SUMIF('Inst. by Framework &amp; Suppliers'!$C$1:$C$1598,$A100,'Inst. by Framework &amp; Suppliers'!F$1:F$1598)</f>
        <v>271378.53000000003</v>
      </c>
      <c r="E100" s="887">
        <f>SUMIF('Inst. by Framework &amp; Suppliers'!$C$1:$C$1598,$A100,'Inst. by Framework &amp; Suppliers'!G$1:G$1598)</f>
        <v>284004.51</v>
      </c>
      <c r="F100" s="1447">
        <f>SUMIF('Inst. by Framework &amp; Suppliers'!$C$1:$C$1598,$A100,'Inst. by Framework &amp; Suppliers'!H$1:H$1598)</f>
        <v>210667.78999999998</v>
      </c>
      <c r="G100" s="1448">
        <f>SUMIF('Inst. by Framework &amp; Suppliers'!$C$1:$C$1598,$A100,'Inst. by Framework &amp; Suppliers'!I$1:I$1598)</f>
        <v>215579.25</v>
      </c>
      <c r="H100" s="347">
        <f>SUMIF('Inst. by Framework &amp; Suppliers'!$C$1:$C$1598,$A100,'Inst. by Framework &amp; Suppliers'!J$1:J$1598)</f>
        <v>45757.17</v>
      </c>
      <c r="I100" s="39">
        <f>SUMIF('Inst. by Framework &amp; Suppliers'!$C$1:$C$1598,$A100,'Inst. by Framework &amp; Suppliers'!K$1:K$1598)</f>
        <v>91257.95</v>
      </c>
      <c r="J100" s="30">
        <f t="shared" si="8"/>
        <v>1.9318755038674307E-2</v>
      </c>
      <c r="K100" s="131">
        <f t="shared" si="5"/>
        <v>12</v>
      </c>
    </row>
    <row r="101" spans="1:11" x14ac:dyDescent="0.2">
      <c r="A101" s="62" t="s">
        <v>17</v>
      </c>
      <c r="B101" s="886">
        <f>SUMIF('Inst. by Framework &amp; Suppliers'!$C$1:$C$1598,$A101,'Inst. by Framework &amp; Suppliers'!D$1:D$1598)</f>
        <v>53146.41</v>
      </c>
      <c r="C101" s="887">
        <f>SUMIF('Inst. by Framework &amp; Suppliers'!$C$1:$C$1598,$A101,'Inst. by Framework &amp; Suppliers'!E$1:E$1598)</f>
        <v>50666.5</v>
      </c>
      <c r="D101" s="887">
        <f>SUMIF('Inst. by Framework &amp; Suppliers'!$C$1:$C$1598,$A101,'Inst. by Framework &amp; Suppliers'!F$1:F$1598)</f>
        <v>0</v>
      </c>
      <c r="E101" s="887">
        <f>SUMIF('Inst. by Framework &amp; Suppliers'!$C$1:$C$1598,$A101,'Inst. by Framework &amp; Suppliers'!G$1:G$1598)</f>
        <v>0</v>
      </c>
      <c r="F101" s="1447">
        <f>SUMIF('Inst. by Framework &amp; Suppliers'!$C$1:$C$1598,$A101,'Inst. by Framework &amp; Suppliers'!H$1:H$1598)</f>
        <v>0</v>
      </c>
      <c r="G101" s="1448">
        <f>SUMIF('Inst. by Framework &amp; Suppliers'!$C$1:$C$1598,$A101,'Inst. by Framework &amp; Suppliers'!I$1:I$1598)</f>
        <v>0</v>
      </c>
      <c r="H101" s="347">
        <f>SUMIF('Inst. by Framework &amp; Suppliers'!$C$1:$C$1598,$A101,'Inst. by Framework &amp; Suppliers'!J$1:J$1598)</f>
        <v>546.09</v>
      </c>
      <c r="I101" s="39">
        <f>SUMIF('Inst. by Framework &amp; Suppliers'!$C$1:$C$1598,$A101,'Inst. by Framework &amp; Suppliers'!K$1:K$1598)</f>
        <v>1624.65</v>
      </c>
      <c r="J101" s="30">
        <f t="shared" si="8"/>
        <v>3.43928560455086E-4</v>
      </c>
      <c r="K101" s="131">
        <f t="shared" si="5"/>
        <v>51</v>
      </c>
    </row>
    <row r="102" spans="1:11" ht="12" thickBot="1" x14ac:dyDescent="0.25">
      <c r="A102" s="62" t="s">
        <v>245</v>
      </c>
      <c r="B102" s="888">
        <f>SUMIF('Inst. by Framework &amp; Suppliers'!$C$1:$C$1598,$A102,'Inst. by Framework &amp; Suppliers'!D$1:D$1598)</f>
        <v>0</v>
      </c>
      <c r="C102" s="889">
        <f>SUMIF('Inst. by Framework &amp; Suppliers'!$C$1:$C$1598,$A102,'Inst. by Framework &amp; Suppliers'!E$1:E$1598)</f>
        <v>0</v>
      </c>
      <c r="D102" s="889">
        <f>SUMIF('Inst. by Framework &amp; Suppliers'!$C$1:$C$1598,$A102,'Inst. by Framework &amp; Suppliers'!F$1:F$1598)</f>
        <v>0</v>
      </c>
      <c r="E102" s="889">
        <f>SUMIF('Inst. by Framework &amp; Suppliers'!$C$1:$C$1598,$A102,'Inst. by Framework &amp; Suppliers'!G$1:G$1598)</f>
        <v>0</v>
      </c>
      <c r="F102" s="1449">
        <f>SUMIF('Inst. by Framework &amp; Suppliers'!$C$1:$C$1598,$A102,'Inst. by Framework &amp; Suppliers'!H$1:H$1598)</f>
        <v>666.47</v>
      </c>
      <c r="G102" s="1450">
        <f>SUMIF('Inst. by Framework &amp; Suppliers'!$C$1:$C$1598,$A102,'Inst. by Framework &amp; Suppliers'!I$1:I$1598)</f>
        <v>0</v>
      </c>
      <c r="H102" s="347">
        <f>SUMIF('Inst. by Framework &amp; Suppliers'!$C$1:$C$1598,$A102,'Inst. by Framework &amp; Suppliers'!J$1:J$1598)</f>
        <v>0</v>
      </c>
      <c r="I102" s="39">
        <f>SUMIF('Inst. by Framework &amp; Suppliers'!$C$1:$C$1598,$A102,'Inst. by Framework &amp; Suppliers'!K$1:K$1598)</f>
        <v>0</v>
      </c>
      <c r="J102" s="30">
        <f t="shared" si="8"/>
        <v>0</v>
      </c>
      <c r="K102" s="131">
        <f t="shared" si="5"/>
        <v>59</v>
      </c>
    </row>
    <row r="103" spans="1:11" ht="12" thickBot="1" x14ac:dyDescent="0.25">
      <c r="A103" s="63" t="s">
        <v>39</v>
      </c>
      <c r="B103" s="85">
        <f t="shared" ref="B103:I103" si="9">SUM(B1:B102)</f>
        <v>10279201.442530628</v>
      </c>
      <c r="C103" s="60">
        <f t="shared" si="9"/>
        <v>11584975.839805074</v>
      </c>
      <c r="D103" s="60">
        <f t="shared" si="9"/>
        <v>12042505.836247571</v>
      </c>
      <c r="E103" s="60">
        <f t="shared" ref="E103" si="10">SUM(E1:E102)</f>
        <v>13530597.000848575</v>
      </c>
      <c r="F103" s="60">
        <f t="shared" ref="F103" si="11">SUM(F1:F102)</f>
        <v>12909283.899000004</v>
      </c>
      <c r="G103" s="60">
        <f t="shared" si="9"/>
        <v>13657912.54024029</v>
      </c>
      <c r="H103" s="64">
        <f t="shared" si="9"/>
        <v>2045771.56</v>
      </c>
      <c r="I103" s="58">
        <f t="shared" si="9"/>
        <v>4723800.7737719268</v>
      </c>
      <c r="J103" s="59">
        <f>SUM(J2:J102)</f>
        <v>0.99999999999999989</v>
      </c>
      <c r="K103" s="60"/>
    </row>
    <row r="107" spans="1:11" x14ac:dyDescent="0.2">
      <c r="B107" s="83"/>
      <c r="C107" s="83"/>
      <c r="D107" s="83"/>
      <c r="E107" s="83"/>
      <c r="F107" s="83"/>
      <c r="G107" s="83"/>
    </row>
  </sheetData>
  <autoFilter ref="A1:K1" xr:uid="{B732E912-C37B-4878-A27A-647DE1170714}"/>
  <sortState xmlns:xlrd2="http://schemas.microsoft.com/office/spreadsheetml/2017/richdata2" ref="A2:K102">
    <sortCondition ref="A2:A102"/>
  </sortState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&amp;C&amp;"Arial,Bold"&amp;12CAMBRIDGE SPEND BY SUPPLIER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951"/>
  <sheetViews>
    <sheetView view="pageBreakPreview" zoomScaleNormal="100" zoomScaleSheetLayoutView="100" workbookViewId="0">
      <pane ySplit="1" topLeftCell="A892" activePane="bottomLeft" state="frozen"/>
      <selection pane="bottomLeft" activeCell="G919" sqref="G919"/>
    </sheetView>
  </sheetViews>
  <sheetFormatPr defaultRowHeight="12.75" x14ac:dyDescent="0.2"/>
  <cols>
    <col min="1" max="1" width="46" bestFit="1" customWidth="1"/>
    <col min="2" max="2" width="29.85546875" bestFit="1" customWidth="1"/>
    <col min="3" max="3" width="11.85546875" customWidth="1"/>
    <col min="4" max="5" width="13.85546875" bestFit="1" customWidth="1"/>
    <col min="6" max="6" width="13.85546875" customWidth="1"/>
    <col min="7" max="9" width="13.85546875" bestFit="1" customWidth="1"/>
    <col min="10" max="10" width="13.5703125" bestFit="1" customWidth="1"/>
    <col min="11" max="11" width="13.85546875" bestFit="1" customWidth="1"/>
    <col min="12" max="12" width="14" customWidth="1"/>
    <col min="13" max="16" width="14" hidden="1" customWidth="1"/>
    <col min="17" max="17" width="16" customWidth="1"/>
    <col min="18" max="18" width="11.140625" bestFit="1" customWidth="1"/>
  </cols>
  <sheetData>
    <row r="1" spans="1:17" ht="45.75" customHeight="1" thickBot="1" x14ac:dyDescent="0.25">
      <c r="A1" s="36" t="s">
        <v>0</v>
      </c>
      <c r="B1" s="33" t="s">
        <v>51</v>
      </c>
      <c r="C1" s="55" t="s">
        <v>52</v>
      </c>
      <c r="D1" s="32" t="s">
        <v>50</v>
      </c>
      <c r="E1" s="33" t="s">
        <v>74</v>
      </c>
      <c r="F1" s="33" t="s">
        <v>91</v>
      </c>
      <c r="G1" s="33" t="s">
        <v>216</v>
      </c>
      <c r="H1" s="33" t="s">
        <v>236</v>
      </c>
      <c r="I1" s="37" t="s">
        <v>266</v>
      </c>
      <c r="J1" s="32" t="s">
        <v>297</v>
      </c>
      <c r="K1" s="33" t="s">
        <v>301</v>
      </c>
      <c r="L1" s="33" t="s">
        <v>309</v>
      </c>
      <c r="M1" s="33" t="s">
        <v>310</v>
      </c>
      <c r="N1" s="33" t="s">
        <v>311</v>
      </c>
      <c r="O1" s="33" t="s">
        <v>312</v>
      </c>
      <c r="P1" s="33" t="s">
        <v>313</v>
      </c>
      <c r="Q1" s="37" t="s">
        <v>302</v>
      </c>
    </row>
    <row r="2" spans="1:17" x14ac:dyDescent="0.2">
      <c r="A2" s="16" t="s">
        <v>124</v>
      </c>
      <c r="B2" s="17" t="s">
        <v>3</v>
      </c>
      <c r="C2" s="142">
        <f>VLOOKUP(B2,'Admin Fees.'!$A$1:$C$46,2,FALSE)</f>
        <v>2.5000000000000001E-3</v>
      </c>
      <c r="D2" s="22">
        <f>SUMIFS('Inst. by Framework &amp; Suppliers'!$D$2:$D$5720,'Inst. by Framework &amp; Suppliers'!$A$2:$A$5720,$A2,'Inst. by Framework &amp; Suppliers'!$B$2:$B$5720,$B2)</f>
        <v>0</v>
      </c>
      <c r="E2" s="23">
        <f>SUMIFS('Inst. by Framework &amp; Suppliers'!$E$2:$E$5720,'Inst. by Framework &amp; Suppliers'!$A$2:$A$5720,$A2,'Inst. by Framework &amp; Suppliers'!$B$2:$B$5720,$B2)</f>
        <v>0</v>
      </c>
      <c r="F2" s="23">
        <f>SUMIFS('Inst. by Framework &amp; Suppliers'!F$2:F$5720,'Inst. by Framework &amp; Suppliers'!$B$2:$B$5720,$B$2:$B$5336,'Inst. by Framework &amp; Suppliers'!$A$2:$A$5720,$A2)</f>
        <v>60.129999999999995</v>
      </c>
      <c r="G2" s="23">
        <f>SUMIFS('Inst. by Framework &amp; Suppliers'!G$2:G$5720,'Inst. by Framework &amp; Suppliers'!$B$2:$B$5720,$B$2:$B$5336,'Inst. by Framework &amp; Suppliers'!$A$2:$A$5720,$A2)</f>
        <v>0</v>
      </c>
      <c r="H2" s="23">
        <f>SUMIFS('Inst. by Framework &amp; Suppliers'!H$2:H$5720,'Inst. by Framework &amp; Suppliers'!$B$2:$B$5720,$B$2:$B$5336,'Inst. by Framework &amp; Suppliers'!$A$2:$A$5720,$A2)</f>
        <v>0</v>
      </c>
      <c r="I2" s="14">
        <f>SUMIFS('Inst. by Framework &amp; Suppliers'!I$2:I$5720,'Inst. by Framework &amp; Suppliers'!$B$2:$B$5720,$B$2:$B$5336,'Inst. by Framework &amp; Suppliers'!$A$2:$A$5720,$A2)</f>
        <v>0</v>
      </c>
      <c r="J2" s="346">
        <f>SUMIFS('Inst. by Framework &amp; Suppliers'!J$2:J$5720,'Inst. by Framework &amp; Suppliers'!$B$2:$B$5720,$B$2:$B$5336,'Inst. by Framework &amp; Suppliers'!$A$2:$A$5720,$A2)</f>
        <v>0</v>
      </c>
      <c r="K2" s="23">
        <f>SUMIFS('Inst. by Framework &amp; Suppliers'!K$2:K$5720,'Inst. by Framework &amp; Suppliers'!$B$2:$B$5720,$B$2:$B$5336,'Inst. by Framework &amp; Suppliers'!$A$2:$A$5720,$A2)</f>
        <v>0</v>
      </c>
      <c r="L2" s="23">
        <f>J2*1.35%</f>
        <v>0</v>
      </c>
      <c r="M2" s="1592">
        <f>SUMIFS('South West Spends'!$AH$1:$AH$5018,'South West Spends'!$A$1:$A$5018,'Institution by Framework Totals'!B2,'South West Spends'!$C$1:$C$5018,'Institution by Framework Totals'!A2)</f>
        <v>0</v>
      </c>
      <c r="N2" s="1592">
        <f>M2*C2</f>
        <v>0</v>
      </c>
      <c r="O2" s="1592">
        <f>K2-M2</f>
        <v>0</v>
      </c>
      <c r="P2" s="1592">
        <f>O2*1.35%</f>
        <v>0</v>
      </c>
      <c r="Q2" s="14">
        <f>P2+N2</f>
        <v>0</v>
      </c>
    </row>
    <row r="3" spans="1:17" x14ac:dyDescent="0.2">
      <c r="A3" s="15" t="s">
        <v>125</v>
      </c>
      <c r="B3" s="13" t="s">
        <v>3</v>
      </c>
      <c r="C3" s="140">
        <f>VLOOKUP(B3,'Admin Fees.'!$A$1:$C$46,2,FALSE)</f>
        <v>2.5000000000000001E-3</v>
      </c>
      <c r="D3" s="506">
        <f>SUMIFS('Inst. by Framework &amp; Suppliers'!$D$2:$D$5720,'Inst. by Framework &amp; Suppliers'!$A$2:$A$5720,$A3,'Inst. by Framework &amp; Suppliers'!$B$2:$B$5720,$B3)</f>
        <v>2732.54</v>
      </c>
      <c r="E3" s="507">
        <f>SUMIFS('Inst. by Framework &amp; Suppliers'!$E$2:$E$5720,'Inst. by Framework &amp; Suppliers'!$A$2:$A$5720,$A3,'Inst. by Framework &amp; Suppliers'!$B$2:$B$5720,$B3)</f>
        <v>3966.3099999999995</v>
      </c>
      <c r="F3" s="507">
        <f>SUMIFS('Inst. by Framework &amp; Suppliers'!F$2:F$5720,'Inst. by Framework &amp; Suppliers'!$B$2:$B$5720,$B$2:$B$5336,'Inst. by Framework &amp; Suppliers'!$A$2:$A$5720,$A3)</f>
        <v>4641.41</v>
      </c>
      <c r="G3" s="882">
        <f>SUMIFS('Inst. by Framework &amp; Suppliers'!G$2:G$5720,'Inst. by Framework &amp; Suppliers'!$B$2:$B$5720,$B$2:$B$5336,'Inst. by Framework &amp; Suppliers'!$A$2:$A$5720,$A3)</f>
        <v>0</v>
      </c>
      <c r="H3" s="1444">
        <f>SUMIFS('Inst. by Framework &amp; Suppliers'!H$2:H$5720,'Inst. by Framework &amp; Suppliers'!$B$2:$B$5720,$B$2:$B$5336,'Inst. by Framework &amp; Suppliers'!$A$2:$A$5720,$A3)</f>
        <v>0</v>
      </c>
      <c r="I3" s="1445">
        <f>SUMIFS('Inst. by Framework &amp; Suppliers'!I$2:I$5720,'Inst. by Framework &amp; Suppliers'!$B$2:$B$5720,$B$2:$B$5336,'Inst. by Framework &amp; Suppliers'!$A$2:$A$5720,$A3)</f>
        <v>0</v>
      </c>
      <c r="J3" s="1446">
        <f>SUMIFS('Inst. by Framework &amp; Suppliers'!J$2:J$5720,'Inst. by Framework &amp; Suppliers'!$B$2:$B$5720,$B$2:$B$5336,'Inst. by Framework &amp; Suppliers'!$A$2:$A$5720,$A3)</f>
        <v>0</v>
      </c>
      <c r="K3" s="24">
        <f>SUMIFS('Inst. by Framework &amp; Suppliers'!K$2:K$5720,'Inst. by Framework &amp; Suppliers'!$B$2:$B$5720,$B$2:$B$5336,'Inst. by Framework &amp; Suppliers'!$A$2:$A$5720,$A3)</f>
        <v>0</v>
      </c>
      <c r="L3" s="23">
        <f t="shared" ref="L3:L66" si="0">J3*1.35%</f>
        <v>0</v>
      </c>
      <c r="M3" s="1592">
        <f>SUMIFS('South West Spends'!$AH$1:$AH$5018,'South West Spends'!$A$1:$A$5018,'Institution by Framework Totals'!B3,'South West Spends'!$C$1:$C$5018,'Institution by Framework Totals'!A3)</f>
        <v>0</v>
      </c>
      <c r="N3" s="1592">
        <f t="shared" ref="N3:N66" si="1">M3*C3</f>
        <v>0</v>
      </c>
      <c r="O3" s="1592">
        <f t="shared" ref="O3:O66" si="2">K3-M3</f>
        <v>0</v>
      </c>
      <c r="P3" s="1592">
        <f t="shared" ref="P3:P66" si="3">O3*1.35%</f>
        <v>0</v>
      </c>
      <c r="Q3" s="14">
        <f t="shared" ref="Q3:Q66" si="4">P3+N3</f>
        <v>0</v>
      </c>
    </row>
    <row r="4" spans="1:17" x14ac:dyDescent="0.2">
      <c r="A4" s="15" t="s">
        <v>126</v>
      </c>
      <c r="B4" s="13" t="s">
        <v>3</v>
      </c>
      <c r="C4" s="140">
        <f>VLOOKUP(B4,'Admin Fees.'!$A$1:$C$46,2,FALSE)</f>
        <v>2.5000000000000001E-3</v>
      </c>
      <c r="D4" s="506">
        <f>SUMIFS('Inst. by Framework &amp; Suppliers'!$D$2:$D$5720,'Inst. by Framework &amp; Suppliers'!$A$2:$A$5720,$A4,'Inst. by Framework &amp; Suppliers'!$B$2:$B$5720,$B4)</f>
        <v>967.39</v>
      </c>
      <c r="E4" s="507">
        <f>SUMIFS('Inst. by Framework &amp; Suppliers'!$E$2:$E$5720,'Inst. by Framework &amp; Suppliers'!$A$2:$A$5720,$A4,'Inst. by Framework &amp; Suppliers'!$B$2:$B$5720,$B4)</f>
        <v>1854.53</v>
      </c>
      <c r="F4" s="507">
        <f>SUMIFS('Inst. by Framework &amp; Suppliers'!F$2:F$5720,'Inst. by Framework &amp; Suppliers'!$B$2:$B$5720,$B$2:$B$5336,'Inst. by Framework &amp; Suppliers'!$A$2:$A$5720,$A4)</f>
        <v>3168.9</v>
      </c>
      <c r="G4" s="882">
        <f>SUMIFS('Inst. by Framework &amp; Suppliers'!G$2:G$5720,'Inst. by Framework &amp; Suppliers'!$B$2:$B$5720,$B$2:$B$5336,'Inst. by Framework &amp; Suppliers'!$A$2:$A$5720,$A4)</f>
        <v>0</v>
      </c>
      <c r="H4" s="1444">
        <f>SUMIFS('Inst. by Framework &amp; Suppliers'!H$2:H$5720,'Inst. by Framework &amp; Suppliers'!$B$2:$B$5720,$B$2:$B$5336,'Inst. by Framework &amp; Suppliers'!$A$2:$A$5720,$A4)</f>
        <v>0</v>
      </c>
      <c r="I4" s="1445">
        <f>SUMIFS('Inst. by Framework &amp; Suppliers'!I$2:I$5720,'Inst. by Framework &amp; Suppliers'!$B$2:$B$5720,$B$2:$B$5336,'Inst. by Framework &amp; Suppliers'!$A$2:$A$5720,$A4)</f>
        <v>0</v>
      </c>
      <c r="J4" s="1446">
        <f>SUMIFS('Inst. by Framework &amp; Suppliers'!J$2:J$5720,'Inst. by Framework &amp; Suppliers'!$B$2:$B$5720,$B$2:$B$5336,'Inst. by Framework &amp; Suppliers'!$A$2:$A$5720,$A4)</f>
        <v>0</v>
      </c>
      <c r="K4" s="24">
        <f>SUMIFS('Inst. by Framework &amp; Suppliers'!K$2:K$5720,'Inst. by Framework &amp; Suppliers'!$B$2:$B$5720,$B$2:$B$5336,'Inst. by Framework &amp; Suppliers'!$A$2:$A$5720,$A4)</f>
        <v>0</v>
      </c>
      <c r="L4" s="23">
        <f t="shared" si="0"/>
        <v>0</v>
      </c>
      <c r="M4" s="1592">
        <f>SUMIFS('South West Spends'!$AH$1:$AH$5018,'South West Spends'!$A$1:$A$5018,'Institution by Framework Totals'!B4,'South West Spends'!$C$1:$C$5018,'Institution by Framework Totals'!A4)</f>
        <v>0</v>
      </c>
      <c r="N4" s="1592">
        <f t="shared" si="1"/>
        <v>0</v>
      </c>
      <c r="O4" s="1592">
        <f t="shared" si="2"/>
        <v>0</v>
      </c>
      <c r="P4" s="1592">
        <f t="shared" si="3"/>
        <v>0</v>
      </c>
      <c r="Q4" s="14">
        <f t="shared" si="4"/>
        <v>0</v>
      </c>
    </row>
    <row r="5" spans="1:17" x14ac:dyDescent="0.2">
      <c r="A5" s="15" t="s">
        <v>151</v>
      </c>
      <c r="B5" s="13" t="s">
        <v>3</v>
      </c>
      <c r="C5" s="140">
        <f>VLOOKUP(B5,'Admin Fees.'!$A$1:$C$46,2,FALSE)</f>
        <v>2.5000000000000001E-3</v>
      </c>
      <c r="D5" s="506">
        <f>SUMIFS('Inst. by Framework &amp; Suppliers'!$D$2:$D$5720,'Inst. by Framework &amp; Suppliers'!$A$2:$A$5720,$A5,'Inst. by Framework &amp; Suppliers'!$B$2:$B$5720,$B5)</f>
        <v>0</v>
      </c>
      <c r="E5" s="507">
        <f>SUMIFS('Inst. by Framework &amp; Suppliers'!$E$2:$E$5720,'Inst. by Framework &amp; Suppliers'!$A$2:$A$5720,$A5,'Inst. by Framework &amp; Suppliers'!$B$2:$B$5720,$B5)</f>
        <v>6240.130000000001</v>
      </c>
      <c r="F5" s="507">
        <f>SUMIFS('Inst. by Framework &amp; Suppliers'!F$2:F$5720,'Inst. by Framework &amp; Suppliers'!$B$2:$B$5720,$B$2:$B$5336,'Inst. by Framework &amp; Suppliers'!$A$2:$A$5720,$A5)</f>
        <v>3790.19</v>
      </c>
      <c r="G5" s="882">
        <f>SUMIFS('Inst. by Framework &amp; Suppliers'!G$2:G$5720,'Inst. by Framework &amp; Suppliers'!$B$2:$B$5720,$B$2:$B$5336,'Inst. by Framework &amp; Suppliers'!$A$2:$A$5720,$A5)</f>
        <v>0</v>
      </c>
      <c r="H5" s="1444">
        <f>SUMIFS('Inst. by Framework &amp; Suppliers'!H$2:H$5720,'Inst. by Framework &amp; Suppliers'!$B$2:$B$5720,$B$2:$B$5336,'Inst. by Framework &amp; Suppliers'!$A$2:$A$5720,$A5)</f>
        <v>0</v>
      </c>
      <c r="I5" s="1445">
        <f>SUMIFS('Inst. by Framework &amp; Suppliers'!I$2:I$5720,'Inst. by Framework &amp; Suppliers'!$B$2:$B$5720,$B$2:$B$5336,'Inst. by Framework &amp; Suppliers'!$A$2:$A$5720,$A5)</f>
        <v>0</v>
      </c>
      <c r="J5" s="1446">
        <f>SUMIFS('Inst. by Framework &amp; Suppliers'!J$2:J$5720,'Inst. by Framework &amp; Suppliers'!$B$2:$B$5720,$B$2:$B$5336,'Inst. by Framework &amp; Suppliers'!$A$2:$A$5720,$A5)</f>
        <v>0</v>
      </c>
      <c r="K5" s="24">
        <f>SUMIFS('Inst. by Framework &amp; Suppliers'!K$2:K$5720,'Inst. by Framework &amp; Suppliers'!$B$2:$B$5720,$B$2:$B$5336,'Inst. by Framework &amp; Suppliers'!$A$2:$A$5720,$A5)</f>
        <v>0</v>
      </c>
      <c r="L5" s="23">
        <f t="shared" si="0"/>
        <v>0</v>
      </c>
      <c r="M5" s="1592">
        <f>SUMIFS('South West Spends'!$AH$1:$AH$5018,'South West Spends'!$A$1:$A$5018,'Institution by Framework Totals'!B5,'South West Spends'!$C$1:$C$5018,'Institution by Framework Totals'!A5)</f>
        <v>0</v>
      </c>
      <c r="N5" s="1592">
        <f t="shared" si="1"/>
        <v>0</v>
      </c>
      <c r="O5" s="1592">
        <f t="shared" si="2"/>
        <v>0</v>
      </c>
      <c r="P5" s="1592">
        <f t="shared" si="3"/>
        <v>0</v>
      </c>
      <c r="Q5" s="14">
        <f t="shared" si="4"/>
        <v>0</v>
      </c>
    </row>
    <row r="6" spans="1:17" x14ac:dyDescent="0.2">
      <c r="A6" s="15" t="s">
        <v>149</v>
      </c>
      <c r="B6" s="13" t="s">
        <v>3</v>
      </c>
      <c r="C6" s="140">
        <f>VLOOKUP(B6,'Admin Fees.'!$A$1:$C$46,2,FALSE)</f>
        <v>2.5000000000000001E-3</v>
      </c>
      <c r="D6" s="506">
        <f>SUMIFS('Inst. by Framework &amp; Suppliers'!$D$2:$D$5720,'Inst. by Framework &amp; Suppliers'!$A$2:$A$5720,$A6,'Inst. by Framework &amp; Suppliers'!$B$2:$B$5720,$B6)</f>
        <v>2340.5300000000002</v>
      </c>
      <c r="E6" s="507">
        <f>SUMIFS('Inst. by Framework &amp; Suppliers'!$E$2:$E$5720,'Inst. by Framework &amp; Suppliers'!$A$2:$A$5720,$A6,'Inst. by Framework &amp; Suppliers'!$B$2:$B$5720,$B6)</f>
        <v>0</v>
      </c>
      <c r="F6" s="507">
        <f>SUMIFS('Inst. by Framework &amp; Suppliers'!F$2:F$5720,'Inst. by Framework &amp; Suppliers'!$B$2:$B$5720,$B$2:$B$5336,'Inst. by Framework &amp; Suppliers'!$A$2:$A$5720,$A6)</f>
        <v>0</v>
      </c>
      <c r="G6" s="882">
        <f>SUMIFS('Inst. by Framework &amp; Suppliers'!G$2:G$5720,'Inst. by Framework &amp; Suppliers'!$B$2:$B$5720,$B$2:$B$5336,'Inst. by Framework &amp; Suppliers'!$A$2:$A$5720,$A6)</f>
        <v>0</v>
      </c>
      <c r="H6" s="1444">
        <f>SUMIFS('Inst. by Framework &amp; Suppliers'!H$2:H$5720,'Inst. by Framework &amp; Suppliers'!$B$2:$B$5720,$B$2:$B$5336,'Inst. by Framework &amp; Suppliers'!$A$2:$A$5720,$A6)</f>
        <v>0</v>
      </c>
      <c r="I6" s="1445">
        <f>SUMIFS('Inst. by Framework &amp; Suppliers'!I$2:I$5720,'Inst. by Framework &amp; Suppliers'!$B$2:$B$5720,$B$2:$B$5336,'Inst. by Framework &amp; Suppliers'!$A$2:$A$5720,$A6)</f>
        <v>0</v>
      </c>
      <c r="J6" s="1446">
        <f>SUMIFS('Inst. by Framework &amp; Suppliers'!J$2:J$5720,'Inst. by Framework &amp; Suppliers'!$B$2:$B$5720,$B$2:$B$5336,'Inst. by Framework &amp; Suppliers'!$A$2:$A$5720,$A6)</f>
        <v>0</v>
      </c>
      <c r="K6" s="24">
        <f>SUMIFS('Inst. by Framework &amp; Suppliers'!K$2:K$5720,'Inst. by Framework &amp; Suppliers'!$B$2:$B$5720,$B$2:$B$5336,'Inst. by Framework &amp; Suppliers'!$A$2:$A$5720,$A6)</f>
        <v>0</v>
      </c>
      <c r="L6" s="23">
        <f t="shared" si="0"/>
        <v>0</v>
      </c>
      <c r="M6" s="1592">
        <f>SUMIFS('South West Spends'!$AH$1:$AH$5018,'South West Spends'!$A$1:$A$5018,'Institution by Framework Totals'!B6,'South West Spends'!$C$1:$C$5018,'Institution by Framework Totals'!A6)</f>
        <v>0</v>
      </c>
      <c r="N6" s="1592">
        <f t="shared" si="1"/>
        <v>0</v>
      </c>
      <c r="O6" s="1592">
        <f t="shared" si="2"/>
        <v>0</v>
      </c>
      <c r="P6" s="1592">
        <f t="shared" si="3"/>
        <v>0</v>
      </c>
      <c r="Q6" s="14">
        <f t="shared" si="4"/>
        <v>0</v>
      </c>
    </row>
    <row r="7" spans="1:17" x14ac:dyDescent="0.2">
      <c r="A7" s="15" t="s">
        <v>127</v>
      </c>
      <c r="B7" s="13" t="s">
        <v>3</v>
      </c>
      <c r="C7" s="140">
        <f>VLOOKUP(B7,'Admin Fees.'!$A$1:$C$46,2,FALSE)</f>
        <v>2.5000000000000001E-3</v>
      </c>
      <c r="D7" s="506">
        <f>SUMIFS('Inst. by Framework &amp; Suppliers'!$D$2:$D$5720,'Inst. by Framework &amp; Suppliers'!$A$2:$A$5720,$A7,'Inst. by Framework &amp; Suppliers'!$B$2:$B$5720,$B7)</f>
        <v>100178.93999999999</v>
      </c>
      <c r="E7" s="507">
        <f>SUMIFS('Inst. by Framework &amp; Suppliers'!$E$2:$E$5720,'Inst. by Framework &amp; Suppliers'!$A$2:$A$5720,$A7,'Inst. by Framework &amp; Suppliers'!$B$2:$B$5720,$B7)</f>
        <v>73810.63</v>
      </c>
      <c r="F7" s="507">
        <f>SUMIFS('Inst. by Framework &amp; Suppliers'!F$2:F$5720,'Inst. by Framework &amp; Suppliers'!$B$2:$B$5720,$B$2:$B$5336,'Inst. by Framework &amp; Suppliers'!$A$2:$A$5720,$A7)</f>
        <v>22816.809999999998</v>
      </c>
      <c r="G7" s="882">
        <f>SUMIFS('Inst. by Framework &amp; Suppliers'!G$2:G$5720,'Inst. by Framework &amp; Suppliers'!$B$2:$B$5720,$B$2:$B$5336,'Inst. by Framework &amp; Suppliers'!$A$2:$A$5720,$A7)</f>
        <v>0</v>
      </c>
      <c r="H7" s="1444">
        <f>SUMIFS('Inst. by Framework &amp; Suppliers'!H$2:H$5720,'Inst. by Framework &amp; Suppliers'!$B$2:$B$5720,$B$2:$B$5336,'Inst. by Framework &amp; Suppliers'!$A$2:$A$5720,$A7)</f>
        <v>0</v>
      </c>
      <c r="I7" s="1445">
        <f>SUMIFS('Inst. by Framework &amp; Suppliers'!I$2:I$5720,'Inst. by Framework &amp; Suppliers'!$B$2:$B$5720,$B$2:$B$5336,'Inst. by Framework &amp; Suppliers'!$A$2:$A$5720,$A7)</f>
        <v>0</v>
      </c>
      <c r="J7" s="1446">
        <f>SUMIFS('Inst. by Framework &amp; Suppliers'!J$2:J$5720,'Inst. by Framework &amp; Suppliers'!$B$2:$B$5720,$B$2:$B$5336,'Inst. by Framework &amp; Suppliers'!$A$2:$A$5720,$A7)</f>
        <v>0</v>
      </c>
      <c r="K7" s="24">
        <f>SUMIFS('Inst. by Framework &amp; Suppliers'!K$2:K$5720,'Inst. by Framework &amp; Suppliers'!$B$2:$B$5720,$B$2:$B$5336,'Inst. by Framework &amp; Suppliers'!$A$2:$A$5720,$A7)</f>
        <v>0</v>
      </c>
      <c r="L7" s="23">
        <f t="shared" si="0"/>
        <v>0</v>
      </c>
      <c r="M7" s="1592">
        <f>SUMIFS('South West Spends'!$AH$1:$AH$5018,'South West Spends'!$A$1:$A$5018,'Institution by Framework Totals'!B7,'South West Spends'!$C$1:$C$5018,'Institution by Framework Totals'!A7)</f>
        <v>0</v>
      </c>
      <c r="N7" s="1592">
        <f t="shared" si="1"/>
        <v>0</v>
      </c>
      <c r="O7" s="1592">
        <f t="shared" si="2"/>
        <v>0</v>
      </c>
      <c r="P7" s="1592">
        <f t="shared" si="3"/>
        <v>0</v>
      </c>
      <c r="Q7" s="14">
        <f t="shared" si="4"/>
        <v>0</v>
      </c>
    </row>
    <row r="8" spans="1:17" x14ac:dyDescent="0.2">
      <c r="A8" s="15" t="s">
        <v>150</v>
      </c>
      <c r="B8" s="13" t="s">
        <v>3</v>
      </c>
      <c r="C8" s="140">
        <f>VLOOKUP(B8,'Admin Fees.'!$A$1:$C$46,2,FALSE)</f>
        <v>2.5000000000000001E-3</v>
      </c>
      <c r="D8" s="506">
        <f>SUMIFS('Inst. by Framework &amp; Suppliers'!$D$2:$D$5720,'Inst. by Framework &amp; Suppliers'!$A$2:$A$5720,$A8,'Inst. by Framework &amp; Suppliers'!$B$2:$B$5720,$B8)</f>
        <v>0</v>
      </c>
      <c r="E8" s="507">
        <f>SUMIFS('Inst. by Framework &amp; Suppliers'!$E$2:$E$5720,'Inst. by Framework &amp; Suppliers'!$A$2:$A$5720,$A8,'Inst. by Framework &amp; Suppliers'!$B$2:$B$5720,$B8)</f>
        <v>39416.579999999994</v>
      </c>
      <c r="F8" s="507">
        <f>SUMIFS('Inst. by Framework &amp; Suppliers'!F$2:F$5720,'Inst. by Framework &amp; Suppliers'!$B$2:$B$5720,$B$2:$B$5336,'Inst. by Framework &amp; Suppliers'!$A$2:$A$5720,$A8)</f>
        <v>43795.86</v>
      </c>
      <c r="G8" s="882">
        <f>SUMIFS('Inst. by Framework &amp; Suppliers'!G$2:G$5720,'Inst. by Framework &amp; Suppliers'!$B$2:$B$5720,$B$2:$B$5336,'Inst. by Framework &amp; Suppliers'!$A$2:$A$5720,$A8)</f>
        <v>0</v>
      </c>
      <c r="H8" s="1444">
        <f>SUMIFS('Inst. by Framework &amp; Suppliers'!H$2:H$5720,'Inst. by Framework &amp; Suppliers'!$B$2:$B$5720,$B$2:$B$5336,'Inst. by Framework &amp; Suppliers'!$A$2:$A$5720,$A8)</f>
        <v>0</v>
      </c>
      <c r="I8" s="1445">
        <f>SUMIFS('Inst. by Framework &amp; Suppliers'!I$2:I$5720,'Inst. by Framework &amp; Suppliers'!$B$2:$B$5720,$B$2:$B$5336,'Inst. by Framework &amp; Suppliers'!$A$2:$A$5720,$A8)</f>
        <v>0</v>
      </c>
      <c r="J8" s="1446">
        <f>SUMIFS('Inst. by Framework &amp; Suppliers'!J$2:J$5720,'Inst. by Framework &amp; Suppliers'!$B$2:$B$5720,$B$2:$B$5336,'Inst. by Framework &amp; Suppliers'!$A$2:$A$5720,$A8)</f>
        <v>0</v>
      </c>
      <c r="K8" s="24">
        <f>SUMIFS('Inst. by Framework &amp; Suppliers'!K$2:K$5720,'Inst. by Framework &amp; Suppliers'!$B$2:$B$5720,$B$2:$B$5336,'Inst. by Framework &amp; Suppliers'!$A$2:$A$5720,$A8)</f>
        <v>0</v>
      </c>
      <c r="L8" s="23">
        <f t="shared" si="0"/>
        <v>0</v>
      </c>
      <c r="M8" s="1592">
        <f>SUMIFS('South West Spends'!$AH$1:$AH$5018,'South West Spends'!$A$1:$A$5018,'Institution by Framework Totals'!B8,'South West Spends'!$C$1:$C$5018,'Institution by Framework Totals'!A8)</f>
        <v>0</v>
      </c>
      <c r="N8" s="1592">
        <f t="shared" si="1"/>
        <v>0</v>
      </c>
      <c r="O8" s="1592">
        <f t="shared" si="2"/>
        <v>0</v>
      </c>
      <c r="P8" s="1592">
        <f t="shared" si="3"/>
        <v>0</v>
      </c>
      <c r="Q8" s="14">
        <f t="shared" si="4"/>
        <v>0</v>
      </c>
    </row>
    <row r="9" spans="1:17" x14ac:dyDescent="0.2">
      <c r="A9" s="15" t="s">
        <v>128</v>
      </c>
      <c r="B9" s="13" t="s">
        <v>3</v>
      </c>
      <c r="C9" s="140">
        <f>VLOOKUP(B9,'Admin Fees.'!$A$1:$C$46,2,FALSE)</f>
        <v>2.5000000000000001E-3</v>
      </c>
      <c r="D9" s="506">
        <f>SUMIFS('Inst. by Framework &amp; Suppliers'!$D$2:$D$5720,'Inst. by Framework &amp; Suppliers'!$A$2:$A$5720,$A9,'Inst. by Framework &amp; Suppliers'!$B$2:$B$5720,$B9)</f>
        <v>8907.75</v>
      </c>
      <c r="E9" s="507">
        <f>SUMIFS('Inst. by Framework &amp; Suppliers'!$E$2:$E$5720,'Inst. by Framework &amp; Suppliers'!$A$2:$A$5720,$A9,'Inst. by Framework &amp; Suppliers'!$B$2:$B$5720,$B9)</f>
        <v>5576.65</v>
      </c>
      <c r="F9" s="507">
        <f>SUMIFS('Inst. by Framework &amp; Suppliers'!F$2:F$5720,'Inst. by Framework &amp; Suppliers'!$B$2:$B$5720,$B$2:$B$5336,'Inst. by Framework &amp; Suppliers'!$A$2:$A$5720,$A9)</f>
        <v>942.48</v>
      </c>
      <c r="G9" s="882">
        <f>SUMIFS('Inst. by Framework &amp; Suppliers'!G$2:G$5720,'Inst. by Framework &amp; Suppliers'!$B$2:$B$5720,$B$2:$B$5336,'Inst. by Framework &amp; Suppliers'!$A$2:$A$5720,$A9)</f>
        <v>0</v>
      </c>
      <c r="H9" s="1444">
        <f>SUMIFS('Inst. by Framework &amp; Suppliers'!H$2:H$5720,'Inst. by Framework &amp; Suppliers'!$B$2:$B$5720,$B$2:$B$5336,'Inst. by Framework &amp; Suppliers'!$A$2:$A$5720,$A9)</f>
        <v>0</v>
      </c>
      <c r="I9" s="1445">
        <f>SUMIFS('Inst. by Framework &amp; Suppliers'!I$2:I$5720,'Inst. by Framework &amp; Suppliers'!$B$2:$B$5720,$B$2:$B$5336,'Inst. by Framework &amp; Suppliers'!$A$2:$A$5720,$A9)</f>
        <v>0</v>
      </c>
      <c r="J9" s="1446">
        <f>SUMIFS('Inst. by Framework &amp; Suppliers'!J$2:J$5720,'Inst. by Framework &amp; Suppliers'!$B$2:$B$5720,$B$2:$B$5336,'Inst. by Framework &amp; Suppliers'!$A$2:$A$5720,$A9)</f>
        <v>0</v>
      </c>
      <c r="K9" s="24">
        <f>SUMIFS('Inst. by Framework &amp; Suppliers'!K$2:K$5720,'Inst. by Framework &amp; Suppliers'!$B$2:$B$5720,$B$2:$B$5336,'Inst. by Framework &amp; Suppliers'!$A$2:$A$5720,$A9)</f>
        <v>0</v>
      </c>
      <c r="L9" s="23">
        <f t="shared" si="0"/>
        <v>0</v>
      </c>
      <c r="M9" s="1592">
        <f>SUMIFS('South West Spends'!$AH$1:$AH$5018,'South West Spends'!$A$1:$A$5018,'Institution by Framework Totals'!B9,'South West Spends'!$C$1:$C$5018,'Institution by Framework Totals'!A9)</f>
        <v>0</v>
      </c>
      <c r="N9" s="1592">
        <f t="shared" si="1"/>
        <v>0</v>
      </c>
      <c r="O9" s="1592">
        <f t="shared" si="2"/>
        <v>0</v>
      </c>
      <c r="P9" s="1592">
        <f t="shared" si="3"/>
        <v>0</v>
      </c>
      <c r="Q9" s="14">
        <f t="shared" si="4"/>
        <v>0</v>
      </c>
    </row>
    <row r="10" spans="1:17" x14ac:dyDescent="0.2">
      <c r="A10" s="15" t="s">
        <v>129</v>
      </c>
      <c r="B10" s="13" t="s">
        <v>3</v>
      </c>
      <c r="C10" s="140">
        <f>VLOOKUP(B10,'Admin Fees.'!$A$1:$C$46,2,FALSE)</f>
        <v>2.5000000000000001E-3</v>
      </c>
      <c r="D10" s="506">
        <f>SUMIFS('Inst. by Framework &amp; Suppliers'!$D$2:$D$5720,'Inst. by Framework &amp; Suppliers'!$A$2:$A$5720,$A10,'Inst. by Framework &amp; Suppliers'!$B$2:$B$5720,$B10)</f>
        <v>0</v>
      </c>
      <c r="E10" s="507">
        <f>SUMIFS('Inst. by Framework &amp; Suppliers'!$E$2:$E$5720,'Inst. by Framework &amp; Suppliers'!$A$2:$A$5720,$A10,'Inst. by Framework &amp; Suppliers'!$B$2:$B$5720,$B10)</f>
        <v>0</v>
      </c>
      <c r="F10" s="507">
        <f>SUMIFS('Inst. by Framework &amp; Suppliers'!F$2:F$5720,'Inst. by Framework &amp; Suppliers'!$B$2:$B$5720,$B$2:$B$5336,'Inst. by Framework &amp; Suppliers'!$A$2:$A$5720,$A10)</f>
        <v>126.35000000000001</v>
      </c>
      <c r="G10" s="882">
        <f>SUMIFS('Inst. by Framework &amp; Suppliers'!G$2:G$5720,'Inst. by Framework &amp; Suppliers'!$B$2:$B$5720,$B$2:$B$5336,'Inst. by Framework &amp; Suppliers'!$A$2:$A$5720,$A10)</f>
        <v>0</v>
      </c>
      <c r="H10" s="1444">
        <f>SUMIFS('Inst. by Framework &amp; Suppliers'!H$2:H$5720,'Inst. by Framework &amp; Suppliers'!$B$2:$B$5720,$B$2:$B$5336,'Inst. by Framework &amp; Suppliers'!$A$2:$A$5720,$A10)</f>
        <v>0</v>
      </c>
      <c r="I10" s="1445">
        <f>SUMIFS('Inst. by Framework &amp; Suppliers'!I$2:I$5720,'Inst. by Framework &amp; Suppliers'!$B$2:$B$5720,$B$2:$B$5336,'Inst. by Framework &amp; Suppliers'!$A$2:$A$5720,$A10)</f>
        <v>0</v>
      </c>
      <c r="J10" s="1446">
        <f>SUMIFS('Inst. by Framework &amp; Suppliers'!J$2:J$5720,'Inst. by Framework &amp; Suppliers'!$B$2:$B$5720,$B$2:$B$5336,'Inst. by Framework &amp; Suppliers'!$A$2:$A$5720,$A10)</f>
        <v>0</v>
      </c>
      <c r="K10" s="24">
        <f>SUMIFS('Inst. by Framework &amp; Suppliers'!K$2:K$5720,'Inst. by Framework &amp; Suppliers'!$B$2:$B$5720,$B$2:$B$5336,'Inst. by Framework &amp; Suppliers'!$A$2:$A$5720,$A10)</f>
        <v>0</v>
      </c>
      <c r="L10" s="23">
        <f t="shared" si="0"/>
        <v>0</v>
      </c>
      <c r="M10" s="1592">
        <f>SUMIFS('South West Spends'!$AH$1:$AH$5018,'South West Spends'!$A$1:$A$5018,'Institution by Framework Totals'!B10,'South West Spends'!$C$1:$C$5018,'Institution by Framework Totals'!A10)</f>
        <v>0</v>
      </c>
      <c r="N10" s="1592">
        <f t="shared" si="1"/>
        <v>0</v>
      </c>
      <c r="O10" s="1592">
        <f t="shared" si="2"/>
        <v>0</v>
      </c>
      <c r="P10" s="1592">
        <f t="shared" si="3"/>
        <v>0</v>
      </c>
      <c r="Q10" s="14">
        <f t="shared" si="4"/>
        <v>0</v>
      </c>
    </row>
    <row r="11" spans="1:17" x14ac:dyDescent="0.2">
      <c r="A11" s="15" t="s">
        <v>130</v>
      </c>
      <c r="B11" s="13" t="s">
        <v>3</v>
      </c>
      <c r="C11" s="140">
        <f>VLOOKUP(B11,'Admin Fees.'!$A$1:$C$46,2,FALSE)</f>
        <v>2.5000000000000001E-3</v>
      </c>
      <c r="D11" s="506">
        <f>SUMIFS('Inst. by Framework &amp; Suppliers'!$D$2:$D$5720,'Inst. by Framework &amp; Suppliers'!$A$2:$A$5720,$A11,'Inst. by Framework &amp; Suppliers'!$B$2:$B$5720,$B11)</f>
        <v>74.199999999999989</v>
      </c>
      <c r="E11" s="507">
        <f>SUMIFS('Inst. by Framework &amp; Suppliers'!$E$2:$E$5720,'Inst. by Framework &amp; Suppliers'!$A$2:$A$5720,$A11,'Inst. by Framework &amp; Suppliers'!$B$2:$B$5720,$B11)</f>
        <v>4143.47</v>
      </c>
      <c r="F11" s="507">
        <f>SUMIFS('Inst. by Framework &amp; Suppliers'!F$2:F$5720,'Inst. by Framework &amp; Suppliers'!$B$2:$B$5720,$B$2:$B$5336,'Inst. by Framework &amp; Suppliers'!$A$2:$A$5720,$A11)</f>
        <v>11994.979999999998</v>
      </c>
      <c r="G11" s="882">
        <f>SUMIFS('Inst. by Framework &amp; Suppliers'!G$2:G$5720,'Inst. by Framework &amp; Suppliers'!$B$2:$B$5720,$B$2:$B$5336,'Inst. by Framework &amp; Suppliers'!$A$2:$A$5720,$A11)</f>
        <v>0</v>
      </c>
      <c r="H11" s="1444">
        <f>SUMIFS('Inst. by Framework &amp; Suppliers'!H$2:H$5720,'Inst. by Framework &amp; Suppliers'!$B$2:$B$5720,$B$2:$B$5336,'Inst. by Framework &amp; Suppliers'!$A$2:$A$5720,$A11)</f>
        <v>0</v>
      </c>
      <c r="I11" s="1445">
        <f>SUMIFS('Inst. by Framework &amp; Suppliers'!I$2:I$5720,'Inst. by Framework &amp; Suppliers'!$B$2:$B$5720,$B$2:$B$5336,'Inst. by Framework &amp; Suppliers'!$A$2:$A$5720,$A11)</f>
        <v>0</v>
      </c>
      <c r="J11" s="1446">
        <f>SUMIFS('Inst. by Framework &amp; Suppliers'!J$2:J$5720,'Inst. by Framework &amp; Suppliers'!$B$2:$B$5720,$B$2:$B$5336,'Inst. by Framework &amp; Suppliers'!$A$2:$A$5720,$A11)</f>
        <v>0</v>
      </c>
      <c r="K11" s="24">
        <f>SUMIFS('Inst. by Framework &amp; Suppliers'!K$2:K$5720,'Inst. by Framework &amp; Suppliers'!$B$2:$B$5720,$B$2:$B$5336,'Inst. by Framework &amp; Suppliers'!$A$2:$A$5720,$A11)</f>
        <v>0</v>
      </c>
      <c r="L11" s="23">
        <f t="shared" si="0"/>
        <v>0</v>
      </c>
      <c r="M11" s="1592">
        <f>SUMIFS('South West Spends'!$AH$1:$AH$5018,'South West Spends'!$A$1:$A$5018,'Institution by Framework Totals'!B11,'South West Spends'!$C$1:$C$5018,'Institution by Framework Totals'!A11)</f>
        <v>0</v>
      </c>
      <c r="N11" s="1592">
        <f t="shared" si="1"/>
        <v>0</v>
      </c>
      <c r="O11" s="1592">
        <f t="shared" si="2"/>
        <v>0</v>
      </c>
      <c r="P11" s="1592">
        <f t="shared" si="3"/>
        <v>0</v>
      </c>
      <c r="Q11" s="14">
        <f t="shared" si="4"/>
        <v>0</v>
      </c>
    </row>
    <row r="12" spans="1:17" x14ac:dyDescent="0.2">
      <c r="A12" s="15" t="s">
        <v>131</v>
      </c>
      <c r="B12" s="13" t="s">
        <v>3</v>
      </c>
      <c r="C12" s="140">
        <f>VLOOKUP(B12,'Admin Fees.'!$A$1:$C$46,2,FALSE)</f>
        <v>2.5000000000000001E-3</v>
      </c>
      <c r="D12" s="506">
        <f>SUMIFS('Inst. by Framework &amp; Suppliers'!$D$2:$D$5720,'Inst. by Framework &amp; Suppliers'!$A$2:$A$5720,$A12,'Inst. by Framework &amp; Suppliers'!$B$2:$B$5720,$B12)</f>
        <v>14574.199999999999</v>
      </c>
      <c r="E12" s="507">
        <f>SUMIFS('Inst. by Framework &amp; Suppliers'!$E$2:$E$5720,'Inst. by Framework &amp; Suppliers'!$A$2:$A$5720,$A12,'Inst. by Framework &amp; Suppliers'!$B$2:$B$5720,$B12)</f>
        <v>12280.509999999998</v>
      </c>
      <c r="F12" s="507">
        <f>SUMIFS('Inst. by Framework &amp; Suppliers'!F$2:F$5720,'Inst. by Framework &amp; Suppliers'!$B$2:$B$5720,$B$2:$B$5336,'Inst. by Framework &amp; Suppliers'!$A$2:$A$5720,$A12)</f>
        <v>12331.16</v>
      </c>
      <c r="G12" s="882">
        <f>SUMIFS('Inst. by Framework &amp; Suppliers'!G$2:G$5720,'Inst. by Framework &amp; Suppliers'!$B$2:$B$5720,$B$2:$B$5336,'Inst. by Framework &amp; Suppliers'!$A$2:$A$5720,$A12)</f>
        <v>0</v>
      </c>
      <c r="H12" s="1444">
        <f>SUMIFS('Inst. by Framework &amp; Suppliers'!H$2:H$5720,'Inst. by Framework &amp; Suppliers'!$B$2:$B$5720,$B$2:$B$5336,'Inst. by Framework &amp; Suppliers'!$A$2:$A$5720,$A12)</f>
        <v>0</v>
      </c>
      <c r="I12" s="1445">
        <f>SUMIFS('Inst. by Framework &amp; Suppliers'!I$2:I$5720,'Inst. by Framework &amp; Suppliers'!$B$2:$B$5720,$B$2:$B$5336,'Inst. by Framework &amp; Suppliers'!$A$2:$A$5720,$A12)</f>
        <v>0</v>
      </c>
      <c r="J12" s="1446">
        <f>SUMIFS('Inst. by Framework &amp; Suppliers'!J$2:J$5720,'Inst. by Framework &amp; Suppliers'!$B$2:$B$5720,$B$2:$B$5336,'Inst. by Framework &amp; Suppliers'!$A$2:$A$5720,$A12)</f>
        <v>0</v>
      </c>
      <c r="K12" s="24">
        <f>SUMIFS('Inst. by Framework &amp; Suppliers'!K$2:K$5720,'Inst. by Framework &amp; Suppliers'!$B$2:$B$5720,$B$2:$B$5336,'Inst. by Framework &amp; Suppliers'!$A$2:$A$5720,$A12)</f>
        <v>0</v>
      </c>
      <c r="L12" s="23">
        <f t="shared" si="0"/>
        <v>0</v>
      </c>
      <c r="M12" s="1592">
        <f>SUMIFS('South West Spends'!$AH$1:$AH$5018,'South West Spends'!$A$1:$A$5018,'Institution by Framework Totals'!B12,'South West Spends'!$C$1:$C$5018,'Institution by Framework Totals'!A12)</f>
        <v>0</v>
      </c>
      <c r="N12" s="1592">
        <f t="shared" si="1"/>
        <v>0</v>
      </c>
      <c r="O12" s="1592">
        <f t="shared" si="2"/>
        <v>0</v>
      </c>
      <c r="P12" s="1592">
        <f t="shared" si="3"/>
        <v>0</v>
      </c>
      <c r="Q12" s="14">
        <f t="shared" si="4"/>
        <v>0</v>
      </c>
    </row>
    <row r="13" spans="1:17" x14ac:dyDescent="0.2">
      <c r="A13" s="15" t="s">
        <v>132</v>
      </c>
      <c r="B13" s="13" t="s">
        <v>3</v>
      </c>
      <c r="C13" s="140">
        <f>VLOOKUP(B13,'Admin Fees.'!$A$1:$C$46,2,FALSE)</f>
        <v>2.5000000000000001E-3</v>
      </c>
      <c r="D13" s="506">
        <f>SUMIFS('Inst. by Framework &amp; Suppliers'!$D$2:$D$5720,'Inst. by Framework &amp; Suppliers'!$A$2:$A$5720,$A13,'Inst. by Framework &amp; Suppliers'!$B$2:$B$5720,$B13)</f>
        <v>0.01</v>
      </c>
      <c r="E13" s="507">
        <f>SUMIFS('Inst. by Framework &amp; Suppliers'!$E$2:$E$5720,'Inst. by Framework &amp; Suppliers'!$A$2:$A$5720,$A13,'Inst. by Framework &amp; Suppliers'!$B$2:$B$5720,$B13)</f>
        <v>75.959999999999994</v>
      </c>
      <c r="F13" s="507">
        <f>SUMIFS('Inst. by Framework &amp; Suppliers'!F$2:F$5720,'Inst. by Framework &amp; Suppliers'!$B$2:$B$5720,$B$2:$B$5336,'Inst. by Framework &amp; Suppliers'!$A$2:$A$5720,$A13)</f>
        <v>0</v>
      </c>
      <c r="G13" s="882">
        <f>SUMIFS('Inst. by Framework &amp; Suppliers'!G$2:G$5720,'Inst. by Framework &amp; Suppliers'!$B$2:$B$5720,$B$2:$B$5336,'Inst. by Framework &amp; Suppliers'!$A$2:$A$5720,$A13)</f>
        <v>0</v>
      </c>
      <c r="H13" s="1444">
        <f>SUMIFS('Inst. by Framework &amp; Suppliers'!H$2:H$5720,'Inst. by Framework &amp; Suppliers'!$B$2:$B$5720,$B$2:$B$5336,'Inst. by Framework &amp; Suppliers'!$A$2:$A$5720,$A13)</f>
        <v>0</v>
      </c>
      <c r="I13" s="1445">
        <f>SUMIFS('Inst. by Framework &amp; Suppliers'!I$2:I$5720,'Inst. by Framework &amp; Suppliers'!$B$2:$B$5720,$B$2:$B$5336,'Inst. by Framework &amp; Suppliers'!$A$2:$A$5720,$A13)</f>
        <v>0</v>
      </c>
      <c r="J13" s="1446">
        <f>SUMIFS('Inst. by Framework &amp; Suppliers'!J$2:J$5720,'Inst. by Framework &amp; Suppliers'!$B$2:$B$5720,$B$2:$B$5336,'Inst. by Framework &amp; Suppliers'!$A$2:$A$5720,$A13)</f>
        <v>0</v>
      </c>
      <c r="K13" s="24">
        <f>SUMIFS('Inst. by Framework &amp; Suppliers'!K$2:K$5720,'Inst. by Framework &amp; Suppliers'!$B$2:$B$5720,$B$2:$B$5336,'Inst. by Framework &amp; Suppliers'!$A$2:$A$5720,$A13)</f>
        <v>0</v>
      </c>
      <c r="L13" s="23">
        <f t="shared" si="0"/>
        <v>0</v>
      </c>
      <c r="M13" s="1592">
        <f>SUMIFS('South West Spends'!$AH$1:$AH$5018,'South West Spends'!$A$1:$A$5018,'Institution by Framework Totals'!B13,'South West Spends'!$C$1:$C$5018,'Institution by Framework Totals'!A13)</f>
        <v>0</v>
      </c>
      <c r="N13" s="1592">
        <f t="shared" si="1"/>
        <v>0</v>
      </c>
      <c r="O13" s="1592">
        <f t="shared" si="2"/>
        <v>0</v>
      </c>
      <c r="P13" s="1592">
        <f t="shared" si="3"/>
        <v>0</v>
      </c>
      <c r="Q13" s="14">
        <f t="shared" si="4"/>
        <v>0</v>
      </c>
    </row>
    <row r="14" spans="1:17" x14ac:dyDescent="0.2">
      <c r="A14" s="15" t="s">
        <v>133</v>
      </c>
      <c r="B14" s="13" t="s">
        <v>3</v>
      </c>
      <c r="C14" s="140">
        <f>VLOOKUP(B14,'Admin Fees.'!$A$1:$C$46,2,FALSE)</f>
        <v>2.5000000000000001E-3</v>
      </c>
      <c r="D14" s="506">
        <f>SUMIFS('Inst. by Framework &amp; Suppliers'!$D$2:$D$5720,'Inst. by Framework &amp; Suppliers'!$A$2:$A$5720,$A14,'Inst. by Framework &amp; Suppliers'!$B$2:$B$5720,$B14)</f>
        <v>364.71000000000004</v>
      </c>
      <c r="E14" s="507">
        <f>SUMIFS('Inst. by Framework &amp; Suppliers'!$E$2:$E$5720,'Inst. by Framework &amp; Suppliers'!$A$2:$A$5720,$A14,'Inst. by Framework &amp; Suppliers'!$B$2:$B$5720,$B14)</f>
        <v>460.57</v>
      </c>
      <c r="F14" s="507">
        <f>SUMIFS('Inst. by Framework &amp; Suppliers'!F$2:F$5720,'Inst. by Framework &amp; Suppliers'!$B$2:$B$5720,$B$2:$B$5336,'Inst. by Framework &amp; Suppliers'!$A$2:$A$5720,$A14)</f>
        <v>414.37</v>
      </c>
      <c r="G14" s="882">
        <f>SUMIFS('Inst. by Framework &amp; Suppliers'!G$2:G$5720,'Inst. by Framework &amp; Suppliers'!$B$2:$B$5720,$B$2:$B$5336,'Inst. by Framework &amp; Suppliers'!$A$2:$A$5720,$A14)</f>
        <v>0</v>
      </c>
      <c r="H14" s="1444">
        <f>SUMIFS('Inst. by Framework &amp; Suppliers'!H$2:H$5720,'Inst. by Framework &amp; Suppliers'!$B$2:$B$5720,$B$2:$B$5336,'Inst. by Framework &amp; Suppliers'!$A$2:$A$5720,$A14)</f>
        <v>0</v>
      </c>
      <c r="I14" s="1445">
        <f>SUMIFS('Inst. by Framework &amp; Suppliers'!I$2:I$5720,'Inst. by Framework &amp; Suppliers'!$B$2:$B$5720,$B$2:$B$5336,'Inst. by Framework &amp; Suppliers'!$A$2:$A$5720,$A14)</f>
        <v>0</v>
      </c>
      <c r="J14" s="1446">
        <f>SUMIFS('Inst. by Framework &amp; Suppliers'!J$2:J$5720,'Inst. by Framework &amp; Suppliers'!$B$2:$B$5720,$B$2:$B$5336,'Inst. by Framework &amp; Suppliers'!$A$2:$A$5720,$A14)</f>
        <v>0</v>
      </c>
      <c r="K14" s="24">
        <f>SUMIFS('Inst. by Framework &amp; Suppliers'!K$2:K$5720,'Inst. by Framework &amp; Suppliers'!$B$2:$B$5720,$B$2:$B$5336,'Inst. by Framework &amp; Suppliers'!$A$2:$A$5720,$A14)</f>
        <v>0</v>
      </c>
      <c r="L14" s="23">
        <f t="shared" si="0"/>
        <v>0</v>
      </c>
      <c r="M14" s="1592">
        <f>SUMIFS('South West Spends'!$AH$1:$AH$5018,'South West Spends'!$A$1:$A$5018,'Institution by Framework Totals'!B14,'South West Spends'!$C$1:$C$5018,'Institution by Framework Totals'!A14)</f>
        <v>0</v>
      </c>
      <c r="N14" s="1592">
        <f t="shared" si="1"/>
        <v>0</v>
      </c>
      <c r="O14" s="1592">
        <f t="shared" si="2"/>
        <v>0</v>
      </c>
      <c r="P14" s="1592">
        <f t="shared" si="3"/>
        <v>0</v>
      </c>
      <c r="Q14" s="14">
        <f t="shared" si="4"/>
        <v>0</v>
      </c>
    </row>
    <row r="15" spans="1:17" x14ac:dyDescent="0.2">
      <c r="A15" s="15" t="s">
        <v>134</v>
      </c>
      <c r="B15" s="13" t="s">
        <v>3</v>
      </c>
      <c r="C15" s="140">
        <f>VLOOKUP(B15,'Admin Fees.'!$A$1:$C$46,2,FALSE)</f>
        <v>2.5000000000000001E-3</v>
      </c>
      <c r="D15" s="506">
        <f>SUMIFS('Inst. by Framework &amp; Suppliers'!$D$2:$D$5720,'Inst. by Framework &amp; Suppliers'!$A$2:$A$5720,$A15,'Inst. by Framework &amp; Suppliers'!$B$2:$B$5720,$B15)</f>
        <v>604.79999999999995</v>
      </c>
      <c r="E15" s="507">
        <f>SUMIFS('Inst. by Framework &amp; Suppliers'!$E$2:$E$5720,'Inst. by Framework &amp; Suppliers'!$A$2:$A$5720,$A15,'Inst. by Framework &amp; Suppliers'!$B$2:$B$5720,$B15)</f>
        <v>402.15999999999997</v>
      </c>
      <c r="F15" s="507">
        <f>SUMIFS('Inst. by Framework &amp; Suppliers'!F$2:F$5720,'Inst. by Framework &amp; Suppliers'!$B$2:$B$5720,$B$2:$B$5336,'Inst. by Framework &amp; Suppliers'!$A$2:$A$5720,$A15)</f>
        <v>304.5</v>
      </c>
      <c r="G15" s="882">
        <f>SUMIFS('Inst. by Framework &amp; Suppliers'!G$2:G$5720,'Inst. by Framework &amp; Suppliers'!$B$2:$B$5720,$B$2:$B$5336,'Inst. by Framework &amp; Suppliers'!$A$2:$A$5720,$A15)</f>
        <v>0</v>
      </c>
      <c r="H15" s="1444">
        <f>SUMIFS('Inst. by Framework &amp; Suppliers'!H$2:H$5720,'Inst. by Framework &amp; Suppliers'!$B$2:$B$5720,$B$2:$B$5336,'Inst. by Framework &amp; Suppliers'!$A$2:$A$5720,$A15)</f>
        <v>0</v>
      </c>
      <c r="I15" s="1445">
        <f>SUMIFS('Inst. by Framework &amp; Suppliers'!I$2:I$5720,'Inst. by Framework &amp; Suppliers'!$B$2:$B$5720,$B$2:$B$5336,'Inst. by Framework &amp; Suppliers'!$A$2:$A$5720,$A15)</f>
        <v>0</v>
      </c>
      <c r="J15" s="1446">
        <f>SUMIFS('Inst. by Framework &amp; Suppliers'!J$2:J$5720,'Inst. by Framework &amp; Suppliers'!$B$2:$B$5720,$B$2:$B$5336,'Inst. by Framework &amp; Suppliers'!$A$2:$A$5720,$A15)</f>
        <v>0</v>
      </c>
      <c r="K15" s="24">
        <f>SUMIFS('Inst. by Framework &amp; Suppliers'!K$2:K$5720,'Inst. by Framework &amp; Suppliers'!$B$2:$B$5720,$B$2:$B$5336,'Inst. by Framework &amp; Suppliers'!$A$2:$A$5720,$A15)</f>
        <v>0</v>
      </c>
      <c r="L15" s="23">
        <f t="shared" si="0"/>
        <v>0</v>
      </c>
      <c r="M15" s="1592">
        <f>SUMIFS('South West Spends'!$AH$1:$AH$5018,'South West Spends'!$A$1:$A$5018,'Institution by Framework Totals'!B15,'South West Spends'!$C$1:$C$5018,'Institution by Framework Totals'!A15)</f>
        <v>0</v>
      </c>
      <c r="N15" s="1592">
        <f t="shared" si="1"/>
        <v>0</v>
      </c>
      <c r="O15" s="1592">
        <f t="shared" si="2"/>
        <v>0</v>
      </c>
      <c r="P15" s="1592">
        <f t="shared" si="3"/>
        <v>0</v>
      </c>
      <c r="Q15" s="14">
        <f t="shared" si="4"/>
        <v>0</v>
      </c>
    </row>
    <row r="16" spans="1:17" x14ac:dyDescent="0.2">
      <c r="A16" s="15" t="s">
        <v>135</v>
      </c>
      <c r="B16" s="13" t="s">
        <v>3</v>
      </c>
      <c r="C16" s="140">
        <f>VLOOKUP(B16,'Admin Fees.'!$A$1:$C$46,2,FALSE)</f>
        <v>2.5000000000000001E-3</v>
      </c>
      <c r="D16" s="506">
        <f>SUMIFS('Inst. by Framework &amp; Suppliers'!$D$2:$D$5720,'Inst. by Framework &amp; Suppliers'!$A$2:$A$5720,$A16,'Inst. by Framework &amp; Suppliers'!$B$2:$B$5720,$B16)</f>
        <v>0</v>
      </c>
      <c r="E16" s="507">
        <f>SUMIFS('Inst. by Framework &amp; Suppliers'!$E$2:$E$5720,'Inst. by Framework &amp; Suppliers'!$A$2:$A$5720,$A16,'Inst. by Framework &amp; Suppliers'!$B$2:$B$5720,$B16)</f>
        <v>65</v>
      </c>
      <c r="F16" s="507">
        <f>SUMIFS('Inst. by Framework &amp; Suppliers'!F$2:F$5720,'Inst. by Framework &amp; Suppliers'!$B$2:$B$5720,$B$2:$B$5336,'Inst. by Framework &amp; Suppliers'!$A$2:$A$5720,$A16)</f>
        <v>0</v>
      </c>
      <c r="G16" s="882">
        <f>SUMIFS('Inst. by Framework &amp; Suppliers'!G$2:G$5720,'Inst. by Framework &amp; Suppliers'!$B$2:$B$5720,$B$2:$B$5336,'Inst. by Framework &amp; Suppliers'!$A$2:$A$5720,$A16)</f>
        <v>0</v>
      </c>
      <c r="H16" s="1444">
        <f>SUMIFS('Inst. by Framework &amp; Suppliers'!H$2:H$5720,'Inst. by Framework &amp; Suppliers'!$B$2:$B$5720,$B$2:$B$5336,'Inst. by Framework &amp; Suppliers'!$A$2:$A$5720,$A16)</f>
        <v>0</v>
      </c>
      <c r="I16" s="1445">
        <f>SUMIFS('Inst. by Framework &amp; Suppliers'!I$2:I$5720,'Inst. by Framework &amp; Suppliers'!$B$2:$B$5720,$B$2:$B$5336,'Inst. by Framework &amp; Suppliers'!$A$2:$A$5720,$A16)</f>
        <v>0</v>
      </c>
      <c r="J16" s="1446">
        <f>SUMIFS('Inst. by Framework &amp; Suppliers'!J$2:J$5720,'Inst. by Framework &amp; Suppliers'!$B$2:$B$5720,$B$2:$B$5336,'Inst. by Framework &amp; Suppliers'!$A$2:$A$5720,$A16)</f>
        <v>0</v>
      </c>
      <c r="K16" s="24">
        <f>SUMIFS('Inst. by Framework &amp; Suppliers'!K$2:K$5720,'Inst. by Framework &amp; Suppliers'!$B$2:$B$5720,$B$2:$B$5336,'Inst. by Framework &amp; Suppliers'!$A$2:$A$5720,$A16)</f>
        <v>0</v>
      </c>
      <c r="L16" s="23">
        <f t="shared" si="0"/>
        <v>0</v>
      </c>
      <c r="M16" s="1592">
        <f>SUMIFS('South West Spends'!$AH$1:$AH$5018,'South West Spends'!$A$1:$A$5018,'Institution by Framework Totals'!B16,'South West Spends'!$C$1:$C$5018,'Institution by Framework Totals'!A16)</f>
        <v>0</v>
      </c>
      <c r="N16" s="1592">
        <f t="shared" si="1"/>
        <v>0</v>
      </c>
      <c r="O16" s="1592">
        <f t="shared" si="2"/>
        <v>0</v>
      </c>
      <c r="P16" s="1592">
        <f t="shared" si="3"/>
        <v>0</v>
      </c>
      <c r="Q16" s="14">
        <f t="shared" si="4"/>
        <v>0</v>
      </c>
    </row>
    <row r="17" spans="1:17" x14ac:dyDescent="0.2">
      <c r="A17" s="15" t="s">
        <v>136</v>
      </c>
      <c r="B17" s="13" t="s">
        <v>3</v>
      </c>
      <c r="C17" s="140">
        <f>VLOOKUP(B17,'Admin Fees.'!$A$1:$C$46,2,FALSE)</f>
        <v>2.5000000000000001E-3</v>
      </c>
      <c r="D17" s="506">
        <f>SUMIFS('Inst. by Framework &amp; Suppliers'!$D$2:$D$5720,'Inst. by Framework &amp; Suppliers'!$A$2:$A$5720,$A17,'Inst. by Framework &amp; Suppliers'!$B$2:$B$5720,$B17)</f>
        <v>13596.280000000002</v>
      </c>
      <c r="E17" s="507">
        <f>SUMIFS('Inst. by Framework &amp; Suppliers'!$E$2:$E$5720,'Inst. by Framework &amp; Suppliers'!$A$2:$A$5720,$A17,'Inst. by Framework &amp; Suppliers'!$B$2:$B$5720,$B17)</f>
        <v>13854.210000000001</v>
      </c>
      <c r="F17" s="507">
        <f>SUMIFS('Inst. by Framework &amp; Suppliers'!F$2:F$5720,'Inst. by Framework &amp; Suppliers'!$B$2:$B$5720,$B$2:$B$5336,'Inst. by Framework &amp; Suppliers'!$A$2:$A$5720,$A17)</f>
        <v>0</v>
      </c>
      <c r="G17" s="882">
        <f>SUMIFS('Inst. by Framework &amp; Suppliers'!G$2:G$5720,'Inst. by Framework &amp; Suppliers'!$B$2:$B$5720,$B$2:$B$5336,'Inst. by Framework &amp; Suppliers'!$A$2:$A$5720,$A17)</f>
        <v>0</v>
      </c>
      <c r="H17" s="1444">
        <f>SUMIFS('Inst. by Framework &amp; Suppliers'!H$2:H$5720,'Inst. by Framework &amp; Suppliers'!$B$2:$B$5720,$B$2:$B$5336,'Inst. by Framework &amp; Suppliers'!$A$2:$A$5720,$A17)</f>
        <v>0</v>
      </c>
      <c r="I17" s="1445">
        <f>SUMIFS('Inst. by Framework &amp; Suppliers'!I$2:I$5720,'Inst. by Framework &amp; Suppliers'!$B$2:$B$5720,$B$2:$B$5336,'Inst. by Framework &amp; Suppliers'!$A$2:$A$5720,$A17)</f>
        <v>0</v>
      </c>
      <c r="J17" s="1446">
        <f>SUMIFS('Inst. by Framework &amp; Suppliers'!J$2:J$5720,'Inst. by Framework &amp; Suppliers'!$B$2:$B$5720,$B$2:$B$5336,'Inst. by Framework &amp; Suppliers'!$A$2:$A$5720,$A17)</f>
        <v>0</v>
      </c>
      <c r="K17" s="24">
        <f>SUMIFS('Inst. by Framework &amp; Suppliers'!K$2:K$5720,'Inst. by Framework &amp; Suppliers'!$B$2:$B$5720,$B$2:$B$5336,'Inst. by Framework &amp; Suppliers'!$A$2:$A$5720,$A17)</f>
        <v>0</v>
      </c>
      <c r="L17" s="23">
        <f t="shared" si="0"/>
        <v>0</v>
      </c>
      <c r="M17" s="1592">
        <f>SUMIFS('South West Spends'!$AH$1:$AH$5018,'South West Spends'!$A$1:$A$5018,'Institution by Framework Totals'!B17,'South West Spends'!$C$1:$C$5018,'Institution by Framework Totals'!A17)</f>
        <v>0</v>
      </c>
      <c r="N17" s="1592">
        <f t="shared" si="1"/>
        <v>0</v>
      </c>
      <c r="O17" s="1592">
        <f t="shared" si="2"/>
        <v>0</v>
      </c>
      <c r="P17" s="1592">
        <f t="shared" si="3"/>
        <v>0</v>
      </c>
      <c r="Q17" s="14">
        <f t="shared" si="4"/>
        <v>0</v>
      </c>
    </row>
    <row r="18" spans="1:17" x14ac:dyDescent="0.2">
      <c r="A18" s="15" t="s">
        <v>137</v>
      </c>
      <c r="B18" s="13" t="s">
        <v>3</v>
      </c>
      <c r="C18" s="140">
        <f>VLOOKUP(B18,'Admin Fees.'!$A$1:$C$46,2,FALSE)</f>
        <v>2.5000000000000001E-3</v>
      </c>
      <c r="D18" s="506">
        <f>SUMIFS('Inst. by Framework &amp; Suppliers'!$D$2:$D$5720,'Inst. by Framework &amp; Suppliers'!$A$2:$A$5720,$A18,'Inst. by Framework &amp; Suppliers'!$B$2:$B$5720,$B18)</f>
        <v>0.1</v>
      </c>
      <c r="E18" s="507">
        <f>SUMIFS('Inst. by Framework &amp; Suppliers'!$E$2:$E$5720,'Inst. by Framework &amp; Suppliers'!$A$2:$A$5720,$A18,'Inst. by Framework &amp; Suppliers'!$B$2:$B$5720,$B18)</f>
        <v>0.02</v>
      </c>
      <c r="F18" s="507">
        <f>SUMIFS('Inst. by Framework &amp; Suppliers'!F$2:F$5720,'Inst. by Framework &amp; Suppliers'!$B$2:$B$5720,$B$2:$B$5336,'Inst. by Framework &amp; Suppliers'!$A$2:$A$5720,$A18)</f>
        <v>0</v>
      </c>
      <c r="G18" s="882">
        <f>SUMIFS('Inst. by Framework &amp; Suppliers'!G$2:G$5720,'Inst. by Framework &amp; Suppliers'!$B$2:$B$5720,$B$2:$B$5336,'Inst. by Framework &amp; Suppliers'!$A$2:$A$5720,$A18)</f>
        <v>0</v>
      </c>
      <c r="H18" s="1444">
        <f>SUMIFS('Inst. by Framework &amp; Suppliers'!H$2:H$5720,'Inst. by Framework &amp; Suppliers'!$B$2:$B$5720,$B$2:$B$5336,'Inst. by Framework &amp; Suppliers'!$A$2:$A$5720,$A18)</f>
        <v>0</v>
      </c>
      <c r="I18" s="1445">
        <f>SUMIFS('Inst. by Framework &amp; Suppliers'!I$2:I$5720,'Inst. by Framework &amp; Suppliers'!$B$2:$B$5720,$B$2:$B$5336,'Inst. by Framework &amp; Suppliers'!$A$2:$A$5720,$A18)</f>
        <v>0</v>
      </c>
      <c r="J18" s="1446">
        <f>SUMIFS('Inst. by Framework &amp; Suppliers'!J$2:J$5720,'Inst. by Framework &amp; Suppliers'!$B$2:$B$5720,$B$2:$B$5336,'Inst. by Framework &amp; Suppliers'!$A$2:$A$5720,$A18)</f>
        <v>0</v>
      </c>
      <c r="K18" s="24">
        <f>SUMIFS('Inst. by Framework &amp; Suppliers'!K$2:K$5720,'Inst. by Framework &amp; Suppliers'!$B$2:$B$5720,$B$2:$B$5336,'Inst. by Framework &amp; Suppliers'!$A$2:$A$5720,$A18)</f>
        <v>0</v>
      </c>
      <c r="L18" s="23">
        <f t="shared" si="0"/>
        <v>0</v>
      </c>
      <c r="M18" s="1592">
        <f>SUMIFS('South West Spends'!$AH$1:$AH$5018,'South West Spends'!$A$1:$A$5018,'Institution by Framework Totals'!B18,'South West Spends'!$C$1:$C$5018,'Institution by Framework Totals'!A18)</f>
        <v>0</v>
      </c>
      <c r="N18" s="1592">
        <f t="shared" si="1"/>
        <v>0</v>
      </c>
      <c r="O18" s="1592">
        <f t="shared" si="2"/>
        <v>0</v>
      </c>
      <c r="P18" s="1592">
        <f t="shared" si="3"/>
        <v>0</v>
      </c>
      <c r="Q18" s="14">
        <f t="shared" si="4"/>
        <v>0</v>
      </c>
    </row>
    <row r="19" spans="1:17" x14ac:dyDescent="0.2">
      <c r="A19" s="15" t="s">
        <v>138</v>
      </c>
      <c r="B19" s="13" t="s">
        <v>3</v>
      </c>
      <c r="C19" s="140">
        <f>VLOOKUP(B19,'Admin Fees.'!$A$1:$C$46,2,FALSE)</f>
        <v>2.5000000000000001E-3</v>
      </c>
      <c r="D19" s="506">
        <f>SUMIFS('Inst. by Framework &amp; Suppliers'!$D$2:$D$5720,'Inst. by Framework &amp; Suppliers'!$A$2:$A$5720,$A19,'Inst. by Framework &amp; Suppliers'!$B$2:$B$5720,$B19)</f>
        <v>76.709999999999994</v>
      </c>
      <c r="E19" s="507">
        <f>SUMIFS('Inst. by Framework &amp; Suppliers'!$E$2:$E$5720,'Inst. by Framework &amp; Suppliers'!$A$2:$A$5720,$A19,'Inst. by Framework &amp; Suppliers'!$B$2:$B$5720,$B19)</f>
        <v>149.86999999999998</v>
      </c>
      <c r="F19" s="507">
        <f>SUMIFS('Inst. by Framework &amp; Suppliers'!F$2:F$5720,'Inst. by Framework &amp; Suppliers'!$B$2:$B$5720,$B$2:$B$5336,'Inst. by Framework &amp; Suppliers'!$A$2:$A$5720,$A19)</f>
        <v>46.17</v>
      </c>
      <c r="G19" s="882">
        <f>SUMIFS('Inst. by Framework &amp; Suppliers'!G$2:G$5720,'Inst. by Framework &amp; Suppliers'!$B$2:$B$5720,$B$2:$B$5336,'Inst. by Framework &amp; Suppliers'!$A$2:$A$5720,$A19)</f>
        <v>0</v>
      </c>
      <c r="H19" s="1444">
        <f>SUMIFS('Inst. by Framework &amp; Suppliers'!H$2:H$5720,'Inst. by Framework &amp; Suppliers'!$B$2:$B$5720,$B$2:$B$5336,'Inst. by Framework &amp; Suppliers'!$A$2:$A$5720,$A19)</f>
        <v>0</v>
      </c>
      <c r="I19" s="1445">
        <f>SUMIFS('Inst. by Framework &amp; Suppliers'!I$2:I$5720,'Inst. by Framework &amp; Suppliers'!$B$2:$B$5720,$B$2:$B$5336,'Inst. by Framework &amp; Suppliers'!$A$2:$A$5720,$A19)</f>
        <v>0</v>
      </c>
      <c r="J19" s="1446">
        <f>SUMIFS('Inst. by Framework &amp; Suppliers'!J$2:J$5720,'Inst. by Framework &amp; Suppliers'!$B$2:$B$5720,$B$2:$B$5336,'Inst. by Framework &amp; Suppliers'!$A$2:$A$5720,$A19)</f>
        <v>0</v>
      </c>
      <c r="K19" s="24">
        <f>SUMIFS('Inst. by Framework &amp; Suppliers'!K$2:K$5720,'Inst. by Framework &amp; Suppliers'!$B$2:$B$5720,$B$2:$B$5336,'Inst. by Framework &amp; Suppliers'!$A$2:$A$5720,$A19)</f>
        <v>0</v>
      </c>
      <c r="L19" s="23">
        <f t="shared" si="0"/>
        <v>0</v>
      </c>
      <c r="M19" s="1592">
        <f>SUMIFS('South West Spends'!$AH$1:$AH$5018,'South West Spends'!$A$1:$A$5018,'Institution by Framework Totals'!B19,'South West Spends'!$C$1:$C$5018,'Institution by Framework Totals'!A19)</f>
        <v>0</v>
      </c>
      <c r="N19" s="1592">
        <f t="shared" si="1"/>
        <v>0</v>
      </c>
      <c r="O19" s="1592">
        <f t="shared" si="2"/>
        <v>0</v>
      </c>
      <c r="P19" s="1592">
        <f t="shared" si="3"/>
        <v>0</v>
      </c>
      <c r="Q19" s="14">
        <f t="shared" si="4"/>
        <v>0</v>
      </c>
    </row>
    <row r="20" spans="1:17" x14ac:dyDescent="0.2">
      <c r="A20" s="15" t="s">
        <v>139</v>
      </c>
      <c r="B20" s="13" t="s">
        <v>3</v>
      </c>
      <c r="C20" s="140">
        <f>VLOOKUP(B20,'Admin Fees.'!$A$1:$C$46,2,FALSE)</f>
        <v>2.5000000000000001E-3</v>
      </c>
      <c r="D20" s="506">
        <f>SUMIFS('Inst. by Framework &amp; Suppliers'!$D$2:$D$5720,'Inst. by Framework &amp; Suppliers'!$A$2:$A$5720,$A20,'Inst. by Framework &amp; Suppliers'!$B$2:$B$5720,$B20)</f>
        <v>200.91999999999996</v>
      </c>
      <c r="E20" s="507">
        <f>SUMIFS('Inst. by Framework &amp; Suppliers'!$E$2:$E$5720,'Inst. by Framework &amp; Suppliers'!$A$2:$A$5720,$A20,'Inst. by Framework &amp; Suppliers'!$B$2:$B$5720,$B20)</f>
        <v>85.27</v>
      </c>
      <c r="F20" s="507">
        <f>SUMIFS('Inst. by Framework &amp; Suppliers'!F$2:F$5720,'Inst. by Framework &amp; Suppliers'!$B$2:$B$5720,$B$2:$B$5336,'Inst. by Framework &amp; Suppliers'!$A$2:$A$5720,$A20)</f>
        <v>118.98</v>
      </c>
      <c r="G20" s="882">
        <f>SUMIFS('Inst. by Framework &amp; Suppliers'!G$2:G$5720,'Inst. by Framework &amp; Suppliers'!$B$2:$B$5720,$B$2:$B$5336,'Inst. by Framework &amp; Suppliers'!$A$2:$A$5720,$A20)</f>
        <v>0</v>
      </c>
      <c r="H20" s="1444">
        <f>SUMIFS('Inst. by Framework &amp; Suppliers'!H$2:H$5720,'Inst. by Framework &amp; Suppliers'!$B$2:$B$5720,$B$2:$B$5336,'Inst. by Framework &amp; Suppliers'!$A$2:$A$5720,$A20)</f>
        <v>0</v>
      </c>
      <c r="I20" s="1445">
        <f>SUMIFS('Inst. by Framework &amp; Suppliers'!I$2:I$5720,'Inst. by Framework &amp; Suppliers'!$B$2:$B$5720,$B$2:$B$5336,'Inst. by Framework &amp; Suppliers'!$A$2:$A$5720,$A20)</f>
        <v>0</v>
      </c>
      <c r="J20" s="1446">
        <f>SUMIFS('Inst. by Framework &amp; Suppliers'!J$2:J$5720,'Inst. by Framework &amp; Suppliers'!$B$2:$B$5720,$B$2:$B$5336,'Inst. by Framework &amp; Suppliers'!$A$2:$A$5720,$A20)</f>
        <v>0</v>
      </c>
      <c r="K20" s="24">
        <f>SUMIFS('Inst. by Framework &amp; Suppliers'!K$2:K$5720,'Inst. by Framework &amp; Suppliers'!$B$2:$B$5720,$B$2:$B$5336,'Inst. by Framework &amp; Suppliers'!$A$2:$A$5720,$A20)</f>
        <v>0</v>
      </c>
      <c r="L20" s="23">
        <f t="shared" si="0"/>
        <v>0</v>
      </c>
      <c r="M20" s="1592">
        <f>SUMIFS('South West Spends'!$AH$1:$AH$5018,'South West Spends'!$A$1:$A$5018,'Institution by Framework Totals'!B20,'South West Spends'!$C$1:$C$5018,'Institution by Framework Totals'!A20)</f>
        <v>0</v>
      </c>
      <c r="N20" s="1592">
        <f t="shared" si="1"/>
        <v>0</v>
      </c>
      <c r="O20" s="1592">
        <f t="shared" si="2"/>
        <v>0</v>
      </c>
      <c r="P20" s="1592">
        <f t="shared" si="3"/>
        <v>0</v>
      </c>
      <c r="Q20" s="14">
        <f t="shared" si="4"/>
        <v>0</v>
      </c>
    </row>
    <row r="21" spans="1:17" x14ac:dyDescent="0.2">
      <c r="A21" s="15" t="s">
        <v>140</v>
      </c>
      <c r="B21" s="13" t="s">
        <v>3</v>
      </c>
      <c r="C21" s="140">
        <f>VLOOKUP(B21,'Admin Fees.'!$A$1:$C$46,2,FALSE)</f>
        <v>2.5000000000000001E-3</v>
      </c>
      <c r="D21" s="506">
        <f>SUMIFS('Inst. by Framework &amp; Suppliers'!$D$2:$D$5720,'Inst. by Framework &amp; Suppliers'!$A$2:$A$5720,$A21,'Inst. by Framework &amp; Suppliers'!$B$2:$B$5720,$B21)</f>
        <v>0</v>
      </c>
      <c r="E21" s="507">
        <f>SUMIFS('Inst. by Framework &amp; Suppliers'!$E$2:$E$5720,'Inst. by Framework &amp; Suppliers'!$A$2:$A$5720,$A21,'Inst. by Framework &amp; Suppliers'!$B$2:$B$5720,$B21)</f>
        <v>0.06</v>
      </c>
      <c r="F21" s="507">
        <f>SUMIFS('Inst. by Framework &amp; Suppliers'!F$2:F$5720,'Inst. by Framework &amp; Suppliers'!$B$2:$B$5720,$B$2:$B$5336,'Inst. by Framework &amp; Suppliers'!$A$2:$A$5720,$A21)</f>
        <v>0.13</v>
      </c>
      <c r="G21" s="882">
        <f>SUMIFS('Inst. by Framework &amp; Suppliers'!G$2:G$5720,'Inst. by Framework &amp; Suppliers'!$B$2:$B$5720,$B$2:$B$5336,'Inst. by Framework &amp; Suppliers'!$A$2:$A$5720,$A21)</f>
        <v>0</v>
      </c>
      <c r="H21" s="1444">
        <f>SUMIFS('Inst. by Framework &amp; Suppliers'!H$2:H$5720,'Inst. by Framework &amp; Suppliers'!$B$2:$B$5720,$B$2:$B$5336,'Inst. by Framework &amp; Suppliers'!$A$2:$A$5720,$A21)</f>
        <v>0</v>
      </c>
      <c r="I21" s="1445">
        <f>SUMIFS('Inst. by Framework &amp; Suppliers'!I$2:I$5720,'Inst. by Framework &amp; Suppliers'!$B$2:$B$5720,$B$2:$B$5336,'Inst. by Framework &amp; Suppliers'!$A$2:$A$5720,$A21)</f>
        <v>0</v>
      </c>
      <c r="J21" s="1446">
        <f>SUMIFS('Inst. by Framework &amp; Suppliers'!J$2:J$5720,'Inst. by Framework &amp; Suppliers'!$B$2:$B$5720,$B$2:$B$5336,'Inst. by Framework &amp; Suppliers'!$A$2:$A$5720,$A21)</f>
        <v>0</v>
      </c>
      <c r="K21" s="24">
        <f>SUMIFS('Inst. by Framework &amp; Suppliers'!K$2:K$5720,'Inst. by Framework &amp; Suppliers'!$B$2:$B$5720,$B$2:$B$5336,'Inst. by Framework &amp; Suppliers'!$A$2:$A$5720,$A21)</f>
        <v>0</v>
      </c>
      <c r="L21" s="23">
        <f t="shared" si="0"/>
        <v>0</v>
      </c>
      <c r="M21" s="1592">
        <f>SUMIFS('South West Spends'!$AH$1:$AH$5018,'South West Spends'!$A$1:$A$5018,'Institution by Framework Totals'!B21,'South West Spends'!$C$1:$C$5018,'Institution by Framework Totals'!A21)</f>
        <v>0</v>
      </c>
      <c r="N21" s="1592">
        <f t="shared" si="1"/>
        <v>0</v>
      </c>
      <c r="O21" s="1592">
        <f t="shared" si="2"/>
        <v>0</v>
      </c>
      <c r="P21" s="1592">
        <f t="shared" si="3"/>
        <v>0</v>
      </c>
      <c r="Q21" s="14">
        <f t="shared" si="4"/>
        <v>0</v>
      </c>
    </row>
    <row r="22" spans="1:17" x14ac:dyDescent="0.2">
      <c r="A22" s="15" t="s">
        <v>156</v>
      </c>
      <c r="B22" s="13" t="s">
        <v>3</v>
      </c>
      <c r="C22" s="140">
        <f>VLOOKUP(B22,'Admin Fees.'!$A$1:$C$46,2,FALSE)</f>
        <v>2.5000000000000001E-3</v>
      </c>
      <c r="D22" s="506">
        <f>SUMIFS('Inst. by Framework &amp; Suppliers'!$D$2:$D$5720,'Inst. by Framework &amp; Suppliers'!$A$2:$A$5720,$A22,'Inst. by Framework &amp; Suppliers'!$B$2:$B$5720,$B22)</f>
        <v>0</v>
      </c>
      <c r="E22" s="507">
        <f>SUMIFS('Inst. by Framework &amp; Suppliers'!$E$2:$E$5720,'Inst. by Framework &amp; Suppliers'!$A$2:$A$5720,$A22,'Inst. by Framework &amp; Suppliers'!$B$2:$B$5720,$B22)</f>
        <v>0</v>
      </c>
      <c r="F22" s="507">
        <f>SUMIFS('Inst. by Framework &amp; Suppliers'!F$2:F$5720,'Inst. by Framework &amp; Suppliers'!$B$2:$B$5720,$B$2:$B$5336,'Inst. by Framework &amp; Suppliers'!$A$2:$A$5720,$A22)</f>
        <v>0.01</v>
      </c>
      <c r="G22" s="882">
        <f>SUMIFS('Inst. by Framework &amp; Suppliers'!G$2:G$5720,'Inst. by Framework &amp; Suppliers'!$B$2:$B$5720,$B$2:$B$5336,'Inst. by Framework &amp; Suppliers'!$A$2:$A$5720,$A22)</f>
        <v>0</v>
      </c>
      <c r="H22" s="1444">
        <f>SUMIFS('Inst. by Framework &amp; Suppliers'!H$2:H$5720,'Inst. by Framework &amp; Suppliers'!$B$2:$B$5720,$B$2:$B$5336,'Inst. by Framework &amp; Suppliers'!$A$2:$A$5720,$A22)</f>
        <v>0</v>
      </c>
      <c r="I22" s="1445">
        <f>SUMIFS('Inst. by Framework &amp; Suppliers'!I$2:I$5720,'Inst. by Framework &amp; Suppliers'!$B$2:$B$5720,$B$2:$B$5336,'Inst. by Framework &amp; Suppliers'!$A$2:$A$5720,$A22)</f>
        <v>0</v>
      </c>
      <c r="J22" s="1446">
        <f>SUMIFS('Inst. by Framework &amp; Suppliers'!J$2:J$5720,'Inst. by Framework &amp; Suppliers'!$B$2:$B$5720,$B$2:$B$5336,'Inst. by Framework &amp; Suppliers'!$A$2:$A$5720,$A22)</f>
        <v>0</v>
      </c>
      <c r="K22" s="24">
        <f>SUMIFS('Inst. by Framework &amp; Suppliers'!K$2:K$5720,'Inst. by Framework &amp; Suppliers'!$B$2:$B$5720,$B$2:$B$5336,'Inst. by Framework &amp; Suppliers'!$A$2:$A$5720,$A22)</f>
        <v>0</v>
      </c>
      <c r="L22" s="23">
        <f t="shared" si="0"/>
        <v>0</v>
      </c>
      <c r="M22" s="1592">
        <f>SUMIFS('South West Spends'!$AH$1:$AH$5018,'South West Spends'!$A$1:$A$5018,'Institution by Framework Totals'!B22,'South West Spends'!$C$1:$C$5018,'Institution by Framework Totals'!A22)</f>
        <v>0</v>
      </c>
      <c r="N22" s="1592">
        <f t="shared" si="1"/>
        <v>0</v>
      </c>
      <c r="O22" s="1592">
        <f t="shared" si="2"/>
        <v>0</v>
      </c>
      <c r="P22" s="1592">
        <f t="shared" si="3"/>
        <v>0</v>
      </c>
      <c r="Q22" s="14">
        <f t="shared" si="4"/>
        <v>0</v>
      </c>
    </row>
    <row r="23" spans="1:17" x14ac:dyDescent="0.2">
      <c r="A23" s="15" t="s">
        <v>148</v>
      </c>
      <c r="B23" s="13" t="s">
        <v>3</v>
      </c>
      <c r="C23" s="140">
        <f>VLOOKUP(B23,'Admin Fees.'!$A$1:$C$46,2,FALSE)</f>
        <v>2.5000000000000001E-3</v>
      </c>
      <c r="D23" s="506">
        <f>SUMIFS('Inst. by Framework &amp; Suppliers'!$D$2:$D$5720,'Inst. by Framework &amp; Suppliers'!$A$2:$A$5720,$A23,'Inst. by Framework &amp; Suppliers'!$B$2:$B$5720,$B23)</f>
        <v>18450.250000000004</v>
      </c>
      <c r="E23" s="507">
        <f>SUMIFS('Inst. by Framework &amp; Suppliers'!$E$2:$E$5720,'Inst. by Framework &amp; Suppliers'!$A$2:$A$5720,$A23,'Inst. by Framework &amp; Suppliers'!$B$2:$B$5720,$B23)</f>
        <v>14744.84</v>
      </c>
      <c r="F23" s="507">
        <f>SUMIFS('Inst. by Framework &amp; Suppliers'!F$2:F$5720,'Inst. by Framework &amp; Suppliers'!$B$2:$B$5720,$B$2:$B$5336,'Inst. by Framework &amp; Suppliers'!$A$2:$A$5720,$A23)</f>
        <v>8632.2900000000009</v>
      </c>
      <c r="G23" s="882">
        <f>SUMIFS('Inst. by Framework &amp; Suppliers'!G$2:G$5720,'Inst. by Framework &amp; Suppliers'!$B$2:$B$5720,$B$2:$B$5336,'Inst. by Framework &amp; Suppliers'!$A$2:$A$5720,$A23)</f>
        <v>0</v>
      </c>
      <c r="H23" s="1444">
        <f>SUMIFS('Inst. by Framework &amp; Suppliers'!H$2:H$5720,'Inst. by Framework &amp; Suppliers'!$B$2:$B$5720,$B$2:$B$5336,'Inst. by Framework &amp; Suppliers'!$A$2:$A$5720,$A23)</f>
        <v>0</v>
      </c>
      <c r="I23" s="1445">
        <f>SUMIFS('Inst. by Framework &amp; Suppliers'!I$2:I$5720,'Inst. by Framework &amp; Suppliers'!$B$2:$B$5720,$B$2:$B$5336,'Inst. by Framework &amp; Suppliers'!$A$2:$A$5720,$A23)</f>
        <v>0</v>
      </c>
      <c r="J23" s="1446">
        <f>SUMIFS('Inst. by Framework &amp; Suppliers'!J$2:J$5720,'Inst. by Framework &amp; Suppliers'!$B$2:$B$5720,$B$2:$B$5336,'Inst. by Framework &amp; Suppliers'!$A$2:$A$5720,$A23)</f>
        <v>0</v>
      </c>
      <c r="K23" s="24">
        <f>SUMIFS('Inst. by Framework &amp; Suppliers'!K$2:K$5720,'Inst. by Framework &amp; Suppliers'!$B$2:$B$5720,$B$2:$B$5336,'Inst. by Framework &amp; Suppliers'!$A$2:$A$5720,$A23)</f>
        <v>0</v>
      </c>
      <c r="L23" s="23">
        <f t="shared" si="0"/>
        <v>0</v>
      </c>
      <c r="M23" s="1592">
        <f>SUMIFS('South West Spends'!$AH$1:$AH$5018,'South West Spends'!$A$1:$A$5018,'Institution by Framework Totals'!B23,'South West Spends'!$C$1:$C$5018,'Institution by Framework Totals'!A23)</f>
        <v>0</v>
      </c>
      <c r="N23" s="1592">
        <f t="shared" si="1"/>
        <v>0</v>
      </c>
      <c r="O23" s="1592">
        <f t="shared" si="2"/>
        <v>0</v>
      </c>
      <c r="P23" s="1592">
        <f t="shared" si="3"/>
        <v>0</v>
      </c>
      <c r="Q23" s="14">
        <f t="shared" si="4"/>
        <v>0</v>
      </c>
    </row>
    <row r="24" spans="1:17" x14ac:dyDescent="0.2">
      <c r="A24" s="15" t="s">
        <v>152</v>
      </c>
      <c r="B24" s="13" t="s">
        <v>3</v>
      </c>
      <c r="C24" s="140">
        <f>VLOOKUP(B24,'Admin Fees.'!$A$1:$C$46,2,FALSE)</f>
        <v>2.5000000000000001E-3</v>
      </c>
      <c r="D24" s="506">
        <f>SUMIFS('Inst. by Framework &amp; Suppliers'!$D$2:$D$5720,'Inst. by Framework &amp; Suppliers'!$A$2:$A$5720,$A24,'Inst. by Framework &amp; Suppliers'!$B$2:$B$5720,$B24)</f>
        <v>0</v>
      </c>
      <c r="E24" s="507">
        <f>SUMIFS('Inst. by Framework &amp; Suppliers'!$E$2:$E$5720,'Inst. by Framework &amp; Suppliers'!$A$2:$A$5720,$A24,'Inst. by Framework &amp; Suppliers'!$B$2:$B$5720,$B24)</f>
        <v>25001.119999999999</v>
      </c>
      <c r="F24" s="507">
        <f>SUMIFS('Inst. by Framework &amp; Suppliers'!F$2:F$5720,'Inst. by Framework &amp; Suppliers'!$B$2:$B$5720,$B$2:$B$5336,'Inst. by Framework &amp; Suppliers'!$A$2:$A$5720,$A24)</f>
        <v>89213.41</v>
      </c>
      <c r="G24" s="882">
        <f>SUMIFS('Inst. by Framework &amp; Suppliers'!G$2:G$5720,'Inst. by Framework &amp; Suppliers'!$B$2:$B$5720,$B$2:$B$5336,'Inst. by Framework &amp; Suppliers'!$A$2:$A$5720,$A24)</f>
        <v>0</v>
      </c>
      <c r="H24" s="1444">
        <f>SUMIFS('Inst. by Framework &amp; Suppliers'!H$2:H$5720,'Inst. by Framework &amp; Suppliers'!$B$2:$B$5720,$B$2:$B$5336,'Inst. by Framework &amp; Suppliers'!$A$2:$A$5720,$A24)</f>
        <v>0</v>
      </c>
      <c r="I24" s="1445">
        <f>SUMIFS('Inst. by Framework &amp; Suppliers'!I$2:I$5720,'Inst. by Framework &amp; Suppliers'!$B$2:$B$5720,$B$2:$B$5336,'Inst. by Framework &amp; Suppliers'!$A$2:$A$5720,$A24)</f>
        <v>0</v>
      </c>
      <c r="J24" s="1446">
        <f>SUMIFS('Inst. by Framework &amp; Suppliers'!J$2:J$5720,'Inst. by Framework &amp; Suppliers'!$B$2:$B$5720,$B$2:$B$5336,'Inst. by Framework &amp; Suppliers'!$A$2:$A$5720,$A24)</f>
        <v>0</v>
      </c>
      <c r="K24" s="24">
        <f>SUMIFS('Inst. by Framework &amp; Suppliers'!K$2:K$5720,'Inst. by Framework &amp; Suppliers'!$B$2:$B$5720,$B$2:$B$5336,'Inst. by Framework &amp; Suppliers'!$A$2:$A$5720,$A24)</f>
        <v>0</v>
      </c>
      <c r="L24" s="23">
        <f t="shared" si="0"/>
        <v>0</v>
      </c>
      <c r="M24" s="1592">
        <f>SUMIFS('South West Spends'!$AH$1:$AH$5018,'South West Spends'!$A$1:$A$5018,'Institution by Framework Totals'!B24,'South West Spends'!$C$1:$C$5018,'Institution by Framework Totals'!A24)</f>
        <v>0</v>
      </c>
      <c r="N24" s="1592">
        <f t="shared" si="1"/>
        <v>0</v>
      </c>
      <c r="O24" s="1592">
        <f t="shared" si="2"/>
        <v>0</v>
      </c>
      <c r="P24" s="1592">
        <f t="shared" si="3"/>
        <v>0</v>
      </c>
      <c r="Q24" s="14">
        <f t="shared" si="4"/>
        <v>0</v>
      </c>
    </row>
    <row r="25" spans="1:17" x14ac:dyDescent="0.2">
      <c r="A25" s="15" t="s">
        <v>153</v>
      </c>
      <c r="B25" s="13" t="s">
        <v>3</v>
      </c>
      <c r="C25" s="140">
        <f>VLOOKUP(B25,'Admin Fees.'!$A$1:$C$46,2,FALSE)</f>
        <v>2.5000000000000001E-3</v>
      </c>
      <c r="D25" s="506">
        <f>SUMIFS('Inst. by Framework &amp; Suppliers'!$D$2:$D$5720,'Inst. by Framework &amp; Suppliers'!$A$2:$A$5720,$A25,'Inst. by Framework &amp; Suppliers'!$B$2:$B$5720,$B25)</f>
        <v>29413.360000000001</v>
      </c>
      <c r="E25" s="507">
        <f>SUMIFS('Inst. by Framework &amp; Suppliers'!$E$2:$E$5720,'Inst. by Framework &amp; Suppliers'!$A$2:$A$5720,$A25,'Inst. by Framework &amp; Suppliers'!$B$2:$B$5720,$B25)</f>
        <v>37037.35</v>
      </c>
      <c r="F25" s="507">
        <f>SUMIFS('Inst. by Framework &amp; Suppliers'!F$2:F$5720,'Inst. by Framework &amp; Suppliers'!$B$2:$B$5720,$B$2:$B$5336,'Inst. by Framework &amp; Suppliers'!$A$2:$A$5720,$A25)</f>
        <v>22200.39</v>
      </c>
      <c r="G25" s="882">
        <f>SUMIFS('Inst. by Framework &amp; Suppliers'!G$2:G$5720,'Inst. by Framework &amp; Suppliers'!$B$2:$B$5720,$B$2:$B$5336,'Inst. by Framework &amp; Suppliers'!$A$2:$A$5720,$A25)</f>
        <v>0</v>
      </c>
      <c r="H25" s="1444">
        <f>SUMIFS('Inst. by Framework &amp; Suppliers'!H$2:H$5720,'Inst. by Framework &amp; Suppliers'!$B$2:$B$5720,$B$2:$B$5336,'Inst. by Framework &amp; Suppliers'!$A$2:$A$5720,$A25)</f>
        <v>0</v>
      </c>
      <c r="I25" s="1445">
        <f>SUMIFS('Inst. by Framework &amp; Suppliers'!I$2:I$5720,'Inst. by Framework &amp; Suppliers'!$B$2:$B$5720,$B$2:$B$5336,'Inst. by Framework &amp; Suppliers'!$A$2:$A$5720,$A25)</f>
        <v>0</v>
      </c>
      <c r="J25" s="1446">
        <f>SUMIFS('Inst. by Framework &amp; Suppliers'!J$2:J$5720,'Inst. by Framework &amp; Suppliers'!$B$2:$B$5720,$B$2:$B$5336,'Inst. by Framework &amp; Suppliers'!$A$2:$A$5720,$A25)</f>
        <v>0</v>
      </c>
      <c r="K25" s="24">
        <f>SUMIFS('Inst. by Framework &amp; Suppliers'!K$2:K$5720,'Inst. by Framework &amp; Suppliers'!$B$2:$B$5720,$B$2:$B$5336,'Inst. by Framework &amp; Suppliers'!$A$2:$A$5720,$A25)</f>
        <v>0</v>
      </c>
      <c r="L25" s="23">
        <f t="shared" si="0"/>
        <v>0</v>
      </c>
      <c r="M25" s="1592">
        <f>SUMIFS('South West Spends'!$AH$1:$AH$5018,'South West Spends'!$A$1:$A$5018,'Institution by Framework Totals'!B25,'South West Spends'!$C$1:$C$5018,'Institution by Framework Totals'!A25)</f>
        <v>0</v>
      </c>
      <c r="N25" s="1592">
        <f t="shared" si="1"/>
        <v>0</v>
      </c>
      <c r="O25" s="1592">
        <f t="shared" si="2"/>
        <v>0</v>
      </c>
      <c r="P25" s="1592">
        <f t="shared" si="3"/>
        <v>0</v>
      </c>
      <c r="Q25" s="14">
        <f t="shared" si="4"/>
        <v>0</v>
      </c>
    </row>
    <row r="26" spans="1:17" x14ac:dyDescent="0.2">
      <c r="A26" s="251" t="s">
        <v>141</v>
      </c>
      <c r="B26" s="13" t="s">
        <v>3</v>
      </c>
      <c r="C26" s="140">
        <f>VLOOKUP(B26,'Admin Fees.'!$A$1:$C$46,2,FALSE)</f>
        <v>2.5000000000000001E-3</v>
      </c>
      <c r="D26" s="506">
        <f>SUMIFS('Inst. by Framework &amp; Suppliers'!$D$2:$D$5720,'Inst. by Framework &amp; Suppliers'!$A$2:$A$5720,$A26,'Inst. by Framework &amp; Suppliers'!$B$2:$B$5720,$B26)</f>
        <v>204844.95</v>
      </c>
      <c r="E26" s="507">
        <f>SUMIFS('Inst. by Framework &amp; Suppliers'!$E$2:$E$5720,'Inst. by Framework &amp; Suppliers'!$A$2:$A$5720,$A26,'Inst. by Framework &amp; Suppliers'!$B$2:$B$5720,$B26)</f>
        <v>248263.23998300004</v>
      </c>
      <c r="F26" s="507">
        <f>SUMIFS('Inst. by Framework &amp; Suppliers'!F$2:F$5720,'Inst. by Framework &amp; Suppliers'!$B$2:$B$5720,$B$2:$B$5336,'Inst. by Framework &amp; Suppliers'!$A$2:$A$5720,$A26)</f>
        <v>222356.75999999998</v>
      </c>
      <c r="G26" s="882">
        <f>SUMIFS('Inst. by Framework &amp; Suppliers'!G$2:G$5720,'Inst. by Framework &amp; Suppliers'!$B$2:$B$5720,$B$2:$B$5336,'Inst. by Framework &amp; Suppliers'!$A$2:$A$5720,$A26)</f>
        <v>0</v>
      </c>
      <c r="H26" s="1444">
        <f>SUMIFS('Inst. by Framework &amp; Suppliers'!H$2:H$5720,'Inst. by Framework &amp; Suppliers'!$B$2:$B$5720,$B$2:$B$5336,'Inst. by Framework &amp; Suppliers'!$A$2:$A$5720,$A26)</f>
        <v>0</v>
      </c>
      <c r="I26" s="1445">
        <f>SUMIFS('Inst. by Framework &amp; Suppliers'!I$2:I$5720,'Inst. by Framework &amp; Suppliers'!$B$2:$B$5720,$B$2:$B$5336,'Inst. by Framework &amp; Suppliers'!$A$2:$A$5720,$A26)</f>
        <v>0</v>
      </c>
      <c r="J26" s="1446">
        <f>SUMIFS('Inst. by Framework &amp; Suppliers'!J$2:J$5720,'Inst. by Framework &amp; Suppliers'!$B$2:$B$5720,$B$2:$B$5336,'Inst. by Framework &amp; Suppliers'!$A$2:$A$5720,$A26)</f>
        <v>0</v>
      </c>
      <c r="K26" s="24">
        <f>SUMIFS('Inst. by Framework &amp; Suppliers'!K$2:K$5720,'Inst. by Framework &amp; Suppliers'!$B$2:$B$5720,$B$2:$B$5336,'Inst. by Framework &amp; Suppliers'!$A$2:$A$5720,$A26)</f>
        <v>0</v>
      </c>
      <c r="L26" s="23">
        <f t="shared" si="0"/>
        <v>0</v>
      </c>
      <c r="M26" s="1592">
        <f>SUMIFS('South West Spends'!$AH$1:$AH$5018,'South West Spends'!$A$1:$A$5018,'Institution by Framework Totals'!B26,'South West Spends'!$C$1:$C$5018,'Institution by Framework Totals'!A26)</f>
        <v>0</v>
      </c>
      <c r="N26" s="1592">
        <f t="shared" si="1"/>
        <v>0</v>
      </c>
      <c r="O26" s="1592">
        <f t="shared" si="2"/>
        <v>0</v>
      </c>
      <c r="P26" s="1592">
        <f t="shared" si="3"/>
        <v>0</v>
      </c>
      <c r="Q26" s="14">
        <f t="shared" si="4"/>
        <v>0</v>
      </c>
    </row>
    <row r="27" spans="1:17" x14ac:dyDescent="0.2">
      <c r="A27" s="251" t="s">
        <v>142</v>
      </c>
      <c r="B27" s="13" t="s">
        <v>3</v>
      </c>
      <c r="C27" s="140">
        <f>VLOOKUP(B27,'Admin Fees.'!$A$1:$C$46,2,FALSE)</f>
        <v>2.5000000000000001E-3</v>
      </c>
      <c r="D27" s="506">
        <f>SUMIFS('Inst. by Framework &amp; Suppliers'!$D$2:$D$5720,'Inst. by Framework &amp; Suppliers'!$A$2:$A$5720,$A27,'Inst. by Framework &amp; Suppliers'!$B$2:$B$5720,$B27)</f>
        <v>145281.83000000002</v>
      </c>
      <c r="E27" s="507">
        <f>SUMIFS('Inst. by Framework &amp; Suppliers'!$E$2:$E$5720,'Inst. by Framework &amp; Suppliers'!$A$2:$A$5720,$A27,'Inst. by Framework &amp; Suppliers'!$B$2:$B$5720,$B27)</f>
        <v>32312.74</v>
      </c>
      <c r="F27" s="507">
        <f>SUMIFS('Inst. by Framework &amp; Suppliers'!F$2:F$5720,'Inst. by Framework &amp; Suppliers'!$B$2:$B$5720,$B$2:$B$5336,'Inst. by Framework &amp; Suppliers'!$A$2:$A$5720,$A27)</f>
        <v>18289.490000000002</v>
      </c>
      <c r="G27" s="882">
        <f>SUMIFS('Inst. by Framework &amp; Suppliers'!G$2:G$5720,'Inst. by Framework &amp; Suppliers'!$B$2:$B$5720,$B$2:$B$5336,'Inst. by Framework &amp; Suppliers'!$A$2:$A$5720,$A27)</f>
        <v>0</v>
      </c>
      <c r="H27" s="1444">
        <f>SUMIFS('Inst. by Framework &amp; Suppliers'!H$2:H$5720,'Inst. by Framework &amp; Suppliers'!$B$2:$B$5720,$B$2:$B$5336,'Inst. by Framework &amp; Suppliers'!$A$2:$A$5720,$A27)</f>
        <v>0</v>
      </c>
      <c r="I27" s="1445">
        <f>SUMIFS('Inst. by Framework &amp; Suppliers'!I$2:I$5720,'Inst. by Framework &amp; Suppliers'!$B$2:$B$5720,$B$2:$B$5336,'Inst. by Framework &amp; Suppliers'!$A$2:$A$5720,$A27)</f>
        <v>0</v>
      </c>
      <c r="J27" s="1446">
        <f>SUMIFS('Inst. by Framework &amp; Suppliers'!J$2:J$5720,'Inst. by Framework &amp; Suppliers'!$B$2:$B$5720,$B$2:$B$5336,'Inst. by Framework &amp; Suppliers'!$A$2:$A$5720,$A27)</f>
        <v>0</v>
      </c>
      <c r="K27" s="24">
        <f>SUMIFS('Inst. by Framework &amp; Suppliers'!K$2:K$5720,'Inst. by Framework &amp; Suppliers'!$B$2:$B$5720,$B$2:$B$5336,'Inst. by Framework &amp; Suppliers'!$A$2:$A$5720,$A27)</f>
        <v>0</v>
      </c>
      <c r="L27" s="23">
        <f t="shared" si="0"/>
        <v>0</v>
      </c>
      <c r="M27" s="1592">
        <f>SUMIFS('South West Spends'!$AH$1:$AH$5018,'South West Spends'!$A$1:$A$5018,'Institution by Framework Totals'!B27,'South West Spends'!$C$1:$C$5018,'Institution by Framework Totals'!A27)</f>
        <v>0</v>
      </c>
      <c r="N27" s="1592">
        <f t="shared" si="1"/>
        <v>0</v>
      </c>
      <c r="O27" s="1592">
        <f t="shared" si="2"/>
        <v>0</v>
      </c>
      <c r="P27" s="1592">
        <f t="shared" si="3"/>
        <v>0</v>
      </c>
      <c r="Q27" s="14">
        <f t="shared" si="4"/>
        <v>0</v>
      </c>
    </row>
    <row r="28" spans="1:17" x14ac:dyDescent="0.2">
      <c r="A28" s="251" t="s">
        <v>143</v>
      </c>
      <c r="B28" s="13" t="s">
        <v>3</v>
      </c>
      <c r="C28" s="140">
        <f>VLOOKUP(B28,'Admin Fees.'!$A$1:$C$46,2,FALSE)</f>
        <v>2.5000000000000001E-3</v>
      </c>
      <c r="D28" s="506">
        <f>SUMIFS('Inst. by Framework &amp; Suppliers'!$D$2:$D$5720,'Inst. by Framework &amp; Suppliers'!$A$2:$A$5720,$A28,'Inst. by Framework &amp; Suppliers'!$B$2:$B$5720,$B28)</f>
        <v>14397.199999999997</v>
      </c>
      <c r="E28" s="507">
        <f>SUMIFS('Inst. by Framework &amp; Suppliers'!$E$2:$E$5720,'Inst. by Framework &amp; Suppliers'!$A$2:$A$5720,$A28,'Inst. by Framework &amp; Suppliers'!$B$2:$B$5720,$B28)</f>
        <v>7330.7</v>
      </c>
      <c r="F28" s="507">
        <f>SUMIFS('Inst. by Framework &amp; Suppliers'!F$2:F$5720,'Inst. by Framework &amp; Suppliers'!$B$2:$B$5720,$B$2:$B$5336,'Inst. by Framework &amp; Suppliers'!$A$2:$A$5720,$A28)</f>
        <v>9477.76</v>
      </c>
      <c r="G28" s="882">
        <f>SUMIFS('Inst. by Framework &amp; Suppliers'!G$2:G$5720,'Inst. by Framework &amp; Suppliers'!$B$2:$B$5720,$B$2:$B$5336,'Inst. by Framework &amp; Suppliers'!$A$2:$A$5720,$A28)</f>
        <v>0</v>
      </c>
      <c r="H28" s="1444">
        <f>SUMIFS('Inst. by Framework &amp; Suppliers'!H$2:H$5720,'Inst. by Framework &amp; Suppliers'!$B$2:$B$5720,$B$2:$B$5336,'Inst. by Framework &amp; Suppliers'!$A$2:$A$5720,$A28)</f>
        <v>0</v>
      </c>
      <c r="I28" s="1445">
        <f>SUMIFS('Inst. by Framework &amp; Suppliers'!I$2:I$5720,'Inst. by Framework &amp; Suppliers'!$B$2:$B$5720,$B$2:$B$5336,'Inst. by Framework &amp; Suppliers'!$A$2:$A$5720,$A28)</f>
        <v>0</v>
      </c>
      <c r="J28" s="1446">
        <f>SUMIFS('Inst. by Framework &amp; Suppliers'!J$2:J$5720,'Inst. by Framework &amp; Suppliers'!$B$2:$B$5720,$B$2:$B$5336,'Inst. by Framework &amp; Suppliers'!$A$2:$A$5720,$A28)</f>
        <v>0</v>
      </c>
      <c r="K28" s="24">
        <f>SUMIFS('Inst. by Framework &amp; Suppliers'!K$2:K$5720,'Inst. by Framework &amp; Suppliers'!$B$2:$B$5720,$B$2:$B$5336,'Inst. by Framework &amp; Suppliers'!$A$2:$A$5720,$A28)</f>
        <v>0</v>
      </c>
      <c r="L28" s="23">
        <f t="shared" si="0"/>
        <v>0</v>
      </c>
      <c r="M28" s="1592">
        <f>SUMIFS('South West Spends'!$AH$1:$AH$5018,'South West Spends'!$A$1:$A$5018,'Institution by Framework Totals'!B28,'South West Spends'!$C$1:$C$5018,'Institution by Framework Totals'!A28)</f>
        <v>0</v>
      </c>
      <c r="N28" s="1592">
        <f t="shared" si="1"/>
        <v>0</v>
      </c>
      <c r="O28" s="1592">
        <f t="shared" si="2"/>
        <v>0</v>
      </c>
      <c r="P28" s="1592">
        <f t="shared" si="3"/>
        <v>0</v>
      </c>
      <c r="Q28" s="14">
        <f t="shared" si="4"/>
        <v>0</v>
      </c>
    </row>
    <row r="29" spans="1:17" x14ac:dyDescent="0.2">
      <c r="A29" s="251" t="s">
        <v>144</v>
      </c>
      <c r="B29" s="13" t="s">
        <v>3</v>
      </c>
      <c r="C29" s="140">
        <f>VLOOKUP(B29,'Admin Fees.'!$A$1:$C$46,2,FALSE)</f>
        <v>2.5000000000000001E-3</v>
      </c>
      <c r="D29" s="506">
        <f>SUMIFS('Inst. by Framework &amp; Suppliers'!$D$2:$D$5720,'Inst. by Framework &amp; Suppliers'!$A$2:$A$5720,$A29,'Inst. by Framework &amp; Suppliers'!$B$2:$B$5720,$B29)</f>
        <v>252315.61</v>
      </c>
      <c r="E29" s="507">
        <f>SUMIFS('Inst. by Framework &amp; Suppliers'!$E$2:$E$5720,'Inst. by Framework &amp; Suppliers'!$A$2:$A$5720,$A29,'Inst. by Framework &amp; Suppliers'!$B$2:$B$5720,$B29)</f>
        <v>163880.400047</v>
      </c>
      <c r="F29" s="507">
        <f>SUMIFS('Inst. by Framework &amp; Suppliers'!F$2:F$5720,'Inst. by Framework &amp; Suppliers'!$B$2:$B$5720,$B$2:$B$5336,'Inst. by Framework &amp; Suppliers'!$A$2:$A$5720,$A29)</f>
        <v>112553.66</v>
      </c>
      <c r="G29" s="882">
        <f>SUMIFS('Inst. by Framework &amp; Suppliers'!G$2:G$5720,'Inst. by Framework &amp; Suppliers'!$B$2:$B$5720,$B$2:$B$5336,'Inst. by Framework &amp; Suppliers'!$A$2:$A$5720,$A29)</f>
        <v>0</v>
      </c>
      <c r="H29" s="1444">
        <f>SUMIFS('Inst. by Framework &amp; Suppliers'!H$2:H$5720,'Inst. by Framework &amp; Suppliers'!$B$2:$B$5720,$B$2:$B$5336,'Inst. by Framework &amp; Suppliers'!$A$2:$A$5720,$A29)</f>
        <v>0</v>
      </c>
      <c r="I29" s="1445">
        <f>SUMIFS('Inst. by Framework &amp; Suppliers'!I$2:I$5720,'Inst. by Framework &amp; Suppliers'!$B$2:$B$5720,$B$2:$B$5336,'Inst. by Framework &amp; Suppliers'!$A$2:$A$5720,$A29)</f>
        <v>0</v>
      </c>
      <c r="J29" s="1446">
        <f>SUMIFS('Inst. by Framework &amp; Suppliers'!J$2:J$5720,'Inst. by Framework &amp; Suppliers'!$B$2:$B$5720,$B$2:$B$5336,'Inst. by Framework &amp; Suppliers'!$A$2:$A$5720,$A29)</f>
        <v>0</v>
      </c>
      <c r="K29" s="24">
        <f>SUMIFS('Inst. by Framework &amp; Suppliers'!K$2:K$5720,'Inst. by Framework &amp; Suppliers'!$B$2:$B$5720,$B$2:$B$5336,'Inst. by Framework &amp; Suppliers'!$A$2:$A$5720,$A29)</f>
        <v>0</v>
      </c>
      <c r="L29" s="23">
        <f t="shared" si="0"/>
        <v>0</v>
      </c>
      <c r="M29" s="1592">
        <f>SUMIFS('South West Spends'!$AH$1:$AH$5018,'South West Spends'!$A$1:$A$5018,'Institution by Framework Totals'!B29,'South West Spends'!$C$1:$C$5018,'Institution by Framework Totals'!A29)</f>
        <v>0</v>
      </c>
      <c r="N29" s="1592">
        <f t="shared" si="1"/>
        <v>0</v>
      </c>
      <c r="O29" s="1592">
        <f t="shared" si="2"/>
        <v>0</v>
      </c>
      <c r="P29" s="1592">
        <f t="shared" si="3"/>
        <v>0</v>
      </c>
      <c r="Q29" s="14">
        <f t="shared" si="4"/>
        <v>0</v>
      </c>
    </row>
    <row r="30" spans="1:17" x14ac:dyDescent="0.2">
      <c r="A30" s="251" t="s">
        <v>145</v>
      </c>
      <c r="B30" s="13" t="s">
        <v>3</v>
      </c>
      <c r="C30" s="140">
        <f>VLOOKUP(B30,'Admin Fees.'!$A$1:$C$46,2,FALSE)</f>
        <v>2.5000000000000001E-3</v>
      </c>
      <c r="D30" s="506">
        <f>SUMIFS('Inst. by Framework &amp; Suppliers'!$D$2:$D$5720,'Inst. by Framework &amp; Suppliers'!$A$2:$A$5720,$A30,'Inst. by Framework &amp; Suppliers'!$B$2:$B$5720,$B30)</f>
        <v>36992.99</v>
      </c>
      <c r="E30" s="507">
        <f>SUMIFS('Inst. by Framework &amp; Suppliers'!$E$2:$E$5720,'Inst. by Framework &amp; Suppliers'!$A$2:$A$5720,$A30,'Inst. by Framework &amp; Suppliers'!$B$2:$B$5720,$B30)</f>
        <v>29875.599999999995</v>
      </c>
      <c r="F30" s="507">
        <f>SUMIFS('Inst. by Framework &amp; Suppliers'!F$2:F$5720,'Inst. by Framework &amp; Suppliers'!$B$2:$B$5720,$B$2:$B$5336,'Inst. by Framework &amp; Suppliers'!$A$2:$A$5720,$A30)</f>
        <v>44203.3</v>
      </c>
      <c r="G30" s="882">
        <f>SUMIFS('Inst. by Framework &amp; Suppliers'!G$2:G$5720,'Inst. by Framework &amp; Suppliers'!$B$2:$B$5720,$B$2:$B$5336,'Inst. by Framework &amp; Suppliers'!$A$2:$A$5720,$A30)</f>
        <v>0</v>
      </c>
      <c r="H30" s="1444">
        <f>SUMIFS('Inst. by Framework &amp; Suppliers'!H$2:H$5720,'Inst. by Framework &amp; Suppliers'!$B$2:$B$5720,$B$2:$B$5336,'Inst. by Framework &amp; Suppliers'!$A$2:$A$5720,$A30)</f>
        <v>0</v>
      </c>
      <c r="I30" s="1445">
        <f>SUMIFS('Inst. by Framework &amp; Suppliers'!I$2:I$5720,'Inst. by Framework &amp; Suppliers'!$B$2:$B$5720,$B$2:$B$5336,'Inst. by Framework &amp; Suppliers'!$A$2:$A$5720,$A30)</f>
        <v>0</v>
      </c>
      <c r="J30" s="1446">
        <f>SUMIFS('Inst. by Framework &amp; Suppliers'!J$2:J$5720,'Inst. by Framework &amp; Suppliers'!$B$2:$B$5720,$B$2:$B$5336,'Inst. by Framework &amp; Suppliers'!$A$2:$A$5720,$A30)</f>
        <v>0</v>
      </c>
      <c r="K30" s="24">
        <f>SUMIFS('Inst. by Framework &amp; Suppliers'!K$2:K$5720,'Inst. by Framework &amp; Suppliers'!$B$2:$B$5720,$B$2:$B$5336,'Inst. by Framework &amp; Suppliers'!$A$2:$A$5720,$A30)</f>
        <v>0</v>
      </c>
      <c r="L30" s="23">
        <f t="shared" si="0"/>
        <v>0</v>
      </c>
      <c r="M30" s="1592">
        <f>SUMIFS('South West Spends'!$AH$1:$AH$5018,'South West Spends'!$A$1:$A$5018,'Institution by Framework Totals'!B30,'South West Spends'!$C$1:$C$5018,'Institution by Framework Totals'!A30)</f>
        <v>0</v>
      </c>
      <c r="N30" s="1592">
        <f t="shared" si="1"/>
        <v>0</v>
      </c>
      <c r="O30" s="1592">
        <f t="shared" si="2"/>
        <v>0</v>
      </c>
      <c r="P30" s="1592">
        <f t="shared" si="3"/>
        <v>0</v>
      </c>
      <c r="Q30" s="14">
        <f t="shared" si="4"/>
        <v>0</v>
      </c>
    </row>
    <row r="31" spans="1:17" x14ac:dyDescent="0.2">
      <c r="A31" s="251" t="s">
        <v>146</v>
      </c>
      <c r="B31" s="13" t="s">
        <v>3</v>
      </c>
      <c r="C31" s="140">
        <f>VLOOKUP(B31,'Admin Fees.'!$A$1:$C$46,2,FALSE)</f>
        <v>2.5000000000000001E-3</v>
      </c>
      <c r="D31" s="506">
        <f>SUMIFS('Inst. by Framework &amp; Suppliers'!$D$2:$D$5720,'Inst. by Framework &amp; Suppliers'!$A$2:$A$5720,$A31,'Inst. by Framework &amp; Suppliers'!$B$2:$B$5720,$B31)</f>
        <v>9185.4500000000007</v>
      </c>
      <c r="E31" s="507">
        <f>SUMIFS('Inst. by Framework &amp; Suppliers'!$E$2:$E$5720,'Inst. by Framework &amp; Suppliers'!$A$2:$A$5720,$A31,'Inst. by Framework &amp; Suppliers'!$B$2:$B$5720,$B31)</f>
        <v>12163.49</v>
      </c>
      <c r="F31" s="507">
        <f>SUMIFS('Inst. by Framework &amp; Suppliers'!F$2:F$5720,'Inst. by Framework &amp; Suppliers'!$B$2:$B$5720,$B$2:$B$5336,'Inst. by Framework &amp; Suppliers'!$A$2:$A$5720,$A31)</f>
        <v>8816.41</v>
      </c>
      <c r="G31" s="882">
        <f>SUMIFS('Inst. by Framework &amp; Suppliers'!G$2:G$5720,'Inst. by Framework &amp; Suppliers'!$B$2:$B$5720,$B$2:$B$5336,'Inst. by Framework &amp; Suppliers'!$A$2:$A$5720,$A31)</f>
        <v>0</v>
      </c>
      <c r="H31" s="1444">
        <f>SUMIFS('Inst. by Framework &amp; Suppliers'!H$2:H$5720,'Inst. by Framework &amp; Suppliers'!$B$2:$B$5720,$B$2:$B$5336,'Inst. by Framework &amp; Suppliers'!$A$2:$A$5720,$A31)</f>
        <v>0</v>
      </c>
      <c r="I31" s="1445">
        <f>SUMIFS('Inst. by Framework &amp; Suppliers'!I$2:I$5720,'Inst. by Framework &amp; Suppliers'!$B$2:$B$5720,$B$2:$B$5336,'Inst. by Framework &amp; Suppliers'!$A$2:$A$5720,$A31)</f>
        <v>0</v>
      </c>
      <c r="J31" s="1446">
        <f>SUMIFS('Inst. by Framework &amp; Suppliers'!J$2:J$5720,'Inst. by Framework &amp; Suppliers'!$B$2:$B$5720,$B$2:$B$5336,'Inst. by Framework &amp; Suppliers'!$A$2:$A$5720,$A31)</f>
        <v>0</v>
      </c>
      <c r="K31" s="24">
        <f>SUMIFS('Inst. by Framework &amp; Suppliers'!K$2:K$5720,'Inst. by Framework &amp; Suppliers'!$B$2:$B$5720,$B$2:$B$5336,'Inst. by Framework &amp; Suppliers'!$A$2:$A$5720,$A31)</f>
        <v>0</v>
      </c>
      <c r="L31" s="23">
        <f t="shared" si="0"/>
        <v>0</v>
      </c>
      <c r="M31" s="1592">
        <f>SUMIFS('South West Spends'!$AH$1:$AH$5018,'South West Spends'!$A$1:$A$5018,'Institution by Framework Totals'!B31,'South West Spends'!$C$1:$C$5018,'Institution by Framework Totals'!A31)</f>
        <v>0</v>
      </c>
      <c r="N31" s="1592">
        <f t="shared" si="1"/>
        <v>0</v>
      </c>
      <c r="O31" s="1592">
        <f t="shared" si="2"/>
        <v>0</v>
      </c>
      <c r="P31" s="1592">
        <f t="shared" si="3"/>
        <v>0</v>
      </c>
      <c r="Q31" s="14">
        <f t="shared" si="4"/>
        <v>0</v>
      </c>
    </row>
    <row r="32" spans="1:17" x14ac:dyDescent="0.2">
      <c r="A32" s="251" t="s">
        <v>147</v>
      </c>
      <c r="B32" s="13" t="s">
        <v>3</v>
      </c>
      <c r="C32" s="140">
        <f>VLOOKUP(B32,'Admin Fees.'!$A$1:$C$46,2,FALSE)</f>
        <v>2.5000000000000001E-3</v>
      </c>
      <c r="D32" s="506">
        <f>SUMIFS('Inst. by Framework &amp; Suppliers'!$D$2:$D$5720,'Inst. by Framework &amp; Suppliers'!$A$2:$A$5720,$A32,'Inst. by Framework &amp; Suppliers'!$B$2:$B$5720,$B32)</f>
        <v>6848.35</v>
      </c>
      <c r="E32" s="507">
        <f>SUMIFS('Inst. by Framework &amp; Suppliers'!$E$2:$E$5720,'Inst. by Framework &amp; Suppliers'!$A$2:$A$5720,$A32,'Inst. by Framework &amp; Suppliers'!$B$2:$B$5720,$B32)</f>
        <v>2220.59</v>
      </c>
      <c r="F32" s="507">
        <f>SUMIFS('Inst. by Framework &amp; Suppliers'!F$2:F$5720,'Inst. by Framework &amp; Suppliers'!$B$2:$B$5720,$B$2:$B$5336,'Inst. by Framework &amp; Suppliers'!$A$2:$A$5720,$A32)</f>
        <v>592.3599999999999</v>
      </c>
      <c r="G32" s="882">
        <f>SUMIFS('Inst. by Framework &amp; Suppliers'!G$2:G$5720,'Inst. by Framework &amp; Suppliers'!$B$2:$B$5720,$B$2:$B$5336,'Inst. by Framework &amp; Suppliers'!$A$2:$A$5720,$A32)</f>
        <v>0</v>
      </c>
      <c r="H32" s="1444">
        <f>SUMIFS('Inst. by Framework &amp; Suppliers'!H$2:H$5720,'Inst. by Framework &amp; Suppliers'!$B$2:$B$5720,$B$2:$B$5336,'Inst. by Framework &amp; Suppliers'!$A$2:$A$5720,$A32)</f>
        <v>0</v>
      </c>
      <c r="I32" s="1445">
        <f>SUMIFS('Inst. by Framework &amp; Suppliers'!I$2:I$5720,'Inst. by Framework &amp; Suppliers'!$B$2:$B$5720,$B$2:$B$5336,'Inst. by Framework &amp; Suppliers'!$A$2:$A$5720,$A32)</f>
        <v>0</v>
      </c>
      <c r="J32" s="1446">
        <f>SUMIFS('Inst. by Framework &amp; Suppliers'!J$2:J$5720,'Inst. by Framework &amp; Suppliers'!$B$2:$B$5720,$B$2:$B$5336,'Inst. by Framework &amp; Suppliers'!$A$2:$A$5720,$A32)</f>
        <v>0</v>
      </c>
      <c r="K32" s="24">
        <f>SUMIFS('Inst. by Framework &amp; Suppliers'!K$2:K$5720,'Inst. by Framework &amp; Suppliers'!$B$2:$B$5720,$B$2:$B$5336,'Inst. by Framework &amp; Suppliers'!$A$2:$A$5720,$A32)</f>
        <v>0</v>
      </c>
      <c r="L32" s="23">
        <f t="shared" si="0"/>
        <v>0</v>
      </c>
      <c r="M32" s="1592">
        <f>SUMIFS('South West Spends'!$AH$1:$AH$5018,'South West Spends'!$A$1:$A$5018,'Institution by Framework Totals'!B32,'South West Spends'!$C$1:$C$5018,'Institution by Framework Totals'!A32)</f>
        <v>0</v>
      </c>
      <c r="N32" s="1592">
        <f t="shared" si="1"/>
        <v>0</v>
      </c>
      <c r="O32" s="1592">
        <f t="shared" si="2"/>
        <v>0</v>
      </c>
      <c r="P32" s="1592">
        <f t="shared" si="3"/>
        <v>0</v>
      </c>
      <c r="Q32" s="14">
        <f t="shared" si="4"/>
        <v>0</v>
      </c>
    </row>
    <row r="33" spans="1:17" x14ac:dyDescent="0.2">
      <c r="A33" s="251" t="s">
        <v>154</v>
      </c>
      <c r="B33" s="13" t="s">
        <v>3</v>
      </c>
      <c r="C33" s="140">
        <f>VLOOKUP(B33,'Admin Fees.'!$A$1:$C$46,2,FALSE)</f>
        <v>2.5000000000000001E-3</v>
      </c>
      <c r="D33" s="506">
        <f>SUMIFS('Inst. by Framework &amp; Suppliers'!$D$2:$D$5720,'Inst. by Framework &amp; Suppliers'!$A$2:$A$5720,$A33,'Inst. by Framework &amp; Suppliers'!$B$2:$B$5720,$B33)</f>
        <v>0</v>
      </c>
      <c r="E33" s="507">
        <f>SUMIFS('Inst. by Framework &amp; Suppliers'!$E$2:$E$5720,'Inst. by Framework &amp; Suppliers'!$A$2:$A$5720,$A33,'Inst. by Framework &amp; Suppliers'!$B$2:$B$5720,$B33)</f>
        <v>100.04000000000002</v>
      </c>
      <c r="F33" s="507">
        <f>SUMIFS('Inst. by Framework &amp; Suppliers'!F$2:F$5720,'Inst. by Framework &amp; Suppliers'!$B$2:$B$5720,$B$2:$B$5336,'Inst. by Framework &amp; Suppliers'!$A$2:$A$5720,$A33)</f>
        <v>493.36</v>
      </c>
      <c r="G33" s="882">
        <f>SUMIFS('Inst. by Framework &amp; Suppliers'!G$2:G$5720,'Inst. by Framework &amp; Suppliers'!$B$2:$B$5720,$B$2:$B$5336,'Inst. by Framework &amp; Suppliers'!$A$2:$A$5720,$A33)</f>
        <v>0</v>
      </c>
      <c r="H33" s="1444">
        <f>SUMIFS('Inst. by Framework &amp; Suppliers'!H$2:H$5720,'Inst. by Framework &amp; Suppliers'!$B$2:$B$5720,$B$2:$B$5336,'Inst. by Framework &amp; Suppliers'!$A$2:$A$5720,$A33)</f>
        <v>0</v>
      </c>
      <c r="I33" s="1445">
        <f>SUMIFS('Inst. by Framework &amp; Suppliers'!I$2:I$5720,'Inst. by Framework &amp; Suppliers'!$B$2:$B$5720,$B$2:$B$5336,'Inst. by Framework &amp; Suppliers'!$A$2:$A$5720,$A33)</f>
        <v>0</v>
      </c>
      <c r="J33" s="1446">
        <f>SUMIFS('Inst. by Framework &amp; Suppliers'!J$2:J$5720,'Inst. by Framework &amp; Suppliers'!$B$2:$B$5720,$B$2:$B$5336,'Inst. by Framework &amp; Suppliers'!$A$2:$A$5720,$A33)</f>
        <v>0</v>
      </c>
      <c r="K33" s="24">
        <f>SUMIFS('Inst. by Framework &amp; Suppliers'!K$2:K$5720,'Inst. by Framework &amp; Suppliers'!$B$2:$B$5720,$B$2:$B$5336,'Inst. by Framework &amp; Suppliers'!$A$2:$A$5720,$A33)</f>
        <v>0</v>
      </c>
      <c r="L33" s="23">
        <f t="shared" si="0"/>
        <v>0</v>
      </c>
      <c r="M33" s="1592">
        <f>SUMIFS('South West Spends'!$AH$1:$AH$5018,'South West Spends'!$A$1:$A$5018,'Institution by Framework Totals'!B33,'South West Spends'!$C$1:$C$5018,'Institution by Framework Totals'!A33)</f>
        <v>0</v>
      </c>
      <c r="N33" s="1592">
        <f t="shared" si="1"/>
        <v>0</v>
      </c>
      <c r="O33" s="1592">
        <f t="shared" si="2"/>
        <v>0</v>
      </c>
      <c r="P33" s="1592">
        <f t="shared" si="3"/>
        <v>0</v>
      </c>
      <c r="Q33" s="14">
        <f t="shared" si="4"/>
        <v>0</v>
      </c>
    </row>
    <row r="34" spans="1:17" x14ac:dyDescent="0.2">
      <c r="A34" s="251" t="s">
        <v>124</v>
      </c>
      <c r="B34" s="13" t="s">
        <v>206</v>
      </c>
      <c r="C34" s="140">
        <f>VLOOKUP(B34,'Admin Fees.'!$A$1:$C$46,2,FALSE)</f>
        <v>0.01</v>
      </c>
      <c r="D34" s="506">
        <f>SUMIFS('Inst. by Framework &amp; Suppliers'!$D$2:$D$5720,'Inst. by Framework &amp; Suppliers'!$A$2:$A$5720,$A34,'Inst. by Framework &amp; Suppliers'!$B$2:$B$5720,$B34)</f>
        <v>0</v>
      </c>
      <c r="E34" s="507">
        <f>SUMIFS('Inst. by Framework &amp; Suppliers'!$E$2:$E$5720,'Inst. by Framework &amp; Suppliers'!$A$2:$A$5720,$A34,'Inst. by Framework &amp; Suppliers'!$B$2:$B$5720,$B34)</f>
        <v>0</v>
      </c>
      <c r="F34" s="507">
        <f>SUMIFS('Inst. by Framework &amp; Suppliers'!F$2:F$5720,'Inst. by Framework &amp; Suppliers'!$B$2:$B$5720,$B$2:$B$5336,'Inst. by Framework &amp; Suppliers'!$A$2:$A$5720,$A34)</f>
        <v>0</v>
      </c>
      <c r="G34" s="882">
        <f>SUMIFS('Inst. by Framework &amp; Suppliers'!G$2:G$5720,'Inst. by Framework &amp; Suppliers'!$B$2:$B$5720,$B$2:$B$5336,'Inst. by Framework &amp; Suppliers'!$A$2:$A$5720,$A34)</f>
        <v>30.14</v>
      </c>
      <c r="H34" s="1444">
        <f>SUMIFS('Inst. by Framework &amp; Suppliers'!H$2:H$5720,'Inst. by Framework &amp; Suppliers'!$B$2:$B$5720,$B$2:$B$5336,'Inst. by Framework &amp; Suppliers'!$A$2:$A$5720,$A34)</f>
        <v>56.849999999999994</v>
      </c>
      <c r="I34" s="1445">
        <f>SUMIFS('Inst. by Framework &amp; Suppliers'!I$2:I$5720,'Inst. by Framework &amp; Suppliers'!$B$2:$B$5720,$B$2:$B$5336,'Inst. by Framework &amp; Suppliers'!$A$2:$A$5720,$A34)</f>
        <v>19.91</v>
      </c>
      <c r="J34" s="1446">
        <f>SUMIFS('Inst. by Framework &amp; Suppliers'!J$2:J$5720,'Inst. by Framework &amp; Suppliers'!$B$2:$B$5720,$B$2:$B$5336,'Inst. by Framework &amp; Suppliers'!$A$2:$A$5720,$A34)</f>
        <v>0</v>
      </c>
      <c r="K34" s="24">
        <f>SUMIFS('Inst. by Framework &amp; Suppliers'!K$2:K$5720,'Inst. by Framework &amp; Suppliers'!$B$2:$B$5720,$B$2:$B$5336,'Inst. by Framework &amp; Suppliers'!$A$2:$A$5720,$A34)</f>
        <v>0</v>
      </c>
      <c r="L34" s="23">
        <f t="shared" si="0"/>
        <v>0</v>
      </c>
      <c r="M34" s="1592">
        <f>SUMIFS('South West Spends'!$AH$1:$AH$5018,'South West Spends'!$A$1:$A$5018,'Institution by Framework Totals'!B34,'South West Spends'!$C$1:$C$5018,'Institution by Framework Totals'!A34)</f>
        <v>0</v>
      </c>
      <c r="N34" s="1592">
        <f t="shared" si="1"/>
        <v>0</v>
      </c>
      <c r="O34" s="1592">
        <f t="shared" si="2"/>
        <v>0</v>
      </c>
      <c r="P34" s="1592">
        <f t="shared" si="3"/>
        <v>0</v>
      </c>
      <c r="Q34" s="14">
        <f t="shared" si="4"/>
        <v>0</v>
      </c>
    </row>
    <row r="35" spans="1:17" x14ac:dyDescent="0.2">
      <c r="A35" s="251" t="s">
        <v>125</v>
      </c>
      <c r="B35" s="13" t="s">
        <v>206</v>
      </c>
      <c r="C35" s="140">
        <f>VLOOKUP(B35,'Admin Fees.'!$A$1:$C$46,2,FALSE)</f>
        <v>0.01</v>
      </c>
      <c r="D35" s="506">
        <f>SUMIFS('Inst. by Framework &amp; Suppliers'!$D$2:$D$5720,'Inst. by Framework &amp; Suppliers'!$A$2:$A$5720,$A35,'Inst. by Framework &amp; Suppliers'!$B$2:$B$5720,$B35)</f>
        <v>0</v>
      </c>
      <c r="E35" s="507">
        <f>SUMIFS('Inst. by Framework &amp; Suppliers'!$E$2:$E$5720,'Inst. by Framework &amp; Suppliers'!$A$2:$A$5720,$A35,'Inst. by Framework &amp; Suppliers'!$B$2:$B$5720,$B35)</f>
        <v>0</v>
      </c>
      <c r="F35" s="507">
        <f>SUMIFS('Inst. by Framework &amp; Suppliers'!F$2:F$5720,'Inst. by Framework &amp; Suppliers'!$B$2:$B$5720,$B$2:$B$5336,'Inst. by Framework &amp; Suppliers'!$A$2:$A$5720,$A35)</f>
        <v>73.509999999999991</v>
      </c>
      <c r="G35" s="882">
        <f>SUMIFS('Inst. by Framework &amp; Suppliers'!G$2:G$5720,'Inst. by Framework &amp; Suppliers'!$B$2:$B$5720,$B$2:$B$5336,'Inst. by Framework &amp; Suppliers'!$A$2:$A$5720,$A35)</f>
        <v>2611.16</v>
      </c>
      <c r="H35" s="1444">
        <f>SUMIFS('Inst. by Framework &amp; Suppliers'!H$2:H$5720,'Inst. by Framework &amp; Suppliers'!$B$2:$B$5720,$B$2:$B$5336,'Inst. by Framework &amp; Suppliers'!$A$2:$A$5720,$A35)</f>
        <v>415.6</v>
      </c>
      <c r="I35" s="1445">
        <f>SUMIFS('Inst. by Framework &amp; Suppliers'!I$2:I$5720,'Inst. by Framework &amp; Suppliers'!$B$2:$B$5720,$B$2:$B$5336,'Inst. by Framework &amp; Suppliers'!$A$2:$A$5720,$A35)</f>
        <v>336.56</v>
      </c>
      <c r="J35" s="1446">
        <f>SUMIFS('Inst. by Framework &amp; Suppliers'!J$2:J$5720,'Inst. by Framework &amp; Suppliers'!$B$2:$B$5720,$B$2:$B$5336,'Inst. by Framework &amp; Suppliers'!$A$2:$A$5720,$A35)</f>
        <v>0</v>
      </c>
      <c r="K35" s="24">
        <f>SUMIFS('Inst. by Framework &amp; Suppliers'!K$2:K$5720,'Inst. by Framework &amp; Suppliers'!$B$2:$B$5720,$B$2:$B$5336,'Inst. by Framework &amp; Suppliers'!$A$2:$A$5720,$A35)</f>
        <v>0</v>
      </c>
      <c r="L35" s="23">
        <f t="shared" si="0"/>
        <v>0</v>
      </c>
      <c r="M35" s="1592">
        <f>SUMIFS('South West Spends'!$AH$1:$AH$5018,'South West Spends'!$A$1:$A$5018,'Institution by Framework Totals'!B35,'South West Spends'!$C$1:$C$5018,'Institution by Framework Totals'!A35)</f>
        <v>0</v>
      </c>
      <c r="N35" s="1592">
        <f t="shared" si="1"/>
        <v>0</v>
      </c>
      <c r="O35" s="1592">
        <f t="shared" si="2"/>
        <v>0</v>
      </c>
      <c r="P35" s="1592">
        <f t="shared" si="3"/>
        <v>0</v>
      </c>
      <c r="Q35" s="14">
        <f t="shared" si="4"/>
        <v>0</v>
      </c>
    </row>
    <row r="36" spans="1:17" x14ac:dyDescent="0.2">
      <c r="A36" s="251" t="s">
        <v>126</v>
      </c>
      <c r="B36" s="13" t="s">
        <v>206</v>
      </c>
      <c r="C36" s="140">
        <f>VLOOKUP(B36,'Admin Fees.'!$A$1:$C$46,2,FALSE)</f>
        <v>0.01</v>
      </c>
      <c r="D36" s="506">
        <f>SUMIFS('Inst. by Framework &amp; Suppliers'!$D$2:$D$5720,'Inst. by Framework &amp; Suppliers'!$A$2:$A$5720,$A36,'Inst. by Framework &amp; Suppliers'!$B$2:$B$5720,$B36)</f>
        <v>0</v>
      </c>
      <c r="E36" s="507">
        <f>SUMIFS('Inst. by Framework &amp; Suppliers'!$E$2:$E$5720,'Inst. by Framework &amp; Suppliers'!$A$2:$A$5720,$A36,'Inst. by Framework &amp; Suppliers'!$B$2:$B$5720,$B36)</f>
        <v>0</v>
      </c>
      <c r="F36" s="507">
        <f>SUMIFS('Inst. by Framework &amp; Suppliers'!F$2:F$5720,'Inst. by Framework &amp; Suppliers'!$B$2:$B$5720,$B$2:$B$5336,'Inst. by Framework &amp; Suppliers'!$A$2:$A$5720,$A36)</f>
        <v>578.67000000000007</v>
      </c>
      <c r="G36" s="882">
        <f>SUMIFS('Inst. by Framework &amp; Suppliers'!G$2:G$5720,'Inst. by Framework &amp; Suppliers'!$B$2:$B$5720,$B$2:$B$5336,'Inst. by Framework &amp; Suppliers'!$A$2:$A$5720,$A36)</f>
        <v>7060.1200000000008</v>
      </c>
      <c r="H36" s="1444">
        <f>SUMIFS('Inst. by Framework &amp; Suppliers'!H$2:H$5720,'Inst. by Framework &amp; Suppliers'!$B$2:$B$5720,$B$2:$B$5336,'Inst. by Framework &amp; Suppliers'!$A$2:$A$5720,$A36)</f>
        <v>5325.86</v>
      </c>
      <c r="I36" s="1445">
        <f>SUMIFS('Inst. by Framework &amp; Suppliers'!I$2:I$5720,'Inst. by Framework &amp; Suppliers'!$B$2:$B$5720,$B$2:$B$5336,'Inst. by Framework &amp; Suppliers'!$A$2:$A$5720,$A36)</f>
        <v>3340.17</v>
      </c>
      <c r="J36" s="1446">
        <f>SUMIFS('Inst. by Framework &amp; Suppliers'!J$2:J$5720,'Inst. by Framework &amp; Suppliers'!$B$2:$B$5720,$B$2:$B$5336,'Inst. by Framework &amp; Suppliers'!$A$2:$A$5720,$A36)</f>
        <v>2497.1100000000006</v>
      </c>
      <c r="K36" s="24">
        <f>SUMIFS('Inst. by Framework &amp; Suppliers'!K$2:K$5720,'Inst. by Framework &amp; Suppliers'!$B$2:$B$5720,$B$2:$B$5336,'Inst. by Framework &amp; Suppliers'!$A$2:$A$5720,$A36)</f>
        <v>4665.9000000000005</v>
      </c>
      <c r="L36" s="23">
        <f t="shared" si="0"/>
        <v>33.710985000000015</v>
      </c>
      <c r="M36" s="1592">
        <f>SUMIFS('South West Spends'!$AH$1:$AH$5018,'South West Spends'!$A$1:$A$5018,'Institution by Framework Totals'!B36,'South West Spends'!$C$1:$C$5018,'Institution by Framework Totals'!A36)</f>
        <v>2168.79</v>
      </c>
      <c r="N36" s="1592">
        <f t="shared" si="1"/>
        <v>21.687899999999999</v>
      </c>
      <c r="O36" s="1592">
        <f t="shared" si="2"/>
        <v>2497.1100000000006</v>
      </c>
      <c r="P36" s="1592">
        <f t="shared" si="3"/>
        <v>33.710985000000015</v>
      </c>
      <c r="Q36" s="14">
        <f t="shared" si="4"/>
        <v>55.398885000000014</v>
      </c>
    </row>
    <row r="37" spans="1:17" x14ac:dyDescent="0.2">
      <c r="A37" s="301" t="s">
        <v>151</v>
      </c>
      <c r="B37" s="13" t="s">
        <v>206</v>
      </c>
      <c r="C37" s="140">
        <f>VLOOKUP(B37,'Admin Fees.'!$A$1:$C$46,2,FALSE)</f>
        <v>0.01</v>
      </c>
      <c r="D37" s="506">
        <f>SUMIFS('Inst. by Framework &amp; Suppliers'!$D$2:$D$5720,'Inst. by Framework &amp; Suppliers'!$A$2:$A$5720,$A37,'Inst. by Framework &amp; Suppliers'!$B$2:$B$5720,$B37)</f>
        <v>0</v>
      </c>
      <c r="E37" s="507">
        <f>SUMIFS('Inst. by Framework &amp; Suppliers'!$E$2:$E$5720,'Inst. by Framework &amp; Suppliers'!$A$2:$A$5720,$A37,'Inst. by Framework &amp; Suppliers'!$B$2:$B$5720,$B37)</f>
        <v>0</v>
      </c>
      <c r="F37" s="507">
        <f>SUMIFS('Inst. by Framework &amp; Suppliers'!F$2:F$5720,'Inst. by Framework &amp; Suppliers'!$B$2:$B$5720,$B$2:$B$5336,'Inst. by Framework &amp; Suppliers'!$A$2:$A$5720,$A37)</f>
        <v>679.24</v>
      </c>
      <c r="G37" s="882">
        <f>SUMIFS('Inst. by Framework &amp; Suppliers'!G$2:G$5720,'Inst. by Framework &amp; Suppliers'!$B$2:$B$5720,$B$2:$B$5336,'Inst. by Framework &amp; Suppliers'!$A$2:$A$5720,$A37)</f>
        <v>6058.49</v>
      </c>
      <c r="H37" s="1444">
        <f>SUMIFS('Inst. by Framework &amp; Suppliers'!H$2:H$5720,'Inst. by Framework &amp; Suppliers'!$B$2:$B$5720,$B$2:$B$5336,'Inst. by Framework &amp; Suppliers'!$A$2:$A$5720,$A37)</f>
        <v>4873.2999999999993</v>
      </c>
      <c r="I37" s="1445">
        <f>SUMIFS('Inst. by Framework &amp; Suppliers'!I$2:I$5720,'Inst. by Framework &amp; Suppliers'!$B$2:$B$5720,$B$2:$B$5336,'Inst. by Framework &amp; Suppliers'!$A$2:$A$5720,$A37)</f>
        <v>6968.37</v>
      </c>
      <c r="J37" s="1446">
        <f>SUMIFS('Inst. by Framework &amp; Suppliers'!J$2:J$5720,'Inst. by Framework &amp; Suppliers'!$B$2:$B$5720,$B$2:$B$5336,'Inst. by Framework &amp; Suppliers'!$A$2:$A$5720,$A37)</f>
        <v>0</v>
      </c>
      <c r="K37" s="24">
        <f>SUMIFS('Inst. by Framework &amp; Suppliers'!K$2:K$5720,'Inst. by Framework &amp; Suppliers'!$B$2:$B$5720,$B$2:$B$5336,'Inst. by Framework &amp; Suppliers'!$A$2:$A$5720,$A37)</f>
        <v>1624.7799999999997</v>
      </c>
      <c r="L37" s="23">
        <f t="shared" si="0"/>
        <v>0</v>
      </c>
      <c r="M37" s="1592">
        <f>SUMIFS('South West Spends'!$AH$1:$AH$5018,'South West Spends'!$A$1:$A$5018,'Institution by Framework Totals'!B37,'South West Spends'!$C$1:$C$5018,'Institution by Framework Totals'!A37)</f>
        <v>1624.7799999999997</v>
      </c>
      <c r="N37" s="1592">
        <f t="shared" si="1"/>
        <v>16.247799999999998</v>
      </c>
      <c r="O37" s="1592">
        <f t="shared" si="2"/>
        <v>0</v>
      </c>
      <c r="P37" s="1592">
        <f t="shared" si="3"/>
        <v>0</v>
      </c>
      <c r="Q37" s="14">
        <f t="shared" si="4"/>
        <v>16.247799999999998</v>
      </c>
    </row>
    <row r="38" spans="1:17" x14ac:dyDescent="0.2">
      <c r="A38" s="1216" t="s">
        <v>160</v>
      </c>
      <c r="B38" s="13" t="s">
        <v>206</v>
      </c>
      <c r="C38" s="140">
        <f>VLOOKUP(B38,'Admin Fees.'!$A$1:$C$46,2,FALSE)</f>
        <v>0.01</v>
      </c>
      <c r="D38" s="506">
        <f>SUMIFS('Inst. by Framework &amp; Suppliers'!$D$2:$D$5720,'Inst. by Framework &amp; Suppliers'!$A$2:$A$5720,$A38,'Inst. by Framework &amp; Suppliers'!$B$2:$B$5720,$B38)</f>
        <v>0</v>
      </c>
      <c r="E38" s="507">
        <f>SUMIFS('Inst. by Framework &amp; Suppliers'!$E$2:$E$5720,'Inst. by Framework &amp; Suppliers'!$A$2:$A$5720,$A38,'Inst. by Framework &amp; Suppliers'!$B$2:$B$5720,$B38)</f>
        <v>0</v>
      </c>
      <c r="F38" s="507">
        <f>SUMIFS('Inst. by Framework &amp; Suppliers'!F$2:F$5720,'Inst. by Framework &amp; Suppliers'!$B$2:$B$5720,$B$2:$B$5336,'Inst. by Framework &amp; Suppliers'!$A$2:$A$5720,$A38)</f>
        <v>0</v>
      </c>
      <c r="G38" s="882">
        <f>SUMIFS('Inst. by Framework &amp; Suppliers'!G$2:G$5720,'Inst. by Framework &amp; Suppliers'!$B$2:$B$5720,$B$2:$B$5336,'Inst. by Framework &amp; Suppliers'!$A$2:$A$5720,$A38)</f>
        <v>0</v>
      </c>
      <c r="H38" s="1444">
        <f>SUMIFS('Inst. by Framework &amp; Suppliers'!H$2:H$5720,'Inst. by Framework &amp; Suppliers'!$B$2:$B$5720,$B$2:$B$5336,'Inst. by Framework &amp; Suppliers'!$A$2:$A$5720,$A38)</f>
        <v>0</v>
      </c>
      <c r="I38" s="1445">
        <f>SUMIFS('Inst. by Framework &amp; Suppliers'!I$2:I$5720,'Inst. by Framework &amp; Suppliers'!$B$2:$B$5720,$B$2:$B$5336,'Inst. by Framework &amp; Suppliers'!$A$2:$A$5720,$A38)</f>
        <v>0.01</v>
      </c>
      <c r="J38" s="1446">
        <f>SUMIFS('Inst. by Framework &amp; Suppliers'!J$2:J$5720,'Inst. by Framework &amp; Suppliers'!$B$2:$B$5720,$B$2:$B$5336,'Inst. by Framework &amp; Suppliers'!$A$2:$A$5720,$A38)</f>
        <v>0</v>
      </c>
      <c r="K38" s="24">
        <f>SUMIFS('Inst. by Framework &amp; Suppliers'!K$2:K$5720,'Inst. by Framework &amp; Suppliers'!$B$2:$B$5720,$B$2:$B$5336,'Inst. by Framework &amp; Suppliers'!$A$2:$A$5720,$A38)</f>
        <v>0</v>
      </c>
      <c r="L38" s="23">
        <f t="shared" si="0"/>
        <v>0</v>
      </c>
      <c r="M38" s="1592">
        <f>SUMIFS('South West Spends'!$AH$1:$AH$5018,'South West Spends'!$A$1:$A$5018,'Institution by Framework Totals'!B38,'South West Spends'!$C$1:$C$5018,'Institution by Framework Totals'!A38)</f>
        <v>0</v>
      </c>
      <c r="N38" s="1592">
        <f t="shared" si="1"/>
        <v>0</v>
      </c>
      <c r="O38" s="1592">
        <f t="shared" si="2"/>
        <v>0</v>
      </c>
      <c r="P38" s="1592">
        <f t="shared" si="3"/>
        <v>0</v>
      </c>
      <c r="Q38" s="14">
        <f t="shared" si="4"/>
        <v>0</v>
      </c>
    </row>
    <row r="39" spans="1:17" x14ac:dyDescent="0.2">
      <c r="A39" s="251" t="s">
        <v>127</v>
      </c>
      <c r="B39" s="13" t="s">
        <v>206</v>
      </c>
      <c r="C39" s="140">
        <f>VLOOKUP(B39,'Admin Fees.'!$A$1:$C$46,2,FALSE)</f>
        <v>0.01</v>
      </c>
      <c r="D39" s="506">
        <f>SUMIFS('Inst. by Framework &amp; Suppliers'!$D$2:$D$5720,'Inst. by Framework &amp; Suppliers'!$A$2:$A$5720,$A39,'Inst. by Framework &amp; Suppliers'!$B$2:$B$5720,$B39)</f>
        <v>0</v>
      </c>
      <c r="E39" s="507">
        <f>SUMIFS('Inst. by Framework &amp; Suppliers'!$E$2:$E$5720,'Inst. by Framework &amp; Suppliers'!$A$2:$A$5720,$A39,'Inst. by Framework &amp; Suppliers'!$B$2:$B$5720,$B39)</f>
        <v>0</v>
      </c>
      <c r="F39" s="507">
        <f>SUMIFS('Inst. by Framework &amp; Suppliers'!F$2:F$5720,'Inst. by Framework &amp; Suppliers'!$B$2:$B$5720,$B$2:$B$5336,'Inst. by Framework &amp; Suppliers'!$A$2:$A$5720,$A39)</f>
        <v>11063.63</v>
      </c>
      <c r="G39" s="882">
        <f>SUMIFS('Inst. by Framework &amp; Suppliers'!G$2:G$5720,'Inst. by Framework &amp; Suppliers'!$B$2:$B$5720,$B$2:$B$5336,'Inst. by Framework &amp; Suppliers'!$A$2:$A$5720,$A39)</f>
        <v>34815.65</v>
      </c>
      <c r="H39" s="1444">
        <f>SUMIFS('Inst. by Framework &amp; Suppliers'!H$2:H$5720,'Inst. by Framework &amp; Suppliers'!$B$2:$B$5720,$B$2:$B$5336,'Inst. by Framework &amp; Suppliers'!$A$2:$A$5720,$A39)</f>
        <v>33532.129999999997</v>
      </c>
      <c r="I39" s="1445">
        <f>SUMIFS('Inst. by Framework &amp; Suppliers'!I$2:I$5720,'Inst. by Framework &amp; Suppliers'!$B$2:$B$5720,$B$2:$B$5336,'Inst. by Framework &amp; Suppliers'!$A$2:$A$5720,$A39)</f>
        <v>13582.67</v>
      </c>
      <c r="J39" s="1446">
        <f>SUMIFS('Inst. by Framework &amp; Suppliers'!J$2:J$5720,'Inst. by Framework &amp; Suppliers'!$B$2:$B$5720,$B$2:$B$5336,'Inst. by Framework &amp; Suppliers'!$A$2:$A$5720,$A39)</f>
        <v>0</v>
      </c>
      <c r="K39" s="24">
        <f>SUMIFS('Inst. by Framework &amp; Suppliers'!K$2:K$5720,'Inst. by Framework &amp; Suppliers'!$B$2:$B$5720,$B$2:$B$5336,'Inst. by Framework &amp; Suppliers'!$A$2:$A$5720,$A39)</f>
        <v>0</v>
      </c>
      <c r="L39" s="23">
        <f t="shared" si="0"/>
        <v>0</v>
      </c>
      <c r="M39" s="1592">
        <f>SUMIFS('South West Spends'!$AH$1:$AH$5018,'South West Spends'!$A$1:$A$5018,'Institution by Framework Totals'!B39,'South West Spends'!$C$1:$C$5018,'Institution by Framework Totals'!A39)</f>
        <v>0</v>
      </c>
      <c r="N39" s="1592">
        <f t="shared" si="1"/>
        <v>0</v>
      </c>
      <c r="O39" s="1592">
        <f t="shared" si="2"/>
        <v>0</v>
      </c>
      <c r="P39" s="1592">
        <f t="shared" si="3"/>
        <v>0</v>
      </c>
      <c r="Q39" s="14">
        <f t="shared" si="4"/>
        <v>0</v>
      </c>
    </row>
    <row r="40" spans="1:17" x14ac:dyDescent="0.2">
      <c r="A40" s="15" t="s">
        <v>150</v>
      </c>
      <c r="B40" s="13" t="s">
        <v>206</v>
      </c>
      <c r="C40" s="140">
        <f>VLOOKUP(B40,'Admin Fees.'!$A$1:$C$46,2,FALSE)</f>
        <v>0.01</v>
      </c>
      <c r="D40" s="506">
        <f>SUMIFS('Inst. by Framework &amp; Suppliers'!$D$2:$D$5720,'Inst. by Framework &amp; Suppliers'!$A$2:$A$5720,$A40,'Inst. by Framework &amp; Suppliers'!$B$2:$B$5720,$B40)</f>
        <v>0</v>
      </c>
      <c r="E40" s="507">
        <f>SUMIFS('Inst. by Framework &amp; Suppliers'!$E$2:$E$5720,'Inst. by Framework &amp; Suppliers'!$A$2:$A$5720,$A40,'Inst. by Framework &amp; Suppliers'!$B$2:$B$5720,$B40)</f>
        <v>0</v>
      </c>
      <c r="F40" s="507">
        <f>SUMIFS('Inst. by Framework &amp; Suppliers'!F$2:F$5720,'Inst. by Framework &amp; Suppliers'!$B$2:$B$5720,$B$2:$B$5336,'Inst. by Framework &amp; Suppliers'!$A$2:$A$5720,$A40)</f>
        <v>29639.700000000004</v>
      </c>
      <c r="G40" s="882">
        <f>SUMIFS('Inst. by Framework &amp; Suppliers'!G$2:G$5720,'Inst. by Framework &amp; Suppliers'!$B$2:$B$5720,$B$2:$B$5336,'Inst. by Framework &amp; Suppliers'!$A$2:$A$5720,$A40)</f>
        <v>31580.940000000002</v>
      </c>
      <c r="H40" s="1444">
        <f>SUMIFS('Inst. by Framework &amp; Suppliers'!H$2:H$5720,'Inst. by Framework &amp; Suppliers'!$B$2:$B$5720,$B$2:$B$5336,'Inst. by Framework &amp; Suppliers'!$A$2:$A$5720,$A40)</f>
        <v>0</v>
      </c>
      <c r="I40" s="1445">
        <f>SUMIFS('Inst. by Framework &amp; Suppliers'!I$2:I$5720,'Inst. by Framework &amp; Suppliers'!$B$2:$B$5720,$B$2:$B$5336,'Inst. by Framework &amp; Suppliers'!$A$2:$A$5720,$A40)</f>
        <v>712.53</v>
      </c>
      <c r="J40" s="1446">
        <f>SUMIFS('Inst. by Framework &amp; Suppliers'!J$2:J$5720,'Inst. by Framework &amp; Suppliers'!$B$2:$B$5720,$B$2:$B$5336,'Inst. by Framework &amp; Suppliers'!$A$2:$A$5720,$A40)</f>
        <v>0</v>
      </c>
      <c r="K40" s="24">
        <f>SUMIFS('Inst. by Framework &amp; Suppliers'!K$2:K$5720,'Inst. by Framework &amp; Suppliers'!$B$2:$B$5720,$B$2:$B$5336,'Inst. by Framework &amp; Suppliers'!$A$2:$A$5720,$A40)</f>
        <v>25.46</v>
      </c>
      <c r="L40" s="23">
        <f t="shared" si="0"/>
        <v>0</v>
      </c>
      <c r="M40" s="1592">
        <f>SUMIFS('South West Spends'!$AH$1:$AH$5018,'South West Spends'!$A$1:$A$5018,'Institution by Framework Totals'!B40,'South West Spends'!$C$1:$C$5018,'Institution by Framework Totals'!A40)</f>
        <v>25.46</v>
      </c>
      <c r="N40" s="1592">
        <f t="shared" si="1"/>
        <v>0.25459999999999999</v>
      </c>
      <c r="O40" s="1592">
        <f t="shared" si="2"/>
        <v>0</v>
      </c>
      <c r="P40" s="1592">
        <f t="shared" si="3"/>
        <v>0</v>
      </c>
      <c r="Q40" s="14">
        <f t="shared" si="4"/>
        <v>0.25459999999999999</v>
      </c>
    </row>
    <row r="41" spans="1:17" x14ac:dyDescent="0.2">
      <c r="A41" s="15" t="s">
        <v>128</v>
      </c>
      <c r="B41" s="13" t="s">
        <v>206</v>
      </c>
      <c r="C41" s="140">
        <f>VLOOKUP(B41,'Admin Fees.'!$A$1:$C$46,2,FALSE)</f>
        <v>0.01</v>
      </c>
      <c r="D41" s="506">
        <f>SUMIFS('Inst. by Framework &amp; Suppliers'!$D$2:$D$5720,'Inst. by Framework &amp; Suppliers'!$A$2:$A$5720,$A41,'Inst. by Framework &amp; Suppliers'!$B$2:$B$5720,$B41)</f>
        <v>0</v>
      </c>
      <c r="E41" s="507">
        <f>SUMIFS('Inst. by Framework &amp; Suppliers'!$E$2:$E$5720,'Inst. by Framework &amp; Suppliers'!$A$2:$A$5720,$A41,'Inst. by Framework &amp; Suppliers'!$B$2:$B$5720,$B41)</f>
        <v>0</v>
      </c>
      <c r="F41" s="507">
        <f>SUMIFS('Inst. by Framework &amp; Suppliers'!F$2:F$5720,'Inst. by Framework &amp; Suppliers'!$B$2:$B$5720,$B$2:$B$5336,'Inst. by Framework &amp; Suppliers'!$A$2:$A$5720,$A41)</f>
        <v>227</v>
      </c>
      <c r="G41" s="882">
        <f>SUMIFS('Inst. by Framework &amp; Suppliers'!G$2:G$5720,'Inst. by Framework &amp; Suppliers'!$B$2:$B$5720,$B$2:$B$5336,'Inst. by Framework &amp; Suppliers'!$A$2:$A$5720,$A41)</f>
        <v>838.43000000000006</v>
      </c>
      <c r="H41" s="1444">
        <f>SUMIFS('Inst. by Framework &amp; Suppliers'!H$2:H$5720,'Inst. by Framework &amp; Suppliers'!$B$2:$B$5720,$B$2:$B$5336,'Inst. by Framework &amp; Suppliers'!$A$2:$A$5720,$A41)</f>
        <v>60.210000000000008</v>
      </c>
      <c r="I41" s="1445">
        <f>SUMIFS('Inst. by Framework &amp; Suppliers'!I$2:I$5720,'Inst. by Framework &amp; Suppliers'!$B$2:$B$5720,$B$2:$B$5336,'Inst. by Framework &amp; Suppliers'!$A$2:$A$5720,$A41)</f>
        <v>0</v>
      </c>
      <c r="J41" s="1446">
        <f>SUMIFS('Inst. by Framework &amp; Suppliers'!J$2:J$5720,'Inst. by Framework &amp; Suppliers'!$B$2:$B$5720,$B$2:$B$5336,'Inst. by Framework &amp; Suppliers'!$A$2:$A$5720,$A41)</f>
        <v>0</v>
      </c>
      <c r="K41" s="24">
        <f>SUMIFS('Inst. by Framework &amp; Suppliers'!K$2:K$5720,'Inst. by Framework &amp; Suppliers'!$B$2:$B$5720,$B$2:$B$5336,'Inst. by Framework &amp; Suppliers'!$A$2:$A$5720,$A41)</f>
        <v>0</v>
      </c>
      <c r="L41" s="23">
        <f t="shared" si="0"/>
        <v>0</v>
      </c>
      <c r="M41" s="1592">
        <f>SUMIFS('South West Spends'!$AH$1:$AH$5018,'South West Spends'!$A$1:$A$5018,'Institution by Framework Totals'!B41,'South West Spends'!$C$1:$C$5018,'Institution by Framework Totals'!A41)</f>
        <v>0</v>
      </c>
      <c r="N41" s="1592">
        <f t="shared" si="1"/>
        <v>0</v>
      </c>
      <c r="O41" s="1592">
        <f t="shared" si="2"/>
        <v>0</v>
      </c>
      <c r="P41" s="1592">
        <f t="shared" si="3"/>
        <v>0</v>
      </c>
      <c r="Q41" s="14">
        <f t="shared" si="4"/>
        <v>0</v>
      </c>
    </row>
    <row r="42" spans="1:17" x14ac:dyDescent="0.2">
      <c r="A42" s="15" t="s">
        <v>129</v>
      </c>
      <c r="B42" s="13" t="s">
        <v>206</v>
      </c>
      <c r="C42" s="140">
        <f>VLOOKUP(B42,'Admin Fees.'!$A$1:$C$46,2,FALSE)</f>
        <v>0.01</v>
      </c>
      <c r="D42" s="506">
        <f>SUMIFS('Inst. by Framework &amp; Suppliers'!$D$2:$D$5720,'Inst. by Framework &amp; Suppliers'!$A$2:$A$5720,$A42,'Inst. by Framework &amp; Suppliers'!$B$2:$B$5720,$B42)</f>
        <v>0</v>
      </c>
      <c r="E42" s="507">
        <f>SUMIFS('Inst. by Framework &amp; Suppliers'!$E$2:$E$5720,'Inst. by Framework &amp; Suppliers'!$A$2:$A$5720,$A42,'Inst. by Framework &amp; Suppliers'!$B$2:$B$5720,$B42)</f>
        <v>0</v>
      </c>
      <c r="F42" s="507">
        <f>SUMIFS('Inst. by Framework &amp; Suppliers'!F$2:F$5720,'Inst. by Framework &amp; Suppliers'!$B$2:$B$5720,$B$2:$B$5336,'Inst. by Framework &amp; Suppliers'!$A$2:$A$5720,$A42)</f>
        <v>9.85</v>
      </c>
      <c r="G42" s="882">
        <f>SUMIFS('Inst. by Framework &amp; Suppliers'!G$2:G$5720,'Inst. by Framework &amp; Suppliers'!$B$2:$B$5720,$B$2:$B$5336,'Inst. by Framework &amp; Suppliers'!$A$2:$A$5720,$A42)</f>
        <v>176.76000000000002</v>
      </c>
      <c r="H42" s="1444">
        <f>SUMIFS('Inst. by Framework &amp; Suppliers'!H$2:H$5720,'Inst. by Framework &amp; Suppliers'!$B$2:$B$5720,$B$2:$B$5336,'Inst. by Framework &amp; Suppliers'!$A$2:$A$5720,$A42)</f>
        <v>153.10999999999999</v>
      </c>
      <c r="I42" s="1445">
        <f>SUMIFS('Inst. by Framework &amp; Suppliers'!I$2:I$5720,'Inst. by Framework &amp; Suppliers'!$B$2:$B$5720,$B$2:$B$5336,'Inst. by Framework &amp; Suppliers'!$A$2:$A$5720,$A42)</f>
        <v>33.369999999999997</v>
      </c>
      <c r="J42" s="1446">
        <f>SUMIFS('Inst. by Framework &amp; Suppliers'!J$2:J$5720,'Inst. by Framework &amp; Suppliers'!$B$2:$B$5720,$B$2:$B$5336,'Inst. by Framework &amp; Suppliers'!$A$2:$A$5720,$A42)</f>
        <v>0</v>
      </c>
      <c r="K42" s="24">
        <f>SUMIFS('Inst. by Framework &amp; Suppliers'!K$2:K$5720,'Inst. by Framework &amp; Suppliers'!$B$2:$B$5720,$B$2:$B$5336,'Inst. by Framework &amp; Suppliers'!$A$2:$A$5720,$A42)</f>
        <v>95.47</v>
      </c>
      <c r="L42" s="23">
        <f t="shared" si="0"/>
        <v>0</v>
      </c>
      <c r="M42" s="1592">
        <f>SUMIFS('South West Spends'!$AH$1:$AH$5018,'South West Spends'!$A$1:$A$5018,'Institution by Framework Totals'!B42,'South West Spends'!$C$1:$C$5018,'Institution by Framework Totals'!A42)</f>
        <v>95.47</v>
      </c>
      <c r="N42" s="1592">
        <f t="shared" si="1"/>
        <v>0.95469999999999999</v>
      </c>
      <c r="O42" s="1592">
        <f t="shared" si="2"/>
        <v>0</v>
      </c>
      <c r="P42" s="1592">
        <f t="shared" si="3"/>
        <v>0</v>
      </c>
      <c r="Q42" s="14">
        <f t="shared" si="4"/>
        <v>0.95469999999999999</v>
      </c>
    </row>
    <row r="43" spans="1:17" x14ac:dyDescent="0.2">
      <c r="A43" s="15" t="s">
        <v>130</v>
      </c>
      <c r="B43" s="13" t="s">
        <v>206</v>
      </c>
      <c r="C43" s="140">
        <f>VLOOKUP(B43,'Admin Fees.'!$A$1:$C$46,2,FALSE)</f>
        <v>0.01</v>
      </c>
      <c r="D43" s="506">
        <f>SUMIFS('Inst. by Framework &amp; Suppliers'!$D$2:$D$5720,'Inst. by Framework &amp; Suppliers'!$A$2:$A$5720,$A43,'Inst. by Framework &amp; Suppliers'!$B$2:$B$5720,$B43)</f>
        <v>0</v>
      </c>
      <c r="E43" s="507">
        <f>SUMIFS('Inst. by Framework &amp; Suppliers'!$E$2:$E$5720,'Inst. by Framework &amp; Suppliers'!$A$2:$A$5720,$A43,'Inst. by Framework &amp; Suppliers'!$B$2:$B$5720,$B43)</f>
        <v>0</v>
      </c>
      <c r="F43" s="507">
        <f>SUMIFS('Inst. by Framework &amp; Suppliers'!F$2:F$5720,'Inst. by Framework &amp; Suppliers'!$B$2:$B$5720,$B$2:$B$5336,'Inst. by Framework &amp; Suppliers'!$A$2:$A$5720,$A43)</f>
        <v>2671.07</v>
      </c>
      <c r="G43" s="882">
        <f>SUMIFS('Inst. by Framework &amp; Suppliers'!G$2:G$5720,'Inst. by Framework &amp; Suppliers'!$B$2:$B$5720,$B$2:$B$5336,'Inst. by Framework &amp; Suppliers'!$A$2:$A$5720,$A43)</f>
        <v>13198.05</v>
      </c>
      <c r="H43" s="1444">
        <f>SUMIFS('Inst. by Framework &amp; Suppliers'!H$2:H$5720,'Inst. by Framework &amp; Suppliers'!$B$2:$B$5720,$B$2:$B$5336,'Inst. by Framework &amp; Suppliers'!$A$2:$A$5720,$A43)</f>
        <v>9860.1900000000023</v>
      </c>
      <c r="I43" s="1445">
        <f>SUMIFS('Inst. by Framework &amp; Suppliers'!I$2:I$5720,'Inst. by Framework &amp; Suppliers'!$B$2:$B$5720,$B$2:$B$5336,'Inst. by Framework &amp; Suppliers'!$A$2:$A$5720,$A43)</f>
        <v>12667.79</v>
      </c>
      <c r="J43" s="1446">
        <f>SUMIFS('Inst. by Framework &amp; Suppliers'!J$2:J$5720,'Inst. by Framework &amp; Suppliers'!$B$2:$B$5720,$B$2:$B$5336,'Inst. by Framework &amp; Suppliers'!$A$2:$A$5720,$A43)</f>
        <v>40.51</v>
      </c>
      <c r="K43" s="24">
        <f>SUMIFS('Inst. by Framework &amp; Suppliers'!K$2:K$5720,'Inst. by Framework &amp; Suppliers'!$B$2:$B$5720,$B$2:$B$5336,'Inst. by Framework &amp; Suppliers'!$A$2:$A$5720,$A43)</f>
        <v>437.19</v>
      </c>
      <c r="L43" s="23">
        <f t="shared" si="0"/>
        <v>0.54688500000000007</v>
      </c>
      <c r="M43" s="1592">
        <f>SUMIFS('South West Spends'!$AH$1:$AH$5018,'South West Spends'!$A$1:$A$5018,'Institution by Framework Totals'!B43,'South West Spends'!$C$1:$C$5018,'Institution by Framework Totals'!A43)</f>
        <v>396.68</v>
      </c>
      <c r="N43" s="1592">
        <f t="shared" si="1"/>
        <v>3.9668000000000001</v>
      </c>
      <c r="O43" s="1592">
        <f t="shared" si="2"/>
        <v>40.509999999999991</v>
      </c>
      <c r="P43" s="1592">
        <f t="shared" si="3"/>
        <v>0.54688499999999995</v>
      </c>
      <c r="Q43" s="14">
        <f t="shared" si="4"/>
        <v>4.5136849999999997</v>
      </c>
    </row>
    <row r="44" spans="1:17" x14ac:dyDescent="0.2">
      <c r="A44" s="15" t="s">
        <v>131</v>
      </c>
      <c r="B44" s="13" t="s">
        <v>206</v>
      </c>
      <c r="C44" s="140">
        <f>VLOOKUP(B44,'Admin Fees.'!$A$1:$C$46,2,FALSE)</f>
        <v>0.01</v>
      </c>
      <c r="D44" s="506">
        <f>SUMIFS('Inst. by Framework &amp; Suppliers'!$D$2:$D$5720,'Inst. by Framework &amp; Suppliers'!$A$2:$A$5720,$A44,'Inst. by Framework &amp; Suppliers'!$B$2:$B$5720,$B44)</f>
        <v>0</v>
      </c>
      <c r="E44" s="507">
        <f>SUMIFS('Inst. by Framework &amp; Suppliers'!$E$2:$E$5720,'Inst. by Framework &amp; Suppliers'!$A$2:$A$5720,$A44,'Inst. by Framework &amp; Suppliers'!$B$2:$B$5720,$B44)</f>
        <v>0</v>
      </c>
      <c r="F44" s="507">
        <f>SUMIFS('Inst. by Framework &amp; Suppliers'!F$2:F$5720,'Inst. by Framework &amp; Suppliers'!$B$2:$B$5720,$B$2:$B$5336,'Inst. by Framework &amp; Suppliers'!$A$2:$A$5720,$A44)</f>
        <v>3282.43</v>
      </c>
      <c r="G44" s="882">
        <f>SUMIFS('Inst. by Framework &amp; Suppliers'!G$2:G$5720,'Inst. by Framework &amp; Suppliers'!$B$2:$B$5720,$B$2:$B$5336,'Inst. by Framework &amp; Suppliers'!$A$2:$A$5720,$A44)</f>
        <v>11689.93</v>
      </c>
      <c r="H44" s="1444">
        <f>SUMIFS('Inst. by Framework &amp; Suppliers'!H$2:H$5720,'Inst. by Framework &amp; Suppliers'!$B$2:$B$5720,$B$2:$B$5336,'Inst. by Framework &amp; Suppliers'!$A$2:$A$5720,$A44)</f>
        <v>14770.78</v>
      </c>
      <c r="I44" s="1445">
        <f>SUMIFS('Inst. by Framework &amp; Suppliers'!I$2:I$5720,'Inst. by Framework &amp; Suppliers'!$B$2:$B$5720,$B$2:$B$5336,'Inst. by Framework &amp; Suppliers'!$A$2:$A$5720,$A44)</f>
        <v>13243.84</v>
      </c>
      <c r="J44" s="1446">
        <f>SUMIFS('Inst. by Framework &amp; Suppliers'!J$2:J$5720,'Inst. by Framework &amp; Suppliers'!$B$2:$B$5720,$B$2:$B$5336,'Inst. by Framework &amp; Suppliers'!$A$2:$A$5720,$A44)</f>
        <v>5551.67</v>
      </c>
      <c r="K44" s="24">
        <f>SUMIFS('Inst. by Framework &amp; Suppliers'!K$2:K$5720,'Inst. by Framework &amp; Suppliers'!$B$2:$B$5720,$B$2:$B$5336,'Inst. by Framework &amp; Suppliers'!$A$2:$A$5720,$A44)</f>
        <v>6890.25</v>
      </c>
      <c r="L44" s="23">
        <f t="shared" si="0"/>
        <v>74.947545000000005</v>
      </c>
      <c r="M44" s="1592">
        <f>SUMIFS('South West Spends'!$AH$1:$AH$5018,'South West Spends'!$A$1:$A$5018,'Institution by Framework Totals'!B44,'South West Spends'!$C$1:$C$5018,'Institution by Framework Totals'!A44)</f>
        <v>1338.58</v>
      </c>
      <c r="N44" s="1592">
        <f t="shared" si="1"/>
        <v>13.3858</v>
      </c>
      <c r="O44" s="1592">
        <f t="shared" si="2"/>
        <v>5551.67</v>
      </c>
      <c r="P44" s="1592">
        <f t="shared" si="3"/>
        <v>74.947545000000005</v>
      </c>
      <c r="Q44" s="14">
        <f t="shared" si="4"/>
        <v>88.333345000000008</v>
      </c>
    </row>
    <row r="45" spans="1:17" x14ac:dyDescent="0.2">
      <c r="A45" s="639" t="s">
        <v>226</v>
      </c>
      <c r="B45" s="13" t="s">
        <v>206</v>
      </c>
      <c r="C45" s="140">
        <f>VLOOKUP(B45,'Admin Fees.'!$A$1:$C$46,2,FALSE)</f>
        <v>0.01</v>
      </c>
      <c r="D45" s="506">
        <f>SUMIFS('Inst. by Framework &amp; Suppliers'!$D$2:$D$5720,'Inst. by Framework &amp; Suppliers'!$A$2:$A$5720,$A45,'Inst. by Framework &amp; Suppliers'!$B$2:$B$5720,$B45)</f>
        <v>0</v>
      </c>
      <c r="E45" s="507">
        <f>SUMIFS('Inst. by Framework &amp; Suppliers'!$E$2:$E$5720,'Inst. by Framework &amp; Suppliers'!$A$2:$A$5720,$A45,'Inst. by Framework &amp; Suppliers'!$B$2:$B$5720,$B45)</f>
        <v>0</v>
      </c>
      <c r="F45" s="507">
        <f>SUMIFS('Inst. by Framework &amp; Suppliers'!F$2:F$5720,'Inst. by Framework &amp; Suppliers'!$B$2:$B$5720,$B$2:$B$5336,'Inst. by Framework &amp; Suppliers'!$A$2:$A$5720,$A45)</f>
        <v>0</v>
      </c>
      <c r="G45" s="882">
        <f>SUMIFS('Inst. by Framework &amp; Suppliers'!G$2:G$5720,'Inst. by Framework &amp; Suppliers'!$B$2:$B$5720,$B$2:$B$5336,'Inst. by Framework &amp; Suppliers'!$A$2:$A$5720,$A45)</f>
        <v>0</v>
      </c>
      <c r="H45" s="1444">
        <f>SUMIFS('Inst. by Framework &amp; Suppliers'!H$2:H$5720,'Inst. by Framework &amp; Suppliers'!$B$2:$B$5720,$B$2:$B$5336,'Inst. by Framework &amp; Suppliers'!$A$2:$A$5720,$A45)</f>
        <v>955.1400000000001</v>
      </c>
      <c r="I45" s="1445">
        <f>SUMIFS('Inst. by Framework &amp; Suppliers'!I$2:I$5720,'Inst. by Framework &amp; Suppliers'!$B$2:$B$5720,$B$2:$B$5336,'Inst. by Framework &amp; Suppliers'!$A$2:$A$5720,$A45)</f>
        <v>1626.09</v>
      </c>
      <c r="J45" s="1446">
        <f>SUMIFS('Inst. by Framework &amp; Suppliers'!J$2:J$5720,'Inst. by Framework &amp; Suppliers'!$B$2:$B$5720,$B$2:$B$5336,'Inst. by Framework &amp; Suppliers'!$A$2:$A$5720,$A45)</f>
        <v>476.63</v>
      </c>
      <c r="K45" s="24">
        <f>SUMIFS('Inst. by Framework &amp; Suppliers'!K$2:K$5720,'Inst. by Framework &amp; Suppliers'!$B$2:$B$5720,$B$2:$B$5336,'Inst. by Framework &amp; Suppliers'!$A$2:$A$5720,$A45)</f>
        <v>703.36</v>
      </c>
      <c r="L45" s="23">
        <f t="shared" si="0"/>
        <v>6.4345050000000006</v>
      </c>
      <c r="M45" s="1592">
        <f>SUMIFS('South West Spends'!$AH$1:$AH$5018,'South West Spends'!$A$1:$A$5018,'Institution by Framework Totals'!B45,'South West Spends'!$C$1:$C$5018,'Institution by Framework Totals'!A45)</f>
        <v>226.73</v>
      </c>
      <c r="N45" s="1592">
        <f t="shared" si="1"/>
        <v>2.2673000000000001</v>
      </c>
      <c r="O45" s="1592">
        <f t="shared" si="2"/>
        <v>476.63</v>
      </c>
      <c r="P45" s="1592">
        <f t="shared" si="3"/>
        <v>6.4345050000000006</v>
      </c>
      <c r="Q45" s="14">
        <f t="shared" si="4"/>
        <v>8.7018050000000002</v>
      </c>
    </row>
    <row r="46" spans="1:17" x14ac:dyDescent="0.2">
      <c r="A46" s="15" t="s">
        <v>133</v>
      </c>
      <c r="B46" s="13" t="s">
        <v>206</v>
      </c>
      <c r="C46" s="140">
        <f>VLOOKUP(B46,'Admin Fees.'!$A$1:$C$46,2,FALSE)</f>
        <v>0.01</v>
      </c>
      <c r="D46" s="506">
        <f>SUMIFS('Inst. by Framework &amp; Suppliers'!$D$2:$D$5720,'Inst. by Framework &amp; Suppliers'!$A$2:$A$5720,$A46,'Inst. by Framework &amp; Suppliers'!$B$2:$B$5720,$B46)</f>
        <v>0</v>
      </c>
      <c r="E46" s="507">
        <f>SUMIFS('Inst. by Framework &amp; Suppliers'!$E$2:$E$5720,'Inst. by Framework &amp; Suppliers'!$A$2:$A$5720,$A46,'Inst. by Framework &amp; Suppliers'!$B$2:$B$5720,$B46)</f>
        <v>0</v>
      </c>
      <c r="F46" s="507">
        <f>SUMIFS('Inst. by Framework &amp; Suppliers'!F$2:F$5720,'Inst. by Framework &amp; Suppliers'!$B$2:$B$5720,$B$2:$B$5336,'Inst. by Framework &amp; Suppliers'!$A$2:$A$5720,$A46)</f>
        <v>46.56</v>
      </c>
      <c r="G46" s="882">
        <f>SUMIFS('Inst. by Framework &amp; Suppliers'!G$2:G$5720,'Inst. by Framework &amp; Suppliers'!$B$2:$B$5720,$B$2:$B$5336,'Inst. by Framework &amp; Suppliers'!$A$2:$A$5720,$A46)</f>
        <v>539.36999999999989</v>
      </c>
      <c r="H46" s="1444">
        <f>SUMIFS('Inst. by Framework &amp; Suppliers'!H$2:H$5720,'Inst. by Framework &amp; Suppliers'!$B$2:$B$5720,$B$2:$B$5336,'Inst. by Framework &amp; Suppliers'!$A$2:$A$5720,$A46)</f>
        <v>476.03000000000009</v>
      </c>
      <c r="I46" s="1445">
        <f>SUMIFS('Inst. by Framework &amp; Suppliers'!I$2:I$5720,'Inst. by Framework &amp; Suppliers'!$B$2:$B$5720,$B$2:$B$5336,'Inst. by Framework &amp; Suppliers'!$A$2:$A$5720,$A46)</f>
        <v>736.54</v>
      </c>
      <c r="J46" s="1446">
        <f>SUMIFS('Inst. by Framework &amp; Suppliers'!J$2:J$5720,'Inst. by Framework &amp; Suppliers'!$B$2:$B$5720,$B$2:$B$5336,'Inst. by Framework &amp; Suppliers'!$A$2:$A$5720,$A46)</f>
        <v>85.31</v>
      </c>
      <c r="K46" s="24">
        <f>SUMIFS('Inst. by Framework &amp; Suppliers'!K$2:K$5720,'Inst. by Framework &amp; Suppliers'!$B$2:$B$5720,$B$2:$B$5336,'Inst. by Framework &amp; Suppliers'!$A$2:$A$5720,$A46)</f>
        <v>136.23000000000002</v>
      </c>
      <c r="L46" s="23">
        <f t="shared" si="0"/>
        <v>1.1516850000000001</v>
      </c>
      <c r="M46" s="1592">
        <f>SUMIFS('South West Spends'!$AH$1:$AH$5018,'South West Spends'!$A$1:$A$5018,'Institution by Framework Totals'!B46,'South West Spends'!$C$1:$C$5018,'Institution by Framework Totals'!A46)</f>
        <v>50.92</v>
      </c>
      <c r="N46" s="1592">
        <f t="shared" si="1"/>
        <v>0.50919999999999999</v>
      </c>
      <c r="O46" s="1592">
        <f t="shared" si="2"/>
        <v>85.310000000000016</v>
      </c>
      <c r="P46" s="1592">
        <f t="shared" si="3"/>
        <v>1.1516850000000003</v>
      </c>
      <c r="Q46" s="14">
        <f t="shared" si="4"/>
        <v>1.6608850000000004</v>
      </c>
    </row>
    <row r="47" spans="1:17" x14ac:dyDescent="0.2">
      <c r="A47" s="15" t="s">
        <v>134</v>
      </c>
      <c r="B47" s="13" t="s">
        <v>206</v>
      </c>
      <c r="C47" s="140">
        <f>VLOOKUP(B47,'Admin Fees.'!$A$1:$C$46,2,FALSE)</f>
        <v>0.01</v>
      </c>
      <c r="D47" s="506">
        <f>SUMIFS('Inst. by Framework &amp; Suppliers'!$D$2:$D$5720,'Inst. by Framework &amp; Suppliers'!$A$2:$A$5720,$A47,'Inst. by Framework &amp; Suppliers'!$B$2:$B$5720,$B47)</f>
        <v>0</v>
      </c>
      <c r="E47" s="507">
        <f>SUMIFS('Inst. by Framework &amp; Suppliers'!$E$2:$E$5720,'Inst. by Framework &amp; Suppliers'!$A$2:$A$5720,$A47,'Inst. by Framework &amp; Suppliers'!$B$2:$B$5720,$B47)</f>
        <v>0</v>
      </c>
      <c r="F47" s="507">
        <f>SUMIFS('Inst. by Framework &amp; Suppliers'!F$2:F$5720,'Inst. by Framework &amp; Suppliers'!$B$2:$B$5720,$B$2:$B$5336,'Inst. by Framework &amp; Suppliers'!$A$2:$A$5720,$A47)</f>
        <v>24.72</v>
      </c>
      <c r="G47" s="882">
        <f>SUMIFS('Inst. by Framework &amp; Suppliers'!G$2:G$5720,'Inst. by Framework &amp; Suppliers'!$B$2:$B$5720,$B$2:$B$5336,'Inst. by Framework &amp; Suppliers'!$A$2:$A$5720,$A47)</f>
        <v>790</v>
      </c>
      <c r="H47" s="1444">
        <f>SUMIFS('Inst. by Framework &amp; Suppliers'!H$2:H$5720,'Inst. by Framework &amp; Suppliers'!$B$2:$B$5720,$B$2:$B$5336,'Inst. by Framework &amp; Suppliers'!$A$2:$A$5720,$A47)</f>
        <v>126.06</v>
      </c>
      <c r="I47" s="1445">
        <f>SUMIFS('Inst. by Framework &amp; Suppliers'!I$2:I$5720,'Inst. by Framework &amp; Suppliers'!$B$2:$B$5720,$B$2:$B$5336,'Inst. by Framework &amp; Suppliers'!$A$2:$A$5720,$A47)</f>
        <v>0</v>
      </c>
      <c r="J47" s="1446">
        <f>SUMIFS('Inst. by Framework &amp; Suppliers'!J$2:J$5720,'Inst. by Framework &amp; Suppliers'!$B$2:$B$5720,$B$2:$B$5336,'Inst. by Framework &amp; Suppliers'!$A$2:$A$5720,$A47)</f>
        <v>0</v>
      </c>
      <c r="K47" s="24">
        <f>SUMIFS('Inst. by Framework &amp; Suppliers'!K$2:K$5720,'Inst. by Framework &amp; Suppliers'!$B$2:$B$5720,$B$2:$B$5336,'Inst. by Framework &amp; Suppliers'!$A$2:$A$5720,$A47)</f>
        <v>0</v>
      </c>
      <c r="L47" s="23">
        <f t="shared" si="0"/>
        <v>0</v>
      </c>
      <c r="M47" s="1592">
        <f>SUMIFS('South West Spends'!$AH$1:$AH$5018,'South West Spends'!$A$1:$A$5018,'Institution by Framework Totals'!B47,'South West Spends'!$C$1:$C$5018,'Institution by Framework Totals'!A47)</f>
        <v>0</v>
      </c>
      <c r="N47" s="1592">
        <f t="shared" si="1"/>
        <v>0</v>
      </c>
      <c r="O47" s="1592">
        <f t="shared" si="2"/>
        <v>0</v>
      </c>
      <c r="P47" s="1592">
        <f t="shared" si="3"/>
        <v>0</v>
      </c>
      <c r="Q47" s="14">
        <f t="shared" si="4"/>
        <v>0</v>
      </c>
    </row>
    <row r="48" spans="1:17" x14ac:dyDescent="0.2">
      <c r="A48" s="15" t="s">
        <v>135</v>
      </c>
      <c r="B48" s="13" t="s">
        <v>206</v>
      </c>
      <c r="C48" s="140">
        <f>VLOOKUP(B48,'Admin Fees.'!$A$1:$C$46,2,FALSE)</f>
        <v>0.01</v>
      </c>
      <c r="D48" s="506">
        <f>SUMIFS('Inst. by Framework &amp; Suppliers'!$D$2:$D$5720,'Inst. by Framework &amp; Suppliers'!$A$2:$A$5720,$A48,'Inst. by Framework &amp; Suppliers'!$B$2:$B$5720,$B48)</f>
        <v>0</v>
      </c>
      <c r="E48" s="507">
        <f>SUMIFS('Inst. by Framework &amp; Suppliers'!$E$2:$E$5720,'Inst. by Framework &amp; Suppliers'!$A$2:$A$5720,$A48,'Inst. by Framework &amp; Suppliers'!$B$2:$B$5720,$B48)</f>
        <v>0</v>
      </c>
      <c r="F48" s="507">
        <f>SUMIFS('Inst. by Framework &amp; Suppliers'!F$2:F$5720,'Inst. by Framework &amp; Suppliers'!$B$2:$B$5720,$B$2:$B$5336,'Inst. by Framework &amp; Suppliers'!$A$2:$A$5720,$A48)</f>
        <v>0</v>
      </c>
      <c r="G48" s="882">
        <f>SUMIFS('Inst. by Framework &amp; Suppliers'!G$2:G$5720,'Inst. by Framework &amp; Suppliers'!$B$2:$B$5720,$B$2:$B$5336,'Inst. by Framework &amp; Suppliers'!$A$2:$A$5720,$A48)</f>
        <v>73.2</v>
      </c>
      <c r="H48" s="1444">
        <f>SUMIFS('Inst. by Framework &amp; Suppliers'!H$2:H$5720,'Inst. by Framework &amp; Suppliers'!$B$2:$B$5720,$B$2:$B$5336,'Inst. by Framework &amp; Suppliers'!$A$2:$A$5720,$A48)</f>
        <v>77.960000000000008</v>
      </c>
      <c r="I48" s="1445">
        <f>SUMIFS('Inst. by Framework &amp; Suppliers'!I$2:I$5720,'Inst. by Framework &amp; Suppliers'!$B$2:$B$5720,$B$2:$B$5336,'Inst. by Framework &amp; Suppliers'!$A$2:$A$5720,$A48)</f>
        <v>0</v>
      </c>
      <c r="J48" s="1446">
        <f>SUMIFS('Inst. by Framework &amp; Suppliers'!J$2:J$5720,'Inst. by Framework &amp; Suppliers'!$B$2:$B$5720,$B$2:$B$5336,'Inst. by Framework &amp; Suppliers'!$A$2:$A$5720,$A48)</f>
        <v>0</v>
      </c>
      <c r="K48" s="24">
        <f>SUMIFS('Inst. by Framework &amp; Suppliers'!K$2:K$5720,'Inst. by Framework &amp; Suppliers'!$B$2:$B$5720,$B$2:$B$5336,'Inst. by Framework &amp; Suppliers'!$A$2:$A$5720,$A48)</f>
        <v>10.87</v>
      </c>
      <c r="L48" s="23">
        <f t="shared" si="0"/>
        <v>0</v>
      </c>
      <c r="M48" s="1592">
        <f>SUMIFS('South West Spends'!$AH$1:$AH$5018,'South West Spends'!$A$1:$A$5018,'Institution by Framework Totals'!B48,'South West Spends'!$C$1:$C$5018,'Institution by Framework Totals'!A48)</f>
        <v>10.87</v>
      </c>
      <c r="N48" s="1592">
        <f t="shared" si="1"/>
        <v>0.10869999999999999</v>
      </c>
      <c r="O48" s="1592">
        <f t="shared" si="2"/>
        <v>0</v>
      </c>
      <c r="P48" s="1592">
        <f t="shared" si="3"/>
        <v>0</v>
      </c>
      <c r="Q48" s="14">
        <f t="shared" si="4"/>
        <v>0.10869999999999999</v>
      </c>
    </row>
    <row r="49" spans="1:17" x14ac:dyDescent="0.2">
      <c r="A49" s="727" t="s">
        <v>253</v>
      </c>
      <c r="B49" s="13" t="s">
        <v>206</v>
      </c>
      <c r="C49" s="140">
        <f>VLOOKUP(B49,'Admin Fees.'!$A$1:$C$46,2,FALSE)</f>
        <v>0.01</v>
      </c>
      <c r="D49" s="506">
        <f>SUMIFS('Inst. by Framework &amp; Suppliers'!$D$2:$D$5720,'Inst. by Framework &amp; Suppliers'!$A$2:$A$5720,$A49,'Inst. by Framework &amp; Suppliers'!$B$2:$B$5720,$B49)</f>
        <v>0</v>
      </c>
      <c r="E49" s="507">
        <f>SUMIFS('Inst. by Framework &amp; Suppliers'!$E$2:$E$5720,'Inst. by Framework &amp; Suppliers'!$A$2:$A$5720,$A49,'Inst. by Framework &amp; Suppliers'!$B$2:$B$5720,$B49)</f>
        <v>0</v>
      </c>
      <c r="F49" s="507">
        <f>SUMIFS('Inst. by Framework &amp; Suppliers'!F$2:F$5720,'Inst. by Framework &amp; Suppliers'!$B$2:$B$5720,$B$2:$B$5336,'Inst. by Framework &amp; Suppliers'!$A$2:$A$5720,$A49)</f>
        <v>0</v>
      </c>
      <c r="G49" s="882">
        <f>SUMIFS('Inst. by Framework &amp; Suppliers'!G$2:G$5720,'Inst. by Framework &amp; Suppliers'!$B$2:$B$5720,$B$2:$B$5336,'Inst. by Framework &amp; Suppliers'!$A$2:$A$5720,$A49)</f>
        <v>0</v>
      </c>
      <c r="H49" s="1444">
        <f>SUMIFS('Inst. by Framework &amp; Suppliers'!H$2:H$5720,'Inst. by Framework &amp; Suppliers'!$B$2:$B$5720,$B$2:$B$5336,'Inst. by Framework &amp; Suppliers'!$A$2:$A$5720,$A49)</f>
        <v>0.03</v>
      </c>
      <c r="I49" s="1445">
        <f>SUMIFS('Inst. by Framework &amp; Suppliers'!I$2:I$5720,'Inst. by Framework &amp; Suppliers'!$B$2:$B$5720,$B$2:$B$5336,'Inst. by Framework &amp; Suppliers'!$A$2:$A$5720,$A49)</f>
        <v>0</v>
      </c>
      <c r="J49" s="1446">
        <f>SUMIFS('Inst. by Framework &amp; Suppliers'!J$2:J$5720,'Inst. by Framework &amp; Suppliers'!$B$2:$B$5720,$B$2:$B$5336,'Inst. by Framework &amp; Suppliers'!$A$2:$A$5720,$A49)</f>
        <v>0</v>
      </c>
      <c r="K49" s="24">
        <f>SUMIFS('Inst. by Framework &amp; Suppliers'!K$2:K$5720,'Inst. by Framework &amp; Suppliers'!$B$2:$B$5720,$B$2:$B$5336,'Inst. by Framework &amp; Suppliers'!$A$2:$A$5720,$A49)</f>
        <v>0</v>
      </c>
      <c r="L49" s="23">
        <f t="shared" si="0"/>
        <v>0</v>
      </c>
      <c r="M49" s="1592">
        <f>SUMIFS('South West Spends'!$AH$1:$AH$5018,'South West Spends'!$A$1:$A$5018,'Institution by Framework Totals'!B49,'South West Spends'!$C$1:$C$5018,'Institution by Framework Totals'!A49)</f>
        <v>0</v>
      </c>
      <c r="N49" s="1592">
        <f t="shared" si="1"/>
        <v>0</v>
      </c>
      <c r="O49" s="1592">
        <f t="shared" si="2"/>
        <v>0</v>
      </c>
      <c r="P49" s="1592">
        <f t="shared" si="3"/>
        <v>0</v>
      </c>
      <c r="Q49" s="14">
        <f t="shared" si="4"/>
        <v>0</v>
      </c>
    </row>
    <row r="50" spans="1:17" x14ac:dyDescent="0.2">
      <c r="A50" s="727" t="s">
        <v>254</v>
      </c>
      <c r="B50" s="13" t="s">
        <v>206</v>
      </c>
      <c r="C50" s="140">
        <f>VLOOKUP(B50,'Admin Fees.'!$A$1:$C$46,2,FALSE)</f>
        <v>0.01</v>
      </c>
      <c r="D50" s="506">
        <f>SUMIFS('Inst. by Framework &amp; Suppliers'!$D$2:$D$5720,'Inst. by Framework &amp; Suppliers'!$A$2:$A$5720,$A50,'Inst. by Framework &amp; Suppliers'!$B$2:$B$5720,$B50)</f>
        <v>0</v>
      </c>
      <c r="E50" s="507">
        <f>SUMIFS('Inst. by Framework &amp; Suppliers'!$E$2:$E$5720,'Inst. by Framework &amp; Suppliers'!$A$2:$A$5720,$A50,'Inst. by Framework &amp; Suppliers'!$B$2:$B$5720,$B50)</f>
        <v>0</v>
      </c>
      <c r="F50" s="507">
        <f>SUMIFS('Inst. by Framework &amp; Suppliers'!F$2:F$5720,'Inst. by Framework &amp; Suppliers'!$B$2:$B$5720,$B$2:$B$5336,'Inst. by Framework &amp; Suppliers'!$A$2:$A$5720,$A50)</f>
        <v>0</v>
      </c>
      <c r="G50" s="882">
        <f>SUMIFS('Inst. by Framework &amp; Suppliers'!G$2:G$5720,'Inst. by Framework &amp; Suppliers'!$B$2:$B$5720,$B$2:$B$5336,'Inst. by Framework &amp; Suppliers'!$A$2:$A$5720,$A50)</f>
        <v>0</v>
      </c>
      <c r="H50" s="1444">
        <f>SUMIFS('Inst. by Framework &amp; Suppliers'!H$2:H$5720,'Inst. by Framework &amp; Suppliers'!$B$2:$B$5720,$B$2:$B$5336,'Inst. by Framework &amp; Suppliers'!$A$2:$A$5720,$A50)</f>
        <v>0.02</v>
      </c>
      <c r="I50" s="1445">
        <f>SUMIFS('Inst. by Framework &amp; Suppliers'!I$2:I$5720,'Inst. by Framework &amp; Suppliers'!$B$2:$B$5720,$B$2:$B$5336,'Inst. by Framework &amp; Suppliers'!$A$2:$A$5720,$A50)</f>
        <v>260.58</v>
      </c>
      <c r="J50" s="1446">
        <f>SUMIFS('Inst. by Framework &amp; Suppliers'!J$2:J$5720,'Inst. by Framework &amp; Suppliers'!$B$2:$B$5720,$B$2:$B$5336,'Inst. by Framework &amp; Suppliers'!$A$2:$A$5720,$A50)</f>
        <v>133.85999999999999</v>
      </c>
      <c r="K50" s="24">
        <f>SUMIFS('Inst. by Framework &amp; Suppliers'!K$2:K$5720,'Inst. by Framework &amp; Suppliers'!$B$2:$B$5720,$B$2:$B$5336,'Inst. by Framework &amp; Suppliers'!$A$2:$A$5720,$A50)</f>
        <v>175.04</v>
      </c>
      <c r="L50" s="23">
        <f t="shared" si="0"/>
        <v>1.80711</v>
      </c>
      <c r="M50" s="1592">
        <f>SUMIFS('South West Spends'!$AH$1:$AH$5018,'South West Spends'!$A$1:$A$5018,'Institution by Framework Totals'!B50,'South West Spends'!$C$1:$C$5018,'Institution by Framework Totals'!A50)</f>
        <v>41.18</v>
      </c>
      <c r="N50" s="1592">
        <f t="shared" si="1"/>
        <v>0.4118</v>
      </c>
      <c r="O50" s="1592">
        <f t="shared" si="2"/>
        <v>133.85999999999999</v>
      </c>
      <c r="P50" s="1592">
        <f t="shared" si="3"/>
        <v>1.80711</v>
      </c>
      <c r="Q50" s="14">
        <f t="shared" si="4"/>
        <v>2.2189100000000002</v>
      </c>
    </row>
    <row r="51" spans="1:17" x14ac:dyDescent="0.2">
      <c r="A51" s="931" t="s">
        <v>137</v>
      </c>
      <c r="B51" s="13" t="s">
        <v>206</v>
      </c>
      <c r="C51" s="140">
        <f>VLOOKUP(B51,'Admin Fees.'!$A$1:$C$46,2,FALSE)</f>
        <v>0.01</v>
      </c>
      <c r="D51" s="506">
        <f>SUMIFS('Inst. by Framework &amp; Suppliers'!$D$2:$D$5720,'Inst. by Framework &amp; Suppliers'!$A$2:$A$5720,$A51,'Inst. by Framework &amp; Suppliers'!$B$2:$B$5720,$B51)</f>
        <v>0</v>
      </c>
      <c r="E51" s="507">
        <f>SUMIFS('Inst. by Framework &amp; Suppliers'!$E$2:$E$5720,'Inst. by Framework &amp; Suppliers'!$A$2:$A$5720,$A51,'Inst. by Framework &amp; Suppliers'!$B$2:$B$5720,$B51)</f>
        <v>0</v>
      </c>
      <c r="F51" s="507">
        <f>SUMIFS('Inst. by Framework &amp; Suppliers'!F$2:F$5720,'Inst. by Framework &amp; Suppliers'!$B$2:$B$5720,$B$2:$B$5336,'Inst. by Framework &amp; Suppliers'!$A$2:$A$5720,$A51)</f>
        <v>0</v>
      </c>
      <c r="G51" s="882">
        <f>SUMIFS('Inst. by Framework &amp; Suppliers'!G$2:G$5720,'Inst. by Framework &amp; Suppliers'!$B$2:$B$5720,$B$2:$B$5336,'Inst. by Framework &amp; Suppliers'!$A$2:$A$5720,$A51)</f>
        <v>0</v>
      </c>
      <c r="H51" s="1444">
        <f>SUMIFS('Inst. by Framework &amp; Suppliers'!H$2:H$5720,'Inst. by Framework &amp; Suppliers'!$B$2:$B$5720,$B$2:$B$5336,'Inst. by Framework &amp; Suppliers'!$A$2:$A$5720,$A51)</f>
        <v>0</v>
      </c>
      <c r="I51" s="1445">
        <f>SUMIFS('Inst. by Framework &amp; Suppliers'!I$2:I$5720,'Inst. by Framework &amp; Suppliers'!$B$2:$B$5720,$B$2:$B$5336,'Inst. by Framework &amp; Suppliers'!$A$2:$A$5720,$A51)</f>
        <v>48.39</v>
      </c>
      <c r="J51" s="1446">
        <f>SUMIFS('Inst. by Framework &amp; Suppliers'!J$2:J$5720,'Inst. by Framework &amp; Suppliers'!$B$2:$B$5720,$B$2:$B$5336,'Inst. by Framework &amp; Suppliers'!$A$2:$A$5720,$A51)</f>
        <v>0</v>
      </c>
      <c r="K51" s="24">
        <f>SUMIFS('Inst. by Framework &amp; Suppliers'!K$2:K$5720,'Inst. by Framework &amp; Suppliers'!$B$2:$B$5720,$B$2:$B$5336,'Inst. by Framework &amp; Suppliers'!$A$2:$A$5720,$A51)</f>
        <v>0</v>
      </c>
      <c r="L51" s="23">
        <f t="shared" si="0"/>
        <v>0</v>
      </c>
      <c r="M51" s="1592">
        <f>SUMIFS('South West Spends'!$AH$1:$AH$5018,'South West Spends'!$A$1:$A$5018,'Institution by Framework Totals'!B51,'South West Spends'!$C$1:$C$5018,'Institution by Framework Totals'!A51)</f>
        <v>0</v>
      </c>
      <c r="N51" s="1592">
        <f t="shared" si="1"/>
        <v>0</v>
      </c>
      <c r="O51" s="1592">
        <f t="shared" si="2"/>
        <v>0</v>
      </c>
      <c r="P51" s="1592">
        <f t="shared" si="3"/>
        <v>0</v>
      </c>
      <c r="Q51" s="14">
        <f t="shared" si="4"/>
        <v>0</v>
      </c>
    </row>
    <row r="52" spans="1:17" x14ac:dyDescent="0.2">
      <c r="A52" s="15" t="s">
        <v>138</v>
      </c>
      <c r="B52" s="13" t="s">
        <v>206</v>
      </c>
      <c r="C52" s="140">
        <f>VLOOKUP(B52,'Admin Fees.'!$A$1:$C$46,2,FALSE)</f>
        <v>0.01</v>
      </c>
      <c r="D52" s="506">
        <f>SUMIFS('Inst. by Framework &amp; Suppliers'!$D$2:$D$5720,'Inst. by Framework &amp; Suppliers'!$A$2:$A$5720,$A52,'Inst. by Framework &amp; Suppliers'!$B$2:$B$5720,$B52)</f>
        <v>0</v>
      </c>
      <c r="E52" s="507">
        <f>SUMIFS('Inst. by Framework &amp; Suppliers'!$E$2:$E$5720,'Inst. by Framework &amp; Suppliers'!$A$2:$A$5720,$A52,'Inst. by Framework &amp; Suppliers'!$B$2:$B$5720,$B52)</f>
        <v>0</v>
      </c>
      <c r="F52" s="507">
        <f>SUMIFS('Inst. by Framework &amp; Suppliers'!F$2:F$5720,'Inst. by Framework &amp; Suppliers'!$B$2:$B$5720,$B$2:$B$5336,'Inst. by Framework &amp; Suppliers'!$A$2:$A$5720,$A52)</f>
        <v>54.120000000000005</v>
      </c>
      <c r="G52" s="882">
        <f>SUMIFS('Inst. by Framework &amp; Suppliers'!G$2:G$5720,'Inst. by Framework &amp; Suppliers'!$B$2:$B$5720,$B$2:$B$5336,'Inst. by Framework &amp; Suppliers'!$A$2:$A$5720,$A52)</f>
        <v>459.84999999999997</v>
      </c>
      <c r="H52" s="1444">
        <f>SUMIFS('Inst. by Framework &amp; Suppliers'!H$2:H$5720,'Inst. by Framework &amp; Suppliers'!$B$2:$B$5720,$B$2:$B$5336,'Inst. by Framework &amp; Suppliers'!$A$2:$A$5720,$A52)</f>
        <v>303.06</v>
      </c>
      <c r="I52" s="1445">
        <f>SUMIFS('Inst. by Framework &amp; Suppliers'!I$2:I$5720,'Inst. by Framework &amp; Suppliers'!$B$2:$B$5720,$B$2:$B$5336,'Inst. by Framework &amp; Suppliers'!$A$2:$A$5720,$A52)</f>
        <v>591.82000000000005</v>
      </c>
      <c r="J52" s="1446">
        <f>SUMIFS('Inst. by Framework &amp; Suppliers'!J$2:J$5720,'Inst. by Framework &amp; Suppliers'!$B$2:$B$5720,$B$2:$B$5336,'Inst. by Framework &amp; Suppliers'!$A$2:$A$5720,$A52)</f>
        <v>0</v>
      </c>
      <c r="K52" s="24">
        <f>SUMIFS('Inst. by Framework &amp; Suppliers'!K$2:K$5720,'Inst. by Framework &amp; Suppliers'!$B$2:$B$5720,$B$2:$B$5336,'Inst. by Framework &amp; Suppliers'!$A$2:$A$5720,$A52)</f>
        <v>31.740000000000002</v>
      </c>
      <c r="L52" s="23">
        <f t="shared" si="0"/>
        <v>0</v>
      </c>
      <c r="M52" s="1592">
        <f>SUMIFS('South West Spends'!$AH$1:$AH$5018,'South West Spends'!$A$1:$A$5018,'Institution by Framework Totals'!B52,'South West Spends'!$C$1:$C$5018,'Institution by Framework Totals'!A52)</f>
        <v>31.740000000000002</v>
      </c>
      <c r="N52" s="1592">
        <f t="shared" si="1"/>
        <v>0.31740000000000002</v>
      </c>
      <c r="O52" s="1592">
        <f t="shared" si="2"/>
        <v>0</v>
      </c>
      <c r="P52" s="1592">
        <f t="shared" si="3"/>
        <v>0</v>
      </c>
      <c r="Q52" s="14">
        <f t="shared" si="4"/>
        <v>0.31740000000000002</v>
      </c>
    </row>
    <row r="53" spans="1:17" x14ac:dyDescent="0.2">
      <c r="A53" s="392" t="s">
        <v>139</v>
      </c>
      <c r="B53" s="13" t="s">
        <v>206</v>
      </c>
      <c r="C53" s="140">
        <f>VLOOKUP(B53,'Admin Fees.'!$A$1:$C$46,2,FALSE)</f>
        <v>0.01</v>
      </c>
      <c r="D53" s="506">
        <f>SUMIFS('Inst. by Framework &amp; Suppliers'!$D$2:$D$5720,'Inst. by Framework &amp; Suppliers'!$A$2:$A$5720,$A53,'Inst. by Framework &amp; Suppliers'!$B$2:$B$5720,$B53)</f>
        <v>0</v>
      </c>
      <c r="E53" s="507">
        <f>SUMIFS('Inst. by Framework &amp; Suppliers'!$E$2:$E$5720,'Inst. by Framework &amp; Suppliers'!$A$2:$A$5720,$A53,'Inst. by Framework &amp; Suppliers'!$B$2:$B$5720,$B53)</f>
        <v>0</v>
      </c>
      <c r="F53" s="507">
        <f>SUMIFS('Inst. by Framework &amp; Suppliers'!F$2:F$5720,'Inst. by Framework &amp; Suppliers'!$B$2:$B$5720,$B$2:$B$5336,'Inst. by Framework &amp; Suppliers'!$A$2:$A$5720,$A53)</f>
        <v>0</v>
      </c>
      <c r="G53" s="882">
        <f>SUMIFS('Inst. by Framework &amp; Suppliers'!G$2:G$5720,'Inst. by Framework &amp; Suppliers'!$B$2:$B$5720,$B$2:$B$5336,'Inst. by Framework &amp; Suppliers'!$A$2:$A$5720,$A53)</f>
        <v>96.23</v>
      </c>
      <c r="H53" s="1444">
        <f>SUMIFS('Inst. by Framework &amp; Suppliers'!H$2:H$5720,'Inst. by Framework &amp; Suppliers'!$B$2:$B$5720,$B$2:$B$5336,'Inst. by Framework &amp; Suppliers'!$A$2:$A$5720,$A53)</f>
        <v>0.02</v>
      </c>
      <c r="I53" s="1445">
        <f>SUMIFS('Inst. by Framework &amp; Suppliers'!I$2:I$5720,'Inst. by Framework &amp; Suppliers'!$B$2:$B$5720,$B$2:$B$5336,'Inst. by Framework &amp; Suppliers'!$A$2:$A$5720,$A53)</f>
        <v>0.08</v>
      </c>
      <c r="J53" s="1446">
        <f>SUMIFS('Inst. by Framework &amp; Suppliers'!J$2:J$5720,'Inst. by Framework &amp; Suppliers'!$B$2:$B$5720,$B$2:$B$5336,'Inst. by Framework &amp; Suppliers'!$A$2:$A$5720,$A53)</f>
        <v>0</v>
      </c>
      <c r="K53" s="24">
        <f>SUMIFS('Inst. by Framework &amp; Suppliers'!K$2:K$5720,'Inst. by Framework &amp; Suppliers'!$B$2:$B$5720,$B$2:$B$5336,'Inst. by Framework &amp; Suppliers'!$A$2:$A$5720,$A53)</f>
        <v>0</v>
      </c>
      <c r="L53" s="23">
        <f t="shared" si="0"/>
        <v>0</v>
      </c>
      <c r="M53" s="1592">
        <f>SUMIFS('South West Spends'!$AH$1:$AH$5018,'South West Spends'!$A$1:$A$5018,'Institution by Framework Totals'!B53,'South West Spends'!$C$1:$C$5018,'Institution by Framework Totals'!A53)</f>
        <v>0</v>
      </c>
      <c r="N53" s="1592">
        <f t="shared" si="1"/>
        <v>0</v>
      </c>
      <c r="O53" s="1592">
        <f t="shared" si="2"/>
        <v>0</v>
      </c>
      <c r="P53" s="1592">
        <f t="shared" si="3"/>
        <v>0</v>
      </c>
      <c r="Q53" s="14">
        <f t="shared" si="4"/>
        <v>0</v>
      </c>
    </row>
    <row r="54" spans="1:17" x14ac:dyDescent="0.2">
      <c r="A54" s="307" t="s">
        <v>156</v>
      </c>
      <c r="B54" s="13" t="s">
        <v>206</v>
      </c>
      <c r="C54" s="140">
        <f>VLOOKUP(B54,'Admin Fees.'!$A$1:$C$46,2,FALSE)</f>
        <v>0.01</v>
      </c>
      <c r="D54" s="506">
        <f>SUMIFS('Inst. by Framework &amp; Suppliers'!$D$2:$D$5720,'Inst. by Framework &amp; Suppliers'!$A$2:$A$5720,$A54,'Inst. by Framework &amp; Suppliers'!$B$2:$B$5720,$B54)</f>
        <v>0</v>
      </c>
      <c r="E54" s="507">
        <f>SUMIFS('Inst. by Framework &amp; Suppliers'!$E$2:$E$5720,'Inst. by Framework &amp; Suppliers'!$A$2:$A$5720,$A54,'Inst. by Framework &amp; Suppliers'!$B$2:$B$5720,$B54)</f>
        <v>0</v>
      </c>
      <c r="F54" s="507">
        <f>SUMIFS('Inst. by Framework &amp; Suppliers'!F$2:F$5720,'Inst. by Framework &amp; Suppliers'!$B$2:$B$5720,$B$2:$B$5336,'Inst. by Framework &amp; Suppliers'!$A$2:$A$5720,$A54)</f>
        <v>0</v>
      </c>
      <c r="G54" s="882">
        <f>SUMIFS('Inst. by Framework &amp; Suppliers'!G$2:G$5720,'Inst. by Framework &amp; Suppliers'!$B$2:$B$5720,$B$2:$B$5336,'Inst. by Framework &amp; Suppliers'!$A$2:$A$5720,$A54)</f>
        <v>0.01</v>
      </c>
      <c r="H54" s="1444">
        <f>SUMIFS('Inst. by Framework &amp; Suppliers'!H$2:H$5720,'Inst. by Framework &amp; Suppliers'!$B$2:$B$5720,$B$2:$B$5336,'Inst. by Framework &amp; Suppliers'!$A$2:$A$5720,$A54)</f>
        <v>53.930000000000007</v>
      </c>
      <c r="I54" s="1445">
        <f>SUMIFS('Inst. by Framework &amp; Suppliers'!I$2:I$5720,'Inst. by Framework &amp; Suppliers'!$B$2:$B$5720,$B$2:$B$5336,'Inst. by Framework &amp; Suppliers'!$A$2:$A$5720,$A54)</f>
        <v>0</v>
      </c>
      <c r="J54" s="1446">
        <f>SUMIFS('Inst. by Framework &amp; Suppliers'!J$2:J$5720,'Inst. by Framework &amp; Suppliers'!$B$2:$B$5720,$B$2:$B$5336,'Inst. by Framework &amp; Suppliers'!$A$2:$A$5720,$A54)</f>
        <v>0</v>
      </c>
      <c r="K54" s="24">
        <f>SUMIFS('Inst. by Framework &amp; Suppliers'!K$2:K$5720,'Inst. by Framework &amp; Suppliers'!$B$2:$B$5720,$B$2:$B$5336,'Inst. by Framework &amp; Suppliers'!$A$2:$A$5720,$A54)</f>
        <v>0</v>
      </c>
      <c r="L54" s="23">
        <f t="shared" si="0"/>
        <v>0</v>
      </c>
      <c r="M54" s="1592">
        <f>SUMIFS('South West Spends'!$AH$1:$AH$5018,'South West Spends'!$A$1:$A$5018,'Institution by Framework Totals'!B54,'South West Spends'!$C$1:$C$5018,'Institution by Framework Totals'!A54)</f>
        <v>0</v>
      </c>
      <c r="N54" s="1592">
        <f t="shared" si="1"/>
        <v>0</v>
      </c>
      <c r="O54" s="1592">
        <f t="shared" si="2"/>
        <v>0</v>
      </c>
      <c r="P54" s="1592">
        <f t="shared" si="3"/>
        <v>0</v>
      </c>
      <c r="Q54" s="14">
        <f t="shared" si="4"/>
        <v>0</v>
      </c>
    </row>
    <row r="55" spans="1:17" x14ac:dyDescent="0.2">
      <c r="A55" s="293" t="s">
        <v>148</v>
      </c>
      <c r="B55" s="13" t="s">
        <v>206</v>
      </c>
      <c r="C55" s="140">
        <f>VLOOKUP(B55,'Admin Fees.'!$A$1:$C$46,2,FALSE)</f>
        <v>0.01</v>
      </c>
      <c r="D55" s="506">
        <f>SUMIFS('Inst. by Framework &amp; Suppliers'!$D$2:$D$5720,'Inst. by Framework &amp; Suppliers'!$A$2:$A$5720,$A55,'Inst. by Framework &amp; Suppliers'!$B$2:$B$5720,$B55)</f>
        <v>0</v>
      </c>
      <c r="E55" s="507">
        <f>SUMIFS('Inst. by Framework &amp; Suppliers'!$E$2:$E$5720,'Inst. by Framework &amp; Suppliers'!$A$2:$A$5720,$A55,'Inst. by Framework &amp; Suppliers'!$B$2:$B$5720,$B55)</f>
        <v>0</v>
      </c>
      <c r="F55" s="507">
        <f>SUMIFS('Inst. by Framework &amp; Suppliers'!F$2:F$5720,'Inst. by Framework &amp; Suppliers'!$B$2:$B$5720,$B$2:$B$5336,'Inst. by Framework &amp; Suppliers'!$A$2:$A$5720,$A55)</f>
        <v>3524.44</v>
      </c>
      <c r="G55" s="882">
        <f>SUMIFS('Inst. by Framework &amp; Suppliers'!G$2:G$5720,'Inst. by Framework &amp; Suppliers'!$B$2:$B$5720,$B$2:$B$5336,'Inst. by Framework &amp; Suppliers'!$A$2:$A$5720,$A55)</f>
        <v>15977.099999999999</v>
      </c>
      <c r="H55" s="1444">
        <f>SUMIFS('Inst. by Framework &amp; Suppliers'!H$2:H$5720,'Inst. by Framework &amp; Suppliers'!$B$2:$B$5720,$B$2:$B$5336,'Inst. by Framework &amp; Suppliers'!$A$2:$A$5720,$A55)</f>
        <v>5867.2599999999993</v>
      </c>
      <c r="I55" s="1445">
        <f>SUMIFS('Inst. by Framework &amp; Suppliers'!I$2:I$5720,'Inst. by Framework &amp; Suppliers'!$B$2:$B$5720,$B$2:$B$5336,'Inst. by Framework &amp; Suppliers'!$A$2:$A$5720,$A55)</f>
        <v>0</v>
      </c>
      <c r="J55" s="1446">
        <f>SUMIFS('Inst. by Framework &amp; Suppliers'!J$2:J$5720,'Inst. by Framework &amp; Suppliers'!$B$2:$B$5720,$B$2:$B$5336,'Inst. by Framework &amp; Suppliers'!$A$2:$A$5720,$A55)</f>
        <v>0</v>
      </c>
      <c r="K55" s="24">
        <f>SUMIFS('Inst. by Framework &amp; Suppliers'!K$2:K$5720,'Inst. by Framework &amp; Suppliers'!$B$2:$B$5720,$B$2:$B$5336,'Inst. by Framework &amp; Suppliers'!$A$2:$A$5720,$A55)</f>
        <v>0</v>
      </c>
      <c r="L55" s="23">
        <f t="shared" si="0"/>
        <v>0</v>
      </c>
      <c r="M55" s="1592">
        <f>SUMIFS('South West Spends'!$AH$1:$AH$5018,'South West Spends'!$A$1:$A$5018,'Institution by Framework Totals'!B55,'South West Spends'!$C$1:$C$5018,'Institution by Framework Totals'!A55)</f>
        <v>0</v>
      </c>
      <c r="N55" s="1592">
        <f t="shared" si="1"/>
        <v>0</v>
      </c>
      <c r="O55" s="1592">
        <f t="shared" si="2"/>
        <v>0</v>
      </c>
      <c r="P55" s="1592">
        <f t="shared" si="3"/>
        <v>0</v>
      </c>
      <c r="Q55" s="14">
        <f t="shared" si="4"/>
        <v>0</v>
      </c>
    </row>
    <row r="56" spans="1:17" x14ac:dyDescent="0.2">
      <c r="A56" s="301" t="s">
        <v>152</v>
      </c>
      <c r="B56" s="13" t="s">
        <v>206</v>
      </c>
      <c r="C56" s="140">
        <f>VLOOKUP(B56,'Admin Fees.'!$A$1:$C$46,2,FALSE)</f>
        <v>0.01</v>
      </c>
      <c r="D56" s="506">
        <f>SUMIFS('Inst. by Framework &amp; Suppliers'!$D$2:$D$5720,'Inst. by Framework &amp; Suppliers'!$A$2:$A$5720,$A56,'Inst. by Framework &amp; Suppliers'!$B$2:$B$5720,$B56)</f>
        <v>0</v>
      </c>
      <c r="E56" s="507">
        <f>SUMIFS('Inst. by Framework &amp; Suppliers'!$E$2:$E$5720,'Inst. by Framework &amp; Suppliers'!$A$2:$A$5720,$A56,'Inst. by Framework &amp; Suppliers'!$B$2:$B$5720,$B56)</f>
        <v>0</v>
      </c>
      <c r="F56" s="507">
        <f>SUMIFS('Inst. by Framework &amp; Suppliers'!F$2:F$5720,'Inst. by Framework &amp; Suppliers'!$B$2:$B$5720,$B$2:$B$5336,'Inst. by Framework &amp; Suppliers'!$A$2:$A$5720,$A56)</f>
        <v>21076.06</v>
      </c>
      <c r="G56" s="882">
        <f>SUMIFS('Inst. by Framework &amp; Suppliers'!G$2:G$5720,'Inst. by Framework &amp; Suppliers'!$B$2:$B$5720,$B$2:$B$5336,'Inst. by Framework &amp; Suppliers'!$A$2:$A$5720,$A56)</f>
        <v>101698.76</v>
      </c>
      <c r="H56" s="1444">
        <f>SUMIFS('Inst. by Framework &amp; Suppliers'!H$2:H$5720,'Inst. by Framework &amp; Suppliers'!$B$2:$B$5720,$B$2:$B$5336,'Inst. by Framework &amp; Suppliers'!$A$2:$A$5720,$A56)</f>
        <v>34608.79</v>
      </c>
      <c r="I56" s="1445">
        <f>SUMIFS('Inst. by Framework &amp; Suppliers'!I$2:I$5720,'Inst. by Framework &amp; Suppliers'!$B$2:$B$5720,$B$2:$B$5336,'Inst. by Framework &amp; Suppliers'!$A$2:$A$5720,$A56)</f>
        <v>0</v>
      </c>
      <c r="J56" s="1446">
        <f>SUMIFS('Inst. by Framework &amp; Suppliers'!J$2:J$5720,'Inst. by Framework &amp; Suppliers'!$B$2:$B$5720,$B$2:$B$5336,'Inst. by Framework &amp; Suppliers'!$A$2:$A$5720,$A56)</f>
        <v>0</v>
      </c>
      <c r="K56" s="24">
        <f>SUMIFS('Inst. by Framework &amp; Suppliers'!K$2:K$5720,'Inst. by Framework &amp; Suppliers'!$B$2:$B$5720,$B$2:$B$5336,'Inst. by Framework &amp; Suppliers'!$A$2:$A$5720,$A56)</f>
        <v>0</v>
      </c>
      <c r="L56" s="23">
        <f t="shared" si="0"/>
        <v>0</v>
      </c>
      <c r="M56" s="1592">
        <f>SUMIFS('South West Spends'!$AH$1:$AH$5018,'South West Spends'!$A$1:$A$5018,'Institution by Framework Totals'!B56,'South West Spends'!$C$1:$C$5018,'Institution by Framework Totals'!A56)</f>
        <v>0</v>
      </c>
      <c r="N56" s="1592">
        <f t="shared" si="1"/>
        <v>0</v>
      </c>
      <c r="O56" s="1592">
        <f t="shared" si="2"/>
        <v>0</v>
      </c>
      <c r="P56" s="1592">
        <f t="shared" si="3"/>
        <v>0</v>
      </c>
      <c r="Q56" s="14">
        <f t="shared" si="4"/>
        <v>0</v>
      </c>
    </row>
    <row r="57" spans="1:17" x14ac:dyDescent="0.2">
      <c r="A57" s="301" t="s">
        <v>153</v>
      </c>
      <c r="B57" s="13" t="s">
        <v>206</v>
      </c>
      <c r="C57" s="140">
        <f>VLOOKUP(B57,'Admin Fees.'!$A$1:$C$46,2,FALSE)</f>
        <v>0.01</v>
      </c>
      <c r="D57" s="506">
        <f>SUMIFS('Inst. by Framework &amp; Suppliers'!$D$2:$D$5720,'Inst. by Framework &amp; Suppliers'!$A$2:$A$5720,$A57,'Inst. by Framework &amp; Suppliers'!$B$2:$B$5720,$B57)</f>
        <v>0</v>
      </c>
      <c r="E57" s="507">
        <f>SUMIFS('Inst. by Framework &amp; Suppliers'!$E$2:$E$5720,'Inst. by Framework &amp; Suppliers'!$A$2:$A$5720,$A57,'Inst. by Framework &amp; Suppliers'!$B$2:$B$5720,$B57)</f>
        <v>0</v>
      </c>
      <c r="F57" s="507">
        <f>SUMIFS('Inst. by Framework &amp; Suppliers'!F$2:F$5720,'Inst. by Framework &amp; Suppliers'!$B$2:$B$5720,$B$2:$B$5336,'Inst. by Framework &amp; Suppliers'!$A$2:$A$5720,$A57)</f>
        <v>2636.04</v>
      </c>
      <c r="G57" s="882">
        <f>SUMIFS('Inst. by Framework &amp; Suppliers'!G$2:G$5720,'Inst. by Framework &amp; Suppliers'!$B$2:$B$5720,$B$2:$B$5336,'Inst. by Framework &amp; Suppliers'!$A$2:$A$5720,$A57)</f>
        <v>23300.83</v>
      </c>
      <c r="H57" s="1444">
        <f>SUMIFS('Inst. by Framework &amp; Suppliers'!H$2:H$5720,'Inst. by Framework &amp; Suppliers'!$B$2:$B$5720,$B$2:$B$5336,'Inst. by Framework &amp; Suppliers'!$A$2:$A$5720,$A57)</f>
        <v>17213.940000000002</v>
      </c>
      <c r="I57" s="1445">
        <f>SUMIFS('Inst. by Framework &amp; Suppliers'!I$2:I$5720,'Inst. by Framework &amp; Suppliers'!$B$2:$B$5720,$B$2:$B$5336,'Inst. by Framework &amp; Suppliers'!$A$2:$A$5720,$A57)</f>
        <v>0</v>
      </c>
      <c r="J57" s="1446">
        <f>SUMIFS('Inst. by Framework &amp; Suppliers'!J$2:J$5720,'Inst. by Framework &amp; Suppliers'!$B$2:$B$5720,$B$2:$B$5336,'Inst. by Framework &amp; Suppliers'!$A$2:$A$5720,$A57)</f>
        <v>0</v>
      </c>
      <c r="K57" s="24">
        <f>SUMIFS('Inst. by Framework &amp; Suppliers'!K$2:K$5720,'Inst. by Framework &amp; Suppliers'!$B$2:$B$5720,$B$2:$B$5336,'Inst. by Framework &amp; Suppliers'!$A$2:$A$5720,$A57)</f>
        <v>0</v>
      </c>
      <c r="L57" s="23">
        <f t="shared" si="0"/>
        <v>0</v>
      </c>
      <c r="M57" s="1592">
        <f>SUMIFS('South West Spends'!$AH$1:$AH$5018,'South West Spends'!$A$1:$A$5018,'Institution by Framework Totals'!B57,'South West Spends'!$C$1:$C$5018,'Institution by Framework Totals'!A57)</f>
        <v>0</v>
      </c>
      <c r="N57" s="1592">
        <f t="shared" si="1"/>
        <v>0</v>
      </c>
      <c r="O57" s="1592">
        <f t="shared" si="2"/>
        <v>0</v>
      </c>
      <c r="P57" s="1592">
        <f t="shared" si="3"/>
        <v>0</v>
      </c>
      <c r="Q57" s="14">
        <f t="shared" si="4"/>
        <v>0</v>
      </c>
    </row>
    <row r="58" spans="1:17" x14ac:dyDescent="0.2">
      <c r="A58" s="15" t="s">
        <v>141</v>
      </c>
      <c r="B58" s="13" t="s">
        <v>206</v>
      </c>
      <c r="C58" s="140">
        <f>VLOOKUP(B58,'Admin Fees.'!$A$1:$C$46,2,FALSE)</f>
        <v>0.01</v>
      </c>
      <c r="D58" s="506">
        <f>SUMIFS('Inst. by Framework &amp; Suppliers'!$D$2:$D$5720,'Inst. by Framework &amp; Suppliers'!$A$2:$A$5720,$A58,'Inst. by Framework &amp; Suppliers'!$B$2:$B$5720,$B58)</f>
        <v>0</v>
      </c>
      <c r="E58" s="507">
        <f>SUMIFS('Inst. by Framework &amp; Suppliers'!$E$2:$E$5720,'Inst. by Framework &amp; Suppliers'!$A$2:$A$5720,$A58,'Inst. by Framework &amp; Suppliers'!$B$2:$B$5720,$B58)</f>
        <v>0</v>
      </c>
      <c r="F58" s="507">
        <f>SUMIFS('Inst. by Framework &amp; Suppliers'!F$2:F$5720,'Inst. by Framework &amp; Suppliers'!$B$2:$B$5720,$B$2:$B$5336,'Inst. by Framework &amp; Suppliers'!$A$2:$A$5720,$A58)</f>
        <v>62007.07</v>
      </c>
      <c r="G58" s="882">
        <f>SUMIFS('Inst. by Framework &amp; Suppliers'!G$2:G$5720,'Inst. by Framework &amp; Suppliers'!$B$2:$B$5720,$B$2:$B$5336,'Inst. by Framework &amp; Suppliers'!$A$2:$A$5720,$A58)</f>
        <v>269901.46000000002</v>
      </c>
      <c r="H58" s="1444">
        <f>SUMIFS('Inst. by Framework &amp; Suppliers'!H$2:H$5720,'Inst. by Framework &amp; Suppliers'!$B$2:$B$5720,$B$2:$B$5336,'Inst. by Framework &amp; Suppliers'!$A$2:$A$5720,$A58)</f>
        <v>242985.57</v>
      </c>
      <c r="I58" s="1445">
        <f>SUMIFS('Inst. by Framework &amp; Suppliers'!I$2:I$5720,'Inst. by Framework &amp; Suppliers'!$B$2:$B$5720,$B$2:$B$5336,'Inst. by Framework &amp; Suppliers'!$A$2:$A$5720,$A58)</f>
        <v>209490.33000000002</v>
      </c>
      <c r="J58" s="1446">
        <f>SUMIFS('Inst. by Framework &amp; Suppliers'!J$2:J$5720,'Inst. by Framework &amp; Suppliers'!$B$2:$B$5720,$B$2:$B$5336,'Inst. by Framework &amp; Suppliers'!$A$2:$A$5720,$A58)</f>
        <v>10473.810000000001</v>
      </c>
      <c r="K58" s="24">
        <f>SUMIFS('Inst. by Framework &amp; Suppliers'!K$2:K$5720,'Inst. by Framework &amp; Suppliers'!$B$2:$B$5720,$B$2:$B$5336,'Inst. by Framework &amp; Suppliers'!$A$2:$A$5720,$A58)</f>
        <v>43160.67</v>
      </c>
      <c r="L58" s="23">
        <f t="shared" si="0"/>
        <v>141.39643500000003</v>
      </c>
      <c r="M58" s="1592">
        <f>SUMIFS('South West Spends'!$AH$1:$AH$5018,'South West Spends'!$A$1:$A$5018,'Institution by Framework Totals'!B58,'South West Spends'!$C$1:$C$5018,'Institution by Framework Totals'!A58)</f>
        <v>32686.86</v>
      </c>
      <c r="N58" s="1592">
        <f t="shared" si="1"/>
        <v>326.86860000000001</v>
      </c>
      <c r="O58" s="1592">
        <f t="shared" si="2"/>
        <v>10473.809999999998</v>
      </c>
      <c r="P58" s="1592">
        <f t="shared" si="3"/>
        <v>141.396435</v>
      </c>
      <c r="Q58" s="14">
        <f t="shared" si="4"/>
        <v>468.26503500000001</v>
      </c>
    </row>
    <row r="59" spans="1:17" x14ac:dyDescent="0.2">
      <c r="A59" s="15" t="s">
        <v>142</v>
      </c>
      <c r="B59" s="13" t="s">
        <v>206</v>
      </c>
      <c r="C59" s="140">
        <f>VLOOKUP(B59,'Admin Fees.'!$A$1:$C$46,2,FALSE)</f>
        <v>0.01</v>
      </c>
      <c r="D59" s="506">
        <f>SUMIFS('Inst. by Framework &amp; Suppliers'!$D$2:$D$5720,'Inst. by Framework &amp; Suppliers'!$A$2:$A$5720,$A59,'Inst. by Framework &amp; Suppliers'!$B$2:$B$5720,$B59)</f>
        <v>0</v>
      </c>
      <c r="E59" s="507">
        <f>SUMIFS('Inst. by Framework &amp; Suppliers'!$E$2:$E$5720,'Inst. by Framework &amp; Suppliers'!$A$2:$A$5720,$A59,'Inst. by Framework &amp; Suppliers'!$B$2:$B$5720,$B59)</f>
        <v>0</v>
      </c>
      <c r="F59" s="507">
        <f>SUMIFS('Inst. by Framework &amp; Suppliers'!F$2:F$5720,'Inst. by Framework &amp; Suppliers'!$B$2:$B$5720,$B$2:$B$5336,'Inst. by Framework &amp; Suppliers'!$A$2:$A$5720,$A59)</f>
        <v>6947.28</v>
      </c>
      <c r="G59" s="882">
        <f>SUMIFS('Inst. by Framework &amp; Suppliers'!G$2:G$5720,'Inst. by Framework &amp; Suppliers'!$B$2:$B$5720,$B$2:$B$5336,'Inst. by Framework &amp; Suppliers'!$A$2:$A$5720,$A59)</f>
        <v>43069.22</v>
      </c>
      <c r="H59" s="1444">
        <f>SUMIFS('Inst. by Framework &amp; Suppliers'!H$2:H$5720,'Inst. by Framework &amp; Suppliers'!$B$2:$B$5720,$B$2:$B$5336,'Inst. by Framework &amp; Suppliers'!$A$2:$A$5720,$A59)</f>
        <v>13978.78</v>
      </c>
      <c r="I59" s="1445">
        <f>SUMIFS('Inst. by Framework &amp; Suppliers'!I$2:I$5720,'Inst. by Framework &amp; Suppliers'!$B$2:$B$5720,$B$2:$B$5336,'Inst. by Framework &amp; Suppliers'!$A$2:$A$5720,$A59)</f>
        <v>38861.64</v>
      </c>
      <c r="J59" s="1446">
        <f>SUMIFS('Inst. by Framework &amp; Suppliers'!J$2:J$5720,'Inst. by Framework &amp; Suppliers'!$B$2:$B$5720,$B$2:$B$5336,'Inst. by Framework &amp; Suppliers'!$A$2:$A$5720,$A59)</f>
        <v>0</v>
      </c>
      <c r="K59" s="24">
        <f>SUMIFS('Inst. by Framework &amp; Suppliers'!K$2:K$5720,'Inst. by Framework &amp; Suppliers'!$B$2:$B$5720,$B$2:$B$5336,'Inst. by Framework &amp; Suppliers'!$A$2:$A$5720,$A59)</f>
        <v>0</v>
      </c>
      <c r="L59" s="23">
        <f t="shared" si="0"/>
        <v>0</v>
      </c>
      <c r="M59" s="1592">
        <f>SUMIFS('South West Spends'!$AH$1:$AH$5018,'South West Spends'!$A$1:$A$5018,'Institution by Framework Totals'!B59,'South West Spends'!$C$1:$C$5018,'Institution by Framework Totals'!A59)</f>
        <v>0</v>
      </c>
      <c r="N59" s="1592">
        <f t="shared" si="1"/>
        <v>0</v>
      </c>
      <c r="O59" s="1592">
        <f t="shared" si="2"/>
        <v>0</v>
      </c>
      <c r="P59" s="1592">
        <f t="shared" si="3"/>
        <v>0</v>
      </c>
      <c r="Q59" s="14">
        <f t="shared" si="4"/>
        <v>0</v>
      </c>
    </row>
    <row r="60" spans="1:17" x14ac:dyDescent="0.2">
      <c r="A60" s="301" t="s">
        <v>143</v>
      </c>
      <c r="B60" s="13" t="s">
        <v>206</v>
      </c>
      <c r="C60" s="140">
        <f>VLOOKUP(B60,'Admin Fees.'!$A$1:$C$46,2,FALSE)</f>
        <v>0.01</v>
      </c>
      <c r="D60" s="506">
        <f>SUMIFS('Inst. by Framework &amp; Suppliers'!$D$2:$D$5720,'Inst. by Framework &amp; Suppliers'!$A$2:$A$5720,$A60,'Inst. by Framework &amp; Suppliers'!$B$2:$B$5720,$B60)</f>
        <v>0</v>
      </c>
      <c r="E60" s="507">
        <f>SUMIFS('Inst. by Framework &amp; Suppliers'!$E$2:$E$5720,'Inst. by Framework &amp; Suppliers'!$A$2:$A$5720,$A60,'Inst. by Framework &amp; Suppliers'!$B$2:$B$5720,$B60)</f>
        <v>0</v>
      </c>
      <c r="F60" s="507">
        <f>SUMIFS('Inst. by Framework &amp; Suppliers'!F$2:F$5720,'Inst. by Framework &amp; Suppliers'!$B$2:$B$5720,$B$2:$B$5336,'Inst. by Framework &amp; Suppliers'!$A$2:$A$5720,$A60)</f>
        <v>1401.79</v>
      </c>
      <c r="G60" s="882">
        <f>SUMIFS('Inst. by Framework &amp; Suppliers'!G$2:G$5720,'Inst. by Framework &amp; Suppliers'!$B$2:$B$5720,$B$2:$B$5336,'Inst. by Framework &amp; Suppliers'!$A$2:$A$5720,$A60)</f>
        <v>62803.169999999991</v>
      </c>
      <c r="H60" s="1444">
        <f>SUMIFS('Inst. by Framework &amp; Suppliers'!H$2:H$5720,'Inst. by Framework &amp; Suppliers'!$B$2:$B$5720,$B$2:$B$5336,'Inst. by Framework &amp; Suppliers'!$A$2:$A$5720,$A60)</f>
        <v>72674.289999999994</v>
      </c>
      <c r="I60" s="1445">
        <f>SUMIFS('Inst. by Framework &amp; Suppliers'!I$2:I$5720,'Inst. by Framework &amp; Suppliers'!$B$2:$B$5720,$B$2:$B$5336,'Inst. by Framework &amp; Suppliers'!$A$2:$A$5720,$A60)</f>
        <v>56439.789999999994</v>
      </c>
      <c r="J60" s="1446">
        <f>SUMIFS('Inst. by Framework &amp; Suppliers'!J$2:J$5720,'Inst. by Framework &amp; Suppliers'!$B$2:$B$5720,$B$2:$B$5336,'Inst. by Framework &amp; Suppliers'!$A$2:$A$5720,$A60)</f>
        <v>1410.52</v>
      </c>
      <c r="K60" s="24">
        <f>SUMIFS('Inst. by Framework &amp; Suppliers'!K$2:K$5720,'Inst. by Framework &amp; Suppliers'!$B$2:$B$5720,$B$2:$B$5336,'Inst. by Framework &amp; Suppliers'!$A$2:$A$5720,$A60)</f>
        <v>39916.849999999991</v>
      </c>
      <c r="L60" s="23">
        <f t="shared" si="0"/>
        <v>19.042020000000001</v>
      </c>
      <c r="M60" s="1592">
        <f>SUMIFS('South West Spends'!$AH$1:$AH$5018,'South West Spends'!$A$1:$A$5018,'Institution by Framework Totals'!B60,'South West Spends'!$C$1:$C$5018,'Institution by Framework Totals'!A60)</f>
        <v>38506.329999999994</v>
      </c>
      <c r="N60" s="1592">
        <f t="shared" si="1"/>
        <v>385.06329999999997</v>
      </c>
      <c r="O60" s="1592">
        <f t="shared" si="2"/>
        <v>1410.5199999999968</v>
      </c>
      <c r="P60" s="1592">
        <f t="shared" si="3"/>
        <v>19.042019999999958</v>
      </c>
      <c r="Q60" s="14">
        <f t="shared" si="4"/>
        <v>404.10531999999995</v>
      </c>
    </row>
    <row r="61" spans="1:17" x14ac:dyDescent="0.2">
      <c r="A61" s="15" t="s">
        <v>144</v>
      </c>
      <c r="B61" s="13" t="s">
        <v>206</v>
      </c>
      <c r="C61" s="140">
        <f>VLOOKUP(B61,'Admin Fees.'!$A$1:$C$46,2,FALSE)</f>
        <v>0.01</v>
      </c>
      <c r="D61" s="506">
        <f>SUMIFS('Inst. by Framework &amp; Suppliers'!$D$2:$D$5720,'Inst. by Framework &amp; Suppliers'!$A$2:$A$5720,$A61,'Inst. by Framework &amp; Suppliers'!$B$2:$B$5720,$B61)</f>
        <v>0</v>
      </c>
      <c r="E61" s="507">
        <f>SUMIFS('Inst. by Framework &amp; Suppliers'!$E$2:$E$5720,'Inst. by Framework &amp; Suppliers'!$A$2:$A$5720,$A61,'Inst. by Framework &amp; Suppliers'!$B$2:$B$5720,$B61)</f>
        <v>0</v>
      </c>
      <c r="F61" s="507">
        <f>SUMIFS('Inst. by Framework &amp; Suppliers'!F$2:F$5720,'Inst. by Framework &amp; Suppliers'!$B$2:$B$5720,$B$2:$B$5336,'Inst. by Framework &amp; Suppliers'!$A$2:$A$5720,$A61)</f>
        <v>19899.45</v>
      </c>
      <c r="G61" s="882">
        <f>SUMIFS('Inst. by Framework &amp; Suppliers'!G$2:G$5720,'Inst. by Framework &amp; Suppliers'!$B$2:$B$5720,$B$2:$B$5336,'Inst. by Framework &amp; Suppliers'!$A$2:$A$5720,$A61)</f>
        <v>113283.8</v>
      </c>
      <c r="H61" s="1444">
        <f>SUMIFS('Inst. by Framework &amp; Suppliers'!H$2:H$5720,'Inst. by Framework &amp; Suppliers'!$B$2:$B$5720,$B$2:$B$5336,'Inst. by Framework &amp; Suppliers'!$A$2:$A$5720,$A61)</f>
        <v>105971.34999999999</v>
      </c>
      <c r="I61" s="1445">
        <f>SUMIFS('Inst. by Framework &amp; Suppliers'!I$2:I$5720,'Inst. by Framework &amp; Suppliers'!$B$2:$B$5720,$B$2:$B$5336,'Inst. by Framework &amp; Suppliers'!$A$2:$A$5720,$A61)</f>
        <v>107097.68</v>
      </c>
      <c r="J61" s="1446">
        <f>SUMIFS('Inst. by Framework &amp; Suppliers'!J$2:J$5720,'Inst. by Framework &amp; Suppliers'!$B$2:$B$5720,$B$2:$B$5336,'Inst. by Framework &amp; Suppliers'!$A$2:$A$5720,$A61)</f>
        <v>-5476.78</v>
      </c>
      <c r="K61" s="24">
        <f>SUMIFS('Inst. by Framework &amp; Suppliers'!K$2:K$5720,'Inst. by Framework &amp; Suppliers'!$B$2:$B$5720,$B$2:$B$5336,'Inst. by Framework &amp; Suppliers'!$A$2:$A$5720,$A61)</f>
        <v>42936.57</v>
      </c>
      <c r="L61" s="23">
        <f t="shared" si="0"/>
        <v>-73.936530000000005</v>
      </c>
      <c r="M61" s="1592">
        <f>SUMIFS('South West Spends'!$AH$1:$AH$5018,'South West Spends'!$A$1:$A$5018,'Institution by Framework Totals'!B61,'South West Spends'!$C$1:$C$5018,'Institution by Framework Totals'!A61)</f>
        <v>48413.35</v>
      </c>
      <c r="N61" s="1592">
        <f t="shared" si="1"/>
        <v>484.13349999999997</v>
      </c>
      <c r="O61" s="1592">
        <f t="shared" si="2"/>
        <v>-5476.7799999999988</v>
      </c>
      <c r="P61" s="1592">
        <f t="shared" si="3"/>
        <v>-73.936529999999991</v>
      </c>
      <c r="Q61" s="14">
        <f t="shared" si="4"/>
        <v>410.19696999999996</v>
      </c>
    </row>
    <row r="62" spans="1:17" x14ac:dyDescent="0.2">
      <c r="A62" s="251" t="s">
        <v>145</v>
      </c>
      <c r="B62" s="13" t="s">
        <v>206</v>
      </c>
      <c r="C62" s="140">
        <f>VLOOKUP(B62,'Admin Fees.'!$A$1:$C$46,2,FALSE)</f>
        <v>0.01</v>
      </c>
      <c r="D62" s="506">
        <f>SUMIFS('Inst. by Framework &amp; Suppliers'!$D$2:$D$5720,'Inst. by Framework &amp; Suppliers'!$A$2:$A$5720,$A62,'Inst. by Framework &amp; Suppliers'!$B$2:$B$5720,$B62)</f>
        <v>0</v>
      </c>
      <c r="E62" s="507">
        <f>SUMIFS('Inst. by Framework &amp; Suppliers'!$E$2:$E$5720,'Inst. by Framework &amp; Suppliers'!$A$2:$A$5720,$A62,'Inst. by Framework &amp; Suppliers'!$B$2:$B$5720,$B62)</f>
        <v>0</v>
      </c>
      <c r="F62" s="507">
        <f>SUMIFS('Inst. by Framework &amp; Suppliers'!F$2:F$5720,'Inst. by Framework &amp; Suppliers'!$B$2:$B$5720,$B$2:$B$5336,'Inst. by Framework &amp; Suppliers'!$A$2:$A$5720,$A62)</f>
        <v>1731.48</v>
      </c>
      <c r="G62" s="882">
        <f>SUMIFS('Inst. by Framework &amp; Suppliers'!G$2:G$5720,'Inst. by Framework &amp; Suppliers'!$B$2:$B$5720,$B$2:$B$5336,'Inst. by Framework &amp; Suppliers'!$A$2:$A$5720,$A62)</f>
        <v>45521.56</v>
      </c>
      <c r="H62" s="1444">
        <f>SUMIFS('Inst. by Framework &amp; Suppliers'!H$2:H$5720,'Inst. by Framework &amp; Suppliers'!$B$2:$B$5720,$B$2:$B$5336,'Inst. by Framework &amp; Suppliers'!$A$2:$A$5720,$A62)</f>
        <v>39778.03</v>
      </c>
      <c r="I62" s="1445">
        <f>SUMIFS('Inst. by Framework &amp; Suppliers'!I$2:I$5720,'Inst. by Framework &amp; Suppliers'!$B$2:$B$5720,$B$2:$B$5336,'Inst. by Framework &amp; Suppliers'!$A$2:$A$5720,$A62)</f>
        <v>67020.37000000001</v>
      </c>
      <c r="J62" s="1446">
        <f>SUMIFS('Inst. by Framework &amp; Suppliers'!J$2:J$5720,'Inst. by Framework &amp; Suppliers'!$B$2:$B$5720,$B$2:$B$5336,'Inst. by Framework &amp; Suppliers'!$A$2:$A$5720,$A62)</f>
        <v>17504.09</v>
      </c>
      <c r="K62" s="24">
        <f>SUMIFS('Inst. by Framework &amp; Suppliers'!K$2:K$5720,'Inst. by Framework &amp; Suppliers'!$B$2:$B$5720,$B$2:$B$5336,'Inst. by Framework &amp; Suppliers'!$A$2:$A$5720,$A62)</f>
        <v>39081.69</v>
      </c>
      <c r="L62" s="23">
        <f t="shared" si="0"/>
        <v>236.30521500000003</v>
      </c>
      <c r="M62" s="1592">
        <f>SUMIFS('South West Spends'!$AH$1:$AH$5018,'South West Spends'!$A$1:$A$5018,'Institution by Framework Totals'!B62,'South West Spends'!$C$1:$C$5018,'Institution by Framework Totals'!A62)</f>
        <v>21577.599999999999</v>
      </c>
      <c r="N62" s="1592">
        <f t="shared" si="1"/>
        <v>215.77599999999998</v>
      </c>
      <c r="O62" s="1592">
        <f t="shared" si="2"/>
        <v>17504.090000000004</v>
      </c>
      <c r="P62" s="1592">
        <f t="shared" si="3"/>
        <v>236.30521500000009</v>
      </c>
      <c r="Q62" s="14">
        <f t="shared" si="4"/>
        <v>452.08121500000004</v>
      </c>
    </row>
    <row r="63" spans="1:17" x14ac:dyDescent="0.2">
      <c r="A63" s="15" t="s">
        <v>146</v>
      </c>
      <c r="B63" s="13" t="s">
        <v>206</v>
      </c>
      <c r="C63" s="140">
        <f>VLOOKUP(B63,'Admin Fees.'!$A$1:$C$46,2,FALSE)</f>
        <v>0.01</v>
      </c>
      <c r="D63" s="506">
        <f>SUMIFS('Inst. by Framework &amp; Suppliers'!$D$2:$D$5720,'Inst. by Framework &amp; Suppliers'!$A$2:$A$5720,$A63,'Inst. by Framework &amp; Suppliers'!$B$2:$B$5720,$B63)</f>
        <v>0</v>
      </c>
      <c r="E63" s="507">
        <f>SUMIFS('Inst. by Framework &amp; Suppliers'!$E$2:$E$5720,'Inst. by Framework &amp; Suppliers'!$A$2:$A$5720,$A63,'Inst. by Framework &amp; Suppliers'!$B$2:$B$5720,$B63)</f>
        <v>0</v>
      </c>
      <c r="F63" s="507">
        <f>SUMIFS('Inst. by Framework &amp; Suppliers'!F$2:F$5720,'Inst. by Framework &amp; Suppliers'!$B$2:$B$5720,$B$2:$B$5336,'Inst. by Framework &amp; Suppliers'!$A$2:$A$5720,$A63)</f>
        <v>1378.21</v>
      </c>
      <c r="G63" s="882">
        <f>SUMIFS('Inst. by Framework &amp; Suppliers'!G$2:G$5720,'Inst. by Framework &amp; Suppliers'!$B$2:$B$5720,$B$2:$B$5336,'Inst. by Framework &amp; Suppliers'!$A$2:$A$5720,$A63)</f>
        <v>13702.339999999998</v>
      </c>
      <c r="H63" s="1444">
        <f>SUMIFS('Inst. by Framework &amp; Suppliers'!H$2:H$5720,'Inst. by Framework &amp; Suppliers'!$B$2:$B$5720,$B$2:$B$5336,'Inst. by Framework &amp; Suppliers'!$A$2:$A$5720,$A63)</f>
        <v>12622.56</v>
      </c>
      <c r="I63" s="1445">
        <f>SUMIFS('Inst. by Framework &amp; Suppliers'!I$2:I$5720,'Inst. by Framework &amp; Suppliers'!$B$2:$B$5720,$B$2:$B$5336,'Inst. by Framework &amp; Suppliers'!$A$2:$A$5720,$A63)</f>
        <v>10164.609999999999</v>
      </c>
      <c r="J63" s="1446">
        <f>SUMIFS('Inst. by Framework &amp; Suppliers'!J$2:J$5720,'Inst. by Framework &amp; Suppliers'!$B$2:$B$5720,$B$2:$B$5336,'Inst. by Framework &amp; Suppliers'!$A$2:$A$5720,$A63)</f>
        <v>0</v>
      </c>
      <c r="K63" s="24">
        <f>SUMIFS('Inst. by Framework &amp; Suppliers'!K$2:K$5720,'Inst. by Framework &amp; Suppliers'!$B$2:$B$5720,$B$2:$B$5336,'Inst. by Framework &amp; Suppliers'!$A$2:$A$5720,$A63)</f>
        <v>3453.81</v>
      </c>
      <c r="L63" s="23">
        <f t="shared" si="0"/>
        <v>0</v>
      </c>
      <c r="M63" s="1592">
        <f>SUMIFS('South West Spends'!$AH$1:$AH$5018,'South West Spends'!$A$1:$A$5018,'Institution by Framework Totals'!B63,'South West Spends'!$C$1:$C$5018,'Institution by Framework Totals'!A63)</f>
        <v>3453.81</v>
      </c>
      <c r="N63" s="1592">
        <f t="shared" si="1"/>
        <v>34.5381</v>
      </c>
      <c r="O63" s="1592">
        <f t="shared" si="2"/>
        <v>0</v>
      </c>
      <c r="P63" s="1592">
        <f t="shared" si="3"/>
        <v>0</v>
      </c>
      <c r="Q63" s="14">
        <f t="shared" si="4"/>
        <v>34.5381</v>
      </c>
    </row>
    <row r="64" spans="1:17" x14ac:dyDescent="0.2">
      <c r="A64" s="307" t="s">
        <v>147</v>
      </c>
      <c r="B64" s="13" t="s">
        <v>206</v>
      </c>
      <c r="C64" s="140">
        <f>VLOOKUP(B64,'Admin Fees.'!$A$1:$C$46,2,FALSE)</f>
        <v>0.01</v>
      </c>
      <c r="D64" s="506">
        <f>SUMIFS('Inst. by Framework &amp; Suppliers'!$D$2:$D$5720,'Inst. by Framework &amp; Suppliers'!$A$2:$A$5720,$A64,'Inst. by Framework &amp; Suppliers'!$B$2:$B$5720,$B64)</f>
        <v>0</v>
      </c>
      <c r="E64" s="507">
        <f>SUMIFS('Inst. by Framework &amp; Suppliers'!$E$2:$E$5720,'Inst. by Framework &amp; Suppliers'!$A$2:$A$5720,$A64,'Inst. by Framework &amp; Suppliers'!$B$2:$B$5720,$B64)</f>
        <v>0</v>
      </c>
      <c r="F64" s="507">
        <f>SUMIFS('Inst. by Framework &amp; Suppliers'!F$2:F$5720,'Inst. by Framework &amp; Suppliers'!$B$2:$B$5720,$B$2:$B$5336,'Inst. by Framework &amp; Suppliers'!$A$2:$A$5720,$A64)</f>
        <v>0</v>
      </c>
      <c r="G64" s="882">
        <f>SUMIFS('Inst. by Framework &amp; Suppliers'!G$2:G$5720,'Inst. by Framework &amp; Suppliers'!$B$2:$B$5720,$B$2:$B$5336,'Inst. by Framework &amp; Suppliers'!$A$2:$A$5720,$A64)</f>
        <v>482.09000000000003</v>
      </c>
      <c r="H64" s="1444">
        <f>SUMIFS('Inst. by Framework &amp; Suppliers'!H$2:H$5720,'Inst. by Framework &amp; Suppliers'!$B$2:$B$5720,$B$2:$B$5336,'Inst. by Framework &amp; Suppliers'!$A$2:$A$5720,$A64)</f>
        <v>1474.66</v>
      </c>
      <c r="I64" s="1445">
        <f>SUMIFS('Inst. by Framework &amp; Suppliers'!I$2:I$5720,'Inst. by Framework &amp; Suppliers'!$B$2:$B$5720,$B$2:$B$5336,'Inst. by Framework &amp; Suppliers'!$A$2:$A$5720,$A64)</f>
        <v>770.31999999999994</v>
      </c>
      <c r="J64" s="1446">
        <f>SUMIFS('Inst. by Framework &amp; Suppliers'!J$2:J$5720,'Inst. by Framework &amp; Suppliers'!$B$2:$B$5720,$B$2:$B$5336,'Inst. by Framework &amp; Suppliers'!$A$2:$A$5720,$A64)</f>
        <v>225.35000000000002</v>
      </c>
      <c r="K64" s="24">
        <f>SUMIFS('Inst. by Framework &amp; Suppliers'!K$2:K$5720,'Inst. by Framework &amp; Suppliers'!$B$2:$B$5720,$B$2:$B$5336,'Inst. by Framework &amp; Suppliers'!$A$2:$A$5720,$A64)</f>
        <v>597.34</v>
      </c>
      <c r="L64" s="23">
        <f t="shared" si="0"/>
        <v>3.0422250000000006</v>
      </c>
      <c r="M64" s="1592">
        <f>SUMIFS('South West Spends'!$AH$1:$AH$5018,'South West Spends'!$A$1:$A$5018,'Institution by Framework Totals'!B64,'South West Spends'!$C$1:$C$5018,'Institution by Framework Totals'!A64)</f>
        <v>371.99</v>
      </c>
      <c r="N64" s="1592">
        <f t="shared" si="1"/>
        <v>3.7199</v>
      </c>
      <c r="O64" s="1592">
        <f t="shared" si="2"/>
        <v>225.35000000000002</v>
      </c>
      <c r="P64" s="1592">
        <f t="shared" si="3"/>
        <v>3.0422250000000006</v>
      </c>
      <c r="Q64" s="14">
        <f t="shared" si="4"/>
        <v>6.7621250000000011</v>
      </c>
    </row>
    <row r="65" spans="1:17" x14ac:dyDescent="0.2">
      <c r="A65" s="307" t="s">
        <v>154</v>
      </c>
      <c r="B65" s="13" t="s">
        <v>206</v>
      </c>
      <c r="C65" s="140">
        <f>VLOOKUP(B65,'Admin Fees.'!$A$1:$C$46,2,FALSE)</f>
        <v>0.01</v>
      </c>
      <c r="D65" s="506">
        <f>SUMIFS('Inst. by Framework &amp; Suppliers'!$D$2:$D$5720,'Inst. by Framework &amp; Suppliers'!$A$2:$A$5720,$A65,'Inst. by Framework &amp; Suppliers'!$B$2:$B$5720,$B65)</f>
        <v>0</v>
      </c>
      <c r="E65" s="507">
        <f>SUMIFS('Inst. by Framework &amp; Suppliers'!$E$2:$E$5720,'Inst. by Framework &amp; Suppliers'!$A$2:$A$5720,$A65,'Inst. by Framework &amp; Suppliers'!$B$2:$B$5720,$B65)</f>
        <v>0</v>
      </c>
      <c r="F65" s="507">
        <f>SUMIFS('Inst. by Framework &amp; Suppliers'!F$2:F$5720,'Inst. by Framework &amp; Suppliers'!$B$2:$B$5720,$B$2:$B$5336,'Inst. by Framework &amp; Suppliers'!$A$2:$A$5720,$A65)</f>
        <v>0</v>
      </c>
      <c r="G65" s="882">
        <f>SUMIFS('Inst. by Framework &amp; Suppliers'!G$2:G$5720,'Inst. by Framework &amp; Suppliers'!$B$2:$B$5720,$B$2:$B$5336,'Inst. by Framework &amp; Suppliers'!$A$2:$A$5720,$A65)</f>
        <v>334.59</v>
      </c>
      <c r="H65" s="1444">
        <f>SUMIFS('Inst. by Framework &amp; Suppliers'!H$2:H$5720,'Inst. by Framework &amp; Suppliers'!$B$2:$B$5720,$B$2:$B$5336,'Inst. by Framework &amp; Suppliers'!$A$2:$A$5720,$A65)</f>
        <v>0</v>
      </c>
      <c r="I65" s="1445">
        <f>SUMIFS('Inst. by Framework &amp; Suppliers'!I$2:I$5720,'Inst. by Framework &amp; Suppliers'!$B$2:$B$5720,$B$2:$B$5336,'Inst. by Framework &amp; Suppliers'!$A$2:$A$5720,$A65)</f>
        <v>0</v>
      </c>
      <c r="J65" s="1446">
        <f>SUMIFS('Inst. by Framework &amp; Suppliers'!J$2:J$5720,'Inst. by Framework &amp; Suppliers'!$B$2:$B$5720,$B$2:$B$5336,'Inst. by Framework &amp; Suppliers'!$A$2:$A$5720,$A65)</f>
        <v>0</v>
      </c>
      <c r="K65" s="24">
        <f>SUMIFS('Inst. by Framework &amp; Suppliers'!K$2:K$5720,'Inst. by Framework &amp; Suppliers'!$B$2:$B$5720,$B$2:$B$5336,'Inst. by Framework &amp; Suppliers'!$A$2:$A$5720,$A65)</f>
        <v>0</v>
      </c>
      <c r="L65" s="23">
        <f t="shared" si="0"/>
        <v>0</v>
      </c>
      <c r="M65" s="1592">
        <f>SUMIFS('South West Spends'!$AH$1:$AH$5018,'South West Spends'!$A$1:$A$5018,'Institution by Framework Totals'!B65,'South West Spends'!$C$1:$C$5018,'Institution by Framework Totals'!A65)</f>
        <v>0</v>
      </c>
      <c r="N65" s="1592">
        <f t="shared" si="1"/>
        <v>0</v>
      </c>
      <c r="O65" s="1592">
        <f t="shared" si="2"/>
        <v>0</v>
      </c>
      <c r="P65" s="1592">
        <f t="shared" si="3"/>
        <v>0</v>
      </c>
      <c r="Q65" s="14">
        <f t="shared" si="4"/>
        <v>0</v>
      </c>
    </row>
    <row r="66" spans="1:17" x14ac:dyDescent="0.2">
      <c r="A66" s="15" t="s">
        <v>177</v>
      </c>
      <c r="B66" s="13" t="s">
        <v>77</v>
      </c>
      <c r="C66" s="140">
        <f>VLOOKUP(B66,'Admin Fees.'!$A$1:$C$46,2,FALSE)</f>
        <v>0.01</v>
      </c>
      <c r="D66" s="506">
        <f>SUMIFS('Inst. by Framework &amp; Suppliers'!$D$2:$D$5720,'Inst. by Framework &amp; Suppliers'!$A$2:$A$5720,$A66,'Inst. by Framework &amp; Suppliers'!$B$2:$B$5720,$B66)</f>
        <v>0</v>
      </c>
      <c r="E66" s="507">
        <f>SUMIFS('Inst. by Framework &amp; Suppliers'!$E$2:$E$5720,'Inst. by Framework &amp; Suppliers'!$A$2:$A$5720,$A66,'Inst. by Framework &amp; Suppliers'!$B$2:$B$5720,$B66)</f>
        <v>0</v>
      </c>
      <c r="F66" s="507">
        <f>SUMIFS('Inst. by Framework &amp; Suppliers'!F$2:F$5720,'Inst. by Framework &amp; Suppliers'!$B$2:$B$5720,$B$2:$B$5336,'Inst. by Framework &amp; Suppliers'!$A$2:$A$5720,$A66)</f>
        <v>0</v>
      </c>
      <c r="G66" s="882">
        <f>SUMIFS('Inst. by Framework &amp; Suppliers'!G$2:G$5720,'Inst. by Framework &amp; Suppliers'!$B$2:$B$5720,$B$2:$B$5336,'Inst. by Framework &amp; Suppliers'!$A$2:$A$5720,$A66)</f>
        <v>529.59999999999991</v>
      </c>
      <c r="H66" s="1444">
        <f>SUMIFS('Inst. by Framework &amp; Suppliers'!H$2:H$5720,'Inst. by Framework &amp; Suppliers'!$B$2:$B$5720,$B$2:$B$5336,'Inst. by Framework &amp; Suppliers'!$A$2:$A$5720,$A66)</f>
        <v>749.98</v>
      </c>
      <c r="I66" s="1445">
        <f>SUMIFS('Inst. by Framework &amp; Suppliers'!I$2:I$5720,'Inst. by Framework &amp; Suppliers'!$B$2:$B$5720,$B$2:$B$5336,'Inst. by Framework &amp; Suppliers'!$A$2:$A$5720,$A66)</f>
        <v>0</v>
      </c>
      <c r="J66" s="1446">
        <f>SUMIFS('Inst. by Framework &amp; Suppliers'!J$2:J$5720,'Inst. by Framework &amp; Suppliers'!$B$2:$B$5720,$B$2:$B$5336,'Inst. by Framework &amp; Suppliers'!$A$2:$A$5720,$A66)</f>
        <v>0</v>
      </c>
      <c r="K66" s="24">
        <f>SUMIFS('Inst. by Framework &amp; Suppliers'!K$2:K$5720,'Inst. by Framework &amp; Suppliers'!$B$2:$B$5720,$B$2:$B$5336,'Inst. by Framework &amp; Suppliers'!$A$2:$A$5720,$A66)</f>
        <v>0</v>
      </c>
      <c r="L66" s="23">
        <f t="shared" si="0"/>
        <v>0</v>
      </c>
      <c r="M66" s="1592">
        <f>SUMIFS('South West Spends'!$AH$1:$AH$5018,'South West Spends'!$A$1:$A$5018,'Institution by Framework Totals'!B66,'South West Spends'!$C$1:$C$5018,'Institution by Framework Totals'!A66)</f>
        <v>0</v>
      </c>
      <c r="N66" s="1592">
        <f t="shared" si="1"/>
        <v>0</v>
      </c>
      <c r="O66" s="1592">
        <f t="shared" si="2"/>
        <v>0</v>
      </c>
      <c r="P66" s="1592">
        <f t="shared" si="3"/>
        <v>0</v>
      </c>
      <c r="Q66" s="14">
        <f t="shared" si="4"/>
        <v>0</v>
      </c>
    </row>
    <row r="67" spans="1:17" x14ac:dyDescent="0.2">
      <c r="A67" s="15" t="s">
        <v>158</v>
      </c>
      <c r="B67" s="13" t="s">
        <v>77</v>
      </c>
      <c r="C67" s="140">
        <f>VLOOKUP(B67,'Admin Fees.'!$A$1:$C$46,2,FALSE)</f>
        <v>0.01</v>
      </c>
      <c r="D67" s="506">
        <f>SUMIFS('Inst. by Framework &amp; Suppliers'!$D$2:$D$5720,'Inst. by Framework &amp; Suppliers'!$A$2:$A$5720,$A67,'Inst. by Framework &amp; Suppliers'!$B$2:$B$5720,$B67)</f>
        <v>0</v>
      </c>
      <c r="E67" s="507">
        <f>SUMIFS('Inst. by Framework &amp; Suppliers'!$E$2:$E$5720,'Inst. by Framework &amp; Suppliers'!$A$2:$A$5720,$A67,'Inst. by Framework &amp; Suppliers'!$B$2:$B$5720,$B67)</f>
        <v>0</v>
      </c>
      <c r="F67" s="507">
        <f>SUMIFS('Inst. by Framework &amp; Suppliers'!F$2:F$5720,'Inst. by Framework &amp; Suppliers'!$B$2:$B$5720,$B$2:$B$5336,'Inst. by Framework &amp; Suppliers'!$A$2:$A$5720,$A67)</f>
        <v>314.72999999999996</v>
      </c>
      <c r="G67" s="882">
        <f>SUMIFS('Inst. by Framework &amp; Suppliers'!G$2:G$5720,'Inst. by Framework &amp; Suppliers'!$B$2:$B$5720,$B$2:$B$5336,'Inst. by Framework &amp; Suppliers'!$A$2:$A$5720,$A67)</f>
        <v>99.539999999999992</v>
      </c>
      <c r="H67" s="1444">
        <f>SUMIFS('Inst. by Framework &amp; Suppliers'!H$2:H$5720,'Inst. by Framework &amp; Suppliers'!$B$2:$B$5720,$B$2:$B$5336,'Inst. by Framework &amp; Suppliers'!$A$2:$A$5720,$A67)</f>
        <v>406.79</v>
      </c>
      <c r="I67" s="1445">
        <f>SUMIFS('Inst. by Framework &amp; Suppliers'!I$2:I$5720,'Inst. by Framework &amp; Suppliers'!$B$2:$B$5720,$B$2:$B$5336,'Inst. by Framework &amp; Suppliers'!$A$2:$A$5720,$A67)</f>
        <v>0</v>
      </c>
      <c r="J67" s="1446">
        <f>SUMIFS('Inst. by Framework &amp; Suppliers'!J$2:J$5720,'Inst. by Framework &amp; Suppliers'!$B$2:$B$5720,$B$2:$B$5336,'Inst. by Framework &amp; Suppliers'!$A$2:$A$5720,$A67)</f>
        <v>0</v>
      </c>
      <c r="K67" s="24">
        <f>SUMIFS('Inst. by Framework &amp; Suppliers'!K$2:K$5720,'Inst. by Framework &amp; Suppliers'!$B$2:$B$5720,$B$2:$B$5336,'Inst. by Framework &amp; Suppliers'!$A$2:$A$5720,$A67)</f>
        <v>0</v>
      </c>
      <c r="L67" s="23">
        <f t="shared" ref="L67:L130" si="5">J67*1.35%</f>
        <v>0</v>
      </c>
      <c r="M67" s="1592">
        <f>SUMIFS('South West Spends'!$AH$1:$AH$5018,'South West Spends'!$A$1:$A$5018,'Institution by Framework Totals'!B67,'South West Spends'!$C$1:$C$5018,'Institution by Framework Totals'!A67)</f>
        <v>0</v>
      </c>
      <c r="N67" s="1592">
        <f t="shared" ref="N67:N130" si="6">M67*C67</f>
        <v>0</v>
      </c>
      <c r="O67" s="1592">
        <f t="shared" ref="O67:O130" si="7">K67-M67</f>
        <v>0</v>
      </c>
      <c r="P67" s="1592">
        <f t="shared" ref="P67:P130" si="8">O67*1.35%</f>
        <v>0</v>
      </c>
      <c r="Q67" s="14">
        <f t="shared" ref="Q67:Q130" si="9">P67+N67</f>
        <v>0</v>
      </c>
    </row>
    <row r="68" spans="1:17" x14ac:dyDescent="0.2">
      <c r="A68" s="15" t="s">
        <v>188</v>
      </c>
      <c r="B68" s="13" t="s">
        <v>77</v>
      </c>
      <c r="C68" s="140">
        <f>VLOOKUP(B68,'Admin Fees.'!$A$1:$C$46,2,FALSE)</f>
        <v>0.01</v>
      </c>
      <c r="D68" s="506">
        <f>SUMIFS('Inst. by Framework &amp; Suppliers'!$D$2:$D$5720,'Inst. by Framework &amp; Suppliers'!$A$2:$A$5720,$A68,'Inst. by Framework &amp; Suppliers'!$B$2:$B$5720,$B68)</f>
        <v>0</v>
      </c>
      <c r="E68" s="507">
        <f>SUMIFS('Inst. by Framework &amp; Suppliers'!$E$2:$E$5720,'Inst. by Framework &amp; Suppliers'!$A$2:$A$5720,$A68,'Inst. by Framework &amp; Suppliers'!$B$2:$B$5720,$B68)</f>
        <v>1415.1</v>
      </c>
      <c r="F68" s="507">
        <f>SUMIFS('Inst. by Framework &amp; Suppliers'!F$2:F$5720,'Inst. by Framework &amp; Suppliers'!$B$2:$B$5720,$B$2:$B$5336,'Inst. by Framework &amp; Suppliers'!$A$2:$A$5720,$A68)</f>
        <v>5565.03</v>
      </c>
      <c r="G68" s="882">
        <f>SUMIFS('Inst. by Framework &amp; Suppliers'!G$2:G$5720,'Inst. by Framework &amp; Suppliers'!$B$2:$B$5720,$B$2:$B$5336,'Inst. by Framework &amp; Suppliers'!$A$2:$A$5720,$A68)</f>
        <v>6611.3899999999994</v>
      </c>
      <c r="H68" s="1444">
        <f>SUMIFS('Inst. by Framework &amp; Suppliers'!H$2:H$5720,'Inst. by Framework &amp; Suppliers'!$B$2:$B$5720,$B$2:$B$5336,'Inst. by Framework &amp; Suppliers'!$A$2:$A$5720,$A68)</f>
        <v>564.59</v>
      </c>
      <c r="I68" s="1445">
        <f>SUMIFS('Inst. by Framework &amp; Suppliers'!I$2:I$5720,'Inst. by Framework &amp; Suppliers'!$B$2:$B$5720,$B$2:$B$5336,'Inst. by Framework &amp; Suppliers'!$A$2:$A$5720,$A68)</f>
        <v>0</v>
      </c>
      <c r="J68" s="1446">
        <f>SUMIFS('Inst. by Framework &amp; Suppliers'!J$2:J$5720,'Inst. by Framework &amp; Suppliers'!$B$2:$B$5720,$B$2:$B$5336,'Inst. by Framework &amp; Suppliers'!$A$2:$A$5720,$A68)</f>
        <v>0</v>
      </c>
      <c r="K68" s="24">
        <f>SUMIFS('Inst. by Framework &amp; Suppliers'!K$2:K$5720,'Inst. by Framework &amp; Suppliers'!$B$2:$B$5720,$B$2:$B$5336,'Inst. by Framework &amp; Suppliers'!$A$2:$A$5720,$A68)</f>
        <v>0</v>
      </c>
      <c r="L68" s="23">
        <f t="shared" si="5"/>
        <v>0</v>
      </c>
      <c r="M68" s="1592">
        <f>SUMIFS('South West Spends'!$AH$1:$AH$5018,'South West Spends'!$A$1:$A$5018,'Institution by Framework Totals'!B68,'South West Spends'!$C$1:$C$5018,'Institution by Framework Totals'!A68)</f>
        <v>0</v>
      </c>
      <c r="N68" s="1592">
        <f t="shared" si="6"/>
        <v>0</v>
      </c>
      <c r="O68" s="1592">
        <f t="shared" si="7"/>
        <v>0</v>
      </c>
      <c r="P68" s="1592">
        <f t="shared" si="8"/>
        <v>0</v>
      </c>
      <c r="Q68" s="14">
        <f t="shared" si="9"/>
        <v>0</v>
      </c>
    </row>
    <row r="69" spans="1:17" x14ac:dyDescent="0.2">
      <c r="A69" s="15" t="s">
        <v>125</v>
      </c>
      <c r="B69" s="13" t="s">
        <v>77</v>
      </c>
      <c r="C69" s="140">
        <f>VLOOKUP(B69,'Admin Fees.'!$A$1:$C$46,2,FALSE)</f>
        <v>0.01</v>
      </c>
      <c r="D69" s="506">
        <f>SUMIFS('Inst. by Framework &amp; Suppliers'!$D$2:$D$5720,'Inst. by Framework &amp; Suppliers'!$A$2:$A$5720,$A69,'Inst. by Framework &amp; Suppliers'!$B$2:$B$5720,$B69)</f>
        <v>0</v>
      </c>
      <c r="E69" s="507">
        <f>SUMIFS('Inst. by Framework &amp; Suppliers'!$E$2:$E$5720,'Inst. by Framework &amp; Suppliers'!$A$2:$A$5720,$A69,'Inst. by Framework &amp; Suppliers'!$B$2:$B$5720,$B69)</f>
        <v>1191.94</v>
      </c>
      <c r="F69" s="507">
        <f>SUMIFS('Inst. by Framework &amp; Suppliers'!F$2:F$5720,'Inst. by Framework &amp; Suppliers'!$B$2:$B$5720,$B$2:$B$5336,'Inst. by Framework &amp; Suppliers'!$A$2:$A$5720,$A69)</f>
        <v>1118.9099999999999</v>
      </c>
      <c r="G69" s="882">
        <f>SUMIFS('Inst. by Framework &amp; Suppliers'!G$2:G$5720,'Inst. by Framework &amp; Suppliers'!$B$2:$B$5720,$B$2:$B$5336,'Inst. by Framework &amp; Suppliers'!$A$2:$A$5720,$A69)</f>
        <v>7688.6799999999994</v>
      </c>
      <c r="H69" s="1444">
        <f>SUMIFS('Inst. by Framework &amp; Suppliers'!H$2:H$5720,'Inst. by Framework &amp; Suppliers'!$B$2:$B$5720,$B$2:$B$5336,'Inst. by Framework &amp; Suppliers'!$A$2:$A$5720,$A69)</f>
        <v>3742.6600000000003</v>
      </c>
      <c r="I69" s="1445">
        <f>SUMIFS('Inst. by Framework &amp; Suppliers'!I$2:I$5720,'Inst. by Framework &amp; Suppliers'!$B$2:$B$5720,$B$2:$B$5336,'Inst. by Framework &amp; Suppliers'!$A$2:$A$5720,$A69)</f>
        <v>4364.2999999999993</v>
      </c>
      <c r="J69" s="1446">
        <f>SUMIFS('Inst. by Framework &amp; Suppliers'!J$2:J$5720,'Inst. by Framework &amp; Suppliers'!$B$2:$B$5720,$B$2:$B$5336,'Inst. by Framework &amp; Suppliers'!$A$2:$A$5720,$A69)</f>
        <v>0</v>
      </c>
      <c r="K69" s="24">
        <f>SUMIFS('Inst. by Framework &amp; Suppliers'!K$2:K$5720,'Inst. by Framework &amp; Suppliers'!$B$2:$B$5720,$B$2:$B$5336,'Inst. by Framework &amp; Suppliers'!$A$2:$A$5720,$A69)</f>
        <v>0</v>
      </c>
      <c r="L69" s="23">
        <f t="shared" si="5"/>
        <v>0</v>
      </c>
      <c r="M69" s="1592">
        <f>SUMIFS('South West Spends'!$AH$1:$AH$5018,'South West Spends'!$A$1:$A$5018,'Institution by Framework Totals'!B69,'South West Spends'!$C$1:$C$5018,'Institution by Framework Totals'!A69)</f>
        <v>0</v>
      </c>
      <c r="N69" s="1592">
        <f t="shared" si="6"/>
        <v>0</v>
      </c>
      <c r="O69" s="1592">
        <f t="shared" si="7"/>
        <v>0</v>
      </c>
      <c r="P69" s="1592">
        <f t="shared" si="8"/>
        <v>0</v>
      </c>
      <c r="Q69" s="14">
        <f t="shared" si="9"/>
        <v>0</v>
      </c>
    </row>
    <row r="70" spans="1:17" x14ac:dyDescent="0.2">
      <c r="A70" s="15" t="s">
        <v>126</v>
      </c>
      <c r="B70" s="13" t="s">
        <v>77</v>
      </c>
      <c r="C70" s="140">
        <f>VLOOKUP(B70,'Admin Fees.'!$A$1:$C$46,2,FALSE)</f>
        <v>0.01</v>
      </c>
      <c r="D70" s="506">
        <f>SUMIFS('Inst. by Framework &amp; Suppliers'!$D$2:$D$5720,'Inst. by Framework &amp; Suppliers'!$A$2:$A$5720,$A70,'Inst. by Framework &amp; Suppliers'!$B$2:$B$5720,$B70)</f>
        <v>0</v>
      </c>
      <c r="E70" s="507">
        <f>SUMIFS('Inst. by Framework &amp; Suppliers'!$E$2:$E$5720,'Inst. by Framework &amp; Suppliers'!$A$2:$A$5720,$A70,'Inst. by Framework &amp; Suppliers'!$B$2:$B$5720,$B70)</f>
        <v>6344.5599999999995</v>
      </c>
      <c r="F70" s="507">
        <f>SUMIFS('Inst. by Framework &amp; Suppliers'!F$2:F$5720,'Inst. by Framework &amp; Suppliers'!$B$2:$B$5720,$B$2:$B$5336,'Inst. by Framework &amp; Suppliers'!$A$2:$A$5720,$A70)</f>
        <v>5828.3899999999994</v>
      </c>
      <c r="G70" s="882">
        <f>SUMIFS('Inst. by Framework &amp; Suppliers'!G$2:G$5720,'Inst. by Framework &amp; Suppliers'!$B$2:$B$5720,$B$2:$B$5336,'Inst. by Framework &amp; Suppliers'!$A$2:$A$5720,$A70)</f>
        <v>13846.57</v>
      </c>
      <c r="H70" s="1444">
        <f>SUMIFS('Inst. by Framework &amp; Suppliers'!H$2:H$5720,'Inst. by Framework &amp; Suppliers'!$B$2:$B$5720,$B$2:$B$5336,'Inst. by Framework &amp; Suppliers'!$A$2:$A$5720,$A70)</f>
        <v>37444.93</v>
      </c>
      <c r="I70" s="1445">
        <f>SUMIFS('Inst. by Framework &amp; Suppliers'!I$2:I$5720,'Inst. by Framework &amp; Suppliers'!$B$2:$B$5720,$B$2:$B$5336,'Inst. by Framework &amp; Suppliers'!$A$2:$A$5720,$A70)</f>
        <v>3261.89</v>
      </c>
      <c r="J70" s="1446">
        <f>SUMIFS('Inst. by Framework &amp; Suppliers'!J$2:J$5720,'Inst. by Framework &amp; Suppliers'!$B$2:$B$5720,$B$2:$B$5336,'Inst. by Framework &amp; Suppliers'!$A$2:$A$5720,$A70)</f>
        <v>0</v>
      </c>
      <c r="K70" s="24">
        <f>SUMIFS('Inst. by Framework &amp; Suppliers'!K$2:K$5720,'Inst. by Framework &amp; Suppliers'!$B$2:$B$5720,$B$2:$B$5336,'Inst. by Framework &amp; Suppliers'!$A$2:$A$5720,$A70)</f>
        <v>0</v>
      </c>
      <c r="L70" s="23">
        <f t="shared" si="5"/>
        <v>0</v>
      </c>
      <c r="M70" s="1592">
        <f>SUMIFS('South West Spends'!$AH$1:$AH$5018,'South West Spends'!$A$1:$A$5018,'Institution by Framework Totals'!B70,'South West Spends'!$C$1:$C$5018,'Institution by Framework Totals'!A70)</f>
        <v>0</v>
      </c>
      <c r="N70" s="1592">
        <f t="shared" si="6"/>
        <v>0</v>
      </c>
      <c r="O70" s="1592">
        <f t="shared" si="7"/>
        <v>0</v>
      </c>
      <c r="P70" s="1592">
        <f t="shared" si="8"/>
        <v>0</v>
      </c>
      <c r="Q70" s="14">
        <f t="shared" si="9"/>
        <v>0</v>
      </c>
    </row>
    <row r="71" spans="1:17" x14ac:dyDescent="0.2">
      <c r="A71" s="15" t="s">
        <v>151</v>
      </c>
      <c r="B71" s="13" t="s">
        <v>77</v>
      </c>
      <c r="C71" s="140">
        <f>VLOOKUP(B71,'Admin Fees.'!$A$1:$C$46,2,FALSE)</f>
        <v>0.01</v>
      </c>
      <c r="D71" s="506">
        <f>SUMIFS('Inst. by Framework &amp; Suppliers'!$D$2:$D$5720,'Inst. by Framework &amp; Suppliers'!$A$2:$A$5720,$A71,'Inst. by Framework &amp; Suppliers'!$B$2:$B$5720,$B71)</f>
        <v>0</v>
      </c>
      <c r="E71" s="507">
        <f>SUMIFS('Inst. by Framework &amp; Suppliers'!$E$2:$E$5720,'Inst. by Framework &amp; Suppliers'!$A$2:$A$5720,$A71,'Inst. by Framework &amp; Suppliers'!$B$2:$B$5720,$B71)</f>
        <v>333.97</v>
      </c>
      <c r="F71" s="507">
        <f>SUMIFS('Inst. by Framework &amp; Suppliers'!F$2:F$5720,'Inst. by Framework &amp; Suppliers'!$B$2:$B$5720,$B$2:$B$5336,'Inst. by Framework &amp; Suppliers'!$A$2:$A$5720,$A71)</f>
        <v>49.78</v>
      </c>
      <c r="G71" s="882">
        <f>SUMIFS('Inst. by Framework &amp; Suppliers'!G$2:G$5720,'Inst. by Framework &amp; Suppliers'!$B$2:$B$5720,$B$2:$B$5336,'Inst. by Framework &amp; Suppliers'!$A$2:$A$5720,$A71)</f>
        <v>0</v>
      </c>
      <c r="H71" s="1444">
        <f>SUMIFS('Inst. by Framework &amp; Suppliers'!H$2:H$5720,'Inst. by Framework &amp; Suppliers'!$B$2:$B$5720,$B$2:$B$5336,'Inst. by Framework &amp; Suppliers'!$A$2:$A$5720,$A71)</f>
        <v>0</v>
      </c>
      <c r="I71" s="1445">
        <f>SUMIFS('Inst. by Framework &amp; Suppliers'!I$2:I$5720,'Inst. by Framework &amp; Suppliers'!$B$2:$B$5720,$B$2:$B$5336,'Inst. by Framework &amp; Suppliers'!$A$2:$A$5720,$A71)</f>
        <v>94.99</v>
      </c>
      <c r="J71" s="1446">
        <f>SUMIFS('Inst. by Framework &amp; Suppliers'!J$2:J$5720,'Inst. by Framework &amp; Suppliers'!$B$2:$B$5720,$B$2:$B$5336,'Inst. by Framework &amp; Suppliers'!$A$2:$A$5720,$A71)</f>
        <v>0</v>
      </c>
      <c r="K71" s="24">
        <f>SUMIFS('Inst. by Framework &amp; Suppliers'!K$2:K$5720,'Inst. by Framework &amp; Suppliers'!$B$2:$B$5720,$B$2:$B$5336,'Inst. by Framework &amp; Suppliers'!$A$2:$A$5720,$A71)</f>
        <v>0</v>
      </c>
      <c r="L71" s="23">
        <f t="shared" si="5"/>
        <v>0</v>
      </c>
      <c r="M71" s="1592">
        <f>SUMIFS('South West Spends'!$AH$1:$AH$5018,'South West Spends'!$A$1:$A$5018,'Institution by Framework Totals'!B71,'South West Spends'!$C$1:$C$5018,'Institution by Framework Totals'!A71)</f>
        <v>0</v>
      </c>
      <c r="N71" s="1592">
        <f t="shared" si="6"/>
        <v>0</v>
      </c>
      <c r="O71" s="1592">
        <f t="shared" si="7"/>
        <v>0</v>
      </c>
      <c r="P71" s="1592">
        <f t="shared" si="8"/>
        <v>0</v>
      </c>
      <c r="Q71" s="14">
        <f t="shared" si="9"/>
        <v>0</v>
      </c>
    </row>
    <row r="72" spans="1:17" x14ac:dyDescent="0.2">
      <c r="A72" s="15" t="s">
        <v>189</v>
      </c>
      <c r="B72" s="13" t="s">
        <v>77</v>
      </c>
      <c r="C72" s="140">
        <f>VLOOKUP(B72,'Admin Fees.'!$A$1:$C$46,2,FALSE)</f>
        <v>0.01</v>
      </c>
      <c r="D72" s="506">
        <f>SUMIFS('Inst. by Framework &amp; Suppliers'!$D$2:$D$5720,'Inst. by Framework &amp; Suppliers'!$A$2:$A$5720,$A72,'Inst. by Framework &amp; Suppliers'!$B$2:$B$5720,$B72)</f>
        <v>0</v>
      </c>
      <c r="E72" s="507">
        <f>SUMIFS('Inst. by Framework &amp; Suppliers'!$E$2:$E$5720,'Inst. by Framework &amp; Suppliers'!$A$2:$A$5720,$A72,'Inst. by Framework &amp; Suppliers'!$B$2:$B$5720,$B72)</f>
        <v>178.41</v>
      </c>
      <c r="F72" s="507">
        <f>SUMIFS('Inst. by Framework &amp; Suppliers'!F$2:F$5720,'Inst. by Framework &amp; Suppliers'!$B$2:$B$5720,$B$2:$B$5336,'Inst. by Framework &amp; Suppliers'!$A$2:$A$5720,$A72)</f>
        <v>239.08</v>
      </c>
      <c r="G72" s="882">
        <f>SUMIFS('Inst. by Framework &amp; Suppliers'!G$2:G$5720,'Inst. by Framework &amp; Suppliers'!$B$2:$B$5720,$B$2:$B$5336,'Inst. by Framework &amp; Suppliers'!$A$2:$A$5720,$A72)</f>
        <v>0</v>
      </c>
      <c r="H72" s="1444">
        <f>SUMIFS('Inst. by Framework &amp; Suppliers'!H$2:H$5720,'Inst. by Framework &amp; Suppliers'!$B$2:$B$5720,$B$2:$B$5336,'Inst. by Framework &amp; Suppliers'!$A$2:$A$5720,$A72)</f>
        <v>175.84</v>
      </c>
      <c r="I72" s="1445">
        <f>SUMIFS('Inst. by Framework &amp; Suppliers'!I$2:I$5720,'Inst. by Framework &amp; Suppliers'!$B$2:$B$5720,$B$2:$B$5336,'Inst. by Framework &amp; Suppliers'!$A$2:$A$5720,$A72)</f>
        <v>0</v>
      </c>
      <c r="J72" s="1446">
        <f>SUMIFS('Inst. by Framework &amp; Suppliers'!J$2:J$5720,'Inst. by Framework &amp; Suppliers'!$B$2:$B$5720,$B$2:$B$5336,'Inst. by Framework &amp; Suppliers'!$A$2:$A$5720,$A72)</f>
        <v>0</v>
      </c>
      <c r="K72" s="24">
        <f>SUMIFS('Inst. by Framework &amp; Suppliers'!K$2:K$5720,'Inst. by Framework &amp; Suppliers'!$B$2:$B$5720,$B$2:$B$5336,'Inst. by Framework &amp; Suppliers'!$A$2:$A$5720,$A72)</f>
        <v>0</v>
      </c>
      <c r="L72" s="23">
        <f t="shared" si="5"/>
        <v>0</v>
      </c>
      <c r="M72" s="1592">
        <f>SUMIFS('South West Spends'!$AH$1:$AH$5018,'South West Spends'!$A$1:$A$5018,'Institution by Framework Totals'!B72,'South West Spends'!$C$1:$C$5018,'Institution by Framework Totals'!A72)</f>
        <v>0</v>
      </c>
      <c r="N72" s="1592">
        <f t="shared" si="6"/>
        <v>0</v>
      </c>
      <c r="O72" s="1592">
        <f t="shared" si="7"/>
        <v>0</v>
      </c>
      <c r="P72" s="1592">
        <f t="shared" si="8"/>
        <v>0</v>
      </c>
      <c r="Q72" s="14">
        <f t="shared" si="9"/>
        <v>0</v>
      </c>
    </row>
    <row r="73" spans="1:17" x14ac:dyDescent="0.2">
      <c r="A73" s="15" t="s">
        <v>161</v>
      </c>
      <c r="B73" s="13" t="s">
        <v>77</v>
      </c>
      <c r="C73" s="140">
        <f>VLOOKUP(B73,'Admin Fees.'!$A$1:$C$46,2,FALSE)</f>
        <v>0.01</v>
      </c>
      <c r="D73" s="506">
        <f>SUMIFS('Inst. by Framework &amp; Suppliers'!$D$2:$D$5720,'Inst. by Framework &amp; Suppliers'!$A$2:$A$5720,$A73,'Inst. by Framework &amp; Suppliers'!$B$2:$B$5720,$B73)</f>
        <v>0</v>
      </c>
      <c r="E73" s="507">
        <f>SUMIFS('Inst. by Framework &amp; Suppliers'!$E$2:$E$5720,'Inst. by Framework &amp; Suppliers'!$A$2:$A$5720,$A73,'Inst. by Framework &amp; Suppliers'!$B$2:$B$5720,$B73)</f>
        <v>10959.380000000001</v>
      </c>
      <c r="F73" s="507">
        <f>SUMIFS('Inst. by Framework &amp; Suppliers'!F$2:F$5720,'Inst. by Framework &amp; Suppliers'!$B$2:$B$5720,$B$2:$B$5336,'Inst. by Framework &amp; Suppliers'!$A$2:$A$5720,$A73)</f>
        <v>5978.91</v>
      </c>
      <c r="G73" s="882">
        <f>SUMIFS('Inst. by Framework &amp; Suppliers'!G$2:G$5720,'Inst. by Framework &amp; Suppliers'!$B$2:$B$5720,$B$2:$B$5336,'Inst. by Framework &amp; Suppliers'!$A$2:$A$5720,$A73)</f>
        <v>12391.749999999998</v>
      </c>
      <c r="H73" s="1444">
        <f>SUMIFS('Inst. by Framework &amp; Suppliers'!H$2:H$5720,'Inst. by Framework &amp; Suppliers'!$B$2:$B$5720,$B$2:$B$5336,'Inst. by Framework &amp; Suppliers'!$A$2:$A$5720,$A73)</f>
        <v>25395.02</v>
      </c>
      <c r="I73" s="1445">
        <f>SUMIFS('Inst. by Framework &amp; Suppliers'!I$2:I$5720,'Inst. by Framework &amp; Suppliers'!$B$2:$B$5720,$B$2:$B$5336,'Inst. by Framework &amp; Suppliers'!$A$2:$A$5720,$A73)</f>
        <v>4256.53</v>
      </c>
      <c r="J73" s="1446">
        <f>SUMIFS('Inst. by Framework &amp; Suppliers'!J$2:J$5720,'Inst. by Framework &amp; Suppliers'!$B$2:$B$5720,$B$2:$B$5336,'Inst. by Framework &amp; Suppliers'!$A$2:$A$5720,$A73)</f>
        <v>0</v>
      </c>
      <c r="K73" s="24">
        <f>SUMIFS('Inst. by Framework &amp; Suppliers'!K$2:K$5720,'Inst. by Framework &amp; Suppliers'!$B$2:$B$5720,$B$2:$B$5336,'Inst. by Framework &amp; Suppliers'!$A$2:$A$5720,$A73)</f>
        <v>0</v>
      </c>
      <c r="L73" s="23">
        <f t="shared" si="5"/>
        <v>0</v>
      </c>
      <c r="M73" s="1592">
        <f>SUMIFS('South West Spends'!$AH$1:$AH$5018,'South West Spends'!$A$1:$A$5018,'Institution by Framework Totals'!B73,'South West Spends'!$C$1:$C$5018,'Institution by Framework Totals'!A73)</f>
        <v>0</v>
      </c>
      <c r="N73" s="1592">
        <f t="shared" si="6"/>
        <v>0</v>
      </c>
      <c r="O73" s="1592">
        <f t="shared" si="7"/>
        <v>0</v>
      </c>
      <c r="P73" s="1592">
        <f t="shared" si="8"/>
        <v>0</v>
      </c>
      <c r="Q73" s="14">
        <f t="shared" si="9"/>
        <v>0</v>
      </c>
    </row>
    <row r="74" spans="1:17" x14ac:dyDescent="0.2">
      <c r="A74" s="15" t="s">
        <v>160</v>
      </c>
      <c r="B74" s="13" t="s">
        <v>77</v>
      </c>
      <c r="C74" s="140">
        <f>VLOOKUP(B74,'Admin Fees.'!$A$1:$C$46,2,FALSE)</f>
        <v>0.01</v>
      </c>
      <c r="D74" s="506">
        <f>SUMIFS('Inst. by Framework &amp; Suppliers'!$D$2:$D$5720,'Inst. by Framework &amp; Suppliers'!$A$2:$A$5720,$A74,'Inst. by Framework &amp; Suppliers'!$B$2:$B$5720,$B74)</f>
        <v>0</v>
      </c>
      <c r="E74" s="507">
        <f>SUMIFS('Inst. by Framework &amp; Suppliers'!$E$2:$E$5720,'Inst. by Framework &amp; Suppliers'!$A$2:$A$5720,$A74,'Inst. by Framework &amp; Suppliers'!$B$2:$B$5720,$B74)</f>
        <v>1218.29</v>
      </c>
      <c r="F74" s="507">
        <f>SUMIFS('Inst. by Framework &amp; Suppliers'!F$2:F$5720,'Inst. by Framework &amp; Suppliers'!$B$2:$B$5720,$B$2:$B$5336,'Inst. by Framework &amp; Suppliers'!$A$2:$A$5720,$A74)</f>
        <v>8806.23</v>
      </c>
      <c r="G74" s="882">
        <f>SUMIFS('Inst. by Framework &amp; Suppliers'!G$2:G$5720,'Inst. by Framework &amp; Suppliers'!$B$2:$B$5720,$B$2:$B$5336,'Inst. by Framework &amp; Suppliers'!$A$2:$A$5720,$A74)</f>
        <v>3252.42</v>
      </c>
      <c r="H74" s="1444">
        <f>SUMIFS('Inst. by Framework &amp; Suppliers'!H$2:H$5720,'Inst. by Framework &amp; Suppliers'!$B$2:$B$5720,$B$2:$B$5336,'Inst. by Framework &amp; Suppliers'!$A$2:$A$5720,$A74)</f>
        <v>2486.0099999999998</v>
      </c>
      <c r="I74" s="1445">
        <f>SUMIFS('Inst. by Framework &amp; Suppliers'!I$2:I$5720,'Inst. by Framework &amp; Suppliers'!$B$2:$B$5720,$B$2:$B$5336,'Inst. by Framework &amp; Suppliers'!$A$2:$A$5720,$A74)</f>
        <v>4417.24</v>
      </c>
      <c r="J74" s="1446">
        <f>SUMIFS('Inst. by Framework &amp; Suppliers'!J$2:J$5720,'Inst. by Framework &amp; Suppliers'!$B$2:$B$5720,$B$2:$B$5336,'Inst. by Framework &amp; Suppliers'!$A$2:$A$5720,$A74)</f>
        <v>0</v>
      </c>
      <c r="K74" s="24">
        <f>SUMIFS('Inst. by Framework &amp; Suppliers'!K$2:K$5720,'Inst. by Framework &amp; Suppliers'!$B$2:$B$5720,$B$2:$B$5336,'Inst. by Framework &amp; Suppliers'!$A$2:$A$5720,$A74)</f>
        <v>0</v>
      </c>
      <c r="L74" s="23">
        <f t="shared" si="5"/>
        <v>0</v>
      </c>
      <c r="M74" s="1592">
        <f>SUMIFS('South West Spends'!$AH$1:$AH$5018,'South West Spends'!$A$1:$A$5018,'Institution by Framework Totals'!B74,'South West Spends'!$C$1:$C$5018,'Institution by Framework Totals'!A74)</f>
        <v>0</v>
      </c>
      <c r="N74" s="1592">
        <f t="shared" si="6"/>
        <v>0</v>
      </c>
      <c r="O74" s="1592">
        <f t="shared" si="7"/>
        <v>0</v>
      </c>
      <c r="P74" s="1592">
        <f t="shared" si="8"/>
        <v>0</v>
      </c>
      <c r="Q74" s="14">
        <f t="shared" si="9"/>
        <v>0</v>
      </c>
    </row>
    <row r="75" spans="1:17" x14ac:dyDescent="0.2">
      <c r="A75" s="15" t="s">
        <v>178</v>
      </c>
      <c r="B75" s="13" t="s">
        <v>77</v>
      </c>
      <c r="C75" s="140">
        <f>VLOOKUP(B75,'Admin Fees.'!$A$1:$C$46,2,FALSE)</f>
        <v>0.01</v>
      </c>
      <c r="D75" s="506">
        <f>SUMIFS('Inst. by Framework &amp; Suppliers'!$D$2:$D$5720,'Inst. by Framework &amp; Suppliers'!$A$2:$A$5720,$A75,'Inst. by Framework &amp; Suppliers'!$B$2:$B$5720,$B75)</f>
        <v>0</v>
      </c>
      <c r="E75" s="507">
        <f>SUMIFS('Inst. by Framework &amp; Suppliers'!$E$2:$E$5720,'Inst. by Framework &amp; Suppliers'!$A$2:$A$5720,$A75,'Inst. by Framework &amp; Suppliers'!$B$2:$B$5720,$B75)</f>
        <v>1707.3000000000002</v>
      </c>
      <c r="F75" s="507">
        <f>SUMIFS('Inst. by Framework &amp; Suppliers'!F$2:F$5720,'Inst. by Framework &amp; Suppliers'!$B$2:$B$5720,$B$2:$B$5336,'Inst. by Framework &amp; Suppliers'!$A$2:$A$5720,$A75)</f>
        <v>2836.8799999999997</v>
      </c>
      <c r="G75" s="882">
        <f>SUMIFS('Inst. by Framework &amp; Suppliers'!G$2:G$5720,'Inst. by Framework &amp; Suppliers'!$B$2:$B$5720,$B$2:$B$5336,'Inst. by Framework &amp; Suppliers'!$A$2:$A$5720,$A75)</f>
        <v>3479.12</v>
      </c>
      <c r="H75" s="1444">
        <f>SUMIFS('Inst. by Framework &amp; Suppliers'!H$2:H$5720,'Inst. by Framework &amp; Suppliers'!$B$2:$B$5720,$B$2:$B$5336,'Inst. by Framework &amp; Suppliers'!$A$2:$A$5720,$A75)</f>
        <v>3287.83</v>
      </c>
      <c r="I75" s="1445">
        <f>SUMIFS('Inst. by Framework &amp; Suppliers'!I$2:I$5720,'Inst. by Framework &amp; Suppliers'!$B$2:$B$5720,$B$2:$B$5336,'Inst. by Framework &amp; Suppliers'!$A$2:$A$5720,$A75)</f>
        <v>0</v>
      </c>
      <c r="J75" s="1446">
        <f>SUMIFS('Inst. by Framework &amp; Suppliers'!J$2:J$5720,'Inst. by Framework &amp; Suppliers'!$B$2:$B$5720,$B$2:$B$5336,'Inst. by Framework &amp; Suppliers'!$A$2:$A$5720,$A75)</f>
        <v>0</v>
      </c>
      <c r="K75" s="24">
        <f>SUMIFS('Inst. by Framework &amp; Suppliers'!K$2:K$5720,'Inst. by Framework &amp; Suppliers'!$B$2:$B$5720,$B$2:$B$5336,'Inst. by Framework &amp; Suppliers'!$A$2:$A$5720,$A75)</f>
        <v>0</v>
      </c>
      <c r="L75" s="23">
        <f t="shared" si="5"/>
        <v>0</v>
      </c>
      <c r="M75" s="1592">
        <f>SUMIFS('South West Spends'!$AH$1:$AH$5018,'South West Spends'!$A$1:$A$5018,'Institution by Framework Totals'!B75,'South West Spends'!$C$1:$C$5018,'Institution by Framework Totals'!A75)</f>
        <v>0</v>
      </c>
      <c r="N75" s="1592">
        <f t="shared" si="6"/>
        <v>0</v>
      </c>
      <c r="O75" s="1592">
        <f t="shared" si="7"/>
        <v>0</v>
      </c>
      <c r="P75" s="1592">
        <f t="shared" si="8"/>
        <v>0</v>
      </c>
      <c r="Q75" s="14">
        <f t="shared" si="9"/>
        <v>0</v>
      </c>
    </row>
    <row r="76" spans="1:17" x14ac:dyDescent="0.2">
      <c r="A76" s="15" t="s">
        <v>159</v>
      </c>
      <c r="B76" s="13" t="s">
        <v>77</v>
      </c>
      <c r="C76" s="140">
        <f>VLOOKUP(B76,'Admin Fees.'!$A$1:$C$46,2,FALSE)</f>
        <v>0.01</v>
      </c>
      <c r="D76" s="506">
        <f>SUMIFS('Inst. by Framework &amp; Suppliers'!$D$2:$D$5720,'Inst. by Framework &amp; Suppliers'!$A$2:$A$5720,$A76,'Inst. by Framework &amp; Suppliers'!$B$2:$B$5720,$B76)</f>
        <v>0</v>
      </c>
      <c r="E76" s="507">
        <f>SUMIFS('Inst. by Framework &amp; Suppliers'!$E$2:$E$5720,'Inst. by Framework &amp; Suppliers'!$A$2:$A$5720,$A76,'Inst. by Framework &amp; Suppliers'!$B$2:$B$5720,$B76)</f>
        <v>742.5</v>
      </c>
      <c r="F76" s="507">
        <f>SUMIFS('Inst. by Framework &amp; Suppliers'!F$2:F$5720,'Inst. by Framework &amp; Suppliers'!$B$2:$B$5720,$B$2:$B$5336,'Inst. by Framework &amp; Suppliers'!$A$2:$A$5720,$A76)</f>
        <v>5995.58</v>
      </c>
      <c r="G76" s="882">
        <f>SUMIFS('Inst. by Framework &amp; Suppliers'!G$2:G$5720,'Inst. by Framework &amp; Suppliers'!$B$2:$B$5720,$B$2:$B$5336,'Inst. by Framework &amp; Suppliers'!$A$2:$A$5720,$A76)</f>
        <v>3534.0299999999997</v>
      </c>
      <c r="H76" s="1444">
        <f>SUMIFS('Inst. by Framework &amp; Suppliers'!H$2:H$5720,'Inst. by Framework &amp; Suppliers'!$B$2:$B$5720,$B$2:$B$5336,'Inst. by Framework &amp; Suppliers'!$A$2:$A$5720,$A76)</f>
        <v>3157.7400000000002</v>
      </c>
      <c r="I76" s="1445">
        <f>SUMIFS('Inst. by Framework &amp; Suppliers'!I$2:I$5720,'Inst. by Framework &amp; Suppliers'!$B$2:$B$5720,$B$2:$B$5336,'Inst. by Framework &amp; Suppliers'!$A$2:$A$5720,$A76)</f>
        <v>457.68</v>
      </c>
      <c r="J76" s="1446">
        <f>SUMIFS('Inst. by Framework &amp; Suppliers'!J$2:J$5720,'Inst. by Framework &amp; Suppliers'!$B$2:$B$5720,$B$2:$B$5336,'Inst. by Framework &amp; Suppliers'!$A$2:$A$5720,$A76)</f>
        <v>0</v>
      </c>
      <c r="K76" s="24">
        <f>SUMIFS('Inst. by Framework &amp; Suppliers'!K$2:K$5720,'Inst. by Framework &amp; Suppliers'!$B$2:$B$5720,$B$2:$B$5336,'Inst. by Framework &amp; Suppliers'!$A$2:$A$5720,$A76)</f>
        <v>0</v>
      </c>
      <c r="L76" s="23">
        <f t="shared" si="5"/>
        <v>0</v>
      </c>
      <c r="M76" s="1592">
        <f>SUMIFS('South West Spends'!$AH$1:$AH$5018,'South West Spends'!$A$1:$A$5018,'Institution by Framework Totals'!B76,'South West Spends'!$C$1:$C$5018,'Institution by Framework Totals'!A76)</f>
        <v>0</v>
      </c>
      <c r="N76" s="1592">
        <f t="shared" si="6"/>
        <v>0</v>
      </c>
      <c r="O76" s="1592">
        <f t="shared" si="7"/>
        <v>0</v>
      </c>
      <c r="P76" s="1592">
        <f t="shared" si="8"/>
        <v>0</v>
      </c>
      <c r="Q76" s="14">
        <f t="shared" si="9"/>
        <v>0</v>
      </c>
    </row>
    <row r="77" spans="1:17" x14ac:dyDescent="0.2">
      <c r="A77" s="15" t="s">
        <v>149</v>
      </c>
      <c r="B77" s="13" t="s">
        <v>77</v>
      </c>
      <c r="C77" s="140">
        <f>VLOOKUP(B77,'Admin Fees.'!$A$1:$C$46,2,FALSE)</f>
        <v>0.01</v>
      </c>
      <c r="D77" s="506">
        <f>SUMIFS('Inst. by Framework &amp; Suppliers'!$D$2:$D$5720,'Inst. by Framework &amp; Suppliers'!$A$2:$A$5720,$A77,'Inst. by Framework &amp; Suppliers'!$B$2:$B$5720,$B77)</f>
        <v>0</v>
      </c>
      <c r="E77" s="507">
        <f>SUMIFS('Inst. by Framework &amp; Suppliers'!$E$2:$E$5720,'Inst. by Framework &amp; Suppliers'!$A$2:$A$5720,$A77,'Inst. by Framework &amp; Suppliers'!$B$2:$B$5720,$B77)</f>
        <v>4459.7899999999991</v>
      </c>
      <c r="F77" s="507">
        <f>SUMIFS('Inst. by Framework &amp; Suppliers'!F$2:F$5720,'Inst. by Framework &amp; Suppliers'!$B$2:$B$5720,$B$2:$B$5336,'Inst. by Framework &amp; Suppliers'!$A$2:$A$5720,$A77)</f>
        <v>266.51</v>
      </c>
      <c r="G77" s="882">
        <f>SUMIFS('Inst. by Framework &amp; Suppliers'!G$2:G$5720,'Inst. by Framework &amp; Suppliers'!$B$2:$B$5720,$B$2:$B$5336,'Inst. by Framework &amp; Suppliers'!$A$2:$A$5720,$A77)</f>
        <v>484.31</v>
      </c>
      <c r="H77" s="1444">
        <f>SUMIFS('Inst. by Framework &amp; Suppliers'!H$2:H$5720,'Inst. by Framework &amp; Suppliers'!$B$2:$B$5720,$B$2:$B$5336,'Inst. by Framework &amp; Suppliers'!$A$2:$A$5720,$A77)</f>
        <v>7822.7400000000007</v>
      </c>
      <c r="I77" s="1445">
        <f>SUMIFS('Inst. by Framework &amp; Suppliers'!I$2:I$5720,'Inst. by Framework &amp; Suppliers'!$B$2:$B$5720,$B$2:$B$5336,'Inst. by Framework &amp; Suppliers'!$A$2:$A$5720,$A77)</f>
        <v>4368.1299999999992</v>
      </c>
      <c r="J77" s="1446">
        <f>SUMIFS('Inst. by Framework &amp; Suppliers'!J$2:J$5720,'Inst. by Framework &amp; Suppliers'!$B$2:$B$5720,$B$2:$B$5336,'Inst. by Framework &amp; Suppliers'!$A$2:$A$5720,$A77)</f>
        <v>0</v>
      </c>
      <c r="K77" s="24">
        <f>SUMIFS('Inst. by Framework &amp; Suppliers'!K$2:K$5720,'Inst. by Framework &amp; Suppliers'!$B$2:$B$5720,$B$2:$B$5336,'Inst. by Framework &amp; Suppliers'!$A$2:$A$5720,$A77)</f>
        <v>0</v>
      </c>
      <c r="L77" s="23">
        <f t="shared" si="5"/>
        <v>0</v>
      </c>
      <c r="M77" s="1592">
        <f>SUMIFS('South West Spends'!$AH$1:$AH$5018,'South West Spends'!$A$1:$A$5018,'Institution by Framework Totals'!B77,'South West Spends'!$C$1:$C$5018,'Institution by Framework Totals'!A77)</f>
        <v>0</v>
      </c>
      <c r="N77" s="1592">
        <f t="shared" si="6"/>
        <v>0</v>
      </c>
      <c r="O77" s="1592">
        <f t="shared" si="7"/>
        <v>0</v>
      </c>
      <c r="P77" s="1592">
        <f t="shared" si="8"/>
        <v>0</v>
      </c>
      <c r="Q77" s="14">
        <f t="shared" si="9"/>
        <v>0</v>
      </c>
    </row>
    <row r="78" spans="1:17" x14ac:dyDescent="0.2">
      <c r="A78" s="15" t="s">
        <v>179</v>
      </c>
      <c r="B78" s="13" t="s">
        <v>77</v>
      </c>
      <c r="C78" s="140">
        <f>VLOOKUP(B78,'Admin Fees.'!$A$1:$C$46,2,FALSE)</f>
        <v>0.01</v>
      </c>
      <c r="D78" s="506">
        <f>SUMIFS('Inst. by Framework &amp; Suppliers'!$D$2:$D$5720,'Inst. by Framework &amp; Suppliers'!$A$2:$A$5720,$A78,'Inst. by Framework &amp; Suppliers'!$B$2:$B$5720,$B78)</f>
        <v>0</v>
      </c>
      <c r="E78" s="507">
        <f>SUMIFS('Inst. by Framework &amp; Suppliers'!$E$2:$E$5720,'Inst. by Framework &amp; Suppliers'!$A$2:$A$5720,$A78,'Inst. by Framework &amp; Suppliers'!$B$2:$B$5720,$B78)</f>
        <v>150.24</v>
      </c>
      <c r="F78" s="507">
        <f>SUMIFS('Inst. by Framework &amp; Suppliers'!F$2:F$5720,'Inst. by Framework &amp; Suppliers'!$B$2:$B$5720,$B$2:$B$5336,'Inst. by Framework &amp; Suppliers'!$A$2:$A$5720,$A78)</f>
        <v>0</v>
      </c>
      <c r="G78" s="882">
        <f>SUMIFS('Inst. by Framework &amp; Suppliers'!G$2:G$5720,'Inst. by Framework &amp; Suppliers'!$B$2:$B$5720,$B$2:$B$5336,'Inst. by Framework &amp; Suppliers'!$A$2:$A$5720,$A78)</f>
        <v>0</v>
      </c>
      <c r="H78" s="1444">
        <f>SUMIFS('Inst. by Framework &amp; Suppliers'!H$2:H$5720,'Inst. by Framework &amp; Suppliers'!$B$2:$B$5720,$B$2:$B$5336,'Inst. by Framework &amp; Suppliers'!$A$2:$A$5720,$A78)</f>
        <v>0</v>
      </c>
      <c r="I78" s="1445">
        <f>SUMIFS('Inst. by Framework &amp; Suppliers'!I$2:I$5720,'Inst. by Framework &amp; Suppliers'!$B$2:$B$5720,$B$2:$B$5336,'Inst. by Framework &amp; Suppliers'!$A$2:$A$5720,$A78)</f>
        <v>0</v>
      </c>
      <c r="J78" s="1446">
        <f>SUMIFS('Inst. by Framework &amp; Suppliers'!J$2:J$5720,'Inst. by Framework &amp; Suppliers'!$B$2:$B$5720,$B$2:$B$5336,'Inst. by Framework &amp; Suppliers'!$A$2:$A$5720,$A78)</f>
        <v>0</v>
      </c>
      <c r="K78" s="24">
        <f>SUMIFS('Inst. by Framework &amp; Suppliers'!K$2:K$5720,'Inst. by Framework &amp; Suppliers'!$B$2:$B$5720,$B$2:$B$5336,'Inst. by Framework &amp; Suppliers'!$A$2:$A$5720,$A78)</f>
        <v>0</v>
      </c>
      <c r="L78" s="23">
        <f t="shared" si="5"/>
        <v>0</v>
      </c>
      <c r="M78" s="1592">
        <f>SUMIFS('South West Spends'!$AH$1:$AH$5018,'South West Spends'!$A$1:$A$5018,'Institution by Framework Totals'!B78,'South West Spends'!$C$1:$C$5018,'Institution by Framework Totals'!A78)</f>
        <v>0</v>
      </c>
      <c r="N78" s="1592">
        <f t="shared" si="6"/>
        <v>0</v>
      </c>
      <c r="O78" s="1592">
        <f t="shared" si="7"/>
        <v>0</v>
      </c>
      <c r="P78" s="1592">
        <f t="shared" si="8"/>
        <v>0</v>
      </c>
      <c r="Q78" s="14">
        <f t="shared" si="9"/>
        <v>0</v>
      </c>
    </row>
    <row r="79" spans="1:17" x14ac:dyDescent="0.2">
      <c r="A79" s="15" t="s">
        <v>193</v>
      </c>
      <c r="B79" s="13" t="s">
        <v>77</v>
      </c>
      <c r="C79" s="140">
        <f>VLOOKUP(B79,'Admin Fees.'!$A$1:$C$46,2,FALSE)</f>
        <v>0.01</v>
      </c>
      <c r="D79" s="506">
        <f>SUMIFS('Inst. by Framework &amp; Suppliers'!$D$2:$D$5720,'Inst. by Framework &amp; Suppliers'!$A$2:$A$5720,$A79,'Inst. by Framework &amp; Suppliers'!$B$2:$B$5720,$B79)</f>
        <v>0</v>
      </c>
      <c r="E79" s="507">
        <f>SUMIFS('Inst. by Framework &amp; Suppliers'!$E$2:$E$5720,'Inst. by Framework &amp; Suppliers'!$A$2:$A$5720,$A79,'Inst. by Framework &amp; Suppliers'!$B$2:$B$5720,$B79)</f>
        <v>7742.5800000000008</v>
      </c>
      <c r="F79" s="507">
        <f>SUMIFS('Inst. by Framework &amp; Suppliers'!F$2:F$5720,'Inst. by Framework &amp; Suppliers'!$B$2:$B$5720,$B$2:$B$5336,'Inst. by Framework &amp; Suppliers'!$A$2:$A$5720,$A79)</f>
        <v>109.67999999999999</v>
      </c>
      <c r="G79" s="882">
        <f>SUMIFS('Inst. by Framework &amp; Suppliers'!G$2:G$5720,'Inst. by Framework &amp; Suppliers'!$B$2:$B$5720,$B$2:$B$5336,'Inst. by Framework &amp; Suppliers'!$A$2:$A$5720,$A79)</f>
        <v>0</v>
      </c>
      <c r="H79" s="1444">
        <f>SUMIFS('Inst. by Framework &amp; Suppliers'!H$2:H$5720,'Inst. by Framework &amp; Suppliers'!$B$2:$B$5720,$B$2:$B$5336,'Inst. by Framework &amp; Suppliers'!$A$2:$A$5720,$A79)</f>
        <v>0</v>
      </c>
      <c r="I79" s="1445">
        <f>SUMIFS('Inst. by Framework &amp; Suppliers'!I$2:I$5720,'Inst. by Framework &amp; Suppliers'!$B$2:$B$5720,$B$2:$B$5336,'Inst. by Framework &amp; Suppliers'!$A$2:$A$5720,$A79)</f>
        <v>0</v>
      </c>
      <c r="J79" s="1446">
        <f>SUMIFS('Inst. by Framework &amp; Suppliers'!J$2:J$5720,'Inst. by Framework &amp; Suppliers'!$B$2:$B$5720,$B$2:$B$5336,'Inst. by Framework &amp; Suppliers'!$A$2:$A$5720,$A79)</f>
        <v>0</v>
      </c>
      <c r="K79" s="24">
        <f>SUMIFS('Inst. by Framework &amp; Suppliers'!K$2:K$5720,'Inst. by Framework &amp; Suppliers'!$B$2:$B$5720,$B$2:$B$5336,'Inst. by Framework &amp; Suppliers'!$A$2:$A$5720,$A79)</f>
        <v>0</v>
      </c>
      <c r="L79" s="23">
        <f t="shared" si="5"/>
        <v>0</v>
      </c>
      <c r="M79" s="1592">
        <f>SUMIFS('South West Spends'!$AH$1:$AH$5018,'South West Spends'!$A$1:$A$5018,'Institution by Framework Totals'!B79,'South West Spends'!$C$1:$C$5018,'Institution by Framework Totals'!A79)</f>
        <v>0</v>
      </c>
      <c r="N79" s="1592">
        <f t="shared" si="6"/>
        <v>0</v>
      </c>
      <c r="O79" s="1592">
        <f t="shared" si="7"/>
        <v>0</v>
      </c>
      <c r="P79" s="1592">
        <f t="shared" si="8"/>
        <v>0</v>
      </c>
      <c r="Q79" s="14">
        <f t="shared" si="9"/>
        <v>0</v>
      </c>
    </row>
    <row r="80" spans="1:17" x14ac:dyDescent="0.2">
      <c r="A80" s="15" t="s">
        <v>127</v>
      </c>
      <c r="B80" s="13" t="s">
        <v>77</v>
      </c>
      <c r="C80" s="140">
        <f>VLOOKUP(B80,'Admin Fees.'!$A$1:$C$46,2,FALSE)</f>
        <v>0.01</v>
      </c>
      <c r="D80" s="506">
        <f>SUMIFS('Inst. by Framework &amp; Suppliers'!$D$2:$D$5720,'Inst. by Framework &amp; Suppliers'!$A$2:$A$5720,$A80,'Inst. by Framework &amp; Suppliers'!$B$2:$B$5720,$B80)</f>
        <v>0</v>
      </c>
      <c r="E80" s="507">
        <f>SUMIFS('Inst. by Framework &amp; Suppliers'!$E$2:$E$5720,'Inst. by Framework &amp; Suppliers'!$A$2:$A$5720,$A80,'Inst. by Framework &amp; Suppliers'!$B$2:$B$5720,$B80)</f>
        <v>10591.650000000003</v>
      </c>
      <c r="F80" s="507">
        <f>SUMIFS('Inst. by Framework &amp; Suppliers'!F$2:F$5720,'Inst. by Framework &amp; Suppliers'!$B$2:$B$5720,$B$2:$B$5336,'Inst. by Framework &amp; Suppliers'!$A$2:$A$5720,$A80)</f>
        <v>12171.16</v>
      </c>
      <c r="G80" s="882">
        <f>SUMIFS('Inst. by Framework &amp; Suppliers'!G$2:G$5720,'Inst. by Framework &amp; Suppliers'!$B$2:$B$5720,$B$2:$B$5336,'Inst. by Framework &amp; Suppliers'!$A$2:$A$5720,$A80)</f>
        <v>5022.05</v>
      </c>
      <c r="H80" s="1444">
        <f>SUMIFS('Inst. by Framework &amp; Suppliers'!H$2:H$5720,'Inst. by Framework &amp; Suppliers'!$B$2:$B$5720,$B$2:$B$5336,'Inst. by Framework &amp; Suppliers'!$A$2:$A$5720,$A80)</f>
        <v>19133.000000000004</v>
      </c>
      <c r="I80" s="1445">
        <f>SUMIFS('Inst. by Framework &amp; Suppliers'!I$2:I$5720,'Inst. by Framework &amp; Suppliers'!$B$2:$B$5720,$B$2:$B$5336,'Inst. by Framework &amp; Suppliers'!$A$2:$A$5720,$A80)</f>
        <v>4816.82</v>
      </c>
      <c r="J80" s="1446">
        <f>SUMIFS('Inst. by Framework &amp; Suppliers'!J$2:J$5720,'Inst. by Framework &amp; Suppliers'!$B$2:$B$5720,$B$2:$B$5336,'Inst. by Framework &amp; Suppliers'!$A$2:$A$5720,$A80)</f>
        <v>0</v>
      </c>
      <c r="K80" s="24">
        <f>SUMIFS('Inst. by Framework &amp; Suppliers'!K$2:K$5720,'Inst. by Framework &amp; Suppliers'!$B$2:$B$5720,$B$2:$B$5336,'Inst. by Framework &amp; Suppliers'!$A$2:$A$5720,$A80)</f>
        <v>0</v>
      </c>
      <c r="L80" s="23">
        <f t="shared" si="5"/>
        <v>0</v>
      </c>
      <c r="M80" s="1592">
        <f>SUMIFS('South West Spends'!$AH$1:$AH$5018,'South West Spends'!$A$1:$A$5018,'Institution by Framework Totals'!B80,'South West Spends'!$C$1:$C$5018,'Institution by Framework Totals'!A80)</f>
        <v>0</v>
      </c>
      <c r="N80" s="1592">
        <f t="shared" si="6"/>
        <v>0</v>
      </c>
      <c r="O80" s="1592">
        <f t="shared" si="7"/>
        <v>0</v>
      </c>
      <c r="P80" s="1592">
        <f t="shared" si="8"/>
        <v>0</v>
      </c>
      <c r="Q80" s="14">
        <f t="shared" si="9"/>
        <v>0</v>
      </c>
    </row>
    <row r="81" spans="1:17" x14ac:dyDescent="0.2">
      <c r="A81" s="1138" t="s">
        <v>150</v>
      </c>
      <c r="B81" s="13" t="s">
        <v>77</v>
      </c>
      <c r="C81" s="140">
        <f>VLOOKUP(B81,'Admin Fees.'!$A$1:$C$46,2,FALSE)</f>
        <v>0.01</v>
      </c>
      <c r="D81" s="506">
        <f>SUMIFS('Inst. by Framework &amp; Suppliers'!$D$2:$D$5720,'Inst. by Framework &amp; Suppliers'!$A$2:$A$5720,$A81,'Inst. by Framework &amp; Suppliers'!$B$2:$B$5720,$B81)</f>
        <v>0</v>
      </c>
      <c r="E81" s="507">
        <f>SUMIFS('Inst. by Framework &amp; Suppliers'!$E$2:$E$5720,'Inst. by Framework &amp; Suppliers'!$A$2:$A$5720,$A81,'Inst. by Framework &amp; Suppliers'!$B$2:$B$5720,$B81)</f>
        <v>0</v>
      </c>
      <c r="F81" s="507">
        <f>SUMIFS('Inst. by Framework &amp; Suppliers'!F$2:F$5720,'Inst. by Framework &amp; Suppliers'!$B$2:$B$5720,$B$2:$B$5336,'Inst. by Framework &amp; Suppliers'!$A$2:$A$5720,$A81)</f>
        <v>0</v>
      </c>
      <c r="G81" s="882">
        <f>SUMIFS('Inst. by Framework &amp; Suppliers'!G$2:G$5720,'Inst. by Framework &amp; Suppliers'!$B$2:$B$5720,$B$2:$B$5336,'Inst. by Framework &amp; Suppliers'!$A$2:$A$5720,$A81)</f>
        <v>0</v>
      </c>
      <c r="H81" s="1444">
        <f>SUMIFS('Inst. by Framework &amp; Suppliers'!H$2:H$5720,'Inst. by Framework &amp; Suppliers'!$B$2:$B$5720,$B$2:$B$5336,'Inst. by Framework &amp; Suppliers'!$A$2:$A$5720,$A81)</f>
        <v>0</v>
      </c>
      <c r="I81" s="1445">
        <f>SUMIFS('Inst. by Framework &amp; Suppliers'!I$2:I$5720,'Inst. by Framework &amp; Suppliers'!$B$2:$B$5720,$B$2:$B$5336,'Inst. by Framework &amp; Suppliers'!$A$2:$A$5720,$A81)</f>
        <v>957.2</v>
      </c>
      <c r="J81" s="1446">
        <f>SUMIFS('Inst. by Framework &amp; Suppliers'!J$2:J$5720,'Inst. by Framework &amp; Suppliers'!$B$2:$B$5720,$B$2:$B$5336,'Inst. by Framework &amp; Suppliers'!$A$2:$A$5720,$A81)</f>
        <v>0</v>
      </c>
      <c r="K81" s="24">
        <f>SUMIFS('Inst. by Framework &amp; Suppliers'!K$2:K$5720,'Inst. by Framework &amp; Suppliers'!$B$2:$B$5720,$B$2:$B$5336,'Inst. by Framework &amp; Suppliers'!$A$2:$A$5720,$A81)</f>
        <v>0</v>
      </c>
      <c r="L81" s="23">
        <f t="shared" si="5"/>
        <v>0</v>
      </c>
      <c r="M81" s="1592">
        <f>SUMIFS('South West Spends'!$AH$1:$AH$5018,'South West Spends'!$A$1:$A$5018,'Institution by Framework Totals'!B81,'South West Spends'!$C$1:$C$5018,'Institution by Framework Totals'!A81)</f>
        <v>0</v>
      </c>
      <c r="N81" s="1592">
        <f t="shared" si="6"/>
        <v>0</v>
      </c>
      <c r="O81" s="1592">
        <f t="shared" si="7"/>
        <v>0</v>
      </c>
      <c r="P81" s="1592">
        <f t="shared" si="8"/>
        <v>0</v>
      </c>
      <c r="Q81" s="14">
        <f t="shared" si="9"/>
        <v>0</v>
      </c>
    </row>
    <row r="82" spans="1:17" x14ac:dyDescent="0.2">
      <c r="A82" s="15" t="s">
        <v>128</v>
      </c>
      <c r="B82" s="13" t="s">
        <v>77</v>
      </c>
      <c r="C82" s="140">
        <f>VLOOKUP(B82,'Admin Fees.'!$A$1:$C$46,2,FALSE)</f>
        <v>0.01</v>
      </c>
      <c r="D82" s="506">
        <f>SUMIFS('Inst. by Framework &amp; Suppliers'!$D$2:$D$5720,'Inst. by Framework &amp; Suppliers'!$A$2:$A$5720,$A82,'Inst. by Framework &amp; Suppliers'!$B$2:$B$5720,$B82)</f>
        <v>0</v>
      </c>
      <c r="E82" s="507">
        <f>SUMIFS('Inst. by Framework &amp; Suppliers'!$E$2:$E$5720,'Inst. by Framework &amp; Suppliers'!$A$2:$A$5720,$A82,'Inst. by Framework &amp; Suppliers'!$B$2:$B$5720,$B82)</f>
        <v>4906.63</v>
      </c>
      <c r="F82" s="507">
        <f>SUMIFS('Inst. by Framework &amp; Suppliers'!F$2:F$5720,'Inst. by Framework &amp; Suppliers'!$B$2:$B$5720,$B$2:$B$5336,'Inst. by Framework &amp; Suppliers'!$A$2:$A$5720,$A82)</f>
        <v>3354.09</v>
      </c>
      <c r="G82" s="882">
        <f>SUMIFS('Inst. by Framework &amp; Suppliers'!G$2:G$5720,'Inst. by Framework &amp; Suppliers'!$B$2:$B$5720,$B$2:$B$5336,'Inst. by Framework &amp; Suppliers'!$A$2:$A$5720,$A82)</f>
        <v>1277.2700000000002</v>
      </c>
      <c r="H82" s="1444">
        <f>SUMIFS('Inst. by Framework &amp; Suppliers'!H$2:H$5720,'Inst. by Framework &amp; Suppliers'!$B$2:$B$5720,$B$2:$B$5336,'Inst. by Framework &amp; Suppliers'!$A$2:$A$5720,$A82)</f>
        <v>1545.26</v>
      </c>
      <c r="I82" s="1445">
        <f>SUMIFS('Inst. by Framework &amp; Suppliers'!I$2:I$5720,'Inst. by Framework &amp; Suppliers'!$B$2:$B$5720,$B$2:$B$5336,'Inst. by Framework &amp; Suppliers'!$A$2:$A$5720,$A82)</f>
        <v>0</v>
      </c>
      <c r="J82" s="1446">
        <f>SUMIFS('Inst. by Framework &amp; Suppliers'!J$2:J$5720,'Inst. by Framework &amp; Suppliers'!$B$2:$B$5720,$B$2:$B$5336,'Inst. by Framework &amp; Suppliers'!$A$2:$A$5720,$A82)</f>
        <v>0</v>
      </c>
      <c r="K82" s="24">
        <f>SUMIFS('Inst. by Framework &amp; Suppliers'!K$2:K$5720,'Inst. by Framework &amp; Suppliers'!$B$2:$B$5720,$B$2:$B$5336,'Inst. by Framework &amp; Suppliers'!$A$2:$A$5720,$A82)</f>
        <v>0</v>
      </c>
      <c r="L82" s="23">
        <f t="shared" si="5"/>
        <v>0</v>
      </c>
      <c r="M82" s="1592">
        <f>SUMIFS('South West Spends'!$AH$1:$AH$5018,'South West Spends'!$A$1:$A$5018,'Institution by Framework Totals'!B82,'South West Spends'!$C$1:$C$5018,'Institution by Framework Totals'!A82)</f>
        <v>0</v>
      </c>
      <c r="N82" s="1592">
        <f t="shared" si="6"/>
        <v>0</v>
      </c>
      <c r="O82" s="1592">
        <f t="shared" si="7"/>
        <v>0</v>
      </c>
      <c r="P82" s="1592">
        <f t="shared" si="8"/>
        <v>0</v>
      </c>
      <c r="Q82" s="14">
        <f t="shared" si="9"/>
        <v>0</v>
      </c>
    </row>
    <row r="83" spans="1:17" x14ac:dyDescent="0.2">
      <c r="A83" s="15" t="s">
        <v>194</v>
      </c>
      <c r="B83" s="13" t="s">
        <v>77</v>
      </c>
      <c r="C83" s="140">
        <f>VLOOKUP(B83,'Admin Fees.'!$A$1:$C$46,2,FALSE)</f>
        <v>0.01</v>
      </c>
      <c r="D83" s="506">
        <f>SUMIFS('Inst. by Framework &amp; Suppliers'!$D$2:$D$5720,'Inst. by Framework &amp; Suppliers'!$A$2:$A$5720,$A83,'Inst. by Framework &amp; Suppliers'!$B$2:$B$5720,$B83)</f>
        <v>0</v>
      </c>
      <c r="E83" s="507">
        <f>SUMIFS('Inst. by Framework &amp; Suppliers'!$E$2:$E$5720,'Inst. by Framework &amp; Suppliers'!$A$2:$A$5720,$A83,'Inst. by Framework &amp; Suppliers'!$B$2:$B$5720,$B83)</f>
        <v>1491.3200000000002</v>
      </c>
      <c r="F83" s="507">
        <f>SUMIFS('Inst. by Framework &amp; Suppliers'!F$2:F$5720,'Inst. by Framework &amp; Suppliers'!$B$2:$B$5720,$B$2:$B$5336,'Inst. by Framework &amp; Suppliers'!$A$2:$A$5720,$A83)</f>
        <v>0</v>
      </c>
      <c r="G83" s="882">
        <f>SUMIFS('Inst. by Framework &amp; Suppliers'!G$2:G$5720,'Inst. by Framework &amp; Suppliers'!$B$2:$B$5720,$B$2:$B$5336,'Inst. by Framework &amp; Suppliers'!$A$2:$A$5720,$A83)</f>
        <v>0</v>
      </c>
      <c r="H83" s="1444">
        <f>SUMIFS('Inst. by Framework &amp; Suppliers'!H$2:H$5720,'Inst. by Framework &amp; Suppliers'!$B$2:$B$5720,$B$2:$B$5336,'Inst. by Framework &amp; Suppliers'!$A$2:$A$5720,$A83)</f>
        <v>0</v>
      </c>
      <c r="I83" s="1445">
        <f>SUMIFS('Inst. by Framework &amp; Suppliers'!I$2:I$5720,'Inst. by Framework &amp; Suppliers'!$B$2:$B$5720,$B$2:$B$5336,'Inst. by Framework &amp; Suppliers'!$A$2:$A$5720,$A83)</f>
        <v>0</v>
      </c>
      <c r="J83" s="1446">
        <f>SUMIFS('Inst. by Framework &amp; Suppliers'!J$2:J$5720,'Inst. by Framework &amp; Suppliers'!$B$2:$B$5720,$B$2:$B$5336,'Inst. by Framework &amp; Suppliers'!$A$2:$A$5720,$A83)</f>
        <v>0</v>
      </c>
      <c r="K83" s="24">
        <f>SUMIFS('Inst. by Framework &amp; Suppliers'!K$2:K$5720,'Inst. by Framework &amp; Suppliers'!$B$2:$B$5720,$B$2:$B$5336,'Inst. by Framework &amp; Suppliers'!$A$2:$A$5720,$A83)</f>
        <v>0</v>
      </c>
      <c r="L83" s="23">
        <f t="shared" si="5"/>
        <v>0</v>
      </c>
      <c r="M83" s="1592">
        <f>SUMIFS('South West Spends'!$AH$1:$AH$5018,'South West Spends'!$A$1:$A$5018,'Institution by Framework Totals'!B83,'South West Spends'!$C$1:$C$5018,'Institution by Framework Totals'!A83)</f>
        <v>0</v>
      </c>
      <c r="N83" s="1592">
        <f t="shared" si="6"/>
        <v>0</v>
      </c>
      <c r="O83" s="1592">
        <f t="shared" si="7"/>
        <v>0</v>
      </c>
      <c r="P83" s="1592">
        <f t="shared" si="8"/>
        <v>0</v>
      </c>
      <c r="Q83" s="14">
        <f t="shared" si="9"/>
        <v>0</v>
      </c>
    </row>
    <row r="84" spans="1:17" x14ac:dyDescent="0.2">
      <c r="A84" s="15" t="s">
        <v>129</v>
      </c>
      <c r="B84" s="13" t="s">
        <v>77</v>
      </c>
      <c r="C84" s="140">
        <f>VLOOKUP(B84,'Admin Fees.'!$A$1:$C$46,2,FALSE)</f>
        <v>0.01</v>
      </c>
      <c r="D84" s="506">
        <f>SUMIFS('Inst. by Framework &amp; Suppliers'!$D$2:$D$5720,'Inst. by Framework &amp; Suppliers'!$A$2:$A$5720,$A84,'Inst. by Framework &amp; Suppliers'!$B$2:$B$5720,$B84)</f>
        <v>0</v>
      </c>
      <c r="E84" s="507">
        <f>SUMIFS('Inst. by Framework &amp; Suppliers'!$E$2:$E$5720,'Inst. by Framework &amp; Suppliers'!$A$2:$A$5720,$A84,'Inst. by Framework &amp; Suppliers'!$B$2:$B$5720,$B84)</f>
        <v>503.98000000000008</v>
      </c>
      <c r="F84" s="507">
        <f>SUMIFS('Inst. by Framework &amp; Suppliers'!F$2:F$5720,'Inst. by Framework &amp; Suppliers'!$B$2:$B$5720,$B$2:$B$5336,'Inst. by Framework &amp; Suppliers'!$A$2:$A$5720,$A84)</f>
        <v>3166.0999999999995</v>
      </c>
      <c r="G84" s="882">
        <f>SUMIFS('Inst. by Framework &amp; Suppliers'!G$2:G$5720,'Inst. by Framework &amp; Suppliers'!$B$2:$B$5720,$B$2:$B$5336,'Inst. by Framework &amp; Suppliers'!$A$2:$A$5720,$A84)</f>
        <v>1305.27</v>
      </c>
      <c r="H84" s="1444">
        <f>SUMIFS('Inst. by Framework &amp; Suppliers'!H$2:H$5720,'Inst. by Framework &amp; Suppliers'!$B$2:$B$5720,$B$2:$B$5336,'Inst. by Framework &amp; Suppliers'!$A$2:$A$5720,$A84)</f>
        <v>826.96</v>
      </c>
      <c r="I84" s="1445">
        <f>SUMIFS('Inst. by Framework &amp; Suppliers'!I$2:I$5720,'Inst. by Framework &amp; Suppliers'!$B$2:$B$5720,$B$2:$B$5336,'Inst. by Framework &amp; Suppliers'!$A$2:$A$5720,$A84)</f>
        <v>0</v>
      </c>
      <c r="J84" s="1446">
        <f>SUMIFS('Inst. by Framework &amp; Suppliers'!J$2:J$5720,'Inst. by Framework &amp; Suppliers'!$B$2:$B$5720,$B$2:$B$5336,'Inst. by Framework &amp; Suppliers'!$A$2:$A$5720,$A84)</f>
        <v>0</v>
      </c>
      <c r="K84" s="24">
        <f>SUMIFS('Inst. by Framework &amp; Suppliers'!K$2:K$5720,'Inst. by Framework &amp; Suppliers'!$B$2:$B$5720,$B$2:$B$5336,'Inst. by Framework &amp; Suppliers'!$A$2:$A$5720,$A84)</f>
        <v>0</v>
      </c>
      <c r="L84" s="23">
        <f t="shared" si="5"/>
        <v>0</v>
      </c>
      <c r="M84" s="1592">
        <f>SUMIFS('South West Spends'!$AH$1:$AH$5018,'South West Spends'!$A$1:$A$5018,'Institution by Framework Totals'!B84,'South West Spends'!$C$1:$C$5018,'Institution by Framework Totals'!A84)</f>
        <v>0</v>
      </c>
      <c r="N84" s="1592">
        <f t="shared" si="6"/>
        <v>0</v>
      </c>
      <c r="O84" s="1592">
        <f t="shared" si="7"/>
        <v>0</v>
      </c>
      <c r="P84" s="1592">
        <f t="shared" si="8"/>
        <v>0</v>
      </c>
      <c r="Q84" s="14">
        <f t="shared" si="9"/>
        <v>0</v>
      </c>
    </row>
    <row r="85" spans="1:17" x14ac:dyDescent="0.2">
      <c r="A85" s="15" t="s">
        <v>192</v>
      </c>
      <c r="B85" s="13" t="s">
        <v>77</v>
      </c>
      <c r="C85" s="140">
        <f>VLOOKUP(B85,'Admin Fees.'!$A$1:$C$46,2,FALSE)</f>
        <v>0.01</v>
      </c>
      <c r="D85" s="506">
        <f>SUMIFS('Inst. by Framework &amp; Suppliers'!$D$2:$D$5720,'Inst. by Framework &amp; Suppliers'!$A$2:$A$5720,$A85,'Inst. by Framework &amp; Suppliers'!$B$2:$B$5720,$B85)</f>
        <v>0</v>
      </c>
      <c r="E85" s="507">
        <f>SUMIFS('Inst. by Framework &amp; Suppliers'!$E$2:$E$5720,'Inst. by Framework &amp; Suppliers'!$A$2:$A$5720,$A85,'Inst. by Framework &amp; Suppliers'!$B$2:$B$5720,$B85)</f>
        <v>0</v>
      </c>
      <c r="F85" s="507">
        <f>SUMIFS('Inst. by Framework &amp; Suppliers'!F$2:F$5720,'Inst. by Framework &amp; Suppliers'!$B$2:$B$5720,$B$2:$B$5336,'Inst. by Framework &amp; Suppliers'!$A$2:$A$5720,$A85)</f>
        <v>324.56</v>
      </c>
      <c r="G85" s="882">
        <f>SUMIFS('Inst. by Framework &amp; Suppliers'!G$2:G$5720,'Inst. by Framework &amp; Suppliers'!$B$2:$B$5720,$B$2:$B$5336,'Inst. by Framework &amp; Suppliers'!$A$2:$A$5720,$A85)</f>
        <v>0</v>
      </c>
      <c r="H85" s="1444">
        <f>SUMIFS('Inst. by Framework &amp; Suppliers'!H$2:H$5720,'Inst. by Framework &amp; Suppliers'!$B$2:$B$5720,$B$2:$B$5336,'Inst. by Framework &amp; Suppliers'!$A$2:$A$5720,$A85)</f>
        <v>0</v>
      </c>
      <c r="I85" s="1445">
        <f>SUMIFS('Inst. by Framework &amp; Suppliers'!I$2:I$5720,'Inst. by Framework &amp; Suppliers'!$B$2:$B$5720,$B$2:$B$5336,'Inst. by Framework &amp; Suppliers'!$A$2:$A$5720,$A85)</f>
        <v>0</v>
      </c>
      <c r="J85" s="1446">
        <f>SUMIFS('Inst. by Framework &amp; Suppliers'!J$2:J$5720,'Inst. by Framework &amp; Suppliers'!$B$2:$B$5720,$B$2:$B$5336,'Inst. by Framework &amp; Suppliers'!$A$2:$A$5720,$A85)</f>
        <v>0</v>
      </c>
      <c r="K85" s="24">
        <f>SUMIFS('Inst. by Framework &amp; Suppliers'!K$2:K$5720,'Inst. by Framework &amp; Suppliers'!$B$2:$B$5720,$B$2:$B$5336,'Inst. by Framework &amp; Suppliers'!$A$2:$A$5720,$A85)</f>
        <v>0</v>
      </c>
      <c r="L85" s="23">
        <f t="shared" si="5"/>
        <v>0</v>
      </c>
      <c r="M85" s="1592">
        <f>SUMIFS('South West Spends'!$AH$1:$AH$5018,'South West Spends'!$A$1:$A$5018,'Institution by Framework Totals'!B85,'South West Spends'!$C$1:$C$5018,'Institution by Framework Totals'!A85)</f>
        <v>0</v>
      </c>
      <c r="N85" s="1592">
        <f t="shared" si="6"/>
        <v>0</v>
      </c>
      <c r="O85" s="1592">
        <f t="shared" si="7"/>
        <v>0</v>
      </c>
      <c r="P85" s="1592">
        <f t="shared" si="8"/>
        <v>0</v>
      </c>
      <c r="Q85" s="14">
        <f t="shared" si="9"/>
        <v>0</v>
      </c>
    </row>
    <row r="86" spans="1:17" x14ac:dyDescent="0.2">
      <c r="A86" s="15" t="s">
        <v>180</v>
      </c>
      <c r="B86" s="13" t="s">
        <v>77</v>
      </c>
      <c r="C86" s="140">
        <f>VLOOKUP(B86,'Admin Fees.'!$A$1:$C$46,2,FALSE)</f>
        <v>0.01</v>
      </c>
      <c r="D86" s="506">
        <f>SUMIFS('Inst. by Framework &amp; Suppliers'!$D$2:$D$5720,'Inst. by Framework &amp; Suppliers'!$A$2:$A$5720,$A86,'Inst. by Framework &amp; Suppliers'!$B$2:$B$5720,$B86)</f>
        <v>0</v>
      </c>
      <c r="E86" s="507">
        <f>SUMIFS('Inst. by Framework &amp; Suppliers'!$E$2:$E$5720,'Inst. by Framework &amp; Suppliers'!$A$2:$A$5720,$A86,'Inst. by Framework &amp; Suppliers'!$B$2:$B$5720,$B86)</f>
        <v>699.73</v>
      </c>
      <c r="F86" s="507">
        <f>SUMIFS('Inst. by Framework &amp; Suppliers'!F$2:F$5720,'Inst. by Framework &amp; Suppliers'!$B$2:$B$5720,$B$2:$B$5336,'Inst. by Framework &amp; Suppliers'!$A$2:$A$5720,$A86)</f>
        <v>1814.83</v>
      </c>
      <c r="G86" s="882">
        <f>SUMIFS('Inst. by Framework &amp; Suppliers'!G$2:G$5720,'Inst. by Framework &amp; Suppliers'!$B$2:$B$5720,$B$2:$B$5336,'Inst. by Framework &amp; Suppliers'!$A$2:$A$5720,$A86)</f>
        <v>417.91999999999996</v>
      </c>
      <c r="H86" s="1444">
        <f>SUMIFS('Inst. by Framework &amp; Suppliers'!H$2:H$5720,'Inst. by Framework &amp; Suppliers'!$B$2:$B$5720,$B$2:$B$5336,'Inst. by Framework &amp; Suppliers'!$A$2:$A$5720,$A86)</f>
        <v>871.41000000000008</v>
      </c>
      <c r="I86" s="1445">
        <f>SUMIFS('Inst. by Framework &amp; Suppliers'!I$2:I$5720,'Inst. by Framework &amp; Suppliers'!$B$2:$B$5720,$B$2:$B$5336,'Inst. by Framework &amp; Suppliers'!$A$2:$A$5720,$A86)</f>
        <v>0</v>
      </c>
      <c r="J86" s="1446">
        <f>SUMIFS('Inst. by Framework &amp; Suppliers'!J$2:J$5720,'Inst. by Framework &amp; Suppliers'!$B$2:$B$5720,$B$2:$B$5336,'Inst. by Framework &amp; Suppliers'!$A$2:$A$5720,$A86)</f>
        <v>0</v>
      </c>
      <c r="K86" s="24">
        <f>SUMIFS('Inst. by Framework &amp; Suppliers'!K$2:K$5720,'Inst. by Framework &amp; Suppliers'!$B$2:$B$5720,$B$2:$B$5336,'Inst. by Framework &amp; Suppliers'!$A$2:$A$5720,$A86)</f>
        <v>0</v>
      </c>
      <c r="L86" s="23">
        <f t="shared" si="5"/>
        <v>0</v>
      </c>
      <c r="M86" s="1592">
        <f>SUMIFS('South West Spends'!$AH$1:$AH$5018,'South West Spends'!$A$1:$A$5018,'Institution by Framework Totals'!B86,'South West Spends'!$C$1:$C$5018,'Institution by Framework Totals'!A86)</f>
        <v>0</v>
      </c>
      <c r="N86" s="1592">
        <f t="shared" si="6"/>
        <v>0</v>
      </c>
      <c r="O86" s="1592">
        <f t="shared" si="7"/>
        <v>0</v>
      </c>
      <c r="P86" s="1592">
        <f t="shared" si="8"/>
        <v>0</v>
      </c>
      <c r="Q86" s="14">
        <f t="shared" si="9"/>
        <v>0</v>
      </c>
    </row>
    <row r="87" spans="1:17" x14ac:dyDescent="0.2">
      <c r="A87" s="15" t="s">
        <v>162</v>
      </c>
      <c r="B87" s="13" t="s">
        <v>77</v>
      </c>
      <c r="C87" s="140">
        <f>VLOOKUP(B87,'Admin Fees.'!$A$1:$C$46,2,FALSE)</f>
        <v>0.01</v>
      </c>
      <c r="D87" s="506">
        <f>SUMIFS('Inst. by Framework &amp; Suppliers'!$D$2:$D$5720,'Inst. by Framework &amp; Suppliers'!$A$2:$A$5720,$A87,'Inst. by Framework &amp; Suppliers'!$B$2:$B$5720,$B87)</f>
        <v>0</v>
      </c>
      <c r="E87" s="507">
        <f>SUMIFS('Inst. by Framework &amp; Suppliers'!$E$2:$E$5720,'Inst. by Framework &amp; Suppliers'!$A$2:$A$5720,$A87,'Inst. by Framework &amp; Suppliers'!$B$2:$B$5720,$B87)</f>
        <v>1228.3999999999999</v>
      </c>
      <c r="F87" s="507">
        <f>SUMIFS('Inst. by Framework &amp; Suppliers'!F$2:F$5720,'Inst. by Framework &amp; Suppliers'!$B$2:$B$5720,$B$2:$B$5336,'Inst. by Framework &amp; Suppliers'!$A$2:$A$5720,$A87)</f>
        <v>5485.43</v>
      </c>
      <c r="G87" s="882">
        <f>SUMIFS('Inst. by Framework &amp; Suppliers'!G$2:G$5720,'Inst. by Framework &amp; Suppliers'!$B$2:$B$5720,$B$2:$B$5336,'Inst. by Framework &amp; Suppliers'!$A$2:$A$5720,$A87)</f>
        <v>6444.92</v>
      </c>
      <c r="H87" s="1444">
        <f>SUMIFS('Inst. by Framework &amp; Suppliers'!H$2:H$5720,'Inst. by Framework &amp; Suppliers'!$B$2:$B$5720,$B$2:$B$5336,'Inst. by Framework &amp; Suppliers'!$A$2:$A$5720,$A87)</f>
        <v>12826.55</v>
      </c>
      <c r="I87" s="1445">
        <f>SUMIFS('Inst. by Framework &amp; Suppliers'!I$2:I$5720,'Inst. by Framework &amp; Suppliers'!$B$2:$B$5720,$B$2:$B$5336,'Inst. by Framework &amp; Suppliers'!$A$2:$A$5720,$A87)</f>
        <v>1054.71</v>
      </c>
      <c r="J87" s="1446">
        <f>SUMIFS('Inst. by Framework &amp; Suppliers'!J$2:J$5720,'Inst. by Framework &amp; Suppliers'!$B$2:$B$5720,$B$2:$B$5336,'Inst. by Framework &amp; Suppliers'!$A$2:$A$5720,$A87)</f>
        <v>0</v>
      </c>
      <c r="K87" s="24">
        <f>SUMIFS('Inst. by Framework &amp; Suppliers'!K$2:K$5720,'Inst. by Framework &amp; Suppliers'!$B$2:$B$5720,$B$2:$B$5336,'Inst. by Framework &amp; Suppliers'!$A$2:$A$5720,$A87)</f>
        <v>0</v>
      </c>
      <c r="L87" s="23">
        <f t="shared" si="5"/>
        <v>0</v>
      </c>
      <c r="M87" s="1592">
        <f>SUMIFS('South West Spends'!$AH$1:$AH$5018,'South West Spends'!$A$1:$A$5018,'Institution by Framework Totals'!B87,'South West Spends'!$C$1:$C$5018,'Institution by Framework Totals'!A87)</f>
        <v>0</v>
      </c>
      <c r="N87" s="1592">
        <f t="shared" si="6"/>
        <v>0</v>
      </c>
      <c r="O87" s="1592">
        <f t="shared" si="7"/>
        <v>0</v>
      </c>
      <c r="P87" s="1592">
        <f t="shared" si="8"/>
        <v>0</v>
      </c>
      <c r="Q87" s="14">
        <f t="shared" si="9"/>
        <v>0</v>
      </c>
    </row>
    <row r="88" spans="1:17" x14ac:dyDescent="0.2">
      <c r="A88" s="15" t="s">
        <v>130</v>
      </c>
      <c r="B88" s="13" t="s">
        <v>77</v>
      </c>
      <c r="C88" s="140">
        <f>VLOOKUP(B88,'Admin Fees.'!$A$1:$C$46,2,FALSE)</f>
        <v>0.01</v>
      </c>
      <c r="D88" s="506">
        <f>SUMIFS('Inst. by Framework &amp; Suppliers'!$D$2:$D$5720,'Inst. by Framework &amp; Suppliers'!$A$2:$A$5720,$A88,'Inst. by Framework &amp; Suppliers'!$B$2:$B$5720,$B88)</f>
        <v>0</v>
      </c>
      <c r="E88" s="507">
        <f>SUMIFS('Inst. by Framework &amp; Suppliers'!$E$2:$E$5720,'Inst. by Framework &amp; Suppliers'!$A$2:$A$5720,$A88,'Inst. by Framework &amp; Suppliers'!$B$2:$B$5720,$B88)</f>
        <v>3601.92</v>
      </c>
      <c r="F88" s="507">
        <f>SUMIFS('Inst. by Framework &amp; Suppliers'!F$2:F$5720,'Inst. by Framework &amp; Suppliers'!$B$2:$B$5720,$B$2:$B$5336,'Inst. by Framework &amp; Suppliers'!$A$2:$A$5720,$A88)</f>
        <v>5891.47</v>
      </c>
      <c r="G88" s="882">
        <f>SUMIFS('Inst. by Framework &amp; Suppliers'!G$2:G$5720,'Inst. by Framework &amp; Suppliers'!$B$2:$B$5720,$B$2:$B$5336,'Inst. by Framework &amp; Suppliers'!$A$2:$A$5720,$A88)</f>
        <v>4572.66</v>
      </c>
      <c r="H88" s="1444">
        <f>SUMIFS('Inst. by Framework &amp; Suppliers'!H$2:H$5720,'Inst. by Framework &amp; Suppliers'!$B$2:$B$5720,$B$2:$B$5336,'Inst. by Framework &amp; Suppliers'!$A$2:$A$5720,$A88)</f>
        <v>5468.67</v>
      </c>
      <c r="I88" s="1445">
        <f>SUMIFS('Inst. by Framework &amp; Suppliers'!I$2:I$5720,'Inst. by Framework &amp; Suppliers'!$B$2:$B$5720,$B$2:$B$5336,'Inst. by Framework &amp; Suppliers'!$A$2:$A$5720,$A88)</f>
        <v>109.98</v>
      </c>
      <c r="J88" s="1446">
        <f>SUMIFS('Inst. by Framework &amp; Suppliers'!J$2:J$5720,'Inst. by Framework &amp; Suppliers'!$B$2:$B$5720,$B$2:$B$5336,'Inst. by Framework &amp; Suppliers'!$A$2:$A$5720,$A88)</f>
        <v>0</v>
      </c>
      <c r="K88" s="24">
        <f>SUMIFS('Inst. by Framework &amp; Suppliers'!K$2:K$5720,'Inst. by Framework &amp; Suppliers'!$B$2:$B$5720,$B$2:$B$5336,'Inst. by Framework &amp; Suppliers'!$A$2:$A$5720,$A88)</f>
        <v>0</v>
      </c>
      <c r="L88" s="23">
        <f t="shared" si="5"/>
        <v>0</v>
      </c>
      <c r="M88" s="1592">
        <f>SUMIFS('South West Spends'!$AH$1:$AH$5018,'South West Spends'!$A$1:$A$5018,'Institution by Framework Totals'!B88,'South West Spends'!$C$1:$C$5018,'Institution by Framework Totals'!A88)</f>
        <v>0</v>
      </c>
      <c r="N88" s="1592">
        <f t="shared" si="6"/>
        <v>0</v>
      </c>
      <c r="O88" s="1592">
        <f t="shared" si="7"/>
        <v>0</v>
      </c>
      <c r="P88" s="1592">
        <f t="shared" si="8"/>
        <v>0</v>
      </c>
      <c r="Q88" s="14">
        <f t="shared" si="9"/>
        <v>0</v>
      </c>
    </row>
    <row r="89" spans="1:17" x14ac:dyDescent="0.2">
      <c r="A89" s="15" t="s">
        <v>181</v>
      </c>
      <c r="B89" s="13" t="s">
        <v>77</v>
      </c>
      <c r="C89" s="140">
        <f>VLOOKUP(B89,'Admin Fees.'!$A$1:$C$46,2,FALSE)</f>
        <v>0.01</v>
      </c>
      <c r="D89" s="506">
        <f>SUMIFS('Inst. by Framework &amp; Suppliers'!$D$2:$D$5720,'Inst. by Framework &amp; Suppliers'!$A$2:$A$5720,$A89,'Inst. by Framework &amp; Suppliers'!$B$2:$B$5720,$B89)</f>
        <v>0</v>
      </c>
      <c r="E89" s="507">
        <f>SUMIFS('Inst. by Framework &amp; Suppliers'!$E$2:$E$5720,'Inst. by Framework &amp; Suppliers'!$A$2:$A$5720,$A89,'Inst. by Framework &amp; Suppliers'!$B$2:$B$5720,$B89)</f>
        <v>3595.7400000000021</v>
      </c>
      <c r="F89" s="507">
        <f>SUMIFS('Inst. by Framework &amp; Suppliers'!F$2:F$5720,'Inst. by Framework &amp; Suppliers'!$B$2:$B$5720,$B$2:$B$5336,'Inst. by Framework &amp; Suppliers'!$A$2:$A$5720,$A89)</f>
        <v>0</v>
      </c>
      <c r="G89" s="882">
        <f>SUMIFS('Inst. by Framework &amp; Suppliers'!G$2:G$5720,'Inst. by Framework &amp; Suppliers'!$B$2:$B$5720,$B$2:$B$5336,'Inst. by Framework &amp; Suppliers'!$A$2:$A$5720,$A89)</f>
        <v>0</v>
      </c>
      <c r="H89" s="1444">
        <f>SUMIFS('Inst. by Framework &amp; Suppliers'!H$2:H$5720,'Inst. by Framework &amp; Suppliers'!$B$2:$B$5720,$B$2:$B$5336,'Inst. by Framework &amp; Suppliers'!$A$2:$A$5720,$A89)</f>
        <v>0</v>
      </c>
      <c r="I89" s="1445">
        <f>SUMIFS('Inst. by Framework &amp; Suppliers'!I$2:I$5720,'Inst. by Framework &amp; Suppliers'!$B$2:$B$5720,$B$2:$B$5336,'Inst. by Framework &amp; Suppliers'!$A$2:$A$5720,$A89)</f>
        <v>0</v>
      </c>
      <c r="J89" s="1446">
        <f>SUMIFS('Inst. by Framework &amp; Suppliers'!J$2:J$5720,'Inst. by Framework &amp; Suppliers'!$B$2:$B$5720,$B$2:$B$5336,'Inst. by Framework &amp; Suppliers'!$A$2:$A$5720,$A89)</f>
        <v>0</v>
      </c>
      <c r="K89" s="24">
        <f>SUMIFS('Inst. by Framework &amp; Suppliers'!K$2:K$5720,'Inst. by Framework &amp; Suppliers'!$B$2:$B$5720,$B$2:$B$5336,'Inst. by Framework &amp; Suppliers'!$A$2:$A$5720,$A89)</f>
        <v>0</v>
      </c>
      <c r="L89" s="23">
        <f t="shared" si="5"/>
        <v>0</v>
      </c>
      <c r="M89" s="1592">
        <f>SUMIFS('South West Spends'!$AH$1:$AH$5018,'South West Spends'!$A$1:$A$5018,'Institution by Framework Totals'!B89,'South West Spends'!$C$1:$C$5018,'Institution by Framework Totals'!A89)</f>
        <v>0</v>
      </c>
      <c r="N89" s="1592">
        <f t="shared" si="6"/>
        <v>0</v>
      </c>
      <c r="O89" s="1592">
        <f t="shared" si="7"/>
        <v>0</v>
      </c>
      <c r="P89" s="1592">
        <f t="shared" si="8"/>
        <v>0</v>
      </c>
      <c r="Q89" s="14">
        <f t="shared" si="9"/>
        <v>0</v>
      </c>
    </row>
    <row r="90" spans="1:17" x14ac:dyDescent="0.2">
      <c r="A90" s="15" t="s">
        <v>131</v>
      </c>
      <c r="B90" s="13" t="s">
        <v>77</v>
      </c>
      <c r="C90" s="140">
        <f>VLOOKUP(B90,'Admin Fees.'!$A$1:$C$46,2,FALSE)</f>
        <v>0.01</v>
      </c>
      <c r="D90" s="506">
        <f>SUMIFS('Inst. by Framework &amp; Suppliers'!$D$2:$D$5720,'Inst. by Framework &amp; Suppliers'!$A$2:$A$5720,$A90,'Inst. by Framework &amp; Suppliers'!$B$2:$B$5720,$B90)</f>
        <v>0</v>
      </c>
      <c r="E90" s="507">
        <f>SUMIFS('Inst. by Framework &amp; Suppliers'!$E$2:$E$5720,'Inst. by Framework &amp; Suppliers'!$A$2:$A$5720,$A90,'Inst. by Framework &amp; Suppliers'!$B$2:$B$5720,$B90)</f>
        <v>10639.04</v>
      </c>
      <c r="F90" s="507">
        <f>SUMIFS('Inst. by Framework &amp; Suppliers'!F$2:F$5720,'Inst. by Framework &amp; Suppliers'!$B$2:$B$5720,$B$2:$B$5336,'Inst. by Framework &amp; Suppliers'!$A$2:$A$5720,$A90)</f>
        <v>16789.349999999999</v>
      </c>
      <c r="G90" s="882">
        <f>SUMIFS('Inst. by Framework &amp; Suppliers'!G$2:G$5720,'Inst. by Framework &amp; Suppliers'!$B$2:$B$5720,$B$2:$B$5336,'Inst. by Framework &amp; Suppliers'!$A$2:$A$5720,$A90)</f>
        <v>12692.53</v>
      </c>
      <c r="H90" s="1444">
        <f>SUMIFS('Inst. by Framework &amp; Suppliers'!H$2:H$5720,'Inst. by Framework &amp; Suppliers'!$B$2:$B$5720,$B$2:$B$5336,'Inst. by Framework &amp; Suppliers'!$A$2:$A$5720,$A90)</f>
        <v>11644.06</v>
      </c>
      <c r="I90" s="1445">
        <f>SUMIFS('Inst. by Framework &amp; Suppliers'!I$2:I$5720,'Inst. by Framework &amp; Suppliers'!$B$2:$B$5720,$B$2:$B$5336,'Inst. by Framework &amp; Suppliers'!$A$2:$A$5720,$A90)</f>
        <v>10802.39</v>
      </c>
      <c r="J90" s="1446">
        <f>SUMIFS('Inst. by Framework &amp; Suppliers'!J$2:J$5720,'Inst. by Framework &amp; Suppliers'!$B$2:$B$5720,$B$2:$B$5336,'Inst. by Framework &amp; Suppliers'!$A$2:$A$5720,$A90)</f>
        <v>0</v>
      </c>
      <c r="K90" s="24">
        <f>SUMIFS('Inst. by Framework &amp; Suppliers'!K$2:K$5720,'Inst. by Framework &amp; Suppliers'!$B$2:$B$5720,$B$2:$B$5336,'Inst. by Framework &amp; Suppliers'!$A$2:$A$5720,$A90)</f>
        <v>0</v>
      </c>
      <c r="L90" s="23">
        <f t="shared" si="5"/>
        <v>0</v>
      </c>
      <c r="M90" s="1592">
        <f>SUMIFS('South West Spends'!$AH$1:$AH$5018,'South West Spends'!$A$1:$A$5018,'Institution by Framework Totals'!B90,'South West Spends'!$C$1:$C$5018,'Institution by Framework Totals'!A90)</f>
        <v>0</v>
      </c>
      <c r="N90" s="1592">
        <f t="shared" si="6"/>
        <v>0</v>
      </c>
      <c r="O90" s="1592">
        <f t="shared" si="7"/>
        <v>0</v>
      </c>
      <c r="P90" s="1592">
        <f t="shared" si="8"/>
        <v>0</v>
      </c>
      <c r="Q90" s="14">
        <f t="shared" si="9"/>
        <v>0</v>
      </c>
    </row>
    <row r="91" spans="1:17" x14ac:dyDescent="0.2">
      <c r="A91" s="15" t="s">
        <v>174</v>
      </c>
      <c r="B91" s="13" t="s">
        <v>77</v>
      </c>
      <c r="C91" s="140">
        <f>VLOOKUP(B91,'Admin Fees.'!$A$1:$C$46,2,FALSE)</f>
        <v>0.01</v>
      </c>
      <c r="D91" s="506">
        <f>SUMIFS('Inst. by Framework &amp; Suppliers'!$D$2:$D$5720,'Inst. by Framework &amp; Suppliers'!$A$2:$A$5720,$A91,'Inst. by Framework &amp; Suppliers'!$B$2:$B$5720,$B91)</f>
        <v>0</v>
      </c>
      <c r="E91" s="507">
        <f>SUMIFS('Inst. by Framework &amp; Suppliers'!$E$2:$E$5720,'Inst. by Framework &amp; Suppliers'!$A$2:$A$5720,$A91,'Inst. by Framework &amp; Suppliers'!$B$2:$B$5720,$B91)</f>
        <v>3595</v>
      </c>
      <c r="F91" s="507">
        <f>SUMIFS('Inst. by Framework &amp; Suppliers'!F$2:F$5720,'Inst. by Framework &amp; Suppliers'!$B$2:$B$5720,$B$2:$B$5336,'Inst. by Framework &amp; Suppliers'!$A$2:$A$5720,$A91)</f>
        <v>0</v>
      </c>
      <c r="G91" s="882">
        <f>SUMIFS('Inst. by Framework &amp; Suppliers'!G$2:G$5720,'Inst. by Framework &amp; Suppliers'!$B$2:$B$5720,$B$2:$B$5336,'Inst. by Framework &amp; Suppliers'!$A$2:$A$5720,$A91)</f>
        <v>0</v>
      </c>
      <c r="H91" s="1444">
        <f>SUMIFS('Inst. by Framework &amp; Suppliers'!H$2:H$5720,'Inst. by Framework &amp; Suppliers'!$B$2:$B$5720,$B$2:$B$5336,'Inst. by Framework &amp; Suppliers'!$A$2:$A$5720,$A91)</f>
        <v>0</v>
      </c>
      <c r="I91" s="1445">
        <f>SUMIFS('Inst. by Framework &amp; Suppliers'!I$2:I$5720,'Inst. by Framework &amp; Suppliers'!$B$2:$B$5720,$B$2:$B$5336,'Inst. by Framework &amp; Suppliers'!$A$2:$A$5720,$A91)</f>
        <v>0</v>
      </c>
      <c r="J91" s="1446">
        <f>SUMIFS('Inst. by Framework &amp; Suppliers'!J$2:J$5720,'Inst. by Framework &amp; Suppliers'!$B$2:$B$5720,$B$2:$B$5336,'Inst. by Framework &amp; Suppliers'!$A$2:$A$5720,$A91)</f>
        <v>0</v>
      </c>
      <c r="K91" s="24">
        <f>SUMIFS('Inst. by Framework &amp; Suppliers'!K$2:K$5720,'Inst. by Framework &amp; Suppliers'!$B$2:$B$5720,$B$2:$B$5336,'Inst. by Framework &amp; Suppliers'!$A$2:$A$5720,$A91)</f>
        <v>0</v>
      </c>
      <c r="L91" s="23">
        <f t="shared" si="5"/>
        <v>0</v>
      </c>
      <c r="M91" s="1592">
        <f>SUMIFS('South West Spends'!$AH$1:$AH$5018,'South West Spends'!$A$1:$A$5018,'Institution by Framework Totals'!B91,'South West Spends'!$C$1:$C$5018,'Institution by Framework Totals'!A91)</f>
        <v>0</v>
      </c>
      <c r="N91" s="1592">
        <f t="shared" si="6"/>
        <v>0</v>
      </c>
      <c r="O91" s="1592">
        <f t="shared" si="7"/>
        <v>0</v>
      </c>
      <c r="P91" s="1592">
        <f t="shared" si="8"/>
        <v>0</v>
      </c>
      <c r="Q91" s="14">
        <f t="shared" si="9"/>
        <v>0</v>
      </c>
    </row>
    <row r="92" spans="1:17" x14ac:dyDescent="0.2">
      <c r="A92" s="15" t="s">
        <v>244</v>
      </c>
      <c r="B92" s="13" t="s">
        <v>77</v>
      </c>
      <c r="C92" s="140">
        <f>VLOOKUP(B92,'Admin Fees.'!$A$1:$C$46,2,FALSE)</f>
        <v>0.01</v>
      </c>
      <c r="D92" s="506">
        <f>SUMIFS('Inst. by Framework &amp; Suppliers'!$D$2:$D$5720,'Inst. by Framework &amp; Suppliers'!$A$2:$A$5720,$A92,'Inst. by Framework &amp; Suppliers'!$B$2:$B$5720,$B92)</f>
        <v>0</v>
      </c>
      <c r="E92" s="507">
        <f>SUMIFS('Inst. by Framework &amp; Suppliers'!$E$2:$E$5720,'Inst. by Framework &amp; Suppliers'!$A$2:$A$5720,$A92,'Inst. by Framework &amp; Suppliers'!$B$2:$B$5720,$B92)</f>
        <v>0</v>
      </c>
      <c r="F92" s="507">
        <f>SUMIFS('Inst. by Framework &amp; Suppliers'!F$2:F$5720,'Inst. by Framework &amp; Suppliers'!$B$2:$B$5720,$B$2:$B$5336,'Inst. by Framework &amp; Suppliers'!$A$2:$A$5720,$A92)</f>
        <v>0</v>
      </c>
      <c r="G92" s="882">
        <f>SUMIFS('Inst. by Framework &amp; Suppliers'!G$2:G$5720,'Inst. by Framework &amp; Suppliers'!$B$2:$B$5720,$B$2:$B$5336,'Inst. by Framework &amp; Suppliers'!$A$2:$A$5720,$A92)</f>
        <v>0</v>
      </c>
      <c r="H92" s="1444">
        <f>SUMIFS('Inst. by Framework &amp; Suppliers'!H$2:H$5720,'Inst. by Framework &amp; Suppliers'!$B$2:$B$5720,$B$2:$B$5336,'Inst. by Framework &amp; Suppliers'!$A$2:$A$5720,$A92)</f>
        <v>9925.02</v>
      </c>
      <c r="I92" s="1445">
        <f>SUMIFS('Inst. by Framework &amp; Suppliers'!I$2:I$5720,'Inst. by Framework &amp; Suppliers'!$B$2:$B$5720,$B$2:$B$5336,'Inst. by Framework &amp; Suppliers'!$A$2:$A$5720,$A92)</f>
        <v>0</v>
      </c>
      <c r="J92" s="1446">
        <f>SUMIFS('Inst. by Framework &amp; Suppliers'!J$2:J$5720,'Inst. by Framework &amp; Suppliers'!$B$2:$B$5720,$B$2:$B$5336,'Inst. by Framework &amp; Suppliers'!$A$2:$A$5720,$A92)</f>
        <v>0</v>
      </c>
      <c r="K92" s="24">
        <f>SUMIFS('Inst. by Framework &amp; Suppliers'!K$2:K$5720,'Inst. by Framework &amp; Suppliers'!$B$2:$B$5720,$B$2:$B$5336,'Inst. by Framework &amp; Suppliers'!$A$2:$A$5720,$A92)</f>
        <v>0</v>
      </c>
      <c r="L92" s="23">
        <f t="shared" si="5"/>
        <v>0</v>
      </c>
      <c r="M92" s="1592">
        <f>SUMIFS('South West Spends'!$AH$1:$AH$5018,'South West Spends'!$A$1:$A$5018,'Institution by Framework Totals'!B92,'South West Spends'!$C$1:$C$5018,'Institution by Framework Totals'!A92)</f>
        <v>0</v>
      </c>
      <c r="N92" s="1592">
        <f t="shared" si="6"/>
        <v>0</v>
      </c>
      <c r="O92" s="1592">
        <f t="shared" si="7"/>
        <v>0</v>
      </c>
      <c r="P92" s="1592">
        <f t="shared" si="8"/>
        <v>0</v>
      </c>
      <c r="Q92" s="14">
        <f t="shared" si="9"/>
        <v>0</v>
      </c>
    </row>
    <row r="93" spans="1:17" x14ac:dyDescent="0.2">
      <c r="A93" s="15" t="s">
        <v>132</v>
      </c>
      <c r="B93" s="13" t="s">
        <v>77</v>
      </c>
      <c r="C93" s="140">
        <f>VLOOKUP(B93,'Admin Fees.'!$A$1:$C$46,2,FALSE)</f>
        <v>0.01</v>
      </c>
      <c r="D93" s="506">
        <f>SUMIFS('Inst. by Framework &amp; Suppliers'!$D$2:$D$5720,'Inst. by Framework &amp; Suppliers'!$A$2:$A$5720,$A93,'Inst. by Framework &amp; Suppliers'!$B$2:$B$5720,$B93)</f>
        <v>0</v>
      </c>
      <c r="E93" s="507">
        <f>SUMIFS('Inst. by Framework &amp; Suppliers'!$E$2:$E$5720,'Inst. by Framework &amp; Suppliers'!$A$2:$A$5720,$A93,'Inst. by Framework &amp; Suppliers'!$B$2:$B$5720,$B93)</f>
        <v>1210.94</v>
      </c>
      <c r="F93" s="507">
        <f>SUMIFS('Inst. by Framework &amp; Suppliers'!F$2:F$5720,'Inst. by Framework &amp; Suppliers'!$B$2:$B$5720,$B$2:$B$5336,'Inst. by Framework &amp; Suppliers'!$A$2:$A$5720,$A93)</f>
        <v>4155.9699999999993</v>
      </c>
      <c r="G93" s="882">
        <f>SUMIFS('Inst. by Framework &amp; Suppliers'!G$2:G$5720,'Inst. by Framework &amp; Suppliers'!$B$2:$B$5720,$B$2:$B$5336,'Inst. by Framework &amp; Suppliers'!$A$2:$A$5720,$A93)</f>
        <v>8838.8700000000008</v>
      </c>
      <c r="H93" s="1444">
        <f>SUMIFS('Inst. by Framework &amp; Suppliers'!H$2:H$5720,'Inst. by Framework &amp; Suppliers'!$B$2:$B$5720,$B$2:$B$5336,'Inst. by Framework &amp; Suppliers'!$A$2:$A$5720,$A93)</f>
        <v>751.21</v>
      </c>
      <c r="I93" s="1445">
        <f>SUMIFS('Inst. by Framework &amp; Suppliers'!I$2:I$5720,'Inst. by Framework &amp; Suppliers'!$B$2:$B$5720,$B$2:$B$5336,'Inst. by Framework &amp; Suppliers'!$A$2:$A$5720,$A93)</f>
        <v>1132.1300000000001</v>
      </c>
      <c r="J93" s="1446">
        <f>SUMIFS('Inst. by Framework &amp; Suppliers'!J$2:J$5720,'Inst. by Framework &amp; Suppliers'!$B$2:$B$5720,$B$2:$B$5336,'Inst. by Framework &amp; Suppliers'!$A$2:$A$5720,$A93)</f>
        <v>0</v>
      </c>
      <c r="K93" s="24">
        <f>SUMIFS('Inst. by Framework &amp; Suppliers'!K$2:K$5720,'Inst. by Framework &amp; Suppliers'!$B$2:$B$5720,$B$2:$B$5336,'Inst. by Framework &amp; Suppliers'!$A$2:$A$5720,$A93)</f>
        <v>0</v>
      </c>
      <c r="L93" s="23">
        <f t="shared" si="5"/>
        <v>0</v>
      </c>
      <c r="M93" s="1592">
        <f>SUMIFS('South West Spends'!$AH$1:$AH$5018,'South West Spends'!$A$1:$A$5018,'Institution by Framework Totals'!B93,'South West Spends'!$C$1:$C$5018,'Institution by Framework Totals'!A93)</f>
        <v>0</v>
      </c>
      <c r="N93" s="1592">
        <f t="shared" si="6"/>
        <v>0</v>
      </c>
      <c r="O93" s="1592">
        <f t="shared" si="7"/>
        <v>0</v>
      </c>
      <c r="P93" s="1592">
        <f t="shared" si="8"/>
        <v>0</v>
      </c>
      <c r="Q93" s="14">
        <f t="shared" si="9"/>
        <v>0</v>
      </c>
    </row>
    <row r="94" spans="1:17" x14ac:dyDescent="0.2">
      <c r="A94" s="15" t="s">
        <v>190</v>
      </c>
      <c r="B94" s="13" t="s">
        <v>77</v>
      </c>
      <c r="C94" s="140">
        <f>VLOOKUP(B94,'Admin Fees.'!$A$1:$C$46,2,FALSE)</f>
        <v>0.01</v>
      </c>
      <c r="D94" s="506">
        <f>SUMIFS('Inst. by Framework &amp; Suppliers'!$D$2:$D$5720,'Inst. by Framework &amp; Suppliers'!$A$2:$A$5720,$A94,'Inst. by Framework &amp; Suppliers'!$B$2:$B$5720,$B94)</f>
        <v>0</v>
      </c>
      <c r="E94" s="507">
        <f>SUMIFS('Inst. by Framework &amp; Suppliers'!$E$2:$E$5720,'Inst. by Framework &amp; Suppliers'!$A$2:$A$5720,$A94,'Inst. by Framework &amp; Suppliers'!$B$2:$B$5720,$B94)</f>
        <v>0</v>
      </c>
      <c r="F94" s="507">
        <f>SUMIFS('Inst. by Framework &amp; Suppliers'!F$2:F$5720,'Inst. by Framework &amp; Suppliers'!$B$2:$B$5720,$B$2:$B$5336,'Inst. by Framework &amp; Suppliers'!$A$2:$A$5720,$A94)</f>
        <v>270</v>
      </c>
      <c r="G94" s="882">
        <f>SUMIFS('Inst. by Framework &amp; Suppliers'!G$2:G$5720,'Inst. by Framework &amp; Suppliers'!$B$2:$B$5720,$B$2:$B$5336,'Inst. by Framework &amp; Suppliers'!$A$2:$A$5720,$A94)</f>
        <v>0</v>
      </c>
      <c r="H94" s="1444">
        <f>SUMIFS('Inst. by Framework &amp; Suppliers'!H$2:H$5720,'Inst. by Framework &amp; Suppliers'!$B$2:$B$5720,$B$2:$B$5336,'Inst. by Framework &amp; Suppliers'!$A$2:$A$5720,$A94)</f>
        <v>0</v>
      </c>
      <c r="I94" s="1445">
        <f>SUMIFS('Inst. by Framework &amp; Suppliers'!I$2:I$5720,'Inst. by Framework &amp; Suppliers'!$B$2:$B$5720,$B$2:$B$5336,'Inst. by Framework &amp; Suppliers'!$A$2:$A$5720,$A94)</f>
        <v>0</v>
      </c>
      <c r="J94" s="1446">
        <f>SUMIFS('Inst. by Framework &amp; Suppliers'!J$2:J$5720,'Inst. by Framework &amp; Suppliers'!$B$2:$B$5720,$B$2:$B$5336,'Inst. by Framework &amp; Suppliers'!$A$2:$A$5720,$A94)</f>
        <v>0</v>
      </c>
      <c r="K94" s="24">
        <f>SUMIFS('Inst. by Framework &amp; Suppliers'!K$2:K$5720,'Inst. by Framework &amp; Suppliers'!$B$2:$B$5720,$B$2:$B$5336,'Inst. by Framework &amp; Suppliers'!$A$2:$A$5720,$A94)</f>
        <v>0</v>
      </c>
      <c r="L94" s="23">
        <f t="shared" si="5"/>
        <v>0</v>
      </c>
      <c r="M94" s="1592">
        <f>SUMIFS('South West Spends'!$AH$1:$AH$5018,'South West Spends'!$A$1:$A$5018,'Institution by Framework Totals'!B94,'South West Spends'!$C$1:$C$5018,'Institution by Framework Totals'!A94)</f>
        <v>0</v>
      </c>
      <c r="N94" s="1592">
        <f t="shared" si="6"/>
        <v>0</v>
      </c>
      <c r="O94" s="1592">
        <f t="shared" si="7"/>
        <v>0</v>
      </c>
      <c r="P94" s="1592">
        <f t="shared" si="8"/>
        <v>0</v>
      </c>
      <c r="Q94" s="14">
        <f t="shared" si="9"/>
        <v>0</v>
      </c>
    </row>
    <row r="95" spans="1:17" x14ac:dyDescent="0.2">
      <c r="A95" s="15" t="s">
        <v>133</v>
      </c>
      <c r="B95" s="13" t="s">
        <v>77</v>
      </c>
      <c r="C95" s="140">
        <f>VLOOKUP(B95,'Admin Fees.'!$A$1:$C$46,2,FALSE)</f>
        <v>0.01</v>
      </c>
      <c r="D95" s="506">
        <f>SUMIFS('Inst. by Framework &amp; Suppliers'!$D$2:$D$5720,'Inst. by Framework &amp; Suppliers'!$A$2:$A$5720,$A95,'Inst. by Framework &amp; Suppliers'!$B$2:$B$5720,$B95)</f>
        <v>0</v>
      </c>
      <c r="E95" s="507">
        <f>SUMIFS('Inst. by Framework &amp; Suppliers'!$E$2:$E$5720,'Inst. by Framework &amp; Suppliers'!$A$2:$A$5720,$A95,'Inst. by Framework &amp; Suppliers'!$B$2:$B$5720,$B95)</f>
        <v>2477.3000000000002</v>
      </c>
      <c r="F95" s="507">
        <f>SUMIFS('Inst. by Framework &amp; Suppliers'!F$2:F$5720,'Inst. by Framework &amp; Suppliers'!$B$2:$B$5720,$B$2:$B$5336,'Inst. by Framework &amp; Suppliers'!$A$2:$A$5720,$A95)</f>
        <v>817.82</v>
      </c>
      <c r="G95" s="882">
        <f>SUMIFS('Inst. by Framework &amp; Suppliers'!G$2:G$5720,'Inst. by Framework &amp; Suppliers'!$B$2:$B$5720,$B$2:$B$5336,'Inst. by Framework &amp; Suppliers'!$A$2:$A$5720,$A95)</f>
        <v>1412.8000000000002</v>
      </c>
      <c r="H95" s="1444">
        <f>SUMIFS('Inst. by Framework &amp; Suppliers'!H$2:H$5720,'Inst. by Framework &amp; Suppliers'!$B$2:$B$5720,$B$2:$B$5336,'Inst. by Framework &amp; Suppliers'!$A$2:$A$5720,$A95)</f>
        <v>3601.96</v>
      </c>
      <c r="I95" s="1445">
        <f>SUMIFS('Inst. by Framework &amp; Suppliers'!I$2:I$5720,'Inst. by Framework &amp; Suppliers'!$B$2:$B$5720,$B$2:$B$5336,'Inst. by Framework &amp; Suppliers'!$A$2:$A$5720,$A95)</f>
        <v>0</v>
      </c>
      <c r="J95" s="1446">
        <f>SUMIFS('Inst. by Framework &amp; Suppliers'!J$2:J$5720,'Inst. by Framework &amp; Suppliers'!$B$2:$B$5720,$B$2:$B$5336,'Inst. by Framework &amp; Suppliers'!$A$2:$A$5720,$A95)</f>
        <v>0</v>
      </c>
      <c r="K95" s="24">
        <f>SUMIFS('Inst. by Framework &amp; Suppliers'!K$2:K$5720,'Inst. by Framework &amp; Suppliers'!$B$2:$B$5720,$B$2:$B$5336,'Inst. by Framework &amp; Suppliers'!$A$2:$A$5720,$A95)</f>
        <v>0</v>
      </c>
      <c r="L95" s="23">
        <f t="shared" si="5"/>
        <v>0</v>
      </c>
      <c r="M95" s="1592">
        <f>SUMIFS('South West Spends'!$AH$1:$AH$5018,'South West Spends'!$A$1:$A$5018,'Institution by Framework Totals'!B95,'South West Spends'!$C$1:$C$5018,'Institution by Framework Totals'!A95)</f>
        <v>0</v>
      </c>
      <c r="N95" s="1592">
        <f t="shared" si="6"/>
        <v>0</v>
      </c>
      <c r="O95" s="1592">
        <f t="shared" si="7"/>
        <v>0</v>
      </c>
      <c r="P95" s="1592">
        <f t="shared" si="8"/>
        <v>0</v>
      </c>
      <c r="Q95" s="14">
        <f t="shared" si="9"/>
        <v>0</v>
      </c>
    </row>
    <row r="96" spans="1:17" x14ac:dyDescent="0.2">
      <c r="A96" s="15" t="s">
        <v>134</v>
      </c>
      <c r="B96" s="13" t="s">
        <v>77</v>
      </c>
      <c r="C96" s="140">
        <f>VLOOKUP(B96,'Admin Fees.'!$A$1:$C$46,2,FALSE)</f>
        <v>0.01</v>
      </c>
      <c r="D96" s="506">
        <f>SUMIFS('Inst. by Framework &amp; Suppliers'!$D$2:$D$5720,'Inst. by Framework &amp; Suppliers'!$A$2:$A$5720,$A96,'Inst. by Framework &amp; Suppliers'!$B$2:$B$5720,$B96)</f>
        <v>0</v>
      </c>
      <c r="E96" s="507">
        <f>SUMIFS('Inst. by Framework &amp; Suppliers'!$E$2:$E$5720,'Inst. by Framework &amp; Suppliers'!$A$2:$A$5720,$A96,'Inst. by Framework &amp; Suppliers'!$B$2:$B$5720,$B96)</f>
        <v>6964.6800000000012</v>
      </c>
      <c r="F96" s="507">
        <f>SUMIFS('Inst. by Framework &amp; Suppliers'!F$2:F$5720,'Inst. by Framework &amp; Suppliers'!$B$2:$B$5720,$B$2:$B$5336,'Inst. by Framework &amp; Suppliers'!$A$2:$A$5720,$A96)</f>
        <v>11277.76</v>
      </c>
      <c r="G96" s="882">
        <f>SUMIFS('Inst. by Framework &amp; Suppliers'!G$2:G$5720,'Inst. by Framework &amp; Suppliers'!$B$2:$B$5720,$B$2:$B$5336,'Inst. by Framework &amp; Suppliers'!$A$2:$A$5720,$A96)</f>
        <v>11626.460000000001</v>
      </c>
      <c r="H96" s="1444">
        <f>SUMIFS('Inst. by Framework &amp; Suppliers'!H$2:H$5720,'Inst. by Framework &amp; Suppliers'!$B$2:$B$5720,$B$2:$B$5336,'Inst. by Framework &amp; Suppliers'!$A$2:$A$5720,$A96)</f>
        <v>13084.439999999999</v>
      </c>
      <c r="I96" s="1445">
        <f>SUMIFS('Inst. by Framework &amp; Suppliers'!I$2:I$5720,'Inst. by Framework &amp; Suppliers'!$B$2:$B$5720,$B$2:$B$5336,'Inst. by Framework &amp; Suppliers'!$A$2:$A$5720,$A96)</f>
        <v>6458.02</v>
      </c>
      <c r="J96" s="1446">
        <f>SUMIFS('Inst. by Framework &amp; Suppliers'!J$2:J$5720,'Inst. by Framework &amp; Suppliers'!$B$2:$B$5720,$B$2:$B$5336,'Inst. by Framework &amp; Suppliers'!$A$2:$A$5720,$A96)</f>
        <v>0</v>
      </c>
      <c r="K96" s="24">
        <f>SUMIFS('Inst. by Framework &amp; Suppliers'!K$2:K$5720,'Inst. by Framework &amp; Suppliers'!$B$2:$B$5720,$B$2:$B$5336,'Inst. by Framework &amp; Suppliers'!$A$2:$A$5720,$A96)</f>
        <v>0</v>
      </c>
      <c r="L96" s="23">
        <f t="shared" si="5"/>
        <v>0</v>
      </c>
      <c r="M96" s="1592">
        <f>SUMIFS('South West Spends'!$AH$1:$AH$5018,'South West Spends'!$A$1:$A$5018,'Institution by Framework Totals'!B96,'South West Spends'!$C$1:$C$5018,'Institution by Framework Totals'!A96)</f>
        <v>0</v>
      </c>
      <c r="N96" s="1592">
        <f t="shared" si="6"/>
        <v>0</v>
      </c>
      <c r="O96" s="1592">
        <f t="shared" si="7"/>
        <v>0</v>
      </c>
      <c r="P96" s="1592">
        <f t="shared" si="8"/>
        <v>0</v>
      </c>
      <c r="Q96" s="14">
        <f t="shared" si="9"/>
        <v>0</v>
      </c>
    </row>
    <row r="97" spans="1:17" x14ac:dyDescent="0.2">
      <c r="A97" s="15" t="s">
        <v>135</v>
      </c>
      <c r="B97" s="13" t="s">
        <v>77</v>
      </c>
      <c r="C97" s="140">
        <f>VLOOKUP(B97,'Admin Fees.'!$A$1:$C$46,2,FALSE)</f>
        <v>0.01</v>
      </c>
      <c r="D97" s="506">
        <f>SUMIFS('Inst. by Framework &amp; Suppliers'!$D$2:$D$5720,'Inst. by Framework &amp; Suppliers'!$A$2:$A$5720,$A97,'Inst. by Framework &amp; Suppliers'!$B$2:$B$5720,$B97)</f>
        <v>0</v>
      </c>
      <c r="E97" s="507">
        <f>SUMIFS('Inst. by Framework &amp; Suppliers'!$E$2:$E$5720,'Inst. by Framework &amp; Suppliers'!$A$2:$A$5720,$A97,'Inst. by Framework &amp; Suppliers'!$B$2:$B$5720,$B97)</f>
        <v>212.48</v>
      </c>
      <c r="F97" s="507">
        <f>SUMIFS('Inst. by Framework &amp; Suppliers'!F$2:F$5720,'Inst. by Framework &amp; Suppliers'!$B$2:$B$5720,$B$2:$B$5336,'Inst. by Framework &amp; Suppliers'!$A$2:$A$5720,$A97)</f>
        <v>2839.1</v>
      </c>
      <c r="G97" s="882">
        <f>SUMIFS('Inst. by Framework &amp; Suppliers'!G$2:G$5720,'Inst. by Framework &amp; Suppliers'!$B$2:$B$5720,$B$2:$B$5336,'Inst. by Framework &amp; Suppliers'!$A$2:$A$5720,$A97)</f>
        <v>1950.33</v>
      </c>
      <c r="H97" s="1444">
        <f>SUMIFS('Inst. by Framework &amp; Suppliers'!H$2:H$5720,'Inst. by Framework &amp; Suppliers'!$B$2:$B$5720,$B$2:$B$5336,'Inst. by Framework &amp; Suppliers'!$A$2:$A$5720,$A97)</f>
        <v>116.13</v>
      </c>
      <c r="I97" s="1445">
        <f>SUMIFS('Inst. by Framework &amp; Suppliers'!I$2:I$5720,'Inst. by Framework &amp; Suppliers'!$B$2:$B$5720,$B$2:$B$5336,'Inst. by Framework &amp; Suppliers'!$A$2:$A$5720,$A97)</f>
        <v>475.07</v>
      </c>
      <c r="J97" s="1446">
        <f>SUMIFS('Inst. by Framework &amp; Suppliers'!J$2:J$5720,'Inst. by Framework &amp; Suppliers'!$B$2:$B$5720,$B$2:$B$5336,'Inst. by Framework &amp; Suppliers'!$A$2:$A$5720,$A97)</f>
        <v>0</v>
      </c>
      <c r="K97" s="24">
        <f>SUMIFS('Inst. by Framework &amp; Suppliers'!K$2:K$5720,'Inst. by Framework &amp; Suppliers'!$B$2:$B$5720,$B$2:$B$5336,'Inst. by Framework &amp; Suppliers'!$A$2:$A$5720,$A97)</f>
        <v>0</v>
      </c>
      <c r="L97" s="23">
        <f t="shared" si="5"/>
        <v>0</v>
      </c>
      <c r="M97" s="1592">
        <f>SUMIFS('South West Spends'!$AH$1:$AH$5018,'South West Spends'!$A$1:$A$5018,'Institution by Framework Totals'!B97,'South West Spends'!$C$1:$C$5018,'Institution by Framework Totals'!A97)</f>
        <v>0</v>
      </c>
      <c r="N97" s="1592">
        <f t="shared" si="6"/>
        <v>0</v>
      </c>
      <c r="O97" s="1592">
        <f t="shared" si="7"/>
        <v>0</v>
      </c>
      <c r="P97" s="1592">
        <f t="shared" si="8"/>
        <v>0</v>
      </c>
      <c r="Q97" s="14">
        <f t="shared" si="9"/>
        <v>0</v>
      </c>
    </row>
    <row r="98" spans="1:17" x14ac:dyDescent="0.2">
      <c r="A98" s="15" t="s">
        <v>175</v>
      </c>
      <c r="B98" s="13" t="s">
        <v>77</v>
      </c>
      <c r="C98" s="140">
        <f>VLOOKUP(B98,'Admin Fees.'!$A$1:$C$46,2,FALSE)</f>
        <v>0.01</v>
      </c>
      <c r="D98" s="506">
        <f>SUMIFS('Inst. by Framework &amp; Suppliers'!$D$2:$D$5720,'Inst. by Framework &amp; Suppliers'!$A$2:$A$5720,$A98,'Inst. by Framework &amp; Suppliers'!$B$2:$B$5720,$B98)</f>
        <v>0</v>
      </c>
      <c r="E98" s="507">
        <f>SUMIFS('Inst. by Framework &amp; Suppliers'!$E$2:$E$5720,'Inst. by Framework &amp; Suppliers'!$A$2:$A$5720,$A98,'Inst. by Framework &amp; Suppliers'!$B$2:$B$5720,$B98)</f>
        <v>668.71</v>
      </c>
      <c r="F98" s="507">
        <f>SUMIFS('Inst. by Framework &amp; Suppliers'!F$2:F$5720,'Inst. by Framework &amp; Suppliers'!$B$2:$B$5720,$B$2:$B$5336,'Inst. by Framework &amp; Suppliers'!$A$2:$A$5720,$A98)</f>
        <v>130.46</v>
      </c>
      <c r="G98" s="882">
        <f>SUMIFS('Inst. by Framework &amp; Suppliers'!G$2:G$5720,'Inst. by Framework &amp; Suppliers'!$B$2:$B$5720,$B$2:$B$5336,'Inst. by Framework &amp; Suppliers'!$A$2:$A$5720,$A98)</f>
        <v>1396.11</v>
      </c>
      <c r="H98" s="1444">
        <f>SUMIFS('Inst. by Framework &amp; Suppliers'!H$2:H$5720,'Inst. by Framework &amp; Suppliers'!$B$2:$B$5720,$B$2:$B$5336,'Inst. by Framework &amp; Suppliers'!$A$2:$A$5720,$A98)</f>
        <v>526.24</v>
      </c>
      <c r="I98" s="1445">
        <f>SUMIFS('Inst. by Framework &amp; Suppliers'!I$2:I$5720,'Inst. by Framework &amp; Suppliers'!$B$2:$B$5720,$B$2:$B$5336,'Inst. by Framework &amp; Suppliers'!$A$2:$A$5720,$A98)</f>
        <v>0</v>
      </c>
      <c r="J98" s="1446">
        <f>SUMIFS('Inst. by Framework &amp; Suppliers'!J$2:J$5720,'Inst. by Framework &amp; Suppliers'!$B$2:$B$5720,$B$2:$B$5336,'Inst. by Framework &amp; Suppliers'!$A$2:$A$5720,$A98)</f>
        <v>0</v>
      </c>
      <c r="K98" s="24">
        <f>SUMIFS('Inst. by Framework &amp; Suppliers'!K$2:K$5720,'Inst. by Framework &amp; Suppliers'!$B$2:$B$5720,$B$2:$B$5336,'Inst. by Framework &amp; Suppliers'!$A$2:$A$5720,$A98)</f>
        <v>0</v>
      </c>
      <c r="L98" s="23">
        <f t="shared" si="5"/>
        <v>0</v>
      </c>
      <c r="M98" s="1592">
        <f>SUMIFS('South West Spends'!$AH$1:$AH$5018,'South West Spends'!$A$1:$A$5018,'Institution by Framework Totals'!B98,'South West Spends'!$C$1:$C$5018,'Institution by Framework Totals'!A98)</f>
        <v>0</v>
      </c>
      <c r="N98" s="1592">
        <f t="shared" si="6"/>
        <v>0</v>
      </c>
      <c r="O98" s="1592">
        <f t="shared" si="7"/>
        <v>0</v>
      </c>
      <c r="P98" s="1592">
        <f t="shared" si="8"/>
        <v>0</v>
      </c>
      <c r="Q98" s="14">
        <f t="shared" si="9"/>
        <v>0</v>
      </c>
    </row>
    <row r="99" spans="1:17" x14ac:dyDescent="0.2">
      <c r="A99" s="15" t="s">
        <v>182</v>
      </c>
      <c r="B99" s="13" t="s">
        <v>77</v>
      </c>
      <c r="C99" s="140">
        <f>VLOOKUP(B99,'Admin Fees.'!$A$1:$C$46,2,FALSE)</f>
        <v>0.01</v>
      </c>
      <c r="D99" s="506">
        <f>SUMIFS('Inst. by Framework &amp; Suppliers'!$D$2:$D$5720,'Inst. by Framework &amp; Suppliers'!$A$2:$A$5720,$A99,'Inst. by Framework &amp; Suppliers'!$B$2:$B$5720,$B99)</f>
        <v>0</v>
      </c>
      <c r="E99" s="507">
        <f>SUMIFS('Inst. by Framework &amp; Suppliers'!$E$2:$E$5720,'Inst. by Framework &amp; Suppliers'!$A$2:$A$5720,$A99,'Inst. by Framework &amp; Suppliers'!$B$2:$B$5720,$B99)</f>
        <v>7828.4099999999989</v>
      </c>
      <c r="F99" s="507">
        <f>SUMIFS('Inst. by Framework &amp; Suppliers'!F$2:F$5720,'Inst. by Framework &amp; Suppliers'!$B$2:$B$5720,$B$2:$B$5336,'Inst. by Framework &amp; Suppliers'!$A$2:$A$5720,$A99)</f>
        <v>3818.89</v>
      </c>
      <c r="G99" s="882">
        <f>SUMIFS('Inst. by Framework &amp; Suppliers'!G$2:G$5720,'Inst. by Framework &amp; Suppliers'!$B$2:$B$5720,$B$2:$B$5336,'Inst. by Framework &amp; Suppliers'!$A$2:$A$5720,$A99)</f>
        <v>1861.95</v>
      </c>
      <c r="H99" s="1444">
        <f>SUMIFS('Inst. by Framework &amp; Suppliers'!H$2:H$5720,'Inst. by Framework &amp; Suppliers'!$B$2:$B$5720,$B$2:$B$5336,'Inst. by Framework &amp; Suppliers'!$A$2:$A$5720,$A99)</f>
        <v>608.24</v>
      </c>
      <c r="I99" s="1445">
        <f>SUMIFS('Inst. by Framework &amp; Suppliers'!I$2:I$5720,'Inst. by Framework &amp; Suppliers'!$B$2:$B$5720,$B$2:$B$5336,'Inst. by Framework &amp; Suppliers'!$A$2:$A$5720,$A99)</f>
        <v>0</v>
      </c>
      <c r="J99" s="1446">
        <f>SUMIFS('Inst. by Framework &amp; Suppliers'!J$2:J$5720,'Inst. by Framework &amp; Suppliers'!$B$2:$B$5720,$B$2:$B$5336,'Inst. by Framework &amp; Suppliers'!$A$2:$A$5720,$A99)</f>
        <v>0</v>
      </c>
      <c r="K99" s="24">
        <f>SUMIFS('Inst. by Framework &amp; Suppliers'!K$2:K$5720,'Inst. by Framework &amp; Suppliers'!$B$2:$B$5720,$B$2:$B$5336,'Inst. by Framework &amp; Suppliers'!$A$2:$A$5720,$A99)</f>
        <v>0</v>
      </c>
      <c r="L99" s="23">
        <f t="shared" si="5"/>
        <v>0</v>
      </c>
      <c r="M99" s="1592">
        <f>SUMIFS('South West Spends'!$AH$1:$AH$5018,'South West Spends'!$A$1:$A$5018,'Institution by Framework Totals'!B99,'South West Spends'!$C$1:$C$5018,'Institution by Framework Totals'!A99)</f>
        <v>0</v>
      </c>
      <c r="N99" s="1592">
        <f t="shared" si="6"/>
        <v>0</v>
      </c>
      <c r="O99" s="1592">
        <f t="shared" si="7"/>
        <v>0</v>
      </c>
      <c r="P99" s="1592">
        <f t="shared" si="8"/>
        <v>0</v>
      </c>
      <c r="Q99" s="14">
        <f t="shared" si="9"/>
        <v>0</v>
      </c>
    </row>
    <row r="100" spans="1:17" x14ac:dyDescent="0.2">
      <c r="A100" s="15" t="s">
        <v>136</v>
      </c>
      <c r="B100" s="13" t="s">
        <v>77</v>
      </c>
      <c r="C100" s="140">
        <f>VLOOKUP(B100,'Admin Fees.'!$A$1:$C$46,2,FALSE)</f>
        <v>0.01</v>
      </c>
      <c r="D100" s="506">
        <f>SUMIFS('Inst. by Framework &amp; Suppliers'!$D$2:$D$5720,'Inst. by Framework &amp; Suppliers'!$A$2:$A$5720,$A100,'Inst. by Framework &amp; Suppliers'!$B$2:$B$5720,$B100)</f>
        <v>0</v>
      </c>
      <c r="E100" s="507">
        <f>SUMIFS('Inst. by Framework &amp; Suppliers'!$E$2:$E$5720,'Inst. by Framework &amp; Suppliers'!$A$2:$A$5720,$A100,'Inst. by Framework &amp; Suppliers'!$B$2:$B$5720,$B100)</f>
        <v>5296.3799999999992</v>
      </c>
      <c r="F100" s="507">
        <f>SUMIFS('Inst. by Framework &amp; Suppliers'!F$2:F$5720,'Inst. by Framework &amp; Suppliers'!$B$2:$B$5720,$B$2:$B$5336,'Inst. by Framework &amp; Suppliers'!$A$2:$A$5720,$A100)</f>
        <v>0</v>
      </c>
      <c r="G100" s="882">
        <f>SUMIFS('Inst. by Framework &amp; Suppliers'!G$2:G$5720,'Inst. by Framework &amp; Suppliers'!$B$2:$B$5720,$B$2:$B$5336,'Inst. by Framework &amp; Suppliers'!$A$2:$A$5720,$A100)</f>
        <v>441.66</v>
      </c>
      <c r="H100" s="1444">
        <f>SUMIFS('Inst. by Framework &amp; Suppliers'!H$2:H$5720,'Inst. by Framework &amp; Suppliers'!$B$2:$B$5720,$B$2:$B$5336,'Inst. by Framework &amp; Suppliers'!$A$2:$A$5720,$A100)</f>
        <v>1266.6500000000001</v>
      </c>
      <c r="I100" s="1445">
        <f>SUMIFS('Inst. by Framework &amp; Suppliers'!I$2:I$5720,'Inst. by Framework &amp; Suppliers'!$B$2:$B$5720,$B$2:$B$5336,'Inst. by Framework &amp; Suppliers'!$A$2:$A$5720,$A100)</f>
        <v>0</v>
      </c>
      <c r="J100" s="1446">
        <f>SUMIFS('Inst. by Framework &amp; Suppliers'!J$2:J$5720,'Inst. by Framework &amp; Suppliers'!$B$2:$B$5720,$B$2:$B$5336,'Inst. by Framework &amp; Suppliers'!$A$2:$A$5720,$A100)</f>
        <v>0</v>
      </c>
      <c r="K100" s="24">
        <f>SUMIFS('Inst. by Framework &amp; Suppliers'!K$2:K$5720,'Inst. by Framework &amp; Suppliers'!$B$2:$B$5720,$B$2:$B$5336,'Inst. by Framework &amp; Suppliers'!$A$2:$A$5720,$A100)</f>
        <v>0</v>
      </c>
      <c r="L100" s="23">
        <f t="shared" si="5"/>
        <v>0</v>
      </c>
      <c r="M100" s="1592">
        <f>SUMIFS('South West Spends'!$AH$1:$AH$5018,'South West Spends'!$A$1:$A$5018,'Institution by Framework Totals'!B100,'South West Spends'!$C$1:$C$5018,'Institution by Framework Totals'!A100)</f>
        <v>0</v>
      </c>
      <c r="N100" s="1592">
        <f t="shared" si="6"/>
        <v>0</v>
      </c>
      <c r="O100" s="1592">
        <f t="shared" si="7"/>
        <v>0</v>
      </c>
      <c r="P100" s="1592">
        <f t="shared" si="8"/>
        <v>0</v>
      </c>
      <c r="Q100" s="14">
        <f t="shared" si="9"/>
        <v>0</v>
      </c>
    </row>
    <row r="101" spans="1:17" x14ac:dyDescent="0.2">
      <c r="A101" s="15" t="s">
        <v>183</v>
      </c>
      <c r="B101" s="13" t="s">
        <v>77</v>
      </c>
      <c r="C101" s="140">
        <f>VLOOKUP(B101,'Admin Fees.'!$A$1:$C$46,2,FALSE)</f>
        <v>0.01</v>
      </c>
      <c r="D101" s="506">
        <f>SUMIFS('Inst. by Framework &amp; Suppliers'!$D$2:$D$5720,'Inst. by Framework &amp; Suppliers'!$A$2:$A$5720,$A101,'Inst. by Framework &amp; Suppliers'!$B$2:$B$5720,$B101)</f>
        <v>0</v>
      </c>
      <c r="E101" s="507">
        <f>SUMIFS('Inst. by Framework &amp; Suppliers'!$E$2:$E$5720,'Inst. by Framework &amp; Suppliers'!$A$2:$A$5720,$A101,'Inst. by Framework &amp; Suppliers'!$B$2:$B$5720,$B101)</f>
        <v>590.96</v>
      </c>
      <c r="F101" s="507">
        <f>SUMIFS('Inst. by Framework &amp; Suppliers'!F$2:F$5720,'Inst. by Framework &amp; Suppliers'!$B$2:$B$5720,$B$2:$B$5336,'Inst. by Framework &amp; Suppliers'!$A$2:$A$5720,$A101)</f>
        <v>687.68000000000006</v>
      </c>
      <c r="G101" s="882">
        <f>SUMIFS('Inst. by Framework &amp; Suppliers'!G$2:G$5720,'Inst. by Framework &amp; Suppliers'!$B$2:$B$5720,$B$2:$B$5336,'Inst. by Framework &amp; Suppliers'!$A$2:$A$5720,$A101)</f>
        <v>211.81</v>
      </c>
      <c r="H101" s="1444">
        <f>SUMIFS('Inst. by Framework &amp; Suppliers'!H$2:H$5720,'Inst. by Framework &amp; Suppliers'!$B$2:$B$5720,$B$2:$B$5336,'Inst. by Framework &amp; Suppliers'!$A$2:$A$5720,$A101)</f>
        <v>0</v>
      </c>
      <c r="I101" s="1445">
        <f>SUMIFS('Inst. by Framework &amp; Suppliers'!I$2:I$5720,'Inst. by Framework &amp; Suppliers'!$B$2:$B$5720,$B$2:$B$5336,'Inst. by Framework &amp; Suppliers'!$A$2:$A$5720,$A101)</f>
        <v>0</v>
      </c>
      <c r="J101" s="1446">
        <f>SUMIFS('Inst. by Framework &amp; Suppliers'!J$2:J$5720,'Inst. by Framework &amp; Suppliers'!$B$2:$B$5720,$B$2:$B$5336,'Inst. by Framework &amp; Suppliers'!$A$2:$A$5720,$A101)</f>
        <v>0</v>
      </c>
      <c r="K101" s="24">
        <f>SUMIFS('Inst. by Framework &amp; Suppliers'!K$2:K$5720,'Inst. by Framework &amp; Suppliers'!$B$2:$B$5720,$B$2:$B$5336,'Inst. by Framework &amp; Suppliers'!$A$2:$A$5720,$A101)</f>
        <v>0</v>
      </c>
      <c r="L101" s="23">
        <f t="shared" si="5"/>
        <v>0</v>
      </c>
      <c r="M101" s="1592">
        <f>SUMIFS('South West Spends'!$AH$1:$AH$5018,'South West Spends'!$A$1:$A$5018,'Institution by Framework Totals'!B101,'South West Spends'!$C$1:$C$5018,'Institution by Framework Totals'!A101)</f>
        <v>0</v>
      </c>
      <c r="N101" s="1592">
        <f t="shared" si="6"/>
        <v>0</v>
      </c>
      <c r="O101" s="1592">
        <f t="shared" si="7"/>
        <v>0</v>
      </c>
      <c r="P101" s="1592">
        <f t="shared" si="8"/>
        <v>0</v>
      </c>
      <c r="Q101" s="14">
        <f t="shared" si="9"/>
        <v>0</v>
      </c>
    </row>
    <row r="102" spans="1:17" x14ac:dyDescent="0.2">
      <c r="A102" s="15" t="s">
        <v>184</v>
      </c>
      <c r="B102" s="13" t="s">
        <v>77</v>
      </c>
      <c r="C102" s="140">
        <f>VLOOKUP(B102,'Admin Fees.'!$A$1:$C$46,2,FALSE)</f>
        <v>0.01</v>
      </c>
      <c r="D102" s="506">
        <f>SUMIFS('Inst. by Framework &amp; Suppliers'!$D$2:$D$5720,'Inst. by Framework &amp; Suppliers'!$A$2:$A$5720,$A102,'Inst. by Framework &amp; Suppliers'!$B$2:$B$5720,$B102)</f>
        <v>0</v>
      </c>
      <c r="E102" s="507">
        <f>SUMIFS('Inst. by Framework &amp; Suppliers'!$E$2:$E$5720,'Inst. by Framework &amp; Suppliers'!$A$2:$A$5720,$A102,'Inst. by Framework &amp; Suppliers'!$B$2:$B$5720,$B102)</f>
        <v>860.2299999999999</v>
      </c>
      <c r="F102" s="507">
        <f>SUMIFS('Inst. by Framework &amp; Suppliers'!F$2:F$5720,'Inst. by Framework &amp; Suppliers'!$B$2:$B$5720,$B$2:$B$5336,'Inst. by Framework &amp; Suppliers'!$A$2:$A$5720,$A102)</f>
        <v>522.52</v>
      </c>
      <c r="G102" s="882">
        <f>SUMIFS('Inst. by Framework &amp; Suppliers'!G$2:G$5720,'Inst. by Framework &amp; Suppliers'!$B$2:$B$5720,$B$2:$B$5336,'Inst. by Framework &amp; Suppliers'!$A$2:$A$5720,$A102)</f>
        <v>606.81999999999994</v>
      </c>
      <c r="H102" s="1444">
        <f>SUMIFS('Inst. by Framework &amp; Suppliers'!H$2:H$5720,'Inst. by Framework &amp; Suppliers'!$B$2:$B$5720,$B$2:$B$5336,'Inst. by Framework &amp; Suppliers'!$A$2:$A$5720,$A102)</f>
        <v>1534.9300000000005</v>
      </c>
      <c r="I102" s="1445">
        <f>SUMIFS('Inst. by Framework &amp; Suppliers'!I$2:I$5720,'Inst. by Framework &amp; Suppliers'!$B$2:$B$5720,$B$2:$B$5336,'Inst. by Framework &amp; Suppliers'!$A$2:$A$5720,$A102)</f>
        <v>0</v>
      </c>
      <c r="J102" s="1446">
        <f>SUMIFS('Inst. by Framework &amp; Suppliers'!J$2:J$5720,'Inst. by Framework &amp; Suppliers'!$B$2:$B$5720,$B$2:$B$5336,'Inst. by Framework &amp; Suppliers'!$A$2:$A$5720,$A102)</f>
        <v>0</v>
      </c>
      <c r="K102" s="24">
        <f>SUMIFS('Inst. by Framework &amp; Suppliers'!K$2:K$5720,'Inst. by Framework &amp; Suppliers'!$B$2:$B$5720,$B$2:$B$5336,'Inst. by Framework &amp; Suppliers'!$A$2:$A$5720,$A102)</f>
        <v>0</v>
      </c>
      <c r="L102" s="23">
        <f t="shared" si="5"/>
        <v>0</v>
      </c>
      <c r="M102" s="1592">
        <f>SUMIFS('South West Spends'!$AH$1:$AH$5018,'South West Spends'!$A$1:$A$5018,'Institution by Framework Totals'!B102,'South West Spends'!$C$1:$C$5018,'Institution by Framework Totals'!A102)</f>
        <v>0</v>
      </c>
      <c r="N102" s="1592">
        <f t="shared" si="6"/>
        <v>0</v>
      </c>
      <c r="O102" s="1592">
        <f t="shared" si="7"/>
        <v>0</v>
      </c>
      <c r="P102" s="1592">
        <f t="shared" si="8"/>
        <v>0</v>
      </c>
      <c r="Q102" s="14">
        <f t="shared" si="9"/>
        <v>0</v>
      </c>
    </row>
    <row r="103" spans="1:17" x14ac:dyDescent="0.2">
      <c r="A103" s="15" t="s">
        <v>191</v>
      </c>
      <c r="B103" s="13" t="s">
        <v>77</v>
      </c>
      <c r="C103" s="140">
        <f>VLOOKUP(B103,'Admin Fees.'!$A$1:$C$46,2,FALSE)</f>
        <v>0.01</v>
      </c>
      <c r="D103" s="506">
        <f>SUMIFS('Inst. by Framework &amp; Suppliers'!$D$2:$D$5720,'Inst. by Framework &amp; Suppliers'!$A$2:$A$5720,$A103,'Inst. by Framework &amp; Suppliers'!$B$2:$B$5720,$B103)</f>
        <v>0</v>
      </c>
      <c r="E103" s="507">
        <f>SUMIFS('Inst. by Framework &amp; Suppliers'!$E$2:$E$5720,'Inst. by Framework &amp; Suppliers'!$A$2:$A$5720,$A103,'Inst. by Framework &amp; Suppliers'!$B$2:$B$5720,$B103)</f>
        <v>32.340000000000003</v>
      </c>
      <c r="F103" s="507">
        <f>SUMIFS('Inst. by Framework &amp; Suppliers'!F$2:F$5720,'Inst. by Framework &amp; Suppliers'!$B$2:$B$5720,$B$2:$B$5336,'Inst. by Framework &amp; Suppliers'!$A$2:$A$5720,$A103)</f>
        <v>2071.79</v>
      </c>
      <c r="G103" s="882">
        <f>SUMIFS('Inst. by Framework &amp; Suppliers'!G$2:G$5720,'Inst. by Framework &amp; Suppliers'!$B$2:$B$5720,$B$2:$B$5336,'Inst. by Framework &amp; Suppliers'!$A$2:$A$5720,$A103)</f>
        <v>0</v>
      </c>
      <c r="H103" s="1444">
        <f>SUMIFS('Inst. by Framework &amp; Suppliers'!H$2:H$5720,'Inst. by Framework &amp; Suppliers'!$B$2:$B$5720,$B$2:$B$5336,'Inst. by Framework &amp; Suppliers'!$A$2:$A$5720,$A103)</f>
        <v>0</v>
      </c>
      <c r="I103" s="1445">
        <f>SUMIFS('Inst. by Framework &amp; Suppliers'!I$2:I$5720,'Inst. by Framework &amp; Suppliers'!$B$2:$B$5720,$B$2:$B$5336,'Inst. by Framework &amp; Suppliers'!$A$2:$A$5720,$A103)</f>
        <v>0</v>
      </c>
      <c r="J103" s="1446">
        <f>SUMIFS('Inst. by Framework &amp; Suppliers'!J$2:J$5720,'Inst. by Framework &amp; Suppliers'!$B$2:$B$5720,$B$2:$B$5336,'Inst. by Framework &amp; Suppliers'!$A$2:$A$5720,$A103)</f>
        <v>0</v>
      </c>
      <c r="K103" s="24">
        <f>SUMIFS('Inst. by Framework &amp; Suppliers'!K$2:K$5720,'Inst. by Framework &amp; Suppliers'!$B$2:$B$5720,$B$2:$B$5336,'Inst. by Framework &amp; Suppliers'!$A$2:$A$5720,$A103)</f>
        <v>0</v>
      </c>
      <c r="L103" s="23">
        <f t="shared" si="5"/>
        <v>0</v>
      </c>
      <c r="M103" s="1592">
        <f>SUMIFS('South West Spends'!$AH$1:$AH$5018,'South West Spends'!$A$1:$A$5018,'Institution by Framework Totals'!B103,'South West Spends'!$C$1:$C$5018,'Institution by Framework Totals'!A103)</f>
        <v>0</v>
      </c>
      <c r="N103" s="1592">
        <f t="shared" si="6"/>
        <v>0</v>
      </c>
      <c r="O103" s="1592">
        <f t="shared" si="7"/>
        <v>0</v>
      </c>
      <c r="P103" s="1592">
        <f t="shared" si="8"/>
        <v>0</v>
      </c>
      <c r="Q103" s="14">
        <f t="shared" si="9"/>
        <v>0</v>
      </c>
    </row>
    <row r="104" spans="1:17" x14ac:dyDescent="0.2">
      <c r="A104" s="15" t="s">
        <v>137</v>
      </c>
      <c r="B104" s="13" t="s">
        <v>77</v>
      </c>
      <c r="C104" s="140">
        <f>VLOOKUP(B104,'Admin Fees.'!$A$1:$C$46,2,FALSE)</f>
        <v>0.01</v>
      </c>
      <c r="D104" s="506">
        <f>SUMIFS('Inst. by Framework &amp; Suppliers'!$D$2:$D$5720,'Inst. by Framework &amp; Suppliers'!$A$2:$A$5720,$A104,'Inst. by Framework &amp; Suppliers'!$B$2:$B$5720,$B104)</f>
        <v>0</v>
      </c>
      <c r="E104" s="507">
        <f>SUMIFS('Inst. by Framework &amp; Suppliers'!$E$2:$E$5720,'Inst. by Framework &amp; Suppliers'!$A$2:$A$5720,$A104,'Inst. by Framework &amp; Suppliers'!$B$2:$B$5720,$B104)</f>
        <v>3084.09</v>
      </c>
      <c r="F104" s="507">
        <f>SUMIFS('Inst. by Framework &amp; Suppliers'!F$2:F$5720,'Inst. by Framework &amp; Suppliers'!$B$2:$B$5720,$B$2:$B$5336,'Inst. by Framework &amp; Suppliers'!$A$2:$A$5720,$A104)</f>
        <v>2831.2599999999998</v>
      </c>
      <c r="G104" s="882">
        <f>SUMIFS('Inst. by Framework &amp; Suppliers'!G$2:G$5720,'Inst. by Framework &amp; Suppliers'!$B$2:$B$5720,$B$2:$B$5336,'Inst. by Framework &amp; Suppliers'!$A$2:$A$5720,$A104)</f>
        <v>1833.71</v>
      </c>
      <c r="H104" s="1444">
        <f>SUMIFS('Inst. by Framework &amp; Suppliers'!H$2:H$5720,'Inst. by Framework &amp; Suppliers'!$B$2:$B$5720,$B$2:$B$5336,'Inst. by Framework &amp; Suppliers'!$A$2:$A$5720,$A104)</f>
        <v>5861.98</v>
      </c>
      <c r="I104" s="1445">
        <f>SUMIFS('Inst. by Framework &amp; Suppliers'!I$2:I$5720,'Inst. by Framework &amp; Suppliers'!$B$2:$B$5720,$B$2:$B$5336,'Inst. by Framework &amp; Suppliers'!$A$2:$A$5720,$A104)</f>
        <v>196.07999999999998</v>
      </c>
      <c r="J104" s="1446">
        <f>SUMIFS('Inst. by Framework &amp; Suppliers'!J$2:J$5720,'Inst. by Framework &amp; Suppliers'!$B$2:$B$5720,$B$2:$B$5336,'Inst. by Framework &amp; Suppliers'!$A$2:$A$5720,$A104)</f>
        <v>0</v>
      </c>
      <c r="K104" s="24">
        <f>SUMIFS('Inst. by Framework &amp; Suppliers'!K$2:K$5720,'Inst. by Framework &amp; Suppliers'!$B$2:$B$5720,$B$2:$B$5336,'Inst. by Framework &amp; Suppliers'!$A$2:$A$5720,$A104)</f>
        <v>0</v>
      </c>
      <c r="L104" s="23">
        <f t="shared" si="5"/>
        <v>0</v>
      </c>
      <c r="M104" s="1592">
        <f>SUMIFS('South West Spends'!$AH$1:$AH$5018,'South West Spends'!$A$1:$A$5018,'Institution by Framework Totals'!B104,'South West Spends'!$C$1:$C$5018,'Institution by Framework Totals'!A104)</f>
        <v>0</v>
      </c>
      <c r="N104" s="1592">
        <f t="shared" si="6"/>
        <v>0</v>
      </c>
      <c r="O104" s="1592">
        <f t="shared" si="7"/>
        <v>0</v>
      </c>
      <c r="P104" s="1592">
        <f t="shared" si="8"/>
        <v>0</v>
      </c>
      <c r="Q104" s="14">
        <f t="shared" si="9"/>
        <v>0</v>
      </c>
    </row>
    <row r="105" spans="1:17" x14ac:dyDescent="0.2">
      <c r="A105" s="15" t="s">
        <v>195</v>
      </c>
      <c r="B105" s="13" t="s">
        <v>77</v>
      </c>
      <c r="C105" s="140">
        <f>VLOOKUP(B105,'Admin Fees.'!$A$1:$C$46,2,FALSE)</f>
        <v>0.01</v>
      </c>
      <c r="D105" s="506">
        <f>SUMIFS('Inst. by Framework &amp; Suppliers'!$D$2:$D$5720,'Inst. by Framework &amp; Suppliers'!$A$2:$A$5720,$A105,'Inst. by Framework &amp; Suppliers'!$B$2:$B$5720,$B105)</f>
        <v>0</v>
      </c>
      <c r="E105" s="507">
        <f>SUMIFS('Inst. by Framework &amp; Suppliers'!$E$2:$E$5720,'Inst. by Framework &amp; Suppliers'!$A$2:$A$5720,$A105,'Inst. by Framework &amp; Suppliers'!$B$2:$B$5720,$B105)</f>
        <v>136.19999999999999</v>
      </c>
      <c r="F105" s="507">
        <f>SUMIFS('Inst. by Framework &amp; Suppliers'!F$2:F$5720,'Inst. by Framework &amp; Suppliers'!$B$2:$B$5720,$B$2:$B$5336,'Inst. by Framework &amp; Suppliers'!$A$2:$A$5720,$A105)</f>
        <v>0</v>
      </c>
      <c r="G105" s="882">
        <f>SUMIFS('Inst. by Framework &amp; Suppliers'!G$2:G$5720,'Inst. by Framework &amp; Suppliers'!$B$2:$B$5720,$B$2:$B$5336,'Inst. by Framework &amp; Suppliers'!$A$2:$A$5720,$A105)</f>
        <v>0</v>
      </c>
      <c r="H105" s="1444">
        <f>SUMIFS('Inst. by Framework &amp; Suppliers'!H$2:H$5720,'Inst. by Framework &amp; Suppliers'!$B$2:$B$5720,$B$2:$B$5336,'Inst. by Framework &amp; Suppliers'!$A$2:$A$5720,$A105)</f>
        <v>0</v>
      </c>
      <c r="I105" s="1445">
        <f>SUMIFS('Inst. by Framework &amp; Suppliers'!I$2:I$5720,'Inst. by Framework &amp; Suppliers'!$B$2:$B$5720,$B$2:$B$5336,'Inst. by Framework &amp; Suppliers'!$A$2:$A$5720,$A105)</f>
        <v>0</v>
      </c>
      <c r="J105" s="1446">
        <f>SUMIFS('Inst. by Framework &amp; Suppliers'!J$2:J$5720,'Inst. by Framework &amp; Suppliers'!$B$2:$B$5720,$B$2:$B$5336,'Inst. by Framework &amp; Suppliers'!$A$2:$A$5720,$A105)</f>
        <v>0</v>
      </c>
      <c r="K105" s="24">
        <f>SUMIFS('Inst. by Framework &amp; Suppliers'!K$2:K$5720,'Inst. by Framework &amp; Suppliers'!$B$2:$B$5720,$B$2:$B$5336,'Inst. by Framework &amp; Suppliers'!$A$2:$A$5720,$A105)</f>
        <v>0</v>
      </c>
      <c r="L105" s="23">
        <f t="shared" si="5"/>
        <v>0</v>
      </c>
      <c r="M105" s="1592">
        <f>SUMIFS('South West Spends'!$AH$1:$AH$5018,'South West Spends'!$A$1:$A$5018,'Institution by Framework Totals'!B105,'South West Spends'!$C$1:$C$5018,'Institution by Framework Totals'!A105)</f>
        <v>0</v>
      </c>
      <c r="N105" s="1592">
        <f t="shared" si="6"/>
        <v>0</v>
      </c>
      <c r="O105" s="1592">
        <f t="shared" si="7"/>
        <v>0</v>
      </c>
      <c r="P105" s="1592">
        <f t="shared" si="8"/>
        <v>0</v>
      </c>
      <c r="Q105" s="14">
        <f t="shared" si="9"/>
        <v>0</v>
      </c>
    </row>
    <row r="106" spans="1:17" x14ac:dyDescent="0.2">
      <c r="A106" s="15" t="s">
        <v>138</v>
      </c>
      <c r="B106" s="13" t="s">
        <v>77</v>
      </c>
      <c r="C106" s="140">
        <f>VLOOKUP(B106,'Admin Fees.'!$A$1:$C$46,2,FALSE)</f>
        <v>0.01</v>
      </c>
      <c r="D106" s="506">
        <f>SUMIFS('Inst. by Framework &amp; Suppliers'!$D$2:$D$5720,'Inst. by Framework &amp; Suppliers'!$A$2:$A$5720,$A106,'Inst. by Framework &amp; Suppliers'!$B$2:$B$5720,$B106)</f>
        <v>0</v>
      </c>
      <c r="E106" s="507">
        <f>SUMIFS('Inst. by Framework &amp; Suppliers'!$E$2:$E$5720,'Inst. by Framework &amp; Suppliers'!$A$2:$A$5720,$A106,'Inst. by Framework &amp; Suppliers'!$B$2:$B$5720,$B106)</f>
        <v>78.3</v>
      </c>
      <c r="F106" s="507">
        <f>SUMIFS('Inst. by Framework &amp; Suppliers'!F$2:F$5720,'Inst. by Framework &amp; Suppliers'!$B$2:$B$5720,$B$2:$B$5336,'Inst. by Framework &amp; Suppliers'!$A$2:$A$5720,$A106)</f>
        <v>22.47</v>
      </c>
      <c r="G106" s="882">
        <f>SUMIFS('Inst. by Framework &amp; Suppliers'!G$2:G$5720,'Inst. by Framework &amp; Suppliers'!$B$2:$B$5720,$B$2:$B$5336,'Inst. by Framework &amp; Suppliers'!$A$2:$A$5720,$A106)</f>
        <v>9110.0499999999993</v>
      </c>
      <c r="H106" s="1444">
        <f>SUMIFS('Inst. by Framework &amp; Suppliers'!H$2:H$5720,'Inst. by Framework &amp; Suppliers'!$B$2:$B$5720,$B$2:$B$5336,'Inst. by Framework &amp; Suppliers'!$A$2:$A$5720,$A106)</f>
        <v>9.14</v>
      </c>
      <c r="I106" s="1445">
        <f>SUMIFS('Inst. by Framework &amp; Suppliers'!I$2:I$5720,'Inst. by Framework &amp; Suppliers'!$B$2:$B$5720,$B$2:$B$5336,'Inst. by Framework &amp; Suppliers'!$A$2:$A$5720,$A106)</f>
        <v>0</v>
      </c>
      <c r="J106" s="1446">
        <f>SUMIFS('Inst. by Framework &amp; Suppliers'!J$2:J$5720,'Inst. by Framework &amp; Suppliers'!$B$2:$B$5720,$B$2:$B$5336,'Inst. by Framework &amp; Suppliers'!$A$2:$A$5720,$A106)</f>
        <v>0</v>
      </c>
      <c r="K106" s="24">
        <f>SUMIFS('Inst. by Framework &amp; Suppliers'!K$2:K$5720,'Inst. by Framework &amp; Suppliers'!$B$2:$B$5720,$B$2:$B$5336,'Inst. by Framework &amp; Suppliers'!$A$2:$A$5720,$A106)</f>
        <v>0</v>
      </c>
      <c r="L106" s="23">
        <f t="shared" si="5"/>
        <v>0</v>
      </c>
      <c r="M106" s="1592">
        <f>SUMIFS('South West Spends'!$AH$1:$AH$5018,'South West Spends'!$A$1:$A$5018,'Institution by Framework Totals'!B106,'South West Spends'!$C$1:$C$5018,'Institution by Framework Totals'!A106)</f>
        <v>0</v>
      </c>
      <c r="N106" s="1592">
        <f t="shared" si="6"/>
        <v>0</v>
      </c>
      <c r="O106" s="1592">
        <f t="shared" si="7"/>
        <v>0</v>
      </c>
      <c r="P106" s="1592">
        <f t="shared" si="8"/>
        <v>0</v>
      </c>
      <c r="Q106" s="14">
        <f t="shared" si="9"/>
        <v>0</v>
      </c>
    </row>
    <row r="107" spans="1:17" x14ac:dyDescent="0.2">
      <c r="A107" s="15" t="s">
        <v>139</v>
      </c>
      <c r="B107" s="13" t="s">
        <v>77</v>
      </c>
      <c r="C107" s="140">
        <f>VLOOKUP(B107,'Admin Fees.'!$A$1:$C$46,2,FALSE)</f>
        <v>0.01</v>
      </c>
      <c r="D107" s="506">
        <f>SUMIFS('Inst. by Framework &amp; Suppliers'!$D$2:$D$5720,'Inst. by Framework &amp; Suppliers'!$A$2:$A$5720,$A107,'Inst. by Framework &amp; Suppliers'!$B$2:$B$5720,$B107)</f>
        <v>0</v>
      </c>
      <c r="E107" s="507">
        <f>SUMIFS('Inst. by Framework &amp; Suppliers'!$E$2:$E$5720,'Inst. by Framework &amp; Suppliers'!$A$2:$A$5720,$A107,'Inst. by Framework &amp; Suppliers'!$B$2:$B$5720,$B107)</f>
        <v>13181.330000000002</v>
      </c>
      <c r="F107" s="507">
        <f>SUMIFS('Inst. by Framework &amp; Suppliers'!F$2:F$5720,'Inst. by Framework &amp; Suppliers'!$B$2:$B$5720,$B$2:$B$5336,'Inst. by Framework &amp; Suppliers'!$A$2:$A$5720,$A107)</f>
        <v>10199.68</v>
      </c>
      <c r="G107" s="882">
        <f>SUMIFS('Inst. by Framework &amp; Suppliers'!G$2:G$5720,'Inst. by Framework &amp; Suppliers'!$B$2:$B$5720,$B$2:$B$5336,'Inst. by Framework &amp; Suppliers'!$A$2:$A$5720,$A107)</f>
        <v>7489.35</v>
      </c>
      <c r="H107" s="1444">
        <f>SUMIFS('Inst. by Framework &amp; Suppliers'!H$2:H$5720,'Inst. by Framework &amp; Suppliers'!$B$2:$B$5720,$B$2:$B$5336,'Inst. by Framework &amp; Suppliers'!$A$2:$A$5720,$A107)</f>
        <v>1675.0899999999997</v>
      </c>
      <c r="I107" s="1445">
        <f>SUMIFS('Inst. by Framework &amp; Suppliers'!I$2:I$5720,'Inst. by Framework &amp; Suppliers'!$B$2:$B$5720,$B$2:$B$5336,'Inst. by Framework &amp; Suppliers'!$A$2:$A$5720,$A107)</f>
        <v>10143.799999999999</v>
      </c>
      <c r="J107" s="1446">
        <f>SUMIFS('Inst. by Framework &amp; Suppliers'!J$2:J$5720,'Inst. by Framework &amp; Suppliers'!$B$2:$B$5720,$B$2:$B$5336,'Inst. by Framework &amp; Suppliers'!$A$2:$A$5720,$A107)</f>
        <v>0</v>
      </c>
      <c r="K107" s="24">
        <f>SUMIFS('Inst. by Framework &amp; Suppliers'!K$2:K$5720,'Inst. by Framework &amp; Suppliers'!$B$2:$B$5720,$B$2:$B$5336,'Inst. by Framework &amp; Suppliers'!$A$2:$A$5720,$A107)</f>
        <v>0</v>
      </c>
      <c r="L107" s="23">
        <f t="shared" si="5"/>
        <v>0</v>
      </c>
      <c r="M107" s="1592">
        <f>SUMIFS('South West Spends'!$AH$1:$AH$5018,'South West Spends'!$A$1:$A$5018,'Institution by Framework Totals'!B107,'South West Spends'!$C$1:$C$5018,'Institution by Framework Totals'!A107)</f>
        <v>0</v>
      </c>
      <c r="N107" s="1592">
        <f t="shared" si="6"/>
        <v>0</v>
      </c>
      <c r="O107" s="1592">
        <f t="shared" si="7"/>
        <v>0</v>
      </c>
      <c r="P107" s="1592">
        <f t="shared" si="8"/>
        <v>0</v>
      </c>
      <c r="Q107" s="14">
        <f t="shared" si="9"/>
        <v>0</v>
      </c>
    </row>
    <row r="108" spans="1:17" x14ac:dyDescent="0.2">
      <c r="A108" s="15" t="s">
        <v>176</v>
      </c>
      <c r="B108" s="13" t="s">
        <v>77</v>
      </c>
      <c r="C108" s="140">
        <f>VLOOKUP(B108,'Admin Fees.'!$A$1:$C$46,2,FALSE)</f>
        <v>0.01</v>
      </c>
      <c r="D108" s="506">
        <f>SUMIFS('Inst. by Framework &amp; Suppliers'!$D$2:$D$5720,'Inst. by Framework &amp; Suppliers'!$A$2:$A$5720,$A108,'Inst. by Framework &amp; Suppliers'!$B$2:$B$5720,$B108)</f>
        <v>0</v>
      </c>
      <c r="E108" s="507">
        <f>SUMIFS('Inst. by Framework &amp; Suppliers'!$E$2:$E$5720,'Inst. by Framework &amp; Suppliers'!$A$2:$A$5720,$A108,'Inst. by Framework &amp; Suppliers'!$B$2:$B$5720,$B108)</f>
        <v>16148.240000000002</v>
      </c>
      <c r="F108" s="507">
        <f>SUMIFS('Inst. by Framework &amp; Suppliers'!F$2:F$5720,'Inst. by Framework &amp; Suppliers'!$B$2:$B$5720,$B$2:$B$5336,'Inst. by Framework &amp; Suppliers'!$A$2:$A$5720,$A108)</f>
        <v>0</v>
      </c>
      <c r="G108" s="882">
        <f>SUMIFS('Inst. by Framework &amp; Suppliers'!G$2:G$5720,'Inst. by Framework &amp; Suppliers'!$B$2:$B$5720,$B$2:$B$5336,'Inst. by Framework &amp; Suppliers'!$A$2:$A$5720,$A108)</f>
        <v>669.66000000000008</v>
      </c>
      <c r="H108" s="1444">
        <f>SUMIFS('Inst. by Framework &amp; Suppliers'!H$2:H$5720,'Inst. by Framework &amp; Suppliers'!$B$2:$B$5720,$B$2:$B$5336,'Inst. by Framework &amp; Suppliers'!$A$2:$A$5720,$A108)</f>
        <v>148.12</v>
      </c>
      <c r="I108" s="1445">
        <f>SUMIFS('Inst. by Framework &amp; Suppliers'!I$2:I$5720,'Inst. by Framework &amp; Suppliers'!$B$2:$B$5720,$B$2:$B$5336,'Inst. by Framework &amp; Suppliers'!$A$2:$A$5720,$A108)</f>
        <v>0</v>
      </c>
      <c r="J108" s="1446">
        <f>SUMIFS('Inst. by Framework &amp; Suppliers'!J$2:J$5720,'Inst. by Framework &amp; Suppliers'!$B$2:$B$5720,$B$2:$B$5336,'Inst. by Framework &amp; Suppliers'!$A$2:$A$5720,$A108)</f>
        <v>0</v>
      </c>
      <c r="K108" s="24">
        <f>SUMIFS('Inst. by Framework &amp; Suppliers'!K$2:K$5720,'Inst. by Framework &amp; Suppliers'!$B$2:$B$5720,$B$2:$B$5336,'Inst. by Framework &amp; Suppliers'!$A$2:$A$5720,$A108)</f>
        <v>0</v>
      </c>
      <c r="L108" s="23">
        <f t="shared" si="5"/>
        <v>0</v>
      </c>
      <c r="M108" s="1592">
        <f>SUMIFS('South West Spends'!$AH$1:$AH$5018,'South West Spends'!$A$1:$A$5018,'Institution by Framework Totals'!B108,'South West Spends'!$C$1:$C$5018,'Institution by Framework Totals'!A108)</f>
        <v>0</v>
      </c>
      <c r="N108" s="1592">
        <f t="shared" si="6"/>
        <v>0</v>
      </c>
      <c r="O108" s="1592">
        <f t="shared" si="7"/>
        <v>0</v>
      </c>
      <c r="P108" s="1592">
        <f t="shared" si="8"/>
        <v>0</v>
      </c>
      <c r="Q108" s="14">
        <f t="shared" si="9"/>
        <v>0</v>
      </c>
    </row>
    <row r="109" spans="1:17" x14ac:dyDescent="0.2">
      <c r="A109" s="15" t="s">
        <v>140</v>
      </c>
      <c r="B109" s="13" t="s">
        <v>77</v>
      </c>
      <c r="C109" s="140">
        <f>VLOOKUP(B109,'Admin Fees.'!$A$1:$C$46,2,FALSE)</f>
        <v>0.01</v>
      </c>
      <c r="D109" s="506">
        <f>SUMIFS('Inst. by Framework &amp; Suppliers'!$D$2:$D$5720,'Inst. by Framework &amp; Suppliers'!$A$2:$A$5720,$A109,'Inst. by Framework &amp; Suppliers'!$B$2:$B$5720,$B109)</f>
        <v>0</v>
      </c>
      <c r="E109" s="507">
        <f>SUMIFS('Inst. by Framework &amp; Suppliers'!$E$2:$E$5720,'Inst. by Framework &amp; Suppliers'!$A$2:$A$5720,$A109,'Inst. by Framework &amp; Suppliers'!$B$2:$B$5720,$B109)</f>
        <v>539.5</v>
      </c>
      <c r="F109" s="507">
        <f>SUMIFS('Inst. by Framework &amp; Suppliers'!F$2:F$5720,'Inst. by Framework &amp; Suppliers'!$B$2:$B$5720,$B$2:$B$5336,'Inst. by Framework &amp; Suppliers'!$A$2:$A$5720,$A109)</f>
        <v>73.84</v>
      </c>
      <c r="G109" s="882">
        <f>SUMIFS('Inst. by Framework &amp; Suppliers'!G$2:G$5720,'Inst. by Framework &amp; Suppliers'!$B$2:$B$5720,$B$2:$B$5336,'Inst. by Framework &amp; Suppliers'!$A$2:$A$5720,$A109)</f>
        <v>154.13999999999999</v>
      </c>
      <c r="H109" s="1444">
        <f>SUMIFS('Inst. by Framework &amp; Suppliers'!H$2:H$5720,'Inst. by Framework &amp; Suppliers'!$B$2:$B$5720,$B$2:$B$5336,'Inst. by Framework &amp; Suppliers'!$A$2:$A$5720,$A109)</f>
        <v>0</v>
      </c>
      <c r="I109" s="1445">
        <f>SUMIFS('Inst. by Framework &amp; Suppliers'!I$2:I$5720,'Inst. by Framework &amp; Suppliers'!$B$2:$B$5720,$B$2:$B$5336,'Inst. by Framework &amp; Suppliers'!$A$2:$A$5720,$A109)</f>
        <v>0</v>
      </c>
      <c r="J109" s="1446">
        <f>SUMIFS('Inst. by Framework &amp; Suppliers'!J$2:J$5720,'Inst. by Framework &amp; Suppliers'!$B$2:$B$5720,$B$2:$B$5336,'Inst. by Framework &amp; Suppliers'!$A$2:$A$5720,$A109)</f>
        <v>0</v>
      </c>
      <c r="K109" s="24">
        <f>SUMIFS('Inst. by Framework &amp; Suppliers'!K$2:K$5720,'Inst. by Framework &amp; Suppliers'!$B$2:$B$5720,$B$2:$B$5336,'Inst. by Framework &amp; Suppliers'!$A$2:$A$5720,$A109)</f>
        <v>0</v>
      </c>
      <c r="L109" s="23">
        <f t="shared" si="5"/>
        <v>0</v>
      </c>
      <c r="M109" s="1592">
        <f>SUMIFS('South West Spends'!$AH$1:$AH$5018,'South West Spends'!$A$1:$A$5018,'Institution by Framework Totals'!B109,'South West Spends'!$C$1:$C$5018,'Institution by Framework Totals'!A109)</f>
        <v>0</v>
      </c>
      <c r="N109" s="1592">
        <f t="shared" si="6"/>
        <v>0</v>
      </c>
      <c r="O109" s="1592">
        <f t="shared" si="7"/>
        <v>0</v>
      </c>
      <c r="P109" s="1592">
        <f t="shared" si="8"/>
        <v>0</v>
      </c>
      <c r="Q109" s="14">
        <f t="shared" si="9"/>
        <v>0</v>
      </c>
    </row>
    <row r="110" spans="1:17" x14ac:dyDescent="0.2">
      <c r="A110" s="15" t="s">
        <v>196</v>
      </c>
      <c r="B110" s="13" t="s">
        <v>77</v>
      </c>
      <c r="C110" s="140">
        <f>VLOOKUP(B110,'Admin Fees.'!$A$1:$C$46,2,FALSE)</f>
        <v>0.01</v>
      </c>
      <c r="D110" s="506">
        <f>SUMIFS('Inst. by Framework &amp; Suppliers'!$D$2:$D$5720,'Inst. by Framework &amp; Suppliers'!$A$2:$A$5720,$A110,'Inst. by Framework &amp; Suppliers'!$B$2:$B$5720,$B110)</f>
        <v>0</v>
      </c>
      <c r="E110" s="507">
        <f>SUMIFS('Inst. by Framework &amp; Suppliers'!$E$2:$E$5720,'Inst. by Framework &amp; Suppliers'!$A$2:$A$5720,$A110,'Inst. by Framework &amp; Suppliers'!$B$2:$B$5720,$B110)</f>
        <v>0</v>
      </c>
      <c r="F110" s="507">
        <f>SUMIFS('Inst. by Framework &amp; Suppliers'!F$2:F$5720,'Inst. by Framework &amp; Suppliers'!$B$2:$B$5720,$B$2:$B$5336,'Inst. by Framework &amp; Suppliers'!$A$2:$A$5720,$A110)</f>
        <v>44.84</v>
      </c>
      <c r="G110" s="882">
        <f>SUMIFS('Inst. by Framework &amp; Suppliers'!G$2:G$5720,'Inst. by Framework &amp; Suppliers'!$B$2:$B$5720,$B$2:$B$5336,'Inst. by Framework &amp; Suppliers'!$A$2:$A$5720,$A110)</f>
        <v>0</v>
      </c>
      <c r="H110" s="1444">
        <f>SUMIFS('Inst. by Framework &amp; Suppliers'!H$2:H$5720,'Inst. by Framework &amp; Suppliers'!$B$2:$B$5720,$B$2:$B$5336,'Inst. by Framework &amp; Suppliers'!$A$2:$A$5720,$A110)</f>
        <v>0</v>
      </c>
      <c r="I110" s="1445">
        <f>SUMIFS('Inst. by Framework &amp; Suppliers'!I$2:I$5720,'Inst. by Framework &amp; Suppliers'!$B$2:$B$5720,$B$2:$B$5336,'Inst. by Framework &amp; Suppliers'!$A$2:$A$5720,$A110)</f>
        <v>0</v>
      </c>
      <c r="J110" s="1446">
        <f>SUMIFS('Inst. by Framework &amp; Suppliers'!J$2:J$5720,'Inst. by Framework &amp; Suppliers'!$B$2:$B$5720,$B$2:$B$5336,'Inst. by Framework &amp; Suppliers'!$A$2:$A$5720,$A110)</f>
        <v>0</v>
      </c>
      <c r="K110" s="24">
        <f>SUMIFS('Inst. by Framework &amp; Suppliers'!K$2:K$5720,'Inst. by Framework &amp; Suppliers'!$B$2:$B$5720,$B$2:$B$5336,'Inst. by Framework &amp; Suppliers'!$A$2:$A$5720,$A110)</f>
        <v>0</v>
      </c>
      <c r="L110" s="23">
        <f t="shared" si="5"/>
        <v>0</v>
      </c>
      <c r="M110" s="1592">
        <f>SUMIFS('South West Spends'!$AH$1:$AH$5018,'South West Spends'!$A$1:$A$5018,'Institution by Framework Totals'!B110,'South West Spends'!$C$1:$C$5018,'Institution by Framework Totals'!A110)</f>
        <v>0</v>
      </c>
      <c r="N110" s="1592">
        <f t="shared" si="6"/>
        <v>0</v>
      </c>
      <c r="O110" s="1592">
        <f t="shared" si="7"/>
        <v>0</v>
      </c>
      <c r="P110" s="1592">
        <f t="shared" si="8"/>
        <v>0</v>
      </c>
      <c r="Q110" s="14">
        <f t="shared" si="9"/>
        <v>0</v>
      </c>
    </row>
    <row r="111" spans="1:17" x14ac:dyDescent="0.2">
      <c r="A111" s="15" t="s">
        <v>156</v>
      </c>
      <c r="B111" s="13" t="s">
        <v>77</v>
      </c>
      <c r="C111" s="140">
        <f>VLOOKUP(B111,'Admin Fees.'!$A$1:$C$46,2,FALSE)</f>
        <v>0.01</v>
      </c>
      <c r="D111" s="506">
        <f>SUMIFS('Inst. by Framework &amp; Suppliers'!$D$2:$D$5720,'Inst. by Framework &amp; Suppliers'!$A$2:$A$5720,$A111,'Inst. by Framework &amp; Suppliers'!$B$2:$B$5720,$B111)</f>
        <v>0</v>
      </c>
      <c r="E111" s="507">
        <f>SUMIFS('Inst. by Framework &amp; Suppliers'!$E$2:$E$5720,'Inst. by Framework &amp; Suppliers'!$A$2:$A$5720,$A111,'Inst. by Framework &amp; Suppliers'!$B$2:$B$5720,$B111)</f>
        <v>62999.259999999995</v>
      </c>
      <c r="F111" s="507">
        <f>SUMIFS('Inst. by Framework &amp; Suppliers'!F$2:F$5720,'Inst. by Framework &amp; Suppliers'!$B$2:$B$5720,$B$2:$B$5336,'Inst. by Framework &amp; Suppliers'!$A$2:$A$5720,$A111)</f>
        <v>36477.74</v>
      </c>
      <c r="G111" s="882">
        <f>SUMIFS('Inst. by Framework &amp; Suppliers'!G$2:G$5720,'Inst. by Framework &amp; Suppliers'!$B$2:$B$5720,$B$2:$B$5336,'Inst. by Framework &amp; Suppliers'!$A$2:$A$5720,$A111)</f>
        <v>16104.21</v>
      </c>
      <c r="H111" s="1444">
        <f>SUMIFS('Inst. by Framework &amp; Suppliers'!H$2:H$5720,'Inst. by Framework &amp; Suppliers'!$B$2:$B$5720,$B$2:$B$5336,'Inst. by Framework &amp; Suppliers'!$A$2:$A$5720,$A111)</f>
        <v>12024.779999999999</v>
      </c>
      <c r="I111" s="1445">
        <f>SUMIFS('Inst. by Framework &amp; Suppliers'!I$2:I$5720,'Inst. by Framework &amp; Suppliers'!$B$2:$B$5720,$B$2:$B$5336,'Inst. by Framework &amp; Suppliers'!$A$2:$A$5720,$A111)</f>
        <v>4452.84</v>
      </c>
      <c r="J111" s="1446">
        <f>SUMIFS('Inst. by Framework &amp; Suppliers'!J$2:J$5720,'Inst. by Framework &amp; Suppliers'!$B$2:$B$5720,$B$2:$B$5336,'Inst. by Framework &amp; Suppliers'!$A$2:$A$5720,$A111)</f>
        <v>0</v>
      </c>
      <c r="K111" s="24">
        <f>SUMIFS('Inst. by Framework &amp; Suppliers'!K$2:K$5720,'Inst. by Framework &amp; Suppliers'!$B$2:$B$5720,$B$2:$B$5336,'Inst. by Framework &amp; Suppliers'!$A$2:$A$5720,$A111)</f>
        <v>0</v>
      </c>
      <c r="L111" s="23">
        <f t="shared" si="5"/>
        <v>0</v>
      </c>
      <c r="M111" s="1592">
        <f>SUMIFS('South West Spends'!$AH$1:$AH$5018,'South West Spends'!$A$1:$A$5018,'Institution by Framework Totals'!B111,'South West Spends'!$C$1:$C$5018,'Institution by Framework Totals'!A111)</f>
        <v>0</v>
      </c>
      <c r="N111" s="1592">
        <f t="shared" si="6"/>
        <v>0</v>
      </c>
      <c r="O111" s="1592">
        <f t="shared" si="7"/>
        <v>0</v>
      </c>
      <c r="P111" s="1592">
        <f t="shared" si="8"/>
        <v>0</v>
      </c>
      <c r="Q111" s="14">
        <f t="shared" si="9"/>
        <v>0</v>
      </c>
    </row>
    <row r="112" spans="1:17" x14ac:dyDescent="0.2">
      <c r="A112" s="15" t="s">
        <v>153</v>
      </c>
      <c r="B112" s="13" t="s">
        <v>77</v>
      </c>
      <c r="C112" s="140">
        <f>VLOOKUP(B112,'Admin Fees.'!$A$1:$C$46,2,FALSE)</f>
        <v>0.01</v>
      </c>
      <c r="D112" s="506">
        <f>SUMIFS('Inst. by Framework &amp; Suppliers'!$D$2:$D$5720,'Inst. by Framework &amp; Suppliers'!$A$2:$A$5720,$A112,'Inst. by Framework &amp; Suppliers'!$B$2:$B$5720,$B112)</f>
        <v>0</v>
      </c>
      <c r="E112" s="507">
        <f>SUMIFS('Inst. by Framework &amp; Suppliers'!$E$2:$E$5720,'Inst. by Framework &amp; Suppliers'!$A$2:$A$5720,$A112,'Inst. by Framework &amp; Suppliers'!$B$2:$B$5720,$B112)</f>
        <v>91006.969999999958</v>
      </c>
      <c r="F112" s="507">
        <f>SUMIFS('Inst. by Framework &amp; Suppliers'!F$2:F$5720,'Inst. by Framework &amp; Suppliers'!$B$2:$B$5720,$B$2:$B$5336,'Inst. by Framework &amp; Suppliers'!$A$2:$A$5720,$A112)</f>
        <v>54065.89</v>
      </c>
      <c r="G112" s="882">
        <f>SUMIFS('Inst. by Framework &amp; Suppliers'!G$2:G$5720,'Inst. by Framework &amp; Suppliers'!$B$2:$B$5720,$B$2:$B$5336,'Inst. by Framework &amp; Suppliers'!$A$2:$A$5720,$A112)</f>
        <v>47305.090000000004</v>
      </c>
      <c r="H112" s="1444">
        <f>SUMIFS('Inst. by Framework &amp; Suppliers'!H$2:H$5720,'Inst. by Framework &amp; Suppliers'!$B$2:$B$5720,$B$2:$B$5336,'Inst. by Framework &amp; Suppliers'!$A$2:$A$5720,$A112)</f>
        <v>45800.450000000004</v>
      </c>
      <c r="I112" s="1445">
        <f>SUMIFS('Inst. by Framework &amp; Suppliers'!I$2:I$5720,'Inst. by Framework &amp; Suppliers'!$B$2:$B$5720,$B$2:$B$5336,'Inst. by Framework &amp; Suppliers'!$A$2:$A$5720,$A112)</f>
        <v>25607.509999999995</v>
      </c>
      <c r="J112" s="1446">
        <f>SUMIFS('Inst. by Framework &amp; Suppliers'!J$2:J$5720,'Inst. by Framework &amp; Suppliers'!$B$2:$B$5720,$B$2:$B$5336,'Inst. by Framework &amp; Suppliers'!$A$2:$A$5720,$A112)</f>
        <v>0</v>
      </c>
      <c r="K112" s="24">
        <f>SUMIFS('Inst. by Framework &amp; Suppliers'!K$2:K$5720,'Inst. by Framework &amp; Suppliers'!$B$2:$B$5720,$B$2:$B$5336,'Inst. by Framework &amp; Suppliers'!$A$2:$A$5720,$A112)</f>
        <v>0</v>
      </c>
      <c r="L112" s="23">
        <f t="shared" si="5"/>
        <v>0</v>
      </c>
      <c r="M112" s="1592">
        <f>SUMIFS('South West Spends'!$AH$1:$AH$5018,'South West Spends'!$A$1:$A$5018,'Institution by Framework Totals'!B112,'South West Spends'!$C$1:$C$5018,'Institution by Framework Totals'!A112)</f>
        <v>0</v>
      </c>
      <c r="N112" s="1592">
        <f t="shared" si="6"/>
        <v>0</v>
      </c>
      <c r="O112" s="1592">
        <f t="shared" si="7"/>
        <v>0</v>
      </c>
      <c r="P112" s="1592">
        <f t="shared" si="8"/>
        <v>0</v>
      </c>
      <c r="Q112" s="14">
        <f t="shared" si="9"/>
        <v>0</v>
      </c>
    </row>
    <row r="113" spans="1:17" x14ac:dyDescent="0.2">
      <c r="A113" s="15" t="s">
        <v>141</v>
      </c>
      <c r="B113" s="13" t="s">
        <v>77</v>
      </c>
      <c r="C113" s="140">
        <f>VLOOKUP(B113,'Admin Fees.'!$A$1:$C$46,2,FALSE)</f>
        <v>0.01</v>
      </c>
      <c r="D113" s="506">
        <f>SUMIFS('Inst. by Framework &amp; Suppliers'!$D$2:$D$5720,'Inst. by Framework &amp; Suppliers'!$A$2:$A$5720,$A113,'Inst. by Framework &amp; Suppliers'!$B$2:$B$5720,$B113)</f>
        <v>0</v>
      </c>
      <c r="E113" s="507">
        <f>SUMIFS('Inst. by Framework &amp; Suppliers'!$E$2:$E$5720,'Inst. by Framework &amp; Suppliers'!$A$2:$A$5720,$A113,'Inst. by Framework &amp; Suppliers'!$B$2:$B$5720,$B113)</f>
        <v>58038.950000000012</v>
      </c>
      <c r="F113" s="507">
        <f>SUMIFS('Inst. by Framework &amp; Suppliers'!F$2:F$5720,'Inst. by Framework &amp; Suppliers'!$B$2:$B$5720,$B$2:$B$5336,'Inst. by Framework &amp; Suppliers'!$A$2:$A$5720,$A113)</f>
        <v>40096.81</v>
      </c>
      <c r="G113" s="882">
        <f>SUMIFS('Inst. by Framework &amp; Suppliers'!G$2:G$5720,'Inst. by Framework &amp; Suppliers'!$B$2:$B$5720,$B$2:$B$5336,'Inst. by Framework &amp; Suppliers'!$A$2:$A$5720,$A113)</f>
        <v>24058.73</v>
      </c>
      <c r="H113" s="1444">
        <f>SUMIFS('Inst. by Framework &amp; Suppliers'!H$2:H$5720,'Inst. by Framework &amp; Suppliers'!$B$2:$B$5720,$B$2:$B$5336,'Inst. by Framework &amp; Suppliers'!$A$2:$A$5720,$A113)</f>
        <v>14632.01</v>
      </c>
      <c r="I113" s="1445">
        <f>SUMIFS('Inst. by Framework &amp; Suppliers'!I$2:I$5720,'Inst. by Framework &amp; Suppliers'!$B$2:$B$5720,$B$2:$B$5336,'Inst. by Framework &amp; Suppliers'!$A$2:$A$5720,$A113)</f>
        <v>34145.369999999995</v>
      </c>
      <c r="J113" s="1446">
        <f>SUMIFS('Inst. by Framework &amp; Suppliers'!J$2:J$5720,'Inst. by Framework &amp; Suppliers'!$B$2:$B$5720,$B$2:$B$5336,'Inst. by Framework &amp; Suppliers'!$A$2:$A$5720,$A113)</f>
        <v>0</v>
      </c>
      <c r="K113" s="24">
        <f>SUMIFS('Inst. by Framework &amp; Suppliers'!K$2:K$5720,'Inst. by Framework &amp; Suppliers'!$B$2:$B$5720,$B$2:$B$5336,'Inst. by Framework &amp; Suppliers'!$A$2:$A$5720,$A113)</f>
        <v>0</v>
      </c>
      <c r="L113" s="23">
        <f t="shared" si="5"/>
        <v>0</v>
      </c>
      <c r="M113" s="1592">
        <f>SUMIFS('South West Spends'!$AH$1:$AH$5018,'South West Spends'!$A$1:$A$5018,'Institution by Framework Totals'!B113,'South West Spends'!$C$1:$C$5018,'Institution by Framework Totals'!A113)</f>
        <v>0</v>
      </c>
      <c r="N113" s="1592">
        <f t="shared" si="6"/>
        <v>0</v>
      </c>
      <c r="O113" s="1592">
        <f t="shared" si="7"/>
        <v>0</v>
      </c>
      <c r="P113" s="1592">
        <f t="shared" si="8"/>
        <v>0</v>
      </c>
      <c r="Q113" s="14">
        <f t="shared" si="9"/>
        <v>0</v>
      </c>
    </row>
    <row r="114" spans="1:17" x14ac:dyDescent="0.2">
      <c r="A114" s="15" t="s">
        <v>142</v>
      </c>
      <c r="B114" s="13" t="s">
        <v>77</v>
      </c>
      <c r="C114" s="140">
        <f>VLOOKUP(B114,'Admin Fees.'!$A$1:$C$46,2,FALSE)</f>
        <v>0.01</v>
      </c>
      <c r="D114" s="506">
        <f>SUMIFS('Inst. by Framework &amp; Suppliers'!$D$2:$D$5720,'Inst. by Framework &amp; Suppliers'!$A$2:$A$5720,$A114,'Inst. by Framework &amp; Suppliers'!$B$2:$B$5720,$B114)</f>
        <v>0</v>
      </c>
      <c r="E114" s="507">
        <f>SUMIFS('Inst. by Framework &amp; Suppliers'!$E$2:$E$5720,'Inst. by Framework &amp; Suppliers'!$A$2:$A$5720,$A114,'Inst. by Framework &amp; Suppliers'!$B$2:$B$5720,$B114)</f>
        <v>8762.3700000000008</v>
      </c>
      <c r="F114" s="507">
        <f>SUMIFS('Inst. by Framework &amp; Suppliers'!F$2:F$5720,'Inst. by Framework &amp; Suppliers'!$B$2:$B$5720,$B$2:$B$5336,'Inst. by Framework &amp; Suppliers'!$A$2:$A$5720,$A114)</f>
        <v>33109.64</v>
      </c>
      <c r="G114" s="882">
        <f>SUMIFS('Inst. by Framework &amp; Suppliers'!G$2:G$5720,'Inst. by Framework &amp; Suppliers'!$B$2:$B$5720,$B$2:$B$5336,'Inst. by Framework &amp; Suppliers'!$A$2:$A$5720,$A114)</f>
        <v>44338.87</v>
      </c>
      <c r="H114" s="1444">
        <f>SUMIFS('Inst. by Framework &amp; Suppliers'!H$2:H$5720,'Inst. by Framework &amp; Suppliers'!$B$2:$B$5720,$B$2:$B$5336,'Inst. by Framework &amp; Suppliers'!$A$2:$A$5720,$A114)</f>
        <v>23361.05</v>
      </c>
      <c r="I114" s="1445">
        <f>SUMIFS('Inst. by Framework &amp; Suppliers'!I$2:I$5720,'Inst. by Framework &amp; Suppliers'!$B$2:$B$5720,$B$2:$B$5336,'Inst. by Framework &amp; Suppliers'!$A$2:$A$5720,$A114)</f>
        <v>20693.580000000002</v>
      </c>
      <c r="J114" s="1446">
        <f>SUMIFS('Inst. by Framework &amp; Suppliers'!J$2:J$5720,'Inst. by Framework &amp; Suppliers'!$B$2:$B$5720,$B$2:$B$5336,'Inst. by Framework &amp; Suppliers'!$A$2:$A$5720,$A114)</f>
        <v>0</v>
      </c>
      <c r="K114" s="24">
        <f>SUMIFS('Inst. by Framework &amp; Suppliers'!K$2:K$5720,'Inst. by Framework &amp; Suppliers'!$B$2:$B$5720,$B$2:$B$5336,'Inst. by Framework &amp; Suppliers'!$A$2:$A$5720,$A114)</f>
        <v>0</v>
      </c>
      <c r="L114" s="23">
        <f t="shared" si="5"/>
        <v>0</v>
      </c>
      <c r="M114" s="1592">
        <f>SUMIFS('South West Spends'!$AH$1:$AH$5018,'South West Spends'!$A$1:$A$5018,'Institution by Framework Totals'!B114,'South West Spends'!$C$1:$C$5018,'Institution by Framework Totals'!A114)</f>
        <v>0</v>
      </c>
      <c r="N114" s="1592">
        <f t="shared" si="6"/>
        <v>0</v>
      </c>
      <c r="O114" s="1592">
        <f t="shared" si="7"/>
        <v>0</v>
      </c>
      <c r="P114" s="1592">
        <f t="shared" si="8"/>
        <v>0</v>
      </c>
      <c r="Q114" s="14">
        <f t="shared" si="9"/>
        <v>0</v>
      </c>
    </row>
    <row r="115" spans="1:17" x14ac:dyDescent="0.2">
      <c r="A115" s="15" t="s">
        <v>143</v>
      </c>
      <c r="B115" s="13" t="s">
        <v>77</v>
      </c>
      <c r="C115" s="140">
        <f>VLOOKUP(B115,'Admin Fees.'!$A$1:$C$46,2,FALSE)</f>
        <v>0.01</v>
      </c>
      <c r="D115" s="506">
        <f>SUMIFS('Inst. by Framework &amp; Suppliers'!$D$2:$D$5720,'Inst. by Framework &amp; Suppliers'!$A$2:$A$5720,$A115,'Inst. by Framework &amp; Suppliers'!$B$2:$B$5720,$B115)</f>
        <v>0</v>
      </c>
      <c r="E115" s="507">
        <f>SUMIFS('Inst. by Framework &amp; Suppliers'!$E$2:$E$5720,'Inst. by Framework &amp; Suppliers'!$A$2:$A$5720,$A115,'Inst. by Framework &amp; Suppliers'!$B$2:$B$5720,$B115)</f>
        <v>23595.200000000004</v>
      </c>
      <c r="F115" s="507">
        <f>SUMIFS('Inst. by Framework &amp; Suppliers'!F$2:F$5720,'Inst. by Framework &amp; Suppliers'!$B$2:$B$5720,$B$2:$B$5336,'Inst. by Framework &amp; Suppliers'!$A$2:$A$5720,$A115)</f>
        <v>10534.14</v>
      </c>
      <c r="G115" s="882">
        <f>SUMIFS('Inst. by Framework &amp; Suppliers'!G$2:G$5720,'Inst. by Framework &amp; Suppliers'!$B$2:$B$5720,$B$2:$B$5336,'Inst. by Framework &amp; Suppliers'!$A$2:$A$5720,$A115)</f>
        <v>19172.710000000003</v>
      </c>
      <c r="H115" s="1444">
        <f>SUMIFS('Inst. by Framework &amp; Suppliers'!H$2:H$5720,'Inst. by Framework &amp; Suppliers'!$B$2:$B$5720,$B$2:$B$5336,'Inst. by Framework &amp; Suppliers'!$A$2:$A$5720,$A115)</f>
        <v>19166.41</v>
      </c>
      <c r="I115" s="1445">
        <f>SUMIFS('Inst. by Framework &amp; Suppliers'!I$2:I$5720,'Inst. by Framework &amp; Suppliers'!$B$2:$B$5720,$B$2:$B$5336,'Inst. by Framework &amp; Suppliers'!$A$2:$A$5720,$A115)</f>
        <v>4528.16</v>
      </c>
      <c r="J115" s="1446">
        <f>SUMIFS('Inst. by Framework &amp; Suppliers'!J$2:J$5720,'Inst. by Framework &amp; Suppliers'!$B$2:$B$5720,$B$2:$B$5336,'Inst. by Framework &amp; Suppliers'!$A$2:$A$5720,$A115)</f>
        <v>0</v>
      </c>
      <c r="K115" s="24">
        <f>SUMIFS('Inst. by Framework &amp; Suppliers'!K$2:K$5720,'Inst. by Framework &amp; Suppliers'!$B$2:$B$5720,$B$2:$B$5336,'Inst. by Framework &amp; Suppliers'!$A$2:$A$5720,$A115)</f>
        <v>0</v>
      </c>
      <c r="L115" s="23">
        <f t="shared" si="5"/>
        <v>0</v>
      </c>
      <c r="M115" s="1592">
        <f>SUMIFS('South West Spends'!$AH$1:$AH$5018,'South West Spends'!$A$1:$A$5018,'Institution by Framework Totals'!B115,'South West Spends'!$C$1:$C$5018,'Institution by Framework Totals'!A115)</f>
        <v>0</v>
      </c>
      <c r="N115" s="1592">
        <f t="shared" si="6"/>
        <v>0</v>
      </c>
      <c r="O115" s="1592">
        <f t="shared" si="7"/>
        <v>0</v>
      </c>
      <c r="P115" s="1592">
        <f t="shared" si="8"/>
        <v>0</v>
      </c>
      <c r="Q115" s="14">
        <f t="shared" si="9"/>
        <v>0</v>
      </c>
    </row>
    <row r="116" spans="1:17" x14ac:dyDescent="0.2">
      <c r="A116" s="15" t="s">
        <v>144</v>
      </c>
      <c r="B116" s="13" t="s">
        <v>77</v>
      </c>
      <c r="C116" s="140">
        <f>VLOOKUP(B116,'Admin Fees.'!$A$1:$C$46,2,FALSE)</f>
        <v>0.01</v>
      </c>
      <c r="D116" s="506">
        <f>SUMIFS('Inst. by Framework &amp; Suppliers'!$D$2:$D$5720,'Inst. by Framework &amp; Suppliers'!$A$2:$A$5720,$A116,'Inst. by Framework &amp; Suppliers'!$B$2:$B$5720,$B116)</f>
        <v>0</v>
      </c>
      <c r="E116" s="507">
        <f>SUMIFS('Inst. by Framework &amp; Suppliers'!$E$2:$E$5720,'Inst. by Framework &amp; Suppliers'!$A$2:$A$5720,$A116,'Inst. by Framework &amp; Suppliers'!$B$2:$B$5720,$B116)</f>
        <v>18412.899999999998</v>
      </c>
      <c r="F116" s="507">
        <f>SUMIFS('Inst. by Framework &amp; Suppliers'!F$2:F$5720,'Inst. by Framework &amp; Suppliers'!$B$2:$B$5720,$B$2:$B$5336,'Inst. by Framework &amp; Suppliers'!$A$2:$A$5720,$A116)</f>
        <v>45872.66</v>
      </c>
      <c r="G116" s="882">
        <f>SUMIFS('Inst. by Framework &amp; Suppliers'!G$2:G$5720,'Inst. by Framework &amp; Suppliers'!$B$2:$B$5720,$B$2:$B$5336,'Inst. by Framework &amp; Suppliers'!$A$2:$A$5720,$A116)</f>
        <v>66226.31</v>
      </c>
      <c r="H116" s="1444">
        <f>SUMIFS('Inst. by Framework &amp; Suppliers'!H$2:H$5720,'Inst. by Framework &amp; Suppliers'!$B$2:$B$5720,$B$2:$B$5336,'Inst. by Framework &amp; Suppliers'!$A$2:$A$5720,$A116)</f>
        <v>60160.229999999996</v>
      </c>
      <c r="I116" s="1445">
        <f>SUMIFS('Inst. by Framework &amp; Suppliers'!I$2:I$5720,'Inst. by Framework &amp; Suppliers'!$B$2:$B$5720,$B$2:$B$5336,'Inst. by Framework &amp; Suppliers'!$A$2:$A$5720,$A116)</f>
        <v>26703.72</v>
      </c>
      <c r="J116" s="1446">
        <f>SUMIFS('Inst. by Framework &amp; Suppliers'!J$2:J$5720,'Inst. by Framework &amp; Suppliers'!$B$2:$B$5720,$B$2:$B$5336,'Inst. by Framework &amp; Suppliers'!$A$2:$A$5720,$A116)</f>
        <v>0</v>
      </c>
      <c r="K116" s="24">
        <f>SUMIFS('Inst. by Framework &amp; Suppliers'!K$2:K$5720,'Inst. by Framework &amp; Suppliers'!$B$2:$B$5720,$B$2:$B$5336,'Inst. by Framework &amp; Suppliers'!$A$2:$A$5720,$A116)</f>
        <v>0</v>
      </c>
      <c r="L116" s="23">
        <f t="shared" si="5"/>
        <v>0</v>
      </c>
      <c r="M116" s="1592">
        <f>SUMIFS('South West Spends'!$AH$1:$AH$5018,'South West Spends'!$A$1:$A$5018,'Institution by Framework Totals'!B116,'South West Spends'!$C$1:$C$5018,'Institution by Framework Totals'!A116)</f>
        <v>0</v>
      </c>
      <c r="N116" s="1592">
        <f t="shared" si="6"/>
        <v>0</v>
      </c>
      <c r="O116" s="1592">
        <f t="shared" si="7"/>
        <v>0</v>
      </c>
      <c r="P116" s="1592">
        <f t="shared" si="8"/>
        <v>0</v>
      </c>
      <c r="Q116" s="14">
        <f t="shared" si="9"/>
        <v>0</v>
      </c>
    </row>
    <row r="117" spans="1:17" x14ac:dyDescent="0.2">
      <c r="A117" s="15" t="s">
        <v>157</v>
      </c>
      <c r="B117" s="13" t="s">
        <v>77</v>
      </c>
      <c r="C117" s="140">
        <f>VLOOKUP(B117,'Admin Fees.'!$A$1:$C$46,2,FALSE)</f>
        <v>0.01</v>
      </c>
      <c r="D117" s="506">
        <f>SUMIFS('Inst. by Framework &amp; Suppliers'!$D$2:$D$5720,'Inst. by Framework &amp; Suppliers'!$A$2:$A$5720,$A117,'Inst. by Framework &amp; Suppliers'!$B$2:$B$5720,$B117)</f>
        <v>0</v>
      </c>
      <c r="E117" s="507">
        <f>SUMIFS('Inst. by Framework &amp; Suppliers'!$E$2:$E$5720,'Inst. by Framework &amp; Suppliers'!$A$2:$A$5720,$A117,'Inst. by Framework &amp; Suppliers'!$B$2:$B$5720,$B117)</f>
        <v>15747.58</v>
      </c>
      <c r="F117" s="507">
        <f>SUMIFS('Inst. by Framework &amp; Suppliers'!F$2:F$5720,'Inst. by Framework &amp; Suppliers'!$B$2:$B$5720,$B$2:$B$5336,'Inst. by Framework &amp; Suppliers'!$A$2:$A$5720,$A117)</f>
        <v>37509.03</v>
      </c>
      <c r="G117" s="882">
        <f>SUMIFS('Inst. by Framework &amp; Suppliers'!G$2:G$5720,'Inst. by Framework &amp; Suppliers'!$B$2:$B$5720,$B$2:$B$5336,'Inst. by Framework &amp; Suppliers'!$A$2:$A$5720,$A117)</f>
        <v>55350.02</v>
      </c>
      <c r="H117" s="1444">
        <f>SUMIFS('Inst. by Framework &amp; Suppliers'!H$2:H$5720,'Inst. by Framework &amp; Suppliers'!$B$2:$B$5720,$B$2:$B$5336,'Inst. by Framework &amp; Suppliers'!$A$2:$A$5720,$A117)</f>
        <v>73665.150000000009</v>
      </c>
      <c r="I117" s="1445">
        <f>SUMIFS('Inst. by Framework &amp; Suppliers'!I$2:I$5720,'Inst. by Framework &amp; Suppliers'!$B$2:$B$5720,$B$2:$B$5336,'Inst. by Framework &amp; Suppliers'!$A$2:$A$5720,$A117)</f>
        <v>48288.87</v>
      </c>
      <c r="J117" s="1446">
        <f>SUMIFS('Inst. by Framework &amp; Suppliers'!J$2:J$5720,'Inst. by Framework &amp; Suppliers'!$B$2:$B$5720,$B$2:$B$5336,'Inst. by Framework &amp; Suppliers'!$A$2:$A$5720,$A117)</f>
        <v>0</v>
      </c>
      <c r="K117" s="24">
        <f>SUMIFS('Inst. by Framework &amp; Suppliers'!K$2:K$5720,'Inst. by Framework &amp; Suppliers'!$B$2:$B$5720,$B$2:$B$5336,'Inst. by Framework &amp; Suppliers'!$A$2:$A$5720,$A117)</f>
        <v>0</v>
      </c>
      <c r="L117" s="23">
        <f t="shared" si="5"/>
        <v>0</v>
      </c>
      <c r="M117" s="1592">
        <f>SUMIFS('South West Spends'!$AH$1:$AH$5018,'South West Spends'!$A$1:$A$5018,'Institution by Framework Totals'!B117,'South West Spends'!$C$1:$C$5018,'Institution by Framework Totals'!A117)</f>
        <v>0</v>
      </c>
      <c r="N117" s="1592">
        <f t="shared" si="6"/>
        <v>0</v>
      </c>
      <c r="O117" s="1592">
        <f t="shared" si="7"/>
        <v>0</v>
      </c>
      <c r="P117" s="1592">
        <f t="shared" si="8"/>
        <v>0</v>
      </c>
      <c r="Q117" s="14">
        <f t="shared" si="9"/>
        <v>0</v>
      </c>
    </row>
    <row r="118" spans="1:17" x14ac:dyDescent="0.2">
      <c r="A118" s="15" t="s">
        <v>146</v>
      </c>
      <c r="B118" s="13" t="s">
        <v>77</v>
      </c>
      <c r="C118" s="140">
        <f>VLOOKUP(B118,'Admin Fees.'!$A$1:$C$46,2,FALSE)</f>
        <v>0.01</v>
      </c>
      <c r="D118" s="506">
        <f>SUMIFS('Inst. by Framework &amp; Suppliers'!$D$2:$D$5720,'Inst. by Framework &amp; Suppliers'!$A$2:$A$5720,$A118,'Inst. by Framework &amp; Suppliers'!$B$2:$B$5720,$B118)</f>
        <v>0</v>
      </c>
      <c r="E118" s="507">
        <f>SUMIFS('Inst. by Framework &amp; Suppliers'!$E$2:$E$5720,'Inst. by Framework &amp; Suppliers'!$A$2:$A$5720,$A118,'Inst. by Framework &amp; Suppliers'!$B$2:$B$5720,$B118)</f>
        <v>1807.19</v>
      </c>
      <c r="F118" s="507">
        <f>SUMIFS('Inst. by Framework &amp; Suppliers'!F$2:F$5720,'Inst. by Framework &amp; Suppliers'!$B$2:$B$5720,$B$2:$B$5336,'Inst. by Framework &amp; Suppliers'!$A$2:$A$5720,$A118)</f>
        <v>10014.749999999998</v>
      </c>
      <c r="G118" s="882">
        <f>SUMIFS('Inst. by Framework &amp; Suppliers'!G$2:G$5720,'Inst. by Framework &amp; Suppliers'!$B$2:$B$5720,$B$2:$B$5336,'Inst. by Framework &amp; Suppliers'!$A$2:$A$5720,$A118)</f>
        <v>13828.500000000004</v>
      </c>
      <c r="H118" s="1444">
        <f>SUMIFS('Inst. by Framework &amp; Suppliers'!H$2:H$5720,'Inst. by Framework &amp; Suppliers'!$B$2:$B$5720,$B$2:$B$5336,'Inst. by Framework &amp; Suppliers'!$A$2:$A$5720,$A118)</f>
        <v>8447.2200000000012</v>
      </c>
      <c r="I118" s="1445">
        <f>SUMIFS('Inst. by Framework &amp; Suppliers'!I$2:I$5720,'Inst. by Framework &amp; Suppliers'!$B$2:$B$5720,$B$2:$B$5336,'Inst. by Framework &amp; Suppliers'!$A$2:$A$5720,$A118)</f>
        <v>14618.71</v>
      </c>
      <c r="J118" s="1446">
        <f>SUMIFS('Inst. by Framework &amp; Suppliers'!J$2:J$5720,'Inst. by Framework &amp; Suppliers'!$B$2:$B$5720,$B$2:$B$5336,'Inst. by Framework &amp; Suppliers'!$A$2:$A$5720,$A118)</f>
        <v>0</v>
      </c>
      <c r="K118" s="24">
        <f>SUMIFS('Inst. by Framework &amp; Suppliers'!K$2:K$5720,'Inst. by Framework &amp; Suppliers'!$B$2:$B$5720,$B$2:$B$5336,'Inst. by Framework &amp; Suppliers'!$A$2:$A$5720,$A118)</f>
        <v>0</v>
      </c>
      <c r="L118" s="23">
        <f t="shared" si="5"/>
        <v>0</v>
      </c>
      <c r="M118" s="1592">
        <f>SUMIFS('South West Spends'!$AH$1:$AH$5018,'South West Spends'!$A$1:$A$5018,'Institution by Framework Totals'!B118,'South West Spends'!$C$1:$C$5018,'Institution by Framework Totals'!A118)</f>
        <v>0</v>
      </c>
      <c r="N118" s="1592">
        <f t="shared" si="6"/>
        <v>0</v>
      </c>
      <c r="O118" s="1592">
        <f t="shared" si="7"/>
        <v>0</v>
      </c>
      <c r="P118" s="1592">
        <f t="shared" si="8"/>
        <v>0</v>
      </c>
      <c r="Q118" s="14">
        <f t="shared" si="9"/>
        <v>0</v>
      </c>
    </row>
    <row r="119" spans="1:17" x14ac:dyDescent="0.2">
      <c r="A119" s="15" t="s">
        <v>187</v>
      </c>
      <c r="B119" s="13" t="s">
        <v>77</v>
      </c>
      <c r="C119" s="140">
        <f>VLOOKUP(B119,'Admin Fees.'!$A$1:$C$46,2,FALSE)</f>
        <v>0.01</v>
      </c>
      <c r="D119" s="506">
        <f>SUMIFS('Inst. by Framework &amp; Suppliers'!$D$2:$D$5720,'Inst. by Framework &amp; Suppliers'!$A$2:$A$5720,$A119,'Inst. by Framework &amp; Suppliers'!$B$2:$B$5720,$B119)</f>
        <v>0</v>
      </c>
      <c r="E119" s="507">
        <f>SUMIFS('Inst. by Framework &amp; Suppliers'!$E$2:$E$5720,'Inst. by Framework &amp; Suppliers'!$A$2:$A$5720,$A119,'Inst. by Framework &amp; Suppliers'!$B$2:$B$5720,$B119)</f>
        <v>-18.54</v>
      </c>
      <c r="F119" s="507">
        <f>SUMIFS('Inst. by Framework &amp; Suppliers'!F$2:F$5720,'Inst. by Framework &amp; Suppliers'!$B$2:$B$5720,$B$2:$B$5336,'Inst. by Framework &amp; Suppliers'!$A$2:$A$5720,$A119)</f>
        <v>0</v>
      </c>
      <c r="G119" s="882">
        <f>SUMIFS('Inst. by Framework &amp; Suppliers'!G$2:G$5720,'Inst. by Framework &amp; Suppliers'!$B$2:$B$5720,$B$2:$B$5336,'Inst. by Framework &amp; Suppliers'!$A$2:$A$5720,$A119)</f>
        <v>0</v>
      </c>
      <c r="H119" s="1444">
        <f>SUMIFS('Inst. by Framework &amp; Suppliers'!H$2:H$5720,'Inst. by Framework &amp; Suppliers'!$B$2:$B$5720,$B$2:$B$5336,'Inst. by Framework &amp; Suppliers'!$A$2:$A$5720,$A119)</f>
        <v>0</v>
      </c>
      <c r="I119" s="1445">
        <f>SUMIFS('Inst. by Framework &amp; Suppliers'!I$2:I$5720,'Inst. by Framework &amp; Suppliers'!$B$2:$B$5720,$B$2:$B$5336,'Inst. by Framework &amp; Suppliers'!$A$2:$A$5720,$A119)</f>
        <v>0</v>
      </c>
      <c r="J119" s="1446">
        <f>SUMIFS('Inst. by Framework &amp; Suppliers'!J$2:J$5720,'Inst. by Framework &amp; Suppliers'!$B$2:$B$5720,$B$2:$B$5336,'Inst. by Framework &amp; Suppliers'!$A$2:$A$5720,$A119)</f>
        <v>0</v>
      </c>
      <c r="K119" s="24">
        <f>SUMIFS('Inst. by Framework &amp; Suppliers'!K$2:K$5720,'Inst. by Framework &amp; Suppliers'!$B$2:$B$5720,$B$2:$B$5336,'Inst. by Framework &amp; Suppliers'!$A$2:$A$5720,$A119)</f>
        <v>0</v>
      </c>
      <c r="L119" s="23">
        <f t="shared" si="5"/>
        <v>0</v>
      </c>
      <c r="M119" s="1592">
        <f>SUMIFS('South West Spends'!$AH$1:$AH$5018,'South West Spends'!$A$1:$A$5018,'Institution by Framework Totals'!B119,'South West Spends'!$C$1:$C$5018,'Institution by Framework Totals'!A119)</f>
        <v>0</v>
      </c>
      <c r="N119" s="1592">
        <f t="shared" si="6"/>
        <v>0</v>
      </c>
      <c r="O119" s="1592">
        <f t="shared" si="7"/>
        <v>0</v>
      </c>
      <c r="P119" s="1592">
        <f t="shared" si="8"/>
        <v>0</v>
      </c>
      <c r="Q119" s="14">
        <f t="shared" si="9"/>
        <v>0</v>
      </c>
    </row>
    <row r="120" spans="1:17" x14ac:dyDescent="0.2">
      <c r="A120" s="15" t="s">
        <v>147</v>
      </c>
      <c r="B120" s="13" t="s">
        <v>77</v>
      </c>
      <c r="C120" s="140">
        <f>VLOOKUP(B120,'Admin Fees.'!$A$1:$C$46,2,FALSE)</f>
        <v>0.01</v>
      </c>
      <c r="D120" s="506">
        <f>SUMIFS('Inst. by Framework &amp; Suppliers'!$D$2:$D$5720,'Inst. by Framework &amp; Suppliers'!$A$2:$A$5720,$A120,'Inst. by Framework &amp; Suppliers'!$B$2:$B$5720,$B120)</f>
        <v>0</v>
      </c>
      <c r="E120" s="507">
        <f>SUMIFS('Inst. by Framework &amp; Suppliers'!$E$2:$E$5720,'Inst. by Framework &amp; Suppliers'!$A$2:$A$5720,$A120,'Inst. by Framework &amp; Suppliers'!$B$2:$B$5720,$B120)</f>
        <v>13852.97</v>
      </c>
      <c r="F120" s="507">
        <f>SUMIFS('Inst. by Framework &amp; Suppliers'!F$2:F$5720,'Inst. by Framework &amp; Suppliers'!$B$2:$B$5720,$B$2:$B$5336,'Inst. by Framework &amp; Suppliers'!$A$2:$A$5720,$A120)</f>
        <v>4311.33</v>
      </c>
      <c r="G120" s="882">
        <f>SUMIFS('Inst. by Framework &amp; Suppliers'!G$2:G$5720,'Inst. by Framework &amp; Suppliers'!$B$2:$B$5720,$B$2:$B$5336,'Inst. by Framework &amp; Suppliers'!$A$2:$A$5720,$A120)</f>
        <v>3316.3</v>
      </c>
      <c r="H120" s="1444">
        <f>SUMIFS('Inst. by Framework &amp; Suppliers'!H$2:H$5720,'Inst. by Framework &amp; Suppliers'!$B$2:$B$5720,$B$2:$B$5336,'Inst. by Framework &amp; Suppliers'!$A$2:$A$5720,$A120)</f>
        <v>22897.719999999998</v>
      </c>
      <c r="I120" s="1445">
        <f>SUMIFS('Inst. by Framework &amp; Suppliers'!I$2:I$5720,'Inst. by Framework &amp; Suppliers'!$B$2:$B$5720,$B$2:$B$5336,'Inst. by Framework &amp; Suppliers'!$A$2:$A$5720,$A120)</f>
        <v>6151.4299999999994</v>
      </c>
      <c r="J120" s="1446">
        <f>SUMIFS('Inst. by Framework &amp; Suppliers'!J$2:J$5720,'Inst. by Framework &amp; Suppliers'!$B$2:$B$5720,$B$2:$B$5336,'Inst. by Framework &amp; Suppliers'!$A$2:$A$5720,$A120)</f>
        <v>0</v>
      </c>
      <c r="K120" s="24">
        <f>SUMIFS('Inst. by Framework &amp; Suppliers'!K$2:K$5720,'Inst. by Framework &amp; Suppliers'!$B$2:$B$5720,$B$2:$B$5336,'Inst. by Framework &amp; Suppliers'!$A$2:$A$5720,$A120)</f>
        <v>0</v>
      </c>
      <c r="L120" s="23">
        <f t="shared" si="5"/>
        <v>0</v>
      </c>
      <c r="M120" s="1592">
        <f>SUMIFS('South West Spends'!$AH$1:$AH$5018,'South West Spends'!$A$1:$A$5018,'Institution by Framework Totals'!B120,'South West Spends'!$C$1:$C$5018,'Institution by Framework Totals'!A120)</f>
        <v>0</v>
      </c>
      <c r="N120" s="1592">
        <f t="shared" si="6"/>
        <v>0</v>
      </c>
      <c r="O120" s="1592">
        <f t="shared" si="7"/>
        <v>0</v>
      </c>
      <c r="P120" s="1592">
        <f t="shared" si="8"/>
        <v>0</v>
      </c>
      <c r="Q120" s="14">
        <f t="shared" si="9"/>
        <v>0</v>
      </c>
    </row>
    <row r="121" spans="1:17" x14ac:dyDescent="0.2">
      <c r="A121" s="15" t="s">
        <v>185</v>
      </c>
      <c r="B121" s="13" t="s">
        <v>77</v>
      </c>
      <c r="C121" s="140">
        <f>VLOOKUP(B121,'Admin Fees.'!$A$1:$C$46,2,FALSE)</f>
        <v>0.01</v>
      </c>
      <c r="D121" s="506">
        <f>SUMIFS('Inst. by Framework &amp; Suppliers'!$D$2:$D$5720,'Inst. by Framework &amp; Suppliers'!$A$2:$A$5720,$A121,'Inst. by Framework &amp; Suppliers'!$B$2:$B$5720,$B121)</f>
        <v>0</v>
      </c>
      <c r="E121" s="507">
        <f>SUMIFS('Inst. by Framework &amp; Suppliers'!$E$2:$E$5720,'Inst. by Framework &amp; Suppliers'!$A$2:$A$5720,$A121,'Inst. by Framework &amp; Suppliers'!$B$2:$B$5720,$B121)</f>
        <v>10070.230000000001</v>
      </c>
      <c r="F121" s="507">
        <f>SUMIFS('Inst. by Framework &amp; Suppliers'!F$2:F$5720,'Inst. by Framework &amp; Suppliers'!$B$2:$B$5720,$B$2:$B$5336,'Inst. by Framework &amp; Suppliers'!$A$2:$A$5720,$A121)</f>
        <v>10788.559999999998</v>
      </c>
      <c r="G121" s="882">
        <f>SUMIFS('Inst. by Framework &amp; Suppliers'!G$2:G$5720,'Inst. by Framework &amp; Suppliers'!$B$2:$B$5720,$B$2:$B$5336,'Inst. by Framework &amp; Suppliers'!$A$2:$A$5720,$A121)</f>
        <v>115331.91</v>
      </c>
      <c r="H121" s="1444">
        <f>SUMIFS('Inst. by Framework &amp; Suppliers'!H$2:H$5720,'Inst. by Framework &amp; Suppliers'!$B$2:$B$5720,$B$2:$B$5336,'Inst. by Framework &amp; Suppliers'!$A$2:$A$5720,$A121)</f>
        <v>15305.46</v>
      </c>
      <c r="I121" s="1445">
        <f>SUMIFS('Inst. by Framework &amp; Suppliers'!I$2:I$5720,'Inst. by Framework &amp; Suppliers'!$B$2:$B$5720,$B$2:$B$5336,'Inst. by Framework &amp; Suppliers'!$A$2:$A$5720,$A121)</f>
        <v>0</v>
      </c>
      <c r="J121" s="1446">
        <f>SUMIFS('Inst. by Framework &amp; Suppliers'!J$2:J$5720,'Inst. by Framework &amp; Suppliers'!$B$2:$B$5720,$B$2:$B$5336,'Inst. by Framework &amp; Suppliers'!$A$2:$A$5720,$A121)</f>
        <v>0</v>
      </c>
      <c r="K121" s="24">
        <f>SUMIFS('Inst. by Framework &amp; Suppliers'!K$2:K$5720,'Inst. by Framework &amp; Suppliers'!$B$2:$B$5720,$B$2:$B$5336,'Inst. by Framework &amp; Suppliers'!$A$2:$A$5720,$A121)</f>
        <v>0</v>
      </c>
      <c r="L121" s="23">
        <f t="shared" si="5"/>
        <v>0</v>
      </c>
      <c r="M121" s="1592">
        <f>SUMIFS('South West Spends'!$AH$1:$AH$5018,'South West Spends'!$A$1:$A$5018,'Institution by Framework Totals'!B121,'South West Spends'!$C$1:$C$5018,'Institution by Framework Totals'!A121)</f>
        <v>0</v>
      </c>
      <c r="N121" s="1592">
        <f t="shared" si="6"/>
        <v>0</v>
      </c>
      <c r="O121" s="1592">
        <f t="shared" si="7"/>
        <v>0</v>
      </c>
      <c r="P121" s="1592">
        <f t="shared" si="8"/>
        <v>0</v>
      </c>
      <c r="Q121" s="14">
        <f t="shared" si="9"/>
        <v>0</v>
      </c>
    </row>
    <row r="122" spans="1:17" x14ac:dyDescent="0.2">
      <c r="A122" s="15" t="s">
        <v>163</v>
      </c>
      <c r="B122" s="13" t="s">
        <v>77</v>
      </c>
      <c r="C122" s="140">
        <f>VLOOKUP(B122,'Admin Fees.'!$A$1:$C$46,2,FALSE)</f>
        <v>0.01</v>
      </c>
      <c r="D122" s="506">
        <f>SUMIFS('Inst. by Framework &amp; Suppliers'!$D$2:$D$5720,'Inst. by Framework &amp; Suppliers'!$A$2:$A$5720,$A122,'Inst. by Framework &amp; Suppliers'!$B$2:$B$5720,$B122)</f>
        <v>0</v>
      </c>
      <c r="E122" s="507">
        <f>SUMIFS('Inst. by Framework &amp; Suppliers'!$E$2:$E$5720,'Inst. by Framework &amp; Suppliers'!$A$2:$A$5720,$A122,'Inst. by Framework &amp; Suppliers'!$B$2:$B$5720,$B122)</f>
        <v>9460.1299999999992</v>
      </c>
      <c r="F122" s="507">
        <f>SUMIFS('Inst. by Framework &amp; Suppliers'!F$2:F$5720,'Inst. by Framework &amp; Suppliers'!$B$2:$B$5720,$B$2:$B$5336,'Inst. by Framework &amp; Suppliers'!$A$2:$A$5720,$A122)</f>
        <v>0</v>
      </c>
      <c r="G122" s="882">
        <f>SUMIFS('Inst. by Framework &amp; Suppliers'!G$2:G$5720,'Inst. by Framework &amp; Suppliers'!$B$2:$B$5720,$B$2:$B$5336,'Inst. by Framework &amp; Suppliers'!$A$2:$A$5720,$A122)</f>
        <v>90.26</v>
      </c>
      <c r="H122" s="1444">
        <f>SUMIFS('Inst. by Framework &amp; Suppliers'!H$2:H$5720,'Inst. by Framework &amp; Suppliers'!$B$2:$B$5720,$B$2:$B$5336,'Inst. by Framework &amp; Suppliers'!$A$2:$A$5720,$A122)</f>
        <v>562.24</v>
      </c>
      <c r="I122" s="1445">
        <f>SUMIFS('Inst. by Framework &amp; Suppliers'!I$2:I$5720,'Inst. by Framework &amp; Suppliers'!$B$2:$B$5720,$B$2:$B$5336,'Inst. by Framework &amp; Suppliers'!$A$2:$A$5720,$A122)</f>
        <v>0</v>
      </c>
      <c r="J122" s="1446">
        <f>SUMIFS('Inst. by Framework &amp; Suppliers'!J$2:J$5720,'Inst. by Framework &amp; Suppliers'!$B$2:$B$5720,$B$2:$B$5336,'Inst. by Framework &amp; Suppliers'!$A$2:$A$5720,$A122)</f>
        <v>0</v>
      </c>
      <c r="K122" s="24">
        <f>SUMIFS('Inst. by Framework &amp; Suppliers'!K$2:K$5720,'Inst. by Framework &amp; Suppliers'!$B$2:$B$5720,$B$2:$B$5336,'Inst. by Framework &amp; Suppliers'!$A$2:$A$5720,$A122)</f>
        <v>0</v>
      </c>
      <c r="L122" s="23">
        <f t="shared" si="5"/>
        <v>0</v>
      </c>
      <c r="M122" s="1592">
        <f>SUMIFS('South West Spends'!$AH$1:$AH$5018,'South West Spends'!$A$1:$A$5018,'Institution by Framework Totals'!B122,'South West Spends'!$C$1:$C$5018,'Institution by Framework Totals'!A122)</f>
        <v>0</v>
      </c>
      <c r="N122" s="1592">
        <f t="shared" si="6"/>
        <v>0</v>
      </c>
      <c r="O122" s="1592">
        <f t="shared" si="7"/>
        <v>0</v>
      </c>
      <c r="P122" s="1592">
        <f t="shared" si="8"/>
        <v>0</v>
      </c>
      <c r="Q122" s="14">
        <f t="shared" si="9"/>
        <v>0</v>
      </c>
    </row>
    <row r="123" spans="1:17" x14ac:dyDescent="0.2">
      <c r="A123" s="15" t="s">
        <v>186</v>
      </c>
      <c r="B123" s="13" t="s">
        <v>77</v>
      </c>
      <c r="C123" s="140">
        <f>VLOOKUP(B123,'Admin Fees.'!$A$1:$C$46,2,FALSE)</f>
        <v>0.01</v>
      </c>
      <c r="D123" s="506">
        <f>SUMIFS('Inst. by Framework &amp; Suppliers'!$D$2:$D$5720,'Inst. by Framework &amp; Suppliers'!$A$2:$A$5720,$A123,'Inst. by Framework &amp; Suppliers'!$B$2:$B$5720,$B123)</f>
        <v>0</v>
      </c>
      <c r="E123" s="507">
        <f>SUMIFS('Inst. by Framework &amp; Suppliers'!$E$2:$E$5720,'Inst. by Framework &amp; Suppliers'!$A$2:$A$5720,$A123,'Inst. by Framework &amp; Suppliers'!$B$2:$B$5720,$B123)</f>
        <v>2067.56</v>
      </c>
      <c r="F123" s="507">
        <f>SUMIFS('Inst. by Framework &amp; Suppliers'!F$2:F$5720,'Inst. by Framework &amp; Suppliers'!$B$2:$B$5720,$B$2:$B$5336,'Inst. by Framework &amp; Suppliers'!$A$2:$A$5720,$A123)</f>
        <v>10943.96</v>
      </c>
      <c r="G123" s="882">
        <f>SUMIFS('Inst. by Framework &amp; Suppliers'!G$2:G$5720,'Inst. by Framework &amp; Suppliers'!$B$2:$B$5720,$B$2:$B$5336,'Inst. by Framework &amp; Suppliers'!$A$2:$A$5720,$A123)</f>
        <v>4032.25</v>
      </c>
      <c r="H123" s="1444">
        <f>SUMIFS('Inst. by Framework &amp; Suppliers'!H$2:H$5720,'Inst. by Framework &amp; Suppliers'!$B$2:$B$5720,$B$2:$B$5336,'Inst. by Framework &amp; Suppliers'!$A$2:$A$5720,$A123)</f>
        <v>9632.130000000001</v>
      </c>
      <c r="I123" s="1445">
        <f>SUMIFS('Inst. by Framework &amp; Suppliers'!I$2:I$5720,'Inst. by Framework &amp; Suppliers'!$B$2:$B$5720,$B$2:$B$5336,'Inst. by Framework &amp; Suppliers'!$A$2:$A$5720,$A123)</f>
        <v>0</v>
      </c>
      <c r="J123" s="1446">
        <f>SUMIFS('Inst. by Framework &amp; Suppliers'!J$2:J$5720,'Inst. by Framework &amp; Suppliers'!$B$2:$B$5720,$B$2:$B$5336,'Inst. by Framework &amp; Suppliers'!$A$2:$A$5720,$A123)</f>
        <v>0</v>
      </c>
      <c r="K123" s="24">
        <f>SUMIFS('Inst. by Framework &amp; Suppliers'!K$2:K$5720,'Inst. by Framework &amp; Suppliers'!$B$2:$B$5720,$B$2:$B$5336,'Inst. by Framework &amp; Suppliers'!$A$2:$A$5720,$A123)</f>
        <v>0</v>
      </c>
      <c r="L123" s="23">
        <f t="shared" si="5"/>
        <v>0</v>
      </c>
      <c r="M123" s="1592">
        <f>SUMIFS('South West Spends'!$AH$1:$AH$5018,'South West Spends'!$A$1:$A$5018,'Institution by Framework Totals'!B123,'South West Spends'!$C$1:$C$5018,'Institution by Framework Totals'!A123)</f>
        <v>0</v>
      </c>
      <c r="N123" s="1592">
        <f t="shared" si="6"/>
        <v>0</v>
      </c>
      <c r="O123" s="1592">
        <f t="shared" si="7"/>
        <v>0</v>
      </c>
      <c r="P123" s="1592">
        <f t="shared" si="8"/>
        <v>0</v>
      </c>
      <c r="Q123" s="14">
        <f t="shared" si="9"/>
        <v>0</v>
      </c>
    </row>
    <row r="124" spans="1:17" x14ac:dyDescent="0.2">
      <c r="A124" s="15" t="s">
        <v>154</v>
      </c>
      <c r="B124" s="13" t="s">
        <v>77</v>
      </c>
      <c r="C124" s="140">
        <f>VLOOKUP(B124,'Admin Fees.'!$A$1:$C$46,2,FALSE)</f>
        <v>0.01</v>
      </c>
      <c r="D124" s="506">
        <f>SUMIFS('Inst. by Framework &amp; Suppliers'!$D$2:$D$5720,'Inst. by Framework &amp; Suppliers'!$A$2:$A$5720,$A124,'Inst. by Framework &amp; Suppliers'!$B$2:$B$5720,$B124)</f>
        <v>0</v>
      </c>
      <c r="E124" s="507">
        <f>SUMIFS('Inst. by Framework &amp; Suppliers'!$E$2:$E$5720,'Inst. by Framework &amp; Suppliers'!$A$2:$A$5720,$A124,'Inst. by Framework &amp; Suppliers'!$B$2:$B$5720,$B124)</f>
        <v>0</v>
      </c>
      <c r="F124" s="507">
        <f>SUMIFS('Inst. by Framework &amp; Suppliers'!F$2:F$5720,'Inst. by Framework &amp; Suppliers'!$B$2:$B$5720,$B$2:$B$5336,'Inst. by Framework &amp; Suppliers'!$A$2:$A$5720,$A124)</f>
        <v>0</v>
      </c>
      <c r="G124" s="882">
        <f>SUMIFS('Inst. by Framework &amp; Suppliers'!G$2:G$5720,'Inst. by Framework &amp; Suppliers'!$B$2:$B$5720,$B$2:$B$5336,'Inst. by Framework &amp; Suppliers'!$A$2:$A$5720,$A124)</f>
        <v>0</v>
      </c>
      <c r="H124" s="1444">
        <f>SUMIFS('Inst. by Framework &amp; Suppliers'!H$2:H$5720,'Inst. by Framework &amp; Suppliers'!$B$2:$B$5720,$B$2:$B$5336,'Inst. by Framework &amp; Suppliers'!$A$2:$A$5720,$A124)</f>
        <v>374.85</v>
      </c>
      <c r="I124" s="1445">
        <f>SUMIFS('Inst. by Framework &amp; Suppliers'!I$2:I$5720,'Inst. by Framework &amp; Suppliers'!$B$2:$B$5720,$B$2:$B$5336,'Inst. by Framework &amp; Suppliers'!$A$2:$A$5720,$A124)</f>
        <v>205.20000000000002</v>
      </c>
      <c r="J124" s="1446">
        <f>SUMIFS('Inst. by Framework &amp; Suppliers'!J$2:J$5720,'Inst. by Framework &amp; Suppliers'!$B$2:$B$5720,$B$2:$B$5336,'Inst. by Framework &amp; Suppliers'!$A$2:$A$5720,$A124)</f>
        <v>0</v>
      </c>
      <c r="K124" s="24">
        <f>SUMIFS('Inst. by Framework &amp; Suppliers'!K$2:K$5720,'Inst. by Framework &amp; Suppliers'!$B$2:$B$5720,$B$2:$B$5336,'Inst. by Framework &amp; Suppliers'!$A$2:$A$5720,$A124)</f>
        <v>0</v>
      </c>
      <c r="L124" s="23">
        <f t="shared" si="5"/>
        <v>0</v>
      </c>
      <c r="M124" s="1592">
        <f>SUMIFS('South West Spends'!$AH$1:$AH$5018,'South West Spends'!$A$1:$A$5018,'Institution by Framework Totals'!B124,'South West Spends'!$C$1:$C$5018,'Institution by Framework Totals'!A124)</f>
        <v>0</v>
      </c>
      <c r="N124" s="1592">
        <f t="shared" si="6"/>
        <v>0</v>
      </c>
      <c r="O124" s="1592">
        <f t="shared" si="7"/>
        <v>0</v>
      </c>
      <c r="P124" s="1592">
        <f t="shared" si="8"/>
        <v>0</v>
      </c>
      <c r="Q124" s="14">
        <f t="shared" si="9"/>
        <v>0</v>
      </c>
    </row>
    <row r="125" spans="1:17" x14ac:dyDescent="0.2">
      <c r="A125" s="1372" t="s">
        <v>188</v>
      </c>
      <c r="B125" s="13" t="s">
        <v>286</v>
      </c>
      <c r="C125" s="140">
        <f>VLOOKUP(B125,'Admin Fees.'!$A$1:$C$46,2,FALSE)</f>
        <v>0.01</v>
      </c>
      <c r="D125" s="506">
        <f>SUMIFS('Inst. by Framework &amp; Suppliers'!$D$2:$D$5720,'Inst. by Framework &amp; Suppliers'!$A$2:$A$5720,$A125,'Inst. by Framework &amp; Suppliers'!$B$2:$B$5720,$B125)</f>
        <v>0</v>
      </c>
      <c r="E125" s="507">
        <f>SUMIFS('Inst. by Framework &amp; Suppliers'!$E$2:$E$5720,'Inst. by Framework &amp; Suppliers'!$A$2:$A$5720,$A125,'Inst. by Framework &amp; Suppliers'!$B$2:$B$5720,$B125)</f>
        <v>0</v>
      </c>
      <c r="F125" s="507">
        <f>SUMIFS('Inst. by Framework &amp; Suppliers'!F$2:F$5720,'Inst. by Framework &amp; Suppliers'!$B$2:$B$5720,$B$2:$B$5336,'Inst. by Framework &amp; Suppliers'!$A$2:$A$5720,$A125)</f>
        <v>0</v>
      </c>
      <c r="G125" s="882">
        <f>SUMIFS('Inst. by Framework &amp; Suppliers'!G$2:G$5720,'Inst. by Framework &amp; Suppliers'!$B$2:$B$5720,$B$2:$B$5336,'Inst. by Framework &amp; Suppliers'!$A$2:$A$5720,$A125)</f>
        <v>0</v>
      </c>
      <c r="H125" s="1444">
        <f>SUMIFS('Inst. by Framework &amp; Suppliers'!H$2:H$5720,'Inst. by Framework &amp; Suppliers'!$B$2:$B$5720,$B$2:$B$5336,'Inst. by Framework &amp; Suppliers'!$A$2:$A$5720,$A125)</f>
        <v>0</v>
      </c>
      <c r="I125" s="1445">
        <f>SUMIFS('Inst. by Framework &amp; Suppliers'!I$2:I$5720,'Inst. by Framework &amp; Suppliers'!$B$2:$B$5720,$B$2:$B$5336,'Inst. by Framework &amp; Suppliers'!$A$2:$A$5720,$A125)</f>
        <v>154.47</v>
      </c>
      <c r="J125" s="1446">
        <f>SUMIFS('Inst. by Framework &amp; Suppliers'!J$2:J$5720,'Inst. by Framework &amp; Suppliers'!$B$2:$B$5720,$B$2:$B$5336,'Inst. by Framework &amp; Suppliers'!$A$2:$A$5720,$A125)</f>
        <v>0</v>
      </c>
      <c r="K125" s="24">
        <f>SUMIFS('Inst. by Framework &amp; Suppliers'!K$2:K$5720,'Inst. by Framework &amp; Suppliers'!$B$2:$B$5720,$B$2:$B$5336,'Inst. by Framework &amp; Suppliers'!$A$2:$A$5720,$A125)</f>
        <v>0</v>
      </c>
      <c r="L125" s="23">
        <f t="shared" si="5"/>
        <v>0</v>
      </c>
      <c r="M125" s="1592">
        <f>SUMIFS('South West Spends'!$AH$1:$AH$5018,'South West Spends'!$A$1:$A$5018,'Institution by Framework Totals'!B125,'South West Spends'!$C$1:$C$5018,'Institution by Framework Totals'!A125)</f>
        <v>0</v>
      </c>
      <c r="N125" s="1592">
        <f t="shared" si="6"/>
        <v>0</v>
      </c>
      <c r="O125" s="1592">
        <f t="shared" si="7"/>
        <v>0</v>
      </c>
      <c r="P125" s="1592">
        <f t="shared" si="8"/>
        <v>0</v>
      </c>
      <c r="Q125" s="14">
        <f t="shared" si="9"/>
        <v>0</v>
      </c>
    </row>
    <row r="126" spans="1:17" x14ac:dyDescent="0.2">
      <c r="A126" s="1402" t="s">
        <v>124</v>
      </c>
      <c r="B126" s="13" t="s">
        <v>286</v>
      </c>
      <c r="C126" s="140">
        <f>VLOOKUP(B126,'Admin Fees.'!$A$1:$C$46,2,FALSE)</f>
        <v>0.01</v>
      </c>
      <c r="D126" s="506">
        <f>SUMIFS('Inst. by Framework &amp; Suppliers'!$D$2:$D$5720,'Inst. by Framework &amp; Suppliers'!$A$2:$A$5720,$A126,'Inst. by Framework &amp; Suppliers'!$B$2:$B$5720,$B126)</f>
        <v>0</v>
      </c>
      <c r="E126" s="507">
        <f>SUMIFS('Inst. by Framework &amp; Suppliers'!$E$2:$E$5720,'Inst. by Framework &amp; Suppliers'!$A$2:$A$5720,$A126,'Inst. by Framework &amp; Suppliers'!$B$2:$B$5720,$B126)</f>
        <v>0</v>
      </c>
      <c r="F126" s="507">
        <f>SUMIFS('Inst. by Framework &amp; Suppliers'!F$2:F$5720,'Inst. by Framework &amp; Suppliers'!$B$2:$B$5720,$B$2:$B$5336,'Inst. by Framework &amp; Suppliers'!$A$2:$A$5720,$A126)</f>
        <v>0</v>
      </c>
      <c r="G126" s="882">
        <f>SUMIFS('Inst. by Framework &amp; Suppliers'!G$2:G$5720,'Inst. by Framework &amp; Suppliers'!$B$2:$B$5720,$B$2:$B$5336,'Inst. by Framework &amp; Suppliers'!$A$2:$A$5720,$A126)</f>
        <v>0</v>
      </c>
      <c r="H126" s="1444">
        <f>SUMIFS('Inst. by Framework &amp; Suppliers'!H$2:H$5720,'Inst. by Framework &amp; Suppliers'!$B$2:$B$5720,$B$2:$B$5336,'Inst. by Framework &amp; Suppliers'!$A$2:$A$5720,$A126)</f>
        <v>0</v>
      </c>
      <c r="I126" s="1445">
        <f>SUMIFS('Inst. by Framework &amp; Suppliers'!I$2:I$5720,'Inst. by Framework &amp; Suppliers'!$B$2:$B$5720,$B$2:$B$5336,'Inst. by Framework &amp; Suppliers'!$A$2:$A$5720,$A126)</f>
        <v>1275.51</v>
      </c>
      <c r="J126" s="1446">
        <f>SUMIFS('Inst. by Framework &amp; Suppliers'!J$2:J$5720,'Inst. by Framework &amp; Suppliers'!$B$2:$B$5720,$B$2:$B$5336,'Inst. by Framework &amp; Suppliers'!$A$2:$A$5720,$A126)</f>
        <v>0</v>
      </c>
      <c r="K126" s="24">
        <f>SUMIFS('Inst. by Framework &amp; Suppliers'!K$2:K$5720,'Inst. by Framework &amp; Suppliers'!$B$2:$B$5720,$B$2:$B$5336,'Inst. by Framework &amp; Suppliers'!$A$2:$A$5720,$A126)</f>
        <v>798.87999999999988</v>
      </c>
      <c r="L126" s="23">
        <f t="shared" si="5"/>
        <v>0</v>
      </c>
      <c r="M126" s="1592">
        <f>SUMIFS('South West Spends'!$AH$1:$AH$5018,'South West Spends'!$A$1:$A$5018,'Institution by Framework Totals'!B126,'South West Spends'!$C$1:$C$5018,'Institution by Framework Totals'!A126)</f>
        <v>798.87999999999988</v>
      </c>
      <c r="N126" s="1592">
        <f t="shared" si="6"/>
        <v>7.9887999999999986</v>
      </c>
      <c r="O126" s="1592">
        <f t="shared" si="7"/>
        <v>0</v>
      </c>
      <c r="P126" s="1592">
        <f t="shared" si="8"/>
        <v>0</v>
      </c>
      <c r="Q126" s="14">
        <f t="shared" si="9"/>
        <v>7.9887999999999986</v>
      </c>
    </row>
    <row r="127" spans="1:17" x14ac:dyDescent="0.2">
      <c r="A127" s="1578" t="s">
        <v>308</v>
      </c>
      <c r="B127" s="13" t="s">
        <v>286</v>
      </c>
      <c r="C127" s="140">
        <f>VLOOKUP(B127,'Admin Fees.'!$A$1:$C$46,2,FALSE)</f>
        <v>0.01</v>
      </c>
      <c r="D127" s="506">
        <f>SUMIFS('Inst. by Framework &amp; Suppliers'!$D$2:$D$5720,'Inst. by Framework &amp; Suppliers'!$A$2:$A$5720,$A127,'Inst. by Framework &amp; Suppliers'!$B$2:$B$5720,$B127)</f>
        <v>0</v>
      </c>
      <c r="E127" s="507">
        <f>SUMIFS('Inst. by Framework &amp; Suppliers'!$E$2:$E$5720,'Inst. by Framework &amp; Suppliers'!$A$2:$A$5720,$A127,'Inst. by Framework &amp; Suppliers'!$B$2:$B$5720,$B127)</f>
        <v>0</v>
      </c>
      <c r="F127" s="507">
        <f>SUMIFS('Inst. by Framework &amp; Suppliers'!F$2:F$5720,'Inst. by Framework &amp; Suppliers'!$B$2:$B$5720,$B$2:$B$5336,'Inst. by Framework &amp; Suppliers'!$A$2:$A$5720,$A127)</f>
        <v>0</v>
      </c>
      <c r="G127" s="882">
        <f>SUMIFS('Inst. by Framework &amp; Suppliers'!G$2:G$5720,'Inst. by Framework &amp; Suppliers'!$B$2:$B$5720,$B$2:$B$5336,'Inst. by Framework &amp; Suppliers'!$A$2:$A$5720,$A127)</f>
        <v>0</v>
      </c>
      <c r="H127" s="1444">
        <f>SUMIFS('Inst. by Framework &amp; Suppliers'!H$2:H$5720,'Inst. by Framework &amp; Suppliers'!$B$2:$B$5720,$B$2:$B$5336,'Inst. by Framework &amp; Suppliers'!$A$2:$A$5720,$A127)</f>
        <v>0</v>
      </c>
      <c r="I127" s="1445">
        <f>SUMIFS('Inst. by Framework &amp; Suppliers'!I$2:I$5720,'Inst. by Framework &amp; Suppliers'!$B$2:$B$5720,$B$2:$B$5336,'Inst. by Framework &amp; Suppliers'!$A$2:$A$5720,$A127)</f>
        <v>0</v>
      </c>
      <c r="J127" s="1446">
        <f>SUMIFS('Inst. by Framework &amp; Suppliers'!J$2:J$5720,'Inst. by Framework &amp; Suppliers'!$B$2:$B$5720,$B$2:$B$5336,'Inst. by Framework &amp; Suppliers'!$A$2:$A$5720,$A127)</f>
        <v>1178.83</v>
      </c>
      <c r="K127" s="24">
        <f>SUMIFS('Inst. by Framework &amp; Suppliers'!K$2:K$5720,'Inst. by Framework &amp; Suppliers'!$B$2:$B$5720,$B$2:$B$5336,'Inst. by Framework &amp; Suppliers'!$A$2:$A$5720,$A127)</f>
        <v>4126.5599999999995</v>
      </c>
      <c r="L127" s="23">
        <f t="shared" si="5"/>
        <v>15.914205000000001</v>
      </c>
      <c r="M127" s="1592">
        <f>SUMIFS('South West Spends'!$AH$1:$AH$5018,'South West Spends'!$A$1:$A$5018,'Institution by Framework Totals'!B127,'South West Spends'!$C$1:$C$5018,'Institution by Framework Totals'!A127)</f>
        <v>2947.73</v>
      </c>
      <c r="N127" s="1592">
        <f t="shared" si="6"/>
        <v>29.4773</v>
      </c>
      <c r="O127" s="1592">
        <f t="shared" si="7"/>
        <v>1178.8299999999995</v>
      </c>
      <c r="P127" s="1592">
        <f t="shared" si="8"/>
        <v>15.914204999999995</v>
      </c>
      <c r="Q127" s="14">
        <f t="shared" si="9"/>
        <v>45.391504999999995</v>
      </c>
    </row>
    <row r="128" spans="1:17" x14ac:dyDescent="0.2">
      <c r="A128" s="1167" t="s">
        <v>125</v>
      </c>
      <c r="B128" s="13" t="s">
        <v>286</v>
      </c>
      <c r="C128" s="140">
        <f>VLOOKUP(B128,'Admin Fees.'!$A$1:$C$46,2,FALSE)</f>
        <v>0.01</v>
      </c>
      <c r="D128" s="506">
        <f>SUMIFS('Inst. by Framework &amp; Suppliers'!$D$2:$D$5720,'Inst. by Framework &amp; Suppliers'!$A$2:$A$5720,$A128,'Inst. by Framework &amp; Suppliers'!$B$2:$B$5720,$B128)</f>
        <v>0</v>
      </c>
      <c r="E128" s="507">
        <f>SUMIFS('Inst. by Framework &amp; Suppliers'!$E$2:$E$5720,'Inst. by Framework &amp; Suppliers'!$A$2:$A$5720,$A128,'Inst. by Framework &amp; Suppliers'!$B$2:$B$5720,$B128)</f>
        <v>0</v>
      </c>
      <c r="F128" s="507">
        <f>SUMIFS('Inst. by Framework &amp; Suppliers'!F$2:F$5720,'Inst. by Framework &amp; Suppliers'!$B$2:$B$5720,$B$2:$B$5336,'Inst. by Framework &amp; Suppliers'!$A$2:$A$5720,$A128)</f>
        <v>0</v>
      </c>
      <c r="G128" s="882">
        <f>SUMIFS('Inst. by Framework &amp; Suppliers'!G$2:G$5720,'Inst. by Framework &amp; Suppliers'!$B$2:$B$5720,$B$2:$B$5336,'Inst. by Framework &amp; Suppliers'!$A$2:$A$5720,$A128)</f>
        <v>0</v>
      </c>
      <c r="H128" s="1444">
        <f>SUMIFS('Inst. by Framework &amp; Suppliers'!H$2:H$5720,'Inst. by Framework &amp; Suppliers'!$B$2:$B$5720,$B$2:$B$5336,'Inst. by Framework &amp; Suppliers'!$A$2:$A$5720,$A128)</f>
        <v>0</v>
      </c>
      <c r="I128" s="1445">
        <f>SUMIFS('Inst. by Framework &amp; Suppliers'!I$2:I$5720,'Inst. by Framework &amp; Suppliers'!$B$2:$B$5720,$B$2:$B$5336,'Inst. by Framework &amp; Suppliers'!$A$2:$A$5720,$A128)</f>
        <v>1280.0899999999999</v>
      </c>
      <c r="J128" s="1446">
        <f>SUMIFS('Inst. by Framework &amp; Suppliers'!J$2:J$5720,'Inst. by Framework &amp; Suppliers'!$B$2:$B$5720,$B$2:$B$5336,'Inst. by Framework &amp; Suppliers'!$A$2:$A$5720,$A128)</f>
        <v>584.5</v>
      </c>
      <c r="K128" s="24">
        <f>SUMIFS('Inst. by Framework &amp; Suppliers'!K$2:K$5720,'Inst. by Framework &amp; Suppliers'!$B$2:$B$5720,$B$2:$B$5336,'Inst. by Framework &amp; Suppliers'!$A$2:$A$5720,$A128)</f>
        <v>736.42</v>
      </c>
      <c r="L128" s="23">
        <f t="shared" si="5"/>
        <v>7.8907500000000006</v>
      </c>
      <c r="M128" s="1592">
        <f>SUMIFS('South West Spends'!$AH$1:$AH$5018,'South West Spends'!$A$1:$A$5018,'Institution by Framework Totals'!B128,'South West Spends'!$C$1:$C$5018,'Institution by Framework Totals'!A128)</f>
        <v>151.91999999999999</v>
      </c>
      <c r="N128" s="1592">
        <f t="shared" si="6"/>
        <v>1.5191999999999999</v>
      </c>
      <c r="O128" s="1592">
        <f t="shared" si="7"/>
        <v>584.5</v>
      </c>
      <c r="P128" s="1592">
        <f t="shared" si="8"/>
        <v>7.8907500000000006</v>
      </c>
      <c r="Q128" s="14">
        <f t="shared" si="9"/>
        <v>9.4099500000000003</v>
      </c>
    </row>
    <row r="129" spans="1:17" x14ac:dyDescent="0.2">
      <c r="A129" s="1167" t="s">
        <v>126</v>
      </c>
      <c r="B129" s="13" t="s">
        <v>286</v>
      </c>
      <c r="C129" s="140">
        <f>VLOOKUP(B129,'Admin Fees.'!$A$1:$C$46,2,FALSE)</f>
        <v>0.01</v>
      </c>
      <c r="D129" s="506">
        <f>SUMIFS('Inst. by Framework &amp; Suppliers'!$D$2:$D$5720,'Inst. by Framework &amp; Suppliers'!$A$2:$A$5720,$A129,'Inst. by Framework &amp; Suppliers'!$B$2:$B$5720,$B129)</f>
        <v>0</v>
      </c>
      <c r="E129" s="507">
        <f>SUMIFS('Inst. by Framework &amp; Suppliers'!$E$2:$E$5720,'Inst. by Framework &amp; Suppliers'!$A$2:$A$5720,$A129,'Inst. by Framework &amp; Suppliers'!$B$2:$B$5720,$B129)</f>
        <v>0</v>
      </c>
      <c r="F129" s="507">
        <f>SUMIFS('Inst. by Framework &amp; Suppliers'!F$2:F$5720,'Inst. by Framework &amp; Suppliers'!$B$2:$B$5720,$B$2:$B$5336,'Inst. by Framework &amp; Suppliers'!$A$2:$A$5720,$A129)</f>
        <v>0</v>
      </c>
      <c r="G129" s="882">
        <f>SUMIFS('Inst. by Framework &amp; Suppliers'!G$2:G$5720,'Inst. by Framework &amp; Suppliers'!$B$2:$B$5720,$B$2:$B$5336,'Inst. by Framework &amp; Suppliers'!$A$2:$A$5720,$A129)</f>
        <v>0</v>
      </c>
      <c r="H129" s="1444">
        <f>SUMIFS('Inst. by Framework &amp; Suppliers'!H$2:H$5720,'Inst. by Framework &amp; Suppliers'!$B$2:$B$5720,$B$2:$B$5336,'Inst. by Framework &amp; Suppliers'!$A$2:$A$5720,$A129)</f>
        <v>0</v>
      </c>
      <c r="I129" s="1445">
        <f>SUMIFS('Inst. by Framework &amp; Suppliers'!I$2:I$5720,'Inst. by Framework &amp; Suppliers'!$B$2:$B$5720,$B$2:$B$5336,'Inst. by Framework &amp; Suppliers'!$A$2:$A$5720,$A129)</f>
        <v>1025.4000000000001</v>
      </c>
      <c r="J129" s="1446">
        <f>SUMIFS('Inst. by Framework &amp; Suppliers'!J$2:J$5720,'Inst. by Framework &amp; Suppliers'!$B$2:$B$5720,$B$2:$B$5336,'Inst. by Framework &amp; Suppliers'!$A$2:$A$5720,$A129)</f>
        <v>0</v>
      </c>
      <c r="K129" s="24">
        <f>SUMIFS('Inst. by Framework &amp; Suppliers'!K$2:K$5720,'Inst. by Framework &amp; Suppliers'!$B$2:$B$5720,$B$2:$B$5336,'Inst. by Framework &amp; Suppliers'!$A$2:$A$5720,$A129)</f>
        <v>5046.9299999999994</v>
      </c>
      <c r="L129" s="23">
        <f t="shared" si="5"/>
        <v>0</v>
      </c>
      <c r="M129" s="1592">
        <f>SUMIFS('South West Spends'!$AH$1:$AH$5018,'South West Spends'!$A$1:$A$5018,'Institution by Framework Totals'!B129,'South West Spends'!$C$1:$C$5018,'Institution by Framework Totals'!A129)</f>
        <v>5046.9299999999994</v>
      </c>
      <c r="N129" s="1592">
        <f t="shared" si="6"/>
        <v>50.469299999999997</v>
      </c>
      <c r="O129" s="1592">
        <f t="shared" si="7"/>
        <v>0</v>
      </c>
      <c r="P129" s="1592">
        <f t="shared" si="8"/>
        <v>0</v>
      </c>
      <c r="Q129" s="14">
        <f t="shared" si="9"/>
        <v>50.469299999999997</v>
      </c>
    </row>
    <row r="130" spans="1:17" x14ac:dyDescent="0.2">
      <c r="A130" s="1167" t="s">
        <v>151</v>
      </c>
      <c r="B130" s="13" t="s">
        <v>286</v>
      </c>
      <c r="C130" s="140">
        <f>VLOOKUP(B130,'Admin Fees.'!$A$1:$C$46,2,FALSE)</f>
        <v>0.01</v>
      </c>
      <c r="D130" s="506">
        <f>SUMIFS('Inst. by Framework &amp; Suppliers'!$D$2:$D$5720,'Inst. by Framework &amp; Suppliers'!$A$2:$A$5720,$A130,'Inst. by Framework &amp; Suppliers'!$B$2:$B$5720,$B130)</f>
        <v>0</v>
      </c>
      <c r="E130" s="507">
        <f>SUMIFS('Inst. by Framework &amp; Suppliers'!$E$2:$E$5720,'Inst. by Framework &amp; Suppliers'!$A$2:$A$5720,$A130,'Inst. by Framework &amp; Suppliers'!$B$2:$B$5720,$B130)</f>
        <v>0</v>
      </c>
      <c r="F130" s="507">
        <f>SUMIFS('Inst. by Framework &amp; Suppliers'!F$2:F$5720,'Inst. by Framework &amp; Suppliers'!$B$2:$B$5720,$B$2:$B$5336,'Inst. by Framework &amp; Suppliers'!$A$2:$A$5720,$A130)</f>
        <v>0</v>
      </c>
      <c r="G130" s="882">
        <f>SUMIFS('Inst. by Framework &amp; Suppliers'!G$2:G$5720,'Inst. by Framework &amp; Suppliers'!$B$2:$B$5720,$B$2:$B$5336,'Inst. by Framework &amp; Suppliers'!$A$2:$A$5720,$A130)</f>
        <v>0</v>
      </c>
      <c r="H130" s="1444">
        <f>SUMIFS('Inst. by Framework &amp; Suppliers'!H$2:H$5720,'Inst. by Framework &amp; Suppliers'!$B$2:$B$5720,$B$2:$B$5336,'Inst. by Framework &amp; Suppliers'!$A$2:$A$5720,$A130)</f>
        <v>0</v>
      </c>
      <c r="I130" s="1445">
        <f>SUMIFS('Inst. by Framework &amp; Suppliers'!I$2:I$5720,'Inst. by Framework &amp; Suppliers'!$B$2:$B$5720,$B$2:$B$5336,'Inst. by Framework &amp; Suppliers'!$A$2:$A$5720,$A130)</f>
        <v>472.98</v>
      </c>
      <c r="J130" s="1446">
        <f>SUMIFS('Inst. by Framework &amp; Suppliers'!J$2:J$5720,'Inst. by Framework &amp; Suppliers'!$B$2:$B$5720,$B$2:$B$5336,'Inst. by Framework &amp; Suppliers'!$A$2:$A$5720,$A130)</f>
        <v>0</v>
      </c>
      <c r="K130" s="24">
        <f>SUMIFS('Inst. by Framework &amp; Suppliers'!K$2:K$5720,'Inst. by Framework &amp; Suppliers'!$B$2:$B$5720,$B$2:$B$5336,'Inst. by Framework &amp; Suppliers'!$A$2:$A$5720,$A130)</f>
        <v>0</v>
      </c>
      <c r="L130" s="23">
        <f t="shared" si="5"/>
        <v>0</v>
      </c>
      <c r="M130" s="1592">
        <f>SUMIFS('South West Spends'!$AH$1:$AH$5018,'South West Spends'!$A$1:$A$5018,'Institution by Framework Totals'!B130,'South West Spends'!$C$1:$C$5018,'Institution by Framework Totals'!A130)</f>
        <v>0</v>
      </c>
      <c r="N130" s="1592">
        <f t="shared" si="6"/>
        <v>0</v>
      </c>
      <c r="O130" s="1592">
        <f t="shared" si="7"/>
        <v>0</v>
      </c>
      <c r="P130" s="1592">
        <f t="shared" si="8"/>
        <v>0</v>
      </c>
      <c r="Q130" s="14">
        <f t="shared" si="9"/>
        <v>0</v>
      </c>
    </row>
    <row r="131" spans="1:17" x14ac:dyDescent="0.2">
      <c r="A131" s="1167" t="s">
        <v>161</v>
      </c>
      <c r="B131" s="13" t="s">
        <v>286</v>
      </c>
      <c r="C131" s="140">
        <f>VLOOKUP(B131,'Admin Fees.'!$A$1:$C$46,2,FALSE)</f>
        <v>0.01</v>
      </c>
      <c r="D131" s="506">
        <f>SUMIFS('Inst. by Framework &amp; Suppliers'!$D$2:$D$5720,'Inst. by Framework &amp; Suppliers'!$A$2:$A$5720,$A131,'Inst. by Framework &amp; Suppliers'!$B$2:$B$5720,$B131)</f>
        <v>0</v>
      </c>
      <c r="E131" s="507">
        <f>SUMIFS('Inst. by Framework &amp; Suppliers'!$E$2:$E$5720,'Inst. by Framework &amp; Suppliers'!$A$2:$A$5720,$A131,'Inst. by Framework &amp; Suppliers'!$B$2:$B$5720,$B131)</f>
        <v>0</v>
      </c>
      <c r="F131" s="507">
        <f>SUMIFS('Inst. by Framework &amp; Suppliers'!F$2:F$5720,'Inst. by Framework &amp; Suppliers'!$B$2:$B$5720,$B$2:$B$5336,'Inst. by Framework &amp; Suppliers'!$A$2:$A$5720,$A131)</f>
        <v>0</v>
      </c>
      <c r="G131" s="882">
        <f>SUMIFS('Inst. by Framework &amp; Suppliers'!G$2:G$5720,'Inst. by Framework &amp; Suppliers'!$B$2:$B$5720,$B$2:$B$5336,'Inst. by Framework &amp; Suppliers'!$A$2:$A$5720,$A131)</f>
        <v>0</v>
      </c>
      <c r="H131" s="1444">
        <f>SUMIFS('Inst. by Framework &amp; Suppliers'!H$2:H$5720,'Inst. by Framework &amp; Suppliers'!$B$2:$B$5720,$B$2:$B$5336,'Inst. by Framework &amp; Suppliers'!$A$2:$A$5720,$A131)</f>
        <v>0</v>
      </c>
      <c r="I131" s="1445">
        <f>SUMIFS('Inst. by Framework &amp; Suppliers'!I$2:I$5720,'Inst. by Framework &amp; Suppliers'!$B$2:$B$5720,$B$2:$B$5336,'Inst. by Framework &amp; Suppliers'!$A$2:$A$5720,$A131)</f>
        <v>4099.45</v>
      </c>
      <c r="J131" s="1446">
        <f>SUMIFS('Inst. by Framework &amp; Suppliers'!J$2:J$5720,'Inst. by Framework &amp; Suppliers'!$B$2:$B$5720,$B$2:$B$5336,'Inst. by Framework &amp; Suppliers'!$A$2:$A$5720,$A131)</f>
        <v>0</v>
      </c>
      <c r="K131" s="24">
        <f>SUMIFS('Inst. by Framework &amp; Suppliers'!K$2:K$5720,'Inst. by Framework &amp; Suppliers'!$B$2:$B$5720,$B$2:$B$5336,'Inst. by Framework &amp; Suppliers'!$A$2:$A$5720,$A131)</f>
        <v>494.54999999999995</v>
      </c>
      <c r="L131" s="23">
        <f t="shared" ref="L131:L194" si="10">J131*1.35%</f>
        <v>0</v>
      </c>
      <c r="M131" s="1592">
        <f>SUMIFS('South West Spends'!$AH$1:$AH$5018,'South West Spends'!$A$1:$A$5018,'Institution by Framework Totals'!B131,'South West Spends'!$C$1:$C$5018,'Institution by Framework Totals'!A131)</f>
        <v>494.54999999999995</v>
      </c>
      <c r="N131" s="1592">
        <f t="shared" ref="N131:N194" si="11">M131*C131</f>
        <v>4.9455</v>
      </c>
      <c r="O131" s="1592">
        <f t="shared" ref="O131:O194" si="12">K131-M131</f>
        <v>0</v>
      </c>
      <c r="P131" s="1592">
        <f t="shared" ref="P131:P194" si="13">O131*1.35%</f>
        <v>0</v>
      </c>
      <c r="Q131" s="14">
        <f t="shared" ref="Q131:Q194" si="14">P131+N131</f>
        <v>4.9455</v>
      </c>
    </row>
    <row r="132" spans="1:17" x14ac:dyDescent="0.2">
      <c r="A132" s="1167" t="s">
        <v>160</v>
      </c>
      <c r="B132" s="13" t="s">
        <v>286</v>
      </c>
      <c r="C132" s="140">
        <f>VLOOKUP(B132,'Admin Fees.'!$A$1:$C$46,2,FALSE)</f>
        <v>0.01</v>
      </c>
      <c r="D132" s="506">
        <f>SUMIFS('Inst. by Framework &amp; Suppliers'!$D$2:$D$5720,'Inst. by Framework &amp; Suppliers'!$A$2:$A$5720,$A132,'Inst. by Framework &amp; Suppliers'!$B$2:$B$5720,$B132)</f>
        <v>0</v>
      </c>
      <c r="E132" s="507">
        <f>SUMIFS('Inst. by Framework &amp; Suppliers'!$E$2:$E$5720,'Inst. by Framework &amp; Suppliers'!$A$2:$A$5720,$A132,'Inst. by Framework &amp; Suppliers'!$B$2:$B$5720,$B132)</f>
        <v>0</v>
      </c>
      <c r="F132" s="507">
        <f>SUMIFS('Inst. by Framework &amp; Suppliers'!F$2:F$5720,'Inst. by Framework &amp; Suppliers'!$B$2:$B$5720,$B$2:$B$5336,'Inst. by Framework &amp; Suppliers'!$A$2:$A$5720,$A132)</f>
        <v>0</v>
      </c>
      <c r="G132" s="882">
        <f>SUMIFS('Inst. by Framework &amp; Suppliers'!G$2:G$5720,'Inst. by Framework &amp; Suppliers'!$B$2:$B$5720,$B$2:$B$5336,'Inst. by Framework &amp; Suppliers'!$A$2:$A$5720,$A132)</f>
        <v>0</v>
      </c>
      <c r="H132" s="1444">
        <f>SUMIFS('Inst. by Framework &amp; Suppliers'!H$2:H$5720,'Inst. by Framework &amp; Suppliers'!$B$2:$B$5720,$B$2:$B$5336,'Inst. by Framework &amp; Suppliers'!$A$2:$A$5720,$A132)</f>
        <v>0</v>
      </c>
      <c r="I132" s="1445">
        <f>SUMIFS('Inst. by Framework &amp; Suppliers'!I$2:I$5720,'Inst. by Framework &amp; Suppliers'!$B$2:$B$5720,$B$2:$B$5336,'Inst. by Framework &amp; Suppliers'!$A$2:$A$5720,$A132)</f>
        <v>2753.61</v>
      </c>
      <c r="J132" s="1446">
        <f>SUMIFS('Inst. by Framework &amp; Suppliers'!J$2:J$5720,'Inst. by Framework &amp; Suppliers'!$B$2:$B$5720,$B$2:$B$5336,'Inst. by Framework &amp; Suppliers'!$A$2:$A$5720,$A132)</f>
        <v>129.4</v>
      </c>
      <c r="K132" s="24">
        <f>SUMIFS('Inst. by Framework &amp; Suppliers'!K$2:K$5720,'Inst. by Framework &amp; Suppliers'!$B$2:$B$5720,$B$2:$B$5336,'Inst. by Framework &amp; Suppliers'!$A$2:$A$5720,$A132)</f>
        <v>959.08999999999992</v>
      </c>
      <c r="L132" s="23">
        <f t="shared" si="10"/>
        <v>1.7469000000000003</v>
      </c>
      <c r="M132" s="1592">
        <f>SUMIFS('South West Spends'!$AH$1:$AH$5018,'South West Spends'!$A$1:$A$5018,'Institution by Framework Totals'!B132,'South West Spends'!$C$1:$C$5018,'Institution by Framework Totals'!A132)</f>
        <v>829.69</v>
      </c>
      <c r="N132" s="1592">
        <f t="shared" si="11"/>
        <v>8.2969000000000008</v>
      </c>
      <c r="O132" s="1592">
        <f t="shared" si="12"/>
        <v>129.39999999999986</v>
      </c>
      <c r="P132" s="1592">
        <f t="shared" si="13"/>
        <v>1.7468999999999983</v>
      </c>
      <c r="Q132" s="14">
        <f t="shared" si="14"/>
        <v>10.043799999999999</v>
      </c>
    </row>
    <row r="133" spans="1:17" x14ac:dyDescent="0.2">
      <c r="A133" s="1167" t="s">
        <v>287</v>
      </c>
      <c r="B133" s="13" t="s">
        <v>286</v>
      </c>
      <c r="C133" s="140">
        <f>VLOOKUP(B133,'Admin Fees.'!$A$1:$C$46,2,FALSE)</f>
        <v>0.01</v>
      </c>
      <c r="D133" s="506">
        <f>SUMIFS('Inst. by Framework &amp; Suppliers'!$D$2:$D$5720,'Inst. by Framework &amp; Suppliers'!$A$2:$A$5720,$A133,'Inst. by Framework &amp; Suppliers'!$B$2:$B$5720,$B133)</f>
        <v>0</v>
      </c>
      <c r="E133" s="507">
        <f>SUMIFS('Inst. by Framework &amp; Suppliers'!$E$2:$E$5720,'Inst. by Framework &amp; Suppliers'!$A$2:$A$5720,$A133,'Inst. by Framework &amp; Suppliers'!$B$2:$B$5720,$B133)</f>
        <v>0</v>
      </c>
      <c r="F133" s="507">
        <f>SUMIFS('Inst. by Framework &amp; Suppliers'!F$2:F$5720,'Inst. by Framework &amp; Suppliers'!$B$2:$B$5720,$B$2:$B$5336,'Inst. by Framework &amp; Suppliers'!$A$2:$A$5720,$A133)</f>
        <v>0</v>
      </c>
      <c r="G133" s="882">
        <f>SUMIFS('Inst. by Framework &amp; Suppliers'!G$2:G$5720,'Inst. by Framework &amp; Suppliers'!$B$2:$B$5720,$B$2:$B$5336,'Inst. by Framework &amp; Suppliers'!$A$2:$A$5720,$A133)</f>
        <v>0</v>
      </c>
      <c r="H133" s="1444">
        <f>SUMIFS('Inst. by Framework &amp; Suppliers'!H$2:H$5720,'Inst. by Framework &amp; Suppliers'!$B$2:$B$5720,$B$2:$B$5336,'Inst. by Framework &amp; Suppliers'!$A$2:$A$5720,$A133)</f>
        <v>0</v>
      </c>
      <c r="I133" s="1445">
        <f>SUMIFS('Inst. by Framework &amp; Suppliers'!I$2:I$5720,'Inst. by Framework &amp; Suppliers'!$B$2:$B$5720,$B$2:$B$5336,'Inst. by Framework &amp; Suppliers'!$A$2:$A$5720,$A133)</f>
        <v>391.03000000000003</v>
      </c>
      <c r="J133" s="1446">
        <f>SUMIFS('Inst. by Framework &amp; Suppliers'!J$2:J$5720,'Inst. by Framework &amp; Suppliers'!$B$2:$B$5720,$B$2:$B$5336,'Inst. by Framework &amp; Suppliers'!$A$2:$A$5720,$A133)</f>
        <v>0</v>
      </c>
      <c r="K133" s="24">
        <f>SUMIFS('Inst. by Framework &amp; Suppliers'!K$2:K$5720,'Inst. by Framework &amp; Suppliers'!$B$2:$B$5720,$B$2:$B$5336,'Inst. by Framework &amp; Suppliers'!$A$2:$A$5720,$A133)</f>
        <v>0</v>
      </c>
      <c r="L133" s="23">
        <f t="shared" si="10"/>
        <v>0</v>
      </c>
      <c r="M133" s="1592">
        <f>SUMIFS('South West Spends'!$AH$1:$AH$5018,'South West Spends'!$A$1:$A$5018,'Institution by Framework Totals'!B133,'South West Spends'!$C$1:$C$5018,'Institution by Framework Totals'!A133)</f>
        <v>0</v>
      </c>
      <c r="N133" s="1592">
        <f t="shared" si="11"/>
        <v>0</v>
      </c>
      <c r="O133" s="1592">
        <f t="shared" si="12"/>
        <v>0</v>
      </c>
      <c r="P133" s="1592">
        <f t="shared" si="13"/>
        <v>0</v>
      </c>
      <c r="Q133" s="14">
        <f t="shared" si="14"/>
        <v>0</v>
      </c>
    </row>
    <row r="134" spans="1:17" x14ac:dyDescent="0.2">
      <c r="A134" s="1167" t="s">
        <v>149</v>
      </c>
      <c r="B134" s="13" t="s">
        <v>286</v>
      </c>
      <c r="C134" s="140">
        <f>VLOOKUP(B134,'Admin Fees.'!$A$1:$C$46,2,FALSE)</f>
        <v>0.01</v>
      </c>
      <c r="D134" s="506">
        <f>SUMIFS('Inst. by Framework &amp; Suppliers'!$D$2:$D$5720,'Inst. by Framework &amp; Suppliers'!$A$2:$A$5720,$A134,'Inst. by Framework &amp; Suppliers'!$B$2:$B$5720,$B134)</f>
        <v>0</v>
      </c>
      <c r="E134" s="507">
        <f>SUMIFS('Inst. by Framework &amp; Suppliers'!$E$2:$E$5720,'Inst. by Framework &amp; Suppliers'!$A$2:$A$5720,$A134,'Inst. by Framework &amp; Suppliers'!$B$2:$B$5720,$B134)</f>
        <v>0</v>
      </c>
      <c r="F134" s="507">
        <f>SUMIFS('Inst. by Framework &amp; Suppliers'!F$2:F$5720,'Inst. by Framework &amp; Suppliers'!$B$2:$B$5720,$B$2:$B$5336,'Inst. by Framework &amp; Suppliers'!$A$2:$A$5720,$A134)</f>
        <v>0</v>
      </c>
      <c r="G134" s="882">
        <f>SUMIFS('Inst. by Framework &amp; Suppliers'!G$2:G$5720,'Inst. by Framework &amp; Suppliers'!$B$2:$B$5720,$B$2:$B$5336,'Inst. by Framework &amp; Suppliers'!$A$2:$A$5720,$A134)</f>
        <v>0</v>
      </c>
      <c r="H134" s="1444">
        <f>SUMIFS('Inst. by Framework &amp; Suppliers'!H$2:H$5720,'Inst. by Framework &amp; Suppliers'!$B$2:$B$5720,$B$2:$B$5336,'Inst. by Framework &amp; Suppliers'!$A$2:$A$5720,$A134)</f>
        <v>0</v>
      </c>
      <c r="I134" s="1445">
        <f>SUMIFS('Inst. by Framework &amp; Suppliers'!I$2:I$5720,'Inst. by Framework &amp; Suppliers'!$B$2:$B$5720,$B$2:$B$5336,'Inst. by Framework &amp; Suppliers'!$A$2:$A$5720,$A134)</f>
        <v>1213.94</v>
      </c>
      <c r="J134" s="1446">
        <f>SUMIFS('Inst. by Framework &amp; Suppliers'!J$2:J$5720,'Inst. by Framework &amp; Suppliers'!$B$2:$B$5720,$B$2:$B$5336,'Inst. by Framework &amp; Suppliers'!$A$2:$A$5720,$A134)</f>
        <v>0</v>
      </c>
      <c r="K134" s="24">
        <f>SUMIFS('Inst. by Framework &amp; Suppliers'!K$2:K$5720,'Inst. by Framework &amp; Suppliers'!$B$2:$B$5720,$B$2:$B$5336,'Inst. by Framework &amp; Suppliers'!$A$2:$A$5720,$A134)</f>
        <v>208.84</v>
      </c>
      <c r="L134" s="23">
        <f t="shared" si="10"/>
        <v>0</v>
      </c>
      <c r="M134" s="1592">
        <f>SUMIFS('South West Spends'!$AH$1:$AH$5018,'South West Spends'!$A$1:$A$5018,'Institution by Framework Totals'!B134,'South West Spends'!$C$1:$C$5018,'Institution by Framework Totals'!A134)</f>
        <v>208.84</v>
      </c>
      <c r="N134" s="1592">
        <f t="shared" si="11"/>
        <v>2.0884</v>
      </c>
      <c r="O134" s="1592">
        <f t="shared" si="12"/>
        <v>0</v>
      </c>
      <c r="P134" s="1592">
        <f t="shared" si="13"/>
        <v>0</v>
      </c>
      <c r="Q134" s="14">
        <f t="shared" si="14"/>
        <v>2.0884</v>
      </c>
    </row>
    <row r="135" spans="1:17" x14ac:dyDescent="0.2">
      <c r="A135" s="1402" t="s">
        <v>293</v>
      </c>
      <c r="B135" s="13" t="s">
        <v>286</v>
      </c>
      <c r="C135" s="140">
        <f>VLOOKUP(B135,'Admin Fees.'!$A$1:$C$46,2,FALSE)</f>
        <v>0.01</v>
      </c>
      <c r="D135" s="506">
        <f>SUMIFS('Inst. by Framework &amp; Suppliers'!$D$2:$D$5720,'Inst. by Framework &amp; Suppliers'!$A$2:$A$5720,$A135,'Inst. by Framework &amp; Suppliers'!$B$2:$B$5720,$B135)</f>
        <v>0</v>
      </c>
      <c r="E135" s="507">
        <f>SUMIFS('Inst. by Framework &amp; Suppliers'!$E$2:$E$5720,'Inst. by Framework &amp; Suppliers'!$A$2:$A$5720,$A135,'Inst. by Framework &amp; Suppliers'!$B$2:$B$5720,$B135)</f>
        <v>0</v>
      </c>
      <c r="F135" s="507">
        <f>SUMIFS('Inst. by Framework &amp; Suppliers'!F$2:F$5720,'Inst. by Framework &amp; Suppliers'!$B$2:$B$5720,$B$2:$B$5336,'Inst. by Framework &amp; Suppliers'!$A$2:$A$5720,$A135)</f>
        <v>0</v>
      </c>
      <c r="G135" s="882">
        <f>SUMIFS('Inst. by Framework &amp; Suppliers'!G$2:G$5720,'Inst. by Framework &amp; Suppliers'!$B$2:$B$5720,$B$2:$B$5336,'Inst. by Framework &amp; Suppliers'!$A$2:$A$5720,$A135)</f>
        <v>0</v>
      </c>
      <c r="H135" s="1444">
        <f>SUMIFS('Inst. by Framework &amp; Suppliers'!H$2:H$5720,'Inst. by Framework &amp; Suppliers'!$B$2:$B$5720,$B$2:$B$5336,'Inst. by Framework &amp; Suppliers'!$A$2:$A$5720,$A135)</f>
        <v>0</v>
      </c>
      <c r="I135" s="1445">
        <f>SUMIFS('Inst. by Framework &amp; Suppliers'!I$2:I$5720,'Inst. by Framework &amp; Suppliers'!$B$2:$B$5720,$B$2:$B$5336,'Inst. by Framework &amp; Suppliers'!$A$2:$A$5720,$A135)</f>
        <v>10363.599999999999</v>
      </c>
      <c r="J135" s="1446">
        <f>SUMIFS('Inst. by Framework &amp; Suppliers'!J$2:J$5720,'Inst. by Framework &amp; Suppliers'!$B$2:$B$5720,$B$2:$B$5336,'Inst. by Framework &amp; Suppliers'!$A$2:$A$5720,$A135)</f>
        <v>6579.64</v>
      </c>
      <c r="K135" s="24">
        <f>SUMIFS('Inst. by Framework &amp; Suppliers'!K$2:K$5720,'Inst. by Framework &amp; Suppliers'!$B$2:$B$5720,$B$2:$B$5336,'Inst. by Framework &amp; Suppliers'!$A$2:$A$5720,$A135)</f>
        <v>13765.25</v>
      </c>
      <c r="L135" s="23">
        <f t="shared" si="10"/>
        <v>88.825140000000019</v>
      </c>
      <c r="M135" s="1592">
        <f>SUMIFS('South West Spends'!$AH$1:$AH$5018,'South West Spends'!$A$1:$A$5018,'Institution by Framework Totals'!B135,'South West Spends'!$C$1:$C$5018,'Institution by Framework Totals'!A135)</f>
        <v>7185.61</v>
      </c>
      <c r="N135" s="1592">
        <f t="shared" si="11"/>
        <v>71.856099999999998</v>
      </c>
      <c r="O135" s="1592">
        <f t="shared" si="12"/>
        <v>6579.64</v>
      </c>
      <c r="P135" s="1592">
        <f t="shared" si="13"/>
        <v>88.825140000000019</v>
      </c>
      <c r="Q135" s="14">
        <f t="shared" si="14"/>
        <v>160.68124</v>
      </c>
    </row>
    <row r="136" spans="1:17" x14ac:dyDescent="0.2">
      <c r="A136" s="1167" t="s">
        <v>127</v>
      </c>
      <c r="B136" s="13" t="s">
        <v>286</v>
      </c>
      <c r="C136" s="140">
        <f>VLOOKUP(B136,'Admin Fees.'!$A$1:$C$46,2,FALSE)</f>
        <v>0.01</v>
      </c>
      <c r="D136" s="506">
        <f>SUMIFS('Inst. by Framework &amp; Suppliers'!$D$2:$D$5720,'Inst. by Framework &amp; Suppliers'!$A$2:$A$5720,$A136,'Inst. by Framework &amp; Suppliers'!$B$2:$B$5720,$B136)</f>
        <v>0</v>
      </c>
      <c r="E136" s="507">
        <f>SUMIFS('Inst. by Framework &amp; Suppliers'!$E$2:$E$5720,'Inst. by Framework &amp; Suppliers'!$A$2:$A$5720,$A136,'Inst. by Framework &amp; Suppliers'!$B$2:$B$5720,$B136)</f>
        <v>0</v>
      </c>
      <c r="F136" s="507">
        <f>SUMIFS('Inst. by Framework &amp; Suppliers'!F$2:F$5720,'Inst. by Framework &amp; Suppliers'!$B$2:$B$5720,$B$2:$B$5336,'Inst. by Framework &amp; Suppliers'!$A$2:$A$5720,$A136)</f>
        <v>0</v>
      </c>
      <c r="G136" s="882">
        <f>SUMIFS('Inst. by Framework &amp; Suppliers'!G$2:G$5720,'Inst. by Framework &amp; Suppliers'!$B$2:$B$5720,$B$2:$B$5336,'Inst. by Framework &amp; Suppliers'!$A$2:$A$5720,$A136)</f>
        <v>0</v>
      </c>
      <c r="H136" s="1444">
        <f>SUMIFS('Inst. by Framework &amp; Suppliers'!H$2:H$5720,'Inst. by Framework &amp; Suppliers'!$B$2:$B$5720,$B$2:$B$5336,'Inst. by Framework &amp; Suppliers'!$A$2:$A$5720,$A136)</f>
        <v>0</v>
      </c>
      <c r="I136" s="1445">
        <f>SUMIFS('Inst. by Framework &amp; Suppliers'!I$2:I$5720,'Inst. by Framework &amp; Suppliers'!$B$2:$B$5720,$B$2:$B$5336,'Inst. by Framework &amp; Suppliers'!$A$2:$A$5720,$A136)</f>
        <v>6366.35</v>
      </c>
      <c r="J136" s="1446">
        <f>SUMIFS('Inst. by Framework &amp; Suppliers'!J$2:J$5720,'Inst. by Framework &amp; Suppliers'!$B$2:$B$5720,$B$2:$B$5336,'Inst. by Framework &amp; Suppliers'!$A$2:$A$5720,$A136)</f>
        <v>0</v>
      </c>
      <c r="K136" s="24">
        <f>SUMIFS('Inst. by Framework &amp; Suppliers'!K$2:K$5720,'Inst. by Framework &amp; Suppliers'!$B$2:$B$5720,$B$2:$B$5336,'Inst. by Framework &amp; Suppliers'!$A$2:$A$5720,$A136)</f>
        <v>1804.04</v>
      </c>
      <c r="L136" s="23">
        <f t="shared" si="10"/>
        <v>0</v>
      </c>
      <c r="M136" s="1592">
        <f>SUMIFS('South West Spends'!$AH$1:$AH$5018,'South West Spends'!$A$1:$A$5018,'Institution by Framework Totals'!B136,'South West Spends'!$C$1:$C$5018,'Institution by Framework Totals'!A136)</f>
        <v>1804.04</v>
      </c>
      <c r="N136" s="1592">
        <f t="shared" si="11"/>
        <v>18.040400000000002</v>
      </c>
      <c r="O136" s="1592">
        <f t="shared" si="12"/>
        <v>0</v>
      </c>
      <c r="P136" s="1592">
        <f t="shared" si="13"/>
        <v>0</v>
      </c>
      <c r="Q136" s="14">
        <f t="shared" si="14"/>
        <v>18.040400000000002</v>
      </c>
    </row>
    <row r="137" spans="1:17" x14ac:dyDescent="0.2">
      <c r="A137" s="1372" t="s">
        <v>128</v>
      </c>
      <c r="B137" s="13" t="s">
        <v>286</v>
      </c>
      <c r="C137" s="140">
        <f>VLOOKUP(B137,'Admin Fees.'!$A$1:$C$46,2,FALSE)</f>
        <v>0.01</v>
      </c>
      <c r="D137" s="506">
        <f>SUMIFS('Inst. by Framework &amp; Suppliers'!$D$2:$D$5720,'Inst. by Framework &amp; Suppliers'!$A$2:$A$5720,$A137,'Inst. by Framework &amp; Suppliers'!$B$2:$B$5720,$B137)</f>
        <v>0</v>
      </c>
      <c r="E137" s="507">
        <f>SUMIFS('Inst. by Framework &amp; Suppliers'!$E$2:$E$5720,'Inst. by Framework &amp; Suppliers'!$A$2:$A$5720,$A137,'Inst. by Framework &amp; Suppliers'!$B$2:$B$5720,$B137)</f>
        <v>0</v>
      </c>
      <c r="F137" s="507">
        <f>SUMIFS('Inst. by Framework &amp; Suppliers'!F$2:F$5720,'Inst. by Framework &amp; Suppliers'!$B$2:$B$5720,$B$2:$B$5336,'Inst. by Framework &amp; Suppliers'!$A$2:$A$5720,$A137)</f>
        <v>0</v>
      </c>
      <c r="G137" s="882">
        <f>SUMIFS('Inst. by Framework &amp; Suppliers'!G$2:G$5720,'Inst. by Framework &amp; Suppliers'!$B$2:$B$5720,$B$2:$B$5336,'Inst. by Framework &amp; Suppliers'!$A$2:$A$5720,$A137)</f>
        <v>0</v>
      </c>
      <c r="H137" s="1444">
        <f>SUMIFS('Inst. by Framework &amp; Suppliers'!H$2:H$5720,'Inst. by Framework &amp; Suppliers'!$B$2:$B$5720,$B$2:$B$5336,'Inst. by Framework &amp; Suppliers'!$A$2:$A$5720,$A137)</f>
        <v>0</v>
      </c>
      <c r="I137" s="1445">
        <f>SUMIFS('Inst. by Framework &amp; Suppliers'!I$2:I$5720,'Inst. by Framework &amp; Suppliers'!$B$2:$B$5720,$B$2:$B$5336,'Inst. by Framework &amp; Suppliers'!$A$2:$A$5720,$A137)</f>
        <v>80.95</v>
      </c>
      <c r="J137" s="1446">
        <f>SUMIFS('Inst. by Framework &amp; Suppliers'!J$2:J$5720,'Inst. by Framework &amp; Suppliers'!$B$2:$B$5720,$B$2:$B$5336,'Inst. by Framework &amp; Suppliers'!$A$2:$A$5720,$A137)</f>
        <v>0</v>
      </c>
      <c r="K137" s="24">
        <f>SUMIFS('Inst. by Framework &amp; Suppliers'!K$2:K$5720,'Inst. by Framework &amp; Suppliers'!$B$2:$B$5720,$B$2:$B$5336,'Inst. by Framework &amp; Suppliers'!$A$2:$A$5720,$A137)</f>
        <v>-80.95</v>
      </c>
      <c r="L137" s="23">
        <f t="shared" si="10"/>
        <v>0</v>
      </c>
      <c r="M137" s="1592">
        <f>SUMIFS('South West Spends'!$AH$1:$AH$5018,'South West Spends'!$A$1:$A$5018,'Institution by Framework Totals'!B137,'South West Spends'!$C$1:$C$5018,'Institution by Framework Totals'!A137)</f>
        <v>-80.95</v>
      </c>
      <c r="N137" s="1592">
        <f t="shared" si="11"/>
        <v>-0.8095</v>
      </c>
      <c r="O137" s="1592">
        <f t="shared" si="12"/>
        <v>0</v>
      </c>
      <c r="P137" s="1592">
        <f t="shared" si="13"/>
        <v>0</v>
      </c>
      <c r="Q137" s="14">
        <f t="shared" si="14"/>
        <v>-0.8095</v>
      </c>
    </row>
    <row r="138" spans="1:17" x14ac:dyDescent="0.2">
      <c r="A138" s="1578" t="s">
        <v>129</v>
      </c>
      <c r="B138" s="13" t="s">
        <v>286</v>
      </c>
      <c r="C138" s="140">
        <f>VLOOKUP(B138,'Admin Fees.'!$A$1:$C$46,2,FALSE)</f>
        <v>0.01</v>
      </c>
      <c r="D138" s="506">
        <f>SUMIFS('Inst. by Framework &amp; Suppliers'!$D$2:$D$5720,'Inst. by Framework &amp; Suppliers'!$A$2:$A$5720,$A138,'Inst. by Framework &amp; Suppliers'!$B$2:$B$5720,$B138)</f>
        <v>0</v>
      </c>
      <c r="E138" s="507">
        <f>SUMIFS('Inst. by Framework &amp; Suppliers'!$E$2:$E$5720,'Inst. by Framework &amp; Suppliers'!$A$2:$A$5720,$A138,'Inst. by Framework &amp; Suppliers'!$B$2:$B$5720,$B138)</f>
        <v>0</v>
      </c>
      <c r="F138" s="507">
        <f>SUMIFS('Inst. by Framework &amp; Suppliers'!F$2:F$5720,'Inst. by Framework &amp; Suppliers'!$B$2:$B$5720,$B$2:$B$5336,'Inst. by Framework &amp; Suppliers'!$A$2:$A$5720,$A138)</f>
        <v>0</v>
      </c>
      <c r="G138" s="882">
        <f>SUMIFS('Inst. by Framework &amp; Suppliers'!G$2:G$5720,'Inst. by Framework &amp; Suppliers'!$B$2:$B$5720,$B$2:$B$5336,'Inst. by Framework &amp; Suppliers'!$A$2:$A$5720,$A138)</f>
        <v>0</v>
      </c>
      <c r="H138" s="1444">
        <f>SUMIFS('Inst. by Framework &amp; Suppliers'!H$2:H$5720,'Inst. by Framework &amp; Suppliers'!$B$2:$B$5720,$B$2:$B$5336,'Inst. by Framework &amp; Suppliers'!$A$2:$A$5720,$A138)</f>
        <v>0</v>
      </c>
      <c r="I138" s="1445">
        <f>SUMIFS('Inst. by Framework &amp; Suppliers'!I$2:I$5720,'Inst. by Framework &amp; Suppliers'!$B$2:$B$5720,$B$2:$B$5336,'Inst. by Framework &amp; Suppliers'!$A$2:$A$5720,$A138)</f>
        <v>0</v>
      </c>
      <c r="J138" s="1446">
        <f>SUMIFS('Inst. by Framework &amp; Suppliers'!J$2:J$5720,'Inst. by Framework &amp; Suppliers'!$B$2:$B$5720,$B$2:$B$5336,'Inst. by Framework &amp; Suppliers'!$A$2:$A$5720,$A138)</f>
        <v>156.49</v>
      </c>
      <c r="K138" s="24">
        <f>SUMIFS('Inst. by Framework &amp; Suppliers'!K$2:K$5720,'Inst. by Framework &amp; Suppliers'!$B$2:$B$5720,$B$2:$B$5336,'Inst. by Framework &amp; Suppliers'!$A$2:$A$5720,$A138)</f>
        <v>254.32</v>
      </c>
      <c r="L138" s="23">
        <f t="shared" si="10"/>
        <v>2.1126150000000004</v>
      </c>
      <c r="M138" s="1592">
        <f>SUMIFS('South West Spends'!$AH$1:$AH$5018,'South West Spends'!$A$1:$A$5018,'Institution by Framework Totals'!B138,'South West Spends'!$C$1:$C$5018,'Institution by Framework Totals'!A138)</f>
        <v>97.83</v>
      </c>
      <c r="N138" s="1592">
        <f t="shared" si="11"/>
        <v>0.97830000000000006</v>
      </c>
      <c r="O138" s="1592">
        <f t="shared" si="12"/>
        <v>156.49</v>
      </c>
      <c r="P138" s="1592">
        <f t="shared" si="13"/>
        <v>2.1126150000000004</v>
      </c>
      <c r="Q138" s="14">
        <f t="shared" si="14"/>
        <v>3.0909150000000003</v>
      </c>
    </row>
    <row r="139" spans="1:17" x14ac:dyDescent="0.2">
      <c r="A139" s="1167" t="s">
        <v>162</v>
      </c>
      <c r="B139" s="13" t="s">
        <v>286</v>
      </c>
      <c r="C139" s="140">
        <f>VLOOKUP(B139,'Admin Fees.'!$A$1:$C$46,2,FALSE)</f>
        <v>0.01</v>
      </c>
      <c r="D139" s="506">
        <f>SUMIFS('Inst. by Framework &amp; Suppliers'!$D$2:$D$5720,'Inst. by Framework &amp; Suppliers'!$A$2:$A$5720,$A139,'Inst. by Framework &amp; Suppliers'!$B$2:$B$5720,$B139)</f>
        <v>0</v>
      </c>
      <c r="E139" s="507">
        <f>SUMIFS('Inst. by Framework &amp; Suppliers'!$E$2:$E$5720,'Inst. by Framework &amp; Suppliers'!$A$2:$A$5720,$A139,'Inst. by Framework &amp; Suppliers'!$B$2:$B$5720,$B139)</f>
        <v>0</v>
      </c>
      <c r="F139" s="507">
        <f>SUMIFS('Inst. by Framework &amp; Suppliers'!F$2:F$5720,'Inst. by Framework &amp; Suppliers'!$B$2:$B$5720,$B$2:$B$5336,'Inst. by Framework &amp; Suppliers'!$A$2:$A$5720,$A139)</f>
        <v>0</v>
      </c>
      <c r="G139" s="882">
        <f>SUMIFS('Inst. by Framework &amp; Suppliers'!G$2:G$5720,'Inst. by Framework &amp; Suppliers'!$B$2:$B$5720,$B$2:$B$5336,'Inst. by Framework &amp; Suppliers'!$A$2:$A$5720,$A139)</f>
        <v>0</v>
      </c>
      <c r="H139" s="1444">
        <f>SUMIFS('Inst. by Framework &amp; Suppliers'!H$2:H$5720,'Inst. by Framework &amp; Suppliers'!$B$2:$B$5720,$B$2:$B$5336,'Inst. by Framework &amp; Suppliers'!$A$2:$A$5720,$A139)</f>
        <v>0</v>
      </c>
      <c r="I139" s="1445">
        <f>SUMIFS('Inst. by Framework &amp; Suppliers'!I$2:I$5720,'Inst. by Framework &amp; Suppliers'!$B$2:$B$5720,$B$2:$B$5336,'Inst. by Framework &amp; Suppliers'!$A$2:$A$5720,$A139)</f>
        <v>12112.869999999999</v>
      </c>
      <c r="J139" s="1446">
        <f>SUMIFS('Inst. by Framework &amp; Suppliers'!J$2:J$5720,'Inst. by Framework &amp; Suppliers'!$B$2:$B$5720,$B$2:$B$5336,'Inst. by Framework &amp; Suppliers'!$A$2:$A$5720,$A139)</f>
        <v>4358.67</v>
      </c>
      <c r="K139" s="24">
        <f>SUMIFS('Inst. by Framework &amp; Suppliers'!K$2:K$5720,'Inst. by Framework &amp; Suppliers'!$B$2:$B$5720,$B$2:$B$5336,'Inst. by Framework &amp; Suppliers'!$A$2:$A$5720,$A139)</f>
        <v>8117.5399999999991</v>
      </c>
      <c r="L139" s="23">
        <f t="shared" si="10"/>
        <v>58.842045000000006</v>
      </c>
      <c r="M139" s="1592">
        <f>SUMIFS('South West Spends'!$AH$1:$AH$5018,'South West Spends'!$A$1:$A$5018,'Institution by Framework Totals'!B139,'South West Spends'!$C$1:$C$5018,'Institution by Framework Totals'!A139)</f>
        <v>3758.87</v>
      </c>
      <c r="N139" s="1592">
        <f t="shared" si="11"/>
        <v>37.588700000000003</v>
      </c>
      <c r="O139" s="1592">
        <f t="shared" si="12"/>
        <v>4358.6699999999992</v>
      </c>
      <c r="P139" s="1592">
        <f t="shared" si="13"/>
        <v>58.842044999999999</v>
      </c>
      <c r="Q139" s="14">
        <f t="shared" si="14"/>
        <v>96.430745000000002</v>
      </c>
    </row>
    <row r="140" spans="1:17" x14ac:dyDescent="0.2">
      <c r="A140" s="1167" t="s">
        <v>130</v>
      </c>
      <c r="B140" s="13" t="s">
        <v>286</v>
      </c>
      <c r="C140" s="140">
        <f>VLOOKUP(B140,'Admin Fees.'!$A$1:$C$46,2,FALSE)</f>
        <v>0.01</v>
      </c>
      <c r="D140" s="506">
        <f>SUMIFS('Inst. by Framework &amp; Suppliers'!$D$2:$D$5720,'Inst. by Framework &amp; Suppliers'!$A$2:$A$5720,$A140,'Inst. by Framework &amp; Suppliers'!$B$2:$B$5720,$B140)</f>
        <v>0</v>
      </c>
      <c r="E140" s="507">
        <f>SUMIFS('Inst. by Framework &amp; Suppliers'!$E$2:$E$5720,'Inst. by Framework &amp; Suppliers'!$A$2:$A$5720,$A140,'Inst. by Framework &amp; Suppliers'!$B$2:$B$5720,$B140)</f>
        <v>0</v>
      </c>
      <c r="F140" s="507">
        <f>SUMIFS('Inst. by Framework &amp; Suppliers'!F$2:F$5720,'Inst. by Framework &amp; Suppliers'!$B$2:$B$5720,$B$2:$B$5336,'Inst. by Framework &amp; Suppliers'!$A$2:$A$5720,$A140)</f>
        <v>0</v>
      </c>
      <c r="G140" s="882">
        <f>SUMIFS('Inst. by Framework &amp; Suppliers'!G$2:G$5720,'Inst. by Framework &amp; Suppliers'!$B$2:$B$5720,$B$2:$B$5336,'Inst. by Framework &amp; Suppliers'!$A$2:$A$5720,$A140)</f>
        <v>0</v>
      </c>
      <c r="H140" s="1444">
        <f>SUMIFS('Inst. by Framework &amp; Suppliers'!H$2:H$5720,'Inst. by Framework &amp; Suppliers'!$B$2:$B$5720,$B$2:$B$5336,'Inst. by Framework &amp; Suppliers'!$A$2:$A$5720,$A140)</f>
        <v>0</v>
      </c>
      <c r="I140" s="1445">
        <f>SUMIFS('Inst. by Framework &amp; Suppliers'!I$2:I$5720,'Inst. by Framework &amp; Suppliers'!$B$2:$B$5720,$B$2:$B$5336,'Inst. by Framework &amp; Suppliers'!$A$2:$A$5720,$A140)</f>
        <v>201.64</v>
      </c>
      <c r="J140" s="1446">
        <f>SUMIFS('Inst. by Framework &amp; Suppliers'!J$2:J$5720,'Inst. by Framework &amp; Suppliers'!$B$2:$B$5720,$B$2:$B$5336,'Inst. by Framework &amp; Suppliers'!$A$2:$A$5720,$A140)</f>
        <v>496.19999999999993</v>
      </c>
      <c r="K140" s="24">
        <f>SUMIFS('Inst. by Framework &amp; Suppliers'!K$2:K$5720,'Inst. by Framework &amp; Suppliers'!$B$2:$B$5720,$B$2:$B$5336,'Inst. by Framework &amp; Suppliers'!$A$2:$A$5720,$A140)</f>
        <v>496.19999999999993</v>
      </c>
      <c r="L140" s="23">
        <f t="shared" si="10"/>
        <v>6.6986999999999997</v>
      </c>
      <c r="M140" s="1592">
        <f>SUMIFS('South West Spends'!$AH$1:$AH$5018,'South West Spends'!$A$1:$A$5018,'Institution by Framework Totals'!B140,'South West Spends'!$C$1:$C$5018,'Institution by Framework Totals'!A140)</f>
        <v>0</v>
      </c>
      <c r="N140" s="1592">
        <f t="shared" si="11"/>
        <v>0</v>
      </c>
      <c r="O140" s="1592">
        <f t="shared" si="12"/>
        <v>496.19999999999993</v>
      </c>
      <c r="P140" s="1592">
        <f t="shared" si="13"/>
        <v>6.6986999999999997</v>
      </c>
      <c r="Q140" s="14">
        <f t="shared" si="14"/>
        <v>6.6986999999999997</v>
      </c>
    </row>
    <row r="141" spans="1:17" x14ac:dyDescent="0.2">
      <c r="A141" s="1167" t="s">
        <v>131</v>
      </c>
      <c r="B141" s="13" t="s">
        <v>286</v>
      </c>
      <c r="C141" s="140">
        <f>VLOOKUP(B141,'Admin Fees.'!$A$1:$C$46,2,FALSE)</f>
        <v>0.01</v>
      </c>
      <c r="D141" s="506">
        <f>SUMIFS('Inst. by Framework &amp; Suppliers'!$D$2:$D$5720,'Inst. by Framework &amp; Suppliers'!$A$2:$A$5720,$A141,'Inst. by Framework &amp; Suppliers'!$B$2:$B$5720,$B141)</f>
        <v>0</v>
      </c>
      <c r="E141" s="507">
        <f>SUMIFS('Inst. by Framework &amp; Suppliers'!$E$2:$E$5720,'Inst. by Framework &amp; Suppliers'!$A$2:$A$5720,$A141,'Inst. by Framework &amp; Suppliers'!$B$2:$B$5720,$B141)</f>
        <v>0</v>
      </c>
      <c r="F141" s="507">
        <f>SUMIFS('Inst. by Framework &amp; Suppliers'!F$2:F$5720,'Inst. by Framework &amp; Suppliers'!$B$2:$B$5720,$B$2:$B$5336,'Inst. by Framework &amp; Suppliers'!$A$2:$A$5720,$A141)</f>
        <v>0</v>
      </c>
      <c r="G141" s="882">
        <f>SUMIFS('Inst. by Framework &amp; Suppliers'!G$2:G$5720,'Inst. by Framework &amp; Suppliers'!$B$2:$B$5720,$B$2:$B$5336,'Inst. by Framework &amp; Suppliers'!$A$2:$A$5720,$A141)</f>
        <v>0</v>
      </c>
      <c r="H141" s="1444">
        <f>SUMIFS('Inst. by Framework &amp; Suppliers'!H$2:H$5720,'Inst. by Framework &amp; Suppliers'!$B$2:$B$5720,$B$2:$B$5336,'Inst. by Framework &amp; Suppliers'!$A$2:$A$5720,$A141)</f>
        <v>0</v>
      </c>
      <c r="I141" s="1445">
        <f>SUMIFS('Inst. by Framework &amp; Suppliers'!I$2:I$5720,'Inst. by Framework &amp; Suppliers'!$B$2:$B$5720,$B$2:$B$5336,'Inst. by Framework &amp; Suppliers'!$A$2:$A$5720,$A141)</f>
        <v>486.66999999999996</v>
      </c>
      <c r="J141" s="1446">
        <f>SUMIFS('Inst. by Framework &amp; Suppliers'!J$2:J$5720,'Inst. by Framework &amp; Suppliers'!$B$2:$B$5720,$B$2:$B$5336,'Inst. by Framework &amp; Suppliers'!$A$2:$A$5720,$A141)</f>
        <v>0</v>
      </c>
      <c r="K141" s="24">
        <f>SUMIFS('Inst. by Framework &amp; Suppliers'!K$2:K$5720,'Inst. by Framework &amp; Suppliers'!$B$2:$B$5720,$B$2:$B$5336,'Inst. by Framework &amp; Suppliers'!$A$2:$A$5720,$A141)</f>
        <v>862.92000000000007</v>
      </c>
      <c r="L141" s="23">
        <f t="shared" si="10"/>
        <v>0</v>
      </c>
      <c r="M141" s="1592">
        <f>SUMIFS('South West Spends'!$AH$1:$AH$5018,'South West Spends'!$A$1:$A$5018,'Institution by Framework Totals'!B141,'South West Spends'!$C$1:$C$5018,'Institution by Framework Totals'!A141)</f>
        <v>862.92000000000007</v>
      </c>
      <c r="N141" s="1592">
        <f t="shared" si="11"/>
        <v>8.6292000000000009</v>
      </c>
      <c r="O141" s="1592">
        <f t="shared" si="12"/>
        <v>0</v>
      </c>
      <c r="P141" s="1592">
        <f t="shared" si="13"/>
        <v>0</v>
      </c>
      <c r="Q141" s="14">
        <f t="shared" si="14"/>
        <v>8.6292000000000009</v>
      </c>
    </row>
    <row r="142" spans="1:17" x14ac:dyDescent="0.2">
      <c r="A142" s="1167" t="s">
        <v>174</v>
      </c>
      <c r="B142" s="13" t="s">
        <v>286</v>
      </c>
      <c r="C142" s="140">
        <f>VLOOKUP(B142,'Admin Fees.'!$A$1:$C$46,2,FALSE)</f>
        <v>0.01</v>
      </c>
      <c r="D142" s="506">
        <f>SUMIFS('Inst. by Framework &amp; Suppliers'!$D$2:$D$5720,'Inst. by Framework &amp; Suppliers'!$A$2:$A$5720,$A142,'Inst. by Framework &amp; Suppliers'!$B$2:$B$5720,$B142)</f>
        <v>0</v>
      </c>
      <c r="E142" s="507">
        <f>SUMIFS('Inst. by Framework &amp; Suppliers'!$E$2:$E$5720,'Inst. by Framework &amp; Suppliers'!$A$2:$A$5720,$A142,'Inst. by Framework &amp; Suppliers'!$B$2:$B$5720,$B142)</f>
        <v>0</v>
      </c>
      <c r="F142" s="507">
        <f>SUMIFS('Inst. by Framework &amp; Suppliers'!F$2:F$5720,'Inst. by Framework &amp; Suppliers'!$B$2:$B$5720,$B$2:$B$5336,'Inst. by Framework &amp; Suppliers'!$A$2:$A$5720,$A142)</f>
        <v>0</v>
      </c>
      <c r="G142" s="882">
        <f>SUMIFS('Inst. by Framework &amp; Suppliers'!G$2:G$5720,'Inst. by Framework &amp; Suppliers'!$B$2:$B$5720,$B$2:$B$5336,'Inst. by Framework &amp; Suppliers'!$A$2:$A$5720,$A142)</f>
        <v>0</v>
      </c>
      <c r="H142" s="1444">
        <f>SUMIFS('Inst. by Framework &amp; Suppliers'!H$2:H$5720,'Inst. by Framework &amp; Suppliers'!$B$2:$B$5720,$B$2:$B$5336,'Inst. by Framework &amp; Suppliers'!$A$2:$A$5720,$A142)</f>
        <v>0</v>
      </c>
      <c r="I142" s="1445">
        <f>SUMIFS('Inst. by Framework &amp; Suppliers'!I$2:I$5720,'Inst. by Framework &amp; Suppliers'!$B$2:$B$5720,$B$2:$B$5336,'Inst. by Framework &amp; Suppliers'!$A$2:$A$5720,$A142)</f>
        <v>0</v>
      </c>
      <c r="J142" s="1446">
        <f>SUMIFS('Inst. by Framework &amp; Suppliers'!J$2:J$5720,'Inst. by Framework &amp; Suppliers'!$B$2:$B$5720,$B$2:$B$5336,'Inst. by Framework &amp; Suppliers'!$A$2:$A$5720,$A142)</f>
        <v>876.92000000000007</v>
      </c>
      <c r="K142" s="24">
        <f>SUMIFS('Inst. by Framework &amp; Suppliers'!K$2:K$5720,'Inst. by Framework &amp; Suppliers'!$B$2:$B$5720,$B$2:$B$5336,'Inst. by Framework &amp; Suppliers'!$A$2:$A$5720,$A142)</f>
        <v>1242.3200000000002</v>
      </c>
      <c r="L142" s="23">
        <f t="shared" si="10"/>
        <v>11.838420000000003</v>
      </c>
      <c r="M142" s="1592">
        <f>SUMIFS('South West Spends'!$AH$1:$AH$5018,'South West Spends'!$A$1:$A$5018,'Institution by Framework Totals'!B142,'South West Spends'!$C$1:$C$5018,'Institution by Framework Totals'!A142)</f>
        <v>365.4</v>
      </c>
      <c r="N142" s="1592">
        <f t="shared" si="11"/>
        <v>3.6539999999999999</v>
      </c>
      <c r="O142" s="1592">
        <f t="shared" si="12"/>
        <v>876.92000000000019</v>
      </c>
      <c r="P142" s="1592">
        <f t="shared" si="13"/>
        <v>11.838420000000005</v>
      </c>
      <c r="Q142" s="14">
        <f t="shared" si="14"/>
        <v>15.492420000000005</v>
      </c>
    </row>
    <row r="143" spans="1:17" x14ac:dyDescent="0.2">
      <c r="A143" s="1591" t="s">
        <v>244</v>
      </c>
      <c r="B143" s="13" t="s">
        <v>286</v>
      </c>
      <c r="C143" s="140">
        <f>VLOOKUP(B143,'Admin Fees.'!$A$1:$C$46,2,FALSE)</f>
        <v>0.01</v>
      </c>
      <c r="D143" s="506">
        <f>SUMIFS('Inst. by Framework &amp; Suppliers'!$D$2:$D$5720,'Inst. by Framework &amp; Suppliers'!$A$2:$A$5720,$A143,'Inst. by Framework &amp; Suppliers'!$B$2:$B$5720,$B143)</f>
        <v>0</v>
      </c>
      <c r="E143" s="507">
        <f>SUMIFS('Inst. by Framework &amp; Suppliers'!$E$2:$E$5720,'Inst. by Framework &amp; Suppliers'!$A$2:$A$5720,$A143,'Inst. by Framework &amp; Suppliers'!$B$2:$B$5720,$B143)</f>
        <v>0</v>
      </c>
      <c r="F143" s="507">
        <f>SUMIFS('Inst. by Framework &amp; Suppliers'!F$2:F$5720,'Inst. by Framework &amp; Suppliers'!$B$2:$B$5720,$B$2:$B$5336,'Inst. by Framework &amp; Suppliers'!$A$2:$A$5720,$A143)</f>
        <v>0</v>
      </c>
      <c r="G143" s="882">
        <f>SUMIFS('Inst. by Framework &amp; Suppliers'!G$2:G$5720,'Inst. by Framework &amp; Suppliers'!$B$2:$B$5720,$B$2:$B$5336,'Inst. by Framework &amp; Suppliers'!$A$2:$A$5720,$A143)</f>
        <v>0</v>
      </c>
      <c r="H143" s="1444">
        <f>SUMIFS('Inst. by Framework &amp; Suppliers'!H$2:H$5720,'Inst. by Framework &amp; Suppliers'!$B$2:$B$5720,$B$2:$B$5336,'Inst. by Framework &amp; Suppliers'!$A$2:$A$5720,$A143)</f>
        <v>0</v>
      </c>
      <c r="I143" s="1445">
        <f>SUMIFS('Inst. by Framework &amp; Suppliers'!I$2:I$5720,'Inst. by Framework &amp; Suppliers'!$B$2:$B$5720,$B$2:$B$5336,'Inst. by Framework &amp; Suppliers'!$A$2:$A$5720,$A143)</f>
        <v>0</v>
      </c>
      <c r="J143" s="1446">
        <f>SUMIFS('Inst. by Framework &amp; Suppliers'!J$2:J$5720,'Inst. by Framework &amp; Suppliers'!$B$2:$B$5720,$B$2:$B$5336,'Inst. by Framework &amp; Suppliers'!$A$2:$A$5720,$A143)</f>
        <v>0</v>
      </c>
      <c r="K143" s="24">
        <f>SUMIFS('Inst. by Framework &amp; Suppliers'!K$2:K$5720,'Inst. by Framework &amp; Suppliers'!$B$2:$B$5720,$B$2:$B$5336,'Inst. by Framework &amp; Suppliers'!$A$2:$A$5720,$A143)</f>
        <v>1530</v>
      </c>
      <c r="L143" s="23">
        <f t="shared" si="10"/>
        <v>0</v>
      </c>
      <c r="M143" s="1592">
        <f>SUMIFS('South West Spends'!$AH$1:$AH$5018,'South West Spends'!$A$1:$A$5018,'Institution by Framework Totals'!B143,'South West Spends'!$C$1:$C$5018,'Institution by Framework Totals'!A143)</f>
        <v>1530</v>
      </c>
      <c r="N143" s="1592">
        <f t="shared" si="11"/>
        <v>15.3</v>
      </c>
      <c r="O143" s="1592">
        <f t="shared" si="12"/>
        <v>0</v>
      </c>
      <c r="P143" s="1592">
        <f t="shared" si="13"/>
        <v>0</v>
      </c>
      <c r="Q143" s="14">
        <f t="shared" si="14"/>
        <v>15.3</v>
      </c>
    </row>
    <row r="144" spans="1:17" x14ac:dyDescent="0.2">
      <c r="A144" s="1167" t="s">
        <v>132</v>
      </c>
      <c r="B144" s="13" t="s">
        <v>286</v>
      </c>
      <c r="C144" s="140">
        <f>VLOOKUP(B144,'Admin Fees.'!$A$1:$C$46,2,FALSE)</f>
        <v>0.01</v>
      </c>
      <c r="D144" s="506">
        <f>SUMIFS('Inst. by Framework &amp; Suppliers'!$D$2:$D$5720,'Inst. by Framework &amp; Suppliers'!$A$2:$A$5720,$A144,'Inst. by Framework &amp; Suppliers'!$B$2:$B$5720,$B144)</f>
        <v>0</v>
      </c>
      <c r="E144" s="507">
        <f>SUMIFS('Inst. by Framework &amp; Suppliers'!$E$2:$E$5720,'Inst. by Framework &amp; Suppliers'!$A$2:$A$5720,$A144,'Inst. by Framework &amp; Suppliers'!$B$2:$B$5720,$B144)</f>
        <v>0</v>
      </c>
      <c r="F144" s="507">
        <f>SUMIFS('Inst. by Framework &amp; Suppliers'!F$2:F$5720,'Inst. by Framework &amp; Suppliers'!$B$2:$B$5720,$B$2:$B$5336,'Inst. by Framework &amp; Suppliers'!$A$2:$A$5720,$A144)</f>
        <v>0</v>
      </c>
      <c r="G144" s="882">
        <f>SUMIFS('Inst. by Framework &amp; Suppliers'!G$2:G$5720,'Inst. by Framework &amp; Suppliers'!$B$2:$B$5720,$B$2:$B$5336,'Inst. by Framework &amp; Suppliers'!$A$2:$A$5720,$A144)</f>
        <v>0</v>
      </c>
      <c r="H144" s="1444">
        <f>SUMIFS('Inst. by Framework &amp; Suppliers'!H$2:H$5720,'Inst. by Framework &amp; Suppliers'!$B$2:$B$5720,$B$2:$B$5336,'Inst. by Framework &amp; Suppliers'!$A$2:$A$5720,$A144)</f>
        <v>0</v>
      </c>
      <c r="I144" s="1445">
        <f>SUMIFS('Inst. by Framework &amp; Suppliers'!I$2:I$5720,'Inst. by Framework &amp; Suppliers'!$B$2:$B$5720,$B$2:$B$5336,'Inst. by Framework &amp; Suppliers'!$A$2:$A$5720,$A144)</f>
        <v>3098.51</v>
      </c>
      <c r="J144" s="1446">
        <f>SUMIFS('Inst. by Framework &amp; Suppliers'!J$2:J$5720,'Inst. by Framework &amp; Suppliers'!$B$2:$B$5720,$B$2:$B$5336,'Inst. by Framework &amp; Suppliers'!$A$2:$A$5720,$A144)</f>
        <v>2105.85</v>
      </c>
      <c r="K144" s="24">
        <f>SUMIFS('Inst. by Framework &amp; Suppliers'!K$2:K$5720,'Inst. by Framework &amp; Suppliers'!$B$2:$B$5720,$B$2:$B$5336,'Inst. by Framework &amp; Suppliers'!$A$2:$A$5720,$A144)</f>
        <v>4086.8</v>
      </c>
      <c r="L144" s="23">
        <f t="shared" si="10"/>
        <v>28.428975000000001</v>
      </c>
      <c r="M144" s="1592">
        <f>SUMIFS('South West Spends'!$AH$1:$AH$5018,'South West Spends'!$A$1:$A$5018,'Institution by Framework Totals'!B144,'South West Spends'!$C$1:$C$5018,'Institution by Framework Totals'!A144)</f>
        <v>1980.95</v>
      </c>
      <c r="N144" s="1592">
        <f t="shared" si="11"/>
        <v>19.8095</v>
      </c>
      <c r="O144" s="1592">
        <f t="shared" si="12"/>
        <v>2105.8500000000004</v>
      </c>
      <c r="P144" s="1592">
        <f t="shared" si="13"/>
        <v>28.428975000000008</v>
      </c>
      <c r="Q144" s="14">
        <f t="shared" si="14"/>
        <v>48.238475000000008</v>
      </c>
    </row>
    <row r="145" spans="1:17" x14ac:dyDescent="0.2">
      <c r="A145" s="1591" t="s">
        <v>133</v>
      </c>
      <c r="B145" s="13" t="s">
        <v>286</v>
      </c>
      <c r="C145" s="140">
        <f>VLOOKUP(B145,'Admin Fees.'!$A$1:$C$46,2,FALSE)</f>
        <v>0.01</v>
      </c>
      <c r="D145" s="506">
        <f>SUMIFS('Inst. by Framework &amp; Suppliers'!$D$2:$D$5720,'Inst. by Framework &amp; Suppliers'!$A$2:$A$5720,$A145,'Inst. by Framework &amp; Suppliers'!$B$2:$B$5720,$B145)</f>
        <v>0</v>
      </c>
      <c r="E145" s="507">
        <f>SUMIFS('Inst. by Framework &amp; Suppliers'!$E$2:$E$5720,'Inst. by Framework &amp; Suppliers'!$A$2:$A$5720,$A145,'Inst. by Framework &amp; Suppliers'!$B$2:$B$5720,$B145)</f>
        <v>0</v>
      </c>
      <c r="F145" s="507">
        <f>SUMIFS('Inst. by Framework &amp; Suppliers'!F$2:F$5720,'Inst. by Framework &amp; Suppliers'!$B$2:$B$5720,$B$2:$B$5336,'Inst. by Framework &amp; Suppliers'!$A$2:$A$5720,$A145)</f>
        <v>0</v>
      </c>
      <c r="G145" s="882">
        <f>SUMIFS('Inst. by Framework &amp; Suppliers'!G$2:G$5720,'Inst. by Framework &amp; Suppliers'!$B$2:$B$5720,$B$2:$B$5336,'Inst. by Framework &amp; Suppliers'!$A$2:$A$5720,$A145)</f>
        <v>0</v>
      </c>
      <c r="H145" s="1444">
        <f>SUMIFS('Inst. by Framework &amp; Suppliers'!H$2:H$5720,'Inst. by Framework &amp; Suppliers'!$B$2:$B$5720,$B$2:$B$5336,'Inst. by Framework &amp; Suppliers'!$A$2:$A$5720,$A145)</f>
        <v>0</v>
      </c>
      <c r="I145" s="1445">
        <f>SUMIFS('Inst. by Framework &amp; Suppliers'!I$2:I$5720,'Inst. by Framework &amp; Suppliers'!$B$2:$B$5720,$B$2:$B$5336,'Inst. by Framework &amp; Suppliers'!$A$2:$A$5720,$A145)</f>
        <v>0</v>
      </c>
      <c r="J145" s="1446">
        <f>SUMIFS('Inst. by Framework &amp; Suppliers'!J$2:J$5720,'Inst. by Framework &amp; Suppliers'!$B$2:$B$5720,$B$2:$B$5336,'Inst. by Framework &amp; Suppliers'!$A$2:$A$5720,$A145)</f>
        <v>0</v>
      </c>
      <c r="K145" s="24">
        <f>SUMIFS('Inst. by Framework &amp; Suppliers'!K$2:K$5720,'Inst. by Framework &amp; Suppliers'!$B$2:$B$5720,$B$2:$B$5336,'Inst. by Framework &amp; Suppliers'!$A$2:$A$5720,$A145)</f>
        <v>235.91</v>
      </c>
      <c r="L145" s="23">
        <f t="shared" si="10"/>
        <v>0</v>
      </c>
      <c r="M145" s="1592">
        <f>SUMIFS('South West Spends'!$AH$1:$AH$5018,'South West Spends'!$A$1:$A$5018,'Institution by Framework Totals'!B145,'South West Spends'!$C$1:$C$5018,'Institution by Framework Totals'!A145)</f>
        <v>235.91</v>
      </c>
      <c r="N145" s="1592">
        <f t="shared" si="11"/>
        <v>2.3591000000000002</v>
      </c>
      <c r="O145" s="1592">
        <f t="shared" si="12"/>
        <v>0</v>
      </c>
      <c r="P145" s="1592">
        <f t="shared" si="13"/>
        <v>0</v>
      </c>
      <c r="Q145" s="14">
        <f t="shared" si="14"/>
        <v>2.3591000000000002</v>
      </c>
    </row>
    <row r="146" spans="1:17" x14ac:dyDescent="0.2">
      <c r="A146" s="1167" t="s">
        <v>134</v>
      </c>
      <c r="B146" s="13" t="s">
        <v>286</v>
      </c>
      <c r="C146" s="140">
        <f>VLOOKUP(B146,'Admin Fees.'!$A$1:$C$46,2,FALSE)</f>
        <v>0.01</v>
      </c>
      <c r="D146" s="506">
        <f>SUMIFS('Inst. by Framework &amp; Suppliers'!$D$2:$D$5720,'Inst. by Framework &amp; Suppliers'!$A$2:$A$5720,$A146,'Inst. by Framework &amp; Suppliers'!$B$2:$B$5720,$B146)</f>
        <v>0</v>
      </c>
      <c r="E146" s="507">
        <f>SUMIFS('Inst. by Framework &amp; Suppliers'!$E$2:$E$5720,'Inst. by Framework &amp; Suppliers'!$A$2:$A$5720,$A146,'Inst. by Framework &amp; Suppliers'!$B$2:$B$5720,$B146)</f>
        <v>0</v>
      </c>
      <c r="F146" s="507">
        <f>SUMIFS('Inst. by Framework &amp; Suppliers'!F$2:F$5720,'Inst. by Framework &amp; Suppliers'!$B$2:$B$5720,$B$2:$B$5336,'Inst. by Framework &amp; Suppliers'!$A$2:$A$5720,$A146)</f>
        <v>0</v>
      </c>
      <c r="G146" s="882">
        <f>SUMIFS('Inst. by Framework &amp; Suppliers'!G$2:G$5720,'Inst. by Framework &amp; Suppliers'!$B$2:$B$5720,$B$2:$B$5336,'Inst. by Framework &amp; Suppliers'!$A$2:$A$5720,$A146)</f>
        <v>0</v>
      </c>
      <c r="H146" s="1444">
        <f>SUMIFS('Inst. by Framework &amp; Suppliers'!H$2:H$5720,'Inst. by Framework &amp; Suppliers'!$B$2:$B$5720,$B$2:$B$5336,'Inst. by Framework &amp; Suppliers'!$A$2:$A$5720,$A146)</f>
        <v>0</v>
      </c>
      <c r="I146" s="1445">
        <f>SUMIFS('Inst. by Framework &amp; Suppliers'!I$2:I$5720,'Inst. by Framework &amp; Suppliers'!$B$2:$B$5720,$B$2:$B$5336,'Inst. by Framework &amp; Suppliers'!$A$2:$A$5720,$A146)</f>
        <v>1180.4699999999998</v>
      </c>
      <c r="J146" s="1446">
        <f>SUMIFS('Inst. by Framework &amp; Suppliers'!J$2:J$5720,'Inst. by Framework &amp; Suppliers'!$B$2:$B$5720,$B$2:$B$5336,'Inst. by Framework &amp; Suppliers'!$A$2:$A$5720,$A146)</f>
        <v>0</v>
      </c>
      <c r="K146" s="24">
        <f>SUMIFS('Inst. by Framework &amp; Suppliers'!K$2:K$5720,'Inst. by Framework &amp; Suppliers'!$B$2:$B$5720,$B$2:$B$5336,'Inst. by Framework &amp; Suppliers'!$A$2:$A$5720,$A146)</f>
        <v>41.58</v>
      </c>
      <c r="L146" s="23">
        <f t="shared" si="10"/>
        <v>0</v>
      </c>
      <c r="M146" s="1592">
        <f>SUMIFS('South West Spends'!$AH$1:$AH$5018,'South West Spends'!$A$1:$A$5018,'Institution by Framework Totals'!B146,'South West Spends'!$C$1:$C$5018,'Institution by Framework Totals'!A146)</f>
        <v>41.58</v>
      </c>
      <c r="N146" s="1592">
        <f t="shared" si="11"/>
        <v>0.4158</v>
      </c>
      <c r="O146" s="1592">
        <f t="shared" si="12"/>
        <v>0</v>
      </c>
      <c r="P146" s="1592">
        <f t="shared" si="13"/>
        <v>0</v>
      </c>
      <c r="Q146" s="14">
        <f t="shared" si="14"/>
        <v>0.4158</v>
      </c>
    </row>
    <row r="147" spans="1:17" x14ac:dyDescent="0.2">
      <c r="A147" s="1167" t="s">
        <v>135</v>
      </c>
      <c r="B147" s="13" t="s">
        <v>286</v>
      </c>
      <c r="C147" s="140">
        <f>VLOOKUP(B147,'Admin Fees.'!$A$1:$C$46,2,FALSE)</f>
        <v>0.01</v>
      </c>
      <c r="D147" s="506">
        <f>SUMIFS('Inst. by Framework &amp; Suppliers'!$D$2:$D$5720,'Inst. by Framework &amp; Suppliers'!$A$2:$A$5720,$A147,'Inst. by Framework &amp; Suppliers'!$B$2:$B$5720,$B147)</f>
        <v>0</v>
      </c>
      <c r="E147" s="507">
        <f>SUMIFS('Inst. by Framework &amp; Suppliers'!$E$2:$E$5720,'Inst. by Framework &amp; Suppliers'!$A$2:$A$5720,$A147,'Inst. by Framework &amp; Suppliers'!$B$2:$B$5720,$B147)</f>
        <v>0</v>
      </c>
      <c r="F147" s="507">
        <f>SUMIFS('Inst. by Framework &amp; Suppliers'!F$2:F$5720,'Inst. by Framework &amp; Suppliers'!$B$2:$B$5720,$B$2:$B$5336,'Inst. by Framework &amp; Suppliers'!$A$2:$A$5720,$A147)</f>
        <v>0</v>
      </c>
      <c r="G147" s="882">
        <f>SUMIFS('Inst. by Framework &amp; Suppliers'!G$2:G$5720,'Inst. by Framework &amp; Suppliers'!$B$2:$B$5720,$B$2:$B$5336,'Inst. by Framework &amp; Suppliers'!$A$2:$A$5720,$A147)</f>
        <v>0</v>
      </c>
      <c r="H147" s="1444">
        <f>SUMIFS('Inst. by Framework &amp; Suppliers'!H$2:H$5720,'Inst. by Framework &amp; Suppliers'!$B$2:$B$5720,$B$2:$B$5336,'Inst. by Framework &amp; Suppliers'!$A$2:$A$5720,$A147)</f>
        <v>0</v>
      </c>
      <c r="I147" s="1445">
        <f>SUMIFS('Inst. by Framework &amp; Suppliers'!I$2:I$5720,'Inst. by Framework &amp; Suppliers'!$B$2:$B$5720,$B$2:$B$5336,'Inst. by Framework &amp; Suppliers'!$A$2:$A$5720,$A147)</f>
        <v>3176.4099999999994</v>
      </c>
      <c r="J147" s="1446">
        <f>SUMIFS('Inst. by Framework &amp; Suppliers'!J$2:J$5720,'Inst. by Framework &amp; Suppliers'!$B$2:$B$5720,$B$2:$B$5336,'Inst. by Framework &amp; Suppliers'!$A$2:$A$5720,$A147)</f>
        <v>1607.97</v>
      </c>
      <c r="K147" s="24">
        <f>SUMIFS('Inst. by Framework &amp; Suppliers'!K$2:K$5720,'Inst. by Framework &amp; Suppliers'!$B$2:$B$5720,$B$2:$B$5336,'Inst. by Framework &amp; Suppliers'!$A$2:$A$5720,$A147)</f>
        <v>3468.6000000000004</v>
      </c>
      <c r="L147" s="23">
        <f t="shared" si="10"/>
        <v>21.707595000000001</v>
      </c>
      <c r="M147" s="1592">
        <f>SUMIFS('South West Spends'!$AH$1:$AH$5018,'South West Spends'!$A$1:$A$5018,'Institution by Framework Totals'!B147,'South West Spends'!$C$1:$C$5018,'Institution by Framework Totals'!A147)</f>
        <v>1860.63</v>
      </c>
      <c r="N147" s="1592">
        <f t="shared" si="11"/>
        <v>18.606300000000001</v>
      </c>
      <c r="O147" s="1592">
        <f t="shared" si="12"/>
        <v>1607.9700000000003</v>
      </c>
      <c r="P147" s="1592">
        <f t="shared" si="13"/>
        <v>21.707595000000005</v>
      </c>
      <c r="Q147" s="14">
        <f t="shared" si="14"/>
        <v>40.313895000000002</v>
      </c>
    </row>
    <row r="148" spans="1:17" x14ac:dyDescent="0.2">
      <c r="A148" s="1167" t="s">
        <v>137</v>
      </c>
      <c r="B148" s="13" t="s">
        <v>286</v>
      </c>
      <c r="C148" s="140">
        <f>VLOOKUP(B148,'Admin Fees.'!$A$1:$C$46,2,FALSE)</f>
        <v>0.01</v>
      </c>
      <c r="D148" s="506">
        <f>SUMIFS('Inst. by Framework &amp; Suppliers'!$D$2:$D$5720,'Inst. by Framework &amp; Suppliers'!$A$2:$A$5720,$A148,'Inst. by Framework &amp; Suppliers'!$B$2:$B$5720,$B148)</f>
        <v>0</v>
      </c>
      <c r="E148" s="507">
        <f>SUMIFS('Inst. by Framework &amp; Suppliers'!$E$2:$E$5720,'Inst. by Framework &amp; Suppliers'!$A$2:$A$5720,$A148,'Inst. by Framework &amp; Suppliers'!$B$2:$B$5720,$B148)</f>
        <v>0</v>
      </c>
      <c r="F148" s="507">
        <f>SUMIFS('Inst. by Framework &amp; Suppliers'!F$2:F$5720,'Inst. by Framework &amp; Suppliers'!$B$2:$B$5720,$B$2:$B$5336,'Inst. by Framework &amp; Suppliers'!$A$2:$A$5720,$A148)</f>
        <v>0</v>
      </c>
      <c r="G148" s="882">
        <f>SUMIFS('Inst. by Framework &amp; Suppliers'!G$2:G$5720,'Inst. by Framework &amp; Suppliers'!$B$2:$B$5720,$B$2:$B$5336,'Inst. by Framework &amp; Suppliers'!$A$2:$A$5720,$A148)</f>
        <v>0</v>
      </c>
      <c r="H148" s="1444">
        <f>SUMIFS('Inst. by Framework &amp; Suppliers'!H$2:H$5720,'Inst. by Framework &amp; Suppliers'!$B$2:$B$5720,$B$2:$B$5336,'Inst. by Framework &amp; Suppliers'!$A$2:$A$5720,$A148)</f>
        <v>0</v>
      </c>
      <c r="I148" s="1445">
        <f>SUMIFS('Inst. by Framework &amp; Suppliers'!I$2:I$5720,'Inst. by Framework &amp; Suppliers'!$B$2:$B$5720,$B$2:$B$5336,'Inst. by Framework &amp; Suppliers'!$A$2:$A$5720,$A148)</f>
        <v>147.92000000000002</v>
      </c>
      <c r="J148" s="1446">
        <f>SUMIFS('Inst. by Framework &amp; Suppliers'!J$2:J$5720,'Inst. by Framework &amp; Suppliers'!$B$2:$B$5720,$B$2:$B$5336,'Inst. by Framework &amp; Suppliers'!$A$2:$A$5720,$A148)</f>
        <v>0</v>
      </c>
      <c r="K148" s="24">
        <f>SUMIFS('Inst. by Framework &amp; Suppliers'!K$2:K$5720,'Inst. by Framework &amp; Suppliers'!$B$2:$B$5720,$B$2:$B$5336,'Inst. by Framework &amp; Suppliers'!$A$2:$A$5720,$A148)</f>
        <v>0</v>
      </c>
      <c r="L148" s="23">
        <f t="shared" si="10"/>
        <v>0</v>
      </c>
      <c r="M148" s="1592">
        <f>SUMIFS('South West Spends'!$AH$1:$AH$5018,'South West Spends'!$A$1:$A$5018,'Institution by Framework Totals'!B148,'South West Spends'!$C$1:$C$5018,'Institution by Framework Totals'!A148)</f>
        <v>0</v>
      </c>
      <c r="N148" s="1592">
        <f t="shared" si="11"/>
        <v>0</v>
      </c>
      <c r="O148" s="1592">
        <f t="shared" si="12"/>
        <v>0</v>
      </c>
      <c r="P148" s="1592">
        <f t="shared" si="13"/>
        <v>0</v>
      </c>
      <c r="Q148" s="14">
        <f t="shared" si="14"/>
        <v>0</v>
      </c>
    </row>
    <row r="149" spans="1:17" x14ac:dyDescent="0.2">
      <c r="A149" s="1395" t="s">
        <v>139</v>
      </c>
      <c r="B149" s="13" t="s">
        <v>286</v>
      </c>
      <c r="C149" s="140">
        <f>VLOOKUP(B149,'Admin Fees.'!$A$1:$C$46,2,FALSE)</f>
        <v>0.01</v>
      </c>
      <c r="D149" s="506">
        <f>SUMIFS('Inst. by Framework &amp; Suppliers'!$D$2:$D$5720,'Inst. by Framework &amp; Suppliers'!$A$2:$A$5720,$A149,'Inst. by Framework &amp; Suppliers'!$B$2:$B$5720,$B149)</f>
        <v>0</v>
      </c>
      <c r="E149" s="507">
        <f>SUMIFS('Inst. by Framework &amp; Suppliers'!$E$2:$E$5720,'Inst. by Framework &amp; Suppliers'!$A$2:$A$5720,$A149,'Inst. by Framework &amp; Suppliers'!$B$2:$B$5720,$B149)</f>
        <v>0</v>
      </c>
      <c r="F149" s="507">
        <f>SUMIFS('Inst. by Framework &amp; Suppliers'!F$2:F$5720,'Inst. by Framework &amp; Suppliers'!$B$2:$B$5720,$B$2:$B$5336,'Inst. by Framework &amp; Suppliers'!$A$2:$A$5720,$A149)</f>
        <v>0</v>
      </c>
      <c r="G149" s="882">
        <f>SUMIFS('Inst. by Framework &amp; Suppliers'!G$2:G$5720,'Inst. by Framework &amp; Suppliers'!$B$2:$B$5720,$B$2:$B$5336,'Inst. by Framework &amp; Suppliers'!$A$2:$A$5720,$A149)</f>
        <v>0</v>
      </c>
      <c r="H149" s="1444">
        <f>SUMIFS('Inst. by Framework &amp; Suppliers'!H$2:H$5720,'Inst. by Framework &amp; Suppliers'!$B$2:$B$5720,$B$2:$B$5336,'Inst. by Framework &amp; Suppliers'!$A$2:$A$5720,$A149)</f>
        <v>0</v>
      </c>
      <c r="I149" s="1445">
        <f>SUMIFS('Inst. by Framework &amp; Suppliers'!I$2:I$5720,'Inst. by Framework &amp; Suppliers'!$B$2:$B$5720,$B$2:$B$5336,'Inst. by Framework &amp; Suppliers'!$A$2:$A$5720,$A149)</f>
        <v>5202.13</v>
      </c>
      <c r="J149" s="1446">
        <f>SUMIFS('Inst. by Framework &amp; Suppliers'!J$2:J$5720,'Inst. by Framework &amp; Suppliers'!$B$2:$B$5720,$B$2:$B$5336,'Inst. by Framework &amp; Suppliers'!$A$2:$A$5720,$A149)</f>
        <v>2482.0500000000002</v>
      </c>
      <c r="K149" s="24">
        <f>SUMIFS('Inst. by Framework &amp; Suppliers'!K$2:K$5720,'Inst. by Framework &amp; Suppliers'!$B$2:$B$5720,$B$2:$B$5336,'Inst. by Framework &amp; Suppliers'!$A$2:$A$5720,$A149)</f>
        <v>3733.08</v>
      </c>
      <c r="L149" s="23">
        <f t="shared" si="10"/>
        <v>33.507675000000006</v>
      </c>
      <c r="M149" s="1592">
        <f>SUMIFS('South West Spends'!$AH$1:$AH$5018,'South West Spends'!$A$1:$A$5018,'Institution by Framework Totals'!B149,'South West Spends'!$C$1:$C$5018,'Institution by Framework Totals'!A149)</f>
        <v>1251.03</v>
      </c>
      <c r="N149" s="1592">
        <f t="shared" si="11"/>
        <v>12.510300000000001</v>
      </c>
      <c r="O149" s="1592">
        <f t="shared" si="12"/>
        <v>2482.0500000000002</v>
      </c>
      <c r="P149" s="1592">
        <f t="shared" si="13"/>
        <v>33.507675000000006</v>
      </c>
      <c r="Q149" s="14">
        <f t="shared" si="14"/>
        <v>46.017975000000007</v>
      </c>
    </row>
    <row r="150" spans="1:17" x14ac:dyDescent="0.2">
      <c r="A150" s="1167" t="s">
        <v>156</v>
      </c>
      <c r="B150" s="13" t="s">
        <v>286</v>
      </c>
      <c r="C150" s="140">
        <f>VLOOKUP(B150,'Admin Fees.'!$A$1:$C$46,2,FALSE)</f>
        <v>0.01</v>
      </c>
      <c r="D150" s="506">
        <f>SUMIFS('Inst. by Framework &amp; Suppliers'!$D$2:$D$5720,'Inst. by Framework &amp; Suppliers'!$A$2:$A$5720,$A150,'Inst. by Framework &amp; Suppliers'!$B$2:$B$5720,$B150)</f>
        <v>0</v>
      </c>
      <c r="E150" s="507">
        <f>SUMIFS('Inst. by Framework &amp; Suppliers'!$E$2:$E$5720,'Inst. by Framework &amp; Suppliers'!$A$2:$A$5720,$A150,'Inst. by Framework &amp; Suppliers'!$B$2:$B$5720,$B150)</f>
        <v>0</v>
      </c>
      <c r="F150" s="507">
        <f>SUMIFS('Inst. by Framework &amp; Suppliers'!F$2:F$5720,'Inst. by Framework &amp; Suppliers'!$B$2:$B$5720,$B$2:$B$5336,'Inst. by Framework &amp; Suppliers'!$A$2:$A$5720,$A150)</f>
        <v>0</v>
      </c>
      <c r="G150" s="882">
        <f>SUMIFS('Inst. by Framework &amp; Suppliers'!G$2:G$5720,'Inst. by Framework &amp; Suppliers'!$B$2:$B$5720,$B$2:$B$5336,'Inst. by Framework &amp; Suppliers'!$A$2:$A$5720,$A150)</f>
        <v>0</v>
      </c>
      <c r="H150" s="1444">
        <f>SUMIFS('Inst. by Framework &amp; Suppliers'!H$2:H$5720,'Inst. by Framework &amp; Suppliers'!$B$2:$B$5720,$B$2:$B$5336,'Inst. by Framework &amp; Suppliers'!$A$2:$A$5720,$A150)</f>
        <v>0</v>
      </c>
      <c r="I150" s="1445">
        <f>SUMIFS('Inst. by Framework &amp; Suppliers'!I$2:I$5720,'Inst. by Framework &amp; Suppliers'!$B$2:$B$5720,$B$2:$B$5336,'Inst. by Framework &amp; Suppliers'!$A$2:$A$5720,$A150)</f>
        <v>2274.63</v>
      </c>
      <c r="J150" s="1446">
        <f>SUMIFS('Inst. by Framework &amp; Suppliers'!J$2:J$5720,'Inst. by Framework &amp; Suppliers'!$B$2:$B$5720,$B$2:$B$5336,'Inst. by Framework &amp; Suppliers'!$A$2:$A$5720,$A150)</f>
        <v>0</v>
      </c>
      <c r="K150" s="24">
        <f>SUMIFS('Inst. by Framework &amp; Suppliers'!K$2:K$5720,'Inst. by Framework &amp; Suppliers'!$B$2:$B$5720,$B$2:$B$5336,'Inst. by Framework &amp; Suppliers'!$A$2:$A$5720,$A150)</f>
        <v>241.28</v>
      </c>
      <c r="L150" s="23">
        <f t="shared" si="10"/>
        <v>0</v>
      </c>
      <c r="M150" s="1592">
        <f>SUMIFS('South West Spends'!$AH$1:$AH$5018,'South West Spends'!$A$1:$A$5018,'Institution by Framework Totals'!B150,'South West Spends'!$C$1:$C$5018,'Institution by Framework Totals'!A150)</f>
        <v>241.28</v>
      </c>
      <c r="N150" s="1592">
        <f t="shared" si="11"/>
        <v>2.4128000000000003</v>
      </c>
      <c r="O150" s="1592">
        <f t="shared" si="12"/>
        <v>0</v>
      </c>
      <c r="P150" s="1592">
        <f t="shared" si="13"/>
        <v>0</v>
      </c>
      <c r="Q150" s="14">
        <f t="shared" si="14"/>
        <v>2.4128000000000003</v>
      </c>
    </row>
    <row r="151" spans="1:17" x14ac:dyDescent="0.2">
      <c r="A151" s="1167" t="s">
        <v>153</v>
      </c>
      <c r="B151" s="13" t="s">
        <v>286</v>
      </c>
      <c r="C151" s="140">
        <f>VLOOKUP(B151,'Admin Fees.'!$A$1:$C$46,2,FALSE)</f>
        <v>0.01</v>
      </c>
      <c r="D151" s="506">
        <f>SUMIFS('Inst. by Framework &amp; Suppliers'!$D$2:$D$5720,'Inst. by Framework &amp; Suppliers'!$A$2:$A$5720,$A151,'Inst. by Framework &amp; Suppliers'!$B$2:$B$5720,$B151)</f>
        <v>0</v>
      </c>
      <c r="E151" s="507">
        <f>SUMIFS('Inst. by Framework &amp; Suppliers'!$E$2:$E$5720,'Inst. by Framework &amp; Suppliers'!$A$2:$A$5720,$A151,'Inst. by Framework &amp; Suppliers'!$B$2:$B$5720,$B151)</f>
        <v>0</v>
      </c>
      <c r="F151" s="507">
        <f>SUMIFS('Inst. by Framework &amp; Suppliers'!F$2:F$5720,'Inst. by Framework &amp; Suppliers'!$B$2:$B$5720,$B$2:$B$5336,'Inst. by Framework &amp; Suppliers'!$A$2:$A$5720,$A151)</f>
        <v>0</v>
      </c>
      <c r="G151" s="882">
        <f>SUMIFS('Inst. by Framework &amp; Suppliers'!G$2:G$5720,'Inst. by Framework &amp; Suppliers'!$B$2:$B$5720,$B$2:$B$5336,'Inst. by Framework &amp; Suppliers'!$A$2:$A$5720,$A151)</f>
        <v>0</v>
      </c>
      <c r="H151" s="1444">
        <f>SUMIFS('Inst. by Framework &amp; Suppliers'!H$2:H$5720,'Inst. by Framework &amp; Suppliers'!$B$2:$B$5720,$B$2:$B$5336,'Inst. by Framework &amp; Suppliers'!$A$2:$A$5720,$A151)</f>
        <v>0</v>
      </c>
      <c r="I151" s="1445">
        <f>SUMIFS('Inst. by Framework &amp; Suppliers'!I$2:I$5720,'Inst. by Framework &amp; Suppliers'!$B$2:$B$5720,$B$2:$B$5336,'Inst. by Framework &amp; Suppliers'!$A$2:$A$5720,$A151)</f>
        <v>40304.179999999993</v>
      </c>
      <c r="J151" s="1446">
        <f>SUMIFS('Inst. by Framework &amp; Suppliers'!J$2:J$5720,'Inst. by Framework &amp; Suppliers'!$B$2:$B$5720,$B$2:$B$5336,'Inst. by Framework &amp; Suppliers'!$A$2:$A$5720,$A151)</f>
        <v>63177.14</v>
      </c>
      <c r="K151" s="24">
        <f>SUMIFS('Inst. by Framework &amp; Suppliers'!K$2:K$5720,'Inst. by Framework &amp; Suppliers'!$B$2:$B$5720,$B$2:$B$5336,'Inst. by Framework &amp; Suppliers'!$A$2:$A$5720,$A151)</f>
        <v>79397.98</v>
      </c>
      <c r="L151" s="23">
        <f t="shared" si="10"/>
        <v>852.89139000000011</v>
      </c>
      <c r="M151" s="1592">
        <f>SUMIFS('South West Spends'!$AH$1:$AH$5018,'South West Spends'!$A$1:$A$5018,'Institution by Framework Totals'!B151,'South West Spends'!$C$1:$C$5018,'Institution by Framework Totals'!A151)</f>
        <v>16220.84</v>
      </c>
      <c r="N151" s="1592">
        <f t="shared" si="11"/>
        <v>162.20840000000001</v>
      </c>
      <c r="O151" s="1592">
        <f t="shared" si="12"/>
        <v>63177.14</v>
      </c>
      <c r="P151" s="1592">
        <f t="shared" si="13"/>
        <v>852.89139000000011</v>
      </c>
      <c r="Q151" s="14">
        <f t="shared" si="14"/>
        <v>1015.0997900000001</v>
      </c>
    </row>
    <row r="152" spans="1:17" x14ac:dyDescent="0.2">
      <c r="A152" s="1167" t="s">
        <v>141</v>
      </c>
      <c r="B152" s="13" t="s">
        <v>286</v>
      </c>
      <c r="C152" s="140">
        <f>VLOOKUP(B152,'Admin Fees.'!$A$1:$C$46,2,FALSE)</f>
        <v>0.01</v>
      </c>
      <c r="D152" s="506">
        <f>SUMIFS('Inst. by Framework &amp; Suppliers'!$D$2:$D$5720,'Inst. by Framework &amp; Suppliers'!$A$2:$A$5720,$A152,'Inst. by Framework &amp; Suppliers'!$B$2:$B$5720,$B152)</f>
        <v>0</v>
      </c>
      <c r="E152" s="507">
        <f>SUMIFS('Inst. by Framework &amp; Suppliers'!$E$2:$E$5720,'Inst. by Framework &amp; Suppliers'!$A$2:$A$5720,$A152,'Inst. by Framework &amp; Suppliers'!$B$2:$B$5720,$B152)</f>
        <v>0</v>
      </c>
      <c r="F152" s="507">
        <f>SUMIFS('Inst. by Framework &amp; Suppliers'!F$2:F$5720,'Inst. by Framework &amp; Suppliers'!$B$2:$B$5720,$B$2:$B$5336,'Inst. by Framework &amp; Suppliers'!$A$2:$A$5720,$A152)</f>
        <v>0</v>
      </c>
      <c r="G152" s="882">
        <f>SUMIFS('Inst. by Framework &amp; Suppliers'!G$2:G$5720,'Inst. by Framework &amp; Suppliers'!$B$2:$B$5720,$B$2:$B$5336,'Inst. by Framework &amp; Suppliers'!$A$2:$A$5720,$A152)</f>
        <v>0</v>
      </c>
      <c r="H152" s="1444">
        <f>SUMIFS('Inst. by Framework &amp; Suppliers'!H$2:H$5720,'Inst. by Framework &amp; Suppliers'!$B$2:$B$5720,$B$2:$B$5336,'Inst. by Framework &amp; Suppliers'!$A$2:$A$5720,$A152)</f>
        <v>0</v>
      </c>
      <c r="I152" s="1445">
        <f>SUMIFS('Inst. by Framework &amp; Suppliers'!I$2:I$5720,'Inst. by Framework &amp; Suppliers'!$B$2:$B$5720,$B$2:$B$5336,'Inst. by Framework &amp; Suppliers'!$A$2:$A$5720,$A152)</f>
        <v>6110.68</v>
      </c>
      <c r="J152" s="1446">
        <f>SUMIFS('Inst. by Framework &amp; Suppliers'!J$2:J$5720,'Inst. by Framework &amp; Suppliers'!$B$2:$B$5720,$B$2:$B$5336,'Inst. by Framework &amp; Suppliers'!$A$2:$A$5720,$A152)</f>
        <v>0</v>
      </c>
      <c r="K152" s="24">
        <f>SUMIFS('Inst. by Framework &amp; Suppliers'!K$2:K$5720,'Inst. by Framework &amp; Suppliers'!$B$2:$B$5720,$B$2:$B$5336,'Inst. by Framework &amp; Suppliers'!$A$2:$A$5720,$A152)</f>
        <v>2375.25</v>
      </c>
      <c r="L152" s="23">
        <f t="shared" si="10"/>
        <v>0</v>
      </c>
      <c r="M152" s="1592">
        <f>SUMIFS('South West Spends'!$AH$1:$AH$5018,'South West Spends'!$A$1:$A$5018,'Institution by Framework Totals'!B152,'South West Spends'!$C$1:$C$5018,'Institution by Framework Totals'!A152)</f>
        <v>2375.25</v>
      </c>
      <c r="N152" s="1592">
        <f t="shared" si="11"/>
        <v>23.752500000000001</v>
      </c>
      <c r="O152" s="1592">
        <f t="shared" si="12"/>
        <v>0</v>
      </c>
      <c r="P152" s="1592">
        <f t="shared" si="13"/>
        <v>0</v>
      </c>
      <c r="Q152" s="14">
        <f t="shared" si="14"/>
        <v>23.752500000000001</v>
      </c>
    </row>
    <row r="153" spans="1:17" x14ac:dyDescent="0.2">
      <c r="A153" s="1145" t="s">
        <v>142</v>
      </c>
      <c r="B153" s="13" t="s">
        <v>286</v>
      </c>
      <c r="C153" s="140">
        <f>VLOOKUP(B153,'Admin Fees.'!$A$1:$C$46,2,FALSE)</f>
        <v>0.01</v>
      </c>
      <c r="D153" s="506">
        <f>SUMIFS('Inst. by Framework &amp; Suppliers'!$D$2:$D$5720,'Inst. by Framework &amp; Suppliers'!$A$2:$A$5720,$A153,'Inst. by Framework &amp; Suppliers'!$B$2:$B$5720,$B153)</f>
        <v>0</v>
      </c>
      <c r="E153" s="507">
        <f>SUMIFS('Inst. by Framework &amp; Suppliers'!$E$2:$E$5720,'Inst. by Framework &amp; Suppliers'!$A$2:$A$5720,$A153,'Inst. by Framework &amp; Suppliers'!$B$2:$B$5720,$B153)</f>
        <v>0</v>
      </c>
      <c r="F153" s="507">
        <f>SUMIFS('Inst. by Framework &amp; Suppliers'!F$2:F$5720,'Inst. by Framework &amp; Suppliers'!$B$2:$B$5720,$B$2:$B$5336,'Inst. by Framework &amp; Suppliers'!$A$2:$A$5720,$A153)</f>
        <v>0</v>
      </c>
      <c r="G153" s="882">
        <f>SUMIFS('Inst. by Framework &amp; Suppliers'!G$2:G$5720,'Inst. by Framework &amp; Suppliers'!$B$2:$B$5720,$B$2:$B$5336,'Inst. by Framework &amp; Suppliers'!$A$2:$A$5720,$A153)</f>
        <v>0</v>
      </c>
      <c r="H153" s="1444">
        <f>SUMIFS('Inst. by Framework &amp; Suppliers'!H$2:H$5720,'Inst. by Framework &amp; Suppliers'!$B$2:$B$5720,$B$2:$B$5336,'Inst. by Framework &amp; Suppliers'!$A$2:$A$5720,$A153)</f>
        <v>0</v>
      </c>
      <c r="I153" s="1445">
        <f>SUMIFS('Inst. by Framework &amp; Suppliers'!I$2:I$5720,'Inst. by Framework &amp; Suppliers'!$B$2:$B$5720,$B$2:$B$5336,'Inst. by Framework &amp; Suppliers'!$A$2:$A$5720,$A153)</f>
        <v>15029.86</v>
      </c>
      <c r="J153" s="1446">
        <f>SUMIFS('Inst. by Framework &amp; Suppliers'!J$2:J$5720,'Inst. by Framework &amp; Suppliers'!$B$2:$B$5720,$B$2:$B$5336,'Inst. by Framework &amp; Suppliers'!$A$2:$A$5720,$A153)</f>
        <v>60.46</v>
      </c>
      <c r="K153" s="24">
        <f>SUMIFS('Inst. by Framework &amp; Suppliers'!K$2:K$5720,'Inst. by Framework &amp; Suppliers'!$B$2:$B$5720,$B$2:$B$5336,'Inst. by Framework &amp; Suppliers'!$A$2:$A$5720,$A153)</f>
        <v>4353.2699999999995</v>
      </c>
      <c r="L153" s="23">
        <f t="shared" si="10"/>
        <v>0.8162100000000001</v>
      </c>
      <c r="M153" s="1592">
        <f>SUMIFS('South West Spends'!$AH$1:$AH$5018,'South West Spends'!$A$1:$A$5018,'Institution by Framework Totals'!B153,'South West Spends'!$C$1:$C$5018,'Institution by Framework Totals'!A153)</f>
        <v>4292.8099999999995</v>
      </c>
      <c r="N153" s="1592">
        <f t="shared" si="11"/>
        <v>42.928099999999993</v>
      </c>
      <c r="O153" s="1592">
        <f t="shared" si="12"/>
        <v>60.460000000000036</v>
      </c>
      <c r="P153" s="1592">
        <f t="shared" si="13"/>
        <v>0.81621000000000055</v>
      </c>
      <c r="Q153" s="14">
        <f t="shared" si="14"/>
        <v>43.744309999999992</v>
      </c>
    </row>
    <row r="154" spans="1:17" x14ac:dyDescent="0.2">
      <c r="A154" s="1145" t="s">
        <v>143</v>
      </c>
      <c r="B154" s="13" t="s">
        <v>286</v>
      </c>
      <c r="C154" s="140">
        <f>VLOOKUP(B154,'Admin Fees.'!$A$1:$C$46,2,FALSE)</f>
        <v>0.01</v>
      </c>
      <c r="D154" s="506">
        <f>SUMIFS('Inst. by Framework &amp; Suppliers'!$D$2:$D$5720,'Inst. by Framework &amp; Suppliers'!$A$2:$A$5720,$A154,'Inst. by Framework &amp; Suppliers'!$B$2:$B$5720,$B154)</f>
        <v>0</v>
      </c>
      <c r="E154" s="507">
        <f>SUMIFS('Inst. by Framework &amp; Suppliers'!$E$2:$E$5720,'Inst. by Framework &amp; Suppliers'!$A$2:$A$5720,$A154,'Inst. by Framework &amp; Suppliers'!$B$2:$B$5720,$B154)</f>
        <v>0</v>
      </c>
      <c r="F154" s="507">
        <f>SUMIFS('Inst. by Framework &amp; Suppliers'!F$2:F$5720,'Inst. by Framework &amp; Suppliers'!$B$2:$B$5720,$B$2:$B$5336,'Inst. by Framework &amp; Suppliers'!$A$2:$A$5720,$A154)</f>
        <v>0</v>
      </c>
      <c r="G154" s="882">
        <f>SUMIFS('Inst. by Framework &amp; Suppliers'!G$2:G$5720,'Inst. by Framework &amp; Suppliers'!$B$2:$B$5720,$B$2:$B$5336,'Inst. by Framework &amp; Suppliers'!$A$2:$A$5720,$A154)</f>
        <v>0</v>
      </c>
      <c r="H154" s="1444">
        <f>SUMIFS('Inst. by Framework &amp; Suppliers'!H$2:H$5720,'Inst. by Framework &amp; Suppliers'!$B$2:$B$5720,$B$2:$B$5336,'Inst. by Framework &amp; Suppliers'!$A$2:$A$5720,$A154)</f>
        <v>0</v>
      </c>
      <c r="I154" s="1445">
        <f>SUMIFS('Inst. by Framework &amp; Suppliers'!I$2:I$5720,'Inst. by Framework &amp; Suppliers'!$B$2:$B$5720,$B$2:$B$5336,'Inst. by Framework &amp; Suppliers'!$A$2:$A$5720,$A154)</f>
        <v>3604.2799999999997</v>
      </c>
      <c r="J154" s="1446">
        <f>SUMIFS('Inst. by Framework &amp; Suppliers'!J$2:J$5720,'Inst. by Framework &amp; Suppliers'!$B$2:$B$5720,$B$2:$B$5336,'Inst. by Framework &amp; Suppliers'!$A$2:$A$5720,$A154)</f>
        <v>6045.25</v>
      </c>
      <c r="K154" s="24">
        <f>SUMIFS('Inst. by Framework &amp; Suppliers'!K$2:K$5720,'Inst. by Framework &amp; Suppliers'!$B$2:$B$5720,$B$2:$B$5336,'Inst. by Framework &amp; Suppliers'!$A$2:$A$5720,$A154)</f>
        <v>13575.89</v>
      </c>
      <c r="L154" s="23">
        <f t="shared" si="10"/>
        <v>81.610875000000007</v>
      </c>
      <c r="M154" s="1592">
        <f>SUMIFS('South West Spends'!$AH$1:$AH$5018,'South West Spends'!$A$1:$A$5018,'Institution by Framework Totals'!B154,'South West Spends'!$C$1:$C$5018,'Institution by Framework Totals'!A154)</f>
        <v>7530.64</v>
      </c>
      <c r="N154" s="1592">
        <f t="shared" si="11"/>
        <v>75.306400000000011</v>
      </c>
      <c r="O154" s="1592">
        <f t="shared" si="12"/>
        <v>6045.2499999999991</v>
      </c>
      <c r="P154" s="1592">
        <f t="shared" si="13"/>
        <v>81.610874999999993</v>
      </c>
      <c r="Q154" s="14">
        <f t="shared" si="14"/>
        <v>156.91727500000002</v>
      </c>
    </row>
    <row r="155" spans="1:17" x14ac:dyDescent="0.2">
      <c r="A155" s="1145" t="s">
        <v>144</v>
      </c>
      <c r="B155" s="13" t="s">
        <v>286</v>
      </c>
      <c r="C155" s="140">
        <f>VLOOKUP(B155,'Admin Fees.'!$A$1:$C$46,2,FALSE)</f>
        <v>0.01</v>
      </c>
      <c r="D155" s="506">
        <f>SUMIFS('Inst. by Framework &amp; Suppliers'!$D$2:$D$5720,'Inst. by Framework &amp; Suppliers'!$A$2:$A$5720,$A155,'Inst. by Framework &amp; Suppliers'!$B$2:$B$5720,$B155)</f>
        <v>0</v>
      </c>
      <c r="E155" s="507">
        <f>SUMIFS('Inst. by Framework &amp; Suppliers'!$E$2:$E$5720,'Inst. by Framework &amp; Suppliers'!$A$2:$A$5720,$A155,'Inst. by Framework &amp; Suppliers'!$B$2:$B$5720,$B155)</f>
        <v>0</v>
      </c>
      <c r="F155" s="507">
        <f>SUMIFS('Inst. by Framework &amp; Suppliers'!F$2:F$5720,'Inst. by Framework &amp; Suppliers'!$B$2:$B$5720,$B$2:$B$5336,'Inst. by Framework &amp; Suppliers'!$A$2:$A$5720,$A155)</f>
        <v>0</v>
      </c>
      <c r="G155" s="882">
        <f>SUMIFS('Inst. by Framework &amp; Suppliers'!G$2:G$5720,'Inst. by Framework &amp; Suppliers'!$B$2:$B$5720,$B$2:$B$5336,'Inst. by Framework &amp; Suppliers'!$A$2:$A$5720,$A155)</f>
        <v>0</v>
      </c>
      <c r="H155" s="1444">
        <f>SUMIFS('Inst. by Framework &amp; Suppliers'!H$2:H$5720,'Inst. by Framework &amp; Suppliers'!$B$2:$B$5720,$B$2:$B$5336,'Inst. by Framework &amp; Suppliers'!$A$2:$A$5720,$A155)</f>
        <v>0</v>
      </c>
      <c r="I155" s="1445">
        <f>SUMIFS('Inst. by Framework &amp; Suppliers'!I$2:I$5720,'Inst. by Framework &amp; Suppliers'!$B$2:$B$5720,$B$2:$B$5336,'Inst. by Framework &amp; Suppliers'!$A$2:$A$5720,$A155)</f>
        <v>15899.49</v>
      </c>
      <c r="J155" s="1446">
        <f>SUMIFS('Inst. by Framework &amp; Suppliers'!J$2:J$5720,'Inst. by Framework &amp; Suppliers'!$B$2:$B$5720,$B$2:$B$5336,'Inst. by Framework &amp; Suppliers'!$A$2:$A$5720,$A155)</f>
        <v>5153.3899999999994</v>
      </c>
      <c r="K155" s="24">
        <f>SUMIFS('Inst. by Framework &amp; Suppliers'!K$2:K$5720,'Inst. by Framework &amp; Suppliers'!$B$2:$B$5720,$B$2:$B$5336,'Inst. by Framework &amp; Suppliers'!$A$2:$A$5720,$A155)</f>
        <v>14620.32</v>
      </c>
      <c r="L155" s="23">
        <f t="shared" si="10"/>
        <v>69.570764999999994</v>
      </c>
      <c r="M155" s="1592">
        <f>SUMIFS('South West Spends'!$AH$1:$AH$5018,'South West Spends'!$A$1:$A$5018,'Institution by Framework Totals'!B155,'South West Spends'!$C$1:$C$5018,'Institution by Framework Totals'!A155)</f>
        <v>9466.93</v>
      </c>
      <c r="N155" s="1592">
        <f t="shared" si="11"/>
        <v>94.669300000000007</v>
      </c>
      <c r="O155" s="1592">
        <f t="shared" si="12"/>
        <v>5153.3899999999994</v>
      </c>
      <c r="P155" s="1592">
        <f t="shared" si="13"/>
        <v>69.570764999999994</v>
      </c>
      <c r="Q155" s="14">
        <f t="shared" si="14"/>
        <v>164.24006500000002</v>
      </c>
    </row>
    <row r="156" spans="1:17" x14ac:dyDescent="0.2">
      <c r="A156" s="1145" t="s">
        <v>170</v>
      </c>
      <c r="B156" s="13" t="s">
        <v>286</v>
      </c>
      <c r="C156" s="140">
        <f>VLOOKUP(B156,'Admin Fees.'!$A$1:$C$46,2,FALSE)</f>
        <v>0.01</v>
      </c>
      <c r="D156" s="506">
        <f>SUMIFS('Inst. by Framework &amp; Suppliers'!$D$2:$D$5720,'Inst. by Framework &amp; Suppliers'!$A$2:$A$5720,$A156,'Inst. by Framework &amp; Suppliers'!$B$2:$B$5720,$B156)</f>
        <v>0</v>
      </c>
      <c r="E156" s="507">
        <f>SUMIFS('Inst. by Framework &amp; Suppliers'!$E$2:$E$5720,'Inst. by Framework &amp; Suppliers'!$A$2:$A$5720,$A156,'Inst. by Framework &amp; Suppliers'!$B$2:$B$5720,$B156)</f>
        <v>0</v>
      </c>
      <c r="F156" s="507">
        <f>SUMIFS('Inst. by Framework &amp; Suppliers'!F$2:F$5720,'Inst. by Framework &amp; Suppliers'!$B$2:$B$5720,$B$2:$B$5336,'Inst. by Framework &amp; Suppliers'!$A$2:$A$5720,$A156)</f>
        <v>0</v>
      </c>
      <c r="G156" s="882">
        <f>SUMIFS('Inst. by Framework &amp; Suppliers'!G$2:G$5720,'Inst. by Framework &amp; Suppliers'!$B$2:$B$5720,$B$2:$B$5336,'Inst. by Framework &amp; Suppliers'!$A$2:$A$5720,$A156)</f>
        <v>0</v>
      </c>
      <c r="H156" s="1444">
        <f>SUMIFS('Inst. by Framework &amp; Suppliers'!H$2:H$5720,'Inst. by Framework &amp; Suppliers'!$B$2:$B$5720,$B$2:$B$5336,'Inst. by Framework &amp; Suppliers'!$A$2:$A$5720,$A156)</f>
        <v>0</v>
      </c>
      <c r="I156" s="1445">
        <f>SUMIFS('Inst. by Framework &amp; Suppliers'!I$2:I$5720,'Inst. by Framework &amp; Suppliers'!$B$2:$B$5720,$B$2:$B$5336,'Inst. by Framework &amp; Suppliers'!$A$2:$A$5720,$A156)</f>
        <v>7558.6399999999994</v>
      </c>
      <c r="J156" s="1446">
        <f>SUMIFS('Inst. by Framework &amp; Suppliers'!J$2:J$5720,'Inst. by Framework &amp; Suppliers'!$B$2:$B$5720,$B$2:$B$5336,'Inst. by Framework &amp; Suppliers'!$A$2:$A$5720,$A156)</f>
        <v>0</v>
      </c>
      <c r="K156" s="24">
        <f>SUMIFS('Inst. by Framework &amp; Suppliers'!K$2:K$5720,'Inst. by Framework &amp; Suppliers'!$B$2:$B$5720,$B$2:$B$5336,'Inst. by Framework &amp; Suppliers'!$A$2:$A$5720,$A156)</f>
        <v>4238.38</v>
      </c>
      <c r="L156" s="23">
        <f t="shared" si="10"/>
        <v>0</v>
      </c>
      <c r="M156" s="1592">
        <f>SUMIFS('South West Spends'!$AH$1:$AH$5018,'South West Spends'!$A$1:$A$5018,'Institution by Framework Totals'!B156,'South West Spends'!$C$1:$C$5018,'Institution by Framework Totals'!A156)</f>
        <v>4238.38</v>
      </c>
      <c r="N156" s="1592">
        <f t="shared" si="11"/>
        <v>42.383800000000001</v>
      </c>
      <c r="O156" s="1592">
        <f t="shared" si="12"/>
        <v>0</v>
      </c>
      <c r="P156" s="1592">
        <f t="shared" si="13"/>
        <v>0</v>
      </c>
      <c r="Q156" s="14">
        <f t="shared" si="14"/>
        <v>42.383800000000001</v>
      </c>
    </row>
    <row r="157" spans="1:17" x14ac:dyDescent="0.2">
      <c r="A157" s="1145" t="s">
        <v>146</v>
      </c>
      <c r="B157" s="13" t="s">
        <v>286</v>
      </c>
      <c r="C157" s="140">
        <f>VLOOKUP(B157,'Admin Fees.'!$A$1:$C$46,2,FALSE)</f>
        <v>0.01</v>
      </c>
      <c r="D157" s="506">
        <f>SUMIFS('Inst. by Framework &amp; Suppliers'!$D$2:$D$5720,'Inst. by Framework &amp; Suppliers'!$A$2:$A$5720,$A157,'Inst. by Framework &amp; Suppliers'!$B$2:$B$5720,$B157)</f>
        <v>0</v>
      </c>
      <c r="E157" s="507">
        <f>SUMIFS('Inst. by Framework &amp; Suppliers'!$E$2:$E$5720,'Inst. by Framework &amp; Suppliers'!$A$2:$A$5720,$A157,'Inst. by Framework &amp; Suppliers'!$B$2:$B$5720,$B157)</f>
        <v>0</v>
      </c>
      <c r="F157" s="507">
        <f>SUMIFS('Inst. by Framework &amp; Suppliers'!F$2:F$5720,'Inst. by Framework &amp; Suppliers'!$B$2:$B$5720,$B$2:$B$5336,'Inst. by Framework &amp; Suppliers'!$A$2:$A$5720,$A157)</f>
        <v>0</v>
      </c>
      <c r="G157" s="882">
        <f>SUMIFS('Inst. by Framework &amp; Suppliers'!G$2:G$5720,'Inst. by Framework &amp; Suppliers'!$B$2:$B$5720,$B$2:$B$5336,'Inst. by Framework &amp; Suppliers'!$A$2:$A$5720,$A157)</f>
        <v>0</v>
      </c>
      <c r="H157" s="1444">
        <f>SUMIFS('Inst. by Framework &amp; Suppliers'!H$2:H$5720,'Inst. by Framework &amp; Suppliers'!$B$2:$B$5720,$B$2:$B$5336,'Inst. by Framework &amp; Suppliers'!$A$2:$A$5720,$A157)</f>
        <v>0</v>
      </c>
      <c r="I157" s="1445">
        <f>SUMIFS('Inst. by Framework &amp; Suppliers'!I$2:I$5720,'Inst. by Framework &amp; Suppliers'!$B$2:$B$5720,$B$2:$B$5336,'Inst. by Framework &amp; Suppliers'!$A$2:$A$5720,$A157)</f>
        <v>1543.82</v>
      </c>
      <c r="J157" s="1446">
        <f>SUMIFS('Inst. by Framework &amp; Suppliers'!J$2:J$5720,'Inst. by Framework &amp; Suppliers'!$B$2:$B$5720,$B$2:$B$5336,'Inst. by Framework &amp; Suppliers'!$A$2:$A$5720,$A157)</f>
        <v>444.55</v>
      </c>
      <c r="K157" s="24">
        <f>SUMIFS('Inst. by Framework &amp; Suppliers'!K$2:K$5720,'Inst. by Framework &amp; Suppliers'!$B$2:$B$5720,$B$2:$B$5336,'Inst. by Framework &amp; Suppliers'!$A$2:$A$5720,$A157)</f>
        <v>1921.26</v>
      </c>
      <c r="L157" s="23">
        <f t="shared" si="10"/>
        <v>6.0014250000000011</v>
      </c>
      <c r="M157" s="1592">
        <f>SUMIFS('South West Spends'!$AH$1:$AH$5018,'South West Spends'!$A$1:$A$5018,'Institution by Framework Totals'!B157,'South West Spends'!$C$1:$C$5018,'Institution by Framework Totals'!A157)</f>
        <v>1476.71</v>
      </c>
      <c r="N157" s="1592">
        <f t="shared" si="11"/>
        <v>14.767100000000001</v>
      </c>
      <c r="O157" s="1592">
        <f t="shared" si="12"/>
        <v>444.54999999999995</v>
      </c>
      <c r="P157" s="1592">
        <f t="shared" si="13"/>
        <v>6.0014250000000002</v>
      </c>
      <c r="Q157" s="14">
        <f t="shared" si="14"/>
        <v>20.768525</v>
      </c>
    </row>
    <row r="158" spans="1:17" x14ac:dyDescent="0.2">
      <c r="A158" s="1439" t="s">
        <v>154</v>
      </c>
      <c r="B158" s="13" t="s">
        <v>286</v>
      </c>
      <c r="C158" s="140">
        <f>VLOOKUP(B158,'Admin Fees.'!$A$1:$C$46,2,FALSE)</f>
        <v>0.01</v>
      </c>
      <c r="D158" s="506">
        <f>SUMIFS('Inst. by Framework &amp; Suppliers'!$D$2:$D$5720,'Inst. by Framework &amp; Suppliers'!$A$2:$A$5720,$A158,'Inst. by Framework &amp; Suppliers'!$B$2:$B$5720,$B158)</f>
        <v>0</v>
      </c>
      <c r="E158" s="507">
        <f>SUMIFS('Inst. by Framework &amp; Suppliers'!$E$2:$E$5720,'Inst. by Framework &amp; Suppliers'!$A$2:$A$5720,$A158,'Inst. by Framework &amp; Suppliers'!$B$2:$B$5720,$B158)</f>
        <v>0</v>
      </c>
      <c r="F158" s="507">
        <f>SUMIFS('Inst. by Framework &amp; Suppliers'!F$2:F$5720,'Inst. by Framework &amp; Suppliers'!$B$2:$B$5720,$B$2:$B$5336,'Inst. by Framework &amp; Suppliers'!$A$2:$A$5720,$A158)</f>
        <v>0</v>
      </c>
      <c r="G158" s="882">
        <f>SUMIFS('Inst. by Framework &amp; Suppliers'!G$2:G$5720,'Inst. by Framework &amp; Suppliers'!$B$2:$B$5720,$B$2:$B$5336,'Inst. by Framework &amp; Suppliers'!$A$2:$A$5720,$A158)</f>
        <v>0</v>
      </c>
      <c r="H158" s="1444">
        <f>SUMIFS('Inst. by Framework &amp; Suppliers'!H$2:H$5720,'Inst. by Framework &amp; Suppliers'!$B$2:$B$5720,$B$2:$B$5336,'Inst. by Framework &amp; Suppliers'!$A$2:$A$5720,$A158)</f>
        <v>0</v>
      </c>
      <c r="I158" s="1445">
        <f>SUMIFS('Inst. by Framework &amp; Suppliers'!I$2:I$5720,'Inst. by Framework &amp; Suppliers'!$B$2:$B$5720,$B$2:$B$5336,'Inst. by Framework &amp; Suppliers'!$A$2:$A$5720,$A158)</f>
        <v>63.6</v>
      </c>
      <c r="J158" s="1446">
        <f>SUMIFS('Inst. by Framework &amp; Suppliers'!J$2:J$5720,'Inst. by Framework &amp; Suppliers'!$B$2:$B$5720,$B$2:$B$5336,'Inst. by Framework &amp; Suppliers'!$A$2:$A$5720,$A158)</f>
        <v>0</v>
      </c>
      <c r="K158" s="24">
        <f>SUMIFS('Inst. by Framework &amp; Suppliers'!K$2:K$5720,'Inst. by Framework &amp; Suppliers'!$B$2:$B$5720,$B$2:$B$5336,'Inst. by Framework &amp; Suppliers'!$A$2:$A$5720,$A158)</f>
        <v>0</v>
      </c>
      <c r="L158" s="23">
        <f t="shared" si="10"/>
        <v>0</v>
      </c>
      <c r="M158" s="1592">
        <f>SUMIFS('South West Spends'!$AH$1:$AH$5018,'South West Spends'!$A$1:$A$5018,'Institution by Framework Totals'!B158,'South West Spends'!$C$1:$C$5018,'Institution by Framework Totals'!A158)</f>
        <v>0</v>
      </c>
      <c r="N158" s="1592">
        <f t="shared" si="11"/>
        <v>0</v>
      </c>
      <c r="O158" s="1592">
        <f t="shared" si="12"/>
        <v>0</v>
      </c>
      <c r="P158" s="1592">
        <f t="shared" si="13"/>
        <v>0</v>
      </c>
      <c r="Q158" s="14">
        <f t="shared" si="14"/>
        <v>0</v>
      </c>
    </row>
    <row r="159" spans="1:17" x14ac:dyDescent="0.2">
      <c r="A159" s="1145" t="s">
        <v>147</v>
      </c>
      <c r="B159" s="13" t="s">
        <v>286</v>
      </c>
      <c r="C159" s="140">
        <f>VLOOKUP(B159,'Admin Fees.'!$A$1:$C$46,2,FALSE)</f>
        <v>0.01</v>
      </c>
      <c r="D159" s="506">
        <f>SUMIFS('Inst. by Framework &amp; Suppliers'!$D$2:$D$5720,'Inst. by Framework &amp; Suppliers'!$A$2:$A$5720,$A159,'Inst. by Framework &amp; Suppliers'!$B$2:$B$5720,$B159)</f>
        <v>0</v>
      </c>
      <c r="E159" s="507">
        <f>SUMIFS('Inst. by Framework &amp; Suppliers'!$E$2:$E$5720,'Inst. by Framework &amp; Suppliers'!$A$2:$A$5720,$A159,'Inst. by Framework &amp; Suppliers'!$B$2:$B$5720,$B159)</f>
        <v>0</v>
      </c>
      <c r="F159" s="507">
        <f>SUMIFS('Inst. by Framework &amp; Suppliers'!F$2:F$5720,'Inst. by Framework &amp; Suppliers'!$B$2:$B$5720,$B$2:$B$5336,'Inst. by Framework &amp; Suppliers'!$A$2:$A$5720,$A159)</f>
        <v>0</v>
      </c>
      <c r="G159" s="882">
        <f>SUMIFS('Inst. by Framework &amp; Suppliers'!G$2:G$5720,'Inst. by Framework &amp; Suppliers'!$B$2:$B$5720,$B$2:$B$5336,'Inst. by Framework &amp; Suppliers'!$A$2:$A$5720,$A159)</f>
        <v>0</v>
      </c>
      <c r="H159" s="1444">
        <f>SUMIFS('Inst. by Framework &amp; Suppliers'!H$2:H$5720,'Inst. by Framework &amp; Suppliers'!$B$2:$B$5720,$B$2:$B$5336,'Inst. by Framework &amp; Suppliers'!$A$2:$A$5720,$A159)</f>
        <v>0</v>
      </c>
      <c r="I159" s="1445">
        <f>SUMIFS('Inst. by Framework &amp; Suppliers'!I$2:I$5720,'Inst. by Framework &amp; Suppliers'!$B$2:$B$5720,$B$2:$B$5336,'Inst. by Framework &amp; Suppliers'!$A$2:$A$5720,$A159)</f>
        <v>22847.42</v>
      </c>
      <c r="J159" s="1446">
        <f>SUMIFS('Inst. by Framework &amp; Suppliers'!J$2:J$5720,'Inst. by Framework &amp; Suppliers'!$B$2:$B$5720,$B$2:$B$5336,'Inst. by Framework &amp; Suppliers'!$A$2:$A$5720,$A159)</f>
        <v>0</v>
      </c>
      <c r="K159" s="24">
        <f>SUMIFS('Inst. by Framework &amp; Suppliers'!K$2:K$5720,'Inst. by Framework &amp; Suppliers'!$B$2:$B$5720,$B$2:$B$5336,'Inst. by Framework &amp; Suppliers'!$A$2:$A$5720,$A159)</f>
        <v>3724.05</v>
      </c>
      <c r="L159" s="23">
        <f t="shared" si="10"/>
        <v>0</v>
      </c>
      <c r="M159" s="1592">
        <f>SUMIFS('South West Spends'!$AH$1:$AH$5018,'South West Spends'!$A$1:$A$5018,'Institution by Framework Totals'!B159,'South West Spends'!$C$1:$C$5018,'Institution by Framework Totals'!A159)</f>
        <v>3724.05</v>
      </c>
      <c r="N159" s="1592">
        <f t="shared" si="11"/>
        <v>37.240500000000004</v>
      </c>
      <c r="O159" s="1592">
        <f t="shared" si="12"/>
        <v>0</v>
      </c>
      <c r="P159" s="1592">
        <f t="shared" si="13"/>
        <v>0</v>
      </c>
      <c r="Q159" s="14">
        <f t="shared" si="14"/>
        <v>37.240500000000004</v>
      </c>
    </row>
    <row r="160" spans="1:17" x14ac:dyDescent="0.2">
      <c r="A160" s="1395" t="s">
        <v>186</v>
      </c>
      <c r="B160" s="13" t="s">
        <v>286</v>
      </c>
      <c r="C160" s="140">
        <f>VLOOKUP(B160,'Admin Fees.'!$A$1:$C$46,2,FALSE)</f>
        <v>0.01</v>
      </c>
      <c r="D160" s="506">
        <f>SUMIFS('Inst. by Framework &amp; Suppliers'!$D$2:$D$5720,'Inst. by Framework &amp; Suppliers'!$A$2:$A$5720,$A160,'Inst. by Framework &amp; Suppliers'!$B$2:$B$5720,$B160)</f>
        <v>0</v>
      </c>
      <c r="E160" s="507">
        <f>SUMIFS('Inst. by Framework &amp; Suppliers'!$E$2:$E$5720,'Inst. by Framework &amp; Suppliers'!$A$2:$A$5720,$A160,'Inst. by Framework &amp; Suppliers'!$B$2:$B$5720,$B160)</f>
        <v>0</v>
      </c>
      <c r="F160" s="507">
        <f>SUMIFS('Inst. by Framework &amp; Suppliers'!F$2:F$5720,'Inst. by Framework &amp; Suppliers'!$B$2:$B$5720,$B$2:$B$5336,'Inst. by Framework &amp; Suppliers'!$A$2:$A$5720,$A160)</f>
        <v>0</v>
      </c>
      <c r="G160" s="882">
        <f>SUMIFS('Inst. by Framework &amp; Suppliers'!G$2:G$5720,'Inst. by Framework &amp; Suppliers'!$B$2:$B$5720,$B$2:$B$5336,'Inst. by Framework &amp; Suppliers'!$A$2:$A$5720,$A160)</f>
        <v>0</v>
      </c>
      <c r="H160" s="1444">
        <f>SUMIFS('Inst. by Framework &amp; Suppliers'!H$2:H$5720,'Inst. by Framework &amp; Suppliers'!$B$2:$B$5720,$B$2:$B$5336,'Inst. by Framework &amp; Suppliers'!$A$2:$A$5720,$A160)</f>
        <v>0</v>
      </c>
      <c r="I160" s="1445">
        <f>SUMIFS('Inst. by Framework &amp; Suppliers'!I$2:I$5720,'Inst. by Framework &amp; Suppliers'!$B$2:$B$5720,$B$2:$B$5336,'Inst. by Framework &amp; Suppliers'!$A$2:$A$5720,$A160)</f>
        <v>5759.96</v>
      </c>
      <c r="J160" s="1446">
        <f>SUMIFS('Inst. by Framework &amp; Suppliers'!J$2:J$5720,'Inst. by Framework &amp; Suppliers'!$B$2:$B$5720,$B$2:$B$5336,'Inst. by Framework &amp; Suppliers'!$A$2:$A$5720,$A160)</f>
        <v>68</v>
      </c>
      <c r="K160" s="24">
        <f>SUMIFS('Inst. by Framework &amp; Suppliers'!K$2:K$5720,'Inst. by Framework &amp; Suppliers'!$B$2:$B$5720,$B$2:$B$5336,'Inst. by Framework &amp; Suppliers'!$A$2:$A$5720,$A160)</f>
        <v>6750.1399999999985</v>
      </c>
      <c r="L160" s="23">
        <f t="shared" si="10"/>
        <v>0.91800000000000015</v>
      </c>
      <c r="M160" s="1592">
        <f>SUMIFS('South West Spends'!$AH$1:$AH$5018,'South West Spends'!$A$1:$A$5018,'Institution by Framework Totals'!B160,'South West Spends'!$C$1:$C$5018,'Institution by Framework Totals'!A160)</f>
        <v>6682.1399999999985</v>
      </c>
      <c r="N160" s="1592">
        <f t="shared" si="11"/>
        <v>66.821399999999983</v>
      </c>
      <c r="O160" s="1592">
        <f t="shared" si="12"/>
        <v>68</v>
      </c>
      <c r="P160" s="1592">
        <f t="shared" si="13"/>
        <v>0.91800000000000015</v>
      </c>
      <c r="Q160" s="14">
        <f t="shared" si="14"/>
        <v>67.739399999999989</v>
      </c>
    </row>
    <row r="161" spans="1:17" x14ac:dyDescent="0.2">
      <c r="A161" s="15" t="s">
        <v>124</v>
      </c>
      <c r="B161" s="13" t="s">
        <v>8</v>
      </c>
      <c r="C161" s="140">
        <f>VLOOKUP(B161,'Admin Fees.'!$A$1:$C$46,2,FALSE)</f>
        <v>5.0000000000000001E-3</v>
      </c>
      <c r="D161" s="506">
        <f>SUMIFS('Inst. by Framework &amp; Suppliers'!$D$2:$D$5720,'Inst. by Framework &amp; Suppliers'!$A$2:$A$5720,$A161,'Inst. by Framework &amp; Suppliers'!$B$2:$B$5720,$B161)</f>
        <v>0</v>
      </c>
      <c r="E161" s="507">
        <f>SUMIFS('Inst. by Framework &amp; Suppliers'!$E$2:$E$5720,'Inst. by Framework &amp; Suppliers'!$A$2:$A$5720,$A161,'Inst. by Framework &amp; Suppliers'!$B$2:$B$5720,$B161)</f>
        <v>715.65</v>
      </c>
      <c r="F161" s="507">
        <f>SUMIFS('Inst. by Framework &amp; Suppliers'!F$2:F$5720,'Inst. by Framework &amp; Suppliers'!$B$2:$B$5720,$B$2:$B$5336,'Inst. by Framework &amp; Suppliers'!$A$2:$A$5720,$A161)</f>
        <v>2386.5</v>
      </c>
      <c r="G161" s="882">
        <f>SUMIFS('Inst. by Framework &amp; Suppliers'!G$2:G$5720,'Inst. by Framework &amp; Suppliers'!$B$2:$B$5720,$B$2:$B$5336,'Inst. by Framework &amp; Suppliers'!$A$2:$A$5720,$A161)</f>
        <v>0</v>
      </c>
      <c r="H161" s="1444">
        <f>SUMIFS('Inst. by Framework &amp; Suppliers'!H$2:H$5720,'Inst. by Framework &amp; Suppliers'!$B$2:$B$5720,$B$2:$B$5336,'Inst. by Framework &amp; Suppliers'!$A$2:$A$5720,$A161)</f>
        <v>0</v>
      </c>
      <c r="I161" s="1445">
        <f>SUMIFS('Inst. by Framework &amp; Suppliers'!I$2:I$5720,'Inst. by Framework &amp; Suppliers'!$B$2:$B$5720,$B$2:$B$5336,'Inst. by Framework &amp; Suppliers'!$A$2:$A$5720,$A161)</f>
        <v>0</v>
      </c>
      <c r="J161" s="1446">
        <f>SUMIFS('Inst. by Framework &amp; Suppliers'!J$2:J$5720,'Inst. by Framework &amp; Suppliers'!$B$2:$B$5720,$B$2:$B$5336,'Inst. by Framework &amp; Suppliers'!$A$2:$A$5720,$A161)</f>
        <v>0</v>
      </c>
      <c r="K161" s="24">
        <f>SUMIFS('Inst. by Framework &amp; Suppliers'!K$2:K$5720,'Inst. by Framework &amp; Suppliers'!$B$2:$B$5720,$B$2:$B$5336,'Inst. by Framework &amp; Suppliers'!$A$2:$A$5720,$A161)</f>
        <v>0</v>
      </c>
      <c r="L161" s="23">
        <f t="shared" si="10"/>
        <v>0</v>
      </c>
      <c r="M161" s="1592">
        <f>SUMIFS('South West Spends'!$AH$1:$AH$5018,'South West Spends'!$A$1:$A$5018,'Institution by Framework Totals'!B161,'South West Spends'!$C$1:$C$5018,'Institution by Framework Totals'!A161)</f>
        <v>0</v>
      </c>
      <c r="N161" s="1592">
        <f t="shared" si="11"/>
        <v>0</v>
      </c>
      <c r="O161" s="1592">
        <f t="shared" si="12"/>
        <v>0</v>
      </c>
      <c r="P161" s="1592">
        <f t="shared" si="13"/>
        <v>0</v>
      </c>
      <c r="Q161" s="14">
        <f t="shared" si="14"/>
        <v>0</v>
      </c>
    </row>
    <row r="162" spans="1:17" x14ac:dyDescent="0.2">
      <c r="A162" s="15" t="s">
        <v>158</v>
      </c>
      <c r="B162" s="13" t="s">
        <v>8</v>
      </c>
      <c r="C162" s="140">
        <f>VLOOKUP(B162,'Admin Fees.'!$A$1:$C$46,2,FALSE)</f>
        <v>5.0000000000000001E-3</v>
      </c>
      <c r="D162" s="506">
        <f>SUMIFS('Inst. by Framework &amp; Suppliers'!$D$2:$D$5720,'Inst. by Framework &amp; Suppliers'!$A$2:$A$5720,$A162,'Inst. by Framework &amp; Suppliers'!$B$2:$B$5720,$B162)</f>
        <v>19353.34</v>
      </c>
      <c r="E162" s="507">
        <f>SUMIFS('Inst. by Framework &amp; Suppliers'!$E$2:$E$5720,'Inst. by Framework &amp; Suppliers'!$A$2:$A$5720,$A162,'Inst. by Framework &amp; Suppliers'!$B$2:$B$5720,$B162)</f>
        <v>16403.72</v>
      </c>
      <c r="F162" s="507">
        <f>SUMIFS('Inst. by Framework &amp; Suppliers'!F$2:F$5720,'Inst. by Framework &amp; Suppliers'!$B$2:$B$5720,$B$2:$B$5336,'Inst. by Framework &amp; Suppliers'!$A$2:$A$5720,$A162)</f>
        <v>5061.6400000000012</v>
      </c>
      <c r="G162" s="882">
        <f>SUMIFS('Inst. by Framework &amp; Suppliers'!G$2:G$5720,'Inst. by Framework &amp; Suppliers'!$B$2:$B$5720,$B$2:$B$5336,'Inst. by Framework &amp; Suppliers'!$A$2:$A$5720,$A162)</f>
        <v>0</v>
      </c>
      <c r="H162" s="1444">
        <f>SUMIFS('Inst. by Framework &amp; Suppliers'!H$2:H$5720,'Inst. by Framework &amp; Suppliers'!$B$2:$B$5720,$B$2:$B$5336,'Inst. by Framework &amp; Suppliers'!$A$2:$A$5720,$A162)</f>
        <v>0</v>
      </c>
      <c r="I162" s="1445">
        <f>SUMIFS('Inst. by Framework &amp; Suppliers'!I$2:I$5720,'Inst. by Framework &amp; Suppliers'!$B$2:$B$5720,$B$2:$B$5336,'Inst. by Framework &amp; Suppliers'!$A$2:$A$5720,$A162)</f>
        <v>0</v>
      </c>
      <c r="J162" s="1446">
        <f>SUMIFS('Inst. by Framework &amp; Suppliers'!J$2:J$5720,'Inst. by Framework &amp; Suppliers'!$B$2:$B$5720,$B$2:$B$5336,'Inst. by Framework &amp; Suppliers'!$A$2:$A$5720,$A162)</f>
        <v>0</v>
      </c>
      <c r="K162" s="24">
        <f>SUMIFS('Inst. by Framework &amp; Suppliers'!K$2:K$5720,'Inst. by Framework &amp; Suppliers'!$B$2:$B$5720,$B$2:$B$5336,'Inst. by Framework &amp; Suppliers'!$A$2:$A$5720,$A162)</f>
        <v>0</v>
      </c>
      <c r="L162" s="23">
        <f t="shared" si="10"/>
        <v>0</v>
      </c>
      <c r="M162" s="1592">
        <f>SUMIFS('South West Spends'!$AH$1:$AH$5018,'South West Spends'!$A$1:$A$5018,'Institution by Framework Totals'!B162,'South West Spends'!$C$1:$C$5018,'Institution by Framework Totals'!A162)</f>
        <v>0</v>
      </c>
      <c r="N162" s="1592">
        <f t="shared" si="11"/>
        <v>0</v>
      </c>
      <c r="O162" s="1592">
        <f t="shared" si="12"/>
        <v>0</v>
      </c>
      <c r="P162" s="1592">
        <f t="shared" si="13"/>
        <v>0</v>
      </c>
      <c r="Q162" s="14">
        <f t="shared" si="14"/>
        <v>0</v>
      </c>
    </row>
    <row r="163" spans="1:17" x14ac:dyDescent="0.2">
      <c r="A163" s="15" t="s">
        <v>125</v>
      </c>
      <c r="B163" s="13" t="s">
        <v>8</v>
      </c>
      <c r="C163" s="140">
        <f>VLOOKUP(B163,'Admin Fees.'!$A$1:$C$46,2,FALSE)</f>
        <v>5.0000000000000001E-3</v>
      </c>
      <c r="D163" s="506">
        <f>SUMIFS('Inst. by Framework &amp; Suppliers'!$D$2:$D$5720,'Inst. by Framework &amp; Suppliers'!$A$2:$A$5720,$A163,'Inst. by Framework &amp; Suppliers'!$B$2:$B$5720,$B163)</f>
        <v>21030.258000000002</v>
      </c>
      <c r="E163" s="507">
        <f>SUMIFS('Inst. by Framework &amp; Suppliers'!$E$2:$E$5720,'Inst. by Framework &amp; Suppliers'!$A$2:$A$5720,$A163,'Inst. by Framework &amp; Suppliers'!$B$2:$B$5720,$B163)</f>
        <v>9989.02</v>
      </c>
      <c r="F163" s="507">
        <f>SUMIFS('Inst. by Framework &amp; Suppliers'!F$2:F$5720,'Inst. by Framework &amp; Suppliers'!$B$2:$B$5720,$B$2:$B$5336,'Inst. by Framework &amp; Suppliers'!$A$2:$A$5720,$A163)</f>
        <v>2360.08</v>
      </c>
      <c r="G163" s="882">
        <f>SUMIFS('Inst. by Framework &amp; Suppliers'!G$2:G$5720,'Inst. by Framework &amp; Suppliers'!$B$2:$B$5720,$B$2:$B$5336,'Inst. by Framework &amp; Suppliers'!$A$2:$A$5720,$A163)</f>
        <v>0</v>
      </c>
      <c r="H163" s="1444">
        <f>SUMIFS('Inst. by Framework &amp; Suppliers'!H$2:H$5720,'Inst. by Framework &amp; Suppliers'!$B$2:$B$5720,$B$2:$B$5336,'Inst. by Framework &amp; Suppliers'!$A$2:$A$5720,$A163)</f>
        <v>0</v>
      </c>
      <c r="I163" s="1445">
        <f>SUMIFS('Inst. by Framework &amp; Suppliers'!I$2:I$5720,'Inst. by Framework &amp; Suppliers'!$B$2:$B$5720,$B$2:$B$5336,'Inst. by Framework &amp; Suppliers'!$A$2:$A$5720,$A163)</f>
        <v>0</v>
      </c>
      <c r="J163" s="1446">
        <f>SUMIFS('Inst. by Framework &amp; Suppliers'!J$2:J$5720,'Inst. by Framework &amp; Suppliers'!$B$2:$B$5720,$B$2:$B$5336,'Inst. by Framework &amp; Suppliers'!$A$2:$A$5720,$A163)</f>
        <v>0</v>
      </c>
      <c r="K163" s="24">
        <f>SUMIFS('Inst. by Framework &amp; Suppliers'!K$2:K$5720,'Inst. by Framework &amp; Suppliers'!$B$2:$B$5720,$B$2:$B$5336,'Inst. by Framework &amp; Suppliers'!$A$2:$A$5720,$A163)</f>
        <v>0</v>
      </c>
      <c r="L163" s="23">
        <f t="shared" si="10"/>
        <v>0</v>
      </c>
      <c r="M163" s="1592">
        <f>SUMIFS('South West Spends'!$AH$1:$AH$5018,'South West Spends'!$A$1:$A$5018,'Institution by Framework Totals'!B163,'South West Spends'!$C$1:$C$5018,'Institution by Framework Totals'!A163)</f>
        <v>0</v>
      </c>
      <c r="N163" s="1592">
        <f t="shared" si="11"/>
        <v>0</v>
      </c>
      <c r="O163" s="1592">
        <f t="shared" si="12"/>
        <v>0</v>
      </c>
      <c r="P163" s="1592">
        <f t="shared" si="13"/>
        <v>0</v>
      </c>
      <c r="Q163" s="14">
        <f t="shared" si="14"/>
        <v>0</v>
      </c>
    </row>
    <row r="164" spans="1:17" x14ac:dyDescent="0.2">
      <c r="A164" s="15" t="s">
        <v>126</v>
      </c>
      <c r="B164" s="13" t="s">
        <v>8</v>
      </c>
      <c r="C164" s="140">
        <f>VLOOKUP(B164,'Admin Fees.'!$A$1:$C$46,2,FALSE)</f>
        <v>5.0000000000000001E-3</v>
      </c>
      <c r="D164" s="506">
        <f>SUMIFS('Inst. by Framework &amp; Suppliers'!$D$2:$D$5720,'Inst. by Framework &amp; Suppliers'!$A$2:$A$5720,$A164,'Inst. by Framework &amp; Suppliers'!$B$2:$B$5720,$B164)</f>
        <v>20275.560000000001</v>
      </c>
      <c r="E164" s="507">
        <f>SUMIFS('Inst. by Framework &amp; Suppliers'!$E$2:$E$5720,'Inst. by Framework &amp; Suppliers'!$A$2:$A$5720,$A164,'Inst. by Framework &amp; Suppliers'!$B$2:$B$5720,$B164)</f>
        <v>13840.97</v>
      </c>
      <c r="F164" s="507">
        <f>SUMIFS('Inst. by Framework &amp; Suppliers'!F$2:F$5720,'Inst. by Framework &amp; Suppliers'!$B$2:$B$5720,$B$2:$B$5336,'Inst. by Framework &amp; Suppliers'!$A$2:$A$5720,$A164)</f>
        <v>8482.4699999999993</v>
      </c>
      <c r="G164" s="882">
        <f>SUMIFS('Inst. by Framework &amp; Suppliers'!G$2:G$5720,'Inst. by Framework &amp; Suppliers'!$B$2:$B$5720,$B$2:$B$5336,'Inst. by Framework &amp; Suppliers'!$A$2:$A$5720,$A164)</f>
        <v>0</v>
      </c>
      <c r="H164" s="1444">
        <f>SUMIFS('Inst. by Framework &amp; Suppliers'!H$2:H$5720,'Inst. by Framework &amp; Suppliers'!$B$2:$B$5720,$B$2:$B$5336,'Inst. by Framework &amp; Suppliers'!$A$2:$A$5720,$A164)</f>
        <v>0</v>
      </c>
      <c r="I164" s="1445">
        <f>SUMIFS('Inst. by Framework &amp; Suppliers'!I$2:I$5720,'Inst. by Framework &amp; Suppliers'!$B$2:$B$5720,$B$2:$B$5336,'Inst. by Framework &amp; Suppliers'!$A$2:$A$5720,$A164)</f>
        <v>0</v>
      </c>
      <c r="J164" s="1446">
        <f>SUMIFS('Inst. by Framework &amp; Suppliers'!J$2:J$5720,'Inst. by Framework &amp; Suppliers'!$B$2:$B$5720,$B$2:$B$5336,'Inst. by Framework &amp; Suppliers'!$A$2:$A$5720,$A164)</f>
        <v>0</v>
      </c>
      <c r="K164" s="24">
        <f>SUMIFS('Inst. by Framework &amp; Suppliers'!K$2:K$5720,'Inst. by Framework &amp; Suppliers'!$B$2:$B$5720,$B$2:$B$5336,'Inst. by Framework &amp; Suppliers'!$A$2:$A$5720,$A164)</f>
        <v>0</v>
      </c>
      <c r="L164" s="23">
        <f t="shared" si="10"/>
        <v>0</v>
      </c>
      <c r="M164" s="1592">
        <f>SUMIFS('South West Spends'!$AH$1:$AH$5018,'South West Spends'!$A$1:$A$5018,'Institution by Framework Totals'!B164,'South West Spends'!$C$1:$C$5018,'Institution by Framework Totals'!A164)</f>
        <v>0</v>
      </c>
      <c r="N164" s="1592">
        <f t="shared" si="11"/>
        <v>0</v>
      </c>
      <c r="O164" s="1592">
        <f t="shared" si="12"/>
        <v>0</v>
      </c>
      <c r="P164" s="1592">
        <f t="shared" si="13"/>
        <v>0</v>
      </c>
      <c r="Q164" s="14">
        <f t="shared" si="14"/>
        <v>0</v>
      </c>
    </row>
    <row r="165" spans="1:17" x14ac:dyDescent="0.2">
      <c r="A165" s="15" t="s">
        <v>161</v>
      </c>
      <c r="B165" s="13" t="s">
        <v>8</v>
      </c>
      <c r="C165" s="140">
        <f>VLOOKUP(B165,'Admin Fees.'!$A$1:$C$46,2,FALSE)</f>
        <v>5.0000000000000001E-3</v>
      </c>
      <c r="D165" s="506">
        <f>SUMIFS('Inst. by Framework &amp; Suppliers'!$D$2:$D$5720,'Inst. by Framework &amp; Suppliers'!$A$2:$A$5720,$A165,'Inst. by Framework &amp; Suppliers'!$B$2:$B$5720,$B165)</f>
        <v>3929.79</v>
      </c>
      <c r="E165" s="507">
        <f>SUMIFS('Inst. by Framework &amp; Suppliers'!$E$2:$E$5720,'Inst. by Framework &amp; Suppliers'!$A$2:$A$5720,$A165,'Inst. by Framework &amp; Suppliers'!$B$2:$B$5720,$B165)</f>
        <v>3340.14</v>
      </c>
      <c r="F165" s="507">
        <f>SUMIFS('Inst. by Framework &amp; Suppliers'!F$2:F$5720,'Inst. by Framework &amp; Suppliers'!$B$2:$B$5720,$B$2:$B$5336,'Inst. by Framework &amp; Suppliers'!$A$2:$A$5720,$A165)</f>
        <v>1065.0799999999997</v>
      </c>
      <c r="G165" s="882">
        <f>SUMIFS('Inst. by Framework &amp; Suppliers'!G$2:G$5720,'Inst. by Framework &amp; Suppliers'!$B$2:$B$5720,$B$2:$B$5336,'Inst. by Framework &amp; Suppliers'!$A$2:$A$5720,$A165)</f>
        <v>0</v>
      </c>
      <c r="H165" s="1444">
        <f>SUMIFS('Inst. by Framework &amp; Suppliers'!H$2:H$5720,'Inst. by Framework &amp; Suppliers'!$B$2:$B$5720,$B$2:$B$5336,'Inst. by Framework &amp; Suppliers'!$A$2:$A$5720,$A165)</f>
        <v>0</v>
      </c>
      <c r="I165" s="1445">
        <f>SUMIFS('Inst. by Framework &amp; Suppliers'!I$2:I$5720,'Inst. by Framework &amp; Suppliers'!$B$2:$B$5720,$B$2:$B$5336,'Inst. by Framework &amp; Suppliers'!$A$2:$A$5720,$A165)</f>
        <v>0</v>
      </c>
      <c r="J165" s="1446">
        <f>SUMIFS('Inst. by Framework &amp; Suppliers'!J$2:J$5720,'Inst. by Framework &amp; Suppliers'!$B$2:$B$5720,$B$2:$B$5336,'Inst. by Framework &amp; Suppliers'!$A$2:$A$5720,$A165)</f>
        <v>0</v>
      </c>
      <c r="K165" s="24">
        <f>SUMIFS('Inst. by Framework &amp; Suppliers'!K$2:K$5720,'Inst. by Framework &amp; Suppliers'!$B$2:$B$5720,$B$2:$B$5336,'Inst. by Framework &amp; Suppliers'!$A$2:$A$5720,$A165)</f>
        <v>0</v>
      </c>
      <c r="L165" s="23">
        <f t="shared" si="10"/>
        <v>0</v>
      </c>
      <c r="M165" s="1592">
        <f>SUMIFS('South West Spends'!$AH$1:$AH$5018,'South West Spends'!$A$1:$A$5018,'Institution by Framework Totals'!B165,'South West Spends'!$C$1:$C$5018,'Institution by Framework Totals'!A165)</f>
        <v>0</v>
      </c>
      <c r="N165" s="1592">
        <f t="shared" si="11"/>
        <v>0</v>
      </c>
      <c r="O165" s="1592">
        <f t="shared" si="12"/>
        <v>0</v>
      </c>
      <c r="P165" s="1592">
        <f t="shared" si="13"/>
        <v>0</v>
      </c>
      <c r="Q165" s="14">
        <f t="shared" si="14"/>
        <v>0</v>
      </c>
    </row>
    <row r="166" spans="1:17" x14ac:dyDescent="0.2">
      <c r="A166" s="15" t="s">
        <v>159</v>
      </c>
      <c r="B166" s="13" t="s">
        <v>8</v>
      </c>
      <c r="C166" s="140">
        <f>VLOOKUP(B166,'Admin Fees.'!$A$1:$C$46,2,FALSE)</f>
        <v>5.0000000000000001E-3</v>
      </c>
      <c r="D166" s="506">
        <f>SUMIFS('Inst. by Framework &amp; Suppliers'!$D$2:$D$5720,'Inst. by Framework &amp; Suppliers'!$A$2:$A$5720,$A166,'Inst. by Framework &amp; Suppliers'!$B$2:$B$5720,$B166)</f>
        <v>5560.4000000000005</v>
      </c>
      <c r="E166" s="507">
        <f>SUMIFS('Inst. by Framework &amp; Suppliers'!$E$2:$E$5720,'Inst. by Framework &amp; Suppliers'!$A$2:$A$5720,$A166,'Inst. by Framework &amp; Suppliers'!$B$2:$B$5720,$B166)</f>
        <v>3825.03</v>
      </c>
      <c r="F166" s="507">
        <f>SUMIFS('Inst. by Framework &amp; Suppliers'!F$2:F$5720,'Inst. by Framework &amp; Suppliers'!$B$2:$B$5720,$B$2:$B$5336,'Inst. by Framework &amp; Suppliers'!$A$2:$A$5720,$A166)</f>
        <v>2473.75</v>
      </c>
      <c r="G166" s="882">
        <f>SUMIFS('Inst. by Framework &amp; Suppliers'!G$2:G$5720,'Inst. by Framework &amp; Suppliers'!$B$2:$B$5720,$B$2:$B$5336,'Inst. by Framework &amp; Suppliers'!$A$2:$A$5720,$A166)</f>
        <v>0</v>
      </c>
      <c r="H166" s="1444">
        <f>SUMIFS('Inst. by Framework &amp; Suppliers'!H$2:H$5720,'Inst. by Framework &amp; Suppliers'!$B$2:$B$5720,$B$2:$B$5336,'Inst. by Framework &amp; Suppliers'!$A$2:$A$5720,$A166)</f>
        <v>0</v>
      </c>
      <c r="I166" s="1445">
        <f>SUMIFS('Inst. by Framework &amp; Suppliers'!I$2:I$5720,'Inst. by Framework &amp; Suppliers'!$B$2:$B$5720,$B$2:$B$5336,'Inst. by Framework &amp; Suppliers'!$A$2:$A$5720,$A166)</f>
        <v>0</v>
      </c>
      <c r="J166" s="1446">
        <f>SUMIFS('Inst. by Framework &amp; Suppliers'!J$2:J$5720,'Inst. by Framework &amp; Suppliers'!$B$2:$B$5720,$B$2:$B$5336,'Inst. by Framework &amp; Suppliers'!$A$2:$A$5720,$A166)</f>
        <v>0</v>
      </c>
      <c r="K166" s="24">
        <f>SUMIFS('Inst. by Framework &amp; Suppliers'!K$2:K$5720,'Inst. by Framework &amp; Suppliers'!$B$2:$B$5720,$B$2:$B$5336,'Inst. by Framework &amp; Suppliers'!$A$2:$A$5720,$A166)</f>
        <v>0</v>
      </c>
      <c r="L166" s="23">
        <f t="shared" si="10"/>
        <v>0</v>
      </c>
      <c r="M166" s="1592">
        <f>SUMIFS('South West Spends'!$AH$1:$AH$5018,'South West Spends'!$A$1:$A$5018,'Institution by Framework Totals'!B166,'South West Spends'!$C$1:$C$5018,'Institution by Framework Totals'!A166)</f>
        <v>0</v>
      </c>
      <c r="N166" s="1592">
        <f t="shared" si="11"/>
        <v>0</v>
      </c>
      <c r="O166" s="1592">
        <f t="shared" si="12"/>
        <v>0</v>
      </c>
      <c r="P166" s="1592">
        <f t="shared" si="13"/>
        <v>0</v>
      </c>
      <c r="Q166" s="14">
        <f t="shared" si="14"/>
        <v>0</v>
      </c>
    </row>
    <row r="167" spans="1:17" x14ac:dyDescent="0.2">
      <c r="A167" s="15" t="s">
        <v>149</v>
      </c>
      <c r="B167" s="13" t="s">
        <v>8</v>
      </c>
      <c r="C167" s="140">
        <f>VLOOKUP(B167,'Admin Fees.'!$A$1:$C$46,2,FALSE)</f>
        <v>5.0000000000000001E-3</v>
      </c>
      <c r="D167" s="506">
        <f>SUMIFS('Inst. by Framework &amp; Suppliers'!$D$2:$D$5720,'Inst. by Framework &amp; Suppliers'!$A$2:$A$5720,$A167,'Inst. by Framework &amp; Suppliers'!$B$2:$B$5720,$B167)</f>
        <v>58.449999999999996</v>
      </c>
      <c r="E167" s="507">
        <f>SUMIFS('Inst. by Framework &amp; Suppliers'!$E$2:$E$5720,'Inst. by Framework &amp; Suppliers'!$A$2:$A$5720,$A167,'Inst. by Framework &amp; Suppliers'!$B$2:$B$5720,$B167)</f>
        <v>47.96</v>
      </c>
      <c r="F167" s="507">
        <f>SUMIFS('Inst. by Framework &amp; Suppliers'!F$2:F$5720,'Inst. by Framework &amp; Suppliers'!$B$2:$B$5720,$B$2:$B$5336,'Inst. by Framework &amp; Suppliers'!$A$2:$A$5720,$A167)</f>
        <v>0</v>
      </c>
      <c r="G167" s="882">
        <f>SUMIFS('Inst. by Framework &amp; Suppliers'!G$2:G$5720,'Inst. by Framework &amp; Suppliers'!$B$2:$B$5720,$B$2:$B$5336,'Inst. by Framework &amp; Suppliers'!$A$2:$A$5720,$A167)</f>
        <v>0</v>
      </c>
      <c r="H167" s="1444">
        <f>SUMIFS('Inst. by Framework &amp; Suppliers'!H$2:H$5720,'Inst. by Framework &amp; Suppliers'!$B$2:$B$5720,$B$2:$B$5336,'Inst. by Framework &amp; Suppliers'!$A$2:$A$5720,$A167)</f>
        <v>0</v>
      </c>
      <c r="I167" s="1445">
        <f>SUMIFS('Inst. by Framework &amp; Suppliers'!I$2:I$5720,'Inst. by Framework &amp; Suppliers'!$B$2:$B$5720,$B$2:$B$5336,'Inst. by Framework &amp; Suppliers'!$A$2:$A$5720,$A167)</f>
        <v>0</v>
      </c>
      <c r="J167" s="1446">
        <f>SUMIFS('Inst. by Framework &amp; Suppliers'!J$2:J$5720,'Inst. by Framework &amp; Suppliers'!$B$2:$B$5720,$B$2:$B$5336,'Inst. by Framework &amp; Suppliers'!$A$2:$A$5720,$A167)</f>
        <v>0</v>
      </c>
      <c r="K167" s="24">
        <f>SUMIFS('Inst. by Framework &amp; Suppliers'!K$2:K$5720,'Inst. by Framework &amp; Suppliers'!$B$2:$B$5720,$B$2:$B$5336,'Inst. by Framework &amp; Suppliers'!$A$2:$A$5720,$A167)</f>
        <v>0</v>
      </c>
      <c r="L167" s="23">
        <f t="shared" si="10"/>
        <v>0</v>
      </c>
      <c r="M167" s="1592">
        <f>SUMIFS('South West Spends'!$AH$1:$AH$5018,'South West Spends'!$A$1:$A$5018,'Institution by Framework Totals'!B167,'South West Spends'!$C$1:$C$5018,'Institution by Framework Totals'!A167)</f>
        <v>0</v>
      </c>
      <c r="N167" s="1592">
        <f t="shared" si="11"/>
        <v>0</v>
      </c>
      <c r="O167" s="1592">
        <f t="shared" si="12"/>
        <v>0</v>
      </c>
      <c r="P167" s="1592">
        <f t="shared" si="13"/>
        <v>0</v>
      </c>
      <c r="Q167" s="14">
        <f t="shared" si="14"/>
        <v>0</v>
      </c>
    </row>
    <row r="168" spans="1:17" x14ac:dyDescent="0.2">
      <c r="A168" s="15" t="s">
        <v>127</v>
      </c>
      <c r="B168" s="13" t="s">
        <v>8</v>
      </c>
      <c r="C168" s="140">
        <f>VLOOKUP(B168,'Admin Fees.'!$A$1:$C$46,2,FALSE)</f>
        <v>5.0000000000000001E-3</v>
      </c>
      <c r="D168" s="506">
        <f>SUMIFS('Inst. by Framework &amp; Suppliers'!$D$2:$D$5720,'Inst. by Framework &amp; Suppliers'!$A$2:$A$5720,$A168,'Inst. by Framework &amp; Suppliers'!$B$2:$B$5720,$B168)</f>
        <v>20866.154999999999</v>
      </c>
      <c r="E168" s="507">
        <f>SUMIFS('Inst. by Framework &amp; Suppliers'!$E$2:$E$5720,'Inst. by Framework &amp; Suppliers'!$A$2:$A$5720,$A168,'Inst. by Framework &amp; Suppliers'!$B$2:$B$5720,$B168)</f>
        <v>22513.079999999998</v>
      </c>
      <c r="F168" s="507">
        <f>SUMIFS('Inst. by Framework &amp; Suppliers'!F$2:F$5720,'Inst. by Framework &amp; Suppliers'!$B$2:$B$5720,$B$2:$B$5336,'Inst. by Framework &amp; Suppliers'!$A$2:$A$5720,$A168)</f>
        <v>12223.4</v>
      </c>
      <c r="G168" s="882">
        <f>SUMIFS('Inst. by Framework &amp; Suppliers'!G$2:G$5720,'Inst. by Framework &amp; Suppliers'!$B$2:$B$5720,$B$2:$B$5336,'Inst. by Framework &amp; Suppliers'!$A$2:$A$5720,$A168)</f>
        <v>0</v>
      </c>
      <c r="H168" s="1444">
        <f>SUMIFS('Inst. by Framework &amp; Suppliers'!H$2:H$5720,'Inst. by Framework &amp; Suppliers'!$B$2:$B$5720,$B$2:$B$5336,'Inst. by Framework &amp; Suppliers'!$A$2:$A$5720,$A168)</f>
        <v>0</v>
      </c>
      <c r="I168" s="1445">
        <f>SUMIFS('Inst. by Framework &amp; Suppliers'!I$2:I$5720,'Inst. by Framework &amp; Suppliers'!$B$2:$B$5720,$B$2:$B$5336,'Inst. by Framework &amp; Suppliers'!$A$2:$A$5720,$A168)</f>
        <v>0</v>
      </c>
      <c r="J168" s="1446">
        <f>SUMIFS('Inst. by Framework &amp; Suppliers'!J$2:J$5720,'Inst. by Framework &amp; Suppliers'!$B$2:$B$5720,$B$2:$B$5336,'Inst. by Framework &amp; Suppliers'!$A$2:$A$5720,$A168)</f>
        <v>0</v>
      </c>
      <c r="K168" s="24">
        <f>SUMIFS('Inst. by Framework &amp; Suppliers'!K$2:K$5720,'Inst. by Framework &amp; Suppliers'!$B$2:$B$5720,$B$2:$B$5336,'Inst. by Framework &amp; Suppliers'!$A$2:$A$5720,$A168)</f>
        <v>0</v>
      </c>
      <c r="L168" s="23">
        <f t="shared" si="10"/>
        <v>0</v>
      </c>
      <c r="M168" s="1592">
        <f>SUMIFS('South West Spends'!$AH$1:$AH$5018,'South West Spends'!$A$1:$A$5018,'Institution by Framework Totals'!B168,'South West Spends'!$C$1:$C$5018,'Institution by Framework Totals'!A168)</f>
        <v>0</v>
      </c>
      <c r="N168" s="1592">
        <f t="shared" si="11"/>
        <v>0</v>
      </c>
      <c r="O168" s="1592">
        <f t="shared" si="12"/>
        <v>0</v>
      </c>
      <c r="P168" s="1592">
        <f t="shared" si="13"/>
        <v>0</v>
      </c>
      <c r="Q168" s="14">
        <f t="shared" si="14"/>
        <v>0</v>
      </c>
    </row>
    <row r="169" spans="1:17" x14ac:dyDescent="0.2">
      <c r="A169" s="15" t="s">
        <v>150</v>
      </c>
      <c r="B169" s="13" t="s">
        <v>8</v>
      </c>
      <c r="C169" s="140">
        <f>VLOOKUP(B169,'Admin Fees.'!$A$1:$C$46,2,FALSE)</f>
        <v>5.0000000000000001E-3</v>
      </c>
      <c r="D169" s="506">
        <f>SUMIFS('Inst. by Framework &amp; Suppliers'!$D$2:$D$5720,'Inst. by Framework &amp; Suppliers'!$A$2:$A$5720,$A169,'Inst. by Framework &amp; Suppliers'!$B$2:$B$5720,$B169)</f>
        <v>0</v>
      </c>
      <c r="E169" s="507">
        <f>SUMIFS('Inst. by Framework &amp; Suppliers'!$E$2:$E$5720,'Inst. by Framework &amp; Suppliers'!$A$2:$A$5720,$A169,'Inst. by Framework &amp; Suppliers'!$B$2:$B$5720,$B169)</f>
        <v>64.400000000000006</v>
      </c>
      <c r="F169" s="507">
        <f>SUMIFS('Inst. by Framework &amp; Suppliers'!F$2:F$5720,'Inst. by Framework &amp; Suppliers'!$B$2:$B$5720,$B$2:$B$5336,'Inst. by Framework &amp; Suppliers'!$A$2:$A$5720,$A169)</f>
        <v>1030.6199999999999</v>
      </c>
      <c r="G169" s="882">
        <f>SUMIFS('Inst. by Framework &amp; Suppliers'!G$2:G$5720,'Inst. by Framework &amp; Suppliers'!$B$2:$B$5720,$B$2:$B$5336,'Inst. by Framework &amp; Suppliers'!$A$2:$A$5720,$A169)</f>
        <v>0</v>
      </c>
      <c r="H169" s="1444">
        <f>SUMIFS('Inst. by Framework &amp; Suppliers'!H$2:H$5720,'Inst. by Framework &amp; Suppliers'!$B$2:$B$5720,$B$2:$B$5336,'Inst. by Framework &amp; Suppliers'!$A$2:$A$5720,$A169)</f>
        <v>0</v>
      </c>
      <c r="I169" s="1445">
        <f>SUMIFS('Inst. by Framework &amp; Suppliers'!I$2:I$5720,'Inst. by Framework &amp; Suppliers'!$B$2:$B$5720,$B$2:$B$5336,'Inst. by Framework &amp; Suppliers'!$A$2:$A$5720,$A169)</f>
        <v>0</v>
      </c>
      <c r="J169" s="1446">
        <f>SUMIFS('Inst. by Framework &amp; Suppliers'!J$2:J$5720,'Inst. by Framework &amp; Suppliers'!$B$2:$B$5720,$B$2:$B$5336,'Inst. by Framework &amp; Suppliers'!$A$2:$A$5720,$A169)</f>
        <v>0</v>
      </c>
      <c r="K169" s="24">
        <f>SUMIFS('Inst. by Framework &amp; Suppliers'!K$2:K$5720,'Inst. by Framework &amp; Suppliers'!$B$2:$B$5720,$B$2:$B$5336,'Inst. by Framework &amp; Suppliers'!$A$2:$A$5720,$A169)</f>
        <v>0</v>
      </c>
      <c r="L169" s="23">
        <f t="shared" si="10"/>
        <v>0</v>
      </c>
      <c r="M169" s="1592">
        <f>SUMIFS('South West Spends'!$AH$1:$AH$5018,'South West Spends'!$A$1:$A$5018,'Institution by Framework Totals'!B169,'South West Spends'!$C$1:$C$5018,'Institution by Framework Totals'!A169)</f>
        <v>0</v>
      </c>
      <c r="N169" s="1592">
        <f t="shared" si="11"/>
        <v>0</v>
      </c>
      <c r="O169" s="1592">
        <f t="shared" si="12"/>
        <v>0</v>
      </c>
      <c r="P169" s="1592">
        <f t="shared" si="13"/>
        <v>0</v>
      </c>
      <c r="Q169" s="14">
        <f t="shared" si="14"/>
        <v>0</v>
      </c>
    </row>
    <row r="170" spans="1:17" x14ac:dyDescent="0.2">
      <c r="A170" s="15" t="s">
        <v>128</v>
      </c>
      <c r="B170" s="13" t="s">
        <v>8</v>
      </c>
      <c r="C170" s="140">
        <f>VLOOKUP(B170,'Admin Fees.'!$A$1:$C$46,2,FALSE)</f>
        <v>5.0000000000000001E-3</v>
      </c>
      <c r="D170" s="506">
        <f>SUMIFS('Inst. by Framework &amp; Suppliers'!$D$2:$D$5720,'Inst. by Framework &amp; Suppliers'!$A$2:$A$5720,$A170,'Inst. by Framework &amp; Suppliers'!$B$2:$B$5720,$B170)</f>
        <v>3090.6099999999997</v>
      </c>
      <c r="E170" s="507">
        <f>SUMIFS('Inst. by Framework &amp; Suppliers'!$E$2:$E$5720,'Inst. by Framework &amp; Suppliers'!$A$2:$A$5720,$A170,'Inst. by Framework &amp; Suppliers'!$B$2:$B$5720,$B170)</f>
        <v>2188.46</v>
      </c>
      <c r="F170" s="507">
        <f>SUMIFS('Inst. by Framework &amp; Suppliers'!F$2:F$5720,'Inst. by Framework &amp; Suppliers'!$B$2:$B$5720,$B$2:$B$5336,'Inst. by Framework &amp; Suppliers'!$A$2:$A$5720,$A170)</f>
        <v>1880.3600000000001</v>
      </c>
      <c r="G170" s="882">
        <f>SUMIFS('Inst. by Framework &amp; Suppliers'!G$2:G$5720,'Inst. by Framework &amp; Suppliers'!$B$2:$B$5720,$B$2:$B$5336,'Inst. by Framework &amp; Suppliers'!$A$2:$A$5720,$A170)</f>
        <v>0</v>
      </c>
      <c r="H170" s="1444">
        <f>SUMIFS('Inst. by Framework &amp; Suppliers'!H$2:H$5720,'Inst. by Framework &amp; Suppliers'!$B$2:$B$5720,$B$2:$B$5336,'Inst. by Framework &amp; Suppliers'!$A$2:$A$5720,$A170)</f>
        <v>0</v>
      </c>
      <c r="I170" s="1445">
        <f>SUMIFS('Inst. by Framework &amp; Suppliers'!I$2:I$5720,'Inst. by Framework &amp; Suppliers'!$B$2:$B$5720,$B$2:$B$5336,'Inst. by Framework &amp; Suppliers'!$A$2:$A$5720,$A170)</f>
        <v>0</v>
      </c>
      <c r="J170" s="1446">
        <f>SUMIFS('Inst. by Framework &amp; Suppliers'!J$2:J$5720,'Inst. by Framework &amp; Suppliers'!$B$2:$B$5720,$B$2:$B$5336,'Inst. by Framework &amp; Suppliers'!$A$2:$A$5720,$A170)</f>
        <v>0</v>
      </c>
      <c r="K170" s="24">
        <f>SUMIFS('Inst. by Framework &amp; Suppliers'!K$2:K$5720,'Inst. by Framework &amp; Suppliers'!$B$2:$B$5720,$B$2:$B$5336,'Inst. by Framework &amp; Suppliers'!$A$2:$A$5720,$A170)</f>
        <v>0</v>
      </c>
      <c r="L170" s="23">
        <f t="shared" si="10"/>
        <v>0</v>
      </c>
      <c r="M170" s="1592">
        <f>SUMIFS('South West Spends'!$AH$1:$AH$5018,'South West Spends'!$A$1:$A$5018,'Institution by Framework Totals'!B170,'South West Spends'!$C$1:$C$5018,'Institution by Framework Totals'!A170)</f>
        <v>0</v>
      </c>
      <c r="N170" s="1592">
        <f t="shared" si="11"/>
        <v>0</v>
      </c>
      <c r="O170" s="1592">
        <f t="shared" si="12"/>
        <v>0</v>
      </c>
      <c r="P170" s="1592">
        <f t="shared" si="13"/>
        <v>0</v>
      </c>
      <c r="Q170" s="14">
        <f t="shared" si="14"/>
        <v>0</v>
      </c>
    </row>
    <row r="171" spans="1:17" x14ac:dyDescent="0.2">
      <c r="A171" s="15" t="s">
        <v>129</v>
      </c>
      <c r="B171" s="13" t="s">
        <v>8</v>
      </c>
      <c r="C171" s="140">
        <f>VLOOKUP(B171,'Admin Fees.'!$A$1:$C$46,2,FALSE)</f>
        <v>5.0000000000000001E-3</v>
      </c>
      <c r="D171" s="506">
        <f>SUMIFS('Inst. by Framework &amp; Suppliers'!$D$2:$D$5720,'Inst. by Framework &amp; Suppliers'!$A$2:$A$5720,$A171,'Inst. by Framework &amp; Suppliers'!$B$2:$B$5720,$B171)</f>
        <v>50.14</v>
      </c>
      <c r="E171" s="507">
        <f>SUMIFS('Inst. by Framework &amp; Suppliers'!$E$2:$E$5720,'Inst. by Framework &amp; Suppliers'!$A$2:$A$5720,$A171,'Inst. by Framework &amp; Suppliers'!$B$2:$B$5720,$B171)</f>
        <v>145.85</v>
      </c>
      <c r="F171" s="507">
        <f>SUMIFS('Inst. by Framework &amp; Suppliers'!F$2:F$5720,'Inst. by Framework &amp; Suppliers'!$B$2:$B$5720,$B$2:$B$5336,'Inst. by Framework &amp; Suppliers'!$A$2:$A$5720,$A171)</f>
        <v>2960.8900000000003</v>
      </c>
      <c r="G171" s="882">
        <f>SUMIFS('Inst. by Framework &amp; Suppliers'!G$2:G$5720,'Inst. by Framework &amp; Suppliers'!$B$2:$B$5720,$B$2:$B$5336,'Inst. by Framework &amp; Suppliers'!$A$2:$A$5720,$A171)</f>
        <v>0</v>
      </c>
      <c r="H171" s="1444">
        <f>SUMIFS('Inst. by Framework &amp; Suppliers'!H$2:H$5720,'Inst. by Framework &amp; Suppliers'!$B$2:$B$5720,$B$2:$B$5336,'Inst. by Framework &amp; Suppliers'!$A$2:$A$5720,$A171)</f>
        <v>0</v>
      </c>
      <c r="I171" s="1445">
        <f>SUMIFS('Inst. by Framework &amp; Suppliers'!I$2:I$5720,'Inst. by Framework &amp; Suppliers'!$B$2:$B$5720,$B$2:$B$5336,'Inst. by Framework &amp; Suppliers'!$A$2:$A$5720,$A171)</f>
        <v>0</v>
      </c>
      <c r="J171" s="1446">
        <f>SUMIFS('Inst. by Framework &amp; Suppliers'!J$2:J$5720,'Inst. by Framework &amp; Suppliers'!$B$2:$B$5720,$B$2:$B$5336,'Inst. by Framework &amp; Suppliers'!$A$2:$A$5720,$A171)</f>
        <v>0</v>
      </c>
      <c r="K171" s="24">
        <f>SUMIFS('Inst. by Framework &amp; Suppliers'!K$2:K$5720,'Inst. by Framework &amp; Suppliers'!$B$2:$B$5720,$B$2:$B$5336,'Inst. by Framework &amp; Suppliers'!$A$2:$A$5720,$A171)</f>
        <v>0</v>
      </c>
      <c r="L171" s="23">
        <f t="shared" si="10"/>
        <v>0</v>
      </c>
      <c r="M171" s="1592">
        <f>SUMIFS('South West Spends'!$AH$1:$AH$5018,'South West Spends'!$A$1:$A$5018,'Institution by Framework Totals'!B171,'South West Spends'!$C$1:$C$5018,'Institution by Framework Totals'!A171)</f>
        <v>0</v>
      </c>
      <c r="N171" s="1592">
        <f t="shared" si="11"/>
        <v>0</v>
      </c>
      <c r="O171" s="1592">
        <f t="shared" si="12"/>
        <v>0</v>
      </c>
      <c r="P171" s="1592">
        <f t="shared" si="13"/>
        <v>0</v>
      </c>
      <c r="Q171" s="14">
        <f t="shared" si="14"/>
        <v>0</v>
      </c>
    </row>
    <row r="172" spans="1:17" x14ac:dyDescent="0.2">
      <c r="A172" s="15" t="s">
        <v>162</v>
      </c>
      <c r="B172" s="13" t="s">
        <v>8</v>
      </c>
      <c r="C172" s="140">
        <f>VLOOKUP(B172,'Admin Fees.'!$A$1:$C$46,2,FALSE)</f>
        <v>5.0000000000000001E-3</v>
      </c>
      <c r="D172" s="506">
        <f>SUMIFS('Inst. by Framework &amp; Suppliers'!$D$2:$D$5720,'Inst. by Framework &amp; Suppliers'!$A$2:$A$5720,$A172,'Inst. by Framework &amp; Suppliers'!$B$2:$B$5720,$B172)</f>
        <v>6236.4400000000005</v>
      </c>
      <c r="E172" s="507">
        <f>SUMIFS('Inst. by Framework &amp; Suppliers'!$E$2:$E$5720,'Inst. by Framework &amp; Suppliers'!$A$2:$A$5720,$A172,'Inst. by Framework &amp; Suppliers'!$B$2:$B$5720,$B172)</f>
        <v>12358.470000000001</v>
      </c>
      <c r="F172" s="507">
        <f>SUMIFS('Inst. by Framework &amp; Suppliers'!F$2:F$5720,'Inst. by Framework &amp; Suppliers'!$B$2:$B$5720,$B$2:$B$5336,'Inst. by Framework &amp; Suppliers'!$A$2:$A$5720,$A172)</f>
        <v>7023.83</v>
      </c>
      <c r="G172" s="882">
        <f>SUMIFS('Inst. by Framework &amp; Suppliers'!G$2:G$5720,'Inst. by Framework &amp; Suppliers'!$B$2:$B$5720,$B$2:$B$5336,'Inst. by Framework &amp; Suppliers'!$A$2:$A$5720,$A172)</f>
        <v>0</v>
      </c>
      <c r="H172" s="1444">
        <f>SUMIFS('Inst. by Framework &amp; Suppliers'!H$2:H$5720,'Inst. by Framework &amp; Suppliers'!$B$2:$B$5720,$B$2:$B$5336,'Inst. by Framework &amp; Suppliers'!$A$2:$A$5720,$A172)</f>
        <v>0</v>
      </c>
      <c r="I172" s="1445">
        <f>SUMIFS('Inst. by Framework &amp; Suppliers'!I$2:I$5720,'Inst. by Framework &amp; Suppliers'!$B$2:$B$5720,$B$2:$B$5336,'Inst. by Framework &amp; Suppliers'!$A$2:$A$5720,$A172)</f>
        <v>0</v>
      </c>
      <c r="J172" s="1446">
        <f>SUMIFS('Inst. by Framework &amp; Suppliers'!J$2:J$5720,'Inst. by Framework &amp; Suppliers'!$B$2:$B$5720,$B$2:$B$5336,'Inst. by Framework &amp; Suppliers'!$A$2:$A$5720,$A172)</f>
        <v>0</v>
      </c>
      <c r="K172" s="24">
        <f>SUMIFS('Inst. by Framework &amp; Suppliers'!K$2:K$5720,'Inst. by Framework &amp; Suppliers'!$B$2:$B$5720,$B$2:$B$5336,'Inst. by Framework &amp; Suppliers'!$A$2:$A$5720,$A172)</f>
        <v>0</v>
      </c>
      <c r="L172" s="23">
        <f t="shared" si="10"/>
        <v>0</v>
      </c>
      <c r="M172" s="1592">
        <f>SUMIFS('South West Spends'!$AH$1:$AH$5018,'South West Spends'!$A$1:$A$5018,'Institution by Framework Totals'!B172,'South West Spends'!$C$1:$C$5018,'Institution by Framework Totals'!A172)</f>
        <v>0</v>
      </c>
      <c r="N172" s="1592">
        <f t="shared" si="11"/>
        <v>0</v>
      </c>
      <c r="O172" s="1592">
        <f t="shared" si="12"/>
        <v>0</v>
      </c>
      <c r="P172" s="1592">
        <f t="shared" si="13"/>
        <v>0</v>
      </c>
      <c r="Q172" s="14">
        <f t="shared" si="14"/>
        <v>0</v>
      </c>
    </row>
    <row r="173" spans="1:17" x14ac:dyDescent="0.2">
      <c r="A173" s="15" t="s">
        <v>130</v>
      </c>
      <c r="B173" s="13" t="s">
        <v>8</v>
      </c>
      <c r="C173" s="140">
        <f>VLOOKUP(B173,'Admin Fees.'!$A$1:$C$46,2,FALSE)</f>
        <v>5.0000000000000001E-3</v>
      </c>
      <c r="D173" s="506">
        <f>SUMIFS('Inst. by Framework &amp; Suppliers'!$D$2:$D$5720,'Inst. by Framework &amp; Suppliers'!$A$2:$A$5720,$A173,'Inst. by Framework &amp; Suppliers'!$B$2:$B$5720,$B173)</f>
        <v>2602.5</v>
      </c>
      <c r="E173" s="507">
        <f>SUMIFS('Inst. by Framework &amp; Suppliers'!$E$2:$E$5720,'Inst. by Framework &amp; Suppliers'!$A$2:$A$5720,$A173,'Inst. by Framework &amp; Suppliers'!$B$2:$B$5720,$B173)</f>
        <v>1822.05</v>
      </c>
      <c r="F173" s="507">
        <f>SUMIFS('Inst. by Framework &amp; Suppliers'!F$2:F$5720,'Inst. by Framework &amp; Suppliers'!$B$2:$B$5720,$B$2:$B$5336,'Inst. by Framework &amp; Suppliers'!$A$2:$A$5720,$A173)</f>
        <v>2353.64</v>
      </c>
      <c r="G173" s="882">
        <f>SUMIFS('Inst. by Framework &amp; Suppliers'!G$2:G$5720,'Inst. by Framework &amp; Suppliers'!$B$2:$B$5720,$B$2:$B$5336,'Inst. by Framework &amp; Suppliers'!$A$2:$A$5720,$A173)</f>
        <v>0</v>
      </c>
      <c r="H173" s="1444">
        <f>SUMIFS('Inst. by Framework &amp; Suppliers'!H$2:H$5720,'Inst. by Framework &amp; Suppliers'!$B$2:$B$5720,$B$2:$B$5336,'Inst. by Framework &amp; Suppliers'!$A$2:$A$5720,$A173)</f>
        <v>0</v>
      </c>
      <c r="I173" s="1445">
        <f>SUMIFS('Inst. by Framework &amp; Suppliers'!I$2:I$5720,'Inst. by Framework &amp; Suppliers'!$B$2:$B$5720,$B$2:$B$5336,'Inst. by Framework &amp; Suppliers'!$A$2:$A$5720,$A173)</f>
        <v>0</v>
      </c>
      <c r="J173" s="1446">
        <f>SUMIFS('Inst. by Framework &amp; Suppliers'!J$2:J$5720,'Inst. by Framework &amp; Suppliers'!$B$2:$B$5720,$B$2:$B$5336,'Inst. by Framework &amp; Suppliers'!$A$2:$A$5720,$A173)</f>
        <v>0</v>
      </c>
      <c r="K173" s="24">
        <f>SUMIFS('Inst. by Framework &amp; Suppliers'!K$2:K$5720,'Inst. by Framework &amp; Suppliers'!$B$2:$B$5720,$B$2:$B$5336,'Inst. by Framework &amp; Suppliers'!$A$2:$A$5720,$A173)</f>
        <v>0</v>
      </c>
      <c r="L173" s="23">
        <f t="shared" si="10"/>
        <v>0</v>
      </c>
      <c r="M173" s="1592">
        <f>SUMIFS('South West Spends'!$AH$1:$AH$5018,'South West Spends'!$A$1:$A$5018,'Institution by Framework Totals'!B173,'South West Spends'!$C$1:$C$5018,'Institution by Framework Totals'!A173)</f>
        <v>0</v>
      </c>
      <c r="N173" s="1592">
        <f t="shared" si="11"/>
        <v>0</v>
      </c>
      <c r="O173" s="1592">
        <f t="shared" si="12"/>
        <v>0</v>
      </c>
      <c r="P173" s="1592">
        <f t="shared" si="13"/>
        <v>0</v>
      </c>
      <c r="Q173" s="14">
        <f t="shared" si="14"/>
        <v>0</v>
      </c>
    </row>
    <row r="174" spans="1:17" x14ac:dyDescent="0.2">
      <c r="A174" s="15" t="s">
        <v>131</v>
      </c>
      <c r="B174" s="13" t="s">
        <v>8</v>
      </c>
      <c r="C174" s="140">
        <f>VLOOKUP(B174,'Admin Fees.'!$A$1:$C$46,2,FALSE)</f>
        <v>5.0000000000000001E-3</v>
      </c>
      <c r="D174" s="506">
        <f>SUMIFS('Inst. by Framework &amp; Suppliers'!$D$2:$D$5720,'Inst. by Framework &amp; Suppliers'!$A$2:$A$5720,$A174,'Inst. by Framework &amp; Suppliers'!$B$2:$B$5720,$B174)</f>
        <v>39281.259999999995</v>
      </c>
      <c r="E174" s="507">
        <f>SUMIFS('Inst. by Framework &amp; Suppliers'!$E$2:$E$5720,'Inst. by Framework &amp; Suppliers'!$A$2:$A$5720,$A174,'Inst. by Framework &amp; Suppliers'!$B$2:$B$5720,$B174)</f>
        <v>13138.779999999999</v>
      </c>
      <c r="F174" s="507">
        <f>SUMIFS('Inst. by Framework &amp; Suppliers'!F$2:F$5720,'Inst. by Framework &amp; Suppliers'!$B$2:$B$5720,$B$2:$B$5336,'Inst. by Framework &amp; Suppliers'!$A$2:$A$5720,$A174)</f>
        <v>7940.5999999999995</v>
      </c>
      <c r="G174" s="882">
        <f>SUMIFS('Inst. by Framework &amp; Suppliers'!G$2:G$5720,'Inst. by Framework &amp; Suppliers'!$B$2:$B$5720,$B$2:$B$5336,'Inst. by Framework &amp; Suppliers'!$A$2:$A$5720,$A174)</f>
        <v>0</v>
      </c>
      <c r="H174" s="1444">
        <f>SUMIFS('Inst. by Framework &amp; Suppliers'!H$2:H$5720,'Inst. by Framework &amp; Suppliers'!$B$2:$B$5720,$B$2:$B$5336,'Inst. by Framework &amp; Suppliers'!$A$2:$A$5720,$A174)</f>
        <v>0</v>
      </c>
      <c r="I174" s="1445">
        <f>SUMIFS('Inst. by Framework &amp; Suppliers'!I$2:I$5720,'Inst. by Framework &amp; Suppliers'!$B$2:$B$5720,$B$2:$B$5336,'Inst. by Framework &amp; Suppliers'!$A$2:$A$5720,$A174)</f>
        <v>0</v>
      </c>
      <c r="J174" s="1446">
        <f>SUMIFS('Inst. by Framework &amp; Suppliers'!J$2:J$5720,'Inst. by Framework &amp; Suppliers'!$B$2:$B$5720,$B$2:$B$5336,'Inst. by Framework &amp; Suppliers'!$A$2:$A$5720,$A174)</f>
        <v>0</v>
      </c>
      <c r="K174" s="24">
        <f>SUMIFS('Inst. by Framework &amp; Suppliers'!K$2:K$5720,'Inst. by Framework &amp; Suppliers'!$B$2:$B$5720,$B$2:$B$5336,'Inst. by Framework &amp; Suppliers'!$A$2:$A$5720,$A174)</f>
        <v>0</v>
      </c>
      <c r="L174" s="23">
        <f t="shared" si="10"/>
        <v>0</v>
      </c>
      <c r="M174" s="1592">
        <f>SUMIFS('South West Spends'!$AH$1:$AH$5018,'South West Spends'!$A$1:$A$5018,'Institution by Framework Totals'!B174,'South West Spends'!$C$1:$C$5018,'Institution by Framework Totals'!A174)</f>
        <v>0</v>
      </c>
      <c r="N174" s="1592">
        <f t="shared" si="11"/>
        <v>0</v>
      </c>
      <c r="O174" s="1592">
        <f t="shared" si="12"/>
        <v>0</v>
      </c>
      <c r="P174" s="1592">
        <f t="shared" si="13"/>
        <v>0</v>
      </c>
      <c r="Q174" s="14">
        <f t="shared" si="14"/>
        <v>0</v>
      </c>
    </row>
    <row r="175" spans="1:17" x14ac:dyDescent="0.2">
      <c r="A175" s="15" t="s">
        <v>132</v>
      </c>
      <c r="B175" s="13" t="s">
        <v>8</v>
      </c>
      <c r="C175" s="140">
        <f>VLOOKUP(B175,'Admin Fees.'!$A$1:$C$46,2,FALSE)</f>
        <v>5.0000000000000001E-3</v>
      </c>
      <c r="D175" s="506">
        <f>SUMIFS('Inst. by Framework &amp; Suppliers'!$D$2:$D$5720,'Inst. by Framework &amp; Suppliers'!$A$2:$A$5720,$A175,'Inst. by Framework &amp; Suppliers'!$B$2:$B$5720,$B175)</f>
        <v>1764.6599999999999</v>
      </c>
      <c r="E175" s="507">
        <f>SUMIFS('Inst. by Framework &amp; Suppliers'!$E$2:$E$5720,'Inst. by Framework &amp; Suppliers'!$A$2:$A$5720,$A175,'Inst. by Framework &amp; Suppliers'!$B$2:$B$5720,$B175)</f>
        <v>43.129999999999995</v>
      </c>
      <c r="F175" s="507">
        <f>SUMIFS('Inst. by Framework &amp; Suppliers'!F$2:F$5720,'Inst. by Framework &amp; Suppliers'!$B$2:$B$5720,$B$2:$B$5336,'Inst. by Framework &amp; Suppliers'!$A$2:$A$5720,$A175)</f>
        <v>496.85000000000008</v>
      </c>
      <c r="G175" s="882">
        <f>SUMIFS('Inst. by Framework &amp; Suppliers'!G$2:G$5720,'Inst. by Framework &amp; Suppliers'!$B$2:$B$5720,$B$2:$B$5336,'Inst. by Framework &amp; Suppliers'!$A$2:$A$5720,$A175)</f>
        <v>0</v>
      </c>
      <c r="H175" s="1444">
        <f>SUMIFS('Inst. by Framework &amp; Suppliers'!H$2:H$5720,'Inst. by Framework &amp; Suppliers'!$B$2:$B$5720,$B$2:$B$5336,'Inst. by Framework &amp; Suppliers'!$A$2:$A$5720,$A175)</f>
        <v>0</v>
      </c>
      <c r="I175" s="1445">
        <f>SUMIFS('Inst. by Framework &amp; Suppliers'!I$2:I$5720,'Inst. by Framework &amp; Suppliers'!$B$2:$B$5720,$B$2:$B$5336,'Inst. by Framework &amp; Suppliers'!$A$2:$A$5720,$A175)</f>
        <v>0</v>
      </c>
      <c r="J175" s="1446">
        <f>SUMIFS('Inst. by Framework &amp; Suppliers'!J$2:J$5720,'Inst. by Framework &amp; Suppliers'!$B$2:$B$5720,$B$2:$B$5336,'Inst. by Framework &amp; Suppliers'!$A$2:$A$5720,$A175)</f>
        <v>0</v>
      </c>
      <c r="K175" s="24">
        <f>SUMIFS('Inst. by Framework &amp; Suppliers'!K$2:K$5720,'Inst. by Framework &amp; Suppliers'!$B$2:$B$5720,$B$2:$B$5336,'Inst. by Framework &amp; Suppliers'!$A$2:$A$5720,$A175)</f>
        <v>0</v>
      </c>
      <c r="L175" s="23">
        <f t="shared" si="10"/>
        <v>0</v>
      </c>
      <c r="M175" s="1592">
        <f>SUMIFS('South West Spends'!$AH$1:$AH$5018,'South West Spends'!$A$1:$A$5018,'Institution by Framework Totals'!B175,'South West Spends'!$C$1:$C$5018,'Institution by Framework Totals'!A175)</f>
        <v>0</v>
      </c>
      <c r="N175" s="1592">
        <f t="shared" si="11"/>
        <v>0</v>
      </c>
      <c r="O175" s="1592">
        <f t="shared" si="12"/>
        <v>0</v>
      </c>
      <c r="P175" s="1592">
        <f t="shared" si="13"/>
        <v>0</v>
      </c>
      <c r="Q175" s="14">
        <f t="shared" si="14"/>
        <v>0</v>
      </c>
    </row>
    <row r="176" spans="1:17" x14ac:dyDescent="0.2">
      <c r="A176" s="15" t="s">
        <v>133</v>
      </c>
      <c r="B176" s="13" t="s">
        <v>8</v>
      </c>
      <c r="C176" s="140">
        <f>VLOOKUP(B176,'Admin Fees.'!$A$1:$C$46,2,FALSE)</f>
        <v>5.0000000000000001E-3</v>
      </c>
      <c r="D176" s="506">
        <f>SUMIFS('Inst. by Framework &amp; Suppliers'!$D$2:$D$5720,'Inst. by Framework &amp; Suppliers'!$A$2:$A$5720,$A176,'Inst. by Framework &amp; Suppliers'!$B$2:$B$5720,$B176)</f>
        <v>18.899999999999999</v>
      </c>
      <c r="E176" s="507">
        <f>SUMIFS('Inst. by Framework &amp; Suppliers'!$E$2:$E$5720,'Inst. by Framework &amp; Suppliers'!$A$2:$A$5720,$A176,'Inst. by Framework &amp; Suppliers'!$B$2:$B$5720,$B176)</f>
        <v>126.07000000000001</v>
      </c>
      <c r="F176" s="507">
        <f>SUMIFS('Inst. by Framework &amp; Suppliers'!F$2:F$5720,'Inst. by Framework &amp; Suppliers'!$B$2:$B$5720,$B$2:$B$5336,'Inst. by Framework &amp; Suppliers'!$A$2:$A$5720,$A176)</f>
        <v>0</v>
      </c>
      <c r="G176" s="882">
        <f>SUMIFS('Inst. by Framework &amp; Suppliers'!G$2:G$5720,'Inst. by Framework &amp; Suppliers'!$B$2:$B$5720,$B$2:$B$5336,'Inst. by Framework &amp; Suppliers'!$A$2:$A$5720,$A176)</f>
        <v>0</v>
      </c>
      <c r="H176" s="1444">
        <f>SUMIFS('Inst. by Framework &amp; Suppliers'!H$2:H$5720,'Inst. by Framework &amp; Suppliers'!$B$2:$B$5720,$B$2:$B$5336,'Inst. by Framework &amp; Suppliers'!$A$2:$A$5720,$A176)</f>
        <v>0</v>
      </c>
      <c r="I176" s="1445">
        <f>SUMIFS('Inst. by Framework &amp; Suppliers'!I$2:I$5720,'Inst. by Framework &amp; Suppliers'!$B$2:$B$5720,$B$2:$B$5336,'Inst. by Framework &amp; Suppliers'!$A$2:$A$5720,$A176)</f>
        <v>0</v>
      </c>
      <c r="J176" s="1446">
        <f>SUMIFS('Inst. by Framework &amp; Suppliers'!J$2:J$5720,'Inst. by Framework &amp; Suppliers'!$B$2:$B$5720,$B$2:$B$5336,'Inst. by Framework &amp; Suppliers'!$A$2:$A$5720,$A176)</f>
        <v>0</v>
      </c>
      <c r="K176" s="24">
        <f>SUMIFS('Inst. by Framework &amp; Suppliers'!K$2:K$5720,'Inst. by Framework &amp; Suppliers'!$B$2:$B$5720,$B$2:$B$5336,'Inst. by Framework &amp; Suppliers'!$A$2:$A$5720,$A176)</f>
        <v>0</v>
      </c>
      <c r="L176" s="23">
        <f t="shared" si="10"/>
        <v>0</v>
      </c>
      <c r="M176" s="1592">
        <f>SUMIFS('South West Spends'!$AH$1:$AH$5018,'South West Spends'!$A$1:$A$5018,'Institution by Framework Totals'!B176,'South West Spends'!$C$1:$C$5018,'Institution by Framework Totals'!A176)</f>
        <v>0</v>
      </c>
      <c r="N176" s="1592">
        <f t="shared" si="11"/>
        <v>0</v>
      </c>
      <c r="O176" s="1592">
        <f t="shared" si="12"/>
        <v>0</v>
      </c>
      <c r="P176" s="1592">
        <f t="shared" si="13"/>
        <v>0</v>
      </c>
      <c r="Q176" s="14">
        <f t="shared" si="14"/>
        <v>0</v>
      </c>
    </row>
    <row r="177" spans="1:17" x14ac:dyDescent="0.2">
      <c r="A177" s="15" t="s">
        <v>134</v>
      </c>
      <c r="B177" s="13" t="s">
        <v>8</v>
      </c>
      <c r="C177" s="140">
        <f>VLOOKUP(B177,'Admin Fees.'!$A$1:$C$46,2,FALSE)</f>
        <v>5.0000000000000001E-3</v>
      </c>
      <c r="D177" s="506">
        <f>SUMIFS('Inst. by Framework &amp; Suppliers'!$D$2:$D$5720,'Inst. by Framework &amp; Suppliers'!$A$2:$A$5720,$A177,'Inst. by Framework &amp; Suppliers'!$B$2:$B$5720,$B177)</f>
        <v>32802.369999999995</v>
      </c>
      <c r="E177" s="507">
        <f>SUMIFS('Inst. by Framework &amp; Suppliers'!$E$2:$E$5720,'Inst. by Framework &amp; Suppliers'!$A$2:$A$5720,$A177,'Inst. by Framework &amp; Suppliers'!$B$2:$B$5720,$B177)</f>
        <v>11298.279999999999</v>
      </c>
      <c r="F177" s="507">
        <f>SUMIFS('Inst. by Framework &amp; Suppliers'!F$2:F$5720,'Inst. by Framework &amp; Suppliers'!$B$2:$B$5720,$B$2:$B$5336,'Inst. by Framework &amp; Suppliers'!$A$2:$A$5720,$A177)</f>
        <v>3768.82</v>
      </c>
      <c r="G177" s="882">
        <f>SUMIFS('Inst. by Framework &amp; Suppliers'!G$2:G$5720,'Inst. by Framework &amp; Suppliers'!$B$2:$B$5720,$B$2:$B$5336,'Inst. by Framework &amp; Suppliers'!$A$2:$A$5720,$A177)</f>
        <v>0</v>
      </c>
      <c r="H177" s="1444">
        <f>SUMIFS('Inst. by Framework &amp; Suppliers'!H$2:H$5720,'Inst. by Framework &amp; Suppliers'!$B$2:$B$5720,$B$2:$B$5336,'Inst. by Framework &amp; Suppliers'!$A$2:$A$5720,$A177)</f>
        <v>0</v>
      </c>
      <c r="I177" s="1445">
        <f>SUMIFS('Inst. by Framework &amp; Suppliers'!I$2:I$5720,'Inst. by Framework &amp; Suppliers'!$B$2:$B$5720,$B$2:$B$5336,'Inst. by Framework &amp; Suppliers'!$A$2:$A$5720,$A177)</f>
        <v>0</v>
      </c>
      <c r="J177" s="1446">
        <f>SUMIFS('Inst. by Framework &amp; Suppliers'!J$2:J$5720,'Inst. by Framework &amp; Suppliers'!$B$2:$B$5720,$B$2:$B$5336,'Inst. by Framework &amp; Suppliers'!$A$2:$A$5720,$A177)</f>
        <v>0</v>
      </c>
      <c r="K177" s="24">
        <f>SUMIFS('Inst. by Framework &amp; Suppliers'!K$2:K$5720,'Inst. by Framework &amp; Suppliers'!$B$2:$B$5720,$B$2:$B$5336,'Inst. by Framework &amp; Suppliers'!$A$2:$A$5720,$A177)</f>
        <v>0</v>
      </c>
      <c r="L177" s="23">
        <f t="shared" si="10"/>
        <v>0</v>
      </c>
      <c r="M177" s="1592">
        <f>SUMIFS('South West Spends'!$AH$1:$AH$5018,'South West Spends'!$A$1:$A$5018,'Institution by Framework Totals'!B177,'South West Spends'!$C$1:$C$5018,'Institution by Framework Totals'!A177)</f>
        <v>0</v>
      </c>
      <c r="N177" s="1592">
        <f t="shared" si="11"/>
        <v>0</v>
      </c>
      <c r="O177" s="1592">
        <f t="shared" si="12"/>
        <v>0</v>
      </c>
      <c r="P177" s="1592">
        <f t="shared" si="13"/>
        <v>0</v>
      </c>
      <c r="Q177" s="14">
        <f t="shared" si="14"/>
        <v>0</v>
      </c>
    </row>
    <row r="178" spans="1:17" x14ac:dyDescent="0.2">
      <c r="A178" s="15" t="s">
        <v>135</v>
      </c>
      <c r="B178" s="13" t="s">
        <v>8</v>
      </c>
      <c r="C178" s="140">
        <f>VLOOKUP(B178,'Admin Fees.'!$A$1:$C$46,2,FALSE)</f>
        <v>5.0000000000000001E-3</v>
      </c>
      <c r="D178" s="506">
        <f>SUMIFS('Inst. by Framework &amp; Suppliers'!$D$2:$D$5720,'Inst. by Framework &amp; Suppliers'!$A$2:$A$5720,$A178,'Inst. by Framework &amp; Suppliers'!$B$2:$B$5720,$B178)</f>
        <v>787.5</v>
      </c>
      <c r="E178" s="507">
        <f>SUMIFS('Inst. by Framework &amp; Suppliers'!$E$2:$E$5720,'Inst. by Framework &amp; Suppliers'!$A$2:$A$5720,$A178,'Inst. by Framework &amp; Suppliers'!$B$2:$B$5720,$B178)</f>
        <v>7327.8499999999995</v>
      </c>
      <c r="F178" s="507">
        <f>SUMIFS('Inst. by Framework &amp; Suppliers'!F$2:F$5720,'Inst. by Framework &amp; Suppliers'!$B$2:$B$5720,$B$2:$B$5336,'Inst. by Framework &amp; Suppliers'!$A$2:$A$5720,$A178)</f>
        <v>16333.409999999998</v>
      </c>
      <c r="G178" s="882">
        <f>SUMIFS('Inst. by Framework &amp; Suppliers'!G$2:G$5720,'Inst. by Framework &amp; Suppliers'!$B$2:$B$5720,$B$2:$B$5336,'Inst. by Framework &amp; Suppliers'!$A$2:$A$5720,$A178)</f>
        <v>0</v>
      </c>
      <c r="H178" s="1444">
        <f>SUMIFS('Inst. by Framework &amp; Suppliers'!H$2:H$5720,'Inst. by Framework &amp; Suppliers'!$B$2:$B$5720,$B$2:$B$5336,'Inst. by Framework &amp; Suppliers'!$A$2:$A$5720,$A178)</f>
        <v>0</v>
      </c>
      <c r="I178" s="1445">
        <f>SUMIFS('Inst. by Framework &amp; Suppliers'!I$2:I$5720,'Inst. by Framework &amp; Suppliers'!$B$2:$B$5720,$B$2:$B$5336,'Inst. by Framework &amp; Suppliers'!$A$2:$A$5720,$A178)</f>
        <v>0</v>
      </c>
      <c r="J178" s="1446">
        <f>SUMIFS('Inst. by Framework &amp; Suppliers'!J$2:J$5720,'Inst. by Framework &amp; Suppliers'!$B$2:$B$5720,$B$2:$B$5336,'Inst. by Framework &amp; Suppliers'!$A$2:$A$5720,$A178)</f>
        <v>0</v>
      </c>
      <c r="K178" s="24">
        <f>SUMIFS('Inst. by Framework &amp; Suppliers'!K$2:K$5720,'Inst. by Framework &amp; Suppliers'!$B$2:$B$5720,$B$2:$B$5336,'Inst. by Framework &amp; Suppliers'!$A$2:$A$5720,$A178)</f>
        <v>0</v>
      </c>
      <c r="L178" s="23">
        <f t="shared" si="10"/>
        <v>0</v>
      </c>
      <c r="M178" s="1592">
        <f>SUMIFS('South West Spends'!$AH$1:$AH$5018,'South West Spends'!$A$1:$A$5018,'Institution by Framework Totals'!B178,'South West Spends'!$C$1:$C$5018,'Institution by Framework Totals'!A178)</f>
        <v>0</v>
      </c>
      <c r="N178" s="1592">
        <f t="shared" si="11"/>
        <v>0</v>
      </c>
      <c r="O178" s="1592">
        <f t="shared" si="12"/>
        <v>0</v>
      </c>
      <c r="P178" s="1592">
        <f t="shared" si="13"/>
        <v>0</v>
      </c>
      <c r="Q178" s="14">
        <f t="shared" si="14"/>
        <v>0</v>
      </c>
    </row>
    <row r="179" spans="1:17" x14ac:dyDescent="0.2">
      <c r="A179" s="15" t="s">
        <v>136</v>
      </c>
      <c r="B179" s="13" t="s">
        <v>8</v>
      </c>
      <c r="C179" s="140">
        <f>VLOOKUP(B179,'Admin Fees.'!$A$1:$C$46,2,FALSE)</f>
        <v>5.0000000000000001E-3</v>
      </c>
      <c r="D179" s="506">
        <f>SUMIFS('Inst. by Framework &amp; Suppliers'!$D$2:$D$5720,'Inst. by Framework &amp; Suppliers'!$A$2:$A$5720,$A179,'Inst. by Framework &amp; Suppliers'!$B$2:$B$5720,$B179)</f>
        <v>30439.97</v>
      </c>
      <c r="E179" s="507">
        <f>SUMIFS('Inst. by Framework &amp; Suppliers'!$E$2:$E$5720,'Inst. by Framework &amp; Suppliers'!$A$2:$A$5720,$A179,'Inst. by Framework &amp; Suppliers'!$B$2:$B$5720,$B179)</f>
        <v>11833.7</v>
      </c>
      <c r="F179" s="507">
        <f>SUMIFS('Inst. by Framework &amp; Suppliers'!F$2:F$5720,'Inst. by Framework &amp; Suppliers'!$B$2:$B$5720,$B$2:$B$5336,'Inst. by Framework &amp; Suppliers'!$A$2:$A$5720,$A179)</f>
        <v>0</v>
      </c>
      <c r="G179" s="882">
        <f>SUMIFS('Inst. by Framework &amp; Suppliers'!G$2:G$5720,'Inst. by Framework &amp; Suppliers'!$B$2:$B$5720,$B$2:$B$5336,'Inst. by Framework &amp; Suppliers'!$A$2:$A$5720,$A179)</f>
        <v>0</v>
      </c>
      <c r="H179" s="1444">
        <f>SUMIFS('Inst. by Framework &amp; Suppliers'!H$2:H$5720,'Inst. by Framework &amp; Suppliers'!$B$2:$B$5720,$B$2:$B$5336,'Inst. by Framework &amp; Suppliers'!$A$2:$A$5720,$A179)</f>
        <v>0</v>
      </c>
      <c r="I179" s="1445">
        <f>SUMIFS('Inst. by Framework &amp; Suppliers'!I$2:I$5720,'Inst. by Framework &amp; Suppliers'!$B$2:$B$5720,$B$2:$B$5336,'Inst. by Framework &amp; Suppliers'!$A$2:$A$5720,$A179)</f>
        <v>0</v>
      </c>
      <c r="J179" s="1446">
        <f>SUMIFS('Inst. by Framework &amp; Suppliers'!J$2:J$5720,'Inst. by Framework &amp; Suppliers'!$B$2:$B$5720,$B$2:$B$5336,'Inst. by Framework &amp; Suppliers'!$A$2:$A$5720,$A179)</f>
        <v>0</v>
      </c>
      <c r="K179" s="24">
        <f>SUMIFS('Inst. by Framework &amp; Suppliers'!K$2:K$5720,'Inst. by Framework &amp; Suppliers'!$B$2:$B$5720,$B$2:$B$5336,'Inst. by Framework &amp; Suppliers'!$A$2:$A$5720,$A179)</f>
        <v>0</v>
      </c>
      <c r="L179" s="23">
        <f t="shared" si="10"/>
        <v>0</v>
      </c>
      <c r="M179" s="1592">
        <f>SUMIFS('South West Spends'!$AH$1:$AH$5018,'South West Spends'!$A$1:$A$5018,'Institution by Framework Totals'!B179,'South West Spends'!$C$1:$C$5018,'Institution by Framework Totals'!A179)</f>
        <v>0</v>
      </c>
      <c r="N179" s="1592">
        <f t="shared" si="11"/>
        <v>0</v>
      </c>
      <c r="O179" s="1592">
        <f t="shared" si="12"/>
        <v>0</v>
      </c>
      <c r="P179" s="1592">
        <f t="shared" si="13"/>
        <v>0</v>
      </c>
      <c r="Q179" s="14">
        <f t="shared" si="14"/>
        <v>0</v>
      </c>
    </row>
    <row r="180" spans="1:17" x14ac:dyDescent="0.2">
      <c r="A180" s="15" t="s">
        <v>137</v>
      </c>
      <c r="B180" s="13" t="s">
        <v>8</v>
      </c>
      <c r="C180" s="140">
        <f>VLOOKUP(B180,'Admin Fees.'!$A$1:$C$46,2,FALSE)</f>
        <v>5.0000000000000001E-3</v>
      </c>
      <c r="D180" s="506">
        <f>SUMIFS('Inst. by Framework &amp; Suppliers'!$D$2:$D$5720,'Inst. by Framework &amp; Suppliers'!$A$2:$A$5720,$A180,'Inst. by Framework &amp; Suppliers'!$B$2:$B$5720,$B180)</f>
        <v>1111.8400000000001</v>
      </c>
      <c r="E180" s="507">
        <f>SUMIFS('Inst. by Framework &amp; Suppliers'!$E$2:$E$5720,'Inst. by Framework &amp; Suppliers'!$A$2:$A$5720,$A180,'Inst. by Framework &amp; Suppliers'!$B$2:$B$5720,$B180)</f>
        <v>764.17000000000007</v>
      </c>
      <c r="F180" s="507">
        <f>SUMIFS('Inst. by Framework &amp; Suppliers'!F$2:F$5720,'Inst. by Framework &amp; Suppliers'!$B$2:$B$5720,$B$2:$B$5336,'Inst. by Framework &amp; Suppliers'!$A$2:$A$5720,$A180)</f>
        <v>575.49</v>
      </c>
      <c r="G180" s="882">
        <f>SUMIFS('Inst. by Framework &amp; Suppliers'!G$2:G$5720,'Inst. by Framework &amp; Suppliers'!$B$2:$B$5720,$B$2:$B$5336,'Inst. by Framework &amp; Suppliers'!$A$2:$A$5720,$A180)</f>
        <v>0</v>
      </c>
      <c r="H180" s="1444">
        <f>SUMIFS('Inst. by Framework &amp; Suppliers'!H$2:H$5720,'Inst. by Framework &amp; Suppliers'!$B$2:$B$5720,$B$2:$B$5336,'Inst. by Framework &amp; Suppliers'!$A$2:$A$5720,$A180)</f>
        <v>0</v>
      </c>
      <c r="I180" s="1445">
        <f>SUMIFS('Inst. by Framework &amp; Suppliers'!I$2:I$5720,'Inst. by Framework &amp; Suppliers'!$B$2:$B$5720,$B$2:$B$5336,'Inst. by Framework &amp; Suppliers'!$A$2:$A$5720,$A180)</f>
        <v>0</v>
      </c>
      <c r="J180" s="1446">
        <f>SUMIFS('Inst. by Framework &amp; Suppliers'!J$2:J$5720,'Inst. by Framework &amp; Suppliers'!$B$2:$B$5720,$B$2:$B$5336,'Inst. by Framework &amp; Suppliers'!$A$2:$A$5720,$A180)</f>
        <v>0</v>
      </c>
      <c r="K180" s="24">
        <f>SUMIFS('Inst. by Framework &amp; Suppliers'!K$2:K$5720,'Inst. by Framework &amp; Suppliers'!$B$2:$B$5720,$B$2:$B$5336,'Inst. by Framework &amp; Suppliers'!$A$2:$A$5720,$A180)</f>
        <v>0</v>
      </c>
      <c r="L180" s="23">
        <f t="shared" si="10"/>
        <v>0</v>
      </c>
      <c r="M180" s="1592">
        <f>SUMIFS('South West Spends'!$AH$1:$AH$5018,'South West Spends'!$A$1:$A$5018,'Institution by Framework Totals'!B180,'South West Spends'!$C$1:$C$5018,'Institution by Framework Totals'!A180)</f>
        <v>0</v>
      </c>
      <c r="N180" s="1592">
        <f t="shared" si="11"/>
        <v>0</v>
      </c>
      <c r="O180" s="1592">
        <f t="shared" si="12"/>
        <v>0</v>
      </c>
      <c r="P180" s="1592">
        <f t="shared" si="13"/>
        <v>0</v>
      </c>
      <c r="Q180" s="14">
        <f t="shared" si="14"/>
        <v>0</v>
      </c>
    </row>
    <row r="181" spans="1:17" x14ac:dyDescent="0.2">
      <c r="A181" s="15" t="s">
        <v>138</v>
      </c>
      <c r="B181" s="13" t="s">
        <v>8</v>
      </c>
      <c r="C181" s="140">
        <f>VLOOKUP(B181,'Admin Fees.'!$A$1:$C$46,2,FALSE)</f>
        <v>5.0000000000000001E-3</v>
      </c>
      <c r="D181" s="506">
        <f>SUMIFS('Inst. by Framework &amp; Suppliers'!$D$2:$D$5720,'Inst. by Framework &amp; Suppliers'!$A$2:$A$5720,$A181,'Inst. by Framework &amp; Suppliers'!$B$2:$B$5720,$B181)</f>
        <v>145.44999999999999</v>
      </c>
      <c r="E181" s="507">
        <f>SUMIFS('Inst. by Framework &amp; Suppliers'!$E$2:$E$5720,'Inst. by Framework &amp; Suppliers'!$A$2:$A$5720,$A181,'Inst. by Framework &amp; Suppliers'!$B$2:$B$5720,$B181)</f>
        <v>248.63000000000002</v>
      </c>
      <c r="F181" s="507">
        <f>SUMIFS('Inst. by Framework &amp; Suppliers'!F$2:F$5720,'Inst. by Framework &amp; Suppliers'!$B$2:$B$5720,$B$2:$B$5336,'Inst. by Framework &amp; Suppliers'!$A$2:$A$5720,$A181)</f>
        <v>119.8</v>
      </c>
      <c r="G181" s="882">
        <f>SUMIFS('Inst. by Framework &amp; Suppliers'!G$2:G$5720,'Inst. by Framework &amp; Suppliers'!$B$2:$B$5720,$B$2:$B$5336,'Inst. by Framework &amp; Suppliers'!$A$2:$A$5720,$A181)</f>
        <v>0</v>
      </c>
      <c r="H181" s="1444">
        <f>SUMIFS('Inst. by Framework &amp; Suppliers'!H$2:H$5720,'Inst. by Framework &amp; Suppliers'!$B$2:$B$5720,$B$2:$B$5336,'Inst. by Framework &amp; Suppliers'!$A$2:$A$5720,$A181)</f>
        <v>0</v>
      </c>
      <c r="I181" s="1445">
        <f>SUMIFS('Inst. by Framework &amp; Suppliers'!I$2:I$5720,'Inst. by Framework &amp; Suppliers'!$B$2:$B$5720,$B$2:$B$5336,'Inst. by Framework &amp; Suppliers'!$A$2:$A$5720,$A181)</f>
        <v>0</v>
      </c>
      <c r="J181" s="1446">
        <f>SUMIFS('Inst. by Framework &amp; Suppliers'!J$2:J$5720,'Inst. by Framework &amp; Suppliers'!$B$2:$B$5720,$B$2:$B$5336,'Inst. by Framework &amp; Suppliers'!$A$2:$A$5720,$A181)</f>
        <v>0</v>
      </c>
      <c r="K181" s="24">
        <f>SUMIFS('Inst. by Framework &amp; Suppliers'!K$2:K$5720,'Inst. by Framework &amp; Suppliers'!$B$2:$B$5720,$B$2:$B$5336,'Inst. by Framework &amp; Suppliers'!$A$2:$A$5720,$A181)</f>
        <v>0</v>
      </c>
      <c r="L181" s="23">
        <f t="shared" si="10"/>
        <v>0</v>
      </c>
      <c r="M181" s="1592">
        <f>SUMIFS('South West Spends'!$AH$1:$AH$5018,'South West Spends'!$A$1:$A$5018,'Institution by Framework Totals'!B181,'South West Spends'!$C$1:$C$5018,'Institution by Framework Totals'!A181)</f>
        <v>0</v>
      </c>
      <c r="N181" s="1592">
        <f t="shared" si="11"/>
        <v>0</v>
      </c>
      <c r="O181" s="1592">
        <f t="shared" si="12"/>
        <v>0</v>
      </c>
      <c r="P181" s="1592">
        <f t="shared" si="13"/>
        <v>0</v>
      </c>
      <c r="Q181" s="14">
        <f t="shared" si="14"/>
        <v>0</v>
      </c>
    </row>
    <row r="182" spans="1:17" x14ac:dyDescent="0.2">
      <c r="A182" s="15" t="s">
        <v>139</v>
      </c>
      <c r="B182" s="13" t="s">
        <v>8</v>
      </c>
      <c r="C182" s="140">
        <f>VLOOKUP(B182,'Admin Fees.'!$A$1:$C$46,2,FALSE)</f>
        <v>5.0000000000000001E-3</v>
      </c>
      <c r="D182" s="506">
        <f>SUMIFS('Inst. by Framework &amp; Suppliers'!$D$2:$D$5720,'Inst. by Framework &amp; Suppliers'!$A$2:$A$5720,$A182,'Inst. by Framework &amp; Suppliers'!$B$2:$B$5720,$B182)</f>
        <v>9657.39</v>
      </c>
      <c r="E182" s="507">
        <f>SUMIFS('Inst. by Framework &amp; Suppliers'!$E$2:$E$5720,'Inst. by Framework &amp; Suppliers'!$A$2:$A$5720,$A182,'Inst. by Framework &amp; Suppliers'!$B$2:$B$5720,$B182)</f>
        <v>4328.3</v>
      </c>
      <c r="F182" s="507">
        <f>SUMIFS('Inst. by Framework &amp; Suppliers'!F$2:F$5720,'Inst. by Framework &amp; Suppliers'!$B$2:$B$5720,$B$2:$B$5336,'Inst. by Framework &amp; Suppliers'!$A$2:$A$5720,$A182)</f>
        <v>2258.06</v>
      </c>
      <c r="G182" s="882">
        <f>SUMIFS('Inst. by Framework &amp; Suppliers'!G$2:G$5720,'Inst. by Framework &amp; Suppliers'!$B$2:$B$5720,$B$2:$B$5336,'Inst. by Framework &amp; Suppliers'!$A$2:$A$5720,$A182)</f>
        <v>0</v>
      </c>
      <c r="H182" s="1444">
        <f>SUMIFS('Inst. by Framework &amp; Suppliers'!H$2:H$5720,'Inst. by Framework &amp; Suppliers'!$B$2:$B$5720,$B$2:$B$5336,'Inst. by Framework &amp; Suppliers'!$A$2:$A$5720,$A182)</f>
        <v>0</v>
      </c>
      <c r="I182" s="1445">
        <f>SUMIFS('Inst. by Framework &amp; Suppliers'!I$2:I$5720,'Inst. by Framework &amp; Suppliers'!$B$2:$B$5720,$B$2:$B$5336,'Inst. by Framework &amp; Suppliers'!$A$2:$A$5720,$A182)</f>
        <v>0</v>
      </c>
      <c r="J182" s="1446">
        <f>SUMIFS('Inst. by Framework &amp; Suppliers'!J$2:J$5720,'Inst. by Framework &amp; Suppliers'!$B$2:$B$5720,$B$2:$B$5336,'Inst. by Framework &amp; Suppliers'!$A$2:$A$5720,$A182)</f>
        <v>0</v>
      </c>
      <c r="K182" s="24">
        <f>SUMIFS('Inst. by Framework &amp; Suppliers'!K$2:K$5720,'Inst. by Framework &amp; Suppliers'!$B$2:$B$5720,$B$2:$B$5336,'Inst. by Framework &amp; Suppliers'!$A$2:$A$5720,$A182)</f>
        <v>0</v>
      </c>
      <c r="L182" s="23">
        <f t="shared" si="10"/>
        <v>0</v>
      </c>
      <c r="M182" s="1592">
        <f>SUMIFS('South West Spends'!$AH$1:$AH$5018,'South West Spends'!$A$1:$A$5018,'Institution by Framework Totals'!B182,'South West Spends'!$C$1:$C$5018,'Institution by Framework Totals'!A182)</f>
        <v>0</v>
      </c>
      <c r="N182" s="1592">
        <f t="shared" si="11"/>
        <v>0</v>
      </c>
      <c r="O182" s="1592">
        <f t="shared" si="12"/>
        <v>0</v>
      </c>
      <c r="P182" s="1592">
        <f t="shared" si="13"/>
        <v>0</v>
      </c>
      <c r="Q182" s="14">
        <f t="shared" si="14"/>
        <v>0</v>
      </c>
    </row>
    <row r="183" spans="1:17" x14ac:dyDescent="0.2">
      <c r="A183" s="15" t="s">
        <v>164</v>
      </c>
      <c r="B183" s="13" t="s">
        <v>8</v>
      </c>
      <c r="C183" s="140">
        <f>VLOOKUP(B183,'Admin Fees.'!$A$1:$C$46,2,FALSE)</f>
        <v>5.0000000000000001E-3</v>
      </c>
      <c r="D183" s="506">
        <f>SUMIFS('Inst. by Framework &amp; Suppliers'!$D$2:$D$5720,'Inst. by Framework &amp; Suppliers'!$A$2:$A$5720,$A183,'Inst. by Framework &amp; Suppliers'!$B$2:$B$5720,$B183)</f>
        <v>1700.38</v>
      </c>
      <c r="E183" s="507">
        <f>SUMIFS('Inst. by Framework &amp; Suppliers'!$E$2:$E$5720,'Inst. by Framework &amp; Suppliers'!$A$2:$A$5720,$A183,'Inst. by Framework &amp; Suppliers'!$B$2:$B$5720,$B183)</f>
        <v>872.55</v>
      </c>
      <c r="F183" s="507">
        <f>SUMIFS('Inst. by Framework &amp; Suppliers'!F$2:F$5720,'Inst. by Framework &amp; Suppliers'!$B$2:$B$5720,$B$2:$B$5336,'Inst. by Framework &amp; Suppliers'!$A$2:$A$5720,$A183)</f>
        <v>342.71999999999997</v>
      </c>
      <c r="G183" s="882">
        <f>SUMIFS('Inst. by Framework &amp; Suppliers'!G$2:G$5720,'Inst. by Framework &amp; Suppliers'!$B$2:$B$5720,$B$2:$B$5336,'Inst. by Framework &amp; Suppliers'!$A$2:$A$5720,$A183)</f>
        <v>0</v>
      </c>
      <c r="H183" s="1444">
        <f>SUMIFS('Inst. by Framework &amp; Suppliers'!H$2:H$5720,'Inst. by Framework &amp; Suppliers'!$B$2:$B$5720,$B$2:$B$5336,'Inst. by Framework &amp; Suppliers'!$A$2:$A$5720,$A183)</f>
        <v>0</v>
      </c>
      <c r="I183" s="1445">
        <f>SUMIFS('Inst. by Framework &amp; Suppliers'!I$2:I$5720,'Inst. by Framework &amp; Suppliers'!$B$2:$B$5720,$B$2:$B$5336,'Inst. by Framework &amp; Suppliers'!$A$2:$A$5720,$A183)</f>
        <v>0</v>
      </c>
      <c r="J183" s="1446">
        <f>SUMIFS('Inst. by Framework &amp; Suppliers'!J$2:J$5720,'Inst. by Framework &amp; Suppliers'!$B$2:$B$5720,$B$2:$B$5336,'Inst. by Framework &amp; Suppliers'!$A$2:$A$5720,$A183)</f>
        <v>0</v>
      </c>
      <c r="K183" s="24">
        <f>SUMIFS('Inst. by Framework &amp; Suppliers'!K$2:K$5720,'Inst. by Framework &amp; Suppliers'!$B$2:$B$5720,$B$2:$B$5336,'Inst. by Framework &amp; Suppliers'!$A$2:$A$5720,$A183)</f>
        <v>0</v>
      </c>
      <c r="L183" s="23">
        <f t="shared" si="10"/>
        <v>0</v>
      </c>
      <c r="M183" s="1592">
        <f>SUMIFS('South West Spends'!$AH$1:$AH$5018,'South West Spends'!$A$1:$A$5018,'Institution by Framework Totals'!B183,'South West Spends'!$C$1:$C$5018,'Institution by Framework Totals'!A183)</f>
        <v>0</v>
      </c>
      <c r="N183" s="1592">
        <f t="shared" si="11"/>
        <v>0</v>
      </c>
      <c r="O183" s="1592">
        <f t="shared" si="12"/>
        <v>0</v>
      </c>
      <c r="P183" s="1592">
        <f t="shared" si="13"/>
        <v>0</v>
      </c>
      <c r="Q183" s="14">
        <f t="shared" si="14"/>
        <v>0</v>
      </c>
    </row>
    <row r="184" spans="1:17" x14ac:dyDescent="0.2">
      <c r="A184" s="15" t="s">
        <v>140</v>
      </c>
      <c r="B184" s="13" t="s">
        <v>8</v>
      </c>
      <c r="C184" s="140">
        <f>VLOOKUP(B184,'Admin Fees.'!$A$1:$C$46,2,FALSE)</f>
        <v>5.0000000000000001E-3</v>
      </c>
      <c r="D184" s="506">
        <f>SUMIFS('Inst. by Framework &amp; Suppliers'!$D$2:$D$5720,'Inst. by Framework &amp; Suppliers'!$A$2:$A$5720,$A184,'Inst. by Framework &amp; Suppliers'!$B$2:$B$5720,$B184)</f>
        <v>3480.54</v>
      </c>
      <c r="E184" s="507">
        <f>SUMIFS('Inst. by Framework &amp; Suppliers'!$E$2:$E$5720,'Inst. by Framework &amp; Suppliers'!$A$2:$A$5720,$A184,'Inst. by Framework &amp; Suppliers'!$B$2:$B$5720,$B184)</f>
        <v>9568.36</v>
      </c>
      <c r="F184" s="507">
        <f>SUMIFS('Inst. by Framework &amp; Suppliers'!F$2:F$5720,'Inst. by Framework &amp; Suppliers'!$B$2:$B$5720,$B$2:$B$5336,'Inst. by Framework &amp; Suppliers'!$A$2:$A$5720,$A184)</f>
        <v>7657.11</v>
      </c>
      <c r="G184" s="882">
        <f>SUMIFS('Inst. by Framework &amp; Suppliers'!G$2:G$5720,'Inst. by Framework &amp; Suppliers'!$B$2:$B$5720,$B$2:$B$5336,'Inst. by Framework &amp; Suppliers'!$A$2:$A$5720,$A184)</f>
        <v>0</v>
      </c>
      <c r="H184" s="1444">
        <f>SUMIFS('Inst. by Framework &amp; Suppliers'!H$2:H$5720,'Inst. by Framework &amp; Suppliers'!$B$2:$B$5720,$B$2:$B$5336,'Inst. by Framework &amp; Suppliers'!$A$2:$A$5720,$A184)</f>
        <v>0</v>
      </c>
      <c r="I184" s="1445">
        <f>SUMIFS('Inst. by Framework &amp; Suppliers'!I$2:I$5720,'Inst. by Framework &amp; Suppliers'!$B$2:$B$5720,$B$2:$B$5336,'Inst. by Framework &amp; Suppliers'!$A$2:$A$5720,$A184)</f>
        <v>0</v>
      </c>
      <c r="J184" s="1446">
        <f>SUMIFS('Inst. by Framework &amp; Suppliers'!J$2:J$5720,'Inst. by Framework &amp; Suppliers'!$B$2:$B$5720,$B$2:$B$5336,'Inst. by Framework &amp; Suppliers'!$A$2:$A$5720,$A184)</f>
        <v>0</v>
      </c>
      <c r="K184" s="24">
        <f>SUMIFS('Inst. by Framework &amp; Suppliers'!K$2:K$5720,'Inst. by Framework &amp; Suppliers'!$B$2:$B$5720,$B$2:$B$5336,'Inst. by Framework &amp; Suppliers'!$A$2:$A$5720,$A184)</f>
        <v>0</v>
      </c>
      <c r="L184" s="23">
        <f t="shared" si="10"/>
        <v>0</v>
      </c>
      <c r="M184" s="1592">
        <f>SUMIFS('South West Spends'!$AH$1:$AH$5018,'South West Spends'!$A$1:$A$5018,'Institution by Framework Totals'!B184,'South West Spends'!$C$1:$C$5018,'Institution by Framework Totals'!A184)</f>
        <v>0</v>
      </c>
      <c r="N184" s="1592">
        <f t="shared" si="11"/>
        <v>0</v>
      </c>
      <c r="O184" s="1592">
        <f t="shared" si="12"/>
        <v>0</v>
      </c>
      <c r="P184" s="1592">
        <f t="shared" si="13"/>
        <v>0</v>
      </c>
      <c r="Q184" s="14">
        <f t="shared" si="14"/>
        <v>0</v>
      </c>
    </row>
    <row r="185" spans="1:17" x14ac:dyDescent="0.2">
      <c r="A185" s="15" t="s">
        <v>156</v>
      </c>
      <c r="B185" s="13" t="s">
        <v>8</v>
      </c>
      <c r="C185" s="140">
        <f>VLOOKUP(B185,'Admin Fees.'!$A$1:$C$46,2,FALSE)</f>
        <v>5.0000000000000001E-3</v>
      </c>
      <c r="D185" s="506">
        <f>SUMIFS('Inst. by Framework &amp; Suppliers'!$D$2:$D$5720,'Inst. by Framework &amp; Suppliers'!$A$2:$A$5720,$A185,'Inst. by Framework &amp; Suppliers'!$B$2:$B$5720,$B185)</f>
        <v>69852.149999999994</v>
      </c>
      <c r="E185" s="507">
        <f>SUMIFS('Inst. by Framework &amp; Suppliers'!$E$2:$E$5720,'Inst. by Framework &amp; Suppliers'!$A$2:$A$5720,$A185,'Inst. by Framework &amp; Suppliers'!$B$2:$B$5720,$B185)</f>
        <v>55847.950000000004</v>
      </c>
      <c r="F185" s="507">
        <f>SUMIFS('Inst. by Framework &amp; Suppliers'!F$2:F$5720,'Inst. by Framework &amp; Suppliers'!$B$2:$B$5720,$B$2:$B$5336,'Inst. by Framework &amp; Suppliers'!$A$2:$A$5720,$A185)</f>
        <v>30183.179999999997</v>
      </c>
      <c r="G185" s="882">
        <f>SUMIFS('Inst. by Framework &amp; Suppliers'!G$2:G$5720,'Inst. by Framework &amp; Suppliers'!$B$2:$B$5720,$B$2:$B$5336,'Inst. by Framework &amp; Suppliers'!$A$2:$A$5720,$A185)</f>
        <v>0</v>
      </c>
      <c r="H185" s="1444">
        <f>SUMIFS('Inst. by Framework &amp; Suppliers'!H$2:H$5720,'Inst. by Framework &amp; Suppliers'!$B$2:$B$5720,$B$2:$B$5336,'Inst. by Framework &amp; Suppliers'!$A$2:$A$5720,$A185)</f>
        <v>0</v>
      </c>
      <c r="I185" s="1445">
        <f>SUMIFS('Inst. by Framework &amp; Suppliers'!I$2:I$5720,'Inst. by Framework &amp; Suppliers'!$B$2:$B$5720,$B$2:$B$5336,'Inst. by Framework &amp; Suppliers'!$A$2:$A$5720,$A185)</f>
        <v>0</v>
      </c>
      <c r="J185" s="1446">
        <f>SUMIFS('Inst. by Framework &amp; Suppliers'!J$2:J$5720,'Inst. by Framework &amp; Suppliers'!$B$2:$B$5720,$B$2:$B$5336,'Inst. by Framework &amp; Suppliers'!$A$2:$A$5720,$A185)</f>
        <v>0</v>
      </c>
      <c r="K185" s="24">
        <f>SUMIFS('Inst. by Framework &amp; Suppliers'!K$2:K$5720,'Inst. by Framework &amp; Suppliers'!$B$2:$B$5720,$B$2:$B$5336,'Inst. by Framework &amp; Suppliers'!$A$2:$A$5720,$A185)</f>
        <v>0</v>
      </c>
      <c r="L185" s="23">
        <f t="shared" si="10"/>
        <v>0</v>
      </c>
      <c r="M185" s="1592">
        <f>SUMIFS('South West Spends'!$AH$1:$AH$5018,'South West Spends'!$A$1:$A$5018,'Institution by Framework Totals'!B185,'South West Spends'!$C$1:$C$5018,'Institution by Framework Totals'!A185)</f>
        <v>0</v>
      </c>
      <c r="N185" s="1592">
        <f t="shared" si="11"/>
        <v>0</v>
      </c>
      <c r="O185" s="1592">
        <f t="shared" si="12"/>
        <v>0</v>
      </c>
      <c r="P185" s="1592">
        <f t="shared" si="13"/>
        <v>0</v>
      </c>
      <c r="Q185" s="14">
        <f t="shared" si="14"/>
        <v>0</v>
      </c>
    </row>
    <row r="186" spans="1:17" x14ac:dyDescent="0.2">
      <c r="A186" s="15" t="s">
        <v>148</v>
      </c>
      <c r="B186" s="13" t="s">
        <v>8</v>
      </c>
      <c r="C186" s="140">
        <f>VLOOKUP(B186,'Admin Fees.'!$A$1:$C$46,2,FALSE)</f>
        <v>5.0000000000000001E-3</v>
      </c>
      <c r="D186" s="506">
        <f>SUMIFS('Inst. by Framework &amp; Suppliers'!$D$2:$D$5720,'Inst. by Framework &amp; Suppliers'!$A$2:$A$5720,$A186,'Inst. by Framework &amp; Suppliers'!$B$2:$B$5720,$B186)</f>
        <v>5455.71</v>
      </c>
      <c r="E186" s="507">
        <f>SUMIFS('Inst. by Framework &amp; Suppliers'!$E$2:$E$5720,'Inst. by Framework &amp; Suppliers'!$A$2:$A$5720,$A186,'Inst. by Framework &amp; Suppliers'!$B$2:$B$5720,$B186)</f>
        <v>19743.330000000002</v>
      </c>
      <c r="F186" s="507">
        <f>SUMIFS('Inst. by Framework &amp; Suppliers'!F$2:F$5720,'Inst. by Framework &amp; Suppliers'!$B$2:$B$5720,$B$2:$B$5336,'Inst. by Framework &amp; Suppliers'!$A$2:$A$5720,$A186)</f>
        <v>14952.300000000001</v>
      </c>
      <c r="G186" s="882">
        <f>SUMIFS('Inst. by Framework &amp; Suppliers'!G$2:G$5720,'Inst. by Framework &amp; Suppliers'!$B$2:$B$5720,$B$2:$B$5336,'Inst. by Framework &amp; Suppliers'!$A$2:$A$5720,$A186)</f>
        <v>0</v>
      </c>
      <c r="H186" s="1444">
        <f>SUMIFS('Inst. by Framework &amp; Suppliers'!H$2:H$5720,'Inst. by Framework &amp; Suppliers'!$B$2:$B$5720,$B$2:$B$5336,'Inst. by Framework &amp; Suppliers'!$A$2:$A$5720,$A186)</f>
        <v>0</v>
      </c>
      <c r="I186" s="1445">
        <f>SUMIFS('Inst. by Framework &amp; Suppliers'!I$2:I$5720,'Inst. by Framework &amp; Suppliers'!$B$2:$B$5720,$B$2:$B$5336,'Inst. by Framework &amp; Suppliers'!$A$2:$A$5720,$A186)</f>
        <v>0</v>
      </c>
      <c r="J186" s="1446">
        <f>SUMIFS('Inst. by Framework &amp; Suppliers'!J$2:J$5720,'Inst. by Framework &amp; Suppliers'!$B$2:$B$5720,$B$2:$B$5336,'Inst. by Framework &amp; Suppliers'!$A$2:$A$5720,$A186)</f>
        <v>0</v>
      </c>
      <c r="K186" s="24">
        <f>SUMIFS('Inst. by Framework &amp; Suppliers'!K$2:K$5720,'Inst. by Framework &amp; Suppliers'!$B$2:$B$5720,$B$2:$B$5336,'Inst. by Framework &amp; Suppliers'!$A$2:$A$5720,$A186)</f>
        <v>0</v>
      </c>
      <c r="L186" s="23">
        <f t="shared" si="10"/>
        <v>0</v>
      </c>
      <c r="M186" s="1592">
        <f>SUMIFS('South West Spends'!$AH$1:$AH$5018,'South West Spends'!$A$1:$A$5018,'Institution by Framework Totals'!B186,'South West Spends'!$C$1:$C$5018,'Institution by Framework Totals'!A186)</f>
        <v>0</v>
      </c>
      <c r="N186" s="1592">
        <f t="shared" si="11"/>
        <v>0</v>
      </c>
      <c r="O186" s="1592">
        <f t="shared" si="12"/>
        <v>0</v>
      </c>
      <c r="P186" s="1592">
        <f t="shared" si="13"/>
        <v>0</v>
      </c>
      <c r="Q186" s="14">
        <f t="shared" si="14"/>
        <v>0</v>
      </c>
    </row>
    <row r="187" spans="1:17" x14ac:dyDescent="0.2">
      <c r="A187" s="15" t="s">
        <v>153</v>
      </c>
      <c r="B187" s="13" t="s">
        <v>8</v>
      </c>
      <c r="C187" s="140">
        <f>VLOOKUP(B187,'Admin Fees.'!$A$1:$C$46,2,FALSE)</f>
        <v>5.0000000000000001E-3</v>
      </c>
      <c r="D187" s="506">
        <f>SUMIFS('Inst. by Framework &amp; Suppliers'!$D$2:$D$5720,'Inst. by Framework &amp; Suppliers'!$A$2:$A$5720,$A187,'Inst. by Framework &amp; Suppliers'!$B$2:$B$5720,$B187)</f>
        <v>68591.665000000008</v>
      </c>
      <c r="E187" s="507">
        <f>SUMIFS('Inst. by Framework &amp; Suppliers'!$E$2:$E$5720,'Inst. by Framework &amp; Suppliers'!$A$2:$A$5720,$A187,'Inst. by Framework &amp; Suppliers'!$B$2:$B$5720,$B187)</f>
        <v>52980.73000000001</v>
      </c>
      <c r="F187" s="507">
        <f>SUMIFS('Inst. by Framework &amp; Suppliers'!F$2:F$5720,'Inst. by Framework &amp; Suppliers'!$B$2:$B$5720,$B$2:$B$5336,'Inst. by Framework &amp; Suppliers'!$A$2:$A$5720,$A187)</f>
        <v>44934.640000000007</v>
      </c>
      <c r="G187" s="882">
        <f>SUMIFS('Inst. by Framework &amp; Suppliers'!G$2:G$5720,'Inst. by Framework &amp; Suppliers'!$B$2:$B$5720,$B$2:$B$5336,'Inst. by Framework &amp; Suppliers'!$A$2:$A$5720,$A187)</f>
        <v>0</v>
      </c>
      <c r="H187" s="1444">
        <f>SUMIFS('Inst. by Framework &amp; Suppliers'!H$2:H$5720,'Inst. by Framework &amp; Suppliers'!$B$2:$B$5720,$B$2:$B$5336,'Inst. by Framework &amp; Suppliers'!$A$2:$A$5720,$A187)</f>
        <v>0</v>
      </c>
      <c r="I187" s="1445">
        <f>SUMIFS('Inst. by Framework &amp; Suppliers'!I$2:I$5720,'Inst. by Framework &amp; Suppliers'!$B$2:$B$5720,$B$2:$B$5336,'Inst. by Framework &amp; Suppliers'!$A$2:$A$5720,$A187)</f>
        <v>0</v>
      </c>
      <c r="J187" s="1446">
        <f>SUMIFS('Inst. by Framework &amp; Suppliers'!J$2:J$5720,'Inst. by Framework &amp; Suppliers'!$B$2:$B$5720,$B$2:$B$5336,'Inst. by Framework &amp; Suppliers'!$A$2:$A$5720,$A187)</f>
        <v>0</v>
      </c>
      <c r="K187" s="24">
        <f>SUMIFS('Inst. by Framework &amp; Suppliers'!K$2:K$5720,'Inst. by Framework &amp; Suppliers'!$B$2:$B$5720,$B$2:$B$5336,'Inst. by Framework &amp; Suppliers'!$A$2:$A$5720,$A187)</f>
        <v>0</v>
      </c>
      <c r="L187" s="23">
        <f t="shared" si="10"/>
        <v>0</v>
      </c>
      <c r="M187" s="1592">
        <f>SUMIFS('South West Spends'!$AH$1:$AH$5018,'South West Spends'!$A$1:$A$5018,'Institution by Framework Totals'!B187,'South West Spends'!$C$1:$C$5018,'Institution by Framework Totals'!A187)</f>
        <v>0</v>
      </c>
      <c r="N187" s="1592">
        <f t="shared" si="11"/>
        <v>0</v>
      </c>
      <c r="O187" s="1592">
        <f t="shared" si="12"/>
        <v>0</v>
      </c>
      <c r="P187" s="1592">
        <f t="shared" si="13"/>
        <v>0</v>
      </c>
      <c r="Q187" s="14">
        <f t="shared" si="14"/>
        <v>0</v>
      </c>
    </row>
    <row r="188" spans="1:17" x14ac:dyDescent="0.2">
      <c r="A188" s="15" t="s">
        <v>141</v>
      </c>
      <c r="B188" s="13" t="s">
        <v>8</v>
      </c>
      <c r="C188" s="140">
        <f>VLOOKUP(B188,'Admin Fees.'!$A$1:$C$46,2,FALSE)</f>
        <v>5.0000000000000001E-3</v>
      </c>
      <c r="D188" s="506">
        <f>SUMIFS('Inst. by Framework &amp; Suppliers'!$D$2:$D$5720,'Inst. by Framework &amp; Suppliers'!$A$2:$A$5720,$A188,'Inst. by Framework &amp; Suppliers'!$B$2:$B$5720,$B188)</f>
        <v>50973.38</v>
      </c>
      <c r="E188" s="507">
        <f>SUMIFS('Inst. by Framework &amp; Suppliers'!$E$2:$E$5720,'Inst. by Framework &amp; Suppliers'!$A$2:$A$5720,$A188,'Inst. by Framework &amp; Suppliers'!$B$2:$B$5720,$B188)</f>
        <v>56550.9</v>
      </c>
      <c r="F188" s="507">
        <f>SUMIFS('Inst. by Framework &amp; Suppliers'!F$2:F$5720,'Inst. by Framework &amp; Suppliers'!$B$2:$B$5720,$B$2:$B$5336,'Inst. by Framework &amp; Suppliers'!$A$2:$A$5720,$A188)</f>
        <v>30831.03</v>
      </c>
      <c r="G188" s="882">
        <f>SUMIFS('Inst. by Framework &amp; Suppliers'!G$2:G$5720,'Inst. by Framework &amp; Suppliers'!$B$2:$B$5720,$B$2:$B$5336,'Inst. by Framework &amp; Suppliers'!$A$2:$A$5720,$A188)</f>
        <v>0</v>
      </c>
      <c r="H188" s="1444">
        <f>SUMIFS('Inst. by Framework &amp; Suppliers'!H$2:H$5720,'Inst. by Framework &amp; Suppliers'!$B$2:$B$5720,$B$2:$B$5336,'Inst. by Framework &amp; Suppliers'!$A$2:$A$5720,$A188)</f>
        <v>0</v>
      </c>
      <c r="I188" s="1445">
        <f>SUMIFS('Inst. by Framework &amp; Suppliers'!I$2:I$5720,'Inst. by Framework &amp; Suppliers'!$B$2:$B$5720,$B$2:$B$5336,'Inst. by Framework &amp; Suppliers'!$A$2:$A$5720,$A188)</f>
        <v>0</v>
      </c>
      <c r="J188" s="1446">
        <f>SUMIFS('Inst. by Framework &amp; Suppliers'!J$2:J$5720,'Inst. by Framework &amp; Suppliers'!$B$2:$B$5720,$B$2:$B$5336,'Inst. by Framework &amp; Suppliers'!$A$2:$A$5720,$A188)</f>
        <v>0</v>
      </c>
      <c r="K188" s="24">
        <f>SUMIFS('Inst. by Framework &amp; Suppliers'!K$2:K$5720,'Inst. by Framework &amp; Suppliers'!$B$2:$B$5720,$B$2:$B$5336,'Inst. by Framework &amp; Suppliers'!$A$2:$A$5720,$A188)</f>
        <v>0</v>
      </c>
      <c r="L188" s="23">
        <f t="shared" si="10"/>
        <v>0</v>
      </c>
      <c r="M188" s="1592">
        <f>SUMIFS('South West Spends'!$AH$1:$AH$5018,'South West Spends'!$A$1:$A$5018,'Institution by Framework Totals'!B188,'South West Spends'!$C$1:$C$5018,'Institution by Framework Totals'!A188)</f>
        <v>0</v>
      </c>
      <c r="N188" s="1592">
        <f t="shared" si="11"/>
        <v>0</v>
      </c>
      <c r="O188" s="1592">
        <f t="shared" si="12"/>
        <v>0</v>
      </c>
      <c r="P188" s="1592">
        <f t="shared" si="13"/>
        <v>0</v>
      </c>
      <c r="Q188" s="14">
        <f t="shared" si="14"/>
        <v>0</v>
      </c>
    </row>
    <row r="189" spans="1:17" x14ac:dyDescent="0.2">
      <c r="A189" s="15" t="s">
        <v>142</v>
      </c>
      <c r="B189" s="13" t="s">
        <v>8</v>
      </c>
      <c r="C189" s="140">
        <f>VLOOKUP(B189,'Admin Fees.'!$A$1:$C$46,2,FALSE)</f>
        <v>5.0000000000000001E-3</v>
      </c>
      <c r="D189" s="506">
        <f>SUMIFS('Inst. by Framework &amp; Suppliers'!$D$2:$D$5720,'Inst. by Framework &amp; Suppliers'!$A$2:$A$5720,$A189,'Inst. by Framework &amp; Suppliers'!$B$2:$B$5720,$B189)</f>
        <v>11380.609999999997</v>
      </c>
      <c r="E189" s="507">
        <f>SUMIFS('Inst. by Framework &amp; Suppliers'!$E$2:$E$5720,'Inst. by Framework &amp; Suppliers'!$A$2:$A$5720,$A189,'Inst. by Framework &amp; Suppliers'!$B$2:$B$5720,$B189)</f>
        <v>14046.570000000002</v>
      </c>
      <c r="F189" s="507">
        <f>SUMIFS('Inst. by Framework &amp; Suppliers'!F$2:F$5720,'Inst. by Framework &amp; Suppliers'!$B$2:$B$5720,$B$2:$B$5336,'Inst. by Framework &amp; Suppliers'!$A$2:$A$5720,$A189)</f>
        <v>9208.49</v>
      </c>
      <c r="G189" s="882">
        <f>SUMIFS('Inst. by Framework &amp; Suppliers'!G$2:G$5720,'Inst. by Framework &amp; Suppliers'!$B$2:$B$5720,$B$2:$B$5336,'Inst. by Framework &amp; Suppliers'!$A$2:$A$5720,$A189)</f>
        <v>0</v>
      </c>
      <c r="H189" s="1444">
        <f>SUMIFS('Inst. by Framework &amp; Suppliers'!H$2:H$5720,'Inst. by Framework &amp; Suppliers'!$B$2:$B$5720,$B$2:$B$5336,'Inst. by Framework &amp; Suppliers'!$A$2:$A$5720,$A189)</f>
        <v>0</v>
      </c>
      <c r="I189" s="1445">
        <f>SUMIFS('Inst. by Framework &amp; Suppliers'!I$2:I$5720,'Inst. by Framework &amp; Suppliers'!$B$2:$B$5720,$B$2:$B$5336,'Inst. by Framework &amp; Suppliers'!$A$2:$A$5720,$A189)</f>
        <v>0</v>
      </c>
      <c r="J189" s="1446">
        <f>SUMIFS('Inst. by Framework &amp; Suppliers'!J$2:J$5720,'Inst. by Framework &amp; Suppliers'!$B$2:$B$5720,$B$2:$B$5336,'Inst. by Framework &amp; Suppliers'!$A$2:$A$5720,$A189)</f>
        <v>0</v>
      </c>
      <c r="K189" s="24">
        <f>SUMIFS('Inst. by Framework &amp; Suppliers'!K$2:K$5720,'Inst. by Framework &amp; Suppliers'!$B$2:$B$5720,$B$2:$B$5336,'Inst. by Framework &amp; Suppliers'!$A$2:$A$5720,$A189)</f>
        <v>0</v>
      </c>
      <c r="L189" s="23">
        <f t="shared" si="10"/>
        <v>0</v>
      </c>
      <c r="M189" s="1592">
        <f>SUMIFS('South West Spends'!$AH$1:$AH$5018,'South West Spends'!$A$1:$A$5018,'Institution by Framework Totals'!B189,'South West Spends'!$C$1:$C$5018,'Institution by Framework Totals'!A189)</f>
        <v>0</v>
      </c>
      <c r="N189" s="1592">
        <f t="shared" si="11"/>
        <v>0</v>
      </c>
      <c r="O189" s="1592">
        <f t="shared" si="12"/>
        <v>0</v>
      </c>
      <c r="P189" s="1592">
        <f t="shared" si="13"/>
        <v>0</v>
      </c>
      <c r="Q189" s="14">
        <f t="shared" si="14"/>
        <v>0</v>
      </c>
    </row>
    <row r="190" spans="1:17" x14ac:dyDescent="0.2">
      <c r="A190" s="15" t="s">
        <v>143</v>
      </c>
      <c r="B190" s="13" t="s">
        <v>8</v>
      </c>
      <c r="C190" s="140">
        <f>VLOOKUP(B190,'Admin Fees.'!$A$1:$C$46,2,FALSE)</f>
        <v>5.0000000000000001E-3</v>
      </c>
      <c r="D190" s="506">
        <f>SUMIFS('Inst. by Framework &amp; Suppliers'!$D$2:$D$5720,'Inst. by Framework &amp; Suppliers'!$A$2:$A$5720,$A190,'Inst. by Framework &amp; Suppliers'!$B$2:$B$5720,$B190)</f>
        <v>59022.235000000015</v>
      </c>
      <c r="E190" s="507">
        <f>SUMIFS('Inst. by Framework &amp; Suppliers'!$E$2:$E$5720,'Inst. by Framework &amp; Suppliers'!$A$2:$A$5720,$A190,'Inst. by Framework &amp; Suppliers'!$B$2:$B$5720,$B190)</f>
        <v>72100.970000000016</v>
      </c>
      <c r="F190" s="507">
        <f>SUMIFS('Inst. by Framework &amp; Suppliers'!F$2:F$5720,'Inst. by Framework &amp; Suppliers'!$B$2:$B$5720,$B$2:$B$5336,'Inst. by Framework &amp; Suppliers'!$A$2:$A$5720,$A190)</f>
        <v>40392.730000000003</v>
      </c>
      <c r="G190" s="882">
        <f>SUMIFS('Inst. by Framework &amp; Suppliers'!G$2:G$5720,'Inst. by Framework &amp; Suppliers'!$B$2:$B$5720,$B$2:$B$5336,'Inst. by Framework &amp; Suppliers'!$A$2:$A$5720,$A190)</f>
        <v>0</v>
      </c>
      <c r="H190" s="1444">
        <f>SUMIFS('Inst. by Framework &amp; Suppliers'!H$2:H$5720,'Inst. by Framework &amp; Suppliers'!$B$2:$B$5720,$B$2:$B$5336,'Inst. by Framework &amp; Suppliers'!$A$2:$A$5720,$A190)</f>
        <v>0</v>
      </c>
      <c r="I190" s="1445">
        <f>SUMIFS('Inst. by Framework &amp; Suppliers'!I$2:I$5720,'Inst. by Framework &amp; Suppliers'!$B$2:$B$5720,$B$2:$B$5336,'Inst. by Framework &amp; Suppliers'!$A$2:$A$5720,$A190)</f>
        <v>0</v>
      </c>
      <c r="J190" s="1446">
        <f>SUMIFS('Inst. by Framework &amp; Suppliers'!J$2:J$5720,'Inst. by Framework &amp; Suppliers'!$B$2:$B$5720,$B$2:$B$5336,'Inst. by Framework &amp; Suppliers'!$A$2:$A$5720,$A190)</f>
        <v>0</v>
      </c>
      <c r="K190" s="24">
        <f>SUMIFS('Inst. by Framework &amp; Suppliers'!K$2:K$5720,'Inst. by Framework &amp; Suppliers'!$B$2:$B$5720,$B$2:$B$5336,'Inst. by Framework &amp; Suppliers'!$A$2:$A$5720,$A190)</f>
        <v>0</v>
      </c>
      <c r="L190" s="23">
        <f t="shared" si="10"/>
        <v>0</v>
      </c>
      <c r="M190" s="1592">
        <f>SUMIFS('South West Spends'!$AH$1:$AH$5018,'South West Spends'!$A$1:$A$5018,'Institution by Framework Totals'!B190,'South West Spends'!$C$1:$C$5018,'Institution by Framework Totals'!A190)</f>
        <v>0</v>
      </c>
      <c r="N190" s="1592">
        <f t="shared" si="11"/>
        <v>0</v>
      </c>
      <c r="O190" s="1592">
        <f t="shared" si="12"/>
        <v>0</v>
      </c>
      <c r="P190" s="1592">
        <f t="shared" si="13"/>
        <v>0</v>
      </c>
      <c r="Q190" s="14">
        <f t="shared" si="14"/>
        <v>0</v>
      </c>
    </row>
    <row r="191" spans="1:17" x14ac:dyDescent="0.2">
      <c r="A191" s="15" t="s">
        <v>144</v>
      </c>
      <c r="B191" s="13" t="s">
        <v>8</v>
      </c>
      <c r="C191" s="140">
        <f>VLOOKUP(B191,'Admin Fees.'!$A$1:$C$46,2,FALSE)</f>
        <v>5.0000000000000001E-3</v>
      </c>
      <c r="D191" s="506">
        <f>SUMIFS('Inst. by Framework &amp; Suppliers'!$D$2:$D$5720,'Inst. by Framework &amp; Suppliers'!$A$2:$A$5720,$A191,'Inst. by Framework &amp; Suppliers'!$B$2:$B$5720,$B191)</f>
        <v>38015.339999999997</v>
      </c>
      <c r="E191" s="507">
        <f>SUMIFS('Inst. by Framework &amp; Suppliers'!$E$2:$E$5720,'Inst. by Framework &amp; Suppliers'!$A$2:$A$5720,$A191,'Inst. by Framework &amp; Suppliers'!$B$2:$B$5720,$B191)</f>
        <v>55515.140000000014</v>
      </c>
      <c r="F191" s="507">
        <f>SUMIFS('Inst. by Framework &amp; Suppliers'!F$2:F$5720,'Inst. by Framework &amp; Suppliers'!$B$2:$B$5720,$B$2:$B$5336,'Inst. by Framework &amp; Suppliers'!$A$2:$A$5720,$A191)</f>
        <v>24426.623</v>
      </c>
      <c r="G191" s="882">
        <f>SUMIFS('Inst. by Framework &amp; Suppliers'!G$2:G$5720,'Inst. by Framework &amp; Suppliers'!$B$2:$B$5720,$B$2:$B$5336,'Inst. by Framework &amp; Suppliers'!$A$2:$A$5720,$A191)</f>
        <v>0</v>
      </c>
      <c r="H191" s="1444">
        <f>SUMIFS('Inst. by Framework &amp; Suppliers'!H$2:H$5720,'Inst. by Framework &amp; Suppliers'!$B$2:$B$5720,$B$2:$B$5336,'Inst. by Framework &amp; Suppliers'!$A$2:$A$5720,$A191)</f>
        <v>0</v>
      </c>
      <c r="I191" s="1445">
        <f>SUMIFS('Inst. by Framework &amp; Suppliers'!I$2:I$5720,'Inst. by Framework &amp; Suppliers'!$B$2:$B$5720,$B$2:$B$5336,'Inst. by Framework &amp; Suppliers'!$A$2:$A$5720,$A191)</f>
        <v>0</v>
      </c>
      <c r="J191" s="1446">
        <f>SUMIFS('Inst. by Framework &amp; Suppliers'!J$2:J$5720,'Inst. by Framework &amp; Suppliers'!$B$2:$B$5720,$B$2:$B$5336,'Inst. by Framework &amp; Suppliers'!$A$2:$A$5720,$A191)</f>
        <v>0</v>
      </c>
      <c r="K191" s="24">
        <f>SUMIFS('Inst. by Framework &amp; Suppliers'!K$2:K$5720,'Inst. by Framework &amp; Suppliers'!$B$2:$B$5720,$B$2:$B$5336,'Inst. by Framework &amp; Suppliers'!$A$2:$A$5720,$A191)</f>
        <v>0</v>
      </c>
      <c r="L191" s="23">
        <f t="shared" si="10"/>
        <v>0</v>
      </c>
      <c r="M191" s="1592">
        <f>SUMIFS('South West Spends'!$AH$1:$AH$5018,'South West Spends'!$A$1:$A$5018,'Institution by Framework Totals'!B191,'South West Spends'!$C$1:$C$5018,'Institution by Framework Totals'!A191)</f>
        <v>0</v>
      </c>
      <c r="N191" s="1592">
        <f t="shared" si="11"/>
        <v>0</v>
      </c>
      <c r="O191" s="1592">
        <f t="shared" si="12"/>
        <v>0</v>
      </c>
      <c r="P191" s="1592">
        <f t="shared" si="13"/>
        <v>0</v>
      </c>
      <c r="Q191" s="14">
        <f t="shared" si="14"/>
        <v>0</v>
      </c>
    </row>
    <row r="192" spans="1:17" x14ac:dyDescent="0.2">
      <c r="A192" s="15" t="s">
        <v>157</v>
      </c>
      <c r="B192" s="13" t="s">
        <v>8</v>
      </c>
      <c r="C192" s="140">
        <f>VLOOKUP(B192,'Admin Fees.'!$A$1:$C$46,2,FALSE)</f>
        <v>5.0000000000000001E-3</v>
      </c>
      <c r="D192" s="506">
        <f>SUMIFS('Inst. by Framework &amp; Suppliers'!$D$2:$D$5720,'Inst. by Framework &amp; Suppliers'!$A$2:$A$5720,$A192,'Inst. by Framework &amp; Suppliers'!$B$2:$B$5720,$B192)</f>
        <v>215820.34000000003</v>
      </c>
      <c r="E192" s="507">
        <f>SUMIFS('Inst. by Framework &amp; Suppliers'!$E$2:$E$5720,'Inst. by Framework &amp; Suppliers'!$A$2:$A$5720,$A192,'Inst. by Framework &amp; Suppliers'!$B$2:$B$5720,$B192)</f>
        <v>211104.92000000004</v>
      </c>
      <c r="F192" s="507">
        <f>SUMIFS('Inst. by Framework &amp; Suppliers'!F$2:F$5720,'Inst. by Framework &amp; Suppliers'!$B$2:$B$5720,$B$2:$B$5336,'Inst. by Framework &amp; Suppliers'!$A$2:$A$5720,$A192)</f>
        <v>120455.08999999997</v>
      </c>
      <c r="G192" s="882">
        <f>SUMIFS('Inst. by Framework &amp; Suppliers'!G$2:G$5720,'Inst. by Framework &amp; Suppliers'!$B$2:$B$5720,$B$2:$B$5336,'Inst. by Framework &amp; Suppliers'!$A$2:$A$5720,$A192)</f>
        <v>0</v>
      </c>
      <c r="H192" s="1444">
        <f>SUMIFS('Inst. by Framework &amp; Suppliers'!H$2:H$5720,'Inst. by Framework &amp; Suppliers'!$B$2:$B$5720,$B$2:$B$5336,'Inst. by Framework &amp; Suppliers'!$A$2:$A$5720,$A192)</f>
        <v>0</v>
      </c>
      <c r="I192" s="1445">
        <f>SUMIFS('Inst. by Framework &amp; Suppliers'!I$2:I$5720,'Inst. by Framework &amp; Suppliers'!$B$2:$B$5720,$B$2:$B$5336,'Inst. by Framework &amp; Suppliers'!$A$2:$A$5720,$A192)</f>
        <v>0</v>
      </c>
      <c r="J192" s="1446">
        <f>SUMIFS('Inst. by Framework &amp; Suppliers'!J$2:J$5720,'Inst. by Framework &amp; Suppliers'!$B$2:$B$5720,$B$2:$B$5336,'Inst. by Framework &amp; Suppliers'!$A$2:$A$5720,$A192)</f>
        <v>0</v>
      </c>
      <c r="K192" s="24">
        <f>SUMIFS('Inst. by Framework &amp; Suppliers'!K$2:K$5720,'Inst. by Framework &amp; Suppliers'!$B$2:$B$5720,$B$2:$B$5336,'Inst. by Framework &amp; Suppliers'!$A$2:$A$5720,$A192)</f>
        <v>0</v>
      </c>
      <c r="L192" s="23">
        <f t="shared" si="10"/>
        <v>0</v>
      </c>
      <c r="M192" s="1592">
        <f>SUMIFS('South West Spends'!$AH$1:$AH$5018,'South West Spends'!$A$1:$A$5018,'Institution by Framework Totals'!B192,'South West Spends'!$C$1:$C$5018,'Institution by Framework Totals'!A192)</f>
        <v>0</v>
      </c>
      <c r="N192" s="1592">
        <f t="shared" si="11"/>
        <v>0</v>
      </c>
      <c r="O192" s="1592">
        <f t="shared" si="12"/>
        <v>0</v>
      </c>
      <c r="P192" s="1592">
        <f t="shared" si="13"/>
        <v>0</v>
      </c>
      <c r="Q192" s="14">
        <f t="shared" si="14"/>
        <v>0</v>
      </c>
    </row>
    <row r="193" spans="1:17" x14ac:dyDescent="0.2">
      <c r="A193" s="15" t="s">
        <v>146</v>
      </c>
      <c r="B193" s="13" t="s">
        <v>8</v>
      </c>
      <c r="C193" s="140">
        <f>VLOOKUP(B193,'Admin Fees.'!$A$1:$C$46,2,FALSE)</f>
        <v>5.0000000000000001E-3</v>
      </c>
      <c r="D193" s="506">
        <f>SUMIFS('Inst. by Framework &amp; Suppliers'!$D$2:$D$5720,'Inst. by Framework &amp; Suppliers'!$A$2:$A$5720,$A193,'Inst. by Framework &amp; Suppliers'!$B$2:$B$5720,$B193)</f>
        <v>22837.590000000004</v>
      </c>
      <c r="E193" s="507">
        <f>SUMIFS('Inst. by Framework &amp; Suppliers'!$E$2:$E$5720,'Inst. by Framework &amp; Suppliers'!$A$2:$A$5720,$A193,'Inst. by Framework &amp; Suppliers'!$B$2:$B$5720,$B193)</f>
        <v>34155.980000000003</v>
      </c>
      <c r="F193" s="507">
        <f>SUMIFS('Inst. by Framework &amp; Suppliers'!F$2:F$5720,'Inst. by Framework &amp; Suppliers'!$B$2:$B$5720,$B$2:$B$5336,'Inst. by Framework &amp; Suppliers'!$A$2:$A$5720,$A193)</f>
        <v>21192.320000000003</v>
      </c>
      <c r="G193" s="882">
        <f>SUMIFS('Inst. by Framework &amp; Suppliers'!G$2:G$5720,'Inst. by Framework &amp; Suppliers'!$B$2:$B$5720,$B$2:$B$5336,'Inst. by Framework &amp; Suppliers'!$A$2:$A$5720,$A193)</f>
        <v>0</v>
      </c>
      <c r="H193" s="1444">
        <f>SUMIFS('Inst. by Framework &amp; Suppliers'!H$2:H$5720,'Inst. by Framework &amp; Suppliers'!$B$2:$B$5720,$B$2:$B$5336,'Inst. by Framework &amp; Suppliers'!$A$2:$A$5720,$A193)</f>
        <v>0</v>
      </c>
      <c r="I193" s="1445">
        <f>SUMIFS('Inst. by Framework &amp; Suppliers'!I$2:I$5720,'Inst. by Framework &amp; Suppliers'!$B$2:$B$5720,$B$2:$B$5336,'Inst. by Framework &amp; Suppliers'!$A$2:$A$5720,$A193)</f>
        <v>0</v>
      </c>
      <c r="J193" s="1446">
        <f>SUMIFS('Inst. by Framework &amp; Suppliers'!J$2:J$5720,'Inst. by Framework &amp; Suppliers'!$B$2:$B$5720,$B$2:$B$5336,'Inst. by Framework &amp; Suppliers'!$A$2:$A$5720,$A193)</f>
        <v>0</v>
      </c>
      <c r="K193" s="24">
        <f>SUMIFS('Inst. by Framework &amp; Suppliers'!K$2:K$5720,'Inst. by Framework &amp; Suppliers'!$B$2:$B$5720,$B$2:$B$5336,'Inst. by Framework &amp; Suppliers'!$A$2:$A$5720,$A193)</f>
        <v>0</v>
      </c>
      <c r="L193" s="23">
        <f t="shared" si="10"/>
        <v>0</v>
      </c>
      <c r="M193" s="1592">
        <f>SUMIFS('South West Spends'!$AH$1:$AH$5018,'South West Spends'!$A$1:$A$5018,'Institution by Framework Totals'!B193,'South West Spends'!$C$1:$C$5018,'Institution by Framework Totals'!A193)</f>
        <v>0</v>
      </c>
      <c r="N193" s="1592">
        <f t="shared" si="11"/>
        <v>0</v>
      </c>
      <c r="O193" s="1592">
        <f t="shared" si="12"/>
        <v>0</v>
      </c>
      <c r="P193" s="1592">
        <f t="shared" si="13"/>
        <v>0</v>
      </c>
      <c r="Q193" s="14">
        <f t="shared" si="14"/>
        <v>0</v>
      </c>
    </row>
    <row r="194" spans="1:17" x14ac:dyDescent="0.2">
      <c r="A194" s="15" t="s">
        <v>147</v>
      </c>
      <c r="B194" s="13" t="s">
        <v>8</v>
      </c>
      <c r="C194" s="140">
        <f>VLOOKUP(B194,'Admin Fees.'!$A$1:$C$46,2,FALSE)</f>
        <v>5.0000000000000001E-3</v>
      </c>
      <c r="D194" s="506">
        <f>SUMIFS('Inst. by Framework &amp; Suppliers'!$D$2:$D$5720,'Inst. by Framework &amp; Suppliers'!$A$2:$A$5720,$A194,'Inst. by Framework &amp; Suppliers'!$B$2:$B$5720,$B194)</f>
        <v>54621.369999999995</v>
      </c>
      <c r="E194" s="507">
        <f>SUMIFS('Inst. by Framework &amp; Suppliers'!$E$2:$E$5720,'Inst. by Framework &amp; Suppliers'!$A$2:$A$5720,$A194,'Inst. by Framework &amp; Suppliers'!$B$2:$B$5720,$B194)</f>
        <v>31132.870000000003</v>
      </c>
      <c r="F194" s="507">
        <f>SUMIFS('Inst. by Framework &amp; Suppliers'!F$2:F$5720,'Inst. by Framework &amp; Suppliers'!$B$2:$B$5720,$B$2:$B$5336,'Inst. by Framework &amp; Suppliers'!$A$2:$A$5720,$A194)</f>
        <v>12688.75</v>
      </c>
      <c r="G194" s="882">
        <f>SUMIFS('Inst. by Framework &amp; Suppliers'!G$2:G$5720,'Inst. by Framework &amp; Suppliers'!$B$2:$B$5720,$B$2:$B$5336,'Inst. by Framework &amp; Suppliers'!$A$2:$A$5720,$A194)</f>
        <v>0</v>
      </c>
      <c r="H194" s="1444">
        <f>SUMIFS('Inst. by Framework &amp; Suppliers'!H$2:H$5720,'Inst. by Framework &amp; Suppliers'!$B$2:$B$5720,$B$2:$B$5336,'Inst. by Framework &amp; Suppliers'!$A$2:$A$5720,$A194)</f>
        <v>0</v>
      </c>
      <c r="I194" s="1445">
        <f>SUMIFS('Inst. by Framework &amp; Suppliers'!I$2:I$5720,'Inst. by Framework &amp; Suppliers'!$B$2:$B$5720,$B$2:$B$5336,'Inst. by Framework &amp; Suppliers'!$A$2:$A$5720,$A194)</f>
        <v>0</v>
      </c>
      <c r="J194" s="1446">
        <f>SUMIFS('Inst. by Framework &amp; Suppliers'!J$2:J$5720,'Inst. by Framework &amp; Suppliers'!$B$2:$B$5720,$B$2:$B$5336,'Inst. by Framework &amp; Suppliers'!$A$2:$A$5720,$A194)</f>
        <v>0</v>
      </c>
      <c r="K194" s="24">
        <f>SUMIFS('Inst. by Framework &amp; Suppliers'!K$2:K$5720,'Inst. by Framework &amp; Suppliers'!$B$2:$B$5720,$B$2:$B$5336,'Inst. by Framework &amp; Suppliers'!$A$2:$A$5720,$A194)</f>
        <v>0</v>
      </c>
      <c r="L194" s="23">
        <f t="shared" si="10"/>
        <v>0</v>
      </c>
      <c r="M194" s="1592">
        <f>SUMIFS('South West Spends'!$AH$1:$AH$5018,'South West Spends'!$A$1:$A$5018,'Institution by Framework Totals'!B194,'South West Spends'!$C$1:$C$5018,'Institution by Framework Totals'!A194)</f>
        <v>0</v>
      </c>
      <c r="N194" s="1592">
        <f t="shared" si="11"/>
        <v>0</v>
      </c>
      <c r="O194" s="1592">
        <f t="shared" si="12"/>
        <v>0</v>
      </c>
      <c r="P194" s="1592">
        <f t="shared" si="13"/>
        <v>0</v>
      </c>
      <c r="Q194" s="14">
        <f t="shared" si="14"/>
        <v>0</v>
      </c>
    </row>
    <row r="195" spans="1:17" x14ac:dyDescent="0.2">
      <c r="A195" s="15" t="s">
        <v>163</v>
      </c>
      <c r="B195" s="13" t="s">
        <v>8</v>
      </c>
      <c r="C195" s="140">
        <f>VLOOKUP(B195,'Admin Fees.'!$A$1:$C$46,2,FALSE)</f>
        <v>5.0000000000000001E-3</v>
      </c>
      <c r="D195" s="506">
        <f>SUMIFS('Inst. by Framework &amp; Suppliers'!$D$2:$D$5720,'Inst. by Framework &amp; Suppliers'!$A$2:$A$5720,$A195,'Inst. by Framework &amp; Suppliers'!$B$2:$B$5720,$B195)</f>
        <v>597.36</v>
      </c>
      <c r="E195" s="507">
        <f>SUMIFS('Inst. by Framework &amp; Suppliers'!$E$2:$E$5720,'Inst. by Framework &amp; Suppliers'!$A$2:$A$5720,$A195,'Inst. by Framework &amp; Suppliers'!$B$2:$B$5720,$B195)</f>
        <v>546.04</v>
      </c>
      <c r="F195" s="507">
        <f>SUMIFS('Inst. by Framework &amp; Suppliers'!F$2:F$5720,'Inst. by Framework &amp; Suppliers'!$B$2:$B$5720,$B$2:$B$5336,'Inst. by Framework &amp; Suppliers'!$A$2:$A$5720,$A195)</f>
        <v>393.85999999999996</v>
      </c>
      <c r="G195" s="882">
        <f>SUMIFS('Inst. by Framework &amp; Suppliers'!G$2:G$5720,'Inst. by Framework &amp; Suppliers'!$B$2:$B$5720,$B$2:$B$5336,'Inst. by Framework &amp; Suppliers'!$A$2:$A$5720,$A195)</f>
        <v>0</v>
      </c>
      <c r="H195" s="1444">
        <f>SUMIFS('Inst. by Framework &amp; Suppliers'!H$2:H$5720,'Inst. by Framework &amp; Suppliers'!$B$2:$B$5720,$B$2:$B$5336,'Inst. by Framework &amp; Suppliers'!$A$2:$A$5720,$A195)</f>
        <v>0</v>
      </c>
      <c r="I195" s="1445">
        <f>SUMIFS('Inst. by Framework &amp; Suppliers'!I$2:I$5720,'Inst. by Framework &amp; Suppliers'!$B$2:$B$5720,$B$2:$B$5336,'Inst. by Framework &amp; Suppliers'!$A$2:$A$5720,$A195)</f>
        <v>0</v>
      </c>
      <c r="J195" s="1446">
        <f>SUMIFS('Inst. by Framework &amp; Suppliers'!J$2:J$5720,'Inst. by Framework &amp; Suppliers'!$B$2:$B$5720,$B$2:$B$5336,'Inst. by Framework &amp; Suppliers'!$A$2:$A$5720,$A195)</f>
        <v>0</v>
      </c>
      <c r="K195" s="24">
        <f>SUMIFS('Inst. by Framework &amp; Suppliers'!K$2:K$5720,'Inst. by Framework &amp; Suppliers'!$B$2:$B$5720,$B$2:$B$5336,'Inst. by Framework &amp; Suppliers'!$A$2:$A$5720,$A195)</f>
        <v>0</v>
      </c>
      <c r="L195" s="23">
        <f t="shared" ref="L195:L258" si="15">J195*1.35%</f>
        <v>0</v>
      </c>
      <c r="M195" s="1592">
        <f>SUMIFS('South West Spends'!$AH$1:$AH$5018,'South West Spends'!$A$1:$A$5018,'Institution by Framework Totals'!B195,'South West Spends'!$C$1:$C$5018,'Institution by Framework Totals'!A195)</f>
        <v>0</v>
      </c>
      <c r="N195" s="1592">
        <f t="shared" ref="N195:N258" si="16">M195*C195</f>
        <v>0</v>
      </c>
      <c r="O195" s="1592">
        <f t="shared" ref="O195:O258" si="17">K195-M195</f>
        <v>0</v>
      </c>
      <c r="P195" s="1592">
        <f t="shared" ref="P195:P258" si="18">O195*1.35%</f>
        <v>0</v>
      </c>
      <c r="Q195" s="14">
        <f t="shared" ref="Q195:Q258" si="19">P195+N195</f>
        <v>0</v>
      </c>
    </row>
    <row r="196" spans="1:17" x14ac:dyDescent="0.2">
      <c r="A196" s="218" t="s">
        <v>124</v>
      </c>
      <c r="B196" s="13" t="s">
        <v>205</v>
      </c>
      <c r="C196" s="140">
        <f>VLOOKUP(B196,'Admin Fees.'!$A$1:$C$46,2,FALSE)</f>
        <v>0.01</v>
      </c>
      <c r="D196" s="506">
        <f>SUMIFS('Inst. by Framework &amp; Suppliers'!$D$2:$D$5720,'Inst. by Framework &amp; Suppliers'!$A$2:$A$5720,$A196,'Inst. by Framework &amp; Suppliers'!$B$2:$B$5720,$B196)</f>
        <v>0</v>
      </c>
      <c r="E196" s="507">
        <f>SUMIFS('Inst. by Framework &amp; Suppliers'!$E$2:$E$5720,'Inst. by Framework &amp; Suppliers'!$A$2:$A$5720,$A196,'Inst. by Framework &amp; Suppliers'!$B$2:$B$5720,$B196)</f>
        <v>0</v>
      </c>
      <c r="F196" s="507">
        <f>SUMIFS('Inst. by Framework &amp; Suppliers'!F$2:F$5720,'Inst. by Framework &amp; Suppliers'!$B$2:$B$5720,$B$2:$B$5336,'Inst. by Framework &amp; Suppliers'!$A$2:$A$5720,$A196)</f>
        <v>693.05000000000007</v>
      </c>
      <c r="G196" s="882">
        <f>SUMIFS('Inst. by Framework &amp; Suppliers'!G$2:G$5720,'Inst. by Framework &amp; Suppliers'!$B$2:$B$5720,$B$2:$B$5336,'Inst. by Framework &amp; Suppliers'!$A$2:$A$5720,$A196)</f>
        <v>3444.5</v>
      </c>
      <c r="H196" s="1444">
        <f>SUMIFS('Inst. by Framework &amp; Suppliers'!H$2:H$5720,'Inst. by Framework &amp; Suppliers'!$B$2:$B$5720,$B$2:$B$5336,'Inst. by Framework &amp; Suppliers'!$A$2:$A$5720,$A196)</f>
        <v>3741.83</v>
      </c>
      <c r="I196" s="1445">
        <f>SUMIFS('Inst. by Framework &amp; Suppliers'!I$2:I$5720,'Inst. by Framework &amp; Suppliers'!$B$2:$B$5720,$B$2:$B$5336,'Inst. by Framework &amp; Suppliers'!$A$2:$A$5720,$A196)</f>
        <v>730.41000000000008</v>
      </c>
      <c r="J196" s="1446">
        <f>SUMIFS('Inst. by Framework &amp; Suppliers'!J$2:J$5720,'Inst. by Framework &amp; Suppliers'!$B$2:$B$5720,$B$2:$B$5336,'Inst. by Framework &amp; Suppliers'!$A$2:$A$5720,$A196)</f>
        <v>576.77</v>
      </c>
      <c r="K196" s="24">
        <f>SUMIFS('Inst. by Framework &amp; Suppliers'!K$2:K$5720,'Inst. by Framework &amp; Suppliers'!$B$2:$B$5720,$B$2:$B$5336,'Inst. by Framework &amp; Suppliers'!$A$2:$A$5720,$A196)</f>
        <v>698.63</v>
      </c>
      <c r="L196" s="23">
        <f t="shared" si="15"/>
        <v>7.7863950000000006</v>
      </c>
      <c r="M196" s="1592">
        <f>SUMIFS('South West Spends'!$AH$1:$AH$5018,'South West Spends'!$A$1:$A$5018,'Institution by Framework Totals'!B196,'South West Spends'!$C$1:$C$5018,'Institution by Framework Totals'!A196)</f>
        <v>121.86</v>
      </c>
      <c r="N196" s="1592">
        <f t="shared" si="16"/>
        <v>1.2186000000000001</v>
      </c>
      <c r="O196" s="1592">
        <f t="shared" si="17"/>
        <v>576.77</v>
      </c>
      <c r="P196" s="1592">
        <f t="shared" si="18"/>
        <v>7.7863950000000006</v>
      </c>
      <c r="Q196" s="14">
        <f t="shared" si="19"/>
        <v>9.004995000000001</v>
      </c>
    </row>
    <row r="197" spans="1:17" x14ac:dyDescent="0.2">
      <c r="A197" s="15" t="s">
        <v>158</v>
      </c>
      <c r="B197" s="13" t="s">
        <v>205</v>
      </c>
      <c r="C197" s="140">
        <f>VLOOKUP(B197,'Admin Fees.'!$A$1:$C$46,2,FALSE)</f>
        <v>0.01</v>
      </c>
      <c r="D197" s="506">
        <f>SUMIFS('Inst. by Framework &amp; Suppliers'!$D$2:$D$5720,'Inst. by Framework &amp; Suppliers'!$A$2:$A$5720,$A197,'Inst. by Framework &amp; Suppliers'!$B$2:$B$5720,$B197)</f>
        <v>0</v>
      </c>
      <c r="E197" s="507">
        <f>SUMIFS('Inst. by Framework &amp; Suppliers'!$E$2:$E$5720,'Inst. by Framework &amp; Suppliers'!$A$2:$A$5720,$A197,'Inst. by Framework &amp; Suppliers'!$B$2:$B$5720,$B197)</f>
        <v>0</v>
      </c>
      <c r="F197" s="507">
        <f>SUMIFS('Inst. by Framework &amp; Suppliers'!F$2:F$5720,'Inst. by Framework &amp; Suppliers'!$B$2:$B$5720,$B$2:$B$5336,'Inst. by Framework &amp; Suppliers'!$A$2:$A$5720,$A197)</f>
        <v>331.92</v>
      </c>
      <c r="G197" s="882">
        <f>SUMIFS('Inst. by Framework &amp; Suppliers'!G$2:G$5720,'Inst. by Framework &amp; Suppliers'!$B$2:$B$5720,$B$2:$B$5336,'Inst. by Framework &amp; Suppliers'!$A$2:$A$5720,$A197)</f>
        <v>626.21</v>
      </c>
      <c r="H197" s="1444">
        <f>SUMIFS('Inst. by Framework &amp; Suppliers'!H$2:H$5720,'Inst. by Framework &amp; Suppliers'!$B$2:$B$5720,$B$2:$B$5336,'Inst. by Framework &amp; Suppliers'!$A$2:$A$5720,$A197)</f>
        <v>0</v>
      </c>
      <c r="I197" s="1445">
        <f>SUMIFS('Inst. by Framework &amp; Suppliers'!I$2:I$5720,'Inst. by Framework &amp; Suppliers'!$B$2:$B$5720,$B$2:$B$5336,'Inst. by Framework &amp; Suppliers'!$A$2:$A$5720,$A197)</f>
        <v>0</v>
      </c>
      <c r="J197" s="1446">
        <f>SUMIFS('Inst. by Framework &amp; Suppliers'!J$2:J$5720,'Inst. by Framework &amp; Suppliers'!$B$2:$B$5720,$B$2:$B$5336,'Inst. by Framework &amp; Suppliers'!$A$2:$A$5720,$A197)</f>
        <v>0</v>
      </c>
      <c r="K197" s="24">
        <f>SUMIFS('Inst. by Framework &amp; Suppliers'!K$2:K$5720,'Inst. by Framework &amp; Suppliers'!$B$2:$B$5720,$B$2:$B$5336,'Inst. by Framework &amp; Suppliers'!$A$2:$A$5720,$A197)</f>
        <v>0</v>
      </c>
      <c r="L197" s="23">
        <f t="shared" si="15"/>
        <v>0</v>
      </c>
      <c r="M197" s="1592">
        <f>SUMIFS('South West Spends'!$AH$1:$AH$5018,'South West Spends'!$A$1:$A$5018,'Institution by Framework Totals'!B197,'South West Spends'!$C$1:$C$5018,'Institution by Framework Totals'!A197)</f>
        <v>0</v>
      </c>
      <c r="N197" s="1592">
        <f t="shared" si="16"/>
        <v>0</v>
      </c>
      <c r="O197" s="1592">
        <f t="shared" si="17"/>
        <v>0</v>
      </c>
      <c r="P197" s="1592">
        <f t="shared" si="18"/>
        <v>0</v>
      </c>
      <c r="Q197" s="14">
        <f t="shared" si="19"/>
        <v>0</v>
      </c>
    </row>
    <row r="198" spans="1:17" x14ac:dyDescent="0.2">
      <c r="A198" s="15" t="s">
        <v>125</v>
      </c>
      <c r="B198" s="13" t="s">
        <v>205</v>
      </c>
      <c r="C198" s="140">
        <f>VLOOKUP(B198,'Admin Fees.'!$A$1:$C$46,2,FALSE)</f>
        <v>0.01</v>
      </c>
      <c r="D198" s="506">
        <f>SUMIFS('Inst. by Framework &amp; Suppliers'!$D$2:$D$5720,'Inst. by Framework &amp; Suppliers'!$A$2:$A$5720,$A198,'Inst. by Framework &amp; Suppliers'!$B$2:$B$5720,$B198)</f>
        <v>0</v>
      </c>
      <c r="E198" s="507">
        <f>SUMIFS('Inst. by Framework &amp; Suppliers'!$E$2:$E$5720,'Inst. by Framework &amp; Suppliers'!$A$2:$A$5720,$A198,'Inst. by Framework &amp; Suppliers'!$B$2:$B$5720,$B198)</f>
        <v>0</v>
      </c>
      <c r="F198" s="507">
        <f>SUMIFS('Inst. by Framework &amp; Suppliers'!F$2:F$5720,'Inst. by Framework &amp; Suppliers'!$B$2:$B$5720,$B$2:$B$5336,'Inst. by Framework &amp; Suppliers'!$A$2:$A$5720,$A198)</f>
        <v>872.3</v>
      </c>
      <c r="G198" s="882">
        <f>SUMIFS('Inst. by Framework &amp; Suppliers'!G$2:G$5720,'Inst. by Framework &amp; Suppliers'!$B$2:$B$5720,$B$2:$B$5336,'Inst. by Framework &amp; Suppliers'!$A$2:$A$5720,$A198)</f>
        <v>1873.13</v>
      </c>
      <c r="H198" s="1444">
        <f>SUMIFS('Inst. by Framework &amp; Suppliers'!H$2:H$5720,'Inst. by Framework &amp; Suppliers'!$B$2:$B$5720,$B$2:$B$5336,'Inst. by Framework &amp; Suppliers'!$A$2:$A$5720,$A198)</f>
        <v>2806.3300000000004</v>
      </c>
      <c r="I198" s="1445">
        <f>SUMIFS('Inst. by Framework &amp; Suppliers'!I$2:I$5720,'Inst. by Framework &amp; Suppliers'!$B$2:$B$5720,$B$2:$B$5336,'Inst. by Framework &amp; Suppliers'!$A$2:$A$5720,$A198)</f>
        <v>1912.8899999999999</v>
      </c>
      <c r="J198" s="1446">
        <f>SUMIFS('Inst. by Framework &amp; Suppliers'!J$2:J$5720,'Inst. by Framework &amp; Suppliers'!$B$2:$B$5720,$B$2:$B$5336,'Inst. by Framework &amp; Suppliers'!$A$2:$A$5720,$A198)</f>
        <v>832.35000000000025</v>
      </c>
      <c r="K198" s="24">
        <f>SUMIFS('Inst. by Framework &amp; Suppliers'!K$2:K$5720,'Inst. by Framework &amp; Suppliers'!$B$2:$B$5720,$B$2:$B$5336,'Inst. by Framework &amp; Suppliers'!$A$2:$A$5720,$A198)</f>
        <v>1427.3000000000002</v>
      </c>
      <c r="L198" s="23">
        <f t="shared" si="15"/>
        <v>11.236725000000005</v>
      </c>
      <c r="M198" s="1592">
        <f>SUMIFS('South West Spends'!$AH$1:$AH$5018,'South West Spends'!$A$1:$A$5018,'Institution by Framework Totals'!B198,'South West Spends'!$C$1:$C$5018,'Institution by Framework Totals'!A198)</f>
        <v>594.94999999999993</v>
      </c>
      <c r="N198" s="1592">
        <f t="shared" si="16"/>
        <v>5.9494999999999996</v>
      </c>
      <c r="O198" s="1592">
        <f t="shared" si="17"/>
        <v>832.35000000000025</v>
      </c>
      <c r="P198" s="1592">
        <f t="shared" si="18"/>
        <v>11.236725000000005</v>
      </c>
      <c r="Q198" s="14">
        <f t="shared" si="19"/>
        <v>17.186225000000004</v>
      </c>
    </row>
    <row r="199" spans="1:17" x14ac:dyDescent="0.2">
      <c r="A199" s="218" t="s">
        <v>126</v>
      </c>
      <c r="B199" s="13" t="s">
        <v>205</v>
      </c>
      <c r="C199" s="140">
        <f>VLOOKUP(B199,'Admin Fees.'!$A$1:$C$46,2,FALSE)</f>
        <v>0.01</v>
      </c>
      <c r="D199" s="506">
        <f>SUMIFS('Inst. by Framework &amp; Suppliers'!$D$2:$D$5720,'Inst. by Framework &amp; Suppliers'!$A$2:$A$5720,$A199,'Inst. by Framework &amp; Suppliers'!$B$2:$B$5720,$B199)</f>
        <v>0</v>
      </c>
      <c r="E199" s="507">
        <f>SUMIFS('Inst. by Framework &amp; Suppliers'!$E$2:$E$5720,'Inst. by Framework &amp; Suppliers'!$A$2:$A$5720,$A199,'Inst. by Framework &amp; Suppliers'!$B$2:$B$5720,$B199)</f>
        <v>0</v>
      </c>
      <c r="F199" s="507">
        <f>SUMIFS('Inst. by Framework &amp; Suppliers'!F$2:F$5720,'Inst. by Framework &amp; Suppliers'!$B$2:$B$5720,$B$2:$B$5336,'Inst. by Framework &amp; Suppliers'!$A$2:$A$5720,$A199)</f>
        <v>4824.16</v>
      </c>
      <c r="G199" s="882">
        <f>SUMIFS('Inst. by Framework &amp; Suppliers'!G$2:G$5720,'Inst. by Framework &amp; Suppliers'!$B$2:$B$5720,$B$2:$B$5336,'Inst. by Framework &amp; Suppliers'!$A$2:$A$5720,$A199)</f>
        <v>8593.6699999999983</v>
      </c>
      <c r="H199" s="1444">
        <f>SUMIFS('Inst. by Framework &amp; Suppliers'!H$2:H$5720,'Inst. by Framework &amp; Suppliers'!$B$2:$B$5720,$B$2:$B$5336,'Inst. by Framework &amp; Suppliers'!$A$2:$A$5720,$A199)</f>
        <v>8681.66</v>
      </c>
      <c r="I199" s="1445">
        <f>SUMIFS('Inst. by Framework &amp; Suppliers'!I$2:I$5720,'Inst. by Framework &amp; Suppliers'!$B$2:$B$5720,$B$2:$B$5336,'Inst. by Framework &amp; Suppliers'!$A$2:$A$5720,$A199)</f>
        <v>9620.0300000000007</v>
      </c>
      <c r="J199" s="1446">
        <f>SUMIFS('Inst. by Framework &amp; Suppliers'!J$2:J$5720,'Inst. by Framework &amp; Suppliers'!$B$2:$B$5720,$B$2:$B$5336,'Inst. by Framework &amp; Suppliers'!$A$2:$A$5720,$A199)</f>
        <v>3434.4399999999996</v>
      </c>
      <c r="K199" s="24">
        <f>SUMIFS('Inst. by Framework &amp; Suppliers'!K$2:K$5720,'Inst. by Framework &amp; Suppliers'!$B$2:$B$5720,$B$2:$B$5336,'Inst. by Framework &amp; Suppliers'!$A$2:$A$5720,$A199)</f>
        <v>5457.5499999999993</v>
      </c>
      <c r="L199" s="23">
        <f t="shared" si="15"/>
        <v>46.364939999999997</v>
      </c>
      <c r="M199" s="1592">
        <f>SUMIFS('South West Spends'!$AH$1:$AH$5018,'South West Spends'!$A$1:$A$5018,'Institution by Framework Totals'!B199,'South West Spends'!$C$1:$C$5018,'Institution by Framework Totals'!A199)</f>
        <v>2023.1100000000004</v>
      </c>
      <c r="N199" s="1592">
        <f t="shared" si="16"/>
        <v>20.231100000000005</v>
      </c>
      <c r="O199" s="1592">
        <f t="shared" si="17"/>
        <v>3434.4399999999987</v>
      </c>
      <c r="P199" s="1592">
        <f t="shared" si="18"/>
        <v>46.36493999999999</v>
      </c>
      <c r="Q199" s="14">
        <f t="shared" si="19"/>
        <v>66.596039999999988</v>
      </c>
    </row>
    <row r="200" spans="1:17" x14ac:dyDescent="0.2">
      <c r="A200" s="15" t="s">
        <v>161</v>
      </c>
      <c r="B200" s="13" t="s">
        <v>205</v>
      </c>
      <c r="C200" s="140">
        <f>VLOOKUP(B200,'Admin Fees.'!$A$1:$C$46,2,FALSE)</f>
        <v>0.01</v>
      </c>
      <c r="D200" s="506">
        <f>SUMIFS('Inst. by Framework &amp; Suppliers'!$D$2:$D$5720,'Inst. by Framework &amp; Suppliers'!$A$2:$A$5720,$A200,'Inst. by Framework &amp; Suppliers'!$B$2:$B$5720,$B200)</f>
        <v>0</v>
      </c>
      <c r="E200" s="507">
        <f>SUMIFS('Inst. by Framework &amp; Suppliers'!$E$2:$E$5720,'Inst. by Framework &amp; Suppliers'!$A$2:$A$5720,$A200,'Inst. by Framework &amp; Suppliers'!$B$2:$B$5720,$B200)</f>
        <v>0</v>
      </c>
      <c r="F200" s="507">
        <f>SUMIFS('Inst. by Framework &amp; Suppliers'!F$2:F$5720,'Inst. by Framework &amp; Suppliers'!$B$2:$B$5720,$B$2:$B$5336,'Inst. by Framework &amp; Suppliers'!$A$2:$A$5720,$A200)</f>
        <v>702.19200000000001</v>
      </c>
      <c r="G200" s="882">
        <f>SUMIFS('Inst. by Framework &amp; Suppliers'!G$2:G$5720,'Inst. by Framework &amp; Suppliers'!$B$2:$B$5720,$B$2:$B$5336,'Inst. by Framework &amp; Suppliers'!$A$2:$A$5720,$A200)</f>
        <v>1507.9700000000003</v>
      </c>
      <c r="H200" s="1444">
        <f>SUMIFS('Inst. by Framework &amp; Suppliers'!H$2:H$5720,'Inst. by Framework &amp; Suppliers'!$B$2:$B$5720,$B$2:$B$5336,'Inst. by Framework &amp; Suppliers'!$A$2:$A$5720,$A200)</f>
        <v>2929.5299999999997</v>
      </c>
      <c r="I200" s="1445">
        <f>SUMIFS('Inst. by Framework &amp; Suppliers'!I$2:I$5720,'Inst. by Framework &amp; Suppliers'!$B$2:$B$5720,$B$2:$B$5336,'Inst. by Framework &amp; Suppliers'!$A$2:$A$5720,$A200)</f>
        <v>3318.62</v>
      </c>
      <c r="J200" s="1446">
        <f>SUMIFS('Inst. by Framework &amp; Suppliers'!J$2:J$5720,'Inst. by Framework &amp; Suppliers'!$B$2:$B$5720,$B$2:$B$5336,'Inst. by Framework &amp; Suppliers'!$A$2:$A$5720,$A200)</f>
        <v>711.27</v>
      </c>
      <c r="K200" s="24">
        <f>SUMIFS('Inst. by Framework &amp; Suppliers'!K$2:K$5720,'Inst. by Framework &amp; Suppliers'!$B$2:$B$5720,$B$2:$B$5336,'Inst. by Framework &amp; Suppliers'!$A$2:$A$5720,$A200)</f>
        <v>1242.6300000000001</v>
      </c>
      <c r="L200" s="23">
        <f t="shared" si="15"/>
        <v>9.6021450000000002</v>
      </c>
      <c r="M200" s="1592">
        <f>SUMIFS('South West Spends'!$AH$1:$AH$5018,'South West Spends'!$A$1:$A$5018,'Institution by Framework Totals'!B200,'South West Spends'!$C$1:$C$5018,'Institution by Framework Totals'!A200)</f>
        <v>531.36</v>
      </c>
      <c r="N200" s="1592">
        <f t="shared" si="16"/>
        <v>5.3136000000000001</v>
      </c>
      <c r="O200" s="1592">
        <f t="shared" si="17"/>
        <v>711.2700000000001</v>
      </c>
      <c r="P200" s="1592">
        <f t="shared" si="18"/>
        <v>9.6021450000000019</v>
      </c>
      <c r="Q200" s="14">
        <f t="shared" si="19"/>
        <v>14.915745000000001</v>
      </c>
    </row>
    <row r="201" spans="1:17" x14ac:dyDescent="0.2">
      <c r="A201" s="15" t="s">
        <v>160</v>
      </c>
      <c r="B201" s="13" t="s">
        <v>205</v>
      </c>
      <c r="C201" s="140">
        <f>VLOOKUP(B201,'Admin Fees.'!$A$1:$C$46,2,FALSE)</f>
        <v>0.01</v>
      </c>
      <c r="D201" s="506">
        <f>SUMIFS('Inst. by Framework &amp; Suppliers'!$D$2:$D$5720,'Inst. by Framework &amp; Suppliers'!$A$2:$A$5720,$A201,'Inst. by Framework &amp; Suppliers'!$B$2:$B$5720,$B201)</f>
        <v>0</v>
      </c>
      <c r="E201" s="507">
        <f>SUMIFS('Inst. by Framework &amp; Suppliers'!$E$2:$E$5720,'Inst. by Framework &amp; Suppliers'!$A$2:$A$5720,$A201,'Inst. by Framework &amp; Suppliers'!$B$2:$B$5720,$B201)</f>
        <v>0</v>
      </c>
      <c r="F201" s="507">
        <f>SUMIFS('Inst. by Framework &amp; Suppliers'!F$2:F$5720,'Inst. by Framework &amp; Suppliers'!$B$2:$B$5720,$B$2:$B$5336,'Inst. by Framework &amp; Suppliers'!$A$2:$A$5720,$A201)</f>
        <v>0</v>
      </c>
      <c r="G201" s="882">
        <f>SUMIFS('Inst. by Framework &amp; Suppliers'!G$2:G$5720,'Inst. by Framework &amp; Suppliers'!$B$2:$B$5720,$B$2:$B$5336,'Inst. by Framework &amp; Suppliers'!$A$2:$A$5720,$A201)</f>
        <v>0</v>
      </c>
      <c r="H201" s="1444">
        <f>SUMIFS('Inst. by Framework &amp; Suppliers'!H$2:H$5720,'Inst. by Framework &amp; Suppliers'!$B$2:$B$5720,$B$2:$B$5336,'Inst. by Framework &amp; Suppliers'!$A$2:$A$5720,$A201)</f>
        <v>0</v>
      </c>
      <c r="I201" s="1445">
        <f>SUMIFS('Inst. by Framework &amp; Suppliers'!I$2:I$5720,'Inst. by Framework &amp; Suppliers'!$B$2:$B$5720,$B$2:$B$5336,'Inst. by Framework &amp; Suppliers'!$A$2:$A$5720,$A201)</f>
        <v>2980.67</v>
      </c>
      <c r="J201" s="1446">
        <f>SUMIFS('Inst. by Framework &amp; Suppliers'!J$2:J$5720,'Inst. by Framework &amp; Suppliers'!$B$2:$B$5720,$B$2:$B$5336,'Inst. by Framework &amp; Suppliers'!$A$2:$A$5720,$A201)</f>
        <v>643.36999999999989</v>
      </c>
      <c r="K201" s="24">
        <f>SUMIFS('Inst. by Framework &amp; Suppliers'!K$2:K$5720,'Inst. by Framework &amp; Suppliers'!$B$2:$B$5720,$B$2:$B$5336,'Inst. by Framework &amp; Suppliers'!$A$2:$A$5720,$A201)</f>
        <v>1175.57</v>
      </c>
      <c r="L201" s="23">
        <f t="shared" si="15"/>
        <v>8.6854949999999995</v>
      </c>
      <c r="M201" s="1592">
        <f>SUMIFS('South West Spends'!$AH$1:$AH$5018,'South West Spends'!$A$1:$A$5018,'Institution by Framework Totals'!B201,'South West Spends'!$C$1:$C$5018,'Institution by Framework Totals'!A201)</f>
        <v>532.20000000000005</v>
      </c>
      <c r="N201" s="1592">
        <f t="shared" si="16"/>
        <v>5.322000000000001</v>
      </c>
      <c r="O201" s="1592">
        <f t="shared" si="17"/>
        <v>643.36999999999989</v>
      </c>
      <c r="P201" s="1592">
        <f t="shared" si="18"/>
        <v>8.6854949999999995</v>
      </c>
      <c r="Q201" s="14">
        <f t="shared" si="19"/>
        <v>14.007495</v>
      </c>
    </row>
    <row r="202" spans="1:17" x14ac:dyDescent="0.2">
      <c r="A202" s="263" t="s">
        <v>159</v>
      </c>
      <c r="B202" s="13" t="s">
        <v>205</v>
      </c>
      <c r="C202" s="140">
        <f>VLOOKUP(B202,'Admin Fees.'!$A$1:$C$46,2,FALSE)</f>
        <v>0.01</v>
      </c>
      <c r="D202" s="506">
        <f>SUMIFS('Inst. by Framework &amp; Suppliers'!$D$2:$D$5720,'Inst. by Framework &amp; Suppliers'!$A$2:$A$5720,$A202,'Inst. by Framework &amp; Suppliers'!$B$2:$B$5720,$B202)</f>
        <v>0</v>
      </c>
      <c r="E202" s="507">
        <f>SUMIFS('Inst. by Framework &amp; Suppliers'!$E$2:$E$5720,'Inst. by Framework &amp; Suppliers'!$A$2:$A$5720,$A202,'Inst. by Framework &amp; Suppliers'!$B$2:$B$5720,$B202)</f>
        <v>0</v>
      </c>
      <c r="F202" s="507">
        <f>SUMIFS('Inst. by Framework &amp; Suppliers'!F$2:F$5720,'Inst. by Framework &amp; Suppliers'!$B$2:$B$5720,$B$2:$B$5336,'Inst. by Framework &amp; Suppliers'!$A$2:$A$5720,$A202)</f>
        <v>1763.66</v>
      </c>
      <c r="G202" s="882">
        <f>SUMIFS('Inst. by Framework &amp; Suppliers'!G$2:G$5720,'Inst. by Framework &amp; Suppliers'!$B$2:$B$5720,$B$2:$B$5336,'Inst. by Framework &amp; Suppliers'!$A$2:$A$5720,$A202)</f>
        <v>2306.8900000000003</v>
      </c>
      <c r="H202" s="1444">
        <f>SUMIFS('Inst. by Framework &amp; Suppliers'!H$2:H$5720,'Inst. by Framework &amp; Suppliers'!$B$2:$B$5720,$B$2:$B$5336,'Inst. by Framework &amp; Suppliers'!$A$2:$A$5720,$A202)</f>
        <v>1336.8600000000001</v>
      </c>
      <c r="I202" s="1445">
        <f>SUMIFS('Inst. by Framework &amp; Suppliers'!I$2:I$5720,'Inst. by Framework &amp; Suppliers'!$B$2:$B$5720,$B$2:$B$5336,'Inst. by Framework &amp; Suppliers'!$A$2:$A$5720,$A202)</f>
        <v>2714.13</v>
      </c>
      <c r="J202" s="1446">
        <f>SUMIFS('Inst. by Framework &amp; Suppliers'!J$2:J$5720,'Inst. by Framework &amp; Suppliers'!$B$2:$B$5720,$B$2:$B$5336,'Inst. by Framework &amp; Suppliers'!$A$2:$A$5720,$A202)</f>
        <v>0</v>
      </c>
      <c r="K202" s="24">
        <f>SUMIFS('Inst. by Framework &amp; Suppliers'!K$2:K$5720,'Inst. by Framework &amp; Suppliers'!$B$2:$B$5720,$B$2:$B$5336,'Inst. by Framework &amp; Suppliers'!$A$2:$A$5720,$A202)</f>
        <v>1206.9000000000001</v>
      </c>
      <c r="L202" s="23">
        <f t="shared" si="15"/>
        <v>0</v>
      </c>
      <c r="M202" s="1592">
        <f>SUMIFS('South West Spends'!$AH$1:$AH$5018,'South West Spends'!$A$1:$A$5018,'Institution by Framework Totals'!B202,'South West Spends'!$C$1:$C$5018,'Institution by Framework Totals'!A202)</f>
        <v>1206.9000000000001</v>
      </c>
      <c r="N202" s="1592">
        <f t="shared" si="16"/>
        <v>12.069000000000001</v>
      </c>
      <c r="O202" s="1592">
        <f t="shared" si="17"/>
        <v>0</v>
      </c>
      <c r="P202" s="1592">
        <f t="shared" si="18"/>
        <v>0</v>
      </c>
      <c r="Q202" s="14">
        <f t="shared" si="19"/>
        <v>12.069000000000001</v>
      </c>
    </row>
    <row r="203" spans="1:17" x14ac:dyDescent="0.2">
      <c r="A203" s="218" t="s">
        <v>127</v>
      </c>
      <c r="B203" s="13" t="s">
        <v>205</v>
      </c>
      <c r="C203" s="140">
        <f>VLOOKUP(B203,'Admin Fees.'!$A$1:$C$46,2,FALSE)</f>
        <v>0.01</v>
      </c>
      <c r="D203" s="506">
        <f>SUMIFS('Inst. by Framework &amp; Suppliers'!$D$2:$D$5720,'Inst. by Framework &amp; Suppliers'!$A$2:$A$5720,$A203,'Inst. by Framework &amp; Suppliers'!$B$2:$B$5720,$B203)</f>
        <v>0</v>
      </c>
      <c r="E203" s="507">
        <f>SUMIFS('Inst. by Framework &amp; Suppliers'!$E$2:$E$5720,'Inst. by Framework &amp; Suppliers'!$A$2:$A$5720,$A203,'Inst. by Framework &amp; Suppliers'!$B$2:$B$5720,$B203)</f>
        <v>0</v>
      </c>
      <c r="F203" s="507">
        <f>SUMIFS('Inst. by Framework &amp; Suppliers'!F$2:F$5720,'Inst. by Framework &amp; Suppliers'!$B$2:$B$5720,$B$2:$B$5336,'Inst. by Framework &amp; Suppliers'!$A$2:$A$5720,$A203)</f>
        <v>6523.8499999999985</v>
      </c>
      <c r="G203" s="882">
        <f>SUMIFS('Inst. by Framework &amp; Suppliers'!G$2:G$5720,'Inst. by Framework &amp; Suppliers'!$B$2:$B$5720,$B$2:$B$5336,'Inst. by Framework &amp; Suppliers'!$A$2:$A$5720,$A203)</f>
        <v>21879.160000000003</v>
      </c>
      <c r="H203" s="1444">
        <f>SUMIFS('Inst. by Framework &amp; Suppliers'!H$2:H$5720,'Inst. by Framework &amp; Suppliers'!$B$2:$B$5720,$B$2:$B$5336,'Inst. by Framework &amp; Suppliers'!$A$2:$A$5720,$A203)</f>
        <v>8686.6699999999983</v>
      </c>
      <c r="I203" s="1445">
        <f>SUMIFS('Inst. by Framework &amp; Suppliers'!I$2:I$5720,'Inst. by Framework &amp; Suppliers'!$B$2:$B$5720,$B$2:$B$5336,'Inst. by Framework &amp; Suppliers'!$A$2:$A$5720,$A203)</f>
        <v>7230.2</v>
      </c>
      <c r="J203" s="1446">
        <f>SUMIFS('Inst. by Framework &amp; Suppliers'!J$2:J$5720,'Inst. by Framework &amp; Suppliers'!$B$2:$B$5720,$B$2:$B$5336,'Inst. by Framework &amp; Suppliers'!$A$2:$A$5720,$A203)</f>
        <v>896.12</v>
      </c>
      <c r="K203" s="24">
        <f>SUMIFS('Inst. by Framework &amp; Suppliers'!K$2:K$5720,'Inst. by Framework &amp; Suppliers'!$B$2:$B$5720,$B$2:$B$5336,'Inst. by Framework &amp; Suppliers'!$A$2:$A$5720,$A203)</f>
        <v>1573.01</v>
      </c>
      <c r="L203" s="23">
        <f t="shared" si="15"/>
        <v>12.097620000000001</v>
      </c>
      <c r="M203" s="1592">
        <f>SUMIFS('South West Spends'!$AH$1:$AH$5018,'South West Spends'!$A$1:$A$5018,'Institution by Framework Totals'!B203,'South West Spends'!$C$1:$C$5018,'Institution by Framework Totals'!A203)</f>
        <v>676.89</v>
      </c>
      <c r="N203" s="1592">
        <f t="shared" si="16"/>
        <v>6.7689000000000004</v>
      </c>
      <c r="O203" s="1592">
        <f t="shared" si="17"/>
        <v>896.12</v>
      </c>
      <c r="P203" s="1592">
        <f t="shared" si="18"/>
        <v>12.097620000000001</v>
      </c>
      <c r="Q203" s="14">
        <f t="shared" si="19"/>
        <v>18.866520000000001</v>
      </c>
    </row>
    <row r="204" spans="1:17" x14ac:dyDescent="0.2">
      <c r="A204" s="218" t="s">
        <v>150</v>
      </c>
      <c r="B204" s="13" t="s">
        <v>205</v>
      </c>
      <c r="C204" s="140">
        <f>VLOOKUP(B204,'Admin Fees.'!$A$1:$C$46,2,FALSE)</f>
        <v>0.01</v>
      </c>
      <c r="D204" s="506">
        <f>SUMIFS('Inst. by Framework &amp; Suppliers'!$D$2:$D$5720,'Inst. by Framework &amp; Suppliers'!$A$2:$A$5720,$A204,'Inst. by Framework &amp; Suppliers'!$B$2:$B$5720,$B204)</f>
        <v>0</v>
      </c>
      <c r="E204" s="507">
        <f>SUMIFS('Inst. by Framework &amp; Suppliers'!$E$2:$E$5720,'Inst. by Framework &amp; Suppliers'!$A$2:$A$5720,$A204,'Inst. by Framework &amp; Suppliers'!$B$2:$B$5720,$B204)</f>
        <v>0</v>
      </c>
      <c r="F204" s="507">
        <f>SUMIFS('Inst. by Framework &amp; Suppliers'!F$2:F$5720,'Inst. by Framework &amp; Suppliers'!$B$2:$B$5720,$B$2:$B$5336,'Inst. by Framework &amp; Suppliers'!$A$2:$A$5720,$A204)</f>
        <v>129.94</v>
      </c>
      <c r="G204" s="882">
        <f>SUMIFS('Inst. by Framework &amp; Suppliers'!G$2:G$5720,'Inst. by Framework &amp; Suppliers'!$B$2:$B$5720,$B$2:$B$5336,'Inst. by Framework &amp; Suppliers'!$A$2:$A$5720,$A204)</f>
        <v>126</v>
      </c>
      <c r="H204" s="1444">
        <f>SUMIFS('Inst. by Framework &amp; Suppliers'!H$2:H$5720,'Inst. by Framework &amp; Suppliers'!$B$2:$B$5720,$B$2:$B$5336,'Inst. by Framework &amp; Suppliers'!$A$2:$A$5720,$A204)</f>
        <v>6810.920000000001</v>
      </c>
      <c r="I204" s="1445">
        <f>SUMIFS('Inst. by Framework &amp; Suppliers'!I$2:I$5720,'Inst. by Framework &amp; Suppliers'!$B$2:$B$5720,$B$2:$B$5336,'Inst. by Framework &amp; Suppliers'!$A$2:$A$5720,$A204)</f>
        <v>1588.0899999999997</v>
      </c>
      <c r="J204" s="1446">
        <f>SUMIFS('Inst. by Framework &amp; Suppliers'!J$2:J$5720,'Inst. by Framework &amp; Suppliers'!$B$2:$B$5720,$B$2:$B$5336,'Inst. by Framework &amp; Suppliers'!$A$2:$A$5720,$A204)</f>
        <v>4211.8700000000008</v>
      </c>
      <c r="K204" s="24">
        <f>SUMIFS('Inst. by Framework &amp; Suppliers'!K$2:K$5720,'Inst. by Framework &amp; Suppliers'!$B$2:$B$5720,$B$2:$B$5336,'Inst. by Framework &amp; Suppliers'!$A$2:$A$5720,$A204)</f>
        <v>4619.3400000000011</v>
      </c>
      <c r="L204" s="23">
        <f t="shared" si="15"/>
        <v>56.86024500000002</v>
      </c>
      <c r="M204" s="1592">
        <f>SUMIFS('South West Spends'!$AH$1:$AH$5018,'South West Spends'!$A$1:$A$5018,'Institution by Framework Totals'!B204,'South West Spends'!$C$1:$C$5018,'Institution by Framework Totals'!A204)</f>
        <v>407.47</v>
      </c>
      <c r="N204" s="1592">
        <f t="shared" si="16"/>
        <v>4.0747</v>
      </c>
      <c r="O204" s="1592">
        <f t="shared" si="17"/>
        <v>4211.8700000000008</v>
      </c>
      <c r="P204" s="1592">
        <f t="shared" si="18"/>
        <v>56.86024500000002</v>
      </c>
      <c r="Q204" s="14">
        <f t="shared" si="19"/>
        <v>60.93494500000002</v>
      </c>
    </row>
    <row r="205" spans="1:17" x14ac:dyDescent="0.2">
      <c r="A205" s="257" t="s">
        <v>128</v>
      </c>
      <c r="B205" s="13" t="s">
        <v>205</v>
      </c>
      <c r="C205" s="140">
        <f>VLOOKUP(B205,'Admin Fees.'!$A$1:$C$46,2,FALSE)</f>
        <v>0.01</v>
      </c>
      <c r="D205" s="506">
        <f>SUMIFS('Inst. by Framework &amp; Suppliers'!$D$2:$D$5720,'Inst. by Framework &amp; Suppliers'!$A$2:$A$5720,$A205,'Inst. by Framework &amp; Suppliers'!$B$2:$B$5720,$B205)</f>
        <v>0</v>
      </c>
      <c r="E205" s="507">
        <f>SUMIFS('Inst. by Framework &amp; Suppliers'!$E$2:$E$5720,'Inst. by Framework &amp; Suppliers'!$A$2:$A$5720,$A205,'Inst. by Framework &amp; Suppliers'!$B$2:$B$5720,$B205)</f>
        <v>0</v>
      </c>
      <c r="F205" s="507">
        <f>SUMIFS('Inst. by Framework &amp; Suppliers'!F$2:F$5720,'Inst. by Framework &amp; Suppliers'!$B$2:$B$5720,$B$2:$B$5336,'Inst. by Framework &amp; Suppliers'!$A$2:$A$5720,$A205)</f>
        <v>242.69</v>
      </c>
      <c r="G205" s="882">
        <f>SUMIFS('Inst. by Framework &amp; Suppliers'!G$2:G$5720,'Inst. by Framework &amp; Suppliers'!$B$2:$B$5720,$B$2:$B$5336,'Inst. by Framework &amp; Suppliers'!$A$2:$A$5720,$A205)</f>
        <v>118.02</v>
      </c>
      <c r="H205" s="1444">
        <f>SUMIFS('Inst. by Framework &amp; Suppliers'!H$2:H$5720,'Inst. by Framework &amp; Suppliers'!$B$2:$B$5720,$B$2:$B$5336,'Inst. by Framework &amp; Suppliers'!$A$2:$A$5720,$A205)</f>
        <v>0</v>
      </c>
      <c r="I205" s="1445">
        <f>SUMIFS('Inst. by Framework &amp; Suppliers'!I$2:I$5720,'Inst. by Framework &amp; Suppliers'!$B$2:$B$5720,$B$2:$B$5336,'Inst. by Framework &amp; Suppliers'!$A$2:$A$5720,$A205)</f>
        <v>0</v>
      </c>
      <c r="J205" s="1446">
        <f>SUMIFS('Inst. by Framework &amp; Suppliers'!J$2:J$5720,'Inst. by Framework &amp; Suppliers'!$B$2:$B$5720,$B$2:$B$5336,'Inst. by Framework &amp; Suppliers'!$A$2:$A$5720,$A205)</f>
        <v>0</v>
      </c>
      <c r="K205" s="24">
        <f>SUMIFS('Inst. by Framework &amp; Suppliers'!K$2:K$5720,'Inst. by Framework &amp; Suppliers'!$B$2:$B$5720,$B$2:$B$5336,'Inst. by Framework &amp; Suppliers'!$A$2:$A$5720,$A205)</f>
        <v>0</v>
      </c>
      <c r="L205" s="23">
        <f t="shared" si="15"/>
        <v>0</v>
      </c>
      <c r="M205" s="1592">
        <f>SUMIFS('South West Spends'!$AH$1:$AH$5018,'South West Spends'!$A$1:$A$5018,'Institution by Framework Totals'!B205,'South West Spends'!$C$1:$C$5018,'Institution by Framework Totals'!A205)</f>
        <v>0</v>
      </c>
      <c r="N205" s="1592">
        <f t="shared" si="16"/>
        <v>0</v>
      </c>
      <c r="O205" s="1592">
        <f t="shared" si="17"/>
        <v>0</v>
      </c>
      <c r="P205" s="1592">
        <f t="shared" si="18"/>
        <v>0</v>
      </c>
      <c r="Q205" s="14">
        <f t="shared" si="19"/>
        <v>0</v>
      </c>
    </row>
    <row r="206" spans="1:17" x14ac:dyDescent="0.2">
      <c r="A206" s="257" t="s">
        <v>129</v>
      </c>
      <c r="B206" s="13" t="s">
        <v>205</v>
      </c>
      <c r="C206" s="140">
        <f>VLOOKUP(B206,'Admin Fees.'!$A$1:$C$46,2,FALSE)</f>
        <v>0.01</v>
      </c>
      <c r="D206" s="506">
        <f>SUMIFS('Inst. by Framework &amp; Suppliers'!$D$2:$D$5720,'Inst. by Framework &amp; Suppliers'!$A$2:$A$5720,$A206,'Inst. by Framework &amp; Suppliers'!$B$2:$B$5720,$B206)</f>
        <v>0</v>
      </c>
      <c r="E206" s="507">
        <f>SUMIFS('Inst. by Framework &amp; Suppliers'!$E$2:$E$5720,'Inst. by Framework &amp; Suppliers'!$A$2:$A$5720,$A206,'Inst. by Framework &amp; Suppliers'!$B$2:$B$5720,$B206)</f>
        <v>0</v>
      </c>
      <c r="F206" s="507">
        <f>SUMIFS('Inst. by Framework &amp; Suppliers'!F$2:F$5720,'Inst. by Framework &amp; Suppliers'!$B$2:$B$5720,$B$2:$B$5336,'Inst. by Framework &amp; Suppliers'!$A$2:$A$5720,$A206)</f>
        <v>967.84</v>
      </c>
      <c r="G206" s="882">
        <f>SUMIFS('Inst. by Framework &amp; Suppliers'!G$2:G$5720,'Inst. by Framework &amp; Suppliers'!$B$2:$B$5720,$B$2:$B$5336,'Inst. by Framework &amp; Suppliers'!$A$2:$A$5720,$A206)</f>
        <v>4669.67</v>
      </c>
      <c r="H206" s="1444">
        <f>SUMIFS('Inst. by Framework &amp; Suppliers'!H$2:H$5720,'Inst. by Framework &amp; Suppliers'!$B$2:$B$5720,$B$2:$B$5336,'Inst. by Framework &amp; Suppliers'!$A$2:$A$5720,$A206)</f>
        <v>2578</v>
      </c>
      <c r="I206" s="1445">
        <f>SUMIFS('Inst. by Framework &amp; Suppliers'!I$2:I$5720,'Inst. by Framework &amp; Suppliers'!$B$2:$B$5720,$B$2:$B$5336,'Inst. by Framework &amp; Suppliers'!$A$2:$A$5720,$A206)</f>
        <v>150.68</v>
      </c>
      <c r="J206" s="1446">
        <f>SUMIFS('Inst. by Framework &amp; Suppliers'!J$2:J$5720,'Inst. by Framework &amp; Suppliers'!$B$2:$B$5720,$B$2:$B$5336,'Inst. by Framework &amp; Suppliers'!$A$2:$A$5720,$A206)</f>
        <v>852.05</v>
      </c>
      <c r="K206" s="24">
        <f>SUMIFS('Inst. by Framework &amp; Suppliers'!K$2:K$5720,'Inst. by Framework &amp; Suppliers'!$B$2:$B$5720,$B$2:$B$5336,'Inst. by Framework &amp; Suppliers'!$A$2:$A$5720,$A206)</f>
        <v>1571.0100000000002</v>
      </c>
      <c r="L206" s="23">
        <f t="shared" si="15"/>
        <v>11.502675</v>
      </c>
      <c r="M206" s="1592">
        <f>SUMIFS('South West Spends'!$AH$1:$AH$5018,'South West Spends'!$A$1:$A$5018,'Institution by Framework Totals'!B206,'South West Spends'!$C$1:$C$5018,'Institution by Framework Totals'!A206)</f>
        <v>718.96000000000015</v>
      </c>
      <c r="N206" s="1592">
        <f t="shared" si="16"/>
        <v>7.1896000000000013</v>
      </c>
      <c r="O206" s="1592">
        <f t="shared" si="17"/>
        <v>852.05000000000007</v>
      </c>
      <c r="P206" s="1592">
        <f t="shared" si="18"/>
        <v>11.502675000000002</v>
      </c>
      <c r="Q206" s="14">
        <f t="shared" si="19"/>
        <v>18.692275000000002</v>
      </c>
    </row>
    <row r="207" spans="1:17" x14ac:dyDescent="0.2">
      <c r="A207" s="15" t="s">
        <v>162</v>
      </c>
      <c r="B207" s="13" t="s">
        <v>205</v>
      </c>
      <c r="C207" s="140">
        <f>VLOOKUP(B207,'Admin Fees.'!$A$1:$C$46,2,FALSE)</f>
        <v>0.01</v>
      </c>
      <c r="D207" s="506">
        <f>SUMIFS('Inst. by Framework &amp; Suppliers'!$D$2:$D$5720,'Inst. by Framework &amp; Suppliers'!$A$2:$A$5720,$A207,'Inst. by Framework &amp; Suppliers'!$B$2:$B$5720,$B207)</f>
        <v>0</v>
      </c>
      <c r="E207" s="507">
        <f>SUMIFS('Inst. by Framework &amp; Suppliers'!$E$2:$E$5720,'Inst. by Framework &amp; Suppliers'!$A$2:$A$5720,$A207,'Inst. by Framework &amp; Suppliers'!$B$2:$B$5720,$B207)</f>
        <v>0</v>
      </c>
      <c r="F207" s="507">
        <f>SUMIFS('Inst. by Framework &amp; Suppliers'!F$2:F$5720,'Inst. by Framework &amp; Suppliers'!$B$2:$B$5720,$B$2:$B$5336,'Inst. by Framework &amp; Suppliers'!$A$2:$A$5720,$A207)</f>
        <v>5131.8500000000004</v>
      </c>
      <c r="G207" s="882">
        <f>SUMIFS('Inst. by Framework &amp; Suppliers'!G$2:G$5720,'Inst. by Framework &amp; Suppliers'!$B$2:$B$5720,$B$2:$B$5336,'Inst. by Framework &amp; Suppliers'!$A$2:$A$5720,$A207)</f>
        <v>15089.6</v>
      </c>
      <c r="H207" s="1444">
        <f>SUMIFS('Inst. by Framework &amp; Suppliers'!H$2:H$5720,'Inst. by Framework &amp; Suppliers'!$B$2:$B$5720,$B$2:$B$5336,'Inst. by Framework &amp; Suppliers'!$A$2:$A$5720,$A207)</f>
        <v>17191.340000000004</v>
      </c>
      <c r="I207" s="1445">
        <f>SUMIFS('Inst. by Framework &amp; Suppliers'!I$2:I$5720,'Inst. by Framework &amp; Suppliers'!$B$2:$B$5720,$B$2:$B$5336,'Inst. by Framework &amp; Suppliers'!$A$2:$A$5720,$A207)</f>
        <v>12811.929999999998</v>
      </c>
      <c r="J207" s="1446">
        <f>SUMIFS('Inst. by Framework &amp; Suppliers'!J$2:J$5720,'Inst. by Framework &amp; Suppliers'!$B$2:$B$5720,$B$2:$B$5336,'Inst. by Framework &amp; Suppliers'!$A$2:$A$5720,$A207)</f>
        <v>2650</v>
      </c>
      <c r="K207" s="24">
        <f>SUMIFS('Inst. by Framework &amp; Suppliers'!K$2:K$5720,'Inst. by Framework &amp; Suppliers'!$B$2:$B$5720,$B$2:$B$5336,'Inst. by Framework &amp; Suppliers'!$A$2:$A$5720,$A207)</f>
        <v>3737.1499999999996</v>
      </c>
      <c r="L207" s="23">
        <f t="shared" si="15"/>
        <v>35.775000000000006</v>
      </c>
      <c r="M207" s="1592">
        <f>SUMIFS('South West Spends'!$AH$1:$AH$5018,'South West Spends'!$A$1:$A$5018,'Institution by Framework Totals'!B207,'South West Spends'!$C$1:$C$5018,'Institution by Framework Totals'!A207)</f>
        <v>1087.1500000000001</v>
      </c>
      <c r="N207" s="1592">
        <f t="shared" si="16"/>
        <v>10.871500000000001</v>
      </c>
      <c r="O207" s="1592">
        <f t="shared" si="17"/>
        <v>2649.9999999999995</v>
      </c>
      <c r="P207" s="1592">
        <f t="shared" si="18"/>
        <v>35.774999999999999</v>
      </c>
      <c r="Q207" s="14">
        <f t="shared" si="19"/>
        <v>46.646500000000003</v>
      </c>
    </row>
    <row r="208" spans="1:17" x14ac:dyDescent="0.2">
      <c r="A208" s="15" t="s">
        <v>130</v>
      </c>
      <c r="B208" s="13" t="s">
        <v>205</v>
      </c>
      <c r="C208" s="140">
        <f>VLOOKUP(B208,'Admin Fees.'!$A$1:$C$46,2,FALSE)</f>
        <v>0.01</v>
      </c>
      <c r="D208" s="506">
        <f>SUMIFS('Inst. by Framework &amp; Suppliers'!$D$2:$D$5720,'Inst. by Framework &amp; Suppliers'!$A$2:$A$5720,$A208,'Inst. by Framework &amp; Suppliers'!$B$2:$B$5720,$B208)</f>
        <v>0</v>
      </c>
      <c r="E208" s="507">
        <f>SUMIFS('Inst. by Framework &amp; Suppliers'!$E$2:$E$5720,'Inst. by Framework &amp; Suppliers'!$A$2:$A$5720,$A208,'Inst. by Framework &amp; Suppliers'!$B$2:$B$5720,$B208)</f>
        <v>0</v>
      </c>
      <c r="F208" s="507">
        <f>SUMIFS('Inst. by Framework &amp; Suppliers'!F$2:F$5720,'Inst. by Framework &amp; Suppliers'!$B$2:$B$5720,$B$2:$B$5336,'Inst. by Framework &amp; Suppliers'!$A$2:$A$5720,$A208)</f>
        <v>1537.1100000000001</v>
      </c>
      <c r="G208" s="882">
        <f>SUMIFS('Inst. by Framework &amp; Suppliers'!G$2:G$5720,'Inst. by Framework &amp; Suppliers'!$B$2:$B$5720,$B$2:$B$5336,'Inst. by Framework &amp; Suppliers'!$A$2:$A$5720,$A208)</f>
        <v>3312.1499999999996</v>
      </c>
      <c r="H208" s="1444">
        <f>SUMIFS('Inst. by Framework &amp; Suppliers'!H$2:H$5720,'Inst. by Framework &amp; Suppliers'!$B$2:$B$5720,$B$2:$B$5336,'Inst. by Framework &amp; Suppliers'!$A$2:$A$5720,$A208)</f>
        <v>541.18000000000006</v>
      </c>
      <c r="I208" s="1445">
        <f>SUMIFS('Inst. by Framework &amp; Suppliers'!I$2:I$5720,'Inst. by Framework &amp; Suppliers'!$B$2:$B$5720,$B$2:$B$5336,'Inst. by Framework &amp; Suppliers'!$A$2:$A$5720,$A208)</f>
        <v>0</v>
      </c>
      <c r="J208" s="1446">
        <f>SUMIFS('Inst. by Framework &amp; Suppliers'!J$2:J$5720,'Inst. by Framework &amp; Suppliers'!$B$2:$B$5720,$B$2:$B$5336,'Inst. by Framework &amp; Suppliers'!$A$2:$A$5720,$A208)</f>
        <v>13.99</v>
      </c>
      <c r="K208" s="24">
        <f>SUMIFS('Inst. by Framework &amp; Suppliers'!K$2:K$5720,'Inst. by Framework &amp; Suppliers'!$B$2:$B$5720,$B$2:$B$5336,'Inst. by Framework &amp; Suppliers'!$A$2:$A$5720,$A208)</f>
        <v>13.99</v>
      </c>
      <c r="L208" s="23">
        <f t="shared" si="15"/>
        <v>0.18886500000000003</v>
      </c>
      <c r="M208" s="1592">
        <f>SUMIFS('South West Spends'!$AH$1:$AH$5018,'South West Spends'!$A$1:$A$5018,'Institution by Framework Totals'!B208,'South West Spends'!$C$1:$C$5018,'Institution by Framework Totals'!A208)</f>
        <v>0</v>
      </c>
      <c r="N208" s="1592">
        <f t="shared" si="16"/>
        <v>0</v>
      </c>
      <c r="O208" s="1592">
        <f t="shared" si="17"/>
        <v>13.99</v>
      </c>
      <c r="P208" s="1592">
        <f t="shared" si="18"/>
        <v>0.18886500000000003</v>
      </c>
      <c r="Q208" s="14">
        <f t="shared" si="19"/>
        <v>0.18886500000000003</v>
      </c>
    </row>
    <row r="209" spans="1:17" x14ac:dyDescent="0.2">
      <c r="A209" s="15" t="s">
        <v>131</v>
      </c>
      <c r="B209" s="13" t="s">
        <v>205</v>
      </c>
      <c r="C209" s="140">
        <f>VLOOKUP(B209,'Admin Fees.'!$A$1:$C$46,2,FALSE)</f>
        <v>0.01</v>
      </c>
      <c r="D209" s="506">
        <f>SUMIFS('Inst. by Framework &amp; Suppliers'!$D$2:$D$5720,'Inst. by Framework &amp; Suppliers'!$A$2:$A$5720,$A209,'Inst. by Framework &amp; Suppliers'!$B$2:$B$5720,$B209)</f>
        <v>0</v>
      </c>
      <c r="E209" s="507">
        <f>SUMIFS('Inst. by Framework &amp; Suppliers'!$E$2:$E$5720,'Inst. by Framework &amp; Suppliers'!$A$2:$A$5720,$A209,'Inst. by Framework &amp; Suppliers'!$B$2:$B$5720,$B209)</f>
        <v>0</v>
      </c>
      <c r="F209" s="507">
        <f>SUMIFS('Inst. by Framework &amp; Suppliers'!F$2:F$5720,'Inst. by Framework &amp; Suppliers'!$B$2:$B$5720,$B$2:$B$5336,'Inst. by Framework &amp; Suppliers'!$A$2:$A$5720,$A209)</f>
        <v>6208.2000000000007</v>
      </c>
      <c r="G209" s="882">
        <f>SUMIFS('Inst. by Framework &amp; Suppliers'!G$2:G$5720,'Inst. by Framework &amp; Suppliers'!$B$2:$B$5720,$B$2:$B$5336,'Inst. by Framework &amp; Suppliers'!$A$2:$A$5720,$A209)</f>
        <v>16601.190000000002</v>
      </c>
      <c r="H209" s="1444">
        <f>SUMIFS('Inst. by Framework &amp; Suppliers'!H$2:H$5720,'Inst. by Framework &amp; Suppliers'!$B$2:$B$5720,$B$2:$B$5336,'Inst. by Framework &amp; Suppliers'!$A$2:$A$5720,$A209)</f>
        <v>8299.0499999999993</v>
      </c>
      <c r="I209" s="1445">
        <f>SUMIFS('Inst. by Framework &amp; Suppliers'!I$2:I$5720,'Inst. by Framework &amp; Suppliers'!$B$2:$B$5720,$B$2:$B$5336,'Inst. by Framework &amp; Suppliers'!$A$2:$A$5720,$A209)</f>
        <v>4804.3900000000003</v>
      </c>
      <c r="J209" s="1446">
        <f>SUMIFS('Inst. by Framework &amp; Suppliers'!J$2:J$5720,'Inst. by Framework &amp; Suppliers'!$B$2:$B$5720,$B$2:$B$5336,'Inst. by Framework &amp; Suppliers'!$A$2:$A$5720,$A209)</f>
        <v>6593.89</v>
      </c>
      <c r="K209" s="24">
        <f>SUMIFS('Inst. by Framework &amp; Suppliers'!K$2:K$5720,'Inst. by Framework &amp; Suppliers'!$B$2:$B$5720,$B$2:$B$5336,'Inst. by Framework &amp; Suppliers'!$A$2:$A$5720,$A209)</f>
        <v>7408.08</v>
      </c>
      <c r="L209" s="23">
        <f t="shared" si="15"/>
        <v>89.017515000000017</v>
      </c>
      <c r="M209" s="1592">
        <f>SUMIFS('South West Spends'!$AH$1:$AH$5018,'South West Spends'!$A$1:$A$5018,'Institution by Framework Totals'!B209,'South West Spends'!$C$1:$C$5018,'Institution by Framework Totals'!A209)</f>
        <v>814.18999999999994</v>
      </c>
      <c r="N209" s="1592">
        <f t="shared" si="16"/>
        <v>8.1418999999999997</v>
      </c>
      <c r="O209" s="1592">
        <f t="shared" si="17"/>
        <v>6593.89</v>
      </c>
      <c r="P209" s="1592">
        <f t="shared" si="18"/>
        <v>89.017515000000017</v>
      </c>
      <c r="Q209" s="14">
        <f t="shared" si="19"/>
        <v>97.159415000000024</v>
      </c>
    </row>
    <row r="210" spans="1:17" x14ac:dyDescent="0.2">
      <c r="A210" s="639" t="s">
        <v>226</v>
      </c>
      <c r="B210" s="13" t="s">
        <v>205</v>
      </c>
      <c r="C210" s="140">
        <f>VLOOKUP(B210,'Admin Fees.'!$A$1:$C$46,2,FALSE)</f>
        <v>0.01</v>
      </c>
      <c r="D210" s="506">
        <f>SUMIFS('Inst. by Framework &amp; Suppliers'!$D$2:$D$5720,'Inst. by Framework &amp; Suppliers'!$A$2:$A$5720,$A210,'Inst. by Framework &amp; Suppliers'!$B$2:$B$5720,$B210)</f>
        <v>0</v>
      </c>
      <c r="E210" s="507">
        <f>SUMIFS('Inst. by Framework &amp; Suppliers'!$E$2:$E$5720,'Inst. by Framework &amp; Suppliers'!$A$2:$A$5720,$A210,'Inst. by Framework &amp; Suppliers'!$B$2:$B$5720,$B210)</f>
        <v>0</v>
      </c>
      <c r="F210" s="507">
        <f>SUMIFS('Inst. by Framework &amp; Suppliers'!F$2:F$5720,'Inst. by Framework &amp; Suppliers'!$B$2:$B$5720,$B$2:$B$5336,'Inst. by Framework &amp; Suppliers'!$A$2:$A$5720,$A210)</f>
        <v>0</v>
      </c>
      <c r="G210" s="882">
        <f>SUMIFS('Inst. by Framework &amp; Suppliers'!G$2:G$5720,'Inst. by Framework &amp; Suppliers'!$B$2:$B$5720,$B$2:$B$5336,'Inst. by Framework &amp; Suppliers'!$A$2:$A$5720,$A210)</f>
        <v>0</v>
      </c>
      <c r="H210" s="1444">
        <f>SUMIFS('Inst. by Framework &amp; Suppliers'!H$2:H$5720,'Inst. by Framework &amp; Suppliers'!$B$2:$B$5720,$B$2:$B$5336,'Inst. by Framework &amp; Suppliers'!$A$2:$A$5720,$A210)</f>
        <v>1295.44</v>
      </c>
      <c r="I210" s="1445">
        <f>SUMIFS('Inst. by Framework &amp; Suppliers'!I$2:I$5720,'Inst. by Framework &amp; Suppliers'!$B$2:$B$5720,$B$2:$B$5336,'Inst. by Framework &amp; Suppliers'!$A$2:$A$5720,$A210)</f>
        <v>1847.89</v>
      </c>
      <c r="J210" s="1446">
        <f>SUMIFS('Inst. by Framework &amp; Suppliers'!J$2:J$5720,'Inst. by Framework &amp; Suppliers'!$B$2:$B$5720,$B$2:$B$5336,'Inst. by Framework &amp; Suppliers'!$A$2:$A$5720,$A210)</f>
        <v>10.63</v>
      </c>
      <c r="K210" s="24">
        <f>SUMIFS('Inst. by Framework &amp; Suppliers'!K$2:K$5720,'Inst. by Framework &amp; Suppliers'!$B$2:$B$5720,$B$2:$B$5336,'Inst. by Framework &amp; Suppliers'!$A$2:$A$5720,$A210)</f>
        <v>108.92</v>
      </c>
      <c r="L210" s="23">
        <f t="shared" si="15"/>
        <v>0.14350500000000002</v>
      </c>
      <c r="M210" s="1592">
        <f>SUMIFS('South West Spends'!$AH$1:$AH$5018,'South West Spends'!$A$1:$A$5018,'Institution by Framework Totals'!B210,'South West Spends'!$C$1:$C$5018,'Institution by Framework Totals'!A210)</f>
        <v>98.29</v>
      </c>
      <c r="N210" s="1592">
        <f t="shared" si="16"/>
        <v>0.98290000000000011</v>
      </c>
      <c r="O210" s="1592">
        <f t="shared" si="17"/>
        <v>10.629999999999995</v>
      </c>
      <c r="P210" s="1592">
        <f t="shared" si="18"/>
        <v>0.14350499999999997</v>
      </c>
      <c r="Q210" s="14">
        <f t="shared" si="19"/>
        <v>1.1264050000000001</v>
      </c>
    </row>
    <row r="211" spans="1:17" x14ac:dyDescent="0.2">
      <c r="A211" s="257" t="s">
        <v>132</v>
      </c>
      <c r="B211" s="13" t="s">
        <v>205</v>
      </c>
      <c r="C211" s="140">
        <f>VLOOKUP(B211,'Admin Fees.'!$A$1:$C$46,2,FALSE)</f>
        <v>0.01</v>
      </c>
      <c r="D211" s="506">
        <f>SUMIFS('Inst. by Framework &amp; Suppliers'!$D$2:$D$5720,'Inst. by Framework &amp; Suppliers'!$A$2:$A$5720,$A211,'Inst. by Framework &amp; Suppliers'!$B$2:$B$5720,$B211)</f>
        <v>0</v>
      </c>
      <c r="E211" s="507">
        <f>SUMIFS('Inst. by Framework &amp; Suppliers'!$E$2:$E$5720,'Inst. by Framework &amp; Suppliers'!$A$2:$A$5720,$A211,'Inst. by Framework &amp; Suppliers'!$B$2:$B$5720,$B211)</f>
        <v>0</v>
      </c>
      <c r="F211" s="507">
        <f>SUMIFS('Inst. by Framework &amp; Suppliers'!F$2:F$5720,'Inst. by Framework &amp; Suppliers'!$B$2:$B$5720,$B$2:$B$5336,'Inst. by Framework &amp; Suppliers'!$A$2:$A$5720,$A211)</f>
        <v>458.05</v>
      </c>
      <c r="G211" s="882">
        <f>SUMIFS('Inst. by Framework &amp; Suppliers'!G$2:G$5720,'Inst. by Framework &amp; Suppliers'!$B$2:$B$5720,$B$2:$B$5336,'Inst. by Framework &amp; Suppliers'!$A$2:$A$5720,$A211)</f>
        <v>899.92999999999984</v>
      </c>
      <c r="H211" s="1444">
        <f>SUMIFS('Inst. by Framework &amp; Suppliers'!H$2:H$5720,'Inst. by Framework &amp; Suppliers'!$B$2:$B$5720,$B$2:$B$5336,'Inst. by Framework &amp; Suppliers'!$A$2:$A$5720,$A211)</f>
        <v>755.21</v>
      </c>
      <c r="I211" s="1445">
        <f>SUMIFS('Inst. by Framework &amp; Suppliers'!I$2:I$5720,'Inst. by Framework &amp; Suppliers'!$B$2:$B$5720,$B$2:$B$5336,'Inst. by Framework &amp; Suppliers'!$A$2:$A$5720,$A211)</f>
        <v>0</v>
      </c>
      <c r="J211" s="1446">
        <f>SUMIFS('Inst. by Framework &amp; Suppliers'!J$2:J$5720,'Inst. by Framework &amp; Suppliers'!$B$2:$B$5720,$B$2:$B$5336,'Inst. by Framework &amp; Suppliers'!$A$2:$A$5720,$A211)</f>
        <v>101.9</v>
      </c>
      <c r="K211" s="24">
        <f>SUMIFS('Inst. by Framework &amp; Suppliers'!K$2:K$5720,'Inst. by Framework &amp; Suppliers'!$B$2:$B$5720,$B$2:$B$5336,'Inst. by Framework &amp; Suppliers'!$A$2:$A$5720,$A211)</f>
        <v>101.9</v>
      </c>
      <c r="L211" s="23">
        <f t="shared" si="15"/>
        <v>1.3756500000000003</v>
      </c>
      <c r="M211" s="1592">
        <f>SUMIFS('South West Spends'!$AH$1:$AH$5018,'South West Spends'!$A$1:$A$5018,'Institution by Framework Totals'!B211,'South West Spends'!$C$1:$C$5018,'Institution by Framework Totals'!A211)</f>
        <v>0</v>
      </c>
      <c r="N211" s="1592">
        <f t="shared" si="16"/>
        <v>0</v>
      </c>
      <c r="O211" s="1592">
        <f t="shared" si="17"/>
        <v>101.9</v>
      </c>
      <c r="P211" s="1592">
        <f t="shared" si="18"/>
        <v>1.3756500000000003</v>
      </c>
      <c r="Q211" s="14">
        <f t="shared" si="19"/>
        <v>1.3756500000000003</v>
      </c>
    </row>
    <row r="212" spans="1:17" x14ac:dyDescent="0.2">
      <c r="A212" s="628" t="s">
        <v>133</v>
      </c>
      <c r="B212" s="13" t="s">
        <v>205</v>
      </c>
      <c r="C212" s="140">
        <f>VLOOKUP(B212,'Admin Fees.'!$A$1:$C$46,2,FALSE)</f>
        <v>0.01</v>
      </c>
      <c r="D212" s="506">
        <f>SUMIFS('Inst. by Framework &amp; Suppliers'!$D$2:$D$5720,'Inst. by Framework &amp; Suppliers'!$A$2:$A$5720,$A212,'Inst. by Framework &amp; Suppliers'!$B$2:$B$5720,$B212)</f>
        <v>0</v>
      </c>
      <c r="E212" s="507">
        <f>SUMIFS('Inst. by Framework &amp; Suppliers'!$E$2:$E$5720,'Inst. by Framework &amp; Suppliers'!$A$2:$A$5720,$A212,'Inst. by Framework &amp; Suppliers'!$B$2:$B$5720,$B212)</f>
        <v>0</v>
      </c>
      <c r="F212" s="507">
        <f>SUMIFS('Inst. by Framework &amp; Suppliers'!F$2:F$5720,'Inst. by Framework &amp; Suppliers'!$B$2:$B$5720,$B$2:$B$5336,'Inst. by Framework &amp; Suppliers'!$A$2:$A$5720,$A212)</f>
        <v>0</v>
      </c>
      <c r="G212" s="882">
        <f>SUMIFS('Inst. by Framework &amp; Suppliers'!G$2:G$5720,'Inst. by Framework &amp; Suppliers'!$B$2:$B$5720,$B$2:$B$5336,'Inst. by Framework &amp; Suppliers'!$A$2:$A$5720,$A212)</f>
        <v>0</v>
      </c>
      <c r="H212" s="1444">
        <f>SUMIFS('Inst. by Framework &amp; Suppliers'!H$2:H$5720,'Inst. by Framework &amp; Suppliers'!$B$2:$B$5720,$B$2:$B$5336,'Inst. by Framework &amp; Suppliers'!$A$2:$A$5720,$A212)</f>
        <v>34.54</v>
      </c>
      <c r="I212" s="1445">
        <f>SUMIFS('Inst. by Framework &amp; Suppliers'!I$2:I$5720,'Inst. by Framework &amp; Suppliers'!$B$2:$B$5720,$B$2:$B$5336,'Inst. by Framework &amp; Suppliers'!$A$2:$A$5720,$A212)</f>
        <v>0</v>
      </c>
      <c r="J212" s="1446">
        <f>SUMIFS('Inst. by Framework &amp; Suppliers'!J$2:J$5720,'Inst. by Framework &amp; Suppliers'!$B$2:$B$5720,$B$2:$B$5336,'Inst. by Framework &amp; Suppliers'!$A$2:$A$5720,$A212)</f>
        <v>16.559999999999999</v>
      </c>
      <c r="K212" s="24">
        <f>SUMIFS('Inst. by Framework &amp; Suppliers'!K$2:K$5720,'Inst. by Framework &amp; Suppliers'!$B$2:$B$5720,$B$2:$B$5336,'Inst. by Framework &amp; Suppliers'!$A$2:$A$5720,$A212)</f>
        <v>16.559999999999999</v>
      </c>
      <c r="L212" s="23">
        <f t="shared" si="15"/>
        <v>0.22356000000000001</v>
      </c>
      <c r="M212" s="1592">
        <f>SUMIFS('South West Spends'!$AH$1:$AH$5018,'South West Spends'!$A$1:$A$5018,'Institution by Framework Totals'!B212,'South West Spends'!$C$1:$C$5018,'Institution by Framework Totals'!A212)</f>
        <v>0</v>
      </c>
      <c r="N212" s="1592">
        <f t="shared" si="16"/>
        <v>0</v>
      </c>
      <c r="O212" s="1592">
        <f t="shared" si="17"/>
        <v>16.559999999999999</v>
      </c>
      <c r="P212" s="1592">
        <f t="shared" si="18"/>
        <v>0.22356000000000001</v>
      </c>
      <c r="Q212" s="14">
        <f t="shared" si="19"/>
        <v>0.22356000000000001</v>
      </c>
    </row>
    <row r="213" spans="1:17" x14ac:dyDescent="0.2">
      <c r="A213" s="701" t="s">
        <v>134</v>
      </c>
      <c r="B213" s="13" t="s">
        <v>205</v>
      </c>
      <c r="C213" s="140">
        <f>VLOOKUP(B213,'Admin Fees.'!$A$1:$C$46,2,FALSE)</f>
        <v>0.01</v>
      </c>
      <c r="D213" s="506">
        <f>SUMIFS('Inst. by Framework &amp; Suppliers'!$D$2:$D$5720,'Inst. by Framework &amp; Suppliers'!$A$2:$A$5720,$A213,'Inst. by Framework &amp; Suppliers'!$B$2:$B$5720,$B213)</f>
        <v>0</v>
      </c>
      <c r="E213" s="507">
        <f>SUMIFS('Inst. by Framework &amp; Suppliers'!$E$2:$E$5720,'Inst. by Framework &amp; Suppliers'!$A$2:$A$5720,$A213,'Inst. by Framework &amp; Suppliers'!$B$2:$B$5720,$B213)</f>
        <v>0</v>
      </c>
      <c r="F213" s="507">
        <f>SUMIFS('Inst. by Framework &amp; Suppliers'!F$2:F$5720,'Inst. by Framework &amp; Suppliers'!$B$2:$B$5720,$B$2:$B$5336,'Inst. by Framework &amp; Suppliers'!$A$2:$A$5720,$A213)</f>
        <v>2362.2600000000002</v>
      </c>
      <c r="G213" s="882">
        <f>SUMIFS('Inst. by Framework &amp; Suppliers'!G$2:G$5720,'Inst. by Framework &amp; Suppliers'!$B$2:$B$5720,$B$2:$B$5336,'Inst. by Framework &amp; Suppliers'!$A$2:$A$5720,$A213)</f>
        <v>6532.3600000000006</v>
      </c>
      <c r="H213" s="1444">
        <f>SUMIFS('Inst. by Framework &amp; Suppliers'!H$2:H$5720,'Inst. by Framework &amp; Suppliers'!$B$2:$B$5720,$B$2:$B$5336,'Inst. by Framework &amp; Suppliers'!$A$2:$A$5720,$A213)</f>
        <v>5851.78</v>
      </c>
      <c r="I213" s="1445">
        <f>SUMIFS('Inst. by Framework &amp; Suppliers'!I$2:I$5720,'Inst. by Framework &amp; Suppliers'!$B$2:$B$5720,$B$2:$B$5336,'Inst. by Framework &amp; Suppliers'!$A$2:$A$5720,$A213)</f>
        <v>4675.96</v>
      </c>
      <c r="J213" s="1446">
        <f>SUMIFS('Inst. by Framework &amp; Suppliers'!J$2:J$5720,'Inst. by Framework &amp; Suppliers'!$B$2:$B$5720,$B$2:$B$5336,'Inst. by Framework &amp; Suppliers'!$A$2:$A$5720,$A213)</f>
        <v>970.58</v>
      </c>
      <c r="K213" s="24">
        <f>SUMIFS('Inst. by Framework &amp; Suppliers'!K$2:K$5720,'Inst. by Framework &amp; Suppliers'!$B$2:$B$5720,$B$2:$B$5336,'Inst. by Framework &amp; Suppliers'!$A$2:$A$5720,$A213)</f>
        <v>1852.07</v>
      </c>
      <c r="L213" s="23">
        <f t="shared" si="15"/>
        <v>13.102830000000003</v>
      </c>
      <c r="M213" s="1592">
        <f>SUMIFS('South West Spends'!$AH$1:$AH$5018,'South West Spends'!$A$1:$A$5018,'Institution by Framework Totals'!B213,'South West Spends'!$C$1:$C$5018,'Institution by Framework Totals'!A213)</f>
        <v>881.49</v>
      </c>
      <c r="N213" s="1592">
        <f t="shared" si="16"/>
        <v>8.8148999999999997</v>
      </c>
      <c r="O213" s="1592">
        <f t="shared" si="17"/>
        <v>970.57999999999993</v>
      </c>
      <c r="P213" s="1592">
        <f t="shared" si="18"/>
        <v>13.102830000000001</v>
      </c>
      <c r="Q213" s="14">
        <f t="shared" si="19"/>
        <v>21.917729999999999</v>
      </c>
    </row>
    <row r="214" spans="1:17" x14ac:dyDescent="0.2">
      <c r="A214" s="15" t="s">
        <v>135</v>
      </c>
      <c r="B214" s="13" t="s">
        <v>205</v>
      </c>
      <c r="C214" s="140">
        <f>VLOOKUP(B214,'Admin Fees.'!$A$1:$C$46,2,FALSE)</f>
        <v>0.01</v>
      </c>
      <c r="D214" s="506">
        <f>SUMIFS('Inst. by Framework &amp; Suppliers'!$D$2:$D$5720,'Inst. by Framework &amp; Suppliers'!$A$2:$A$5720,$A214,'Inst. by Framework &amp; Suppliers'!$B$2:$B$5720,$B214)</f>
        <v>0</v>
      </c>
      <c r="E214" s="507">
        <f>SUMIFS('Inst. by Framework &amp; Suppliers'!$E$2:$E$5720,'Inst. by Framework &amp; Suppliers'!$A$2:$A$5720,$A214,'Inst. by Framework &amp; Suppliers'!$B$2:$B$5720,$B214)</f>
        <v>0</v>
      </c>
      <c r="F214" s="507">
        <f>SUMIFS('Inst. by Framework &amp; Suppliers'!F$2:F$5720,'Inst. by Framework &amp; Suppliers'!$B$2:$B$5720,$B$2:$B$5336,'Inst. by Framework &amp; Suppliers'!$A$2:$A$5720,$A214)</f>
        <v>10166.370000000003</v>
      </c>
      <c r="G214" s="882">
        <f>SUMIFS('Inst. by Framework &amp; Suppliers'!G$2:G$5720,'Inst. by Framework &amp; Suppliers'!$B$2:$B$5720,$B$2:$B$5336,'Inst. by Framework &amp; Suppliers'!$A$2:$A$5720,$A214)</f>
        <v>23624.390000000003</v>
      </c>
      <c r="H214" s="1444">
        <f>SUMIFS('Inst. by Framework &amp; Suppliers'!H$2:H$5720,'Inst. by Framework &amp; Suppliers'!$B$2:$B$5720,$B$2:$B$5336,'Inst. by Framework &amp; Suppliers'!$A$2:$A$5720,$A214)</f>
        <v>2649.02</v>
      </c>
      <c r="I214" s="1445">
        <f>SUMIFS('Inst. by Framework &amp; Suppliers'!I$2:I$5720,'Inst. by Framework &amp; Suppliers'!$B$2:$B$5720,$B$2:$B$5336,'Inst. by Framework &amp; Suppliers'!$A$2:$A$5720,$A214)</f>
        <v>0</v>
      </c>
      <c r="J214" s="1446">
        <f>SUMIFS('Inst. by Framework &amp; Suppliers'!J$2:J$5720,'Inst. by Framework &amp; Suppliers'!$B$2:$B$5720,$B$2:$B$5336,'Inst. by Framework &amp; Suppliers'!$A$2:$A$5720,$A214)</f>
        <v>66.92</v>
      </c>
      <c r="K214" s="24">
        <f>SUMIFS('Inst. by Framework &amp; Suppliers'!K$2:K$5720,'Inst. by Framework &amp; Suppliers'!$B$2:$B$5720,$B$2:$B$5336,'Inst. by Framework &amp; Suppliers'!$A$2:$A$5720,$A214)</f>
        <v>66.92</v>
      </c>
      <c r="L214" s="23">
        <f t="shared" si="15"/>
        <v>0.90342000000000011</v>
      </c>
      <c r="M214" s="1592">
        <f>SUMIFS('South West Spends'!$AH$1:$AH$5018,'South West Spends'!$A$1:$A$5018,'Institution by Framework Totals'!B214,'South West Spends'!$C$1:$C$5018,'Institution by Framework Totals'!A214)</f>
        <v>0</v>
      </c>
      <c r="N214" s="1592">
        <f t="shared" si="16"/>
        <v>0</v>
      </c>
      <c r="O214" s="1592">
        <f t="shared" si="17"/>
        <v>66.92</v>
      </c>
      <c r="P214" s="1592">
        <f t="shared" si="18"/>
        <v>0.90342000000000011</v>
      </c>
      <c r="Q214" s="14">
        <f t="shared" si="19"/>
        <v>0.90342000000000011</v>
      </c>
    </row>
    <row r="215" spans="1:17" x14ac:dyDescent="0.2">
      <c r="A215" s="15" t="s">
        <v>155</v>
      </c>
      <c r="B215" s="13" t="s">
        <v>205</v>
      </c>
      <c r="C215" s="140">
        <f>VLOOKUP(B215,'Admin Fees.'!$A$1:$C$46,2,FALSE)</f>
        <v>0.01</v>
      </c>
      <c r="D215" s="506">
        <f>SUMIFS('Inst. by Framework &amp; Suppliers'!$D$2:$D$5720,'Inst. by Framework &amp; Suppliers'!$A$2:$A$5720,$A215,'Inst. by Framework &amp; Suppliers'!$B$2:$B$5720,$B215)</f>
        <v>0</v>
      </c>
      <c r="E215" s="507">
        <f>SUMIFS('Inst. by Framework &amp; Suppliers'!$E$2:$E$5720,'Inst. by Framework &amp; Suppliers'!$A$2:$A$5720,$A215,'Inst. by Framework &amp; Suppliers'!$B$2:$B$5720,$B215)</f>
        <v>0</v>
      </c>
      <c r="F215" s="507">
        <f>SUMIFS('Inst. by Framework &amp; Suppliers'!F$2:F$5720,'Inst. by Framework &amp; Suppliers'!$B$2:$B$5720,$B$2:$B$5336,'Inst. by Framework &amp; Suppliers'!$A$2:$A$5720,$A215)</f>
        <v>0</v>
      </c>
      <c r="G215" s="882">
        <f>SUMIFS('Inst. by Framework &amp; Suppliers'!G$2:G$5720,'Inst. by Framework &amp; Suppliers'!$B$2:$B$5720,$B$2:$B$5336,'Inst. by Framework &amp; Suppliers'!$A$2:$A$5720,$A215)</f>
        <v>0</v>
      </c>
      <c r="H215" s="1444">
        <f>SUMIFS('Inst. by Framework &amp; Suppliers'!H$2:H$5720,'Inst. by Framework &amp; Suppliers'!$B$2:$B$5720,$B$2:$B$5336,'Inst. by Framework &amp; Suppliers'!$A$2:$A$5720,$A215)</f>
        <v>225.84000000000003</v>
      </c>
      <c r="I215" s="1445">
        <f>SUMIFS('Inst. by Framework &amp; Suppliers'!I$2:I$5720,'Inst. by Framework &amp; Suppliers'!$B$2:$B$5720,$B$2:$B$5336,'Inst. by Framework &amp; Suppliers'!$A$2:$A$5720,$A215)</f>
        <v>279.10000000000002</v>
      </c>
      <c r="J215" s="1446">
        <f>SUMIFS('Inst. by Framework &amp; Suppliers'!J$2:J$5720,'Inst. by Framework &amp; Suppliers'!$B$2:$B$5720,$B$2:$B$5336,'Inst. by Framework &amp; Suppliers'!$A$2:$A$5720,$A215)</f>
        <v>487.59</v>
      </c>
      <c r="K215" s="24">
        <f>SUMIFS('Inst. by Framework &amp; Suppliers'!K$2:K$5720,'Inst. by Framework &amp; Suppliers'!$B$2:$B$5720,$B$2:$B$5336,'Inst. by Framework &amp; Suppliers'!$A$2:$A$5720,$A215)</f>
        <v>624.96</v>
      </c>
      <c r="L215" s="23">
        <f t="shared" si="15"/>
        <v>6.582465</v>
      </c>
      <c r="M215" s="1592">
        <f>SUMIFS('South West Spends'!$AH$1:$AH$5018,'South West Spends'!$A$1:$A$5018,'Institution by Framework Totals'!B215,'South West Spends'!$C$1:$C$5018,'Institution by Framework Totals'!A215)</f>
        <v>137.37</v>
      </c>
      <c r="N215" s="1592">
        <f t="shared" si="16"/>
        <v>1.3737000000000001</v>
      </c>
      <c r="O215" s="1592">
        <f t="shared" si="17"/>
        <v>487.59000000000003</v>
      </c>
      <c r="P215" s="1592">
        <f t="shared" si="18"/>
        <v>6.5824650000000009</v>
      </c>
      <c r="Q215" s="14">
        <f t="shared" si="19"/>
        <v>7.9561650000000013</v>
      </c>
    </row>
    <row r="216" spans="1:17" x14ac:dyDescent="0.2">
      <c r="A216" s="733" t="s">
        <v>253</v>
      </c>
      <c r="B216" s="13" t="s">
        <v>205</v>
      </c>
      <c r="C216" s="140">
        <f>VLOOKUP(B216,'Admin Fees.'!$A$1:$C$46,2,FALSE)</f>
        <v>0.01</v>
      </c>
      <c r="D216" s="506">
        <f>SUMIFS('Inst. by Framework &amp; Suppliers'!$D$2:$D$5720,'Inst. by Framework &amp; Suppliers'!$A$2:$A$5720,$A216,'Inst. by Framework &amp; Suppliers'!$B$2:$B$5720,$B216)</f>
        <v>0</v>
      </c>
      <c r="E216" s="507">
        <f>SUMIFS('Inst. by Framework &amp; Suppliers'!$E$2:$E$5720,'Inst. by Framework &amp; Suppliers'!$A$2:$A$5720,$A216,'Inst. by Framework &amp; Suppliers'!$B$2:$B$5720,$B216)</f>
        <v>0</v>
      </c>
      <c r="F216" s="507">
        <f>SUMIFS('Inst. by Framework &amp; Suppliers'!F$2:F$5720,'Inst. by Framework &amp; Suppliers'!$B$2:$B$5720,$B$2:$B$5336,'Inst. by Framework &amp; Suppliers'!$A$2:$A$5720,$A216)</f>
        <v>0</v>
      </c>
      <c r="G216" s="882">
        <f>SUMIFS('Inst. by Framework &amp; Suppliers'!G$2:G$5720,'Inst. by Framework &amp; Suppliers'!$B$2:$B$5720,$B$2:$B$5336,'Inst. by Framework &amp; Suppliers'!$A$2:$A$5720,$A216)</f>
        <v>0</v>
      </c>
      <c r="H216" s="1444">
        <f>SUMIFS('Inst. by Framework &amp; Suppliers'!H$2:H$5720,'Inst. by Framework &amp; Suppliers'!$B$2:$B$5720,$B$2:$B$5336,'Inst. by Framework &amp; Suppliers'!$A$2:$A$5720,$A216)</f>
        <v>515.23</v>
      </c>
      <c r="I216" s="1445">
        <f>SUMIFS('Inst. by Framework &amp; Suppliers'!I$2:I$5720,'Inst. by Framework &amp; Suppliers'!$B$2:$B$5720,$B$2:$B$5336,'Inst. by Framework &amp; Suppliers'!$A$2:$A$5720,$A216)</f>
        <v>188.35</v>
      </c>
      <c r="J216" s="1446">
        <f>SUMIFS('Inst. by Framework &amp; Suppliers'!J$2:J$5720,'Inst. by Framework &amp; Suppliers'!$B$2:$B$5720,$B$2:$B$5336,'Inst. by Framework &amp; Suppliers'!$A$2:$A$5720,$A216)</f>
        <v>0</v>
      </c>
      <c r="K216" s="24">
        <f>SUMIFS('Inst. by Framework &amp; Suppliers'!K$2:K$5720,'Inst. by Framework &amp; Suppliers'!$B$2:$B$5720,$B$2:$B$5336,'Inst. by Framework &amp; Suppliers'!$A$2:$A$5720,$A216)</f>
        <v>0</v>
      </c>
      <c r="L216" s="23">
        <f t="shared" si="15"/>
        <v>0</v>
      </c>
      <c r="M216" s="1592">
        <f>SUMIFS('South West Spends'!$AH$1:$AH$5018,'South West Spends'!$A$1:$A$5018,'Institution by Framework Totals'!B216,'South West Spends'!$C$1:$C$5018,'Institution by Framework Totals'!A216)</f>
        <v>0</v>
      </c>
      <c r="N216" s="1592">
        <f t="shared" si="16"/>
        <v>0</v>
      </c>
      <c r="O216" s="1592">
        <f t="shared" si="17"/>
        <v>0</v>
      </c>
      <c r="P216" s="1592">
        <f t="shared" si="18"/>
        <v>0</v>
      </c>
      <c r="Q216" s="14">
        <f t="shared" si="19"/>
        <v>0</v>
      </c>
    </row>
    <row r="217" spans="1:17" x14ac:dyDescent="0.2">
      <c r="A217" s="204" t="s">
        <v>137</v>
      </c>
      <c r="B217" s="13" t="s">
        <v>205</v>
      </c>
      <c r="C217" s="140">
        <f>VLOOKUP(B217,'Admin Fees.'!$A$1:$C$46,2,FALSE)</f>
        <v>0.01</v>
      </c>
      <c r="D217" s="506">
        <f>SUMIFS('Inst. by Framework &amp; Suppliers'!$D$2:$D$5720,'Inst. by Framework &amp; Suppliers'!$A$2:$A$5720,$A217,'Inst. by Framework &amp; Suppliers'!$B$2:$B$5720,$B217)</f>
        <v>0</v>
      </c>
      <c r="E217" s="507">
        <f>SUMIFS('Inst. by Framework &amp; Suppliers'!$E$2:$E$5720,'Inst. by Framework &amp; Suppliers'!$A$2:$A$5720,$A217,'Inst. by Framework &amp; Suppliers'!$B$2:$B$5720,$B217)</f>
        <v>0</v>
      </c>
      <c r="F217" s="507">
        <f>SUMIFS('Inst. by Framework &amp; Suppliers'!F$2:F$5720,'Inst. by Framework &amp; Suppliers'!$B$2:$B$5720,$B$2:$B$5336,'Inst. by Framework &amp; Suppliers'!$A$2:$A$5720,$A217)</f>
        <v>324.36</v>
      </c>
      <c r="G217" s="882">
        <f>SUMIFS('Inst. by Framework &amp; Suppliers'!G$2:G$5720,'Inst. by Framework &amp; Suppliers'!$B$2:$B$5720,$B$2:$B$5336,'Inst. by Framework &amp; Suppliers'!$A$2:$A$5720,$A217)</f>
        <v>1220.97</v>
      </c>
      <c r="H217" s="1444">
        <f>SUMIFS('Inst. by Framework &amp; Suppliers'!H$2:H$5720,'Inst. by Framework &amp; Suppliers'!$B$2:$B$5720,$B$2:$B$5336,'Inst. by Framework &amp; Suppliers'!$A$2:$A$5720,$A217)</f>
        <v>964.18000000000006</v>
      </c>
      <c r="I217" s="1445">
        <f>SUMIFS('Inst. by Framework &amp; Suppliers'!I$2:I$5720,'Inst. by Framework &amp; Suppliers'!$B$2:$B$5720,$B$2:$B$5336,'Inst. by Framework &amp; Suppliers'!$A$2:$A$5720,$A217)</f>
        <v>1449.57</v>
      </c>
      <c r="J217" s="1446">
        <f>SUMIFS('Inst. by Framework &amp; Suppliers'!J$2:J$5720,'Inst. by Framework &amp; Suppliers'!$B$2:$B$5720,$B$2:$B$5336,'Inst. by Framework &amp; Suppliers'!$A$2:$A$5720,$A217)</f>
        <v>1046.6399999999999</v>
      </c>
      <c r="K217" s="24">
        <f>SUMIFS('Inst. by Framework &amp; Suppliers'!K$2:K$5720,'Inst. by Framework &amp; Suppliers'!$B$2:$B$5720,$B$2:$B$5336,'Inst. by Framework &amp; Suppliers'!$A$2:$A$5720,$A217)</f>
        <v>1231.57</v>
      </c>
      <c r="L217" s="23">
        <f t="shared" si="15"/>
        <v>14.12964</v>
      </c>
      <c r="M217" s="1592">
        <f>SUMIFS('South West Spends'!$AH$1:$AH$5018,'South West Spends'!$A$1:$A$5018,'Institution by Framework Totals'!B217,'South West Spends'!$C$1:$C$5018,'Institution by Framework Totals'!A217)</f>
        <v>184.93</v>
      </c>
      <c r="N217" s="1592">
        <f t="shared" si="16"/>
        <v>1.8493000000000002</v>
      </c>
      <c r="O217" s="1592">
        <f t="shared" si="17"/>
        <v>1046.6399999999999</v>
      </c>
      <c r="P217" s="1592">
        <f t="shared" si="18"/>
        <v>14.12964</v>
      </c>
      <c r="Q217" s="14">
        <f t="shared" si="19"/>
        <v>15.97894</v>
      </c>
    </row>
    <row r="218" spans="1:17" x14ac:dyDescent="0.2">
      <c r="A218" s="257" t="s">
        <v>138</v>
      </c>
      <c r="B218" s="13" t="s">
        <v>205</v>
      </c>
      <c r="C218" s="140">
        <f>VLOOKUP(B218,'Admin Fees.'!$A$1:$C$46,2,FALSE)</f>
        <v>0.01</v>
      </c>
      <c r="D218" s="506">
        <f>SUMIFS('Inst. by Framework &amp; Suppliers'!$D$2:$D$5720,'Inst. by Framework &amp; Suppliers'!$A$2:$A$5720,$A218,'Inst. by Framework &amp; Suppliers'!$B$2:$B$5720,$B218)</f>
        <v>0</v>
      </c>
      <c r="E218" s="507">
        <f>SUMIFS('Inst. by Framework &amp; Suppliers'!$E$2:$E$5720,'Inst. by Framework &amp; Suppliers'!$A$2:$A$5720,$A218,'Inst. by Framework &amp; Suppliers'!$B$2:$B$5720,$B218)</f>
        <v>0</v>
      </c>
      <c r="F218" s="507">
        <f>SUMIFS('Inst. by Framework &amp; Suppliers'!F$2:F$5720,'Inst. by Framework &amp; Suppliers'!$B$2:$B$5720,$B$2:$B$5336,'Inst. by Framework &amp; Suppliers'!$A$2:$A$5720,$A218)</f>
        <v>9.98</v>
      </c>
      <c r="G218" s="882">
        <f>SUMIFS('Inst. by Framework &amp; Suppliers'!G$2:G$5720,'Inst. by Framework &amp; Suppliers'!$B$2:$B$5720,$B$2:$B$5336,'Inst. by Framework &amp; Suppliers'!$A$2:$A$5720,$A218)</f>
        <v>294.66999999999996</v>
      </c>
      <c r="H218" s="1444">
        <f>SUMIFS('Inst. by Framework &amp; Suppliers'!H$2:H$5720,'Inst. by Framework &amp; Suppliers'!$B$2:$B$5720,$B$2:$B$5336,'Inst. by Framework &amp; Suppliers'!$A$2:$A$5720,$A218)</f>
        <v>362.61</v>
      </c>
      <c r="I218" s="1445">
        <f>SUMIFS('Inst. by Framework &amp; Suppliers'!I$2:I$5720,'Inst. by Framework &amp; Suppliers'!$B$2:$B$5720,$B$2:$B$5336,'Inst. by Framework &amp; Suppliers'!$A$2:$A$5720,$A218)</f>
        <v>193.47</v>
      </c>
      <c r="J218" s="1446">
        <f>SUMIFS('Inst. by Framework &amp; Suppliers'!J$2:J$5720,'Inst. by Framework &amp; Suppliers'!$B$2:$B$5720,$B$2:$B$5336,'Inst. by Framework &amp; Suppliers'!$A$2:$A$5720,$A218)</f>
        <v>0</v>
      </c>
      <c r="K218" s="24">
        <f>SUMIFS('Inst. by Framework &amp; Suppliers'!K$2:K$5720,'Inst. by Framework &amp; Suppliers'!$B$2:$B$5720,$B$2:$B$5336,'Inst. by Framework &amp; Suppliers'!$A$2:$A$5720,$A218)</f>
        <v>21.21</v>
      </c>
      <c r="L218" s="23">
        <f t="shared" si="15"/>
        <v>0</v>
      </c>
      <c r="M218" s="1592">
        <f>SUMIFS('South West Spends'!$AH$1:$AH$5018,'South West Spends'!$A$1:$A$5018,'Institution by Framework Totals'!B218,'South West Spends'!$C$1:$C$5018,'Institution by Framework Totals'!A218)</f>
        <v>21.21</v>
      </c>
      <c r="N218" s="1592">
        <f t="shared" si="16"/>
        <v>0.21210000000000001</v>
      </c>
      <c r="O218" s="1592">
        <f t="shared" si="17"/>
        <v>0</v>
      </c>
      <c r="P218" s="1592">
        <f t="shared" si="18"/>
        <v>0</v>
      </c>
      <c r="Q218" s="14">
        <f t="shared" si="19"/>
        <v>0.21210000000000001</v>
      </c>
    </row>
    <row r="219" spans="1:17" x14ac:dyDescent="0.2">
      <c r="A219" s="204" t="s">
        <v>139</v>
      </c>
      <c r="B219" s="13" t="s">
        <v>205</v>
      </c>
      <c r="C219" s="140">
        <f>VLOOKUP(B219,'Admin Fees.'!$A$1:$C$46,2,FALSE)</f>
        <v>0.01</v>
      </c>
      <c r="D219" s="506">
        <f>SUMIFS('Inst. by Framework &amp; Suppliers'!$D$2:$D$5720,'Inst. by Framework &amp; Suppliers'!$A$2:$A$5720,$A219,'Inst. by Framework &amp; Suppliers'!$B$2:$B$5720,$B219)</f>
        <v>0</v>
      </c>
      <c r="E219" s="507">
        <f>SUMIFS('Inst. by Framework &amp; Suppliers'!$E$2:$E$5720,'Inst. by Framework &amp; Suppliers'!$A$2:$A$5720,$A219,'Inst. by Framework &amp; Suppliers'!$B$2:$B$5720,$B219)</f>
        <v>0</v>
      </c>
      <c r="F219" s="507">
        <f>SUMIFS('Inst. by Framework &amp; Suppliers'!F$2:F$5720,'Inst. by Framework &amp; Suppliers'!$B$2:$B$5720,$B$2:$B$5336,'Inst. by Framework &amp; Suppliers'!$A$2:$A$5720,$A219)</f>
        <v>1938.33</v>
      </c>
      <c r="G219" s="882">
        <f>SUMIFS('Inst. by Framework &amp; Suppliers'!G$2:G$5720,'Inst. by Framework &amp; Suppliers'!$B$2:$B$5720,$B$2:$B$5336,'Inst. by Framework &amp; Suppliers'!$A$2:$A$5720,$A219)</f>
        <v>8809.48</v>
      </c>
      <c r="H219" s="1444">
        <f>SUMIFS('Inst. by Framework &amp; Suppliers'!H$2:H$5720,'Inst. by Framework &amp; Suppliers'!$B$2:$B$5720,$B$2:$B$5336,'Inst. by Framework &amp; Suppliers'!$A$2:$A$5720,$A219)</f>
        <v>5463.99</v>
      </c>
      <c r="I219" s="1445">
        <f>SUMIFS('Inst. by Framework &amp; Suppliers'!I$2:I$5720,'Inst. by Framework &amp; Suppliers'!$B$2:$B$5720,$B$2:$B$5336,'Inst. by Framework &amp; Suppliers'!$A$2:$A$5720,$A219)</f>
        <v>6267.52</v>
      </c>
      <c r="J219" s="1446">
        <f>SUMIFS('Inst. by Framework &amp; Suppliers'!J$2:J$5720,'Inst. by Framework &amp; Suppliers'!$B$2:$B$5720,$B$2:$B$5336,'Inst. by Framework &amp; Suppliers'!$A$2:$A$5720,$A219)</f>
        <v>798.1</v>
      </c>
      <c r="K219" s="24">
        <f>SUMIFS('Inst. by Framework &amp; Suppliers'!K$2:K$5720,'Inst. by Framework &amp; Suppliers'!$B$2:$B$5720,$B$2:$B$5336,'Inst. by Framework &amp; Suppliers'!$A$2:$A$5720,$A219)</f>
        <v>1830.71</v>
      </c>
      <c r="L219" s="23">
        <f t="shared" si="15"/>
        <v>10.774350000000002</v>
      </c>
      <c r="M219" s="1592">
        <f>SUMIFS('South West Spends'!$AH$1:$AH$5018,'South West Spends'!$A$1:$A$5018,'Institution by Framework Totals'!B219,'South West Spends'!$C$1:$C$5018,'Institution by Framework Totals'!A219)</f>
        <v>1032.6100000000001</v>
      </c>
      <c r="N219" s="1592">
        <f t="shared" si="16"/>
        <v>10.326100000000002</v>
      </c>
      <c r="O219" s="1592">
        <f t="shared" si="17"/>
        <v>798.09999999999991</v>
      </c>
      <c r="P219" s="1592">
        <f t="shared" si="18"/>
        <v>10.77435</v>
      </c>
      <c r="Q219" s="14">
        <f t="shared" si="19"/>
        <v>21.100450000000002</v>
      </c>
    </row>
    <row r="220" spans="1:17" x14ac:dyDescent="0.2">
      <c r="A220" s="204" t="s">
        <v>140</v>
      </c>
      <c r="B220" s="13" t="s">
        <v>205</v>
      </c>
      <c r="C220" s="140">
        <f>VLOOKUP(B220,'Admin Fees.'!$A$1:$C$46,2,FALSE)</f>
        <v>0.01</v>
      </c>
      <c r="D220" s="506">
        <f>SUMIFS('Inst. by Framework &amp; Suppliers'!$D$2:$D$5720,'Inst. by Framework &amp; Suppliers'!$A$2:$A$5720,$A220,'Inst. by Framework &amp; Suppliers'!$B$2:$B$5720,$B220)</f>
        <v>0</v>
      </c>
      <c r="E220" s="507">
        <f>SUMIFS('Inst. by Framework &amp; Suppliers'!$E$2:$E$5720,'Inst. by Framework &amp; Suppliers'!$A$2:$A$5720,$A220,'Inst. by Framework &amp; Suppliers'!$B$2:$B$5720,$B220)</f>
        <v>0</v>
      </c>
      <c r="F220" s="507">
        <f>SUMIFS('Inst. by Framework &amp; Suppliers'!F$2:F$5720,'Inst. by Framework &amp; Suppliers'!$B$2:$B$5720,$B$2:$B$5336,'Inst. by Framework &amp; Suppliers'!$A$2:$A$5720,$A220)</f>
        <v>3389.06</v>
      </c>
      <c r="G220" s="882">
        <f>SUMIFS('Inst. by Framework &amp; Suppliers'!G$2:G$5720,'Inst. by Framework &amp; Suppliers'!$B$2:$B$5720,$B$2:$B$5336,'Inst. by Framework &amp; Suppliers'!$A$2:$A$5720,$A220)</f>
        <v>8821.2099999999991</v>
      </c>
      <c r="H220" s="1444">
        <f>SUMIFS('Inst. by Framework &amp; Suppliers'!H$2:H$5720,'Inst. by Framework &amp; Suppliers'!$B$2:$B$5720,$B$2:$B$5336,'Inst. by Framework &amp; Suppliers'!$A$2:$A$5720,$A220)</f>
        <v>0</v>
      </c>
      <c r="I220" s="1445">
        <f>SUMIFS('Inst. by Framework &amp; Suppliers'!I$2:I$5720,'Inst. by Framework &amp; Suppliers'!$B$2:$B$5720,$B$2:$B$5336,'Inst. by Framework &amp; Suppliers'!$A$2:$A$5720,$A220)</f>
        <v>0</v>
      </c>
      <c r="J220" s="1446">
        <f>SUMIFS('Inst. by Framework &amp; Suppliers'!J$2:J$5720,'Inst. by Framework &amp; Suppliers'!$B$2:$B$5720,$B$2:$B$5336,'Inst. by Framework &amp; Suppliers'!$A$2:$A$5720,$A220)</f>
        <v>0</v>
      </c>
      <c r="K220" s="24">
        <f>SUMIFS('Inst. by Framework &amp; Suppliers'!K$2:K$5720,'Inst. by Framework &amp; Suppliers'!$B$2:$B$5720,$B$2:$B$5336,'Inst. by Framework &amp; Suppliers'!$A$2:$A$5720,$A220)</f>
        <v>0</v>
      </c>
      <c r="L220" s="23">
        <f t="shared" si="15"/>
        <v>0</v>
      </c>
      <c r="M220" s="1592">
        <f>SUMIFS('South West Spends'!$AH$1:$AH$5018,'South West Spends'!$A$1:$A$5018,'Institution by Framework Totals'!B220,'South West Spends'!$C$1:$C$5018,'Institution by Framework Totals'!A220)</f>
        <v>0</v>
      </c>
      <c r="N220" s="1592">
        <f t="shared" si="16"/>
        <v>0</v>
      </c>
      <c r="O220" s="1592">
        <f t="shared" si="17"/>
        <v>0</v>
      </c>
      <c r="P220" s="1592">
        <f t="shared" si="18"/>
        <v>0</v>
      </c>
      <c r="Q220" s="14">
        <f t="shared" si="19"/>
        <v>0</v>
      </c>
    </row>
    <row r="221" spans="1:17" x14ac:dyDescent="0.2">
      <c r="A221" s="204" t="s">
        <v>156</v>
      </c>
      <c r="B221" s="13" t="s">
        <v>205</v>
      </c>
      <c r="C221" s="140">
        <f>VLOOKUP(B221,'Admin Fees.'!$A$1:$C$46,2,FALSE)</f>
        <v>0.01</v>
      </c>
      <c r="D221" s="506">
        <f>SUMIFS('Inst. by Framework &amp; Suppliers'!$D$2:$D$5720,'Inst. by Framework &amp; Suppliers'!$A$2:$A$5720,$A221,'Inst. by Framework &amp; Suppliers'!$B$2:$B$5720,$B221)</f>
        <v>0</v>
      </c>
      <c r="E221" s="507">
        <f>SUMIFS('Inst. by Framework &amp; Suppliers'!$E$2:$E$5720,'Inst. by Framework &amp; Suppliers'!$A$2:$A$5720,$A221,'Inst. by Framework &amp; Suppliers'!$B$2:$B$5720,$B221)</f>
        <v>0</v>
      </c>
      <c r="F221" s="507">
        <f>SUMIFS('Inst. by Framework &amp; Suppliers'!F$2:F$5720,'Inst. by Framework &amp; Suppliers'!$B$2:$B$5720,$B$2:$B$5336,'Inst. by Framework &amp; Suppliers'!$A$2:$A$5720,$A221)</f>
        <v>19332.019999999997</v>
      </c>
      <c r="G221" s="882">
        <f>SUMIFS('Inst. by Framework &amp; Suppliers'!G$2:G$5720,'Inst. by Framework &amp; Suppliers'!$B$2:$B$5720,$B$2:$B$5336,'Inst. by Framework &amp; Suppliers'!$A$2:$A$5720,$A221)</f>
        <v>44524.709999999992</v>
      </c>
      <c r="H221" s="1444">
        <f>SUMIFS('Inst. by Framework &amp; Suppliers'!H$2:H$5720,'Inst. by Framework &amp; Suppliers'!$B$2:$B$5720,$B$2:$B$5336,'Inst. by Framework &amp; Suppliers'!$A$2:$A$5720,$A221)</f>
        <v>43340.710000000006</v>
      </c>
      <c r="I221" s="1445">
        <f>SUMIFS('Inst. by Framework &amp; Suppliers'!I$2:I$5720,'Inst. by Framework &amp; Suppliers'!$B$2:$B$5720,$B$2:$B$5336,'Inst. by Framework &amp; Suppliers'!$A$2:$A$5720,$A221)</f>
        <v>5667</v>
      </c>
      <c r="J221" s="1446">
        <f>SUMIFS('Inst. by Framework &amp; Suppliers'!J$2:J$5720,'Inst. by Framework &amp; Suppliers'!$B$2:$B$5720,$B$2:$B$5336,'Inst. by Framework &amp; Suppliers'!$A$2:$A$5720,$A221)</f>
        <v>0</v>
      </c>
      <c r="K221" s="24">
        <f>SUMIFS('Inst. by Framework &amp; Suppliers'!K$2:K$5720,'Inst. by Framework &amp; Suppliers'!$B$2:$B$5720,$B$2:$B$5336,'Inst. by Framework &amp; Suppliers'!$A$2:$A$5720,$A221)</f>
        <v>0</v>
      </c>
      <c r="L221" s="23">
        <f t="shared" si="15"/>
        <v>0</v>
      </c>
      <c r="M221" s="1592">
        <f>SUMIFS('South West Spends'!$AH$1:$AH$5018,'South West Spends'!$A$1:$A$5018,'Institution by Framework Totals'!B221,'South West Spends'!$C$1:$C$5018,'Institution by Framework Totals'!A221)</f>
        <v>0</v>
      </c>
      <c r="N221" s="1592">
        <f t="shared" si="16"/>
        <v>0</v>
      </c>
      <c r="O221" s="1592">
        <f t="shared" si="17"/>
        <v>0</v>
      </c>
      <c r="P221" s="1592">
        <f t="shared" si="18"/>
        <v>0</v>
      </c>
      <c r="Q221" s="14">
        <f t="shared" si="19"/>
        <v>0</v>
      </c>
    </row>
    <row r="222" spans="1:17" x14ac:dyDescent="0.2">
      <c r="A222" s="204" t="s">
        <v>148</v>
      </c>
      <c r="B222" s="13" t="s">
        <v>205</v>
      </c>
      <c r="C222" s="140">
        <f>VLOOKUP(B222,'Admin Fees.'!$A$1:$C$46,2,FALSE)</f>
        <v>0.01</v>
      </c>
      <c r="D222" s="506">
        <f>SUMIFS('Inst. by Framework &amp; Suppliers'!$D$2:$D$5720,'Inst. by Framework &amp; Suppliers'!$A$2:$A$5720,$A222,'Inst. by Framework &amp; Suppliers'!$B$2:$B$5720,$B222)</f>
        <v>0</v>
      </c>
      <c r="E222" s="507">
        <f>SUMIFS('Inst. by Framework &amp; Suppliers'!$E$2:$E$5720,'Inst. by Framework &amp; Suppliers'!$A$2:$A$5720,$A222,'Inst. by Framework &amp; Suppliers'!$B$2:$B$5720,$B222)</f>
        <v>0</v>
      </c>
      <c r="F222" s="507">
        <f>SUMIFS('Inst. by Framework &amp; Suppliers'!F$2:F$5720,'Inst. by Framework &amp; Suppliers'!$B$2:$B$5720,$B$2:$B$5336,'Inst. by Framework &amp; Suppliers'!$A$2:$A$5720,$A222)</f>
        <v>9348.2800000000025</v>
      </c>
      <c r="G222" s="882">
        <f>SUMIFS('Inst. by Framework &amp; Suppliers'!G$2:G$5720,'Inst. by Framework &amp; Suppliers'!$B$2:$B$5720,$B$2:$B$5336,'Inst. by Framework &amp; Suppliers'!$A$2:$A$5720,$A222)</f>
        <v>14786.270000000002</v>
      </c>
      <c r="H222" s="1444">
        <f>SUMIFS('Inst. by Framework &amp; Suppliers'!H$2:H$5720,'Inst. by Framework &amp; Suppliers'!$B$2:$B$5720,$B$2:$B$5336,'Inst. by Framework &amp; Suppliers'!$A$2:$A$5720,$A222)</f>
        <v>6458.1200000000008</v>
      </c>
      <c r="I222" s="1445">
        <f>SUMIFS('Inst. by Framework &amp; Suppliers'!I$2:I$5720,'Inst. by Framework &amp; Suppliers'!$B$2:$B$5720,$B$2:$B$5336,'Inst. by Framework &amp; Suppliers'!$A$2:$A$5720,$A222)</f>
        <v>3095.07</v>
      </c>
      <c r="J222" s="1446">
        <f>SUMIFS('Inst. by Framework &amp; Suppliers'!J$2:J$5720,'Inst. by Framework &amp; Suppliers'!$B$2:$B$5720,$B$2:$B$5336,'Inst. by Framework &amp; Suppliers'!$A$2:$A$5720,$A222)</f>
        <v>571.16</v>
      </c>
      <c r="K222" s="24">
        <f>SUMIFS('Inst. by Framework &amp; Suppliers'!K$2:K$5720,'Inst. by Framework &amp; Suppliers'!$B$2:$B$5720,$B$2:$B$5336,'Inst. by Framework &amp; Suppliers'!$A$2:$A$5720,$A222)</f>
        <v>1246.54</v>
      </c>
      <c r="L222" s="23">
        <f t="shared" si="15"/>
        <v>7.7106600000000007</v>
      </c>
      <c r="M222" s="1592">
        <f>SUMIFS('South West Spends'!$AH$1:$AH$5018,'South West Spends'!$A$1:$A$5018,'Institution by Framework Totals'!B222,'South West Spends'!$C$1:$C$5018,'Institution by Framework Totals'!A222)</f>
        <v>675.38</v>
      </c>
      <c r="N222" s="1592">
        <f t="shared" si="16"/>
        <v>6.7538</v>
      </c>
      <c r="O222" s="1592">
        <f t="shared" si="17"/>
        <v>571.16</v>
      </c>
      <c r="P222" s="1592">
        <f t="shared" si="18"/>
        <v>7.7106600000000007</v>
      </c>
      <c r="Q222" s="14">
        <f t="shared" si="19"/>
        <v>14.464460000000001</v>
      </c>
    </row>
    <row r="223" spans="1:17" x14ac:dyDescent="0.2">
      <c r="A223" s="218" t="s">
        <v>153</v>
      </c>
      <c r="B223" s="13" t="s">
        <v>205</v>
      </c>
      <c r="C223" s="140">
        <f>VLOOKUP(B223,'Admin Fees.'!$A$1:$C$46,2,FALSE)</f>
        <v>0.01</v>
      </c>
      <c r="D223" s="506">
        <f>SUMIFS('Inst. by Framework &amp; Suppliers'!$D$2:$D$5720,'Inst. by Framework &amp; Suppliers'!$A$2:$A$5720,$A223,'Inst. by Framework &amp; Suppliers'!$B$2:$B$5720,$B223)</f>
        <v>0</v>
      </c>
      <c r="E223" s="507">
        <f>SUMIFS('Inst. by Framework &amp; Suppliers'!$E$2:$E$5720,'Inst. by Framework &amp; Suppliers'!$A$2:$A$5720,$A223,'Inst. by Framework &amp; Suppliers'!$B$2:$B$5720,$B223)</f>
        <v>0</v>
      </c>
      <c r="F223" s="507">
        <f>SUMIFS('Inst. by Framework &amp; Suppliers'!F$2:F$5720,'Inst. by Framework &amp; Suppliers'!$B$2:$B$5720,$B$2:$B$5336,'Inst. by Framework &amp; Suppliers'!$A$2:$A$5720,$A223)</f>
        <v>20705.14</v>
      </c>
      <c r="G223" s="882">
        <f>SUMIFS('Inst. by Framework &amp; Suppliers'!G$2:G$5720,'Inst. by Framework &amp; Suppliers'!$B$2:$B$5720,$B$2:$B$5336,'Inst. by Framework &amp; Suppliers'!$A$2:$A$5720,$A223)</f>
        <v>57265.630000000005</v>
      </c>
      <c r="H223" s="1444">
        <f>SUMIFS('Inst. by Framework &amp; Suppliers'!H$2:H$5720,'Inst. by Framework &amp; Suppliers'!$B$2:$B$5720,$B$2:$B$5336,'Inst. by Framework &amp; Suppliers'!$A$2:$A$5720,$A223)</f>
        <v>44377.930000000008</v>
      </c>
      <c r="I223" s="1445">
        <f>SUMIFS('Inst. by Framework &amp; Suppliers'!I$2:I$5720,'Inst. by Framework &amp; Suppliers'!$B$2:$B$5720,$B$2:$B$5336,'Inst. by Framework &amp; Suppliers'!$A$2:$A$5720,$A223)</f>
        <v>34222.550000000003</v>
      </c>
      <c r="J223" s="1446">
        <f>SUMIFS('Inst. by Framework &amp; Suppliers'!J$2:J$5720,'Inst. by Framework &amp; Suppliers'!$B$2:$B$5720,$B$2:$B$5336,'Inst. by Framework &amp; Suppliers'!$A$2:$A$5720,$A223)</f>
        <v>19647.570000000003</v>
      </c>
      <c r="K223" s="24">
        <f>SUMIFS('Inst. by Framework &amp; Suppliers'!K$2:K$5720,'Inst. by Framework &amp; Suppliers'!$B$2:$B$5720,$B$2:$B$5336,'Inst. by Framework &amp; Suppliers'!$A$2:$A$5720,$A223)</f>
        <v>35647.94</v>
      </c>
      <c r="L223" s="23">
        <f t="shared" si="15"/>
        <v>265.24219500000009</v>
      </c>
      <c r="M223" s="1592">
        <f>SUMIFS('South West Spends'!$AH$1:$AH$5018,'South West Spends'!$A$1:$A$5018,'Institution by Framework Totals'!B223,'South West Spends'!$C$1:$C$5018,'Institution by Framework Totals'!A223)</f>
        <v>16000.37</v>
      </c>
      <c r="N223" s="1592">
        <f t="shared" si="16"/>
        <v>160.00370000000001</v>
      </c>
      <c r="O223" s="1592">
        <f t="shared" si="17"/>
        <v>19647.57</v>
      </c>
      <c r="P223" s="1592">
        <f t="shared" si="18"/>
        <v>265.24219500000004</v>
      </c>
      <c r="Q223" s="14">
        <f t="shared" si="19"/>
        <v>425.24589500000002</v>
      </c>
    </row>
    <row r="224" spans="1:17" x14ac:dyDescent="0.2">
      <c r="A224" s="204" t="s">
        <v>141</v>
      </c>
      <c r="B224" s="13" t="s">
        <v>205</v>
      </c>
      <c r="C224" s="140">
        <f>VLOOKUP(B224,'Admin Fees.'!$A$1:$C$46,2,FALSE)</f>
        <v>0.01</v>
      </c>
      <c r="D224" s="506">
        <f>SUMIFS('Inst. by Framework &amp; Suppliers'!$D$2:$D$5720,'Inst. by Framework &amp; Suppliers'!$A$2:$A$5720,$A224,'Inst. by Framework &amp; Suppliers'!$B$2:$B$5720,$B224)</f>
        <v>0</v>
      </c>
      <c r="E224" s="507">
        <f>SUMIFS('Inst. by Framework &amp; Suppliers'!$E$2:$E$5720,'Inst. by Framework &amp; Suppliers'!$A$2:$A$5720,$A224,'Inst. by Framework &amp; Suppliers'!$B$2:$B$5720,$B224)</f>
        <v>0</v>
      </c>
      <c r="F224" s="507">
        <f>SUMIFS('Inst. by Framework &amp; Suppliers'!F$2:F$5720,'Inst. by Framework &amp; Suppliers'!$B$2:$B$5720,$B$2:$B$5336,'Inst. by Framework &amp; Suppliers'!$A$2:$A$5720,$A224)</f>
        <v>17685.670000000006</v>
      </c>
      <c r="G224" s="882">
        <f>SUMIFS('Inst. by Framework &amp; Suppliers'!G$2:G$5720,'Inst. by Framework &amp; Suppliers'!$B$2:$B$5720,$B$2:$B$5336,'Inst. by Framework &amp; Suppliers'!$A$2:$A$5720,$A224)</f>
        <v>57731.150000000023</v>
      </c>
      <c r="H224" s="1444">
        <f>SUMIFS('Inst. by Framework &amp; Suppliers'!H$2:H$5720,'Inst. by Framework &amp; Suppliers'!$B$2:$B$5720,$B$2:$B$5336,'Inst. by Framework &amp; Suppliers'!$A$2:$A$5720,$A224)</f>
        <v>48003.660000000011</v>
      </c>
      <c r="I224" s="1445">
        <f>SUMIFS('Inst. by Framework &amp; Suppliers'!I$2:I$5720,'Inst. by Framework &amp; Suppliers'!$B$2:$B$5720,$B$2:$B$5336,'Inst. by Framework &amp; Suppliers'!$A$2:$A$5720,$A224)</f>
        <v>41275.58</v>
      </c>
      <c r="J224" s="1446">
        <f>SUMIFS('Inst. by Framework &amp; Suppliers'!J$2:J$5720,'Inst. by Framework &amp; Suppliers'!$B$2:$B$5720,$B$2:$B$5336,'Inst. by Framework &amp; Suppliers'!$A$2:$A$5720,$A224)</f>
        <v>12492.579999999998</v>
      </c>
      <c r="K224" s="24">
        <f>SUMIFS('Inst. by Framework &amp; Suppliers'!K$2:K$5720,'Inst. by Framework &amp; Suppliers'!$B$2:$B$5720,$B$2:$B$5336,'Inst. by Framework &amp; Suppliers'!$A$2:$A$5720,$A224)</f>
        <v>19421.68</v>
      </c>
      <c r="L224" s="23">
        <f t="shared" si="15"/>
        <v>168.64982999999998</v>
      </c>
      <c r="M224" s="1592">
        <f>SUMIFS('South West Spends'!$AH$1:$AH$5018,'South West Spends'!$A$1:$A$5018,'Institution by Framework Totals'!B224,'South West Spends'!$C$1:$C$5018,'Institution by Framework Totals'!A224)</f>
        <v>6929.1000000000022</v>
      </c>
      <c r="N224" s="1592">
        <f t="shared" si="16"/>
        <v>69.291000000000025</v>
      </c>
      <c r="O224" s="1592">
        <f t="shared" si="17"/>
        <v>12492.579999999998</v>
      </c>
      <c r="P224" s="1592">
        <f t="shared" si="18"/>
        <v>168.64982999999998</v>
      </c>
      <c r="Q224" s="14">
        <f t="shared" si="19"/>
        <v>237.94083000000001</v>
      </c>
    </row>
    <row r="225" spans="1:17" x14ac:dyDescent="0.2">
      <c r="A225" s="204" t="s">
        <v>142</v>
      </c>
      <c r="B225" s="13" t="s">
        <v>205</v>
      </c>
      <c r="C225" s="140">
        <f>VLOOKUP(B225,'Admin Fees.'!$A$1:$C$46,2,FALSE)</f>
        <v>0.01</v>
      </c>
      <c r="D225" s="506">
        <f>SUMIFS('Inst. by Framework &amp; Suppliers'!$D$2:$D$5720,'Inst. by Framework &amp; Suppliers'!$A$2:$A$5720,$A225,'Inst. by Framework &amp; Suppliers'!$B$2:$B$5720,$B225)</f>
        <v>0</v>
      </c>
      <c r="E225" s="507">
        <f>SUMIFS('Inst. by Framework &amp; Suppliers'!$E$2:$E$5720,'Inst. by Framework &amp; Suppliers'!$A$2:$A$5720,$A225,'Inst. by Framework &amp; Suppliers'!$B$2:$B$5720,$B225)</f>
        <v>0</v>
      </c>
      <c r="F225" s="507">
        <f>SUMIFS('Inst. by Framework &amp; Suppliers'!F$2:F$5720,'Inst. by Framework &amp; Suppliers'!$B$2:$B$5720,$B$2:$B$5336,'Inst. by Framework &amp; Suppliers'!$A$2:$A$5720,$A225)</f>
        <v>5807.5</v>
      </c>
      <c r="G225" s="882">
        <f>SUMIFS('Inst. by Framework &amp; Suppliers'!G$2:G$5720,'Inst. by Framework &amp; Suppliers'!$B$2:$B$5720,$B$2:$B$5336,'Inst. by Framework &amp; Suppliers'!$A$2:$A$5720,$A225)</f>
        <v>16019.949999999999</v>
      </c>
      <c r="H225" s="1444">
        <f>SUMIFS('Inst. by Framework &amp; Suppliers'!H$2:H$5720,'Inst. by Framework &amp; Suppliers'!$B$2:$B$5720,$B$2:$B$5336,'Inst. by Framework &amp; Suppliers'!$A$2:$A$5720,$A225)</f>
        <v>26596.2</v>
      </c>
      <c r="I225" s="1445">
        <f>SUMIFS('Inst. by Framework &amp; Suppliers'!I$2:I$5720,'Inst. by Framework &amp; Suppliers'!$B$2:$B$5720,$B$2:$B$5336,'Inst. by Framework &amp; Suppliers'!$A$2:$A$5720,$A225)</f>
        <v>12596.73</v>
      </c>
      <c r="J225" s="1446">
        <f>SUMIFS('Inst. by Framework &amp; Suppliers'!J$2:J$5720,'Inst. by Framework &amp; Suppliers'!$B$2:$B$5720,$B$2:$B$5336,'Inst. by Framework &amp; Suppliers'!$A$2:$A$5720,$A225)</f>
        <v>2639.2300000000005</v>
      </c>
      <c r="K225" s="24">
        <f>SUMIFS('Inst. by Framework &amp; Suppliers'!K$2:K$5720,'Inst. by Framework &amp; Suppliers'!$B$2:$B$5720,$B$2:$B$5336,'Inst. by Framework &amp; Suppliers'!$A$2:$A$5720,$A225)</f>
        <v>3404.8200000000006</v>
      </c>
      <c r="L225" s="23">
        <f t="shared" si="15"/>
        <v>35.629605000000012</v>
      </c>
      <c r="M225" s="1592">
        <f>SUMIFS('South West Spends'!$AH$1:$AH$5018,'South West Spends'!$A$1:$A$5018,'Institution by Framework Totals'!B225,'South West Spends'!$C$1:$C$5018,'Institution by Framework Totals'!A225)</f>
        <v>765.58999999999992</v>
      </c>
      <c r="N225" s="1592">
        <f t="shared" si="16"/>
        <v>7.655899999999999</v>
      </c>
      <c r="O225" s="1592">
        <f t="shared" si="17"/>
        <v>2639.2300000000005</v>
      </c>
      <c r="P225" s="1592">
        <f t="shared" si="18"/>
        <v>35.629605000000012</v>
      </c>
      <c r="Q225" s="14">
        <f t="shared" si="19"/>
        <v>43.285505000000015</v>
      </c>
    </row>
    <row r="226" spans="1:17" x14ac:dyDescent="0.2">
      <c r="A226" s="204" t="s">
        <v>143</v>
      </c>
      <c r="B226" s="13" t="s">
        <v>205</v>
      </c>
      <c r="C226" s="140">
        <f>VLOOKUP(B226,'Admin Fees.'!$A$1:$C$46,2,FALSE)</f>
        <v>0.01</v>
      </c>
      <c r="D226" s="506">
        <f>SUMIFS('Inst. by Framework &amp; Suppliers'!$D$2:$D$5720,'Inst. by Framework &amp; Suppliers'!$A$2:$A$5720,$A226,'Inst. by Framework &amp; Suppliers'!$B$2:$B$5720,$B226)</f>
        <v>0</v>
      </c>
      <c r="E226" s="507">
        <f>SUMIFS('Inst. by Framework &amp; Suppliers'!$E$2:$E$5720,'Inst. by Framework &amp; Suppliers'!$A$2:$A$5720,$A226,'Inst. by Framework &amp; Suppliers'!$B$2:$B$5720,$B226)</f>
        <v>0</v>
      </c>
      <c r="F226" s="507">
        <f>SUMIFS('Inst. by Framework &amp; Suppliers'!F$2:F$5720,'Inst. by Framework &amp; Suppliers'!$B$2:$B$5720,$B$2:$B$5336,'Inst. by Framework &amp; Suppliers'!$A$2:$A$5720,$A226)</f>
        <v>27824.239999999998</v>
      </c>
      <c r="G226" s="882">
        <f>SUMIFS('Inst. by Framework &amp; Suppliers'!G$2:G$5720,'Inst. by Framework &amp; Suppliers'!$B$2:$B$5720,$B$2:$B$5336,'Inst. by Framework &amp; Suppliers'!$A$2:$A$5720,$A226)</f>
        <v>58923.33</v>
      </c>
      <c r="H226" s="1444">
        <f>SUMIFS('Inst. by Framework &amp; Suppliers'!H$2:H$5720,'Inst. by Framework &amp; Suppliers'!$B$2:$B$5720,$B$2:$B$5336,'Inst. by Framework &amp; Suppliers'!$A$2:$A$5720,$A226)</f>
        <v>49895.3</v>
      </c>
      <c r="I226" s="1445">
        <f>SUMIFS('Inst. by Framework &amp; Suppliers'!I$2:I$5720,'Inst. by Framework &amp; Suppliers'!$B$2:$B$5720,$B$2:$B$5336,'Inst. by Framework &amp; Suppliers'!$A$2:$A$5720,$A226)</f>
        <v>38813.589999999997</v>
      </c>
      <c r="J226" s="1446">
        <f>SUMIFS('Inst. by Framework &amp; Suppliers'!J$2:J$5720,'Inst. by Framework &amp; Suppliers'!$B$2:$B$5720,$B$2:$B$5336,'Inst. by Framework &amp; Suppliers'!$A$2:$A$5720,$A226)</f>
        <v>12943.93</v>
      </c>
      <c r="K226" s="24">
        <f>SUMIFS('Inst. by Framework &amp; Suppliers'!K$2:K$5720,'Inst. by Framework &amp; Suppliers'!$B$2:$B$5720,$B$2:$B$5336,'Inst. by Framework &amp; Suppliers'!$A$2:$A$5720,$A226)</f>
        <v>19047.460000000003</v>
      </c>
      <c r="L226" s="23">
        <f t="shared" si="15"/>
        <v>174.74305500000003</v>
      </c>
      <c r="M226" s="1592">
        <f>SUMIFS('South West Spends'!$AH$1:$AH$5018,'South West Spends'!$A$1:$A$5018,'Institution by Framework Totals'!B226,'South West Spends'!$C$1:$C$5018,'Institution by Framework Totals'!A226)</f>
        <v>6103.5300000000007</v>
      </c>
      <c r="N226" s="1592">
        <f t="shared" si="16"/>
        <v>61.035300000000007</v>
      </c>
      <c r="O226" s="1592">
        <f t="shared" si="17"/>
        <v>12943.930000000002</v>
      </c>
      <c r="P226" s="1592">
        <f t="shared" si="18"/>
        <v>174.74305500000006</v>
      </c>
      <c r="Q226" s="14">
        <f t="shared" si="19"/>
        <v>235.77835500000006</v>
      </c>
    </row>
    <row r="227" spans="1:17" x14ac:dyDescent="0.2">
      <c r="A227" s="204" t="s">
        <v>144</v>
      </c>
      <c r="B227" s="13" t="s">
        <v>205</v>
      </c>
      <c r="C227" s="140">
        <f>VLOOKUP(B227,'Admin Fees.'!$A$1:$C$46,2,FALSE)</f>
        <v>0.01</v>
      </c>
      <c r="D227" s="506">
        <f>SUMIFS('Inst. by Framework &amp; Suppliers'!$D$2:$D$5720,'Inst. by Framework &amp; Suppliers'!$A$2:$A$5720,$A227,'Inst. by Framework &amp; Suppliers'!$B$2:$B$5720,$B227)</f>
        <v>0</v>
      </c>
      <c r="E227" s="507">
        <f>SUMIFS('Inst. by Framework &amp; Suppliers'!$E$2:$E$5720,'Inst. by Framework &amp; Suppliers'!$A$2:$A$5720,$A227,'Inst. by Framework &amp; Suppliers'!$B$2:$B$5720,$B227)</f>
        <v>0</v>
      </c>
      <c r="F227" s="507">
        <f>SUMIFS('Inst. by Framework &amp; Suppliers'!F$2:F$5720,'Inst. by Framework &amp; Suppliers'!$B$2:$B$5720,$B$2:$B$5336,'Inst. by Framework &amp; Suppliers'!$A$2:$A$5720,$A227)</f>
        <v>13635.719999999996</v>
      </c>
      <c r="G227" s="882">
        <f>SUMIFS('Inst. by Framework &amp; Suppliers'!G$2:G$5720,'Inst. by Framework &amp; Suppliers'!$B$2:$B$5720,$B$2:$B$5336,'Inst. by Framework &amp; Suppliers'!$A$2:$A$5720,$A227)</f>
        <v>53726.445000000014</v>
      </c>
      <c r="H227" s="1444">
        <f>SUMIFS('Inst. by Framework &amp; Suppliers'!H$2:H$5720,'Inst. by Framework &amp; Suppliers'!$B$2:$B$5720,$B$2:$B$5336,'Inst. by Framework &amp; Suppliers'!$A$2:$A$5720,$A227)</f>
        <v>54802.625999999989</v>
      </c>
      <c r="I227" s="1445">
        <f>SUMIFS('Inst. by Framework &amp; Suppliers'!I$2:I$5720,'Inst. by Framework &amp; Suppliers'!$B$2:$B$5720,$B$2:$B$5336,'Inst. by Framework &amp; Suppliers'!$A$2:$A$5720,$A227)</f>
        <v>63483.74</v>
      </c>
      <c r="J227" s="1446">
        <f>SUMIFS('Inst. by Framework &amp; Suppliers'!J$2:J$5720,'Inst. by Framework &amp; Suppliers'!$B$2:$B$5720,$B$2:$B$5336,'Inst. by Framework &amp; Suppliers'!$A$2:$A$5720,$A227)</f>
        <v>17990.620000000003</v>
      </c>
      <c r="K227" s="24">
        <f>SUMIFS('Inst. by Framework &amp; Suppliers'!K$2:K$5720,'Inst. by Framework &amp; Suppliers'!$B$2:$B$5720,$B$2:$B$5336,'Inst. by Framework &amp; Suppliers'!$A$2:$A$5720,$A227)</f>
        <v>31193.800000000007</v>
      </c>
      <c r="L227" s="23">
        <f t="shared" si="15"/>
        <v>242.87337000000005</v>
      </c>
      <c r="M227" s="1592">
        <f>SUMIFS('South West Spends'!$AH$1:$AH$5018,'South West Spends'!$A$1:$A$5018,'Institution by Framework Totals'!B227,'South West Spends'!$C$1:$C$5018,'Institution by Framework Totals'!A227)</f>
        <v>13203.180000000004</v>
      </c>
      <c r="N227" s="1592">
        <f t="shared" si="16"/>
        <v>132.03180000000003</v>
      </c>
      <c r="O227" s="1592">
        <f t="shared" si="17"/>
        <v>17990.620000000003</v>
      </c>
      <c r="P227" s="1592">
        <f t="shared" si="18"/>
        <v>242.87337000000005</v>
      </c>
      <c r="Q227" s="14">
        <f t="shared" si="19"/>
        <v>374.90517000000011</v>
      </c>
    </row>
    <row r="228" spans="1:17" x14ac:dyDescent="0.2">
      <c r="A228" s="204" t="s">
        <v>145</v>
      </c>
      <c r="B228" s="13" t="s">
        <v>205</v>
      </c>
      <c r="C228" s="140">
        <f>VLOOKUP(B228,'Admin Fees.'!$A$1:$C$46,2,FALSE)</f>
        <v>0.01</v>
      </c>
      <c r="D228" s="506">
        <f>SUMIFS('Inst. by Framework &amp; Suppliers'!$D$2:$D$5720,'Inst. by Framework &amp; Suppliers'!$A$2:$A$5720,$A228,'Inst. by Framework &amp; Suppliers'!$B$2:$B$5720,$B228)</f>
        <v>0</v>
      </c>
      <c r="E228" s="507">
        <f>SUMIFS('Inst. by Framework &amp; Suppliers'!$E$2:$E$5720,'Inst. by Framework &amp; Suppliers'!$A$2:$A$5720,$A228,'Inst. by Framework &amp; Suppliers'!$B$2:$B$5720,$B228)</f>
        <v>0</v>
      </c>
      <c r="F228" s="507">
        <f>SUMIFS('Inst. by Framework &amp; Suppliers'!F$2:F$5720,'Inst. by Framework &amp; Suppliers'!$B$2:$B$5720,$B$2:$B$5336,'Inst. by Framework &amp; Suppliers'!$A$2:$A$5720,$A228)</f>
        <v>61247.83</v>
      </c>
      <c r="G228" s="882">
        <f>SUMIFS('Inst. by Framework &amp; Suppliers'!G$2:G$5720,'Inst. by Framework &amp; Suppliers'!$B$2:$B$5720,$B$2:$B$5336,'Inst. by Framework &amp; Suppliers'!$A$2:$A$5720,$A228)</f>
        <v>191137.78000000003</v>
      </c>
      <c r="H228" s="1444">
        <f>SUMIFS('Inst. by Framework &amp; Suppliers'!H$2:H$5720,'Inst. by Framework &amp; Suppliers'!$B$2:$B$5720,$B$2:$B$5336,'Inst. by Framework &amp; Suppliers'!$A$2:$A$5720,$A228)</f>
        <v>101093.79999999999</v>
      </c>
      <c r="I228" s="1445">
        <f>SUMIFS('Inst. by Framework &amp; Suppliers'!I$2:I$5720,'Inst. by Framework &amp; Suppliers'!$B$2:$B$5720,$B$2:$B$5336,'Inst. by Framework &amp; Suppliers'!$A$2:$A$5720,$A228)</f>
        <v>108820.58</v>
      </c>
      <c r="J228" s="1446">
        <f>SUMIFS('Inst. by Framework &amp; Suppliers'!J$2:J$5720,'Inst. by Framework &amp; Suppliers'!$B$2:$B$5720,$B$2:$B$5336,'Inst. by Framework &amp; Suppliers'!$A$2:$A$5720,$A228)</f>
        <v>15915.19</v>
      </c>
      <c r="K228" s="24">
        <f>SUMIFS('Inst. by Framework &amp; Suppliers'!K$2:K$5720,'Inst. by Framework &amp; Suppliers'!$B$2:$B$5720,$B$2:$B$5336,'Inst. by Framework &amp; Suppliers'!$A$2:$A$5720,$A228)</f>
        <v>40882.58</v>
      </c>
      <c r="L228" s="23">
        <f t="shared" si="15"/>
        <v>214.85506500000002</v>
      </c>
      <c r="M228" s="1592">
        <f>SUMIFS('South West Spends'!$AH$1:$AH$5018,'South West Spends'!$A$1:$A$5018,'Institution by Framework Totals'!B228,'South West Spends'!$C$1:$C$5018,'Institution by Framework Totals'!A228)</f>
        <v>24967.390000000003</v>
      </c>
      <c r="N228" s="1592">
        <f t="shared" si="16"/>
        <v>249.67390000000003</v>
      </c>
      <c r="O228" s="1592">
        <f t="shared" si="17"/>
        <v>15915.189999999999</v>
      </c>
      <c r="P228" s="1592">
        <f t="shared" si="18"/>
        <v>214.855065</v>
      </c>
      <c r="Q228" s="14">
        <f t="shared" si="19"/>
        <v>464.52896500000003</v>
      </c>
    </row>
    <row r="229" spans="1:17" x14ac:dyDescent="0.2">
      <c r="A229" s="15" t="s">
        <v>146</v>
      </c>
      <c r="B229" s="13" t="s">
        <v>205</v>
      </c>
      <c r="C229" s="140">
        <f>VLOOKUP(B229,'Admin Fees.'!$A$1:$C$46,2,FALSE)</f>
        <v>0.01</v>
      </c>
      <c r="D229" s="506">
        <f>SUMIFS('Inst. by Framework &amp; Suppliers'!$D$2:$D$5720,'Inst. by Framework &amp; Suppliers'!$A$2:$A$5720,$A229,'Inst. by Framework &amp; Suppliers'!$B$2:$B$5720,$B229)</f>
        <v>0</v>
      </c>
      <c r="E229" s="507">
        <f>SUMIFS('Inst. by Framework &amp; Suppliers'!$E$2:$E$5720,'Inst. by Framework &amp; Suppliers'!$A$2:$A$5720,$A229,'Inst. by Framework &amp; Suppliers'!$B$2:$B$5720,$B229)</f>
        <v>0</v>
      </c>
      <c r="F229" s="507">
        <f>SUMIFS('Inst. by Framework &amp; Suppliers'!F$2:F$5720,'Inst. by Framework &amp; Suppliers'!$B$2:$B$5720,$B$2:$B$5336,'Inst. by Framework &amp; Suppliers'!$A$2:$A$5720,$A229)</f>
        <v>16195.040000000003</v>
      </c>
      <c r="G229" s="882">
        <f>SUMIFS('Inst. by Framework &amp; Suppliers'!G$2:G$5720,'Inst. by Framework &amp; Suppliers'!$B$2:$B$5720,$B$2:$B$5336,'Inst. by Framework &amp; Suppliers'!$A$2:$A$5720,$A229)</f>
        <v>44563.19</v>
      </c>
      <c r="H229" s="1444">
        <f>SUMIFS('Inst. by Framework &amp; Suppliers'!H$2:H$5720,'Inst. by Framework &amp; Suppliers'!$B$2:$B$5720,$B$2:$B$5336,'Inst. by Framework &amp; Suppliers'!$A$2:$A$5720,$A229)</f>
        <v>41780.659999999989</v>
      </c>
      <c r="I229" s="1445">
        <f>SUMIFS('Inst. by Framework &amp; Suppliers'!I$2:I$5720,'Inst. by Framework &amp; Suppliers'!$B$2:$B$5720,$B$2:$B$5336,'Inst. by Framework &amp; Suppliers'!$A$2:$A$5720,$A229)</f>
        <v>44218.86</v>
      </c>
      <c r="J229" s="1446">
        <f>SUMIFS('Inst. by Framework &amp; Suppliers'!J$2:J$5720,'Inst. by Framework &amp; Suppliers'!$B$2:$B$5720,$B$2:$B$5336,'Inst. by Framework &amp; Suppliers'!$A$2:$A$5720,$A229)</f>
        <v>6823.8700000000026</v>
      </c>
      <c r="K229" s="24">
        <f>SUMIFS('Inst. by Framework &amp; Suppliers'!K$2:K$5720,'Inst. by Framework &amp; Suppliers'!$B$2:$B$5720,$B$2:$B$5336,'Inst. by Framework &amp; Suppliers'!$A$2:$A$5720,$A229)</f>
        <v>11342.080000000004</v>
      </c>
      <c r="L229" s="23">
        <f t="shared" si="15"/>
        <v>92.122245000000049</v>
      </c>
      <c r="M229" s="1592">
        <f>SUMIFS('South West Spends'!$AH$1:$AH$5018,'South West Spends'!$A$1:$A$5018,'Institution by Framework Totals'!B229,'South West Spends'!$C$1:$C$5018,'Institution by Framework Totals'!A229)</f>
        <v>4518.2100000000019</v>
      </c>
      <c r="N229" s="1592">
        <f t="shared" si="16"/>
        <v>45.18210000000002</v>
      </c>
      <c r="O229" s="1592">
        <f t="shared" si="17"/>
        <v>6823.8700000000017</v>
      </c>
      <c r="P229" s="1592">
        <f t="shared" si="18"/>
        <v>92.122245000000035</v>
      </c>
      <c r="Q229" s="14">
        <f t="shared" si="19"/>
        <v>137.30434500000007</v>
      </c>
    </row>
    <row r="230" spans="1:17" x14ac:dyDescent="0.2">
      <c r="A230" s="15" t="s">
        <v>147</v>
      </c>
      <c r="B230" s="13" t="s">
        <v>205</v>
      </c>
      <c r="C230" s="140">
        <f>VLOOKUP(B230,'Admin Fees.'!$A$1:$C$46,2,FALSE)</f>
        <v>0.01</v>
      </c>
      <c r="D230" s="506">
        <f>SUMIFS('Inst. by Framework &amp; Suppliers'!$D$2:$D$5720,'Inst. by Framework &amp; Suppliers'!$A$2:$A$5720,$A230,'Inst. by Framework &amp; Suppliers'!$B$2:$B$5720,$B230)</f>
        <v>0</v>
      </c>
      <c r="E230" s="507">
        <f>SUMIFS('Inst. by Framework &amp; Suppliers'!$E$2:$E$5720,'Inst. by Framework &amp; Suppliers'!$A$2:$A$5720,$A230,'Inst. by Framework &amp; Suppliers'!$B$2:$B$5720,$B230)</f>
        <v>0</v>
      </c>
      <c r="F230" s="507">
        <f>SUMIFS('Inst. by Framework &amp; Suppliers'!F$2:F$5720,'Inst. by Framework &amp; Suppliers'!$B$2:$B$5720,$B$2:$B$5336,'Inst. by Framework &amp; Suppliers'!$A$2:$A$5720,$A230)</f>
        <v>3055.3</v>
      </c>
      <c r="G230" s="882">
        <f>SUMIFS('Inst. by Framework &amp; Suppliers'!G$2:G$5720,'Inst. by Framework &amp; Suppliers'!$B$2:$B$5720,$B$2:$B$5336,'Inst. by Framework &amp; Suppliers'!$A$2:$A$5720,$A230)</f>
        <v>22733.65</v>
      </c>
      <c r="H230" s="1444">
        <f>SUMIFS('Inst. by Framework &amp; Suppliers'!H$2:H$5720,'Inst. by Framework &amp; Suppliers'!$B$2:$B$5720,$B$2:$B$5336,'Inst. by Framework &amp; Suppliers'!$A$2:$A$5720,$A230)</f>
        <v>31078.93</v>
      </c>
      <c r="I230" s="1445">
        <f>SUMIFS('Inst. by Framework &amp; Suppliers'!I$2:I$5720,'Inst. by Framework &amp; Suppliers'!$B$2:$B$5720,$B$2:$B$5336,'Inst. by Framework &amp; Suppliers'!$A$2:$A$5720,$A230)</f>
        <v>47280.819999999992</v>
      </c>
      <c r="J230" s="1446">
        <f>SUMIFS('Inst. by Framework &amp; Suppliers'!J$2:J$5720,'Inst. by Framework &amp; Suppliers'!$B$2:$B$5720,$B$2:$B$5336,'Inst. by Framework &amp; Suppliers'!$A$2:$A$5720,$A230)</f>
        <v>7493.7599999999993</v>
      </c>
      <c r="K230" s="24">
        <f>SUMIFS('Inst. by Framework &amp; Suppliers'!K$2:K$5720,'Inst. by Framework &amp; Suppliers'!$B$2:$B$5720,$B$2:$B$5336,'Inst. by Framework &amp; Suppliers'!$A$2:$A$5720,$A230)</f>
        <v>15127.289999999999</v>
      </c>
      <c r="L230" s="23">
        <f t="shared" si="15"/>
        <v>101.16576000000001</v>
      </c>
      <c r="M230" s="1592">
        <f>SUMIFS('South West Spends'!$AH$1:$AH$5018,'South West Spends'!$A$1:$A$5018,'Institution by Framework Totals'!B230,'South West Spends'!$C$1:$C$5018,'Institution by Framework Totals'!A230)</f>
        <v>7633.53</v>
      </c>
      <c r="N230" s="1592">
        <f t="shared" si="16"/>
        <v>76.335300000000004</v>
      </c>
      <c r="O230" s="1592">
        <f t="shared" si="17"/>
        <v>7493.7599999999993</v>
      </c>
      <c r="P230" s="1592">
        <f t="shared" si="18"/>
        <v>101.16576000000001</v>
      </c>
      <c r="Q230" s="14">
        <f t="shared" si="19"/>
        <v>177.50106</v>
      </c>
    </row>
    <row r="231" spans="1:17" x14ac:dyDescent="0.2">
      <c r="A231" s="15" t="s">
        <v>163</v>
      </c>
      <c r="B231" s="13" t="s">
        <v>205</v>
      </c>
      <c r="C231" s="140">
        <f>VLOOKUP(B231,'Admin Fees.'!$A$1:$C$46,2,FALSE)</f>
        <v>0.01</v>
      </c>
      <c r="D231" s="506">
        <f>SUMIFS('Inst. by Framework &amp; Suppliers'!$D$2:$D$5720,'Inst. by Framework &amp; Suppliers'!$A$2:$A$5720,$A231,'Inst. by Framework &amp; Suppliers'!$B$2:$B$5720,$B231)</f>
        <v>0</v>
      </c>
      <c r="E231" s="507">
        <f>SUMIFS('Inst. by Framework &amp; Suppliers'!$E$2:$E$5720,'Inst. by Framework &amp; Suppliers'!$A$2:$A$5720,$A231,'Inst. by Framework &amp; Suppliers'!$B$2:$B$5720,$B231)</f>
        <v>0</v>
      </c>
      <c r="F231" s="507">
        <f>SUMIFS('Inst. by Framework &amp; Suppliers'!F$2:F$5720,'Inst. by Framework &amp; Suppliers'!$B$2:$B$5720,$B$2:$B$5336,'Inst. by Framework &amp; Suppliers'!$A$2:$A$5720,$A231)</f>
        <v>100.61</v>
      </c>
      <c r="G231" s="882">
        <f>SUMIFS('Inst. by Framework &amp; Suppliers'!G$2:G$5720,'Inst. by Framework &amp; Suppliers'!$B$2:$B$5720,$B$2:$B$5336,'Inst. by Framework &amp; Suppliers'!$A$2:$A$5720,$A231)</f>
        <v>762.38000000000011</v>
      </c>
      <c r="H231" s="1444">
        <f>SUMIFS('Inst. by Framework &amp; Suppliers'!H$2:H$5720,'Inst. by Framework &amp; Suppliers'!$B$2:$B$5720,$B$2:$B$5336,'Inst. by Framework &amp; Suppliers'!$A$2:$A$5720,$A231)</f>
        <v>1406.404</v>
      </c>
      <c r="I231" s="1445">
        <f>SUMIFS('Inst. by Framework &amp; Suppliers'!I$2:I$5720,'Inst. by Framework &amp; Suppliers'!$B$2:$B$5720,$B$2:$B$5336,'Inst. by Framework &amp; Suppliers'!$A$2:$A$5720,$A231)</f>
        <v>3184.7700000000004</v>
      </c>
      <c r="J231" s="1446">
        <f>SUMIFS('Inst. by Framework &amp; Suppliers'!J$2:J$5720,'Inst. by Framework &amp; Suppliers'!$B$2:$B$5720,$B$2:$B$5336,'Inst. by Framework &amp; Suppliers'!$A$2:$A$5720,$A231)</f>
        <v>457.54</v>
      </c>
      <c r="K231" s="24">
        <f>SUMIFS('Inst. by Framework &amp; Suppliers'!K$2:K$5720,'Inst. by Framework &amp; Suppliers'!$B$2:$B$5720,$B$2:$B$5336,'Inst. by Framework &amp; Suppliers'!$A$2:$A$5720,$A231)</f>
        <v>1162.25</v>
      </c>
      <c r="L231" s="23">
        <f t="shared" si="15"/>
        <v>6.1767900000000013</v>
      </c>
      <c r="M231" s="1592">
        <f>SUMIFS('South West Spends'!$AH$1:$AH$5018,'South West Spends'!$A$1:$A$5018,'Institution by Framework Totals'!B231,'South West Spends'!$C$1:$C$5018,'Institution by Framework Totals'!A231)</f>
        <v>704.71</v>
      </c>
      <c r="N231" s="1592">
        <f t="shared" si="16"/>
        <v>7.0471000000000004</v>
      </c>
      <c r="O231" s="1592">
        <f t="shared" si="17"/>
        <v>457.53999999999996</v>
      </c>
      <c r="P231" s="1592">
        <f t="shared" si="18"/>
        <v>6.1767900000000004</v>
      </c>
      <c r="Q231" s="14">
        <f t="shared" si="19"/>
        <v>13.223890000000001</v>
      </c>
    </row>
    <row r="232" spans="1:17" x14ac:dyDescent="0.2">
      <c r="A232" s="15" t="s">
        <v>124</v>
      </c>
      <c r="B232" s="13" t="s">
        <v>40</v>
      </c>
      <c r="C232" s="140">
        <f>VLOOKUP(B232,'Admin Fees.'!$A$1:$C$46,2,FALSE)</f>
        <v>0.02</v>
      </c>
      <c r="D232" s="506">
        <f>SUMIFS('Inst. by Framework &amp; Suppliers'!$D$2:$D$5720,'Inst. by Framework &amp; Suppliers'!$A$2:$A$5720,$A232,'Inst. by Framework &amp; Suppliers'!$B$2:$B$5720,$B232)</f>
        <v>0</v>
      </c>
      <c r="E232" s="507">
        <f>SUMIFS('Inst. by Framework &amp; Suppliers'!$E$2:$E$5720,'Inst. by Framework &amp; Suppliers'!$A$2:$A$5720,$A232,'Inst. by Framework &amp; Suppliers'!$B$2:$B$5720,$B232)</f>
        <v>601.87</v>
      </c>
      <c r="F232" s="507">
        <f>SUMIFS('Inst. by Framework &amp; Suppliers'!F$2:F$5720,'Inst. by Framework &amp; Suppliers'!$B$2:$B$5720,$B$2:$B$5336,'Inst. by Framework &amp; Suppliers'!$A$2:$A$5720,$A232)</f>
        <v>650.69999999999993</v>
      </c>
      <c r="G232" s="882">
        <f>SUMIFS('Inst. by Framework &amp; Suppliers'!G$2:G$5720,'Inst. by Framework &amp; Suppliers'!$B$2:$B$5720,$B$2:$B$5336,'Inst. by Framework &amp; Suppliers'!$A$2:$A$5720,$A232)</f>
        <v>0</v>
      </c>
      <c r="H232" s="1444">
        <f>SUMIFS('Inst. by Framework &amp; Suppliers'!H$2:H$5720,'Inst. by Framework &amp; Suppliers'!$B$2:$B$5720,$B$2:$B$5336,'Inst. by Framework &amp; Suppliers'!$A$2:$A$5720,$A232)</f>
        <v>0</v>
      </c>
      <c r="I232" s="1445">
        <f>SUMIFS('Inst. by Framework &amp; Suppliers'!I$2:I$5720,'Inst. by Framework &amp; Suppliers'!$B$2:$B$5720,$B$2:$B$5336,'Inst. by Framework &amp; Suppliers'!$A$2:$A$5720,$A232)</f>
        <v>0</v>
      </c>
      <c r="J232" s="1446">
        <f>SUMIFS('Inst. by Framework &amp; Suppliers'!J$2:J$5720,'Inst. by Framework &amp; Suppliers'!$B$2:$B$5720,$B$2:$B$5336,'Inst. by Framework &amp; Suppliers'!$A$2:$A$5720,$A232)</f>
        <v>0</v>
      </c>
      <c r="K232" s="24">
        <f>SUMIFS('Inst. by Framework &amp; Suppliers'!K$2:K$5720,'Inst. by Framework &amp; Suppliers'!$B$2:$B$5720,$B$2:$B$5336,'Inst. by Framework &amp; Suppliers'!$A$2:$A$5720,$A232)</f>
        <v>0</v>
      </c>
      <c r="L232" s="23">
        <f t="shared" si="15"/>
        <v>0</v>
      </c>
      <c r="M232" s="1592">
        <f>SUMIFS('South West Spends'!$AH$1:$AH$5018,'South West Spends'!$A$1:$A$5018,'Institution by Framework Totals'!B232,'South West Spends'!$C$1:$C$5018,'Institution by Framework Totals'!A232)</f>
        <v>0</v>
      </c>
      <c r="N232" s="1592">
        <f t="shared" si="16"/>
        <v>0</v>
      </c>
      <c r="O232" s="1592">
        <f t="shared" si="17"/>
        <v>0</v>
      </c>
      <c r="P232" s="1592">
        <f t="shared" si="18"/>
        <v>0</v>
      </c>
      <c r="Q232" s="14">
        <f t="shared" si="19"/>
        <v>0</v>
      </c>
    </row>
    <row r="233" spans="1:17" x14ac:dyDescent="0.2">
      <c r="A233" s="15" t="s">
        <v>158</v>
      </c>
      <c r="B233" s="13" t="s">
        <v>40</v>
      </c>
      <c r="C233" s="140">
        <f>VLOOKUP(B233,'Admin Fees.'!$A$1:$C$46,2,FALSE)</f>
        <v>0.02</v>
      </c>
      <c r="D233" s="506">
        <f>SUMIFS('Inst. by Framework &amp; Suppliers'!$D$2:$D$5720,'Inst. by Framework &amp; Suppliers'!$A$2:$A$5720,$A233,'Inst. by Framework &amp; Suppliers'!$B$2:$B$5720,$B233)</f>
        <v>268.43</v>
      </c>
      <c r="E233" s="507">
        <f>SUMIFS('Inst. by Framework &amp; Suppliers'!$E$2:$E$5720,'Inst. by Framework &amp; Suppliers'!$A$2:$A$5720,$A233,'Inst. by Framework &amp; Suppliers'!$B$2:$B$5720,$B233)</f>
        <v>1888.65</v>
      </c>
      <c r="F233" s="507">
        <f>SUMIFS('Inst. by Framework &amp; Suppliers'!F$2:F$5720,'Inst. by Framework &amp; Suppliers'!$B$2:$B$5720,$B$2:$B$5336,'Inst. by Framework &amp; Suppliers'!$A$2:$A$5720,$A233)</f>
        <v>2929.6800000000003</v>
      </c>
      <c r="G233" s="882">
        <f>SUMIFS('Inst. by Framework &amp; Suppliers'!G$2:G$5720,'Inst. by Framework &amp; Suppliers'!$B$2:$B$5720,$B$2:$B$5336,'Inst. by Framework &amp; Suppliers'!$A$2:$A$5720,$A233)</f>
        <v>0</v>
      </c>
      <c r="H233" s="1444">
        <f>SUMIFS('Inst. by Framework &amp; Suppliers'!H$2:H$5720,'Inst. by Framework &amp; Suppliers'!$B$2:$B$5720,$B$2:$B$5336,'Inst. by Framework &amp; Suppliers'!$A$2:$A$5720,$A233)</f>
        <v>0</v>
      </c>
      <c r="I233" s="1445">
        <f>SUMIFS('Inst. by Framework &amp; Suppliers'!I$2:I$5720,'Inst. by Framework &amp; Suppliers'!$B$2:$B$5720,$B$2:$B$5336,'Inst. by Framework &amp; Suppliers'!$A$2:$A$5720,$A233)</f>
        <v>0</v>
      </c>
      <c r="J233" s="1446">
        <f>SUMIFS('Inst. by Framework &amp; Suppliers'!J$2:J$5720,'Inst. by Framework &amp; Suppliers'!$B$2:$B$5720,$B$2:$B$5336,'Inst. by Framework &amp; Suppliers'!$A$2:$A$5720,$A233)</f>
        <v>0</v>
      </c>
      <c r="K233" s="24">
        <f>SUMIFS('Inst. by Framework &amp; Suppliers'!K$2:K$5720,'Inst. by Framework &amp; Suppliers'!$B$2:$B$5720,$B$2:$B$5336,'Inst. by Framework &amp; Suppliers'!$A$2:$A$5720,$A233)</f>
        <v>0</v>
      </c>
      <c r="L233" s="23">
        <f t="shared" si="15"/>
        <v>0</v>
      </c>
      <c r="M233" s="1592">
        <f>SUMIFS('South West Spends'!$AH$1:$AH$5018,'South West Spends'!$A$1:$A$5018,'Institution by Framework Totals'!B233,'South West Spends'!$C$1:$C$5018,'Institution by Framework Totals'!A233)</f>
        <v>0</v>
      </c>
      <c r="N233" s="1592">
        <f t="shared" si="16"/>
        <v>0</v>
      </c>
      <c r="O233" s="1592">
        <f t="shared" si="17"/>
        <v>0</v>
      </c>
      <c r="P233" s="1592">
        <f t="shared" si="18"/>
        <v>0</v>
      </c>
      <c r="Q233" s="14">
        <f t="shared" si="19"/>
        <v>0</v>
      </c>
    </row>
    <row r="234" spans="1:17" x14ac:dyDescent="0.2">
      <c r="A234" s="15" t="s">
        <v>125</v>
      </c>
      <c r="B234" s="13" t="s">
        <v>40</v>
      </c>
      <c r="C234" s="140">
        <f>VLOOKUP(B234,'Admin Fees.'!$A$1:$C$46,2,FALSE)</f>
        <v>0.02</v>
      </c>
      <c r="D234" s="506">
        <f>SUMIFS('Inst. by Framework &amp; Suppliers'!$D$2:$D$5720,'Inst. by Framework &amp; Suppliers'!$A$2:$A$5720,$A234,'Inst. by Framework &amp; Suppliers'!$B$2:$B$5720,$B234)</f>
        <v>7010.65</v>
      </c>
      <c r="E234" s="507">
        <f>SUMIFS('Inst. by Framework &amp; Suppliers'!$E$2:$E$5720,'Inst. by Framework &amp; Suppliers'!$A$2:$A$5720,$A234,'Inst. by Framework &amp; Suppliers'!$B$2:$B$5720,$B234)</f>
        <v>8081.2999999999993</v>
      </c>
      <c r="F234" s="507">
        <f>SUMIFS('Inst. by Framework &amp; Suppliers'!F$2:F$5720,'Inst. by Framework &amp; Suppliers'!$B$2:$B$5720,$B$2:$B$5336,'Inst. by Framework &amp; Suppliers'!$A$2:$A$5720,$A234)</f>
        <v>5950.32</v>
      </c>
      <c r="G234" s="882">
        <f>SUMIFS('Inst. by Framework &amp; Suppliers'!G$2:G$5720,'Inst. by Framework &amp; Suppliers'!$B$2:$B$5720,$B$2:$B$5336,'Inst. by Framework &amp; Suppliers'!$A$2:$A$5720,$A234)</f>
        <v>0</v>
      </c>
      <c r="H234" s="1444">
        <f>SUMIFS('Inst. by Framework &amp; Suppliers'!H$2:H$5720,'Inst. by Framework &amp; Suppliers'!$B$2:$B$5720,$B$2:$B$5336,'Inst. by Framework &amp; Suppliers'!$A$2:$A$5720,$A234)</f>
        <v>0</v>
      </c>
      <c r="I234" s="1445">
        <f>SUMIFS('Inst. by Framework &amp; Suppliers'!I$2:I$5720,'Inst. by Framework &amp; Suppliers'!$B$2:$B$5720,$B$2:$B$5336,'Inst. by Framework &amp; Suppliers'!$A$2:$A$5720,$A234)</f>
        <v>0</v>
      </c>
      <c r="J234" s="1446">
        <f>SUMIFS('Inst. by Framework &amp; Suppliers'!J$2:J$5720,'Inst. by Framework &amp; Suppliers'!$B$2:$B$5720,$B$2:$B$5336,'Inst. by Framework &amp; Suppliers'!$A$2:$A$5720,$A234)</f>
        <v>0</v>
      </c>
      <c r="K234" s="24">
        <f>SUMIFS('Inst. by Framework &amp; Suppliers'!K$2:K$5720,'Inst. by Framework &amp; Suppliers'!$B$2:$B$5720,$B$2:$B$5336,'Inst. by Framework &amp; Suppliers'!$A$2:$A$5720,$A234)</f>
        <v>0</v>
      </c>
      <c r="L234" s="23">
        <f t="shared" si="15"/>
        <v>0</v>
      </c>
      <c r="M234" s="1592">
        <f>SUMIFS('South West Spends'!$AH$1:$AH$5018,'South West Spends'!$A$1:$A$5018,'Institution by Framework Totals'!B234,'South West Spends'!$C$1:$C$5018,'Institution by Framework Totals'!A234)</f>
        <v>0</v>
      </c>
      <c r="N234" s="1592">
        <f t="shared" si="16"/>
        <v>0</v>
      </c>
      <c r="O234" s="1592">
        <f t="shared" si="17"/>
        <v>0</v>
      </c>
      <c r="P234" s="1592">
        <f t="shared" si="18"/>
        <v>0</v>
      </c>
      <c r="Q234" s="14">
        <f t="shared" si="19"/>
        <v>0</v>
      </c>
    </row>
    <row r="235" spans="1:17" x14ac:dyDescent="0.2">
      <c r="A235" s="15" t="s">
        <v>126</v>
      </c>
      <c r="B235" s="13" t="s">
        <v>40</v>
      </c>
      <c r="C235" s="140">
        <f>VLOOKUP(B235,'Admin Fees.'!$A$1:$C$46,2,FALSE)</f>
        <v>0.02</v>
      </c>
      <c r="D235" s="506">
        <f>SUMIFS('Inst. by Framework &amp; Suppliers'!$D$2:$D$5720,'Inst. by Framework &amp; Suppliers'!$A$2:$A$5720,$A235,'Inst. by Framework &amp; Suppliers'!$B$2:$B$5720,$B235)</f>
        <v>4265.6699999999992</v>
      </c>
      <c r="E235" s="507">
        <f>SUMIFS('Inst. by Framework &amp; Suppliers'!$E$2:$E$5720,'Inst. by Framework &amp; Suppliers'!$A$2:$A$5720,$A235,'Inst. by Framework &amp; Suppliers'!$B$2:$B$5720,$B235)</f>
        <v>3688.5650000000001</v>
      </c>
      <c r="F235" s="507">
        <f>SUMIFS('Inst. by Framework &amp; Suppliers'!F$2:F$5720,'Inst. by Framework &amp; Suppliers'!$B$2:$B$5720,$B$2:$B$5336,'Inst. by Framework &amp; Suppliers'!$A$2:$A$5720,$A235)</f>
        <v>4425.42</v>
      </c>
      <c r="G235" s="882">
        <f>SUMIFS('Inst. by Framework &amp; Suppliers'!G$2:G$5720,'Inst. by Framework &amp; Suppliers'!$B$2:$B$5720,$B$2:$B$5336,'Inst. by Framework &amp; Suppliers'!$A$2:$A$5720,$A235)</f>
        <v>0</v>
      </c>
      <c r="H235" s="1444">
        <f>SUMIFS('Inst. by Framework &amp; Suppliers'!H$2:H$5720,'Inst. by Framework &amp; Suppliers'!$B$2:$B$5720,$B$2:$B$5336,'Inst. by Framework &amp; Suppliers'!$A$2:$A$5720,$A235)</f>
        <v>0</v>
      </c>
      <c r="I235" s="1445">
        <f>SUMIFS('Inst. by Framework &amp; Suppliers'!I$2:I$5720,'Inst. by Framework &amp; Suppliers'!$B$2:$B$5720,$B$2:$B$5336,'Inst. by Framework &amp; Suppliers'!$A$2:$A$5720,$A235)</f>
        <v>0</v>
      </c>
      <c r="J235" s="1446">
        <f>SUMIFS('Inst. by Framework &amp; Suppliers'!J$2:J$5720,'Inst. by Framework &amp; Suppliers'!$B$2:$B$5720,$B$2:$B$5336,'Inst. by Framework &amp; Suppliers'!$A$2:$A$5720,$A235)</f>
        <v>0</v>
      </c>
      <c r="K235" s="24">
        <f>SUMIFS('Inst. by Framework &amp; Suppliers'!K$2:K$5720,'Inst. by Framework &amp; Suppliers'!$B$2:$B$5720,$B$2:$B$5336,'Inst. by Framework &amp; Suppliers'!$A$2:$A$5720,$A235)</f>
        <v>0</v>
      </c>
      <c r="L235" s="23">
        <f t="shared" si="15"/>
        <v>0</v>
      </c>
      <c r="M235" s="1592">
        <f>SUMIFS('South West Spends'!$AH$1:$AH$5018,'South West Spends'!$A$1:$A$5018,'Institution by Framework Totals'!B235,'South West Spends'!$C$1:$C$5018,'Institution by Framework Totals'!A235)</f>
        <v>0</v>
      </c>
      <c r="N235" s="1592">
        <f t="shared" si="16"/>
        <v>0</v>
      </c>
      <c r="O235" s="1592">
        <f t="shared" si="17"/>
        <v>0</v>
      </c>
      <c r="P235" s="1592">
        <f t="shared" si="18"/>
        <v>0</v>
      </c>
      <c r="Q235" s="14">
        <f t="shared" si="19"/>
        <v>0</v>
      </c>
    </row>
    <row r="236" spans="1:17" x14ac:dyDescent="0.2">
      <c r="A236" s="15" t="s">
        <v>160</v>
      </c>
      <c r="B236" s="13" t="s">
        <v>40</v>
      </c>
      <c r="C236" s="140">
        <f>VLOOKUP(B236,'Admin Fees.'!$A$1:$C$46,2,FALSE)</f>
        <v>0.02</v>
      </c>
      <c r="D236" s="506">
        <f>SUMIFS('Inst. by Framework &amp; Suppliers'!$D$2:$D$5720,'Inst. by Framework &amp; Suppliers'!$A$2:$A$5720,$A236,'Inst. by Framework &amp; Suppliers'!$B$2:$B$5720,$B236)</f>
        <v>362.84999999999997</v>
      </c>
      <c r="E236" s="507">
        <f>SUMIFS('Inst. by Framework &amp; Suppliers'!$E$2:$E$5720,'Inst. by Framework &amp; Suppliers'!$A$2:$A$5720,$A236,'Inst. by Framework &amp; Suppliers'!$B$2:$B$5720,$B236)</f>
        <v>948.96074999999996</v>
      </c>
      <c r="F236" s="507">
        <f>SUMIFS('Inst. by Framework &amp; Suppliers'!F$2:F$5720,'Inst. by Framework &amp; Suppliers'!$B$2:$B$5720,$B$2:$B$5336,'Inst. by Framework &amp; Suppliers'!$A$2:$A$5720,$A236)</f>
        <v>690.78000000000009</v>
      </c>
      <c r="G236" s="882">
        <f>SUMIFS('Inst. by Framework &amp; Suppliers'!G$2:G$5720,'Inst. by Framework &amp; Suppliers'!$B$2:$B$5720,$B$2:$B$5336,'Inst. by Framework &amp; Suppliers'!$A$2:$A$5720,$A236)</f>
        <v>0</v>
      </c>
      <c r="H236" s="1444">
        <f>SUMIFS('Inst. by Framework &amp; Suppliers'!H$2:H$5720,'Inst. by Framework &amp; Suppliers'!$B$2:$B$5720,$B$2:$B$5336,'Inst. by Framework &amp; Suppliers'!$A$2:$A$5720,$A236)</f>
        <v>0</v>
      </c>
      <c r="I236" s="1445">
        <f>SUMIFS('Inst. by Framework &amp; Suppliers'!I$2:I$5720,'Inst. by Framework &amp; Suppliers'!$B$2:$B$5720,$B$2:$B$5336,'Inst. by Framework &amp; Suppliers'!$A$2:$A$5720,$A236)</f>
        <v>0</v>
      </c>
      <c r="J236" s="1446">
        <f>SUMIFS('Inst. by Framework &amp; Suppliers'!J$2:J$5720,'Inst. by Framework &amp; Suppliers'!$B$2:$B$5720,$B$2:$B$5336,'Inst. by Framework &amp; Suppliers'!$A$2:$A$5720,$A236)</f>
        <v>0</v>
      </c>
      <c r="K236" s="24">
        <f>SUMIFS('Inst. by Framework &amp; Suppliers'!K$2:K$5720,'Inst. by Framework &amp; Suppliers'!$B$2:$B$5720,$B$2:$B$5336,'Inst. by Framework &amp; Suppliers'!$A$2:$A$5720,$A236)</f>
        <v>0</v>
      </c>
      <c r="L236" s="23">
        <f t="shared" si="15"/>
        <v>0</v>
      </c>
      <c r="M236" s="1592">
        <f>SUMIFS('South West Spends'!$AH$1:$AH$5018,'South West Spends'!$A$1:$A$5018,'Institution by Framework Totals'!B236,'South West Spends'!$C$1:$C$5018,'Institution by Framework Totals'!A236)</f>
        <v>0</v>
      </c>
      <c r="N236" s="1592">
        <f t="shared" si="16"/>
        <v>0</v>
      </c>
      <c r="O236" s="1592">
        <f t="shared" si="17"/>
        <v>0</v>
      </c>
      <c r="P236" s="1592">
        <f t="shared" si="18"/>
        <v>0</v>
      </c>
      <c r="Q236" s="14">
        <f t="shared" si="19"/>
        <v>0</v>
      </c>
    </row>
    <row r="237" spans="1:17" x14ac:dyDescent="0.2">
      <c r="A237" s="15" t="s">
        <v>159</v>
      </c>
      <c r="B237" s="13" t="s">
        <v>40</v>
      </c>
      <c r="C237" s="140">
        <f>VLOOKUP(B237,'Admin Fees.'!$A$1:$C$46,2,FALSE)</f>
        <v>0.02</v>
      </c>
      <c r="D237" s="506">
        <f>SUMIFS('Inst. by Framework &amp; Suppliers'!$D$2:$D$5720,'Inst. by Framework &amp; Suppliers'!$A$2:$A$5720,$A237,'Inst. by Framework &amp; Suppliers'!$B$2:$B$5720,$B237)</f>
        <v>818.7700000000001</v>
      </c>
      <c r="E237" s="507">
        <f>SUMIFS('Inst. by Framework &amp; Suppliers'!$E$2:$E$5720,'Inst. by Framework &amp; Suppliers'!$A$2:$A$5720,$A237,'Inst. by Framework &amp; Suppliers'!$B$2:$B$5720,$B237)</f>
        <v>634.50999999999988</v>
      </c>
      <c r="F237" s="507">
        <f>SUMIFS('Inst. by Framework &amp; Suppliers'!F$2:F$5720,'Inst. by Framework &amp; Suppliers'!$B$2:$B$5720,$B$2:$B$5336,'Inst. by Framework &amp; Suppliers'!$A$2:$A$5720,$A237)</f>
        <v>127.23000000000002</v>
      </c>
      <c r="G237" s="882">
        <f>SUMIFS('Inst. by Framework &amp; Suppliers'!G$2:G$5720,'Inst. by Framework &amp; Suppliers'!$B$2:$B$5720,$B$2:$B$5336,'Inst. by Framework &amp; Suppliers'!$A$2:$A$5720,$A237)</f>
        <v>0</v>
      </c>
      <c r="H237" s="1444">
        <f>SUMIFS('Inst. by Framework &amp; Suppliers'!H$2:H$5720,'Inst. by Framework &amp; Suppliers'!$B$2:$B$5720,$B$2:$B$5336,'Inst. by Framework &amp; Suppliers'!$A$2:$A$5720,$A237)</f>
        <v>0</v>
      </c>
      <c r="I237" s="1445">
        <f>SUMIFS('Inst. by Framework &amp; Suppliers'!I$2:I$5720,'Inst. by Framework &amp; Suppliers'!$B$2:$B$5720,$B$2:$B$5336,'Inst. by Framework &amp; Suppliers'!$A$2:$A$5720,$A237)</f>
        <v>0</v>
      </c>
      <c r="J237" s="1446">
        <f>SUMIFS('Inst. by Framework &amp; Suppliers'!J$2:J$5720,'Inst. by Framework &amp; Suppliers'!$B$2:$B$5720,$B$2:$B$5336,'Inst. by Framework &amp; Suppliers'!$A$2:$A$5720,$A237)</f>
        <v>0</v>
      </c>
      <c r="K237" s="24">
        <f>SUMIFS('Inst. by Framework &amp; Suppliers'!K$2:K$5720,'Inst. by Framework &amp; Suppliers'!$B$2:$B$5720,$B$2:$B$5336,'Inst. by Framework &amp; Suppliers'!$A$2:$A$5720,$A237)</f>
        <v>0</v>
      </c>
      <c r="L237" s="23">
        <f t="shared" si="15"/>
        <v>0</v>
      </c>
      <c r="M237" s="1592">
        <f>SUMIFS('South West Spends'!$AH$1:$AH$5018,'South West Spends'!$A$1:$A$5018,'Institution by Framework Totals'!B237,'South West Spends'!$C$1:$C$5018,'Institution by Framework Totals'!A237)</f>
        <v>0</v>
      </c>
      <c r="N237" s="1592">
        <f t="shared" si="16"/>
        <v>0</v>
      </c>
      <c r="O237" s="1592">
        <f t="shared" si="17"/>
        <v>0</v>
      </c>
      <c r="P237" s="1592">
        <f t="shared" si="18"/>
        <v>0</v>
      </c>
      <c r="Q237" s="14">
        <f t="shared" si="19"/>
        <v>0</v>
      </c>
    </row>
    <row r="238" spans="1:17" x14ac:dyDescent="0.2">
      <c r="A238" s="15" t="s">
        <v>149</v>
      </c>
      <c r="B238" s="13" t="s">
        <v>40</v>
      </c>
      <c r="C238" s="140">
        <f>VLOOKUP(B238,'Admin Fees.'!$A$1:$C$46,2,FALSE)</f>
        <v>0.02</v>
      </c>
      <c r="D238" s="506">
        <f>SUMIFS('Inst. by Framework &amp; Suppliers'!$D$2:$D$5720,'Inst. by Framework &amp; Suppliers'!$A$2:$A$5720,$A238,'Inst. by Framework &amp; Suppliers'!$B$2:$B$5720,$B238)</f>
        <v>2092.88</v>
      </c>
      <c r="E238" s="507">
        <f>SUMIFS('Inst. by Framework &amp; Suppliers'!$E$2:$E$5720,'Inst. by Framework &amp; Suppliers'!$A$2:$A$5720,$A238,'Inst. by Framework &amp; Suppliers'!$B$2:$B$5720,$B238)</f>
        <v>253.88</v>
      </c>
      <c r="F238" s="507">
        <f>SUMIFS('Inst. by Framework &amp; Suppliers'!F$2:F$5720,'Inst. by Framework &amp; Suppliers'!$B$2:$B$5720,$B$2:$B$5336,'Inst. by Framework &amp; Suppliers'!$A$2:$A$5720,$A238)</f>
        <v>0</v>
      </c>
      <c r="G238" s="882">
        <f>SUMIFS('Inst. by Framework &amp; Suppliers'!G$2:G$5720,'Inst. by Framework &amp; Suppliers'!$B$2:$B$5720,$B$2:$B$5336,'Inst. by Framework &amp; Suppliers'!$A$2:$A$5720,$A238)</f>
        <v>0</v>
      </c>
      <c r="H238" s="1444">
        <f>SUMIFS('Inst. by Framework &amp; Suppliers'!H$2:H$5720,'Inst. by Framework &amp; Suppliers'!$B$2:$B$5720,$B$2:$B$5336,'Inst. by Framework &amp; Suppliers'!$A$2:$A$5720,$A238)</f>
        <v>0</v>
      </c>
      <c r="I238" s="1445">
        <f>SUMIFS('Inst. by Framework &amp; Suppliers'!I$2:I$5720,'Inst. by Framework &amp; Suppliers'!$B$2:$B$5720,$B$2:$B$5336,'Inst. by Framework &amp; Suppliers'!$A$2:$A$5720,$A238)</f>
        <v>0</v>
      </c>
      <c r="J238" s="1446">
        <f>SUMIFS('Inst. by Framework &amp; Suppliers'!J$2:J$5720,'Inst. by Framework &amp; Suppliers'!$B$2:$B$5720,$B$2:$B$5336,'Inst. by Framework &amp; Suppliers'!$A$2:$A$5720,$A238)</f>
        <v>0</v>
      </c>
      <c r="K238" s="24">
        <f>SUMIFS('Inst. by Framework &amp; Suppliers'!K$2:K$5720,'Inst. by Framework &amp; Suppliers'!$B$2:$B$5720,$B$2:$B$5336,'Inst. by Framework &amp; Suppliers'!$A$2:$A$5720,$A238)</f>
        <v>0</v>
      </c>
      <c r="L238" s="23">
        <f t="shared" si="15"/>
        <v>0</v>
      </c>
      <c r="M238" s="1592">
        <f>SUMIFS('South West Spends'!$AH$1:$AH$5018,'South West Spends'!$A$1:$A$5018,'Institution by Framework Totals'!B238,'South West Spends'!$C$1:$C$5018,'Institution by Framework Totals'!A238)</f>
        <v>0</v>
      </c>
      <c r="N238" s="1592">
        <f t="shared" si="16"/>
        <v>0</v>
      </c>
      <c r="O238" s="1592">
        <f t="shared" si="17"/>
        <v>0</v>
      </c>
      <c r="P238" s="1592">
        <f t="shared" si="18"/>
        <v>0</v>
      </c>
      <c r="Q238" s="14">
        <f t="shared" si="19"/>
        <v>0</v>
      </c>
    </row>
    <row r="239" spans="1:17" x14ac:dyDescent="0.2">
      <c r="A239" s="15" t="s">
        <v>127</v>
      </c>
      <c r="B239" s="13" t="s">
        <v>40</v>
      </c>
      <c r="C239" s="140">
        <f>VLOOKUP(B239,'Admin Fees.'!$A$1:$C$46,2,FALSE)</f>
        <v>0.02</v>
      </c>
      <c r="D239" s="506">
        <f>SUMIFS('Inst. by Framework &amp; Suppliers'!$D$2:$D$5720,'Inst. by Framework &amp; Suppliers'!$A$2:$A$5720,$A239,'Inst. by Framework &amp; Suppliers'!$B$2:$B$5720,$B239)</f>
        <v>3.02</v>
      </c>
      <c r="E239" s="507">
        <f>SUMIFS('Inst. by Framework &amp; Suppliers'!$E$2:$E$5720,'Inst. by Framework &amp; Suppliers'!$A$2:$A$5720,$A239,'Inst. by Framework &amp; Suppliers'!$B$2:$B$5720,$B239)</f>
        <v>3619.04</v>
      </c>
      <c r="F239" s="507">
        <f>SUMIFS('Inst. by Framework &amp; Suppliers'!F$2:F$5720,'Inst. by Framework &amp; Suppliers'!$B$2:$B$5720,$B$2:$B$5336,'Inst. by Framework &amp; Suppliers'!$A$2:$A$5720,$A239)</f>
        <v>3927.4799999999996</v>
      </c>
      <c r="G239" s="882">
        <f>SUMIFS('Inst. by Framework &amp; Suppliers'!G$2:G$5720,'Inst. by Framework &amp; Suppliers'!$B$2:$B$5720,$B$2:$B$5336,'Inst. by Framework &amp; Suppliers'!$A$2:$A$5720,$A239)</f>
        <v>0</v>
      </c>
      <c r="H239" s="1444">
        <f>SUMIFS('Inst. by Framework &amp; Suppliers'!H$2:H$5720,'Inst. by Framework &amp; Suppliers'!$B$2:$B$5720,$B$2:$B$5336,'Inst. by Framework &amp; Suppliers'!$A$2:$A$5720,$A239)</f>
        <v>0</v>
      </c>
      <c r="I239" s="1445">
        <f>SUMIFS('Inst. by Framework &amp; Suppliers'!I$2:I$5720,'Inst. by Framework &amp; Suppliers'!$B$2:$B$5720,$B$2:$B$5336,'Inst. by Framework &amp; Suppliers'!$A$2:$A$5720,$A239)</f>
        <v>0</v>
      </c>
      <c r="J239" s="1446">
        <f>SUMIFS('Inst. by Framework &amp; Suppliers'!J$2:J$5720,'Inst. by Framework &amp; Suppliers'!$B$2:$B$5720,$B$2:$B$5336,'Inst. by Framework &amp; Suppliers'!$A$2:$A$5720,$A239)</f>
        <v>0</v>
      </c>
      <c r="K239" s="24">
        <f>SUMIFS('Inst. by Framework &amp; Suppliers'!K$2:K$5720,'Inst. by Framework &amp; Suppliers'!$B$2:$B$5720,$B$2:$B$5336,'Inst. by Framework &amp; Suppliers'!$A$2:$A$5720,$A239)</f>
        <v>0</v>
      </c>
      <c r="L239" s="23">
        <f t="shared" si="15"/>
        <v>0</v>
      </c>
      <c r="M239" s="1592">
        <f>SUMIFS('South West Spends'!$AH$1:$AH$5018,'South West Spends'!$A$1:$A$5018,'Institution by Framework Totals'!B239,'South West Spends'!$C$1:$C$5018,'Institution by Framework Totals'!A239)</f>
        <v>0</v>
      </c>
      <c r="N239" s="1592">
        <f t="shared" si="16"/>
        <v>0</v>
      </c>
      <c r="O239" s="1592">
        <f t="shared" si="17"/>
        <v>0</v>
      </c>
      <c r="P239" s="1592">
        <f t="shared" si="18"/>
        <v>0</v>
      </c>
      <c r="Q239" s="14">
        <f t="shared" si="19"/>
        <v>0</v>
      </c>
    </row>
    <row r="240" spans="1:17" x14ac:dyDescent="0.2">
      <c r="A240" s="15" t="s">
        <v>128</v>
      </c>
      <c r="B240" s="13" t="s">
        <v>40</v>
      </c>
      <c r="C240" s="140">
        <f>VLOOKUP(B240,'Admin Fees.'!$A$1:$C$46,2,FALSE)</f>
        <v>0.02</v>
      </c>
      <c r="D240" s="506">
        <f>SUMIFS('Inst. by Framework &amp; Suppliers'!$D$2:$D$5720,'Inst. by Framework &amp; Suppliers'!$A$2:$A$5720,$A240,'Inst. by Framework &amp; Suppliers'!$B$2:$B$5720,$B240)</f>
        <v>4739.2999999999993</v>
      </c>
      <c r="E240" s="507">
        <f>SUMIFS('Inst. by Framework &amp; Suppliers'!$E$2:$E$5720,'Inst. by Framework &amp; Suppliers'!$A$2:$A$5720,$A240,'Inst. by Framework &amp; Suppliers'!$B$2:$B$5720,$B240)</f>
        <v>3224.6307500000003</v>
      </c>
      <c r="F240" s="507">
        <f>SUMIFS('Inst. by Framework &amp; Suppliers'!F$2:F$5720,'Inst. by Framework &amp; Suppliers'!$B$2:$B$5720,$B$2:$B$5336,'Inst. by Framework &amp; Suppliers'!$A$2:$A$5720,$A240)</f>
        <v>73.97999999999999</v>
      </c>
      <c r="G240" s="882">
        <f>SUMIFS('Inst. by Framework &amp; Suppliers'!G$2:G$5720,'Inst. by Framework &amp; Suppliers'!$B$2:$B$5720,$B$2:$B$5336,'Inst. by Framework &amp; Suppliers'!$A$2:$A$5720,$A240)</f>
        <v>0</v>
      </c>
      <c r="H240" s="1444">
        <f>SUMIFS('Inst. by Framework &amp; Suppliers'!H$2:H$5720,'Inst. by Framework &amp; Suppliers'!$B$2:$B$5720,$B$2:$B$5336,'Inst. by Framework &amp; Suppliers'!$A$2:$A$5720,$A240)</f>
        <v>0</v>
      </c>
      <c r="I240" s="1445">
        <f>SUMIFS('Inst. by Framework &amp; Suppliers'!I$2:I$5720,'Inst. by Framework &amp; Suppliers'!$B$2:$B$5720,$B$2:$B$5336,'Inst. by Framework &amp; Suppliers'!$A$2:$A$5720,$A240)</f>
        <v>0</v>
      </c>
      <c r="J240" s="1446">
        <f>SUMIFS('Inst. by Framework &amp; Suppliers'!J$2:J$5720,'Inst. by Framework &amp; Suppliers'!$B$2:$B$5720,$B$2:$B$5336,'Inst. by Framework &amp; Suppliers'!$A$2:$A$5720,$A240)</f>
        <v>0</v>
      </c>
      <c r="K240" s="24">
        <f>SUMIFS('Inst. by Framework &amp; Suppliers'!K$2:K$5720,'Inst. by Framework &amp; Suppliers'!$B$2:$B$5720,$B$2:$B$5336,'Inst. by Framework &amp; Suppliers'!$A$2:$A$5720,$A240)</f>
        <v>0</v>
      </c>
      <c r="L240" s="23">
        <f t="shared" si="15"/>
        <v>0</v>
      </c>
      <c r="M240" s="1592">
        <f>SUMIFS('South West Spends'!$AH$1:$AH$5018,'South West Spends'!$A$1:$A$5018,'Institution by Framework Totals'!B240,'South West Spends'!$C$1:$C$5018,'Institution by Framework Totals'!A240)</f>
        <v>0</v>
      </c>
      <c r="N240" s="1592">
        <f t="shared" si="16"/>
        <v>0</v>
      </c>
      <c r="O240" s="1592">
        <f t="shared" si="17"/>
        <v>0</v>
      </c>
      <c r="P240" s="1592">
        <f t="shared" si="18"/>
        <v>0</v>
      </c>
      <c r="Q240" s="14">
        <f t="shared" si="19"/>
        <v>0</v>
      </c>
    </row>
    <row r="241" spans="1:17" x14ac:dyDescent="0.2">
      <c r="A241" s="15" t="s">
        <v>129</v>
      </c>
      <c r="B241" s="13" t="s">
        <v>40</v>
      </c>
      <c r="C241" s="140">
        <f>VLOOKUP(B241,'Admin Fees.'!$A$1:$C$46,2,FALSE)</f>
        <v>0.02</v>
      </c>
      <c r="D241" s="506">
        <f>SUMIFS('Inst. by Framework &amp; Suppliers'!$D$2:$D$5720,'Inst. by Framework &amp; Suppliers'!$A$2:$A$5720,$A241,'Inst. by Framework &amp; Suppliers'!$B$2:$B$5720,$B241)</f>
        <v>243.63</v>
      </c>
      <c r="E241" s="507">
        <f>SUMIFS('Inst. by Framework &amp; Suppliers'!$E$2:$E$5720,'Inst. by Framework &amp; Suppliers'!$A$2:$A$5720,$A241,'Inst. by Framework &amp; Suppliers'!$B$2:$B$5720,$B241)</f>
        <v>780.88</v>
      </c>
      <c r="F241" s="507">
        <f>SUMIFS('Inst. by Framework &amp; Suppliers'!F$2:F$5720,'Inst. by Framework &amp; Suppliers'!$B$2:$B$5720,$B$2:$B$5336,'Inst. by Framework &amp; Suppliers'!$A$2:$A$5720,$A241)</f>
        <v>7497.1099999999988</v>
      </c>
      <c r="G241" s="882">
        <f>SUMIFS('Inst. by Framework &amp; Suppliers'!G$2:G$5720,'Inst. by Framework &amp; Suppliers'!$B$2:$B$5720,$B$2:$B$5336,'Inst. by Framework &amp; Suppliers'!$A$2:$A$5720,$A241)</f>
        <v>0</v>
      </c>
      <c r="H241" s="1444">
        <f>SUMIFS('Inst. by Framework &amp; Suppliers'!H$2:H$5720,'Inst. by Framework &amp; Suppliers'!$B$2:$B$5720,$B$2:$B$5336,'Inst. by Framework &amp; Suppliers'!$A$2:$A$5720,$A241)</f>
        <v>0</v>
      </c>
      <c r="I241" s="1445">
        <f>SUMIFS('Inst. by Framework &amp; Suppliers'!I$2:I$5720,'Inst. by Framework &amp; Suppliers'!$B$2:$B$5720,$B$2:$B$5336,'Inst. by Framework &amp; Suppliers'!$A$2:$A$5720,$A241)</f>
        <v>0</v>
      </c>
      <c r="J241" s="1446">
        <f>SUMIFS('Inst. by Framework &amp; Suppliers'!J$2:J$5720,'Inst. by Framework &amp; Suppliers'!$B$2:$B$5720,$B$2:$B$5336,'Inst. by Framework &amp; Suppliers'!$A$2:$A$5720,$A241)</f>
        <v>0</v>
      </c>
      <c r="K241" s="24">
        <f>SUMIFS('Inst. by Framework &amp; Suppliers'!K$2:K$5720,'Inst. by Framework &amp; Suppliers'!$B$2:$B$5720,$B$2:$B$5336,'Inst. by Framework &amp; Suppliers'!$A$2:$A$5720,$A241)</f>
        <v>0</v>
      </c>
      <c r="L241" s="23">
        <f t="shared" si="15"/>
        <v>0</v>
      </c>
      <c r="M241" s="1592">
        <f>SUMIFS('South West Spends'!$AH$1:$AH$5018,'South West Spends'!$A$1:$A$5018,'Institution by Framework Totals'!B241,'South West Spends'!$C$1:$C$5018,'Institution by Framework Totals'!A241)</f>
        <v>0</v>
      </c>
      <c r="N241" s="1592">
        <f t="shared" si="16"/>
        <v>0</v>
      </c>
      <c r="O241" s="1592">
        <f t="shared" si="17"/>
        <v>0</v>
      </c>
      <c r="P241" s="1592">
        <f t="shared" si="18"/>
        <v>0</v>
      </c>
      <c r="Q241" s="14">
        <f t="shared" si="19"/>
        <v>0</v>
      </c>
    </row>
    <row r="242" spans="1:17" x14ac:dyDescent="0.2">
      <c r="A242" s="15" t="s">
        <v>130</v>
      </c>
      <c r="B242" s="13" t="s">
        <v>40</v>
      </c>
      <c r="C242" s="140">
        <f>VLOOKUP(B242,'Admin Fees.'!$A$1:$C$46,2,FALSE)</f>
        <v>0.02</v>
      </c>
      <c r="D242" s="506">
        <f>SUMIFS('Inst. by Framework &amp; Suppliers'!$D$2:$D$5720,'Inst. by Framework &amp; Suppliers'!$A$2:$A$5720,$A242,'Inst. by Framework &amp; Suppliers'!$B$2:$B$5720,$B242)</f>
        <v>694.16000000000008</v>
      </c>
      <c r="E242" s="507">
        <f>SUMIFS('Inst. by Framework &amp; Suppliers'!$E$2:$E$5720,'Inst. by Framework &amp; Suppliers'!$A$2:$A$5720,$A242,'Inst. by Framework &amp; Suppliers'!$B$2:$B$5720,$B242)</f>
        <v>411.04</v>
      </c>
      <c r="F242" s="507">
        <f>SUMIFS('Inst. by Framework &amp; Suppliers'!F$2:F$5720,'Inst. by Framework &amp; Suppliers'!$B$2:$B$5720,$B$2:$B$5336,'Inst. by Framework &amp; Suppliers'!$A$2:$A$5720,$A242)</f>
        <v>276.27000000000004</v>
      </c>
      <c r="G242" s="882">
        <f>SUMIFS('Inst. by Framework &amp; Suppliers'!G$2:G$5720,'Inst. by Framework &amp; Suppliers'!$B$2:$B$5720,$B$2:$B$5336,'Inst. by Framework &amp; Suppliers'!$A$2:$A$5720,$A242)</f>
        <v>0</v>
      </c>
      <c r="H242" s="1444">
        <f>SUMIFS('Inst. by Framework &amp; Suppliers'!H$2:H$5720,'Inst. by Framework &amp; Suppliers'!$B$2:$B$5720,$B$2:$B$5336,'Inst. by Framework &amp; Suppliers'!$A$2:$A$5720,$A242)</f>
        <v>0</v>
      </c>
      <c r="I242" s="1445">
        <f>SUMIFS('Inst. by Framework &amp; Suppliers'!I$2:I$5720,'Inst. by Framework &amp; Suppliers'!$B$2:$B$5720,$B$2:$B$5336,'Inst. by Framework &amp; Suppliers'!$A$2:$A$5720,$A242)</f>
        <v>0</v>
      </c>
      <c r="J242" s="1446">
        <f>SUMIFS('Inst. by Framework &amp; Suppliers'!J$2:J$5720,'Inst. by Framework &amp; Suppliers'!$B$2:$B$5720,$B$2:$B$5336,'Inst. by Framework &amp; Suppliers'!$A$2:$A$5720,$A242)</f>
        <v>0</v>
      </c>
      <c r="K242" s="24">
        <f>SUMIFS('Inst. by Framework &amp; Suppliers'!K$2:K$5720,'Inst. by Framework &amp; Suppliers'!$B$2:$B$5720,$B$2:$B$5336,'Inst. by Framework &amp; Suppliers'!$A$2:$A$5720,$A242)</f>
        <v>0</v>
      </c>
      <c r="L242" s="23">
        <f t="shared" si="15"/>
        <v>0</v>
      </c>
      <c r="M242" s="1592">
        <f>SUMIFS('South West Spends'!$AH$1:$AH$5018,'South West Spends'!$A$1:$A$5018,'Institution by Framework Totals'!B242,'South West Spends'!$C$1:$C$5018,'Institution by Framework Totals'!A242)</f>
        <v>0</v>
      </c>
      <c r="N242" s="1592">
        <f t="shared" si="16"/>
        <v>0</v>
      </c>
      <c r="O242" s="1592">
        <f t="shared" si="17"/>
        <v>0</v>
      </c>
      <c r="P242" s="1592">
        <f t="shared" si="18"/>
        <v>0</v>
      </c>
      <c r="Q242" s="14">
        <f t="shared" si="19"/>
        <v>0</v>
      </c>
    </row>
    <row r="243" spans="1:17" x14ac:dyDescent="0.2">
      <c r="A243" s="15" t="s">
        <v>131</v>
      </c>
      <c r="B243" s="13" t="s">
        <v>40</v>
      </c>
      <c r="C243" s="140">
        <f>VLOOKUP(B243,'Admin Fees.'!$A$1:$C$46,2,FALSE)</f>
        <v>0.02</v>
      </c>
      <c r="D243" s="506">
        <f>SUMIFS('Inst. by Framework &amp; Suppliers'!$D$2:$D$5720,'Inst. by Framework &amp; Suppliers'!$A$2:$A$5720,$A243,'Inst. by Framework &amp; Suppliers'!$B$2:$B$5720,$B243)</f>
        <v>30132.030000000006</v>
      </c>
      <c r="E243" s="507">
        <f>SUMIFS('Inst. by Framework &amp; Suppliers'!$E$2:$E$5720,'Inst. by Framework &amp; Suppliers'!$A$2:$A$5720,$A243,'Inst. by Framework &amp; Suppliers'!$B$2:$B$5720,$B243)</f>
        <v>34454.07</v>
      </c>
      <c r="F243" s="507">
        <f>SUMIFS('Inst. by Framework &amp; Suppliers'!F$2:F$5720,'Inst. by Framework &amp; Suppliers'!$B$2:$B$5720,$B$2:$B$5336,'Inst. by Framework &amp; Suppliers'!$A$2:$A$5720,$A243)</f>
        <v>23463.550000000003</v>
      </c>
      <c r="G243" s="882">
        <f>SUMIFS('Inst. by Framework &amp; Suppliers'!G$2:G$5720,'Inst. by Framework &amp; Suppliers'!$B$2:$B$5720,$B$2:$B$5336,'Inst. by Framework &amp; Suppliers'!$A$2:$A$5720,$A243)</f>
        <v>0</v>
      </c>
      <c r="H243" s="1444">
        <f>SUMIFS('Inst. by Framework &amp; Suppliers'!H$2:H$5720,'Inst. by Framework &amp; Suppliers'!$B$2:$B$5720,$B$2:$B$5336,'Inst. by Framework &amp; Suppliers'!$A$2:$A$5720,$A243)</f>
        <v>0</v>
      </c>
      <c r="I243" s="1445">
        <f>SUMIFS('Inst. by Framework &amp; Suppliers'!I$2:I$5720,'Inst. by Framework &amp; Suppliers'!$B$2:$B$5720,$B$2:$B$5336,'Inst. by Framework &amp; Suppliers'!$A$2:$A$5720,$A243)</f>
        <v>0</v>
      </c>
      <c r="J243" s="1446">
        <f>SUMIFS('Inst. by Framework &amp; Suppliers'!J$2:J$5720,'Inst. by Framework &amp; Suppliers'!$B$2:$B$5720,$B$2:$B$5336,'Inst. by Framework &amp; Suppliers'!$A$2:$A$5720,$A243)</f>
        <v>0</v>
      </c>
      <c r="K243" s="24">
        <f>SUMIFS('Inst. by Framework &amp; Suppliers'!K$2:K$5720,'Inst. by Framework &amp; Suppliers'!$B$2:$B$5720,$B$2:$B$5336,'Inst. by Framework &amp; Suppliers'!$A$2:$A$5720,$A243)</f>
        <v>0</v>
      </c>
      <c r="L243" s="23">
        <f t="shared" si="15"/>
        <v>0</v>
      </c>
      <c r="M243" s="1592">
        <f>SUMIFS('South West Spends'!$AH$1:$AH$5018,'South West Spends'!$A$1:$A$5018,'Institution by Framework Totals'!B243,'South West Spends'!$C$1:$C$5018,'Institution by Framework Totals'!A243)</f>
        <v>0</v>
      </c>
      <c r="N243" s="1592">
        <f t="shared" si="16"/>
        <v>0</v>
      </c>
      <c r="O243" s="1592">
        <f t="shared" si="17"/>
        <v>0</v>
      </c>
      <c r="P243" s="1592">
        <f t="shared" si="18"/>
        <v>0</v>
      </c>
      <c r="Q243" s="14">
        <f t="shared" si="19"/>
        <v>0</v>
      </c>
    </row>
    <row r="244" spans="1:17" x14ac:dyDescent="0.2">
      <c r="A244" s="15" t="s">
        <v>132</v>
      </c>
      <c r="B244" s="13" t="s">
        <v>40</v>
      </c>
      <c r="C244" s="140">
        <f>VLOOKUP(B244,'Admin Fees.'!$A$1:$C$46,2,FALSE)</f>
        <v>0.02</v>
      </c>
      <c r="D244" s="506">
        <f>SUMIFS('Inst. by Framework &amp; Suppliers'!$D$2:$D$5720,'Inst. by Framework &amp; Suppliers'!$A$2:$A$5720,$A244,'Inst. by Framework &amp; Suppliers'!$B$2:$B$5720,$B244)</f>
        <v>1356.4199999999998</v>
      </c>
      <c r="E244" s="507">
        <f>SUMIFS('Inst. by Framework &amp; Suppliers'!$E$2:$E$5720,'Inst. by Framework &amp; Suppliers'!$A$2:$A$5720,$A244,'Inst. by Framework &amp; Suppliers'!$B$2:$B$5720,$B244)</f>
        <v>465.37</v>
      </c>
      <c r="F244" s="507">
        <f>SUMIFS('Inst. by Framework &amp; Suppliers'!F$2:F$5720,'Inst. by Framework &amp; Suppliers'!$B$2:$B$5720,$B$2:$B$5336,'Inst. by Framework &amp; Suppliers'!$A$2:$A$5720,$A244)</f>
        <v>269.49999999999994</v>
      </c>
      <c r="G244" s="882">
        <f>SUMIFS('Inst. by Framework &amp; Suppliers'!G$2:G$5720,'Inst. by Framework &amp; Suppliers'!$B$2:$B$5720,$B$2:$B$5336,'Inst. by Framework &amp; Suppliers'!$A$2:$A$5720,$A244)</f>
        <v>0</v>
      </c>
      <c r="H244" s="1444">
        <f>SUMIFS('Inst. by Framework &amp; Suppliers'!H$2:H$5720,'Inst. by Framework &amp; Suppliers'!$B$2:$B$5720,$B$2:$B$5336,'Inst. by Framework &amp; Suppliers'!$A$2:$A$5720,$A244)</f>
        <v>0</v>
      </c>
      <c r="I244" s="1445">
        <f>SUMIFS('Inst. by Framework &amp; Suppliers'!I$2:I$5720,'Inst. by Framework &amp; Suppliers'!$B$2:$B$5720,$B$2:$B$5336,'Inst. by Framework &amp; Suppliers'!$A$2:$A$5720,$A244)</f>
        <v>0</v>
      </c>
      <c r="J244" s="1446">
        <f>SUMIFS('Inst. by Framework &amp; Suppliers'!J$2:J$5720,'Inst. by Framework &amp; Suppliers'!$B$2:$B$5720,$B$2:$B$5336,'Inst. by Framework &amp; Suppliers'!$A$2:$A$5720,$A244)</f>
        <v>0</v>
      </c>
      <c r="K244" s="24">
        <f>SUMIFS('Inst. by Framework &amp; Suppliers'!K$2:K$5720,'Inst. by Framework &amp; Suppliers'!$B$2:$B$5720,$B$2:$B$5336,'Inst. by Framework &amp; Suppliers'!$A$2:$A$5720,$A244)</f>
        <v>0</v>
      </c>
      <c r="L244" s="23">
        <f t="shared" si="15"/>
        <v>0</v>
      </c>
      <c r="M244" s="1592">
        <f>SUMIFS('South West Spends'!$AH$1:$AH$5018,'South West Spends'!$A$1:$A$5018,'Institution by Framework Totals'!B244,'South West Spends'!$C$1:$C$5018,'Institution by Framework Totals'!A244)</f>
        <v>0</v>
      </c>
      <c r="N244" s="1592">
        <f t="shared" si="16"/>
        <v>0</v>
      </c>
      <c r="O244" s="1592">
        <f t="shared" si="17"/>
        <v>0</v>
      </c>
      <c r="P244" s="1592">
        <f t="shared" si="18"/>
        <v>0</v>
      </c>
      <c r="Q244" s="14">
        <f t="shared" si="19"/>
        <v>0</v>
      </c>
    </row>
    <row r="245" spans="1:17" x14ac:dyDescent="0.2">
      <c r="A245" s="15" t="s">
        <v>133</v>
      </c>
      <c r="B245" s="13" t="s">
        <v>40</v>
      </c>
      <c r="C245" s="140">
        <f>VLOOKUP(B245,'Admin Fees.'!$A$1:$C$46,2,FALSE)</f>
        <v>0.02</v>
      </c>
      <c r="D245" s="506">
        <f>SUMIFS('Inst. by Framework &amp; Suppliers'!$D$2:$D$5720,'Inst. by Framework &amp; Suppliers'!$A$2:$A$5720,$A245,'Inst. by Framework &amp; Suppliers'!$B$2:$B$5720,$B245)</f>
        <v>684.95</v>
      </c>
      <c r="E245" s="507">
        <f>SUMIFS('Inst. by Framework &amp; Suppliers'!$E$2:$E$5720,'Inst. by Framework &amp; Suppliers'!$A$2:$A$5720,$A245,'Inst. by Framework &amp; Suppliers'!$B$2:$B$5720,$B245)</f>
        <v>875.2</v>
      </c>
      <c r="F245" s="507">
        <f>SUMIFS('Inst. by Framework &amp; Suppliers'!F$2:F$5720,'Inst. by Framework &amp; Suppliers'!$B$2:$B$5720,$B$2:$B$5336,'Inst. by Framework &amp; Suppliers'!$A$2:$A$5720,$A245)</f>
        <v>567.44999999999993</v>
      </c>
      <c r="G245" s="882">
        <f>SUMIFS('Inst. by Framework &amp; Suppliers'!G$2:G$5720,'Inst. by Framework &amp; Suppliers'!$B$2:$B$5720,$B$2:$B$5336,'Inst. by Framework &amp; Suppliers'!$A$2:$A$5720,$A245)</f>
        <v>0</v>
      </c>
      <c r="H245" s="1444">
        <f>SUMIFS('Inst. by Framework &amp; Suppliers'!H$2:H$5720,'Inst. by Framework &amp; Suppliers'!$B$2:$B$5720,$B$2:$B$5336,'Inst. by Framework &amp; Suppliers'!$A$2:$A$5720,$A245)</f>
        <v>0</v>
      </c>
      <c r="I245" s="1445">
        <f>SUMIFS('Inst. by Framework &amp; Suppliers'!I$2:I$5720,'Inst. by Framework &amp; Suppliers'!$B$2:$B$5720,$B$2:$B$5336,'Inst. by Framework &amp; Suppliers'!$A$2:$A$5720,$A245)</f>
        <v>0</v>
      </c>
      <c r="J245" s="1446">
        <f>SUMIFS('Inst. by Framework &amp; Suppliers'!J$2:J$5720,'Inst. by Framework &amp; Suppliers'!$B$2:$B$5720,$B$2:$B$5336,'Inst. by Framework &amp; Suppliers'!$A$2:$A$5720,$A245)</f>
        <v>0</v>
      </c>
      <c r="K245" s="24">
        <f>SUMIFS('Inst. by Framework &amp; Suppliers'!K$2:K$5720,'Inst. by Framework &amp; Suppliers'!$B$2:$B$5720,$B$2:$B$5336,'Inst. by Framework &amp; Suppliers'!$A$2:$A$5720,$A245)</f>
        <v>0</v>
      </c>
      <c r="L245" s="23">
        <f t="shared" si="15"/>
        <v>0</v>
      </c>
      <c r="M245" s="1592">
        <f>SUMIFS('South West Spends'!$AH$1:$AH$5018,'South West Spends'!$A$1:$A$5018,'Institution by Framework Totals'!B245,'South West Spends'!$C$1:$C$5018,'Institution by Framework Totals'!A245)</f>
        <v>0</v>
      </c>
      <c r="N245" s="1592">
        <f t="shared" si="16"/>
        <v>0</v>
      </c>
      <c r="O245" s="1592">
        <f t="shared" si="17"/>
        <v>0</v>
      </c>
      <c r="P245" s="1592">
        <f t="shared" si="18"/>
        <v>0</v>
      </c>
      <c r="Q245" s="14">
        <f t="shared" si="19"/>
        <v>0</v>
      </c>
    </row>
    <row r="246" spans="1:17" x14ac:dyDescent="0.2">
      <c r="A246" s="15" t="s">
        <v>134</v>
      </c>
      <c r="B246" s="13" t="s">
        <v>40</v>
      </c>
      <c r="C246" s="140">
        <f>VLOOKUP(B246,'Admin Fees.'!$A$1:$C$46,2,FALSE)</f>
        <v>0.02</v>
      </c>
      <c r="D246" s="506">
        <f>SUMIFS('Inst. by Framework &amp; Suppliers'!$D$2:$D$5720,'Inst. by Framework &amp; Suppliers'!$A$2:$A$5720,$A246,'Inst. by Framework &amp; Suppliers'!$B$2:$B$5720,$B246)</f>
        <v>9670.5499999999993</v>
      </c>
      <c r="E246" s="507">
        <f>SUMIFS('Inst. by Framework &amp; Suppliers'!$E$2:$E$5720,'Inst. by Framework &amp; Suppliers'!$A$2:$A$5720,$A246,'Inst. by Framework &amp; Suppliers'!$B$2:$B$5720,$B246)</f>
        <v>12214.66</v>
      </c>
      <c r="F246" s="507">
        <f>SUMIFS('Inst. by Framework &amp; Suppliers'!F$2:F$5720,'Inst. by Framework &amp; Suppliers'!$B$2:$B$5720,$B$2:$B$5336,'Inst. by Framework &amp; Suppliers'!$A$2:$A$5720,$A246)</f>
        <v>3284.9999999999995</v>
      </c>
      <c r="G246" s="882">
        <f>SUMIFS('Inst. by Framework &amp; Suppliers'!G$2:G$5720,'Inst. by Framework &amp; Suppliers'!$B$2:$B$5720,$B$2:$B$5336,'Inst. by Framework &amp; Suppliers'!$A$2:$A$5720,$A246)</f>
        <v>0</v>
      </c>
      <c r="H246" s="1444">
        <f>SUMIFS('Inst. by Framework &amp; Suppliers'!H$2:H$5720,'Inst. by Framework &amp; Suppliers'!$B$2:$B$5720,$B$2:$B$5336,'Inst. by Framework &amp; Suppliers'!$A$2:$A$5720,$A246)</f>
        <v>0</v>
      </c>
      <c r="I246" s="1445">
        <f>SUMIFS('Inst. by Framework &amp; Suppliers'!I$2:I$5720,'Inst. by Framework &amp; Suppliers'!$B$2:$B$5720,$B$2:$B$5336,'Inst. by Framework &amp; Suppliers'!$A$2:$A$5720,$A246)</f>
        <v>0</v>
      </c>
      <c r="J246" s="1446">
        <f>SUMIFS('Inst. by Framework &amp; Suppliers'!J$2:J$5720,'Inst. by Framework &amp; Suppliers'!$B$2:$B$5720,$B$2:$B$5336,'Inst. by Framework &amp; Suppliers'!$A$2:$A$5720,$A246)</f>
        <v>0</v>
      </c>
      <c r="K246" s="24">
        <f>SUMIFS('Inst. by Framework &amp; Suppliers'!K$2:K$5720,'Inst. by Framework &amp; Suppliers'!$B$2:$B$5720,$B$2:$B$5336,'Inst. by Framework &amp; Suppliers'!$A$2:$A$5720,$A246)</f>
        <v>0</v>
      </c>
      <c r="L246" s="23">
        <f t="shared" si="15"/>
        <v>0</v>
      </c>
      <c r="M246" s="1592">
        <f>SUMIFS('South West Spends'!$AH$1:$AH$5018,'South West Spends'!$A$1:$A$5018,'Institution by Framework Totals'!B246,'South West Spends'!$C$1:$C$5018,'Institution by Framework Totals'!A246)</f>
        <v>0</v>
      </c>
      <c r="N246" s="1592">
        <f t="shared" si="16"/>
        <v>0</v>
      </c>
      <c r="O246" s="1592">
        <f t="shared" si="17"/>
        <v>0</v>
      </c>
      <c r="P246" s="1592">
        <f t="shared" si="18"/>
        <v>0</v>
      </c>
      <c r="Q246" s="14">
        <f t="shared" si="19"/>
        <v>0</v>
      </c>
    </row>
    <row r="247" spans="1:17" x14ac:dyDescent="0.2">
      <c r="A247" s="15" t="s">
        <v>135</v>
      </c>
      <c r="B247" s="13" t="s">
        <v>40</v>
      </c>
      <c r="C247" s="140">
        <f>VLOOKUP(B247,'Admin Fees.'!$A$1:$C$46,2,FALSE)</f>
        <v>0.02</v>
      </c>
      <c r="D247" s="506">
        <f>SUMIFS('Inst. by Framework &amp; Suppliers'!$D$2:$D$5720,'Inst. by Framework &amp; Suppliers'!$A$2:$A$5720,$A247,'Inst. by Framework &amp; Suppliers'!$B$2:$B$5720,$B247)</f>
        <v>7661.21</v>
      </c>
      <c r="E247" s="507">
        <f>SUMIFS('Inst. by Framework &amp; Suppliers'!$E$2:$E$5720,'Inst. by Framework &amp; Suppliers'!$A$2:$A$5720,$A247,'Inst. by Framework &amp; Suppliers'!$B$2:$B$5720,$B247)</f>
        <v>7197.5662500000008</v>
      </c>
      <c r="F247" s="507">
        <f>SUMIFS('Inst. by Framework &amp; Suppliers'!F$2:F$5720,'Inst. by Framework &amp; Suppliers'!$B$2:$B$5720,$B$2:$B$5336,'Inst. by Framework &amp; Suppliers'!$A$2:$A$5720,$A247)</f>
        <v>4233.0600000000004</v>
      </c>
      <c r="G247" s="882">
        <f>SUMIFS('Inst. by Framework &amp; Suppliers'!G$2:G$5720,'Inst. by Framework &amp; Suppliers'!$B$2:$B$5720,$B$2:$B$5336,'Inst. by Framework &amp; Suppliers'!$A$2:$A$5720,$A247)</f>
        <v>0</v>
      </c>
      <c r="H247" s="1444">
        <f>SUMIFS('Inst. by Framework &amp; Suppliers'!H$2:H$5720,'Inst. by Framework &amp; Suppliers'!$B$2:$B$5720,$B$2:$B$5336,'Inst. by Framework &amp; Suppliers'!$A$2:$A$5720,$A247)</f>
        <v>0</v>
      </c>
      <c r="I247" s="1445">
        <f>SUMIFS('Inst. by Framework &amp; Suppliers'!I$2:I$5720,'Inst. by Framework &amp; Suppliers'!$B$2:$B$5720,$B$2:$B$5336,'Inst. by Framework &amp; Suppliers'!$A$2:$A$5720,$A247)</f>
        <v>0</v>
      </c>
      <c r="J247" s="1446">
        <f>SUMIFS('Inst. by Framework &amp; Suppliers'!J$2:J$5720,'Inst. by Framework &amp; Suppliers'!$B$2:$B$5720,$B$2:$B$5336,'Inst. by Framework &amp; Suppliers'!$A$2:$A$5720,$A247)</f>
        <v>0</v>
      </c>
      <c r="K247" s="24">
        <f>SUMIFS('Inst. by Framework &amp; Suppliers'!K$2:K$5720,'Inst. by Framework &amp; Suppliers'!$B$2:$B$5720,$B$2:$B$5336,'Inst. by Framework &amp; Suppliers'!$A$2:$A$5720,$A247)</f>
        <v>0</v>
      </c>
      <c r="L247" s="23">
        <f t="shared" si="15"/>
        <v>0</v>
      </c>
      <c r="M247" s="1592">
        <f>SUMIFS('South West Spends'!$AH$1:$AH$5018,'South West Spends'!$A$1:$A$5018,'Institution by Framework Totals'!B247,'South West Spends'!$C$1:$C$5018,'Institution by Framework Totals'!A247)</f>
        <v>0</v>
      </c>
      <c r="N247" s="1592">
        <f t="shared" si="16"/>
        <v>0</v>
      </c>
      <c r="O247" s="1592">
        <f t="shared" si="17"/>
        <v>0</v>
      </c>
      <c r="P247" s="1592">
        <f t="shared" si="18"/>
        <v>0</v>
      </c>
      <c r="Q247" s="14">
        <f t="shared" si="19"/>
        <v>0</v>
      </c>
    </row>
    <row r="248" spans="1:17" x14ac:dyDescent="0.2">
      <c r="A248" s="15" t="s">
        <v>155</v>
      </c>
      <c r="B248" s="13" t="s">
        <v>40</v>
      </c>
      <c r="C248" s="140">
        <f>VLOOKUP(B248,'Admin Fees.'!$A$1:$C$46,2,FALSE)</f>
        <v>0.02</v>
      </c>
      <c r="D248" s="506">
        <f>SUMIFS('Inst. by Framework &amp; Suppliers'!$D$2:$D$5720,'Inst. by Framework &amp; Suppliers'!$A$2:$A$5720,$A248,'Inst. by Framework &amp; Suppliers'!$B$2:$B$5720,$B248)</f>
        <v>0</v>
      </c>
      <c r="E248" s="507">
        <f>SUMIFS('Inst. by Framework &amp; Suppliers'!$E$2:$E$5720,'Inst. by Framework &amp; Suppliers'!$A$2:$A$5720,$A248,'Inst. by Framework &amp; Suppliers'!$B$2:$B$5720,$B248)</f>
        <v>0</v>
      </c>
      <c r="F248" s="507">
        <f>SUMIFS('Inst. by Framework &amp; Suppliers'!F$2:F$5720,'Inst. by Framework &amp; Suppliers'!$B$2:$B$5720,$B$2:$B$5336,'Inst. by Framework &amp; Suppliers'!$A$2:$A$5720,$A248)</f>
        <v>2895.64</v>
      </c>
      <c r="G248" s="882">
        <f>SUMIFS('Inst. by Framework &amp; Suppliers'!G$2:G$5720,'Inst. by Framework &amp; Suppliers'!$B$2:$B$5720,$B$2:$B$5336,'Inst. by Framework &amp; Suppliers'!$A$2:$A$5720,$A248)</f>
        <v>0</v>
      </c>
      <c r="H248" s="1444">
        <f>SUMIFS('Inst. by Framework &amp; Suppliers'!H$2:H$5720,'Inst. by Framework &amp; Suppliers'!$B$2:$B$5720,$B$2:$B$5336,'Inst. by Framework &amp; Suppliers'!$A$2:$A$5720,$A248)</f>
        <v>0</v>
      </c>
      <c r="I248" s="1445">
        <f>SUMIFS('Inst. by Framework &amp; Suppliers'!I$2:I$5720,'Inst. by Framework &amp; Suppliers'!$B$2:$B$5720,$B$2:$B$5336,'Inst. by Framework &amp; Suppliers'!$A$2:$A$5720,$A248)</f>
        <v>0</v>
      </c>
      <c r="J248" s="1446">
        <f>SUMIFS('Inst. by Framework &amp; Suppliers'!J$2:J$5720,'Inst. by Framework &amp; Suppliers'!$B$2:$B$5720,$B$2:$B$5336,'Inst. by Framework &amp; Suppliers'!$A$2:$A$5720,$A248)</f>
        <v>0</v>
      </c>
      <c r="K248" s="24">
        <f>SUMIFS('Inst. by Framework &amp; Suppliers'!K$2:K$5720,'Inst. by Framework &amp; Suppliers'!$B$2:$B$5720,$B$2:$B$5336,'Inst. by Framework &amp; Suppliers'!$A$2:$A$5720,$A248)</f>
        <v>0</v>
      </c>
      <c r="L248" s="23">
        <f t="shared" si="15"/>
        <v>0</v>
      </c>
      <c r="M248" s="1592">
        <f>SUMIFS('South West Spends'!$AH$1:$AH$5018,'South West Spends'!$A$1:$A$5018,'Institution by Framework Totals'!B248,'South West Spends'!$C$1:$C$5018,'Institution by Framework Totals'!A248)</f>
        <v>0</v>
      </c>
      <c r="N248" s="1592">
        <f t="shared" si="16"/>
        <v>0</v>
      </c>
      <c r="O248" s="1592">
        <f t="shared" si="17"/>
        <v>0</v>
      </c>
      <c r="P248" s="1592">
        <f t="shared" si="18"/>
        <v>0</v>
      </c>
      <c r="Q248" s="14">
        <f t="shared" si="19"/>
        <v>0</v>
      </c>
    </row>
    <row r="249" spans="1:17" x14ac:dyDescent="0.2">
      <c r="A249" s="15" t="s">
        <v>136</v>
      </c>
      <c r="B249" s="13" t="s">
        <v>40</v>
      </c>
      <c r="C249" s="140">
        <f>VLOOKUP(B249,'Admin Fees.'!$A$1:$C$46,2,FALSE)</f>
        <v>0.02</v>
      </c>
      <c r="D249" s="506">
        <f>SUMIFS('Inst. by Framework &amp; Suppliers'!$D$2:$D$5720,'Inst. by Framework &amp; Suppliers'!$A$2:$A$5720,$A249,'Inst. by Framework &amp; Suppliers'!$B$2:$B$5720,$B249)</f>
        <v>10640.610000000002</v>
      </c>
      <c r="E249" s="507">
        <f>SUMIFS('Inst. by Framework &amp; Suppliers'!$E$2:$E$5720,'Inst. by Framework &amp; Suppliers'!$A$2:$A$5720,$A249,'Inst. by Framework &amp; Suppliers'!$B$2:$B$5720,$B249)</f>
        <v>5972</v>
      </c>
      <c r="F249" s="507">
        <f>SUMIFS('Inst. by Framework &amp; Suppliers'!F$2:F$5720,'Inst. by Framework &amp; Suppliers'!$B$2:$B$5720,$B$2:$B$5336,'Inst. by Framework &amp; Suppliers'!$A$2:$A$5720,$A249)</f>
        <v>0</v>
      </c>
      <c r="G249" s="882">
        <f>SUMIFS('Inst. by Framework &amp; Suppliers'!G$2:G$5720,'Inst. by Framework &amp; Suppliers'!$B$2:$B$5720,$B$2:$B$5336,'Inst. by Framework &amp; Suppliers'!$A$2:$A$5720,$A249)</f>
        <v>0</v>
      </c>
      <c r="H249" s="1444">
        <f>SUMIFS('Inst. by Framework &amp; Suppliers'!H$2:H$5720,'Inst. by Framework &amp; Suppliers'!$B$2:$B$5720,$B$2:$B$5336,'Inst. by Framework &amp; Suppliers'!$A$2:$A$5720,$A249)</f>
        <v>0</v>
      </c>
      <c r="I249" s="1445">
        <f>SUMIFS('Inst. by Framework &amp; Suppliers'!I$2:I$5720,'Inst. by Framework &amp; Suppliers'!$B$2:$B$5720,$B$2:$B$5336,'Inst. by Framework &amp; Suppliers'!$A$2:$A$5720,$A249)</f>
        <v>0</v>
      </c>
      <c r="J249" s="1446">
        <f>SUMIFS('Inst. by Framework &amp; Suppliers'!J$2:J$5720,'Inst. by Framework &amp; Suppliers'!$B$2:$B$5720,$B$2:$B$5336,'Inst. by Framework &amp; Suppliers'!$A$2:$A$5720,$A249)</f>
        <v>0</v>
      </c>
      <c r="K249" s="24">
        <f>SUMIFS('Inst. by Framework &amp; Suppliers'!K$2:K$5720,'Inst. by Framework &amp; Suppliers'!$B$2:$B$5720,$B$2:$B$5336,'Inst. by Framework &amp; Suppliers'!$A$2:$A$5720,$A249)</f>
        <v>0</v>
      </c>
      <c r="L249" s="23">
        <f t="shared" si="15"/>
        <v>0</v>
      </c>
      <c r="M249" s="1592">
        <f>SUMIFS('South West Spends'!$AH$1:$AH$5018,'South West Spends'!$A$1:$A$5018,'Institution by Framework Totals'!B249,'South West Spends'!$C$1:$C$5018,'Institution by Framework Totals'!A249)</f>
        <v>0</v>
      </c>
      <c r="N249" s="1592">
        <f t="shared" si="16"/>
        <v>0</v>
      </c>
      <c r="O249" s="1592">
        <f t="shared" si="17"/>
        <v>0</v>
      </c>
      <c r="P249" s="1592">
        <f t="shared" si="18"/>
        <v>0</v>
      </c>
      <c r="Q249" s="14">
        <f t="shared" si="19"/>
        <v>0</v>
      </c>
    </row>
    <row r="250" spans="1:17" x14ac:dyDescent="0.2">
      <c r="A250" s="15" t="s">
        <v>137</v>
      </c>
      <c r="B250" s="13" t="s">
        <v>40</v>
      </c>
      <c r="C250" s="140">
        <f>VLOOKUP(B250,'Admin Fees.'!$A$1:$C$46,2,FALSE)</f>
        <v>0.02</v>
      </c>
      <c r="D250" s="506">
        <f>SUMIFS('Inst. by Framework &amp; Suppliers'!$D$2:$D$5720,'Inst. by Framework &amp; Suppliers'!$A$2:$A$5720,$A250,'Inst. by Framework &amp; Suppliers'!$B$2:$B$5720,$B250)</f>
        <v>3483.32</v>
      </c>
      <c r="E250" s="507">
        <f>SUMIFS('Inst. by Framework &amp; Suppliers'!$E$2:$E$5720,'Inst. by Framework &amp; Suppliers'!$A$2:$A$5720,$A250,'Inst. by Framework &amp; Suppliers'!$B$2:$B$5720,$B250)</f>
        <v>2616.0837499999998</v>
      </c>
      <c r="F250" s="507">
        <f>SUMIFS('Inst. by Framework &amp; Suppliers'!F$2:F$5720,'Inst. by Framework &amp; Suppliers'!$B$2:$B$5720,$B$2:$B$5336,'Inst. by Framework &amp; Suppliers'!$A$2:$A$5720,$A250)</f>
        <v>2576.1399999999994</v>
      </c>
      <c r="G250" s="882">
        <f>SUMIFS('Inst. by Framework &amp; Suppliers'!G$2:G$5720,'Inst. by Framework &amp; Suppliers'!$B$2:$B$5720,$B$2:$B$5336,'Inst. by Framework &amp; Suppliers'!$A$2:$A$5720,$A250)</f>
        <v>0</v>
      </c>
      <c r="H250" s="1444">
        <f>SUMIFS('Inst. by Framework &amp; Suppliers'!H$2:H$5720,'Inst. by Framework &amp; Suppliers'!$B$2:$B$5720,$B$2:$B$5336,'Inst. by Framework &amp; Suppliers'!$A$2:$A$5720,$A250)</f>
        <v>0</v>
      </c>
      <c r="I250" s="1445">
        <f>SUMIFS('Inst. by Framework &amp; Suppliers'!I$2:I$5720,'Inst. by Framework &amp; Suppliers'!$B$2:$B$5720,$B$2:$B$5336,'Inst. by Framework &amp; Suppliers'!$A$2:$A$5720,$A250)</f>
        <v>0</v>
      </c>
      <c r="J250" s="1446">
        <f>SUMIFS('Inst. by Framework &amp; Suppliers'!J$2:J$5720,'Inst. by Framework &amp; Suppliers'!$B$2:$B$5720,$B$2:$B$5336,'Inst. by Framework &amp; Suppliers'!$A$2:$A$5720,$A250)</f>
        <v>0</v>
      </c>
      <c r="K250" s="24">
        <f>SUMIFS('Inst. by Framework &amp; Suppliers'!K$2:K$5720,'Inst. by Framework &amp; Suppliers'!$B$2:$B$5720,$B$2:$B$5336,'Inst. by Framework &amp; Suppliers'!$A$2:$A$5720,$A250)</f>
        <v>0</v>
      </c>
      <c r="L250" s="23">
        <f t="shared" si="15"/>
        <v>0</v>
      </c>
      <c r="M250" s="1592">
        <f>SUMIFS('South West Spends'!$AH$1:$AH$5018,'South West Spends'!$A$1:$A$5018,'Institution by Framework Totals'!B250,'South West Spends'!$C$1:$C$5018,'Institution by Framework Totals'!A250)</f>
        <v>0</v>
      </c>
      <c r="N250" s="1592">
        <f t="shared" si="16"/>
        <v>0</v>
      </c>
      <c r="O250" s="1592">
        <f t="shared" si="17"/>
        <v>0</v>
      </c>
      <c r="P250" s="1592">
        <f t="shared" si="18"/>
        <v>0</v>
      </c>
      <c r="Q250" s="14">
        <f t="shared" si="19"/>
        <v>0</v>
      </c>
    </row>
    <row r="251" spans="1:17" x14ac:dyDescent="0.2">
      <c r="A251" s="15" t="s">
        <v>138</v>
      </c>
      <c r="B251" s="13" t="s">
        <v>40</v>
      </c>
      <c r="C251" s="140">
        <f>VLOOKUP(B251,'Admin Fees.'!$A$1:$C$46,2,FALSE)</f>
        <v>0.02</v>
      </c>
      <c r="D251" s="506">
        <f>SUMIFS('Inst. by Framework &amp; Suppliers'!$D$2:$D$5720,'Inst. by Framework &amp; Suppliers'!$A$2:$A$5720,$A251,'Inst. by Framework &amp; Suppliers'!$B$2:$B$5720,$B251)</f>
        <v>5346.5499999999993</v>
      </c>
      <c r="E251" s="507">
        <f>SUMIFS('Inst. by Framework &amp; Suppliers'!$E$2:$E$5720,'Inst. by Framework &amp; Suppliers'!$A$2:$A$5720,$A251,'Inst. by Framework &amp; Suppliers'!$B$2:$B$5720,$B251)</f>
        <v>3943.49</v>
      </c>
      <c r="F251" s="507">
        <f>SUMIFS('Inst. by Framework &amp; Suppliers'!F$2:F$5720,'Inst. by Framework &amp; Suppliers'!$B$2:$B$5720,$B$2:$B$5336,'Inst. by Framework &amp; Suppliers'!$A$2:$A$5720,$A251)</f>
        <v>2299.9</v>
      </c>
      <c r="G251" s="882">
        <f>SUMIFS('Inst. by Framework &amp; Suppliers'!G$2:G$5720,'Inst. by Framework &amp; Suppliers'!$B$2:$B$5720,$B$2:$B$5336,'Inst. by Framework &amp; Suppliers'!$A$2:$A$5720,$A251)</f>
        <v>0</v>
      </c>
      <c r="H251" s="1444">
        <f>SUMIFS('Inst. by Framework &amp; Suppliers'!H$2:H$5720,'Inst. by Framework &amp; Suppliers'!$B$2:$B$5720,$B$2:$B$5336,'Inst. by Framework &amp; Suppliers'!$A$2:$A$5720,$A251)</f>
        <v>0</v>
      </c>
      <c r="I251" s="1445">
        <f>SUMIFS('Inst. by Framework &amp; Suppliers'!I$2:I$5720,'Inst. by Framework &amp; Suppliers'!$B$2:$B$5720,$B$2:$B$5336,'Inst. by Framework &amp; Suppliers'!$A$2:$A$5720,$A251)</f>
        <v>0</v>
      </c>
      <c r="J251" s="1446">
        <f>SUMIFS('Inst. by Framework &amp; Suppliers'!J$2:J$5720,'Inst. by Framework &amp; Suppliers'!$B$2:$B$5720,$B$2:$B$5336,'Inst. by Framework &amp; Suppliers'!$A$2:$A$5720,$A251)</f>
        <v>0</v>
      </c>
      <c r="K251" s="24">
        <f>SUMIFS('Inst. by Framework &amp; Suppliers'!K$2:K$5720,'Inst. by Framework &amp; Suppliers'!$B$2:$B$5720,$B$2:$B$5336,'Inst. by Framework &amp; Suppliers'!$A$2:$A$5720,$A251)</f>
        <v>0</v>
      </c>
      <c r="L251" s="23">
        <f t="shared" si="15"/>
        <v>0</v>
      </c>
      <c r="M251" s="1592">
        <f>SUMIFS('South West Spends'!$AH$1:$AH$5018,'South West Spends'!$A$1:$A$5018,'Institution by Framework Totals'!B251,'South West Spends'!$C$1:$C$5018,'Institution by Framework Totals'!A251)</f>
        <v>0</v>
      </c>
      <c r="N251" s="1592">
        <f t="shared" si="16"/>
        <v>0</v>
      </c>
      <c r="O251" s="1592">
        <f t="shared" si="17"/>
        <v>0</v>
      </c>
      <c r="P251" s="1592">
        <f t="shared" si="18"/>
        <v>0</v>
      </c>
      <c r="Q251" s="14">
        <f t="shared" si="19"/>
        <v>0</v>
      </c>
    </row>
    <row r="252" spans="1:17" x14ac:dyDescent="0.2">
      <c r="A252" s="15" t="s">
        <v>139</v>
      </c>
      <c r="B252" s="13" t="s">
        <v>40</v>
      </c>
      <c r="C252" s="140">
        <f>VLOOKUP(B252,'Admin Fees.'!$A$1:$C$46,2,FALSE)</f>
        <v>0.02</v>
      </c>
      <c r="D252" s="506">
        <f>SUMIFS('Inst. by Framework &amp; Suppliers'!$D$2:$D$5720,'Inst. by Framework &amp; Suppliers'!$A$2:$A$5720,$A252,'Inst. by Framework &amp; Suppliers'!$B$2:$B$5720,$B252)</f>
        <v>887.96999999999991</v>
      </c>
      <c r="E252" s="507">
        <f>SUMIFS('Inst. by Framework &amp; Suppliers'!$E$2:$E$5720,'Inst. by Framework &amp; Suppliers'!$A$2:$A$5720,$A252,'Inst. by Framework &amp; Suppliers'!$B$2:$B$5720,$B252)</f>
        <v>536.25</v>
      </c>
      <c r="F252" s="507">
        <f>SUMIFS('Inst. by Framework &amp; Suppliers'!F$2:F$5720,'Inst. by Framework &amp; Suppliers'!$B$2:$B$5720,$B$2:$B$5336,'Inst. by Framework &amp; Suppliers'!$A$2:$A$5720,$A252)</f>
        <v>135.47999999999999</v>
      </c>
      <c r="G252" s="882">
        <f>SUMIFS('Inst. by Framework &amp; Suppliers'!G$2:G$5720,'Inst. by Framework &amp; Suppliers'!$B$2:$B$5720,$B$2:$B$5336,'Inst. by Framework &amp; Suppliers'!$A$2:$A$5720,$A252)</f>
        <v>0</v>
      </c>
      <c r="H252" s="1444">
        <f>SUMIFS('Inst. by Framework &amp; Suppliers'!H$2:H$5720,'Inst. by Framework &amp; Suppliers'!$B$2:$B$5720,$B$2:$B$5336,'Inst. by Framework &amp; Suppliers'!$A$2:$A$5720,$A252)</f>
        <v>0</v>
      </c>
      <c r="I252" s="1445">
        <f>SUMIFS('Inst. by Framework &amp; Suppliers'!I$2:I$5720,'Inst. by Framework &amp; Suppliers'!$B$2:$B$5720,$B$2:$B$5336,'Inst. by Framework &amp; Suppliers'!$A$2:$A$5720,$A252)</f>
        <v>0</v>
      </c>
      <c r="J252" s="1446">
        <f>SUMIFS('Inst. by Framework &amp; Suppliers'!J$2:J$5720,'Inst. by Framework &amp; Suppliers'!$B$2:$B$5720,$B$2:$B$5336,'Inst. by Framework &amp; Suppliers'!$A$2:$A$5720,$A252)</f>
        <v>0</v>
      </c>
      <c r="K252" s="24">
        <f>SUMIFS('Inst. by Framework &amp; Suppliers'!K$2:K$5720,'Inst. by Framework &amp; Suppliers'!$B$2:$B$5720,$B$2:$B$5336,'Inst. by Framework &amp; Suppliers'!$A$2:$A$5720,$A252)</f>
        <v>0</v>
      </c>
      <c r="L252" s="23">
        <f t="shared" si="15"/>
        <v>0</v>
      </c>
      <c r="M252" s="1592">
        <f>SUMIFS('South West Spends'!$AH$1:$AH$5018,'South West Spends'!$A$1:$A$5018,'Institution by Framework Totals'!B252,'South West Spends'!$C$1:$C$5018,'Institution by Framework Totals'!A252)</f>
        <v>0</v>
      </c>
      <c r="N252" s="1592">
        <f t="shared" si="16"/>
        <v>0</v>
      </c>
      <c r="O252" s="1592">
        <f t="shared" si="17"/>
        <v>0</v>
      </c>
      <c r="P252" s="1592">
        <f t="shared" si="18"/>
        <v>0</v>
      </c>
      <c r="Q252" s="14">
        <f t="shared" si="19"/>
        <v>0</v>
      </c>
    </row>
    <row r="253" spans="1:17" x14ac:dyDescent="0.2">
      <c r="A253" s="15" t="s">
        <v>140</v>
      </c>
      <c r="B253" s="13" t="s">
        <v>40</v>
      </c>
      <c r="C253" s="140">
        <f>VLOOKUP(B253,'Admin Fees.'!$A$1:$C$46,2,FALSE)</f>
        <v>0.02</v>
      </c>
      <c r="D253" s="506">
        <f>SUMIFS('Inst. by Framework &amp; Suppliers'!$D$2:$D$5720,'Inst. by Framework &amp; Suppliers'!$A$2:$A$5720,$A253,'Inst. by Framework &amp; Suppliers'!$B$2:$B$5720,$B253)</f>
        <v>472.14</v>
      </c>
      <c r="E253" s="507">
        <f>SUMIFS('Inst. by Framework &amp; Suppliers'!$E$2:$E$5720,'Inst. by Framework &amp; Suppliers'!$A$2:$A$5720,$A253,'Inst. by Framework &amp; Suppliers'!$B$2:$B$5720,$B253)</f>
        <v>3558.38</v>
      </c>
      <c r="F253" s="507">
        <f>SUMIFS('Inst. by Framework &amp; Suppliers'!F$2:F$5720,'Inst. by Framework &amp; Suppliers'!$B$2:$B$5720,$B$2:$B$5336,'Inst. by Framework &amp; Suppliers'!$A$2:$A$5720,$A253)</f>
        <v>2909.3600000000006</v>
      </c>
      <c r="G253" s="882">
        <f>SUMIFS('Inst. by Framework &amp; Suppliers'!G$2:G$5720,'Inst. by Framework &amp; Suppliers'!$B$2:$B$5720,$B$2:$B$5336,'Inst. by Framework &amp; Suppliers'!$A$2:$A$5720,$A253)</f>
        <v>0</v>
      </c>
      <c r="H253" s="1444">
        <f>SUMIFS('Inst. by Framework &amp; Suppliers'!H$2:H$5720,'Inst. by Framework &amp; Suppliers'!$B$2:$B$5720,$B$2:$B$5336,'Inst. by Framework &amp; Suppliers'!$A$2:$A$5720,$A253)</f>
        <v>0</v>
      </c>
      <c r="I253" s="1445">
        <f>SUMIFS('Inst. by Framework &amp; Suppliers'!I$2:I$5720,'Inst. by Framework &amp; Suppliers'!$B$2:$B$5720,$B$2:$B$5336,'Inst. by Framework &amp; Suppliers'!$A$2:$A$5720,$A253)</f>
        <v>0</v>
      </c>
      <c r="J253" s="1446">
        <f>SUMIFS('Inst. by Framework &amp; Suppliers'!J$2:J$5720,'Inst. by Framework &amp; Suppliers'!$B$2:$B$5720,$B$2:$B$5336,'Inst. by Framework &amp; Suppliers'!$A$2:$A$5720,$A253)</f>
        <v>0</v>
      </c>
      <c r="K253" s="24">
        <f>SUMIFS('Inst. by Framework &amp; Suppliers'!K$2:K$5720,'Inst. by Framework &amp; Suppliers'!$B$2:$B$5720,$B$2:$B$5336,'Inst. by Framework &amp; Suppliers'!$A$2:$A$5720,$A253)</f>
        <v>0</v>
      </c>
      <c r="L253" s="23">
        <f t="shared" si="15"/>
        <v>0</v>
      </c>
      <c r="M253" s="1592">
        <f>SUMIFS('South West Spends'!$AH$1:$AH$5018,'South West Spends'!$A$1:$A$5018,'Institution by Framework Totals'!B253,'South West Spends'!$C$1:$C$5018,'Institution by Framework Totals'!A253)</f>
        <v>0</v>
      </c>
      <c r="N253" s="1592">
        <f t="shared" si="16"/>
        <v>0</v>
      </c>
      <c r="O253" s="1592">
        <f t="shared" si="17"/>
        <v>0</v>
      </c>
      <c r="P253" s="1592">
        <f t="shared" si="18"/>
        <v>0</v>
      </c>
      <c r="Q253" s="14">
        <f t="shared" si="19"/>
        <v>0</v>
      </c>
    </row>
    <row r="254" spans="1:17" x14ac:dyDescent="0.2">
      <c r="A254" s="15" t="s">
        <v>156</v>
      </c>
      <c r="B254" s="13" t="s">
        <v>40</v>
      </c>
      <c r="C254" s="140">
        <f>VLOOKUP(B254,'Admin Fees.'!$A$1:$C$46,2,FALSE)</f>
        <v>0.02</v>
      </c>
      <c r="D254" s="506">
        <f>SUMIFS('Inst. by Framework &amp; Suppliers'!$D$2:$D$5720,'Inst. by Framework &amp; Suppliers'!$A$2:$A$5720,$A254,'Inst. by Framework &amp; Suppliers'!$B$2:$B$5720,$B254)</f>
        <v>1570.13</v>
      </c>
      <c r="E254" s="507">
        <f>SUMIFS('Inst. by Framework &amp; Suppliers'!$E$2:$E$5720,'Inst. by Framework &amp; Suppliers'!$A$2:$A$5720,$A254,'Inst. by Framework &amp; Suppliers'!$B$2:$B$5720,$B254)</f>
        <v>3733.01</v>
      </c>
      <c r="F254" s="507">
        <f>SUMIFS('Inst. by Framework &amp; Suppliers'!F$2:F$5720,'Inst. by Framework &amp; Suppliers'!$B$2:$B$5720,$B$2:$B$5336,'Inst. by Framework &amp; Suppliers'!$A$2:$A$5720,$A254)</f>
        <v>3459.15</v>
      </c>
      <c r="G254" s="882">
        <f>SUMIFS('Inst. by Framework &amp; Suppliers'!G$2:G$5720,'Inst. by Framework &amp; Suppliers'!$B$2:$B$5720,$B$2:$B$5336,'Inst. by Framework &amp; Suppliers'!$A$2:$A$5720,$A254)</f>
        <v>0</v>
      </c>
      <c r="H254" s="1444">
        <f>SUMIFS('Inst. by Framework &amp; Suppliers'!H$2:H$5720,'Inst. by Framework &amp; Suppliers'!$B$2:$B$5720,$B$2:$B$5336,'Inst. by Framework &amp; Suppliers'!$A$2:$A$5720,$A254)</f>
        <v>0</v>
      </c>
      <c r="I254" s="1445">
        <f>SUMIFS('Inst. by Framework &amp; Suppliers'!I$2:I$5720,'Inst. by Framework &amp; Suppliers'!$B$2:$B$5720,$B$2:$B$5336,'Inst. by Framework &amp; Suppliers'!$A$2:$A$5720,$A254)</f>
        <v>0</v>
      </c>
      <c r="J254" s="1446">
        <f>SUMIFS('Inst. by Framework &amp; Suppliers'!J$2:J$5720,'Inst. by Framework &amp; Suppliers'!$B$2:$B$5720,$B$2:$B$5336,'Inst. by Framework &amp; Suppliers'!$A$2:$A$5720,$A254)</f>
        <v>0</v>
      </c>
      <c r="K254" s="24">
        <f>SUMIFS('Inst. by Framework &amp; Suppliers'!K$2:K$5720,'Inst. by Framework &amp; Suppliers'!$B$2:$B$5720,$B$2:$B$5336,'Inst. by Framework &amp; Suppliers'!$A$2:$A$5720,$A254)</f>
        <v>0</v>
      </c>
      <c r="L254" s="23">
        <f t="shared" si="15"/>
        <v>0</v>
      </c>
      <c r="M254" s="1592">
        <f>SUMIFS('South West Spends'!$AH$1:$AH$5018,'South West Spends'!$A$1:$A$5018,'Institution by Framework Totals'!B254,'South West Spends'!$C$1:$C$5018,'Institution by Framework Totals'!A254)</f>
        <v>0</v>
      </c>
      <c r="N254" s="1592">
        <f t="shared" si="16"/>
        <v>0</v>
      </c>
      <c r="O254" s="1592">
        <f t="shared" si="17"/>
        <v>0</v>
      </c>
      <c r="P254" s="1592">
        <f t="shared" si="18"/>
        <v>0</v>
      </c>
      <c r="Q254" s="14">
        <f t="shared" si="19"/>
        <v>0</v>
      </c>
    </row>
    <row r="255" spans="1:17" x14ac:dyDescent="0.2">
      <c r="A255" s="15" t="s">
        <v>148</v>
      </c>
      <c r="B255" s="13" t="s">
        <v>40</v>
      </c>
      <c r="C255" s="140">
        <f>VLOOKUP(B255,'Admin Fees.'!$A$1:$C$46,2,FALSE)</f>
        <v>0.02</v>
      </c>
      <c r="D255" s="506">
        <f>SUMIFS('Inst. by Framework &amp; Suppliers'!$D$2:$D$5720,'Inst. by Framework &amp; Suppliers'!$A$2:$A$5720,$A255,'Inst. by Framework &amp; Suppliers'!$B$2:$B$5720,$B255)</f>
        <v>983.52</v>
      </c>
      <c r="E255" s="507">
        <f>SUMIFS('Inst. by Framework &amp; Suppliers'!$E$2:$E$5720,'Inst. by Framework &amp; Suppliers'!$A$2:$A$5720,$A255,'Inst. by Framework &amp; Suppliers'!$B$2:$B$5720,$B255)</f>
        <v>6506.3700000000008</v>
      </c>
      <c r="F255" s="507">
        <f>SUMIFS('Inst. by Framework &amp; Suppliers'!F$2:F$5720,'Inst. by Framework &amp; Suppliers'!$B$2:$B$5720,$B$2:$B$5336,'Inst. by Framework &amp; Suppliers'!$A$2:$A$5720,$A255)</f>
        <v>565.59999999999991</v>
      </c>
      <c r="G255" s="882">
        <f>SUMIFS('Inst. by Framework &amp; Suppliers'!G$2:G$5720,'Inst. by Framework &amp; Suppliers'!$B$2:$B$5720,$B$2:$B$5336,'Inst. by Framework &amp; Suppliers'!$A$2:$A$5720,$A255)</f>
        <v>0</v>
      </c>
      <c r="H255" s="1444">
        <f>SUMIFS('Inst. by Framework &amp; Suppliers'!H$2:H$5720,'Inst. by Framework &amp; Suppliers'!$B$2:$B$5720,$B$2:$B$5336,'Inst. by Framework &amp; Suppliers'!$A$2:$A$5720,$A255)</f>
        <v>0</v>
      </c>
      <c r="I255" s="1445">
        <f>SUMIFS('Inst. by Framework &amp; Suppliers'!I$2:I$5720,'Inst. by Framework &amp; Suppliers'!$B$2:$B$5720,$B$2:$B$5336,'Inst. by Framework &amp; Suppliers'!$A$2:$A$5720,$A255)</f>
        <v>0</v>
      </c>
      <c r="J255" s="1446">
        <f>SUMIFS('Inst. by Framework &amp; Suppliers'!J$2:J$5720,'Inst. by Framework &amp; Suppliers'!$B$2:$B$5720,$B$2:$B$5336,'Inst. by Framework &amp; Suppliers'!$A$2:$A$5720,$A255)</f>
        <v>0</v>
      </c>
      <c r="K255" s="24">
        <f>SUMIFS('Inst. by Framework &amp; Suppliers'!K$2:K$5720,'Inst. by Framework &amp; Suppliers'!$B$2:$B$5720,$B$2:$B$5336,'Inst. by Framework &amp; Suppliers'!$A$2:$A$5720,$A255)</f>
        <v>0</v>
      </c>
      <c r="L255" s="23">
        <f t="shared" si="15"/>
        <v>0</v>
      </c>
      <c r="M255" s="1592">
        <f>SUMIFS('South West Spends'!$AH$1:$AH$5018,'South West Spends'!$A$1:$A$5018,'Institution by Framework Totals'!B255,'South West Spends'!$C$1:$C$5018,'Institution by Framework Totals'!A255)</f>
        <v>0</v>
      </c>
      <c r="N255" s="1592">
        <f t="shared" si="16"/>
        <v>0</v>
      </c>
      <c r="O255" s="1592">
        <f t="shared" si="17"/>
        <v>0</v>
      </c>
      <c r="P255" s="1592">
        <f t="shared" si="18"/>
        <v>0</v>
      </c>
      <c r="Q255" s="14">
        <f t="shared" si="19"/>
        <v>0</v>
      </c>
    </row>
    <row r="256" spans="1:17" x14ac:dyDescent="0.2">
      <c r="A256" s="15" t="s">
        <v>153</v>
      </c>
      <c r="B256" s="13" t="s">
        <v>40</v>
      </c>
      <c r="C256" s="140">
        <f>VLOOKUP(B256,'Admin Fees.'!$A$1:$C$46,2,FALSE)</f>
        <v>0.02</v>
      </c>
      <c r="D256" s="506">
        <f>SUMIFS('Inst. by Framework &amp; Suppliers'!$D$2:$D$5720,'Inst. by Framework &amp; Suppliers'!$A$2:$A$5720,$A256,'Inst. by Framework &amp; Suppliers'!$B$2:$B$5720,$B256)</f>
        <v>21807.950000000004</v>
      </c>
      <c r="E256" s="507">
        <f>SUMIFS('Inst. by Framework &amp; Suppliers'!$E$2:$E$5720,'Inst. by Framework &amp; Suppliers'!$A$2:$A$5720,$A256,'Inst. by Framework &amp; Suppliers'!$B$2:$B$5720,$B256)</f>
        <v>37417.129499999995</v>
      </c>
      <c r="F256" s="507">
        <f>SUMIFS('Inst. by Framework &amp; Suppliers'!F$2:F$5720,'Inst. by Framework &amp; Suppliers'!$B$2:$B$5720,$B$2:$B$5336,'Inst. by Framework &amp; Suppliers'!$A$2:$A$5720,$A256)</f>
        <v>14927.989999999998</v>
      </c>
      <c r="G256" s="882">
        <f>SUMIFS('Inst. by Framework &amp; Suppliers'!G$2:G$5720,'Inst. by Framework &amp; Suppliers'!$B$2:$B$5720,$B$2:$B$5336,'Inst. by Framework &amp; Suppliers'!$A$2:$A$5720,$A256)</f>
        <v>0</v>
      </c>
      <c r="H256" s="1444">
        <f>SUMIFS('Inst. by Framework &amp; Suppliers'!H$2:H$5720,'Inst. by Framework &amp; Suppliers'!$B$2:$B$5720,$B$2:$B$5336,'Inst. by Framework &amp; Suppliers'!$A$2:$A$5720,$A256)</f>
        <v>0</v>
      </c>
      <c r="I256" s="1445">
        <f>SUMIFS('Inst. by Framework &amp; Suppliers'!I$2:I$5720,'Inst. by Framework &amp; Suppliers'!$B$2:$B$5720,$B$2:$B$5336,'Inst. by Framework &amp; Suppliers'!$A$2:$A$5720,$A256)</f>
        <v>0</v>
      </c>
      <c r="J256" s="1446">
        <f>SUMIFS('Inst. by Framework &amp; Suppliers'!J$2:J$5720,'Inst. by Framework &amp; Suppliers'!$B$2:$B$5720,$B$2:$B$5336,'Inst. by Framework &amp; Suppliers'!$A$2:$A$5720,$A256)</f>
        <v>0</v>
      </c>
      <c r="K256" s="24">
        <f>SUMIFS('Inst. by Framework &amp; Suppliers'!K$2:K$5720,'Inst. by Framework &amp; Suppliers'!$B$2:$B$5720,$B$2:$B$5336,'Inst. by Framework &amp; Suppliers'!$A$2:$A$5720,$A256)</f>
        <v>0</v>
      </c>
      <c r="L256" s="23">
        <f t="shared" si="15"/>
        <v>0</v>
      </c>
      <c r="M256" s="1592">
        <f>SUMIFS('South West Spends'!$AH$1:$AH$5018,'South West Spends'!$A$1:$A$5018,'Institution by Framework Totals'!B256,'South West Spends'!$C$1:$C$5018,'Institution by Framework Totals'!A256)</f>
        <v>0</v>
      </c>
      <c r="N256" s="1592">
        <f t="shared" si="16"/>
        <v>0</v>
      </c>
      <c r="O256" s="1592">
        <f t="shared" si="17"/>
        <v>0</v>
      </c>
      <c r="P256" s="1592">
        <f t="shared" si="18"/>
        <v>0</v>
      </c>
      <c r="Q256" s="14">
        <f t="shared" si="19"/>
        <v>0</v>
      </c>
    </row>
    <row r="257" spans="1:17" x14ac:dyDescent="0.2">
      <c r="A257" s="15" t="s">
        <v>141</v>
      </c>
      <c r="B257" s="13" t="s">
        <v>40</v>
      </c>
      <c r="C257" s="140">
        <f>VLOOKUP(B257,'Admin Fees.'!$A$1:$C$46,2,FALSE)</f>
        <v>0.02</v>
      </c>
      <c r="D257" s="506">
        <f>SUMIFS('Inst. by Framework &amp; Suppliers'!$D$2:$D$5720,'Inst. by Framework &amp; Suppliers'!$A$2:$A$5720,$A257,'Inst. by Framework &amp; Suppliers'!$B$2:$B$5720,$B257)</f>
        <v>28773.799999999996</v>
      </c>
      <c r="E257" s="507">
        <f>SUMIFS('Inst. by Framework &amp; Suppliers'!$E$2:$E$5720,'Inst. by Framework &amp; Suppliers'!$A$2:$A$5720,$A257,'Inst. by Framework &amp; Suppliers'!$B$2:$B$5720,$B257)</f>
        <v>78428.489999999991</v>
      </c>
      <c r="F257" s="507">
        <f>SUMIFS('Inst. by Framework &amp; Suppliers'!F$2:F$5720,'Inst. by Framework &amp; Suppliers'!$B$2:$B$5720,$B$2:$B$5336,'Inst. by Framework &amp; Suppliers'!$A$2:$A$5720,$A257)</f>
        <v>45368.91</v>
      </c>
      <c r="G257" s="882">
        <f>SUMIFS('Inst. by Framework &amp; Suppliers'!G$2:G$5720,'Inst. by Framework &amp; Suppliers'!$B$2:$B$5720,$B$2:$B$5336,'Inst. by Framework &amp; Suppliers'!$A$2:$A$5720,$A257)</f>
        <v>0</v>
      </c>
      <c r="H257" s="1444">
        <f>SUMIFS('Inst. by Framework &amp; Suppliers'!H$2:H$5720,'Inst. by Framework &amp; Suppliers'!$B$2:$B$5720,$B$2:$B$5336,'Inst. by Framework &amp; Suppliers'!$A$2:$A$5720,$A257)</f>
        <v>0</v>
      </c>
      <c r="I257" s="1445">
        <f>SUMIFS('Inst. by Framework &amp; Suppliers'!I$2:I$5720,'Inst. by Framework &amp; Suppliers'!$B$2:$B$5720,$B$2:$B$5336,'Inst. by Framework &amp; Suppliers'!$A$2:$A$5720,$A257)</f>
        <v>0</v>
      </c>
      <c r="J257" s="1446">
        <f>SUMIFS('Inst. by Framework &amp; Suppliers'!J$2:J$5720,'Inst. by Framework &amp; Suppliers'!$B$2:$B$5720,$B$2:$B$5336,'Inst. by Framework &amp; Suppliers'!$A$2:$A$5720,$A257)</f>
        <v>0</v>
      </c>
      <c r="K257" s="24">
        <f>SUMIFS('Inst. by Framework &amp; Suppliers'!K$2:K$5720,'Inst. by Framework &amp; Suppliers'!$B$2:$B$5720,$B$2:$B$5336,'Inst. by Framework &amp; Suppliers'!$A$2:$A$5720,$A257)</f>
        <v>0</v>
      </c>
      <c r="L257" s="23">
        <f t="shared" si="15"/>
        <v>0</v>
      </c>
      <c r="M257" s="1592">
        <f>SUMIFS('South West Spends'!$AH$1:$AH$5018,'South West Spends'!$A$1:$A$5018,'Institution by Framework Totals'!B257,'South West Spends'!$C$1:$C$5018,'Institution by Framework Totals'!A257)</f>
        <v>0</v>
      </c>
      <c r="N257" s="1592">
        <f t="shared" si="16"/>
        <v>0</v>
      </c>
      <c r="O257" s="1592">
        <f t="shared" si="17"/>
        <v>0</v>
      </c>
      <c r="P257" s="1592">
        <f t="shared" si="18"/>
        <v>0</v>
      </c>
      <c r="Q257" s="14">
        <f t="shared" si="19"/>
        <v>0</v>
      </c>
    </row>
    <row r="258" spans="1:17" x14ac:dyDescent="0.2">
      <c r="A258" s="15" t="s">
        <v>142</v>
      </c>
      <c r="B258" s="13" t="s">
        <v>40</v>
      </c>
      <c r="C258" s="140">
        <f>VLOOKUP(B258,'Admin Fees.'!$A$1:$C$46,2,FALSE)</f>
        <v>0.02</v>
      </c>
      <c r="D258" s="506">
        <f>SUMIFS('Inst. by Framework &amp; Suppliers'!$D$2:$D$5720,'Inst. by Framework &amp; Suppliers'!$A$2:$A$5720,$A258,'Inst. by Framework &amp; Suppliers'!$B$2:$B$5720,$B258)</f>
        <v>21611.02</v>
      </c>
      <c r="E258" s="507">
        <f>SUMIFS('Inst. by Framework &amp; Suppliers'!$E$2:$E$5720,'Inst. by Framework &amp; Suppliers'!$A$2:$A$5720,$A258,'Inst. by Framework &amp; Suppliers'!$B$2:$B$5720,$B258)</f>
        <v>29697.199999999997</v>
      </c>
      <c r="F258" s="507">
        <f>SUMIFS('Inst. by Framework &amp; Suppliers'!F$2:F$5720,'Inst. by Framework &amp; Suppliers'!$B$2:$B$5720,$B$2:$B$5336,'Inst. by Framework &amp; Suppliers'!$A$2:$A$5720,$A258)</f>
        <v>18065.980000000003</v>
      </c>
      <c r="G258" s="882">
        <f>SUMIFS('Inst. by Framework &amp; Suppliers'!G$2:G$5720,'Inst. by Framework &amp; Suppliers'!$B$2:$B$5720,$B$2:$B$5336,'Inst. by Framework &amp; Suppliers'!$A$2:$A$5720,$A258)</f>
        <v>0</v>
      </c>
      <c r="H258" s="1444">
        <f>SUMIFS('Inst. by Framework &amp; Suppliers'!H$2:H$5720,'Inst. by Framework &amp; Suppliers'!$B$2:$B$5720,$B$2:$B$5336,'Inst. by Framework &amp; Suppliers'!$A$2:$A$5720,$A258)</f>
        <v>0</v>
      </c>
      <c r="I258" s="1445">
        <f>SUMIFS('Inst. by Framework &amp; Suppliers'!I$2:I$5720,'Inst. by Framework &amp; Suppliers'!$B$2:$B$5720,$B$2:$B$5336,'Inst. by Framework &amp; Suppliers'!$A$2:$A$5720,$A258)</f>
        <v>0</v>
      </c>
      <c r="J258" s="1446">
        <f>SUMIFS('Inst. by Framework &amp; Suppliers'!J$2:J$5720,'Inst. by Framework &amp; Suppliers'!$B$2:$B$5720,$B$2:$B$5336,'Inst. by Framework &amp; Suppliers'!$A$2:$A$5720,$A258)</f>
        <v>0</v>
      </c>
      <c r="K258" s="24">
        <f>SUMIFS('Inst. by Framework &amp; Suppliers'!K$2:K$5720,'Inst. by Framework &amp; Suppliers'!$B$2:$B$5720,$B$2:$B$5336,'Inst. by Framework &amp; Suppliers'!$A$2:$A$5720,$A258)</f>
        <v>0</v>
      </c>
      <c r="L258" s="23">
        <f t="shared" si="15"/>
        <v>0</v>
      </c>
      <c r="M258" s="1592">
        <f>SUMIFS('South West Spends'!$AH$1:$AH$5018,'South West Spends'!$A$1:$A$5018,'Institution by Framework Totals'!B258,'South West Spends'!$C$1:$C$5018,'Institution by Framework Totals'!A258)</f>
        <v>0</v>
      </c>
      <c r="N258" s="1592">
        <f t="shared" si="16"/>
        <v>0</v>
      </c>
      <c r="O258" s="1592">
        <f t="shared" si="17"/>
        <v>0</v>
      </c>
      <c r="P258" s="1592">
        <f t="shared" si="18"/>
        <v>0</v>
      </c>
      <c r="Q258" s="14">
        <f t="shared" si="19"/>
        <v>0</v>
      </c>
    </row>
    <row r="259" spans="1:17" x14ac:dyDescent="0.2">
      <c r="A259" s="15" t="s">
        <v>143</v>
      </c>
      <c r="B259" s="13" t="s">
        <v>40</v>
      </c>
      <c r="C259" s="140">
        <f>VLOOKUP(B259,'Admin Fees.'!$A$1:$C$46,2,FALSE)</f>
        <v>0.02</v>
      </c>
      <c r="D259" s="506">
        <f>SUMIFS('Inst. by Framework &amp; Suppliers'!$D$2:$D$5720,'Inst. by Framework &amp; Suppliers'!$A$2:$A$5720,$A259,'Inst. by Framework &amp; Suppliers'!$B$2:$B$5720,$B259)</f>
        <v>16548.62</v>
      </c>
      <c r="E259" s="507">
        <f>SUMIFS('Inst. by Framework &amp; Suppliers'!$E$2:$E$5720,'Inst. by Framework &amp; Suppliers'!$A$2:$A$5720,$A259,'Inst. by Framework &amp; Suppliers'!$B$2:$B$5720,$B259)</f>
        <v>10750.130000000001</v>
      </c>
      <c r="F259" s="507">
        <f>SUMIFS('Inst. by Framework &amp; Suppliers'!F$2:F$5720,'Inst. by Framework &amp; Suppliers'!$B$2:$B$5720,$B$2:$B$5336,'Inst. by Framework &amp; Suppliers'!$A$2:$A$5720,$A259)</f>
        <v>4622.2299999999996</v>
      </c>
      <c r="G259" s="882">
        <f>SUMIFS('Inst. by Framework &amp; Suppliers'!G$2:G$5720,'Inst. by Framework &amp; Suppliers'!$B$2:$B$5720,$B$2:$B$5336,'Inst. by Framework &amp; Suppliers'!$A$2:$A$5720,$A259)</f>
        <v>0</v>
      </c>
      <c r="H259" s="1444">
        <f>SUMIFS('Inst. by Framework &amp; Suppliers'!H$2:H$5720,'Inst. by Framework &amp; Suppliers'!$B$2:$B$5720,$B$2:$B$5336,'Inst. by Framework &amp; Suppliers'!$A$2:$A$5720,$A259)</f>
        <v>0</v>
      </c>
      <c r="I259" s="1445">
        <f>SUMIFS('Inst. by Framework &amp; Suppliers'!I$2:I$5720,'Inst. by Framework &amp; Suppliers'!$B$2:$B$5720,$B$2:$B$5336,'Inst. by Framework &amp; Suppliers'!$A$2:$A$5720,$A259)</f>
        <v>0</v>
      </c>
      <c r="J259" s="1446">
        <f>SUMIFS('Inst. by Framework &amp; Suppliers'!J$2:J$5720,'Inst. by Framework &amp; Suppliers'!$B$2:$B$5720,$B$2:$B$5336,'Inst. by Framework &amp; Suppliers'!$A$2:$A$5720,$A259)</f>
        <v>0</v>
      </c>
      <c r="K259" s="24">
        <f>SUMIFS('Inst. by Framework &amp; Suppliers'!K$2:K$5720,'Inst. by Framework &amp; Suppliers'!$B$2:$B$5720,$B$2:$B$5336,'Inst. by Framework &amp; Suppliers'!$A$2:$A$5720,$A259)</f>
        <v>0</v>
      </c>
      <c r="L259" s="23">
        <f t="shared" ref="L259:L322" si="20">J259*1.35%</f>
        <v>0</v>
      </c>
      <c r="M259" s="1592">
        <f>SUMIFS('South West Spends'!$AH$1:$AH$5018,'South West Spends'!$A$1:$A$5018,'Institution by Framework Totals'!B259,'South West Spends'!$C$1:$C$5018,'Institution by Framework Totals'!A259)</f>
        <v>0</v>
      </c>
      <c r="N259" s="1592">
        <f t="shared" ref="N259:N322" si="21">M259*C259</f>
        <v>0</v>
      </c>
      <c r="O259" s="1592">
        <f t="shared" ref="O259:O322" si="22">K259-M259</f>
        <v>0</v>
      </c>
      <c r="P259" s="1592">
        <f t="shared" ref="P259:P322" si="23">O259*1.35%</f>
        <v>0</v>
      </c>
      <c r="Q259" s="14">
        <f t="shared" ref="Q259:Q322" si="24">P259+N259</f>
        <v>0</v>
      </c>
    </row>
    <row r="260" spans="1:17" x14ac:dyDescent="0.2">
      <c r="A260" s="15" t="s">
        <v>144</v>
      </c>
      <c r="B260" s="13" t="s">
        <v>40</v>
      </c>
      <c r="C260" s="140">
        <f>VLOOKUP(B260,'Admin Fees.'!$A$1:$C$46,2,FALSE)</f>
        <v>0.02</v>
      </c>
      <c r="D260" s="506">
        <f>SUMIFS('Inst. by Framework &amp; Suppliers'!$D$2:$D$5720,'Inst. by Framework &amp; Suppliers'!$A$2:$A$5720,$A260,'Inst. by Framework &amp; Suppliers'!$B$2:$B$5720,$B260)</f>
        <v>21244.420000000002</v>
      </c>
      <c r="E260" s="507">
        <f>SUMIFS('Inst. by Framework &amp; Suppliers'!$E$2:$E$5720,'Inst. by Framework &amp; Suppliers'!$A$2:$A$5720,$A260,'Inst. by Framework &amp; Suppliers'!$B$2:$B$5720,$B260)</f>
        <v>8600.4500000000007</v>
      </c>
      <c r="F260" s="507">
        <f>SUMIFS('Inst. by Framework &amp; Suppliers'!F$2:F$5720,'Inst. by Framework &amp; Suppliers'!$B$2:$B$5720,$B$2:$B$5336,'Inst. by Framework &amp; Suppliers'!$A$2:$A$5720,$A260)</f>
        <v>11695.39</v>
      </c>
      <c r="G260" s="882">
        <f>SUMIFS('Inst. by Framework &amp; Suppliers'!G$2:G$5720,'Inst. by Framework &amp; Suppliers'!$B$2:$B$5720,$B$2:$B$5336,'Inst. by Framework &amp; Suppliers'!$A$2:$A$5720,$A260)</f>
        <v>0</v>
      </c>
      <c r="H260" s="1444">
        <f>SUMIFS('Inst. by Framework &amp; Suppliers'!H$2:H$5720,'Inst. by Framework &amp; Suppliers'!$B$2:$B$5720,$B$2:$B$5336,'Inst. by Framework &amp; Suppliers'!$A$2:$A$5720,$A260)</f>
        <v>0</v>
      </c>
      <c r="I260" s="1445">
        <f>SUMIFS('Inst. by Framework &amp; Suppliers'!I$2:I$5720,'Inst. by Framework &amp; Suppliers'!$B$2:$B$5720,$B$2:$B$5336,'Inst. by Framework &amp; Suppliers'!$A$2:$A$5720,$A260)</f>
        <v>0</v>
      </c>
      <c r="J260" s="1446">
        <f>SUMIFS('Inst. by Framework &amp; Suppliers'!J$2:J$5720,'Inst. by Framework &amp; Suppliers'!$B$2:$B$5720,$B$2:$B$5336,'Inst. by Framework &amp; Suppliers'!$A$2:$A$5720,$A260)</f>
        <v>0</v>
      </c>
      <c r="K260" s="24">
        <f>SUMIFS('Inst. by Framework &amp; Suppliers'!K$2:K$5720,'Inst. by Framework &amp; Suppliers'!$B$2:$B$5720,$B$2:$B$5336,'Inst. by Framework &amp; Suppliers'!$A$2:$A$5720,$A260)</f>
        <v>0</v>
      </c>
      <c r="L260" s="23">
        <f t="shared" si="20"/>
        <v>0</v>
      </c>
      <c r="M260" s="1592">
        <f>SUMIFS('South West Spends'!$AH$1:$AH$5018,'South West Spends'!$A$1:$A$5018,'Institution by Framework Totals'!B260,'South West Spends'!$C$1:$C$5018,'Institution by Framework Totals'!A260)</f>
        <v>0</v>
      </c>
      <c r="N260" s="1592">
        <f t="shared" si="21"/>
        <v>0</v>
      </c>
      <c r="O260" s="1592">
        <f t="shared" si="22"/>
        <v>0</v>
      </c>
      <c r="P260" s="1592">
        <f t="shared" si="23"/>
        <v>0</v>
      </c>
      <c r="Q260" s="14">
        <f t="shared" si="24"/>
        <v>0</v>
      </c>
    </row>
    <row r="261" spans="1:17" x14ac:dyDescent="0.2">
      <c r="A261" s="15" t="s">
        <v>157</v>
      </c>
      <c r="B261" s="13" t="s">
        <v>40</v>
      </c>
      <c r="C261" s="140">
        <f>VLOOKUP(B261,'Admin Fees.'!$A$1:$C$46,2,FALSE)</f>
        <v>0.02</v>
      </c>
      <c r="D261" s="506">
        <f>SUMIFS('Inst. by Framework &amp; Suppliers'!$D$2:$D$5720,'Inst. by Framework &amp; Suppliers'!$A$2:$A$5720,$A261,'Inst. by Framework &amp; Suppliers'!$B$2:$B$5720,$B261)</f>
        <v>47276.780000000006</v>
      </c>
      <c r="E261" s="507">
        <f>SUMIFS('Inst. by Framework &amp; Suppliers'!$E$2:$E$5720,'Inst. by Framework &amp; Suppliers'!$A$2:$A$5720,$A261,'Inst. by Framework &amp; Suppliers'!$B$2:$B$5720,$B261)</f>
        <v>62812.962499999994</v>
      </c>
      <c r="F261" s="507">
        <f>SUMIFS('Inst. by Framework &amp; Suppliers'!F$2:F$5720,'Inst. by Framework &amp; Suppliers'!$B$2:$B$5720,$B$2:$B$5336,'Inst. by Framework &amp; Suppliers'!$A$2:$A$5720,$A261)</f>
        <v>53702.58</v>
      </c>
      <c r="G261" s="882">
        <f>SUMIFS('Inst. by Framework &amp; Suppliers'!G$2:G$5720,'Inst. by Framework &amp; Suppliers'!$B$2:$B$5720,$B$2:$B$5336,'Inst. by Framework &amp; Suppliers'!$A$2:$A$5720,$A261)</f>
        <v>0</v>
      </c>
      <c r="H261" s="1444">
        <f>SUMIFS('Inst. by Framework &amp; Suppliers'!H$2:H$5720,'Inst. by Framework &amp; Suppliers'!$B$2:$B$5720,$B$2:$B$5336,'Inst. by Framework &amp; Suppliers'!$A$2:$A$5720,$A261)</f>
        <v>0</v>
      </c>
      <c r="I261" s="1445">
        <f>SUMIFS('Inst. by Framework &amp; Suppliers'!I$2:I$5720,'Inst. by Framework &amp; Suppliers'!$B$2:$B$5720,$B$2:$B$5336,'Inst. by Framework &amp; Suppliers'!$A$2:$A$5720,$A261)</f>
        <v>0</v>
      </c>
      <c r="J261" s="1446">
        <f>SUMIFS('Inst. by Framework &amp; Suppliers'!J$2:J$5720,'Inst. by Framework &amp; Suppliers'!$B$2:$B$5720,$B$2:$B$5336,'Inst. by Framework &amp; Suppliers'!$A$2:$A$5720,$A261)</f>
        <v>0</v>
      </c>
      <c r="K261" s="24">
        <f>SUMIFS('Inst. by Framework &amp; Suppliers'!K$2:K$5720,'Inst. by Framework &amp; Suppliers'!$B$2:$B$5720,$B$2:$B$5336,'Inst. by Framework &amp; Suppliers'!$A$2:$A$5720,$A261)</f>
        <v>0</v>
      </c>
      <c r="L261" s="23">
        <f t="shared" si="20"/>
        <v>0</v>
      </c>
      <c r="M261" s="1592">
        <f>SUMIFS('South West Spends'!$AH$1:$AH$5018,'South West Spends'!$A$1:$A$5018,'Institution by Framework Totals'!B261,'South West Spends'!$C$1:$C$5018,'Institution by Framework Totals'!A261)</f>
        <v>0</v>
      </c>
      <c r="N261" s="1592">
        <f t="shared" si="21"/>
        <v>0</v>
      </c>
      <c r="O261" s="1592">
        <f t="shared" si="22"/>
        <v>0</v>
      </c>
      <c r="P261" s="1592">
        <f t="shared" si="23"/>
        <v>0</v>
      </c>
      <c r="Q261" s="14">
        <f t="shared" si="24"/>
        <v>0</v>
      </c>
    </row>
    <row r="262" spans="1:17" x14ac:dyDescent="0.2">
      <c r="A262" s="15" t="s">
        <v>146</v>
      </c>
      <c r="B262" s="13" t="s">
        <v>40</v>
      </c>
      <c r="C262" s="140">
        <f>VLOOKUP(B262,'Admin Fees.'!$A$1:$C$46,2,FALSE)</f>
        <v>0.02</v>
      </c>
      <c r="D262" s="506">
        <f>SUMIFS('Inst. by Framework &amp; Suppliers'!$D$2:$D$5720,'Inst. by Framework &amp; Suppliers'!$A$2:$A$5720,$A262,'Inst. by Framework &amp; Suppliers'!$B$2:$B$5720,$B262)</f>
        <v>2932.5999999999995</v>
      </c>
      <c r="E262" s="507">
        <f>SUMIFS('Inst. by Framework &amp; Suppliers'!$E$2:$E$5720,'Inst. by Framework &amp; Suppliers'!$A$2:$A$5720,$A262,'Inst. by Framework &amp; Suppliers'!$B$2:$B$5720,$B262)</f>
        <v>8884.0299999999988</v>
      </c>
      <c r="F262" s="507">
        <f>SUMIFS('Inst. by Framework &amp; Suppliers'!F$2:F$5720,'Inst. by Framework &amp; Suppliers'!$B$2:$B$5720,$B$2:$B$5336,'Inst. by Framework &amp; Suppliers'!$A$2:$A$5720,$A262)</f>
        <v>13783.02</v>
      </c>
      <c r="G262" s="882">
        <f>SUMIFS('Inst. by Framework &amp; Suppliers'!G$2:G$5720,'Inst. by Framework &amp; Suppliers'!$B$2:$B$5720,$B$2:$B$5336,'Inst. by Framework &amp; Suppliers'!$A$2:$A$5720,$A262)</f>
        <v>0</v>
      </c>
      <c r="H262" s="1444">
        <f>SUMIFS('Inst. by Framework &amp; Suppliers'!H$2:H$5720,'Inst. by Framework &amp; Suppliers'!$B$2:$B$5720,$B$2:$B$5336,'Inst. by Framework &amp; Suppliers'!$A$2:$A$5720,$A262)</f>
        <v>0</v>
      </c>
      <c r="I262" s="1445">
        <f>SUMIFS('Inst. by Framework &amp; Suppliers'!I$2:I$5720,'Inst. by Framework &amp; Suppliers'!$B$2:$B$5720,$B$2:$B$5336,'Inst. by Framework &amp; Suppliers'!$A$2:$A$5720,$A262)</f>
        <v>0</v>
      </c>
      <c r="J262" s="1446">
        <f>SUMIFS('Inst. by Framework &amp; Suppliers'!J$2:J$5720,'Inst. by Framework &amp; Suppliers'!$B$2:$B$5720,$B$2:$B$5336,'Inst. by Framework &amp; Suppliers'!$A$2:$A$5720,$A262)</f>
        <v>0</v>
      </c>
      <c r="K262" s="24">
        <f>SUMIFS('Inst. by Framework &amp; Suppliers'!K$2:K$5720,'Inst. by Framework &amp; Suppliers'!$B$2:$B$5720,$B$2:$B$5336,'Inst. by Framework &amp; Suppliers'!$A$2:$A$5720,$A262)</f>
        <v>0</v>
      </c>
      <c r="L262" s="23">
        <f t="shared" si="20"/>
        <v>0</v>
      </c>
      <c r="M262" s="1592">
        <f>SUMIFS('South West Spends'!$AH$1:$AH$5018,'South West Spends'!$A$1:$A$5018,'Institution by Framework Totals'!B262,'South West Spends'!$C$1:$C$5018,'Institution by Framework Totals'!A262)</f>
        <v>0</v>
      </c>
      <c r="N262" s="1592">
        <f t="shared" si="21"/>
        <v>0</v>
      </c>
      <c r="O262" s="1592">
        <f t="shared" si="22"/>
        <v>0</v>
      </c>
      <c r="P262" s="1592">
        <f t="shared" si="23"/>
        <v>0</v>
      </c>
      <c r="Q262" s="14">
        <f t="shared" si="24"/>
        <v>0</v>
      </c>
    </row>
    <row r="263" spans="1:17" x14ac:dyDescent="0.2">
      <c r="A263" s="15" t="s">
        <v>147</v>
      </c>
      <c r="B263" s="13" t="s">
        <v>40</v>
      </c>
      <c r="C263" s="140">
        <f>VLOOKUP(B263,'Admin Fees.'!$A$1:$C$46,2,FALSE)</f>
        <v>0.02</v>
      </c>
      <c r="D263" s="506">
        <f>SUMIFS('Inst. by Framework &amp; Suppliers'!$D$2:$D$5720,'Inst. by Framework &amp; Suppliers'!$A$2:$A$5720,$A263,'Inst. by Framework &amp; Suppliers'!$B$2:$B$5720,$B263)</f>
        <v>18587.77</v>
      </c>
      <c r="E263" s="507">
        <f>SUMIFS('Inst. by Framework &amp; Suppliers'!$E$2:$E$5720,'Inst. by Framework &amp; Suppliers'!$A$2:$A$5720,$A263,'Inst. by Framework &amp; Suppliers'!$B$2:$B$5720,$B263)</f>
        <v>17934.46</v>
      </c>
      <c r="F263" s="507">
        <f>SUMIFS('Inst. by Framework &amp; Suppliers'!F$2:F$5720,'Inst. by Framework &amp; Suppliers'!$B$2:$B$5720,$B$2:$B$5336,'Inst. by Framework &amp; Suppliers'!$A$2:$A$5720,$A263)</f>
        <v>12748.989999999998</v>
      </c>
      <c r="G263" s="882">
        <f>SUMIFS('Inst. by Framework &amp; Suppliers'!G$2:G$5720,'Inst. by Framework &amp; Suppliers'!$B$2:$B$5720,$B$2:$B$5336,'Inst. by Framework &amp; Suppliers'!$A$2:$A$5720,$A263)</f>
        <v>0</v>
      </c>
      <c r="H263" s="1444">
        <f>SUMIFS('Inst. by Framework &amp; Suppliers'!H$2:H$5720,'Inst. by Framework &amp; Suppliers'!$B$2:$B$5720,$B$2:$B$5336,'Inst. by Framework &amp; Suppliers'!$A$2:$A$5720,$A263)</f>
        <v>0</v>
      </c>
      <c r="I263" s="1445">
        <f>SUMIFS('Inst. by Framework &amp; Suppliers'!I$2:I$5720,'Inst. by Framework &amp; Suppliers'!$B$2:$B$5720,$B$2:$B$5336,'Inst. by Framework &amp; Suppliers'!$A$2:$A$5720,$A263)</f>
        <v>0</v>
      </c>
      <c r="J263" s="1446">
        <f>SUMIFS('Inst. by Framework &amp; Suppliers'!J$2:J$5720,'Inst. by Framework &amp; Suppliers'!$B$2:$B$5720,$B$2:$B$5336,'Inst. by Framework &amp; Suppliers'!$A$2:$A$5720,$A263)</f>
        <v>0</v>
      </c>
      <c r="K263" s="24">
        <f>SUMIFS('Inst. by Framework &amp; Suppliers'!K$2:K$5720,'Inst. by Framework &amp; Suppliers'!$B$2:$B$5720,$B$2:$B$5336,'Inst. by Framework &amp; Suppliers'!$A$2:$A$5720,$A263)</f>
        <v>0</v>
      </c>
      <c r="L263" s="23">
        <f t="shared" si="20"/>
        <v>0</v>
      </c>
      <c r="M263" s="1592">
        <f>SUMIFS('South West Spends'!$AH$1:$AH$5018,'South West Spends'!$A$1:$A$5018,'Institution by Framework Totals'!B263,'South West Spends'!$C$1:$C$5018,'Institution by Framework Totals'!A263)</f>
        <v>0</v>
      </c>
      <c r="N263" s="1592">
        <f t="shared" si="21"/>
        <v>0</v>
      </c>
      <c r="O263" s="1592">
        <f t="shared" si="22"/>
        <v>0</v>
      </c>
      <c r="P263" s="1592">
        <f t="shared" si="23"/>
        <v>0</v>
      </c>
      <c r="Q263" s="14">
        <f t="shared" si="24"/>
        <v>0</v>
      </c>
    </row>
    <row r="264" spans="1:17" x14ac:dyDescent="0.2">
      <c r="A264" s="15" t="s">
        <v>154</v>
      </c>
      <c r="B264" s="13" t="s">
        <v>40</v>
      </c>
      <c r="C264" s="140">
        <f>VLOOKUP(B264,'Admin Fees.'!$A$1:$C$46,2,FALSE)</f>
        <v>0.02</v>
      </c>
      <c r="D264" s="506">
        <f>SUMIFS('Inst. by Framework &amp; Suppliers'!$D$2:$D$5720,'Inst. by Framework &amp; Suppliers'!$A$2:$A$5720,$A264,'Inst. by Framework &amp; Suppliers'!$B$2:$B$5720,$B264)</f>
        <v>573.78</v>
      </c>
      <c r="E264" s="507">
        <f>SUMIFS('Inst. by Framework &amp; Suppliers'!$E$2:$E$5720,'Inst. by Framework &amp; Suppliers'!$A$2:$A$5720,$A264,'Inst. by Framework &amp; Suppliers'!$B$2:$B$5720,$B264)</f>
        <v>660.41</v>
      </c>
      <c r="F264" s="507">
        <f>SUMIFS('Inst. by Framework &amp; Suppliers'!F$2:F$5720,'Inst. by Framework &amp; Suppliers'!$B$2:$B$5720,$B$2:$B$5336,'Inst. by Framework &amp; Suppliers'!$A$2:$A$5720,$A264)</f>
        <v>224.9</v>
      </c>
      <c r="G264" s="882">
        <f>SUMIFS('Inst. by Framework &amp; Suppliers'!G$2:G$5720,'Inst. by Framework &amp; Suppliers'!$B$2:$B$5720,$B$2:$B$5336,'Inst. by Framework &amp; Suppliers'!$A$2:$A$5720,$A264)</f>
        <v>0</v>
      </c>
      <c r="H264" s="1444">
        <f>SUMIFS('Inst. by Framework &amp; Suppliers'!H$2:H$5720,'Inst. by Framework &amp; Suppliers'!$B$2:$B$5720,$B$2:$B$5336,'Inst. by Framework &amp; Suppliers'!$A$2:$A$5720,$A264)</f>
        <v>0</v>
      </c>
      <c r="I264" s="1445">
        <f>SUMIFS('Inst. by Framework &amp; Suppliers'!I$2:I$5720,'Inst. by Framework &amp; Suppliers'!$B$2:$B$5720,$B$2:$B$5336,'Inst. by Framework &amp; Suppliers'!$A$2:$A$5720,$A264)</f>
        <v>0</v>
      </c>
      <c r="J264" s="1446">
        <f>SUMIFS('Inst. by Framework &amp; Suppliers'!J$2:J$5720,'Inst. by Framework &amp; Suppliers'!$B$2:$B$5720,$B$2:$B$5336,'Inst. by Framework &amp; Suppliers'!$A$2:$A$5720,$A264)</f>
        <v>0</v>
      </c>
      <c r="K264" s="24">
        <f>SUMIFS('Inst. by Framework &amp; Suppliers'!K$2:K$5720,'Inst. by Framework &amp; Suppliers'!$B$2:$B$5720,$B$2:$B$5336,'Inst. by Framework &amp; Suppliers'!$A$2:$A$5720,$A264)</f>
        <v>0</v>
      </c>
      <c r="L264" s="23">
        <f t="shared" si="20"/>
        <v>0</v>
      </c>
      <c r="M264" s="1592">
        <f>SUMIFS('South West Spends'!$AH$1:$AH$5018,'South West Spends'!$A$1:$A$5018,'Institution by Framework Totals'!B264,'South West Spends'!$C$1:$C$5018,'Institution by Framework Totals'!A264)</f>
        <v>0</v>
      </c>
      <c r="N264" s="1592">
        <f t="shared" si="21"/>
        <v>0</v>
      </c>
      <c r="O264" s="1592">
        <f t="shared" si="22"/>
        <v>0</v>
      </c>
      <c r="P264" s="1592">
        <f t="shared" si="23"/>
        <v>0</v>
      </c>
      <c r="Q264" s="14">
        <f t="shared" si="24"/>
        <v>0</v>
      </c>
    </row>
    <row r="265" spans="1:17" x14ac:dyDescent="0.2">
      <c r="A265" s="15" t="s">
        <v>124</v>
      </c>
      <c r="B265" s="13" t="s">
        <v>204</v>
      </c>
      <c r="C265" s="140">
        <f>VLOOKUP(B265,'Admin Fees.'!$A$1:$C$46,2,FALSE)</f>
        <v>0.01</v>
      </c>
      <c r="D265" s="506">
        <f>SUMIFS('Inst. by Framework &amp; Suppliers'!$D$2:$D$5720,'Inst. by Framework &amp; Suppliers'!$A$2:$A$5720,$A265,'Inst. by Framework &amp; Suppliers'!$B$2:$B$5720,$B265)</f>
        <v>0</v>
      </c>
      <c r="E265" s="507">
        <f>SUMIFS('Inst. by Framework &amp; Suppliers'!$E$2:$E$5720,'Inst. by Framework &amp; Suppliers'!$A$2:$A$5720,$A265,'Inst. by Framework &amp; Suppliers'!$B$2:$B$5720,$B265)</f>
        <v>0</v>
      </c>
      <c r="F265" s="507">
        <f>SUMIFS('Inst. by Framework &amp; Suppliers'!F$2:F$5720,'Inst. by Framework &amp; Suppliers'!$B$2:$B$5720,$B$2:$B$5336,'Inst. by Framework &amp; Suppliers'!$A$2:$A$5720,$A265)</f>
        <v>173.72</v>
      </c>
      <c r="G265" s="882">
        <f>SUMIFS('Inst. by Framework &amp; Suppliers'!G$2:G$5720,'Inst. by Framework &amp; Suppliers'!$B$2:$B$5720,$B$2:$B$5336,'Inst. by Framework &amp; Suppliers'!$A$2:$A$5720,$A265)</f>
        <v>552.76</v>
      </c>
      <c r="H265" s="1444">
        <f>SUMIFS('Inst. by Framework &amp; Suppliers'!H$2:H$5720,'Inst. by Framework &amp; Suppliers'!$B$2:$B$5720,$B$2:$B$5336,'Inst. by Framework &amp; Suppliers'!$A$2:$A$5720,$A265)</f>
        <v>618.74</v>
      </c>
      <c r="I265" s="1445">
        <f>SUMIFS('Inst. by Framework &amp; Suppliers'!I$2:I$5720,'Inst. by Framework &amp; Suppliers'!$B$2:$B$5720,$B$2:$B$5336,'Inst. by Framework &amp; Suppliers'!$A$2:$A$5720,$A265)</f>
        <v>608.09</v>
      </c>
      <c r="J265" s="1446">
        <f>SUMIFS('Inst. by Framework &amp; Suppliers'!J$2:J$5720,'Inst. by Framework &amp; Suppliers'!$B$2:$B$5720,$B$2:$B$5336,'Inst. by Framework &amp; Suppliers'!$A$2:$A$5720,$A265)</f>
        <v>44.55</v>
      </c>
      <c r="K265" s="24">
        <f>SUMIFS('Inst. by Framework &amp; Suppliers'!K$2:K$5720,'Inst. by Framework &amp; Suppliers'!$B$2:$B$5720,$B$2:$B$5336,'Inst. by Framework &amp; Suppliers'!$A$2:$A$5720,$A265)</f>
        <v>44.55</v>
      </c>
      <c r="L265" s="23">
        <f t="shared" si="20"/>
        <v>0.60142499999999999</v>
      </c>
      <c r="M265" s="1592">
        <f>SUMIFS('South West Spends'!$AH$1:$AH$5018,'South West Spends'!$A$1:$A$5018,'Institution by Framework Totals'!B265,'South West Spends'!$C$1:$C$5018,'Institution by Framework Totals'!A265)</f>
        <v>0</v>
      </c>
      <c r="N265" s="1592">
        <f t="shared" si="21"/>
        <v>0</v>
      </c>
      <c r="O265" s="1592">
        <f t="shared" si="22"/>
        <v>44.55</v>
      </c>
      <c r="P265" s="1592">
        <f t="shared" si="23"/>
        <v>0.60142499999999999</v>
      </c>
      <c r="Q265" s="14">
        <f t="shared" si="24"/>
        <v>0.60142499999999999</v>
      </c>
    </row>
    <row r="266" spans="1:17" x14ac:dyDescent="0.2">
      <c r="A266" s="15" t="s">
        <v>158</v>
      </c>
      <c r="B266" s="13" t="s">
        <v>204</v>
      </c>
      <c r="C266" s="140">
        <f>VLOOKUP(B266,'Admin Fees.'!$A$1:$C$46,2,FALSE)</f>
        <v>0.01</v>
      </c>
      <c r="D266" s="506">
        <f>SUMIFS('Inst. by Framework &amp; Suppliers'!$D$2:$D$5720,'Inst. by Framework &amp; Suppliers'!$A$2:$A$5720,$A266,'Inst. by Framework &amp; Suppliers'!$B$2:$B$5720,$B266)</f>
        <v>0</v>
      </c>
      <c r="E266" s="507">
        <f>SUMIFS('Inst. by Framework &amp; Suppliers'!$E$2:$E$5720,'Inst. by Framework &amp; Suppliers'!$A$2:$A$5720,$A266,'Inst. by Framework &amp; Suppliers'!$B$2:$B$5720,$B266)</f>
        <v>0</v>
      </c>
      <c r="F266" s="507">
        <f>SUMIFS('Inst. by Framework &amp; Suppliers'!F$2:F$5720,'Inst. by Framework &amp; Suppliers'!$B$2:$B$5720,$B$2:$B$5336,'Inst. by Framework &amp; Suppliers'!$A$2:$A$5720,$A266)</f>
        <v>2576.3300000000004</v>
      </c>
      <c r="G266" s="882">
        <f>SUMIFS('Inst. by Framework &amp; Suppliers'!G$2:G$5720,'Inst. by Framework &amp; Suppliers'!$B$2:$B$5720,$B$2:$B$5336,'Inst. by Framework &amp; Suppliers'!$A$2:$A$5720,$A266)</f>
        <v>6294.18</v>
      </c>
      <c r="H266" s="1444">
        <f>SUMIFS('Inst. by Framework &amp; Suppliers'!H$2:H$5720,'Inst. by Framework &amp; Suppliers'!$B$2:$B$5720,$B$2:$B$5336,'Inst. by Framework &amp; Suppliers'!$A$2:$A$5720,$A266)</f>
        <v>7709.23</v>
      </c>
      <c r="I266" s="1445">
        <f>SUMIFS('Inst. by Framework &amp; Suppliers'!I$2:I$5720,'Inst. by Framework &amp; Suppliers'!$B$2:$B$5720,$B$2:$B$5336,'Inst. by Framework &amp; Suppliers'!$A$2:$A$5720,$A266)</f>
        <v>61.25</v>
      </c>
      <c r="J266" s="1446">
        <f>SUMIFS('Inst. by Framework &amp; Suppliers'!J$2:J$5720,'Inst. by Framework &amp; Suppliers'!$B$2:$B$5720,$B$2:$B$5336,'Inst. by Framework &amp; Suppliers'!$A$2:$A$5720,$A266)</f>
        <v>0</v>
      </c>
      <c r="K266" s="24">
        <f>SUMIFS('Inst. by Framework &amp; Suppliers'!K$2:K$5720,'Inst. by Framework &amp; Suppliers'!$B$2:$B$5720,$B$2:$B$5336,'Inst. by Framework &amp; Suppliers'!$A$2:$A$5720,$A266)</f>
        <v>0</v>
      </c>
      <c r="L266" s="23">
        <f t="shared" si="20"/>
        <v>0</v>
      </c>
      <c r="M266" s="1592">
        <f>SUMIFS('South West Spends'!$AH$1:$AH$5018,'South West Spends'!$A$1:$A$5018,'Institution by Framework Totals'!B266,'South West Spends'!$C$1:$C$5018,'Institution by Framework Totals'!A266)</f>
        <v>0</v>
      </c>
      <c r="N266" s="1592">
        <f t="shared" si="21"/>
        <v>0</v>
      </c>
      <c r="O266" s="1592">
        <f t="shared" si="22"/>
        <v>0</v>
      </c>
      <c r="P266" s="1592">
        <f t="shared" si="23"/>
        <v>0</v>
      </c>
      <c r="Q266" s="14">
        <f t="shared" si="24"/>
        <v>0</v>
      </c>
    </row>
    <row r="267" spans="1:17" x14ac:dyDescent="0.2">
      <c r="A267" s="15" t="s">
        <v>125</v>
      </c>
      <c r="B267" s="13" t="s">
        <v>204</v>
      </c>
      <c r="C267" s="140">
        <f>VLOOKUP(B267,'Admin Fees.'!$A$1:$C$46,2,FALSE)</f>
        <v>0.01</v>
      </c>
      <c r="D267" s="506">
        <f>SUMIFS('Inst. by Framework &amp; Suppliers'!$D$2:$D$5720,'Inst. by Framework &amp; Suppliers'!$A$2:$A$5720,$A267,'Inst. by Framework &amp; Suppliers'!$B$2:$B$5720,$B267)</f>
        <v>0</v>
      </c>
      <c r="E267" s="507">
        <f>SUMIFS('Inst. by Framework &amp; Suppliers'!$E$2:$E$5720,'Inst. by Framework &amp; Suppliers'!$A$2:$A$5720,$A267,'Inst. by Framework &amp; Suppliers'!$B$2:$B$5720,$B267)</f>
        <v>0</v>
      </c>
      <c r="F267" s="507">
        <f>SUMIFS('Inst. by Framework &amp; Suppliers'!F$2:F$5720,'Inst. by Framework &amp; Suppliers'!$B$2:$B$5720,$B$2:$B$5336,'Inst. by Framework &amp; Suppliers'!$A$2:$A$5720,$A267)</f>
        <v>2042</v>
      </c>
      <c r="G267" s="882">
        <f>SUMIFS('Inst. by Framework &amp; Suppliers'!G$2:G$5720,'Inst. by Framework &amp; Suppliers'!$B$2:$B$5720,$B$2:$B$5336,'Inst. by Framework &amp; Suppliers'!$A$2:$A$5720,$A267)</f>
        <v>9142.82</v>
      </c>
      <c r="H267" s="1444">
        <f>SUMIFS('Inst. by Framework &amp; Suppliers'!H$2:H$5720,'Inst. by Framework &amp; Suppliers'!$B$2:$B$5720,$B$2:$B$5336,'Inst. by Framework &amp; Suppliers'!$A$2:$A$5720,$A267)</f>
        <v>7036.380000000001</v>
      </c>
      <c r="I267" s="1445">
        <f>SUMIFS('Inst. by Framework &amp; Suppliers'!I$2:I$5720,'Inst. by Framework &amp; Suppliers'!$B$2:$B$5720,$B$2:$B$5336,'Inst. by Framework &amp; Suppliers'!$A$2:$A$5720,$A267)</f>
        <v>4461.21</v>
      </c>
      <c r="J267" s="1446">
        <f>SUMIFS('Inst. by Framework &amp; Suppliers'!J$2:J$5720,'Inst. by Framework &amp; Suppliers'!$B$2:$B$5720,$B$2:$B$5336,'Inst. by Framework &amp; Suppliers'!$A$2:$A$5720,$A267)</f>
        <v>437.20000000000005</v>
      </c>
      <c r="K267" s="24">
        <f>SUMIFS('Inst. by Framework &amp; Suppliers'!K$2:K$5720,'Inst. by Framework &amp; Suppliers'!$B$2:$B$5720,$B$2:$B$5336,'Inst. by Framework &amp; Suppliers'!$A$2:$A$5720,$A267)</f>
        <v>1495.31</v>
      </c>
      <c r="L267" s="23">
        <f t="shared" si="20"/>
        <v>5.9022000000000014</v>
      </c>
      <c r="M267" s="1592">
        <f>SUMIFS('South West Spends'!$AH$1:$AH$5018,'South West Spends'!$A$1:$A$5018,'Institution by Framework Totals'!B267,'South West Spends'!$C$1:$C$5018,'Institution by Framework Totals'!A267)</f>
        <v>1058.1099999999999</v>
      </c>
      <c r="N267" s="1592">
        <f t="shared" si="21"/>
        <v>10.581099999999999</v>
      </c>
      <c r="O267" s="1592">
        <f t="shared" si="22"/>
        <v>437.20000000000005</v>
      </c>
      <c r="P267" s="1592">
        <f t="shared" si="23"/>
        <v>5.9022000000000014</v>
      </c>
      <c r="Q267" s="14">
        <f t="shared" si="24"/>
        <v>16.4833</v>
      </c>
    </row>
    <row r="268" spans="1:17" x14ac:dyDescent="0.2">
      <c r="A268" s="15" t="s">
        <v>126</v>
      </c>
      <c r="B268" s="13" t="s">
        <v>204</v>
      </c>
      <c r="C268" s="140">
        <f>VLOOKUP(B268,'Admin Fees.'!$A$1:$C$46,2,FALSE)</f>
        <v>0.01</v>
      </c>
      <c r="D268" s="506">
        <f>SUMIFS('Inst. by Framework &amp; Suppliers'!$D$2:$D$5720,'Inst. by Framework &amp; Suppliers'!$A$2:$A$5720,$A268,'Inst. by Framework &amp; Suppliers'!$B$2:$B$5720,$B268)</f>
        <v>0</v>
      </c>
      <c r="E268" s="507">
        <f>SUMIFS('Inst. by Framework &amp; Suppliers'!$E$2:$E$5720,'Inst. by Framework &amp; Suppliers'!$A$2:$A$5720,$A268,'Inst. by Framework &amp; Suppliers'!$B$2:$B$5720,$B268)</f>
        <v>0</v>
      </c>
      <c r="F268" s="507">
        <f>SUMIFS('Inst. by Framework &amp; Suppliers'!F$2:F$5720,'Inst. by Framework &amp; Suppliers'!$B$2:$B$5720,$B$2:$B$5336,'Inst. by Framework &amp; Suppliers'!$A$2:$A$5720,$A268)</f>
        <v>3477.34</v>
      </c>
      <c r="G268" s="882">
        <f>SUMIFS('Inst. by Framework &amp; Suppliers'!G$2:G$5720,'Inst. by Framework &amp; Suppliers'!$B$2:$B$5720,$B$2:$B$5336,'Inst. by Framework &amp; Suppliers'!$A$2:$A$5720,$A268)</f>
        <v>10235.76</v>
      </c>
      <c r="H268" s="1444">
        <f>SUMIFS('Inst. by Framework &amp; Suppliers'!H$2:H$5720,'Inst. by Framework &amp; Suppliers'!$B$2:$B$5720,$B$2:$B$5336,'Inst. by Framework &amp; Suppliers'!$A$2:$A$5720,$A268)</f>
        <v>18715.8</v>
      </c>
      <c r="I268" s="1445">
        <f>SUMIFS('Inst. by Framework &amp; Suppliers'!I$2:I$5720,'Inst. by Framework &amp; Suppliers'!$B$2:$B$5720,$B$2:$B$5336,'Inst. by Framework &amp; Suppliers'!$A$2:$A$5720,$A268)</f>
        <v>17167.86</v>
      </c>
      <c r="J268" s="1446">
        <f>SUMIFS('Inst. by Framework &amp; Suppliers'!J$2:J$5720,'Inst. by Framework &amp; Suppliers'!$B$2:$B$5720,$B$2:$B$5336,'Inst. by Framework &amp; Suppliers'!$A$2:$A$5720,$A268)</f>
        <v>1801.73</v>
      </c>
      <c r="K268" s="24">
        <f>SUMIFS('Inst. by Framework &amp; Suppliers'!K$2:K$5720,'Inst. by Framework &amp; Suppliers'!$B$2:$B$5720,$B$2:$B$5336,'Inst. by Framework &amp; Suppliers'!$A$2:$A$5720,$A268)</f>
        <v>4493.7099999999991</v>
      </c>
      <c r="L268" s="23">
        <f t="shared" si="20"/>
        <v>24.323355000000003</v>
      </c>
      <c r="M268" s="1592">
        <f>SUMIFS('South West Spends'!$AH$1:$AH$5018,'South West Spends'!$A$1:$A$5018,'Institution by Framework Totals'!B268,'South West Spends'!$C$1:$C$5018,'Institution by Framework Totals'!A268)</f>
        <v>2691.9799999999996</v>
      </c>
      <c r="N268" s="1592">
        <f t="shared" si="21"/>
        <v>26.919799999999995</v>
      </c>
      <c r="O268" s="1592">
        <f t="shared" si="22"/>
        <v>1801.7299999999996</v>
      </c>
      <c r="P268" s="1592">
        <f t="shared" si="23"/>
        <v>24.323354999999996</v>
      </c>
      <c r="Q268" s="14">
        <f t="shared" si="24"/>
        <v>51.243154999999987</v>
      </c>
    </row>
    <row r="269" spans="1:17" x14ac:dyDescent="0.2">
      <c r="A269" s="15" t="s">
        <v>160</v>
      </c>
      <c r="B269" s="13" t="s">
        <v>204</v>
      </c>
      <c r="C269" s="140">
        <f>VLOOKUP(B269,'Admin Fees.'!$A$1:$C$46,2,FALSE)</f>
        <v>0.01</v>
      </c>
      <c r="D269" s="506">
        <f>SUMIFS('Inst. by Framework &amp; Suppliers'!$D$2:$D$5720,'Inst. by Framework &amp; Suppliers'!$A$2:$A$5720,$A269,'Inst. by Framework &amp; Suppliers'!$B$2:$B$5720,$B269)</f>
        <v>0</v>
      </c>
      <c r="E269" s="507">
        <f>SUMIFS('Inst. by Framework &amp; Suppliers'!$E$2:$E$5720,'Inst. by Framework &amp; Suppliers'!$A$2:$A$5720,$A269,'Inst. by Framework &amp; Suppliers'!$B$2:$B$5720,$B269)</f>
        <v>0</v>
      </c>
      <c r="F269" s="507">
        <f>SUMIFS('Inst. by Framework &amp; Suppliers'!F$2:F$5720,'Inst. by Framework &amp; Suppliers'!$B$2:$B$5720,$B$2:$B$5336,'Inst. by Framework &amp; Suppliers'!$A$2:$A$5720,$A269)</f>
        <v>382.03999999999996</v>
      </c>
      <c r="G269" s="882">
        <f>SUMIFS('Inst. by Framework &amp; Suppliers'!G$2:G$5720,'Inst. by Framework &amp; Suppliers'!$B$2:$B$5720,$B$2:$B$5336,'Inst. by Framework &amp; Suppliers'!$A$2:$A$5720,$A269)</f>
        <v>653.61</v>
      </c>
      <c r="H269" s="1444">
        <f>SUMIFS('Inst. by Framework &amp; Suppliers'!H$2:H$5720,'Inst. by Framework &amp; Suppliers'!$B$2:$B$5720,$B$2:$B$5336,'Inst. by Framework &amp; Suppliers'!$A$2:$A$5720,$A269)</f>
        <v>721.92000000000007</v>
      </c>
      <c r="I269" s="1445">
        <f>SUMIFS('Inst. by Framework &amp; Suppliers'!I$2:I$5720,'Inst. by Framework &amp; Suppliers'!$B$2:$B$5720,$B$2:$B$5336,'Inst. by Framework &amp; Suppliers'!$A$2:$A$5720,$A269)</f>
        <v>6580.43</v>
      </c>
      <c r="J269" s="1446">
        <f>SUMIFS('Inst. by Framework &amp; Suppliers'!J$2:J$5720,'Inst. by Framework &amp; Suppliers'!$B$2:$B$5720,$B$2:$B$5336,'Inst. by Framework &amp; Suppliers'!$A$2:$A$5720,$A269)</f>
        <v>1217.7700000000002</v>
      </c>
      <c r="K269" s="24">
        <f>SUMIFS('Inst. by Framework &amp; Suppliers'!K$2:K$5720,'Inst. by Framework &amp; Suppliers'!$B$2:$B$5720,$B$2:$B$5336,'Inst. by Framework &amp; Suppliers'!$A$2:$A$5720,$A269)</f>
        <v>3337.6600000000003</v>
      </c>
      <c r="L269" s="23">
        <f t="shared" si="20"/>
        <v>16.439895000000003</v>
      </c>
      <c r="M269" s="1592">
        <f>SUMIFS('South West Spends'!$AH$1:$AH$5018,'South West Spends'!$A$1:$A$5018,'Institution by Framework Totals'!B269,'South West Spends'!$C$1:$C$5018,'Institution by Framework Totals'!A269)</f>
        <v>2119.89</v>
      </c>
      <c r="N269" s="1592">
        <f t="shared" si="21"/>
        <v>21.198899999999998</v>
      </c>
      <c r="O269" s="1592">
        <f t="shared" si="22"/>
        <v>1217.7700000000004</v>
      </c>
      <c r="P269" s="1592">
        <f t="shared" si="23"/>
        <v>16.439895000000007</v>
      </c>
      <c r="Q269" s="14">
        <f t="shared" si="24"/>
        <v>37.638795000000002</v>
      </c>
    </row>
    <row r="270" spans="1:17" x14ac:dyDescent="0.2">
      <c r="A270" s="246" t="s">
        <v>159</v>
      </c>
      <c r="B270" s="13" t="s">
        <v>204</v>
      </c>
      <c r="C270" s="140">
        <f>VLOOKUP(B270,'Admin Fees.'!$A$1:$C$46,2,FALSE)</f>
        <v>0.01</v>
      </c>
      <c r="D270" s="506">
        <f>SUMIFS('Inst. by Framework &amp; Suppliers'!$D$2:$D$5720,'Inst. by Framework &amp; Suppliers'!$A$2:$A$5720,$A270,'Inst. by Framework &amp; Suppliers'!$B$2:$B$5720,$B270)</f>
        <v>0</v>
      </c>
      <c r="E270" s="507">
        <f>SUMIFS('Inst. by Framework &amp; Suppliers'!$E$2:$E$5720,'Inst. by Framework &amp; Suppliers'!$A$2:$A$5720,$A270,'Inst. by Framework &amp; Suppliers'!$B$2:$B$5720,$B270)</f>
        <v>0</v>
      </c>
      <c r="F270" s="507">
        <f>SUMIFS('Inst. by Framework &amp; Suppliers'!F$2:F$5720,'Inst. by Framework &amp; Suppliers'!$B$2:$B$5720,$B$2:$B$5336,'Inst. by Framework &amp; Suppliers'!$A$2:$A$5720,$A270)</f>
        <v>0</v>
      </c>
      <c r="G270" s="882">
        <f>SUMIFS('Inst. by Framework &amp; Suppliers'!G$2:G$5720,'Inst. by Framework &amp; Suppliers'!$B$2:$B$5720,$B$2:$B$5336,'Inst. by Framework &amp; Suppliers'!$A$2:$A$5720,$A270)</f>
        <v>497.20999999999992</v>
      </c>
      <c r="H270" s="1444">
        <f>SUMIFS('Inst. by Framework &amp; Suppliers'!H$2:H$5720,'Inst. by Framework &amp; Suppliers'!$B$2:$B$5720,$B$2:$B$5336,'Inst. by Framework &amp; Suppliers'!$A$2:$A$5720,$A270)</f>
        <v>0</v>
      </c>
      <c r="I270" s="1445">
        <f>SUMIFS('Inst. by Framework &amp; Suppliers'!I$2:I$5720,'Inst. by Framework &amp; Suppliers'!$B$2:$B$5720,$B$2:$B$5336,'Inst. by Framework &amp; Suppliers'!$A$2:$A$5720,$A270)</f>
        <v>0</v>
      </c>
      <c r="J270" s="1446">
        <f>SUMIFS('Inst. by Framework &amp; Suppliers'!J$2:J$5720,'Inst. by Framework &amp; Suppliers'!$B$2:$B$5720,$B$2:$B$5336,'Inst. by Framework &amp; Suppliers'!$A$2:$A$5720,$A270)</f>
        <v>0</v>
      </c>
      <c r="K270" s="24">
        <f>SUMIFS('Inst. by Framework &amp; Suppliers'!K$2:K$5720,'Inst. by Framework &amp; Suppliers'!$B$2:$B$5720,$B$2:$B$5336,'Inst. by Framework &amp; Suppliers'!$A$2:$A$5720,$A270)</f>
        <v>0</v>
      </c>
      <c r="L270" s="23">
        <f t="shared" si="20"/>
        <v>0</v>
      </c>
      <c r="M270" s="1592">
        <f>SUMIFS('South West Spends'!$AH$1:$AH$5018,'South West Spends'!$A$1:$A$5018,'Institution by Framework Totals'!B270,'South West Spends'!$C$1:$C$5018,'Institution by Framework Totals'!A270)</f>
        <v>0</v>
      </c>
      <c r="N270" s="1592">
        <f t="shared" si="21"/>
        <v>0</v>
      </c>
      <c r="O270" s="1592">
        <f t="shared" si="22"/>
        <v>0</v>
      </c>
      <c r="P270" s="1592">
        <f t="shared" si="23"/>
        <v>0</v>
      </c>
      <c r="Q270" s="14">
        <f t="shared" si="24"/>
        <v>0</v>
      </c>
    </row>
    <row r="271" spans="1:17" x14ac:dyDescent="0.2">
      <c r="A271" s="246" t="s">
        <v>127</v>
      </c>
      <c r="B271" s="13" t="s">
        <v>204</v>
      </c>
      <c r="C271" s="140">
        <f>VLOOKUP(B271,'Admin Fees.'!$A$1:$C$46,2,FALSE)</f>
        <v>0.01</v>
      </c>
      <c r="D271" s="506">
        <f>SUMIFS('Inst. by Framework &amp; Suppliers'!$D$2:$D$5720,'Inst. by Framework &amp; Suppliers'!$A$2:$A$5720,$A271,'Inst. by Framework &amp; Suppliers'!$B$2:$B$5720,$B271)</f>
        <v>0</v>
      </c>
      <c r="E271" s="507">
        <f>SUMIFS('Inst. by Framework &amp; Suppliers'!$E$2:$E$5720,'Inst. by Framework &amp; Suppliers'!$A$2:$A$5720,$A271,'Inst. by Framework &amp; Suppliers'!$B$2:$B$5720,$B271)</f>
        <v>0</v>
      </c>
      <c r="F271" s="507">
        <f>SUMIFS('Inst. by Framework &amp; Suppliers'!F$2:F$5720,'Inst. by Framework &amp; Suppliers'!$B$2:$B$5720,$B$2:$B$5336,'Inst. by Framework &amp; Suppliers'!$A$2:$A$5720,$A271)</f>
        <v>3398.1000000000004</v>
      </c>
      <c r="G271" s="882">
        <f>SUMIFS('Inst. by Framework &amp; Suppliers'!G$2:G$5720,'Inst. by Framework &amp; Suppliers'!$B$2:$B$5720,$B$2:$B$5336,'Inst. by Framework &amp; Suppliers'!$A$2:$A$5720,$A271)</f>
        <v>11543.039999999999</v>
      </c>
      <c r="H271" s="1444">
        <f>SUMIFS('Inst. by Framework &amp; Suppliers'!H$2:H$5720,'Inst. by Framework &amp; Suppliers'!$B$2:$B$5720,$B$2:$B$5336,'Inst. by Framework &amp; Suppliers'!$A$2:$A$5720,$A271)</f>
        <v>9785.5299999999988</v>
      </c>
      <c r="I271" s="1445">
        <f>SUMIFS('Inst. by Framework &amp; Suppliers'!I$2:I$5720,'Inst. by Framework &amp; Suppliers'!$B$2:$B$5720,$B$2:$B$5336,'Inst. by Framework &amp; Suppliers'!$A$2:$A$5720,$A271)</f>
        <v>7550.07</v>
      </c>
      <c r="J271" s="1446">
        <f>SUMIFS('Inst. by Framework &amp; Suppliers'!J$2:J$5720,'Inst. by Framework &amp; Suppliers'!$B$2:$B$5720,$B$2:$B$5336,'Inst. by Framework &amp; Suppliers'!$A$2:$A$5720,$A271)</f>
        <v>974.41000000000031</v>
      </c>
      <c r="K271" s="24">
        <f>SUMIFS('Inst. by Framework &amp; Suppliers'!K$2:K$5720,'Inst. by Framework &amp; Suppliers'!$B$2:$B$5720,$B$2:$B$5336,'Inst. by Framework &amp; Suppliers'!$A$2:$A$5720,$A271)</f>
        <v>2547.3500000000004</v>
      </c>
      <c r="L271" s="23">
        <f t="shared" si="20"/>
        <v>13.154535000000006</v>
      </c>
      <c r="M271" s="1592">
        <f>SUMIFS('South West Spends'!$AH$1:$AH$5018,'South West Spends'!$A$1:$A$5018,'Institution by Framework Totals'!B271,'South West Spends'!$C$1:$C$5018,'Institution by Framework Totals'!A271)</f>
        <v>1572.94</v>
      </c>
      <c r="N271" s="1592">
        <f t="shared" si="21"/>
        <v>15.7294</v>
      </c>
      <c r="O271" s="1592">
        <f t="shared" si="22"/>
        <v>974.41000000000031</v>
      </c>
      <c r="P271" s="1592">
        <f t="shared" si="23"/>
        <v>13.154535000000006</v>
      </c>
      <c r="Q271" s="14">
        <f t="shared" si="24"/>
        <v>28.883935000000008</v>
      </c>
    </row>
    <row r="272" spans="1:17" x14ac:dyDescent="0.2">
      <c r="A272" s="707" t="s">
        <v>150</v>
      </c>
      <c r="B272" s="13" t="s">
        <v>204</v>
      </c>
      <c r="C272" s="140">
        <f>VLOOKUP(B272,'Admin Fees.'!$A$1:$C$46,2,FALSE)</f>
        <v>0.01</v>
      </c>
      <c r="D272" s="506">
        <f>SUMIFS('Inst. by Framework &amp; Suppliers'!$D$2:$D$5720,'Inst. by Framework &amp; Suppliers'!$A$2:$A$5720,$A272,'Inst. by Framework &amp; Suppliers'!$B$2:$B$5720,$B272)</f>
        <v>0</v>
      </c>
      <c r="E272" s="507">
        <f>SUMIFS('Inst. by Framework &amp; Suppliers'!$E$2:$E$5720,'Inst. by Framework &amp; Suppliers'!$A$2:$A$5720,$A272,'Inst. by Framework &amp; Suppliers'!$B$2:$B$5720,$B272)</f>
        <v>0</v>
      </c>
      <c r="F272" s="507">
        <f>SUMIFS('Inst. by Framework &amp; Suppliers'!F$2:F$5720,'Inst. by Framework &amp; Suppliers'!$B$2:$B$5720,$B$2:$B$5336,'Inst. by Framework &amp; Suppliers'!$A$2:$A$5720,$A272)</f>
        <v>0</v>
      </c>
      <c r="G272" s="882">
        <f>SUMIFS('Inst. by Framework &amp; Suppliers'!G$2:G$5720,'Inst. by Framework &amp; Suppliers'!$B$2:$B$5720,$B$2:$B$5336,'Inst. by Framework &amp; Suppliers'!$A$2:$A$5720,$A272)</f>
        <v>0</v>
      </c>
      <c r="H272" s="1444">
        <f>SUMIFS('Inst. by Framework &amp; Suppliers'!H$2:H$5720,'Inst. by Framework &amp; Suppliers'!$B$2:$B$5720,$B$2:$B$5336,'Inst. by Framework &amp; Suppliers'!$A$2:$A$5720,$A272)</f>
        <v>1831.92</v>
      </c>
      <c r="I272" s="1445">
        <f>SUMIFS('Inst. by Framework &amp; Suppliers'!I$2:I$5720,'Inst. by Framework &amp; Suppliers'!$B$2:$B$5720,$B$2:$B$5336,'Inst. by Framework &amp; Suppliers'!$A$2:$A$5720,$A272)</f>
        <v>3987.77</v>
      </c>
      <c r="J272" s="1446">
        <f>SUMIFS('Inst. by Framework &amp; Suppliers'!J$2:J$5720,'Inst. by Framework &amp; Suppliers'!$B$2:$B$5720,$B$2:$B$5336,'Inst. by Framework &amp; Suppliers'!$A$2:$A$5720,$A272)</f>
        <v>1056.73</v>
      </c>
      <c r="K272" s="24">
        <f>SUMIFS('Inst. by Framework &amp; Suppliers'!K$2:K$5720,'Inst. by Framework &amp; Suppliers'!$B$2:$B$5720,$B$2:$B$5336,'Inst. by Framework &amp; Suppliers'!$A$2:$A$5720,$A272)</f>
        <v>2836.5</v>
      </c>
      <c r="L272" s="23">
        <f t="shared" si="20"/>
        <v>14.265855000000002</v>
      </c>
      <c r="M272" s="1592">
        <f>SUMIFS('South West Spends'!$AH$1:$AH$5018,'South West Spends'!$A$1:$A$5018,'Institution by Framework Totals'!B272,'South West Spends'!$C$1:$C$5018,'Institution by Framework Totals'!A272)</f>
        <v>1779.77</v>
      </c>
      <c r="N272" s="1592">
        <f t="shared" si="21"/>
        <v>17.797699999999999</v>
      </c>
      <c r="O272" s="1592">
        <f t="shared" si="22"/>
        <v>1056.73</v>
      </c>
      <c r="P272" s="1592">
        <f t="shared" si="23"/>
        <v>14.265855000000002</v>
      </c>
      <c r="Q272" s="14">
        <f t="shared" si="24"/>
        <v>32.063555000000001</v>
      </c>
    </row>
    <row r="273" spans="1:17" x14ac:dyDescent="0.2">
      <c r="A273" s="246" t="s">
        <v>128</v>
      </c>
      <c r="B273" s="13" t="s">
        <v>204</v>
      </c>
      <c r="C273" s="140">
        <f>VLOOKUP(B273,'Admin Fees.'!$A$1:$C$46,2,FALSE)</f>
        <v>0.01</v>
      </c>
      <c r="D273" s="506">
        <f>SUMIFS('Inst. by Framework &amp; Suppliers'!$D$2:$D$5720,'Inst. by Framework &amp; Suppliers'!$A$2:$A$5720,$A273,'Inst. by Framework &amp; Suppliers'!$B$2:$B$5720,$B273)</f>
        <v>0</v>
      </c>
      <c r="E273" s="507">
        <f>SUMIFS('Inst. by Framework &amp; Suppliers'!$E$2:$E$5720,'Inst. by Framework &amp; Suppliers'!$A$2:$A$5720,$A273,'Inst. by Framework &amp; Suppliers'!$B$2:$B$5720,$B273)</f>
        <v>0</v>
      </c>
      <c r="F273" s="507">
        <f>SUMIFS('Inst. by Framework &amp; Suppliers'!F$2:F$5720,'Inst. by Framework &amp; Suppliers'!$B$2:$B$5720,$B$2:$B$5336,'Inst. by Framework &amp; Suppliers'!$A$2:$A$5720,$A273)</f>
        <v>71.789999999999992</v>
      </c>
      <c r="G273" s="882">
        <f>SUMIFS('Inst. by Framework &amp; Suppliers'!G$2:G$5720,'Inst. by Framework &amp; Suppliers'!$B$2:$B$5720,$B$2:$B$5336,'Inst. by Framework &amp; Suppliers'!$A$2:$A$5720,$A273)</f>
        <v>899.70999999999992</v>
      </c>
      <c r="H273" s="1444">
        <f>SUMIFS('Inst. by Framework &amp; Suppliers'!H$2:H$5720,'Inst. by Framework &amp; Suppliers'!$B$2:$B$5720,$B$2:$B$5336,'Inst. by Framework &amp; Suppliers'!$A$2:$A$5720,$A273)</f>
        <v>976.43000000000006</v>
      </c>
      <c r="I273" s="1445">
        <f>SUMIFS('Inst. by Framework &amp; Suppliers'!I$2:I$5720,'Inst. by Framework &amp; Suppliers'!$B$2:$B$5720,$B$2:$B$5336,'Inst. by Framework &amp; Suppliers'!$A$2:$A$5720,$A273)</f>
        <v>0</v>
      </c>
      <c r="J273" s="1446">
        <f>SUMIFS('Inst. by Framework &amp; Suppliers'!J$2:J$5720,'Inst. by Framework &amp; Suppliers'!$B$2:$B$5720,$B$2:$B$5336,'Inst. by Framework &amp; Suppliers'!$A$2:$A$5720,$A273)</f>
        <v>0</v>
      </c>
      <c r="K273" s="24">
        <f>SUMIFS('Inst. by Framework &amp; Suppliers'!K$2:K$5720,'Inst. by Framework &amp; Suppliers'!$B$2:$B$5720,$B$2:$B$5336,'Inst. by Framework &amp; Suppliers'!$A$2:$A$5720,$A273)</f>
        <v>0</v>
      </c>
      <c r="L273" s="23">
        <f t="shared" si="20"/>
        <v>0</v>
      </c>
      <c r="M273" s="1592">
        <f>SUMIFS('South West Spends'!$AH$1:$AH$5018,'South West Spends'!$A$1:$A$5018,'Institution by Framework Totals'!B273,'South West Spends'!$C$1:$C$5018,'Institution by Framework Totals'!A273)</f>
        <v>0</v>
      </c>
      <c r="N273" s="1592">
        <f t="shared" si="21"/>
        <v>0</v>
      </c>
      <c r="O273" s="1592">
        <f t="shared" si="22"/>
        <v>0</v>
      </c>
      <c r="P273" s="1592">
        <f t="shared" si="23"/>
        <v>0</v>
      </c>
      <c r="Q273" s="14">
        <f t="shared" si="24"/>
        <v>0</v>
      </c>
    </row>
    <row r="274" spans="1:17" x14ac:dyDescent="0.2">
      <c r="A274" s="246" t="s">
        <v>129</v>
      </c>
      <c r="B274" s="13" t="s">
        <v>204</v>
      </c>
      <c r="C274" s="140">
        <f>VLOOKUP(B274,'Admin Fees.'!$A$1:$C$46,2,FALSE)</f>
        <v>0.01</v>
      </c>
      <c r="D274" s="506">
        <f>SUMIFS('Inst. by Framework &amp; Suppliers'!$D$2:$D$5720,'Inst. by Framework &amp; Suppliers'!$A$2:$A$5720,$A274,'Inst. by Framework &amp; Suppliers'!$B$2:$B$5720,$B274)</f>
        <v>0</v>
      </c>
      <c r="E274" s="507">
        <f>SUMIFS('Inst. by Framework &amp; Suppliers'!$E$2:$E$5720,'Inst. by Framework &amp; Suppliers'!$A$2:$A$5720,$A274,'Inst. by Framework &amp; Suppliers'!$B$2:$B$5720,$B274)</f>
        <v>0</v>
      </c>
      <c r="F274" s="507">
        <f>SUMIFS('Inst. by Framework &amp; Suppliers'!F$2:F$5720,'Inst. by Framework &amp; Suppliers'!$B$2:$B$5720,$B$2:$B$5336,'Inst. by Framework &amp; Suppliers'!$A$2:$A$5720,$A274)</f>
        <v>2710.5299999999997</v>
      </c>
      <c r="G274" s="882">
        <f>SUMIFS('Inst. by Framework &amp; Suppliers'!G$2:G$5720,'Inst. by Framework &amp; Suppliers'!$B$2:$B$5720,$B$2:$B$5336,'Inst. by Framework &amp; Suppliers'!$A$2:$A$5720,$A274)</f>
        <v>15549.34</v>
      </c>
      <c r="H274" s="1444">
        <f>SUMIFS('Inst. by Framework &amp; Suppliers'!H$2:H$5720,'Inst. by Framework &amp; Suppliers'!$B$2:$B$5720,$B$2:$B$5336,'Inst. by Framework &amp; Suppliers'!$A$2:$A$5720,$A274)</f>
        <v>11375.14</v>
      </c>
      <c r="I274" s="1445">
        <f>SUMIFS('Inst. by Framework &amp; Suppliers'!I$2:I$5720,'Inst. by Framework &amp; Suppliers'!$B$2:$B$5720,$B$2:$B$5336,'Inst. by Framework &amp; Suppliers'!$A$2:$A$5720,$A274)</f>
        <v>9133.06</v>
      </c>
      <c r="J274" s="1446">
        <f>SUMIFS('Inst. by Framework &amp; Suppliers'!J$2:J$5720,'Inst. by Framework &amp; Suppliers'!$B$2:$B$5720,$B$2:$B$5336,'Inst. by Framework &amp; Suppliers'!$A$2:$A$5720,$A274)</f>
        <v>311.90999999999997</v>
      </c>
      <c r="K274" s="24">
        <f>SUMIFS('Inst. by Framework &amp; Suppliers'!K$2:K$5720,'Inst. by Framework &amp; Suppliers'!$B$2:$B$5720,$B$2:$B$5336,'Inst. by Framework &amp; Suppliers'!$A$2:$A$5720,$A274)</f>
        <v>1497.4299999999998</v>
      </c>
      <c r="L274" s="23">
        <f t="shared" si="20"/>
        <v>4.2107850000000004</v>
      </c>
      <c r="M274" s="1592">
        <f>SUMIFS('South West Spends'!$AH$1:$AH$5018,'South West Spends'!$A$1:$A$5018,'Institution by Framework Totals'!B274,'South West Spends'!$C$1:$C$5018,'Institution by Framework Totals'!A274)</f>
        <v>1185.52</v>
      </c>
      <c r="N274" s="1592">
        <f t="shared" si="21"/>
        <v>11.8552</v>
      </c>
      <c r="O274" s="1592">
        <f t="shared" si="22"/>
        <v>311.90999999999985</v>
      </c>
      <c r="P274" s="1592">
        <f t="shared" si="23"/>
        <v>4.2107849999999987</v>
      </c>
      <c r="Q274" s="14">
        <f t="shared" si="24"/>
        <v>16.065984999999998</v>
      </c>
    </row>
    <row r="275" spans="1:17" x14ac:dyDescent="0.2">
      <c r="A275" s="246" t="s">
        <v>162</v>
      </c>
      <c r="B275" s="13" t="s">
        <v>204</v>
      </c>
      <c r="C275" s="140">
        <f>VLOOKUP(B275,'Admin Fees.'!$A$1:$C$46,2,FALSE)</f>
        <v>0.01</v>
      </c>
      <c r="D275" s="506">
        <f>SUMIFS('Inst. by Framework &amp; Suppliers'!$D$2:$D$5720,'Inst. by Framework &amp; Suppliers'!$A$2:$A$5720,$A275,'Inst. by Framework &amp; Suppliers'!$B$2:$B$5720,$B275)</f>
        <v>0</v>
      </c>
      <c r="E275" s="507">
        <f>SUMIFS('Inst. by Framework &amp; Suppliers'!$E$2:$E$5720,'Inst. by Framework &amp; Suppliers'!$A$2:$A$5720,$A275,'Inst. by Framework &amp; Suppliers'!$B$2:$B$5720,$B275)</f>
        <v>0</v>
      </c>
      <c r="F275" s="507">
        <f>SUMIFS('Inst. by Framework &amp; Suppliers'!F$2:F$5720,'Inst. by Framework &amp; Suppliers'!$B$2:$B$5720,$B$2:$B$5336,'Inst. by Framework &amp; Suppliers'!$A$2:$A$5720,$A275)</f>
        <v>0</v>
      </c>
      <c r="G275" s="882">
        <f>SUMIFS('Inst. by Framework &amp; Suppliers'!G$2:G$5720,'Inst. by Framework &amp; Suppliers'!$B$2:$B$5720,$B$2:$B$5336,'Inst. by Framework &amp; Suppliers'!$A$2:$A$5720,$A275)</f>
        <v>8416.8900000000012</v>
      </c>
      <c r="H275" s="1444">
        <f>SUMIFS('Inst. by Framework &amp; Suppliers'!H$2:H$5720,'Inst. by Framework &amp; Suppliers'!$B$2:$B$5720,$B$2:$B$5336,'Inst. by Framework &amp; Suppliers'!$A$2:$A$5720,$A275)</f>
        <v>10185.61</v>
      </c>
      <c r="I275" s="1445">
        <f>SUMIFS('Inst. by Framework &amp; Suppliers'!I$2:I$5720,'Inst. by Framework &amp; Suppliers'!$B$2:$B$5720,$B$2:$B$5336,'Inst. by Framework &amp; Suppliers'!$A$2:$A$5720,$A275)</f>
        <v>14597.010000000002</v>
      </c>
      <c r="J275" s="1446">
        <f>SUMIFS('Inst. by Framework &amp; Suppliers'!J$2:J$5720,'Inst. by Framework &amp; Suppliers'!$B$2:$B$5720,$B$2:$B$5336,'Inst. by Framework &amp; Suppliers'!$A$2:$A$5720,$A275)</f>
        <v>0</v>
      </c>
      <c r="K275" s="24">
        <f>SUMIFS('Inst. by Framework &amp; Suppliers'!K$2:K$5720,'Inst. by Framework &amp; Suppliers'!$B$2:$B$5720,$B$2:$B$5336,'Inst. by Framework &amp; Suppliers'!$A$2:$A$5720,$A275)</f>
        <v>3077.11</v>
      </c>
      <c r="L275" s="23">
        <f t="shared" si="20"/>
        <v>0</v>
      </c>
      <c r="M275" s="1592">
        <f>SUMIFS('South West Spends'!$AH$1:$AH$5018,'South West Spends'!$A$1:$A$5018,'Institution by Framework Totals'!B275,'South West Spends'!$C$1:$C$5018,'Institution by Framework Totals'!A275)</f>
        <v>3077.11</v>
      </c>
      <c r="N275" s="1592">
        <f t="shared" si="21"/>
        <v>30.771100000000001</v>
      </c>
      <c r="O275" s="1592">
        <f t="shared" si="22"/>
        <v>0</v>
      </c>
      <c r="P275" s="1592">
        <f t="shared" si="23"/>
        <v>0</v>
      </c>
      <c r="Q275" s="14">
        <f t="shared" si="24"/>
        <v>30.771100000000001</v>
      </c>
    </row>
    <row r="276" spans="1:17" x14ac:dyDescent="0.2">
      <c r="A276" s="246" t="s">
        <v>130</v>
      </c>
      <c r="B276" s="13" t="s">
        <v>204</v>
      </c>
      <c r="C276" s="140">
        <f>VLOOKUP(B276,'Admin Fees.'!$A$1:$C$46,2,FALSE)</f>
        <v>0.01</v>
      </c>
      <c r="D276" s="506">
        <f>SUMIFS('Inst. by Framework &amp; Suppliers'!$D$2:$D$5720,'Inst. by Framework &amp; Suppliers'!$A$2:$A$5720,$A276,'Inst. by Framework &amp; Suppliers'!$B$2:$B$5720,$B276)</f>
        <v>0</v>
      </c>
      <c r="E276" s="507">
        <f>SUMIFS('Inst. by Framework &amp; Suppliers'!$E$2:$E$5720,'Inst. by Framework &amp; Suppliers'!$A$2:$A$5720,$A276,'Inst. by Framework &amp; Suppliers'!$B$2:$B$5720,$B276)</f>
        <v>0</v>
      </c>
      <c r="F276" s="507">
        <f>SUMIFS('Inst. by Framework &amp; Suppliers'!F$2:F$5720,'Inst. by Framework &amp; Suppliers'!$B$2:$B$5720,$B$2:$B$5336,'Inst. by Framework &amp; Suppliers'!$A$2:$A$5720,$A276)</f>
        <v>98.789999999999992</v>
      </c>
      <c r="G276" s="882">
        <f>SUMIFS('Inst. by Framework &amp; Suppliers'!G$2:G$5720,'Inst. by Framework &amp; Suppliers'!$B$2:$B$5720,$B$2:$B$5336,'Inst. by Framework &amp; Suppliers'!$A$2:$A$5720,$A276)</f>
        <v>198</v>
      </c>
      <c r="H276" s="1444">
        <f>SUMIFS('Inst. by Framework &amp; Suppliers'!H$2:H$5720,'Inst. by Framework &amp; Suppliers'!$B$2:$B$5720,$B$2:$B$5336,'Inst. by Framework &amp; Suppliers'!$A$2:$A$5720,$A276)</f>
        <v>121.15000000000002</v>
      </c>
      <c r="I276" s="1445">
        <f>SUMIFS('Inst. by Framework &amp; Suppliers'!I$2:I$5720,'Inst. by Framework &amp; Suppliers'!$B$2:$B$5720,$B$2:$B$5336,'Inst. by Framework &amp; Suppliers'!$A$2:$A$5720,$A276)</f>
        <v>9.2199999999999989</v>
      </c>
      <c r="J276" s="1446">
        <f>SUMIFS('Inst. by Framework &amp; Suppliers'!J$2:J$5720,'Inst. by Framework &amp; Suppliers'!$B$2:$B$5720,$B$2:$B$5336,'Inst. by Framework &amp; Suppliers'!$A$2:$A$5720,$A276)</f>
        <v>13.72</v>
      </c>
      <c r="K276" s="24">
        <f>SUMIFS('Inst. by Framework &amp; Suppliers'!K$2:K$5720,'Inst. by Framework &amp; Suppliers'!$B$2:$B$5720,$B$2:$B$5336,'Inst. by Framework &amp; Suppliers'!$A$2:$A$5720,$A276)</f>
        <v>15.59</v>
      </c>
      <c r="L276" s="23">
        <f t="shared" si="20"/>
        <v>0.18522000000000002</v>
      </c>
      <c r="M276" s="1592">
        <f>SUMIFS('South West Spends'!$AH$1:$AH$5018,'South West Spends'!$A$1:$A$5018,'Institution by Framework Totals'!B276,'South West Spends'!$C$1:$C$5018,'Institution by Framework Totals'!A276)</f>
        <v>1.87</v>
      </c>
      <c r="N276" s="1592">
        <f t="shared" si="21"/>
        <v>1.8700000000000001E-2</v>
      </c>
      <c r="O276" s="1592">
        <f t="shared" si="22"/>
        <v>13.719999999999999</v>
      </c>
      <c r="P276" s="1592">
        <f t="shared" si="23"/>
        <v>0.18522</v>
      </c>
      <c r="Q276" s="14">
        <f t="shared" si="24"/>
        <v>0.20391999999999999</v>
      </c>
    </row>
    <row r="277" spans="1:17" x14ac:dyDescent="0.2">
      <c r="A277" s="246" t="s">
        <v>131</v>
      </c>
      <c r="B277" s="13" t="s">
        <v>204</v>
      </c>
      <c r="C277" s="140">
        <f>VLOOKUP(B277,'Admin Fees.'!$A$1:$C$46,2,FALSE)</f>
        <v>0.01</v>
      </c>
      <c r="D277" s="506">
        <f>SUMIFS('Inst. by Framework &amp; Suppliers'!$D$2:$D$5720,'Inst. by Framework &amp; Suppliers'!$A$2:$A$5720,$A277,'Inst. by Framework &amp; Suppliers'!$B$2:$B$5720,$B277)</f>
        <v>0</v>
      </c>
      <c r="E277" s="507">
        <f>SUMIFS('Inst. by Framework &amp; Suppliers'!$E$2:$E$5720,'Inst. by Framework &amp; Suppliers'!$A$2:$A$5720,$A277,'Inst. by Framework &amp; Suppliers'!$B$2:$B$5720,$B277)</f>
        <v>0</v>
      </c>
      <c r="F277" s="507">
        <f>SUMIFS('Inst. by Framework &amp; Suppliers'!F$2:F$5720,'Inst. by Framework &amp; Suppliers'!$B$2:$B$5720,$B$2:$B$5336,'Inst. by Framework &amp; Suppliers'!$A$2:$A$5720,$A277)</f>
        <v>13153.42</v>
      </c>
      <c r="G277" s="882">
        <f>SUMIFS('Inst. by Framework &amp; Suppliers'!G$2:G$5720,'Inst. by Framework &amp; Suppliers'!$B$2:$B$5720,$B$2:$B$5336,'Inst. by Framework &amp; Suppliers'!$A$2:$A$5720,$A277)</f>
        <v>44331.69</v>
      </c>
      <c r="H277" s="1444">
        <f>SUMIFS('Inst. by Framework &amp; Suppliers'!H$2:H$5720,'Inst. by Framework &amp; Suppliers'!$B$2:$B$5720,$B$2:$B$5336,'Inst. by Framework &amp; Suppliers'!$A$2:$A$5720,$A277)</f>
        <v>41067.549999999996</v>
      </c>
      <c r="I277" s="1445">
        <f>SUMIFS('Inst. by Framework &amp; Suppliers'!I$2:I$5720,'Inst. by Framework &amp; Suppliers'!$B$2:$B$5720,$B$2:$B$5336,'Inst. by Framework &amp; Suppliers'!$A$2:$A$5720,$A277)</f>
        <v>38125.520000000004</v>
      </c>
      <c r="J277" s="1446">
        <f>SUMIFS('Inst. by Framework &amp; Suppliers'!J$2:J$5720,'Inst. by Framework &amp; Suppliers'!$B$2:$B$5720,$B$2:$B$5336,'Inst. by Framework &amp; Suppliers'!$A$2:$A$5720,$A277)</f>
        <v>7516.16</v>
      </c>
      <c r="K277" s="24">
        <f>SUMIFS('Inst. by Framework &amp; Suppliers'!K$2:K$5720,'Inst. by Framework &amp; Suppliers'!$B$2:$B$5720,$B$2:$B$5336,'Inst. by Framework &amp; Suppliers'!$A$2:$A$5720,$A277)</f>
        <v>14995.39</v>
      </c>
      <c r="L277" s="23">
        <f t="shared" si="20"/>
        <v>101.46816000000001</v>
      </c>
      <c r="M277" s="1592">
        <f>SUMIFS('South West Spends'!$AH$1:$AH$5018,'South West Spends'!$A$1:$A$5018,'Institution by Framework Totals'!B277,'South West Spends'!$C$1:$C$5018,'Institution by Framework Totals'!A277)</f>
        <v>7479.23</v>
      </c>
      <c r="N277" s="1592">
        <f t="shared" si="21"/>
        <v>74.792299999999997</v>
      </c>
      <c r="O277" s="1592">
        <f t="shared" si="22"/>
        <v>7516.16</v>
      </c>
      <c r="P277" s="1592">
        <f t="shared" si="23"/>
        <v>101.46816000000001</v>
      </c>
      <c r="Q277" s="14">
        <f t="shared" si="24"/>
        <v>176.26046000000002</v>
      </c>
    </row>
    <row r="278" spans="1:17" x14ac:dyDescent="0.2">
      <c r="A278" s="650" t="s">
        <v>226</v>
      </c>
      <c r="B278" s="13" t="s">
        <v>204</v>
      </c>
      <c r="C278" s="140">
        <f>VLOOKUP(B278,'Admin Fees.'!$A$1:$C$46,2,FALSE)</f>
        <v>0.01</v>
      </c>
      <c r="D278" s="506">
        <f>SUMIFS('Inst. by Framework &amp; Suppliers'!$D$2:$D$5720,'Inst. by Framework &amp; Suppliers'!$A$2:$A$5720,$A278,'Inst. by Framework &amp; Suppliers'!$B$2:$B$5720,$B278)</f>
        <v>0</v>
      </c>
      <c r="E278" s="507">
        <f>SUMIFS('Inst. by Framework &amp; Suppliers'!$E$2:$E$5720,'Inst. by Framework &amp; Suppliers'!$A$2:$A$5720,$A278,'Inst. by Framework &amp; Suppliers'!$B$2:$B$5720,$B278)</f>
        <v>0</v>
      </c>
      <c r="F278" s="507">
        <f>SUMIFS('Inst. by Framework &amp; Suppliers'!F$2:F$5720,'Inst. by Framework &amp; Suppliers'!$B$2:$B$5720,$B$2:$B$5336,'Inst. by Framework &amp; Suppliers'!$A$2:$A$5720,$A278)</f>
        <v>0</v>
      </c>
      <c r="G278" s="882">
        <f>SUMIFS('Inst. by Framework &amp; Suppliers'!G$2:G$5720,'Inst. by Framework &amp; Suppliers'!$B$2:$B$5720,$B$2:$B$5336,'Inst. by Framework &amp; Suppliers'!$A$2:$A$5720,$A278)</f>
        <v>0</v>
      </c>
      <c r="H278" s="1444">
        <f>SUMIFS('Inst. by Framework &amp; Suppliers'!H$2:H$5720,'Inst. by Framework &amp; Suppliers'!$B$2:$B$5720,$B$2:$B$5336,'Inst. by Framework &amp; Suppliers'!$A$2:$A$5720,$A278)</f>
        <v>4817.9399999999996</v>
      </c>
      <c r="I278" s="1445">
        <f>SUMIFS('Inst. by Framework &amp; Suppliers'!I$2:I$5720,'Inst. by Framework &amp; Suppliers'!$B$2:$B$5720,$B$2:$B$5336,'Inst. by Framework &amp; Suppliers'!$A$2:$A$5720,$A278)</f>
        <v>7827.0399999999991</v>
      </c>
      <c r="J278" s="1446">
        <f>SUMIFS('Inst. by Framework &amp; Suppliers'!J$2:J$5720,'Inst. by Framework &amp; Suppliers'!$B$2:$B$5720,$B$2:$B$5336,'Inst. by Framework &amp; Suppliers'!$A$2:$A$5720,$A278)</f>
        <v>2427.58</v>
      </c>
      <c r="K278" s="24">
        <f>SUMIFS('Inst. by Framework &amp; Suppliers'!K$2:K$5720,'Inst. by Framework &amp; Suppliers'!$B$2:$B$5720,$B$2:$B$5336,'Inst. by Framework &amp; Suppliers'!$A$2:$A$5720,$A278)</f>
        <v>4170.78</v>
      </c>
      <c r="L278" s="23">
        <f t="shared" si="20"/>
        <v>32.772330000000004</v>
      </c>
      <c r="M278" s="1592">
        <f>SUMIFS('South West Spends'!$AH$1:$AH$5018,'South West Spends'!$A$1:$A$5018,'Institution by Framework Totals'!B278,'South West Spends'!$C$1:$C$5018,'Institution by Framework Totals'!A278)</f>
        <v>1743.2</v>
      </c>
      <c r="N278" s="1592">
        <f t="shared" si="21"/>
        <v>17.432000000000002</v>
      </c>
      <c r="O278" s="1592">
        <f t="shared" si="22"/>
        <v>2427.58</v>
      </c>
      <c r="P278" s="1592">
        <f t="shared" si="23"/>
        <v>32.772330000000004</v>
      </c>
      <c r="Q278" s="14">
        <f t="shared" si="24"/>
        <v>50.204330000000006</v>
      </c>
    </row>
    <row r="279" spans="1:17" x14ac:dyDescent="0.2">
      <c r="A279" s="246" t="s">
        <v>132</v>
      </c>
      <c r="B279" s="13" t="s">
        <v>204</v>
      </c>
      <c r="C279" s="140">
        <f>VLOOKUP(B279,'Admin Fees.'!$A$1:$C$46,2,FALSE)</f>
        <v>0.01</v>
      </c>
      <c r="D279" s="506">
        <f>SUMIFS('Inst. by Framework &amp; Suppliers'!$D$2:$D$5720,'Inst. by Framework &amp; Suppliers'!$A$2:$A$5720,$A279,'Inst. by Framework &amp; Suppliers'!$B$2:$B$5720,$B279)</f>
        <v>0</v>
      </c>
      <c r="E279" s="507">
        <f>SUMIFS('Inst. by Framework &amp; Suppliers'!$E$2:$E$5720,'Inst. by Framework &amp; Suppliers'!$A$2:$A$5720,$A279,'Inst. by Framework &amp; Suppliers'!$B$2:$B$5720,$B279)</f>
        <v>0</v>
      </c>
      <c r="F279" s="507">
        <f>SUMIFS('Inst. by Framework &amp; Suppliers'!F$2:F$5720,'Inst. by Framework &amp; Suppliers'!$B$2:$B$5720,$B$2:$B$5336,'Inst. by Framework &amp; Suppliers'!$A$2:$A$5720,$A279)</f>
        <v>0</v>
      </c>
      <c r="G279" s="882">
        <f>SUMIFS('Inst. by Framework &amp; Suppliers'!G$2:G$5720,'Inst. by Framework &amp; Suppliers'!$B$2:$B$5720,$B$2:$B$5336,'Inst. by Framework &amp; Suppliers'!$A$2:$A$5720,$A279)</f>
        <v>114.81</v>
      </c>
      <c r="H279" s="1444">
        <f>SUMIFS('Inst. by Framework &amp; Suppliers'!H$2:H$5720,'Inst. by Framework &amp; Suppliers'!$B$2:$B$5720,$B$2:$B$5336,'Inst. by Framework &amp; Suppliers'!$A$2:$A$5720,$A279)</f>
        <v>43.5</v>
      </c>
      <c r="I279" s="1445">
        <f>SUMIFS('Inst. by Framework &amp; Suppliers'!I$2:I$5720,'Inst. by Framework &amp; Suppliers'!$B$2:$B$5720,$B$2:$B$5336,'Inst. by Framework &amp; Suppliers'!$A$2:$A$5720,$A279)</f>
        <v>224.6</v>
      </c>
      <c r="J279" s="1446">
        <f>SUMIFS('Inst. by Framework &amp; Suppliers'!J$2:J$5720,'Inst. by Framework &amp; Suppliers'!$B$2:$B$5720,$B$2:$B$5336,'Inst. by Framework &amp; Suppliers'!$A$2:$A$5720,$A279)</f>
        <v>0</v>
      </c>
      <c r="K279" s="24">
        <f>SUMIFS('Inst. by Framework &amp; Suppliers'!K$2:K$5720,'Inst. by Framework &amp; Suppliers'!$B$2:$B$5720,$B$2:$B$5336,'Inst. by Framework &amp; Suppliers'!$A$2:$A$5720,$A279)</f>
        <v>0</v>
      </c>
      <c r="L279" s="23">
        <f t="shared" si="20"/>
        <v>0</v>
      </c>
      <c r="M279" s="1592">
        <f>SUMIFS('South West Spends'!$AH$1:$AH$5018,'South West Spends'!$A$1:$A$5018,'Institution by Framework Totals'!B279,'South West Spends'!$C$1:$C$5018,'Institution by Framework Totals'!A279)</f>
        <v>0</v>
      </c>
      <c r="N279" s="1592">
        <f t="shared" si="21"/>
        <v>0</v>
      </c>
      <c r="O279" s="1592">
        <f t="shared" si="22"/>
        <v>0</v>
      </c>
      <c r="P279" s="1592">
        <f t="shared" si="23"/>
        <v>0</v>
      </c>
      <c r="Q279" s="14">
        <f t="shared" si="24"/>
        <v>0</v>
      </c>
    </row>
    <row r="280" spans="1:17" x14ac:dyDescent="0.2">
      <c r="A280" s="246" t="s">
        <v>133</v>
      </c>
      <c r="B280" s="13" t="s">
        <v>204</v>
      </c>
      <c r="C280" s="140">
        <f>VLOOKUP(B280,'Admin Fees.'!$A$1:$C$46,2,FALSE)</f>
        <v>0.01</v>
      </c>
      <c r="D280" s="506">
        <f>SUMIFS('Inst. by Framework &amp; Suppliers'!$D$2:$D$5720,'Inst. by Framework &amp; Suppliers'!$A$2:$A$5720,$A280,'Inst. by Framework &amp; Suppliers'!$B$2:$B$5720,$B280)</f>
        <v>0</v>
      </c>
      <c r="E280" s="507">
        <f>SUMIFS('Inst. by Framework &amp; Suppliers'!$E$2:$E$5720,'Inst. by Framework &amp; Suppliers'!$A$2:$A$5720,$A280,'Inst. by Framework &amp; Suppliers'!$B$2:$B$5720,$B280)</f>
        <v>0</v>
      </c>
      <c r="F280" s="507">
        <f>SUMIFS('Inst. by Framework &amp; Suppliers'!F$2:F$5720,'Inst. by Framework &amp; Suppliers'!$B$2:$B$5720,$B$2:$B$5336,'Inst. by Framework &amp; Suppliers'!$A$2:$A$5720,$A280)</f>
        <v>274.81</v>
      </c>
      <c r="G280" s="882">
        <f>SUMIFS('Inst. by Framework &amp; Suppliers'!G$2:G$5720,'Inst. by Framework &amp; Suppliers'!$B$2:$B$5720,$B$2:$B$5336,'Inst. by Framework &amp; Suppliers'!$A$2:$A$5720,$A280)</f>
        <v>653.35</v>
      </c>
      <c r="H280" s="1444">
        <f>SUMIFS('Inst. by Framework &amp; Suppliers'!H$2:H$5720,'Inst. by Framework &amp; Suppliers'!$B$2:$B$5720,$B$2:$B$5336,'Inst. by Framework &amp; Suppliers'!$A$2:$A$5720,$A280)</f>
        <v>1135.1200000000001</v>
      </c>
      <c r="I280" s="1445">
        <f>SUMIFS('Inst. by Framework &amp; Suppliers'!I$2:I$5720,'Inst. by Framework &amp; Suppliers'!$B$2:$B$5720,$B$2:$B$5336,'Inst. by Framework &amp; Suppliers'!$A$2:$A$5720,$A280)</f>
        <v>1469.32</v>
      </c>
      <c r="J280" s="1446">
        <f>SUMIFS('Inst. by Framework &amp; Suppliers'!J$2:J$5720,'Inst. by Framework &amp; Suppliers'!$B$2:$B$5720,$B$2:$B$5336,'Inst. by Framework &amp; Suppliers'!$A$2:$A$5720,$A280)</f>
        <v>188.8</v>
      </c>
      <c r="K280" s="24">
        <f>SUMIFS('Inst. by Framework &amp; Suppliers'!K$2:K$5720,'Inst. by Framework &amp; Suppliers'!$B$2:$B$5720,$B$2:$B$5336,'Inst. by Framework &amp; Suppliers'!$A$2:$A$5720,$A280)</f>
        <v>266.38</v>
      </c>
      <c r="L280" s="23">
        <f t="shared" si="20"/>
        <v>2.5488000000000004</v>
      </c>
      <c r="M280" s="1592">
        <f>SUMIFS('South West Spends'!$AH$1:$AH$5018,'South West Spends'!$A$1:$A$5018,'Institution by Framework Totals'!B280,'South West Spends'!$C$1:$C$5018,'Institution by Framework Totals'!A280)</f>
        <v>77.580000000000013</v>
      </c>
      <c r="N280" s="1592">
        <f t="shared" si="21"/>
        <v>0.77580000000000016</v>
      </c>
      <c r="O280" s="1592">
        <f t="shared" si="22"/>
        <v>188.79999999999998</v>
      </c>
      <c r="P280" s="1592">
        <f t="shared" si="23"/>
        <v>2.5488</v>
      </c>
      <c r="Q280" s="14">
        <f t="shared" si="24"/>
        <v>3.3246000000000002</v>
      </c>
    </row>
    <row r="281" spans="1:17" x14ac:dyDescent="0.2">
      <c r="A281" s="246" t="s">
        <v>134</v>
      </c>
      <c r="B281" s="13" t="s">
        <v>204</v>
      </c>
      <c r="C281" s="140">
        <f>VLOOKUP(B281,'Admin Fees.'!$A$1:$C$46,2,FALSE)</f>
        <v>0.01</v>
      </c>
      <c r="D281" s="506">
        <f>SUMIFS('Inst. by Framework &amp; Suppliers'!$D$2:$D$5720,'Inst. by Framework &amp; Suppliers'!$A$2:$A$5720,$A281,'Inst. by Framework &amp; Suppliers'!$B$2:$B$5720,$B281)</f>
        <v>0</v>
      </c>
      <c r="E281" s="507">
        <f>SUMIFS('Inst. by Framework &amp; Suppliers'!$E$2:$E$5720,'Inst. by Framework &amp; Suppliers'!$A$2:$A$5720,$A281,'Inst. by Framework &amp; Suppliers'!$B$2:$B$5720,$B281)</f>
        <v>0</v>
      </c>
      <c r="F281" s="507">
        <f>SUMIFS('Inst. by Framework &amp; Suppliers'!F$2:F$5720,'Inst. by Framework &amp; Suppliers'!$B$2:$B$5720,$B$2:$B$5336,'Inst. by Framework &amp; Suppliers'!$A$2:$A$5720,$A281)</f>
        <v>241.48999999999995</v>
      </c>
      <c r="G281" s="882">
        <f>SUMIFS('Inst. by Framework &amp; Suppliers'!G$2:G$5720,'Inst. by Framework &amp; Suppliers'!$B$2:$B$5720,$B$2:$B$5336,'Inst. by Framework &amp; Suppliers'!$A$2:$A$5720,$A281)</f>
        <v>534.05999999999995</v>
      </c>
      <c r="H281" s="1444">
        <f>SUMIFS('Inst. by Framework &amp; Suppliers'!H$2:H$5720,'Inst. by Framework &amp; Suppliers'!$B$2:$B$5720,$B$2:$B$5336,'Inst. by Framework &amp; Suppliers'!$A$2:$A$5720,$A281)</f>
        <v>1041.31</v>
      </c>
      <c r="I281" s="1445">
        <f>SUMIFS('Inst. by Framework &amp; Suppliers'!I$2:I$5720,'Inst. by Framework &amp; Suppliers'!$B$2:$B$5720,$B$2:$B$5336,'Inst. by Framework &amp; Suppliers'!$A$2:$A$5720,$A281)</f>
        <v>0</v>
      </c>
      <c r="J281" s="1446">
        <f>SUMIFS('Inst. by Framework &amp; Suppliers'!J$2:J$5720,'Inst. by Framework &amp; Suppliers'!$B$2:$B$5720,$B$2:$B$5336,'Inst. by Framework &amp; Suppliers'!$A$2:$A$5720,$A281)</f>
        <v>0</v>
      </c>
      <c r="K281" s="24">
        <f>SUMIFS('Inst. by Framework &amp; Suppliers'!K$2:K$5720,'Inst. by Framework &amp; Suppliers'!$B$2:$B$5720,$B$2:$B$5336,'Inst. by Framework &amp; Suppliers'!$A$2:$A$5720,$A281)</f>
        <v>0</v>
      </c>
      <c r="L281" s="23">
        <f t="shared" si="20"/>
        <v>0</v>
      </c>
      <c r="M281" s="1592">
        <f>SUMIFS('South West Spends'!$AH$1:$AH$5018,'South West Spends'!$A$1:$A$5018,'Institution by Framework Totals'!B281,'South West Spends'!$C$1:$C$5018,'Institution by Framework Totals'!A281)</f>
        <v>0</v>
      </c>
      <c r="N281" s="1592">
        <f t="shared" si="21"/>
        <v>0</v>
      </c>
      <c r="O281" s="1592">
        <f t="shared" si="22"/>
        <v>0</v>
      </c>
      <c r="P281" s="1592">
        <f t="shared" si="23"/>
        <v>0</v>
      </c>
      <c r="Q281" s="14">
        <f t="shared" si="24"/>
        <v>0</v>
      </c>
    </row>
    <row r="282" spans="1:17" x14ac:dyDescent="0.2">
      <c r="A282" s="246" t="s">
        <v>135</v>
      </c>
      <c r="B282" s="13" t="s">
        <v>204</v>
      </c>
      <c r="C282" s="140">
        <f>VLOOKUP(B282,'Admin Fees.'!$A$1:$C$46,2,FALSE)</f>
        <v>0.01</v>
      </c>
      <c r="D282" s="506">
        <f>SUMIFS('Inst. by Framework &amp; Suppliers'!$D$2:$D$5720,'Inst. by Framework &amp; Suppliers'!$A$2:$A$5720,$A282,'Inst. by Framework &amp; Suppliers'!$B$2:$B$5720,$B282)</f>
        <v>0</v>
      </c>
      <c r="E282" s="507">
        <f>SUMIFS('Inst. by Framework &amp; Suppliers'!$E$2:$E$5720,'Inst. by Framework &amp; Suppliers'!$A$2:$A$5720,$A282,'Inst. by Framework &amp; Suppliers'!$B$2:$B$5720,$B282)</f>
        <v>0</v>
      </c>
      <c r="F282" s="507">
        <f>SUMIFS('Inst. by Framework &amp; Suppliers'!F$2:F$5720,'Inst. by Framework &amp; Suppliers'!$B$2:$B$5720,$B$2:$B$5336,'Inst. by Framework &amp; Suppliers'!$A$2:$A$5720,$A282)</f>
        <v>2780.69</v>
      </c>
      <c r="G282" s="882">
        <f>SUMIFS('Inst. by Framework &amp; Suppliers'!G$2:G$5720,'Inst. by Framework &amp; Suppliers'!$B$2:$B$5720,$B$2:$B$5336,'Inst. by Framework &amp; Suppliers'!$A$2:$A$5720,$A282)</f>
        <v>8421.7900000000009</v>
      </c>
      <c r="H282" s="1444">
        <f>SUMIFS('Inst. by Framework &amp; Suppliers'!H$2:H$5720,'Inst. by Framework &amp; Suppliers'!$B$2:$B$5720,$B$2:$B$5336,'Inst. by Framework &amp; Suppliers'!$A$2:$A$5720,$A282)</f>
        <v>1755.8899999999999</v>
      </c>
      <c r="I282" s="1445">
        <f>SUMIFS('Inst. by Framework &amp; Suppliers'!I$2:I$5720,'Inst. by Framework &amp; Suppliers'!$B$2:$B$5720,$B$2:$B$5336,'Inst. by Framework &amp; Suppliers'!$A$2:$A$5720,$A282)</f>
        <v>338.89000000000004</v>
      </c>
      <c r="J282" s="1446">
        <f>SUMIFS('Inst. by Framework &amp; Suppliers'!J$2:J$5720,'Inst. by Framework &amp; Suppliers'!$B$2:$B$5720,$B$2:$B$5336,'Inst. by Framework &amp; Suppliers'!$A$2:$A$5720,$A282)</f>
        <v>12.94</v>
      </c>
      <c r="K282" s="24">
        <f>SUMIFS('Inst. by Framework &amp; Suppliers'!K$2:K$5720,'Inst. by Framework &amp; Suppliers'!$B$2:$B$5720,$B$2:$B$5336,'Inst. by Framework &amp; Suppliers'!$A$2:$A$5720,$A282)</f>
        <v>57.19</v>
      </c>
      <c r="L282" s="23">
        <f t="shared" si="20"/>
        <v>0.17469000000000001</v>
      </c>
      <c r="M282" s="1592">
        <f>SUMIFS('South West Spends'!$AH$1:$AH$5018,'South West Spends'!$A$1:$A$5018,'Institution by Framework Totals'!B282,'South West Spends'!$C$1:$C$5018,'Institution by Framework Totals'!A282)</f>
        <v>44.25</v>
      </c>
      <c r="N282" s="1592">
        <f t="shared" si="21"/>
        <v>0.4425</v>
      </c>
      <c r="O282" s="1592">
        <f t="shared" si="22"/>
        <v>12.939999999999998</v>
      </c>
      <c r="P282" s="1592">
        <f t="shared" si="23"/>
        <v>0.17468999999999998</v>
      </c>
      <c r="Q282" s="14">
        <f t="shared" si="24"/>
        <v>0.61719000000000002</v>
      </c>
    </row>
    <row r="283" spans="1:17" x14ac:dyDescent="0.2">
      <c r="A283" s="246" t="s">
        <v>155</v>
      </c>
      <c r="B283" s="13" t="s">
        <v>204</v>
      </c>
      <c r="C283" s="140">
        <f>VLOOKUP(B283,'Admin Fees.'!$A$1:$C$46,2,FALSE)</f>
        <v>0.01</v>
      </c>
      <c r="D283" s="506">
        <f>SUMIFS('Inst. by Framework &amp; Suppliers'!$D$2:$D$5720,'Inst. by Framework &amp; Suppliers'!$A$2:$A$5720,$A283,'Inst. by Framework &amp; Suppliers'!$B$2:$B$5720,$B283)</f>
        <v>0</v>
      </c>
      <c r="E283" s="507">
        <f>SUMIFS('Inst. by Framework &amp; Suppliers'!$E$2:$E$5720,'Inst. by Framework &amp; Suppliers'!$A$2:$A$5720,$A283,'Inst. by Framework &amp; Suppliers'!$B$2:$B$5720,$B283)</f>
        <v>0</v>
      </c>
      <c r="F283" s="507">
        <f>SUMIFS('Inst. by Framework &amp; Suppliers'!F$2:F$5720,'Inst. by Framework &amp; Suppliers'!$B$2:$B$5720,$B$2:$B$5336,'Inst. by Framework &amp; Suppliers'!$A$2:$A$5720,$A283)</f>
        <v>2798.24</v>
      </c>
      <c r="G283" s="882">
        <f>SUMIFS('Inst. by Framework &amp; Suppliers'!G$2:G$5720,'Inst. by Framework &amp; Suppliers'!$B$2:$B$5720,$B$2:$B$5336,'Inst. by Framework &amp; Suppliers'!$A$2:$A$5720,$A283)</f>
        <v>4157.68</v>
      </c>
      <c r="H283" s="1444">
        <f>SUMIFS('Inst. by Framework &amp; Suppliers'!H$2:H$5720,'Inst. by Framework &amp; Suppliers'!$B$2:$B$5720,$B$2:$B$5336,'Inst. by Framework &amp; Suppliers'!$A$2:$A$5720,$A283)</f>
        <v>4911.6099999999997</v>
      </c>
      <c r="I283" s="1445">
        <f>SUMIFS('Inst. by Framework &amp; Suppliers'!I$2:I$5720,'Inst. by Framework &amp; Suppliers'!$B$2:$B$5720,$B$2:$B$5336,'Inst. by Framework &amp; Suppliers'!$A$2:$A$5720,$A283)</f>
        <v>5681.09</v>
      </c>
      <c r="J283" s="1446">
        <f>SUMIFS('Inst. by Framework &amp; Suppliers'!J$2:J$5720,'Inst. by Framework &amp; Suppliers'!$B$2:$B$5720,$B$2:$B$5336,'Inst. by Framework &amp; Suppliers'!$A$2:$A$5720,$A283)</f>
        <v>706.95</v>
      </c>
      <c r="K283" s="24">
        <f>SUMIFS('Inst. by Framework &amp; Suppliers'!K$2:K$5720,'Inst. by Framework &amp; Suppliers'!$B$2:$B$5720,$B$2:$B$5336,'Inst. by Framework &amp; Suppliers'!$A$2:$A$5720,$A283)</f>
        <v>1978.5300000000002</v>
      </c>
      <c r="L283" s="23">
        <f t="shared" si="20"/>
        <v>9.5438250000000018</v>
      </c>
      <c r="M283" s="1592">
        <f>SUMIFS('South West Spends'!$AH$1:$AH$5018,'South West Spends'!$A$1:$A$5018,'Institution by Framework Totals'!B283,'South West Spends'!$C$1:$C$5018,'Institution by Framework Totals'!A283)</f>
        <v>1271.5800000000002</v>
      </c>
      <c r="N283" s="1592">
        <f t="shared" si="21"/>
        <v>12.715800000000002</v>
      </c>
      <c r="O283" s="1592">
        <f t="shared" si="22"/>
        <v>706.95</v>
      </c>
      <c r="P283" s="1592">
        <f t="shared" si="23"/>
        <v>9.5438250000000018</v>
      </c>
      <c r="Q283" s="14">
        <f t="shared" si="24"/>
        <v>22.259625000000003</v>
      </c>
    </row>
    <row r="284" spans="1:17" x14ac:dyDescent="0.2">
      <c r="A284" s="246" t="s">
        <v>253</v>
      </c>
      <c r="B284" s="13" t="s">
        <v>204</v>
      </c>
      <c r="C284" s="140">
        <f>VLOOKUP(B284,'Admin Fees.'!$A$1:$C$46,2,FALSE)</f>
        <v>0.01</v>
      </c>
      <c r="D284" s="506">
        <f>SUMIFS('Inst. by Framework &amp; Suppliers'!$D$2:$D$5720,'Inst. by Framework &amp; Suppliers'!$A$2:$A$5720,$A284,'Inst. by Framework &amp; Suppliers'!$B$2:$B$5720,$B284)</f>
        <v>0</v>
      </c>
      <c r="E284" s="507">
        <f>SUMIFS('Inst. by Framework &amp; Suppliers'!$E$2:$E$5720,'Inst. by Framework &amp; Suppliers'!$A$2:$A$5720,$A284,'Inst. by Framework &amp; Suppliers'!$B$2:$B$5720,$B284)</f>
        <v>0</v>
      </c>
      <c r="F284" s="507">
        <f>SUMIFS('Inst. by Framework &amp; Suppliers'!F$2:F$5720,'Inst. by Framework &amp; Suppliers'!$B$2:$B$5720,$B$2:$B$5336,'Inst. by Framework &amp; Suppliers'!$A$2:$A$5720,$A284)</f>
        <v>0</v>
      </c>
      <c r="G284" s="882">
        <f>SUMIFS('Inst. by Framework &amp; Suppliers'!G$2:G$5720,'Inst. by Framework &amp; Suppliers'!$B$2:$B$5720,$B$2:$B$5336,'Inst. by Framework &amp; Suppliers'!$A$2:$A$5720,$A284)</f>
        <v>0</v>
      </c>
      <c r="H284" s="1444">
        <f>SUMIFS('Inst. by Framework &amp; Suppliers'!H$2:H$5720,'Inst. by Framework &amp; Suppliers'!$B$2:$B$5720,$B$2:$B$5336,'Inst. by Framework &amp; Suppliers'!$A$2:$A$5720,$A284)</f>
        <v>467.64</v>
      </c>
      <c r="I284" s="1445">
        <f>SUMIFS('Inst. by Framework &amp; Suppliers'!I$2:I$5720,'Inst. by Framework &amp; Suppliers'!$B$2:$B$5720,$B$2:$B$5336,'Inst. by Framework &amp; Suppliers'!$A$2:$A$5720,$A284)</f>
        <v>369.73</v>
      </c>
      <c r="J284" s="1446">
        <f>SUMIFS('Inst. by Framework &amp; Suppliers'!J$2:J$5720,'Inst. by Framework &amp; Suppliers'!$B$2:$B$5720,$B$2:$B$5336,'Inst. by Framework &amp; Suppliers'!$A$2:$A$5720,$A284)</f>
        <v>0</v>
      </c>
      <c r="K284" s="24">
        <f>SUMIFS('Inst. by Framework &amp; Suppliers'!K$2:K$5720,'Inst. by Framework &amp; Suppliers'!$B$2:$B$5720,$B$2:$B$5336,'Inst. by Framework &amp; Suppliers'!$A$2:$A$5720,$A284)</f>
        <v>0</v>
      </c>
      <c r="L284" s="23">
        <f t="shared" si="20"/>
        <v>0</v>
      </c>
      <c r="M284" s="1592">
        <f>SUMIFS('South West Spends'!$AH$1:$AH$5018,'South West Spends'!$A$1:$A$5018,'Institution by Framework Totals'!B284,'South West Spends'!$C$1:$C$5018,'Institution by Framework Totals'!A284)</f>
        <v>0</v>
      </c>
      <c r="N284" s="1592">
        <f t="shared" si="21"/>
        <v>0</v>
      </c>
      <c r="O284" s="1592">
        <f t="shared" si="22"/>
        <v>0</v>
      </c>
      <c r="P284" s="1592">
        <f t="shared" si="23"/>
        <v>0</v>
      </c>
      <c r="Q284" s="14">
        <f t="shared" si="24"/>
        <v>0</v>
      </c>
    </row>
    <row r="285" spans="1:17" x14ac:dyDescent="0.2">
      <c r="A285" s="1044" t="s">
        <v>254</v>
      </c>
      <c r="B285" s="13" t="s">
        <v>204</v>
      </c>
      <c r="C285" s="140">
        <f>VLOOKUP(B285,'Admin Fees.'!$A$1:$C$46,2,FALSE)</f>
        <v>0.01</v>
      </c>
      <c r="D285" s="506">
        <f>SUMIFS('Inst. by Framework &amp; Suppliers'!$D$2:$D$5720,'Inst. by Framework &amp; Suppliers'!$A$2:$A$5720,$A285,'Inst. by Framework &amp; Suppliers'!$B$2:$B$5720,$B285)</f>
        <v>0</v>
      </c>
      <c r="E285" s="507">
        <f>SUMIFS('Inst. by Framework &amp; Suppliers'!$E$2:$E$5720,'Inst. by Framework &amp; Suppliers'!$A$2:$A$5720,$A285,'Inst. by Framework &amp; Suppliers'!$B$2:$B$5720,$B285)</f>
        <v>0</v>
      </c>
      <c r="F285" s="507">
        <f>SUMIFS('Inst. by Framework &amp; Suppliers'!F$2:F$5720,'Inst. by Framework &amp; Suppliers'!$B$2:$B$5720,$B$2:$B$5336,'Inst. by Framework &amp; Suppliers'!$A$2:$A$5720,$A285)</f>
        <v>0</v>
      </c>
      <c r="G285" s="882">
        <f>SUMIFS('Inst. by Framework &amp; Suppliers'!G$2:G$5720,'Inst. by Framework &amp; Suppliers'!$B$2:$B$5720,$B$2:$B$5336,'Inst. by Framework &amp; Suppliers'!$A$2:$A$5720,$A285)</f>
        <v>0</v>
      </c>
      <c r="H285" s="1444">
        <f>SUMIFS('Inst. by Framework &amp; Suppliers'!H$2:H$5720,'Inst. by Framework &amp; Suppliers'!$B$2:$B$5720,$B$2:$B$5336,'Inst. by Framework &amp; Suppliers'!$A$2:$A$5720,$A285)</f>
        <v>0</v>
      </c>
      <c r="I285" s="1445">
        <f>SUMIFS('Inst. by Framework &amp; Suppliers'!I$2:I$5720,'Inst. by Framework &amp; Suppliers'!$B$2:$B$5720,$B$2:$B$5336,'Inst. by Framework &amp; Suppliers'!$A$2:$A$5720,$A285)</f>
        <v>153.70999999999998</v>
      </c>
      <c r="J285" s="1446">
        <f>SUMIFS('Inst. by Framework &amp; Suppliers'!J$2:J$5720,'Inst. by Framework &amp; Suppliers'!$B$2:$B$5720,$B$2:$B$5336,'Inst. by Framework &amp; Suppliers'!$A$2:$A$5720,$A285)</f>
        <v>54.3</v>
      </c>
      <c r="K285" s="24">
        <f>SUMIFS('Inst. by Framework &amp; Suppliers'!K$2:K$5720,'Inst. by Framework &amp; Suppliers'!$B$2:$B$5720,$B$2:$B$5336,'Inst. by Framework &amp; Suppliers'!$A$2:$A$5720,$A285)</f>
        <v>115.94</v>
      </c>
      <c r="L285" s="23">
        <f t="shared" si="20"/>
        <v>0.73305000000000009</v>
      </c>
      <c r="M285" s="1592">
        <f>SUMIFS('South West Spends'!$AH$1:$AH$5018,'South West Spends'!$A$1:$A$5018,'Institution by Framework Totals'!B285,'South West Spends'!$C$1:$C$5018,'Institution by Framework Totals'!A285)</f>
        <v>61.64</v>
      </c>
      <c r="N285" s="1592">
        <f t="shared" si="21"/>
        <v>0.61640000000000006</v>
      </c>
      <c r="O285" s="1592">
        <f t="shared" si="22"/>
        <v>54.3</v>
      </c>
      <c r="P285" s="1592">
        <f t="shared" si="23"/>
        <v>0.73305000000000009</v>
      </c>
      <c r="Q285" s="14">
        <f t="shared" si="24"/>
        <v>1.34945</v>
      </c>
    </row>
    <row r="286" spans="1:17" x14ac:dyDescent="0.2">
      <c r="A286" s="246" t="s">
        <v>137</v>
      </c>
      <c r="B286" s="13" t="s">
        <v>204</v>
      </c>
      <c r="C286" s="140">
        <f>VLOOKUP(B286,'Admin Fees.'!$A$1:$C$46,2,FALSE)</f>
        <v>0.01</v>
      </c>
      <c r="D286" s="506">
        <f>SUMIFS('Inst. by Framework &amp; Suppliers'!$D$2:$D$5720,'Inst. by Framework &amp; Suppliers'!$A$2:$A$5720,$A286,'Inst. by Framework &amp; Suppliers'!$B$2:$B$5720,$B286)</f>
        <v>0</v>
      </c>
      <c r="E286" s="507">
        <f>SUMIFS('Inst. by Framework &amp; Suppliers'!$E$2:$E$5720,'Inst. by Framework &amp; Suppliers'!$A$2:$A$5720,$A286,'Inst. by Framework &amp; Suppliers'!$B$2:$B$5720,$B286)</f>
        <v>0</v>
      </c>
      <c r="F286" s="507">
        <f>SUMIFS('Inst. by Framework &amp; Suppliers'!F$2:F$5720,'Inst. by Framework &amp; Suppliers'!$B$2:$B$5720,$B$2:$B$5336,'Inst. by Framework &amp; Suppliers'!$A$2:$A$5720,$A286)</f>
        <v>613.13999999999987</v>
      </c>
      <c r="G286" s="882">
        <f>SUMIFS('Inst. by Framework &amp; Suppliers'!G$2:G$5720,'Inst. by Framework &amp; Suppliers'!$B$2:$B$5720,$B$2:$B$5336,'Inst. by Framework &amp; Suppliers'!$A$2:$A$5720,$A286)</f>
        <v>3403.85</v>
      </c>
      <c r="H286" s="1444">
        <f>SUMIFS('Inst. by Framework &amp; Suppliers'!H$2:H$5720,'Inst. by Framework &amp; Suppliers'!$B$2:$B$5720,$B$2:$B$5336,'Inst. by Framework &amp; Suppliers'!$A$2:$A$5720,$A286)</f>
        <v>-62.750000000000007</v>
      </c>
      <c r="I286" s="1445">
        <f>SUMIFS('Inst. by Framework &amp; Suppliers'!I$2:I$5720,'Inst. by Framework &amp; Suppliers'!$B$2:$B$5720,$B$2:$B$5336,'Inst. by Framework &amp; Suppliers'!$A$2:$A$5720,$A286)</f>
        <v>42.49</v>
      </c>
      <c r="J286" s="1446">
        <f>SUMIFS('Inst. by Framework &amp; Suppliers'!J$2:J$5720,'Inst. by Framework &amp; Suppliers'!$B$2:$B$5720,$B$2:$B$5336,'Inst. by Framework &amp; Suppliers'!$A$2:$A$5720,$A286)</f>
        <v>94.61</v>
      </c>
      <c r="K286" s="24">
        <f>SUMIFS('Inst. by Framework &amp; Suppliers'!K$2:K$5720,'Inst. by Framework &amp; Suppliers'!$B$2:$B$5720,$B$2:$B$5336,'Inst. by Framework &amp; Suppliers'!$A$2:$A$5720,$A286)</f>
        <v>270.56</v>
      </c>
      <c r="L286" s="23">
        <f t="shared" si="20"/>
        <v>1.2772350000000001</v>
      </c>
      <c r="M286" s="1592">
        <f>SUMIFS('South West Spends'!$AH$1:$AH$5018,'South West Spends'!$A$1:$A$5018,'Institution by Framework Totals'!B286,'South West Spends'!$C$1:$C$5018,'Institution by Framework Totals'!A286)</f>
        <v>175.95</v>
      </c>
      <c r="N286" s="1592">
        <f t="shared" si="21"/>
        <v>1.7594999999999998</v>
      </c>
      <c r="O286" s="1592">
        <f t="shared" si="22"/>
        <v>94.610000000000014</v>
      </c>
      <c r="P286" s="1592">
        <f t="shared" si="23"/>
        <v>1.2772350000000003</v>
      </c>
      <c r="Q286" s="14">
        <f t="shared" si="24"/>
        <v>3.0367350000000002</v>
      </c>
    </row>
    <row r="287" spans="1:17" x14ac:dyDescent="0.2">
      <c r="A287" s="246" t="s">
        <v>138</v>
      </c>
      <c r="B287" s="13" t="s">
        <v>204</v>
      </c>
      <c r="C287" s="140">
        <f>VLOOKUP(B287,'Admin Fees.'!$A$1:$C$46,2,FALSE)</f>
        <v>0.01</v>
      </c>
      <c r="D287" s="506">
        <f>SUMIFS('Inst. by Framework &amp; Suppliers'!$D$2:$D$5720,'Inst. by Framework &amp; Suppliers'!$A$2:$A$5720,$A287,'Inst. by Framework &amp; Suppliers'!$B$2:$B$5720,$B287)</f>
        <v>0</v>
      </c>
      <c r="E287" s="507">
        <f>SUMIFS('Inst. by Framework &amp; Suppliers'!$E$2:$E$5720,'Inst. by Framework &amp; Suppliers'!$A$2:$A$5720,$A287,'Inst. by Framework &amp; Suppliers'!$B$2:$B$5720,$B287)</f>
        <v>0</v>
      </c>
      <c r="F287" s="507">
        <f>SUMIFS('Inst. by Framework &amp; Suppliers'!F$2:F$5720,'Inst. by Framework &amp; Suppliers'!$B$2:$B$5720,$B$2:$B$5336,'Inst. by Framework &amp; Suppliers'!$A$2:$A$5720,$A287)</f>
        <v>459.98999999999995</v>
      </c>
      <c r="G287" s="882">
        <f>SUMIFS('Inst. by Framework &amp; Suppliers'!G$2:G$5720,'Inst. by Framework &amp; Suppliers'!$B$2:$B$5720,$B$2:$B$5336,'Inst. by Framework &amp; Suppliers'!$A$2:$A$5720,$A287)</f>
        <v>2800.8900000000003</v>
      </c>
      <c r="H287" s="1444">
        <f>SUMIFS('Inst. by Framework &amp; Suppliers'!H$2:H$5720,'Inst. by Framework &amp; Suppliers'!$B$2:$B$5720,$B$2:$B$5336,'Inst. by Framework &amp; Suppliers'!$A$2:$A$5720,$A287)</f>
        <v>2118.31</v>
      </c>
      <c r="I287" s="1445">
        <f>SUMIFS('Inst. by Framework &amp; Suppliers'!I$2:I$5720,'Inst. by Framework &amp; Suppliers'!$B$2:$B$5720,$B$2:$B$5336,'Inst. by Framework &amp; Suppliers'!$A$2:$A$5720,$A287)</f>
        <v>2886.27</v>
      </c>
      <c r="J287" s="1446">
        <f>SUMIFS('Inst. by Framework &amp; Suppliers'!J$2:J$5720,'Inst. by Framework &amp; Suppliers'!$B$2:$B$5720,$B$2:$B$5336,'Inst. by Framework &amp; Suppliers'!$A$2:$A$5720,$A287)</f>
        <v>276.89</v>
      </c>
      <c r="K287" s="24">
        <f>SUMIFS('Inst. by Framework &amp; Suppliers'!K$2:K$5720,'Inst. by Framework &amp; Suppliers'!$B$2:$B$5720,$B$2:$B$5336,'Inst. by Framework &amp; Suppliers'!$A$2:$A$5720,$A287)</f>
        <v>664.69999999999993</v>
      </c>
      <c r="L287" s="23">
        <f t="shared" si="20"/>
        <v>3.7380150000000003</v>
      </c>
      <c r="M287" s="1592">
        <f>SUMIFS('South West Spends'!$AH$1:$AH$5018,'South West Spends'!$A$1:$A$5018,'Institution by Framework Totals'!B287,'South West Spends'!$C$1:$C$5018,'Institution by Framework Totals'!A287)</f>
        <v>387.80999999999995</v>
      </c>
      <c r="N287" s="1592">
        <f t="shared" si="21"/>
        <v>3.8780999999999994</v>
      </c>
      <c r="O287" s="1592">
        <f t="shared" si="22"/>
        <v>276.89</v>
      </c>
      <c r="P287" s="1592">
        <f t="shared" si="23"/>
        <v>3.7380150000000003</v>
      </c>
      <c r="Q287" s="14">
        <f t="shared" si="24"/>
        <v>7.6161149999999997</v>
      </c>
    </row>
    <row r="288" spans="1:17" x14ac:dyDescent="0.2">
      <c r="A288" s="246" t="s">
        <v>139</v>
      </c>
      <c r="B288" s="13" t="s">
        <v>204</v>
      </c>
      <c r="C288" s="140">
        <f>VLOOKUP(B288,'Admin Fees.'!$A$1:$C$46,2,FALSE)</f>
        <v>0.01</v>
      </c>
      <c r="D288" s="506">
        <f>SUMIFS('Inst. by Framework &amp; Suppliers'!$D$2:$D$5720,'Inst. by Framework &amp; Suppliers'!$A$2:$A$5720,$A288,'Inst. by Framework &amp; Suppliers'!$B$2:$B$5720,$B288)</f>
        <v>0</v>
      </c>
      <c r="E288" s="507">
        <f>SUMIFS('Inst. by Framework &amp; Suppliers'!$E$2:$E$5720,'Inst. by Framework &amp; Suppliers'!$A$2:$A$5720,$A288,'Inst. by Framework &amp; Suppliers'!$B$2:$B$5720,$B288)</f>
        <v>0</v>
      </c>
      <c r="F288" s="507">
        <f>SUMIFS('Inst. by Framework &amp; Suppliers'!F$2:F$5720,'Inst. by Framework &amp; Suppliers'!$B$2:$B$5720,$B$2:$B$5336,'Inst. by Framework &amp; Suppliers'!$A$2:$A$5720,$A288)</f>
        <v>133.75</v>
      </c>
      <c r="G288" s="882">
        <f>SUMIFS('Inst. by Framework &amp; Suppliers'!G$2:G$5720,'Inst. by Framework &amp; Suppliers'!$B$2:$B$5720,$B$2:$B$5336,'Inst. by Framework &amp; Suppliers'!$A$2:$A$5720,$A288)</f>
        <v>302.40999999999997</v>
      </c>
      <c r="H288" s="1444">
        <f>SUMIFS('Inst. by Framework &amp; Suppliers'!H$2:H$5720,'Inst. by Framework &amp; Suppliers'!$B$2:$B$5720,$B$2:$B$5336,'Inst. by Framework &amp; Suppliers'!$A$2:$A$5720,$A288)</f>
        <v>110.52000000000001</v>
      </c>
      <c r="I288" s="1445">
        <f>SUMIFS('Inst. by Framework &amp; Suppliers'!I$2:I$5720,'Inst. by Framework &amp; Suppliers'!$B$2:$B$5720,$B$2:$B$5336,'Inst. by Framework &amp; Suppliers'!$A$2:$A$5720,$A288)</f>
        <v>101.06</v>
      </c>
      <c r="J288" s="1446">
        <f>SUMIFS('Inst. by Framework &amp; Suppliers'!J$2:J$5720,'Inst. by Framework &amp; Suppliers'!$B$2:$B$5720,$B$2:$B$5336,'Inst. by Framework &amp; Suppliers'!$A$2:$A$5720,$A288)</f>
        <v>11.06</v>
      </c>
      <c r="K288" s="24">
        <f>SUMIFS('Inst. by Framework &amp; Suppliers'!K$2:K$5720,'Inst. by Framework &amp; Suppliers'!$B$2:$B$5720,$B$2:$B$5336,'Inst. by Framework &amp; Suppliers'!$A$2:$A$5720,$A288)</f>
        <v>67.039999999999992</v>
      </c>
      <c r="L288" s="23">
        <f t="shared" si="20"/>
        <v>0.14931000000000003</v>
      </c>
      <c r="M288" s="1592">
        <f>SUMIFS('South West Spends'!$AH$1:$AH$5018,'South West Spends'!$A$1:$A$5018,'Institution by Framework Totals'!B288,'South West Spends'!$C$1:$C$5018,'Institution by Framework Totals'!A288)</f>
        <v>55.98</v>
      </c>
      <c r="N288" s="1592">
        <f t="shared" si="21"/>
        <v>0.55979999999999996</v>
      </c>
      <c r="O288" s="1592">
        <f t="shared" si="22"/>
        <v>11.059999999999995</v>
      </c>
      <c r="P288" s="1592">
        <f t="shared" si="23"/>
        <v>0.14930999999999994</v>
      </c>
      <c r="Q288" s="14">
        <f t="shared" si="24"/>
        <v>0.70910999999999991</v>
      </c>
    </row>
    <row r="289" spans="1:17" x14ac:dyDescent="0.2">
      <c r="A289" s="246" t="s">
        <v>140</v>
      </c>
      <c r="B289" s="13" t="s">
        <v>204</v>
      </c>
      <c r="C289" s="140">
        <f>VLOOKUP(B289,'Admin Fees.'!$A$1:$C$46,2,FALSE)</f>
        <v>0.01</v>
      </c>
      <c r="D289" s="506">
        <f>SUMIFS('Inst. by Framework &amp; Suppliers'!$D$2:$D$5720,'Inst. by Framework &amp; Suppliers'!$A$2:$A$5720,$A289,'Inst. by Framework &amp; Suppliers'!$B$2:$B$5720,$B289)</f>
        <v>0</v>
      </c>
      <c r="E289" s="507">
        <f>SUMIFS('Inst. by Framework &amp; Suppliers'!$E$2:$E$5720,'Inst. by Framework &amp; Suppliers'!$A$2:$A$5720,$A289,'Inst. by Framework &amp; Suppliers'!$B$2:$B$5720,$B289)</f>
        <v>0</v>
      </c>
      <c r="F289" s="507">
        <f>SUMIFS('Inst. by Framework &amp; Suppliers'!F$2:F$5720,'Inst. by Framework &amp; Suppliers'!$B$2:$B$5720,$B$2:$B$5336,'Inst. by Framework &amp; Suppliers'!$A$2:$A$5720,$A289)</f>
        <v>680.62</v>
      </c>
      <c r="G289" s="882">
        <f>SUMIFS('Inst. by Framework &amp; Suppliers'!G$2:G$5720,'Inst. by Framework &amp; Suppliers'!$B$2:$B$5720,$B$2:$B$5336,'Inst. by Framework &amp; Suppliers'!$A$2:$A$5720,$A289)</f>
        <v>0</v>
      </c>
      <c r="H289" s="1444">
        <f>SUMIFS('Inst. by Framework &amp; Suppliers'!H$2:H$5720,'Inst. by Framework &amp; Suppliers'!$B$2:$B$5720,$B$2:$B$5336,'Inst. by Framework &amp; Suppliers'!$A$2:$A$5720,$A289)</f>
        <v>0</v>
      </c>
      <c r="I289" s="1445">
        <f>SUMIFS('Inst. by Framework &amp; Suppliers'!I$2:I$5720,'Inst. by Framework &amp; Suppliers'!$B$2:$B$5720,$B$2:$B$5336,'Inst. by Framework &amp; Suppliers'!$A$2:$A$5720,$A289)</f>
        <v>0</v>
      </c>
      <c r="J289" s="1446">
        <f>SUMIFS('Inst. by Framework &amp; Suppliers'!J$2:J$5720,'Inst. by Framework &amp; Suppliers'!$B$2:$B$5720,$B$2:$B$5336,'Inst. by Framework &amp; Suppliers'!$A$2:$A$5720,$A289)</f>
        <v>0</v>
      </c>
      <c r="K289" s="24">
        <f>SUMIFS('Inst. by Framework &amp; Suppliers'!K$2:K$5720,'Inst. by Framework &amp; Suppliers'!$B$2:$B$5720,$B$2:$B$5336,'Inst. by Framework &amp; Suppliers'!$A$2:$A$5720,$A289)</f>
        <v>0</v>
      </c>
      <c r="L289" s="23">
        <f t="shared" si="20"/>
        <v>0</v>
      </c>
      <c r="M289" s="1592">
        <f>SUMIFS('South West Spends'!$AH$1:$AH$5018,'South West Spends'!$A$1:$A$5018,'Institution by Framework Totals'!B289,'South West Spends'!$C$1:$C$5018,'Institution by Framework Totals'!A289)</f>
        <v>0</v>
      </c>
      <c r="N289" s="1592">
        <f t="shared" si="21"/>
        <v>0</v>
      </c>
      <c r="O289" s="1592">
        <f t="shared" si="22"/>
        <v>0</v>
      </c>
      <c r="P289" s="1592">
        <f t="shared" si="23"/>
        <v>0</v>
      </c>
      <c r="Q289" s="14">
        <f t="shared" si="24"/>
        <v>0</v>
      </c>
    </row>
    <row r="290" spans="1:17" x14ac:dyDescent="0.2">
      <c r="A290" s="246" t="s">
        <v>156</v>
      </c>
      <c r="B290" s="13" t="s">
        <v>204</v>
      </c>
      <c r="C290" s="140">
        <f>VLOOKUP(B290,'Admin Fees.'!$A$1:$C$46,2,FALSE)</f>
        <v>0.01</v>
      </c>
      <c r="D290" s="506">
        <f>SUMIFS('Inst. by Framework &amp; Suppliers'!$D$2:$D$5720,'Inst. by Framework &amp; Suppliers'!$A$2:$A$5720,$A290,'Inst. by Framework &amp; Suppliers'!$B$2:$B$5720,$B290)</f>
        <v>0</v>
      </c>
      <c r="E290" s="507">
        <f>SUMIFS('Inst. by Framework &amp; Suppliers'!$E$2:$E$5720,'Inst. by Framework &amp; Suppliers'!$A$2:$A$5720,$A290,'Inst. by Framework &amp; Suppliers'!$B$2:$B$5720,$B290)</f>
        <v>0</v>
      </c>
      <c r="F290" s="507">
        <f>SUMIFS('Inst. by Framework &amp; Suppliers'!F$2:F$5720,'Inst. by Framework &amp; Suppliers'!$B$2:$B$5720,$B$2:$B$5336,'Inst. by Framework &amp; Suppliers'!$A$2:$A$5720,$A290)</f>
        <v>1288.1400000000001</v>
      </c>
      <c r="G290" s="882">
        <f>SUMIFS('Inst. by Framework &amp; Suppliers'!G$2:G$5720,'Inst. by Framework &amp; Suppliers'!$B$2:$B$5720,$B$2:$B$5336,'Inst. by Framework &amp; Suppliers'!$A$2:$A$5720,$A290)</f>
        <v>3815.96</v>
      </c>
      <c r="H290" s="1444">
        <f>SUMIFS('Inst. by Framework &amp; Suppliers'!H$2:H$5720,'Inst. by Framework &amp; Suppliers'!$B$2:$B$5720,$B$2:$B$5336,'Inst. by Framework &amp; Suppliers'!$A$2:$A$5720,$A290)</f>
        <v>2453.5</v>
      </c>
      <c r="I290" s="1445">
        <f>SUMIFS('Inst. by Framework &amp; Suppliers'!I$2:I$5720,'Inst. by Framework &amp; Suppliers'!$B$2:$B$5720,$B$2:$B$5336,'Inst. by Framework &amp; Suppliers'!$A$2:$A$5720,$A290)</f>
        <v>687.77</v>
      </c>
      <c r="J290" s="1446">
        <f>SUMIFS('Inst. by Framework &amp; Suppliers'!J$2:J$5720,'Inst. by Framework &amp; Suppliers'!$B$2:$B$5720,$B$2:$B$5336,'Inst. by Framework &amp; Suppliers'!$A$2:$A$5720,$A290)</f>
        <v>0</v>
      </c>
      <c r="K290" s="24">
        <f>SUMIFS('Inst. by Framework &amp; Suppliers'!K$2:K$5720,'Inst. by Framework &amp; Suppliers'!$B$2:$B$5720,$B$2:$B$5336,'Inst. by Framework &amp; Suppliers'!$A$2:$A$5720,$A290)</f>
        <v>0</v>
      </c>
      <c r="L290" s="23">
        <f t="shared" si="20"/>
        <v>0</v>
      </c>
      <c r="M290" s="1592">
        <f>SUMIFS('South West Spends'!$AH$1:$AH$5018,'South West Spends'!$A$1:$A$5018,'Institution by Framework Totals'!B290,'South West Spends'!$C$1:$C$5018,'Institution by Framework Totals'!A290)</f>
        <v>0</v>
      </c>
      <c r="N290" s="1592">
        <f t="shared" si="21"/>
        <v>0</v>
      </c>
      <c r="O290" s="1592">
        <f t="shared" si="22"/>
        <v>0</v>
      </c>
      <c r="P290" s="1592">
        <f t="shared" si="23"/>
        <v>0</v>
      </c>
      <c r="Q290" s="14">
        <f t="shared" si="24"/>
        <v>0</v>
      </c>
    </row>
    <row r="291" spans="1:17" x14ac:dyDescent="0.2">
      <c r="A291" s="246" t="s">
        <v>153</v>
      </c>
      <c r="B291" s="13" t="s">
        <v>204</v>
      </c>
      <c r="C291" s="140">
        <f>VLOOKUP(B291,'Admin Fees.'!$A$1:$C$46,2,FALSE)</f>
        <v>0.01</v>
      </c>
      <c r="D291" s="506">
        <f>SUMIFS('Inst. by Framework &amp; Suppliers'!$D$2:$D$5720,'Inst. by Framework &amp; Suppliers'!$A$2:$A$5720,$A291,'Inst. by Framework &amp; Suppliers'!$B$2:$B$5720,$B291)</f>
        <v>0</v>
      </c>
      <c r="E291" s="507">
        <f>SUMIFS('Inst. by Framework &amp; Suppliers'!$E$2:$E$5720,'Inst. by Framework &amp; Suppliers'!$A$2:$A$5720,$A291,'Inst. by Framework &amp; Suppliers'!$B$2:$B$5720,$B291)</f>
        <v>0</v>
      </c>
      <c r="F291" s="507">
        <f>SUMIFS('Inst. by Framework &amp; Suppliers'!F$2:F$5720,'Inst. by Framework &amp; Suppliers'!$B$2:$B$5720,$B$2:$B$5336,'Inst. by Framework &amp; Suppliers'!$A$2:$A$5720,$A291)</f>
        <v>3796.87</v>
      </c>
      <c r="G291" s="882">
        <f>SUMIFS('Inst. by Framework &amp; Suppliers'!G$2:G$5720,'Inst. by Framework &amp; Suppliers'!$B$2:$B$5720,$B$2:$B$5336,'Inst. by Framework &amp; Suppliers'!$A$2:$A$5720,$A291)</f>
        <v>21954.22</v>
      </c>
      <c r="H291" s="1444">
        <f>SUMIFS('Inst. by Framework &amp; Suppliers'!H$2:H$5720,'Inst. by Framework &amp; Suppliers'!$B$2:$B$5720,$B$2:$B$5336,'Inst. by Framework &amp; Suppliers'!$A$2:$A$5720,$A291)</f>
        <v>54519.52999999997</v>
      </c>
      <c r="I291" s="1445">
        <f>SUMIFS('Inst. by Framework &amp; Suppliers'!I$2:I$5720,'Inst. by Framework &amp; Suppliers'!$B$2:$B$5720,$B$2:$B$5336,'Inst. by Framework &amp; Suppliers'!$A$2:$A$5720,$A291)</f>
        <v>57134.149999999994</v>
      </c>
      <c r="J291" s="1446">
        <f>SUMIFS('Inst. by Framework &amp; Suppliers'!J$2:J$5720,'Inst. by Framework &amp; Suppliers'!$B$2:$B$5720,$B$2:$B$5336,'Inst. by Framework &amp; Suppliers'!$A$2:$A$5720,$A291)</f>
        <v>441.77</v>
      </c>
      <c r="K291" s="24">
        <f>SUMIFS('Inst. by Framework &amp; Suppliers'!K$2:K$5720,'Inst. by Framework &amp; Suppliers'!$B$2:$B$5720,$B$2:$B$5336,'Inst. by Framework &amp; Suppliers'!$A$2:$A$5720,$A291)</f>
        <v>29883.98</v>
      </c>
      <c r="L291" s="23">
        <f t="shared" si="20"/>
        <v>5.9638950000000008</v>
      </c>
      <c r="M291" s="1592">
        <f>SUMIFS('South West Spends'!$AH$1:$AH$5018,'South West Spends'!$A$1:$A$5018,'Institution by Framework Totals'!B291,'South West Spends'!$C$1:$C$5018,'Institution by Framework Totals'!A291)</f>
        <v>29442.210000000003</v>
      </c>
      <c r="N291" s="1592">
        <f t="shared" si="21"/>
        <v>294.42210000000006</v>
      </c>
      <c r="O291" s="1592">
        <f t="shared" si="22"/>
        <v>441.7699999999968</v>
      </c>
      <c r="P291" s="1592">
        <f t="shared" si="23"/>
        <v>5.9638949999999573</v>
      </c>
      <c r="Q291" s="14">
        <f t="shared" si="24"/>
        <v>300.38599500000004</v>
      </c>
    </row>
    <row r="292" spans="1:17" x14ac:dyDescent="0.2">
      <c r="A292" s="246" t="s">
        <v>141</v>
      </c>
      <c r="B292" s="13" t="s">
        <v>204</v>
      </c>
      <c r="C292" s="140">
        <f>VLOOKUP(B292,'Admin Fees.'!$A$1:$C$46,2,FALSE)</f>
        <v>0.01</v>
      </c>
      <c r="D292" s="506">
        <f>SUMIFS('Inst. by Framework &amp; Suppliers'!$D$2:$D$5720,'Inst. by Framework &amp; Suppliers'!$A$2:$A$5720,$A292,'Inst. by Framework &amp; Suppliers'!$B$2:$B$5720,$B292)</f>
        <v>0</v>
      </c>
      <c r="E292" s="507">
        <f>SUMIFS('Inst. by Framework &amp; Suppliers'!$E$2:$E$5720,'Inst. by Framework &amp; Suppliers'!$A$2:$A$5720,$A292,'Inst. by Framework &amp; Suppliers'!$B$2:$B$5720,$B292)</f>
        <v>0</v>
      </c>
      <c r="F292" s="507">
        <f>SUMIFS('Inst. by Framework &amp; Suppliers'!F$2:F$5720,'Inst. by Framework &amp; Suppliers'!$B$2:$B$5720,$B$2:$B$5336,'Inst. by Framework &amp; Suppliers'!$A$2:$A$5720,$A292)</f>
        <v>25338.75</v>
      </c>
      <c r="G292" s="882">
        <f>SUMIFS('Inst. by Framework &amp; Suppliers'!G$2:G$5720,'Inst. by Framework &amp; Suppliers'!$B$2:$B$5720,$B$2:$B$5336,'Inst. by Framework &amp; Suppliers'!$A$2:$A$5720,$A292)</f>
        <v>101374.87000000001</v>
      </c>
      <c r="H292" s="1444">
        <f>SUMIFS('Inst. by Framework &amp; Suppliers'!H$2:H$5720,'Inst. by Framework &amp; Suppliers'!$B$2:$B$5720,$B$2:$B$5336,'Inst. by Framework &amp; Suppliers'!$A$2:$A$5720,$A292)</f>
        <v>106383.06000000001</v>
      </c>
      <c r="I292" s="1445">
        <f>SUMIFS('Inst. by Framework &amp; Suppliers'!I$2:I$5720,'Inst. by Framework &amp; Suppliers'!$B$2:$B$5720,$B$2:$B$5336,'Inst. by Framework &amp; Suppliers'!$A$2:$A$5720,$A292)</f>
        <v>87048.84</v>
      </c>
      <c r="J292" s="1446">
        <f>SUMIFS('Inst. by Framework &amp; Suppliers'!J$2:J$5720,'Inst. by Framework &amp; Suppliers'!$B$2:$B$5720,$B$2:$B$5336,'Inst. by Framework &amp; Suppliers'!$A$2:$A$5720,$A292)</f>
        <v>10696.670000000002</v>
      </c>
      <c r="K292" s="24">
        <f>SUMIFS('Inst. by Framework &amp; Suppliers'!K$2:K$5720,'Inst. by Framework &amp; Suppliers'!$B$2:$B$5720,$B$2:$B$5336,'Inst. by Framework &amp; Suppliers'!$A$2:$A$5720,$A292)</f>
        <v>26119.99</v>
      </c>
      <c r="L292" s="23">
        <f t="shared" si="20"/>
        <v>144.40504500000003</v>
      </c>
      <c r="M292" s="1592">
        <f>SUMIFS('South West Spends'!$AH$1:$AH$5018,'South West Spends'!$A$1:$A$5018,'Institution by Framework Totals'!B292,'South West Spends'!$C$1:$C$5018,'Institution by Framework Totals'!A292)</f>
        <v>15423.32</v>
      </c>
      <c r="N292" s="1592">
        <f t="shared" si="21"/>
        <v>154.23320000000001</v>
      </c>
      <c r="O292" s="1592">
        <f t="shared" si="22"/>
        <v>10696.670000000002</v>
      </c>
      <c r="P292" s="1592">
        <f t="shared" si="23"/>
        <v>144.40504500000003</v>
      </c>
      <c r="Q292" s="14">
        <f t="shared" si="24"/>
        <v>298.63824500000004</v>
      </c>
    </row>
    <row r="293" spans="1:17" x14ac:dyDescent="0.2">
      <c r="A293" s="15" t="s">
        <v>142</v>
      </c>
      <c r="B293" s="13" t="s">
        <v>204</v>
      </c>
      <c r="C293" s="140">
        <f>VLOOKUP(B293,'Admin Fees.'!$A$1:$C$46,2,FALSE)</f>
        <v>0.01</v>
      </c>
      <c r="D293" s="506">
        <f>SUMIFS('Inst. by Framework &amp; Suppliers'!$D$2:$D$5720,'Inst. by Framework &amp; Suppliers'!$A$2:$A$5720,$A293,'Inst. by Framework &amp; Suppliers'!$B$2:$B$5720,$B293)</f>
        <v>0</v>
      </c>
      <c r="E293" s="507">
        <f>SUMIFS('Inst. by Framework &amp; Suppliers'!$E$2:$E$5720,'Inst. by Framework &amp; Suppliers'!$A$2:$A$5720,$A293,'Inst. by Framework &amp; Suppliers'!$B$2:$B$5720,$B293)</f>
        <v>0</v>
      </c>
      <c r="F293" s="507">
        <f>SUMIFS('Inst. by Framework &amp; Suppliers'!F$2:F$5720,'Inst. by Framework &amp; Suppliers'!$B$2:$B$5720,$B$2:$B$5336,'Inst. by Framework &amp; Suppliers'!$A$2:$A$5720,$A293)</f>
        <v>9578.99</v>
      </c>
      <c r="G293" s="882">
        <f>SUMIFS('Inst. by Framework &amp; Suppliers'!G$2:G$5720,'Inst. by Framework &amp; Suppliers'!$B$2:$B$5720,$B$2:$B$5336,'Inst. by Framework &amp; Suppliers'!$A$2:$A$5720,$A293)</f>
        <v>34752.350000000006</v>
      </c>
      <c r="H293" s="1444">
        <f>SUMIFS('Inst. by Framework &amp; Suppliers'!H$2:H$5720,'Inst. by Framework &amp; Suppliers'!$B$2:$B$5720,$B$2:$B$5336,'Inst. by Framework &amp; Suppliers'!$A$2:$A$5720,$A293)</f>
        <v>31859.019999999997</v>
      </c>
      <c r="I293" s="1445">
        <f>SUMIFS('Inst. by Framework &amp; Suppliers'!I$2:I$5720,'Inst. by Framework &amp; Suppliers'!$B$2:$B$5720,$B$2:$B$5336,'Inst. by Framework &amp; Suppliers'!$A$2:$A$5720,$A293)</f>
        <v>34312.590000000004</v>
      </c>
      <c r="J293" s="1446">
        <f>SUMIFS('Inst. by Framework &amp; Suppliers'!J$2:J$5720,'Inst. by Framework &amp; Suppliers'!$B$2:$B$5720,$B$2:$B$5336,'Inst. by Framework &amp; Suppliers'!$A$2:$A$5720,$A293)</f>
        <v>2479.94</v>
      </c>
      <c r="K293" s="24">
        <f>SUMIFS('Inst. by Framework &amp; Suppliers'!K$2:K$5720,'Inst. by Framework &amp; Suppliers'!$B$2:$B$5720,$B$2:$B$5336,'Inst. by Framework &amp; Suppliers'!$A$2:$A$5720,$A293)</f>
        <v>5681.16</v>
      </c>
      <c r="L293" s="23">
        <f t="shared" si="20"/>
        <v>33.479190000000003</v>
      </c>
      <c r="M293" s="1592">
        <f>SUMIFS('South West Spends'!$AH$1:$AH$5018,'South West Spends'!$A$1:$A$5018,'Institution by Framework Totals'!B293,'South West Spends'!$C$1:$C$5018,'Institution by Framework Totals'!A293)</f>
        <v>3201.2199999999993</v>
      </c>
      <c r="N293" s="1592">
        <f t="shared" si="21"/>
        <v>32.012199999999993</v>
      </c>
      <c r="O293" s="1592">
        <f t="shared" si="22"/>
        <v>2479.9400000000005</v>
      </c>
      <c r="P293" s="1592">
        <f t="shared" si="23"/>
        <v>33.47919000000001</v>
      </c>
      <c r="Q293" s="14">
        <f t="shared" si="24"/>
        <v>65.491389999999996</v>
      </c>
    </row>
    <row r="294" spans="1:17" x14ac:dyDescent="0.2">
      <c r="A294" s="15" t="s">
        <v>143</v>
      </c>
      <c r="B294" s="13" t="s">
        <v>204</v>
      </c>
      <c r="C294" s="140">
        <f>VLOOKUP(B294,'Admin Fees.'!$A$1:$C$46,2,FALSE)</f>
        <v>0.01</v>
      </c>
      <c r="D294" s="506">
        <f>SUMIFS('Inst. by Framework &amp; Suppliers'!$D$2:$D$5720,'Inst. by Framework &amp; Suppliers'!$A$2:$A$5720,$A294,'Inst. by Framework &amp; Suppliers'!$B$2:$B$5720,$B294)</f>
        <v>0</v>
      </c>
      <c r="E294" s="507">
        <f>SUMIFS('Inst. by Framework &amp; Suppliers'!$E$2:$E$5720,'Inst. by Framework &amp; Suppliers'!$A$2:$A$5720,$A294,'Inst. by Framework &amp; Suppliers'!$B$2:$B$5720,$B294)</f>
        <v>0</v>
      </c>
      <c r="F294" s="507">
        <f>SUMIFS('Inst. by Framework &amp; Suppliers'!F$2:F$5720,'Inst. by Framework &amp; Suppliers'!$B$2:$B$5720,$B$2:$B$5336,'Inst. by Framework &amp; Suppliers'!$A$2:$A$5720,$A294)</f>
        <v>1784.6200000000001</v>
      </c>
      <c r="G294" s="882">
        <f>SUMIFS('Inst. by Framework &amp; Suppliers'!G$2:G$5720,'Inst. by Framework &amp; Suppliers'!$B$2:$B$5720,$B$2:$B$5336,'Inst. by Framework &amp; Suppliers'!$A$2:$A$5720,$A294)</f>
        <v>6827.41</v>
      </c>
      <c r="H294" s="1444">
        <f>SUMIFS('Inst. by Framework &amp; Suppliers'!H$2:H$5720,'Inst. by Framework &amp; Suppliers'!$B$2:$B$5720,$B$2:$B$5336,'Inst. by Framework &amp; Suppliers'!$A$2:$A$5720,$A294)</f>
        <v>11469.230000000001</v>
      </c>
      <c r="I294" s="1445">
        <f>SUMIFS('Inst. by Framework &amp; Suppliers'!I$2:I$5720,'Inst. by Framework &amp; Suppliers'!$B$2:$B$5720,$B$2:$B$5336,'Inst. by Framework &amp; Suppliers'!$A$2:$A$5720,$A294)</f>
        <v>6028.7800000000007</v>
      </c>
      <c r="J294" s="1446">
        <f>SUMIFS('Inst. by Framework &amp; Suppliers'!J$2:J$5720,'Inst. by Framework &amp; Suppliers'!$B$2:$B$5720,$B$2:$B$5336,'Inst. by Framework &amp; Suppliers'!$A$2:$A$5720,$A294)</f>
        <v>1033.8899999999999</v>
      </c>
      <c r="K294" s="24">
        <f>SUMIFS('Inst. by Framework &amp; Suppliers'!K$2:K$5720,'Inst. by Framework &amp; Suppliers'!$B$2:$B$5720,$B$2:$B$5336,'Inst. by Framework &amp; Suppliers'!$A$2:$A$5720,$A294)</f>
        <v>2192.9799999999996</v>
      </c>
      <c r="L294" s="23">
        <f t="shared" si="20"/>
        <v>13.957515000000001</v>
      </c>
      <c r="M294" s="1592">
        <f>SUMIFS('South West Spends'!$AH$1:$AH$5018,'South West Spends'!$A$1:$A$5018,'Institution by Framework Totals'!B294,'South West Spends'!$C$1:$C$5018,'Institution by Framework Totals'!A294)</f>
        <v>1159.0899999999999</v>
      </c>
      <c r="N294" s="1592">
        <f t="shared" si="21"/>
        <v>11.5909</v>
      </c>
      <c r="O294" s="1592">
        <f t="shared" si="22"/>
        <v>1033.8899999999996</v>
      </c>
      <c r="P294" s="1592">
        <f t="shared" si="23"/>
        <v>13.957514999999997</v>
      </c>
      <c r="Q294" s="14">
        <f t="shared" si="24"/>
        <v>25.548414999999999</v>
      </c>
    </row>
    <row r="295" spans="1:17" x14ac:dyDescent="0.2">
      <c r="A295" s="15" t="s">
        <v>144</v>
      </c>
      <c r="B295" s="13" t="s">
        <v>204</v>
      </c>
      <c r="C295" s="140">
        <f>VLOOKUP(B295,'Admin Fees.'!$A$1:$C$46,2,FALSE)</f>
        <v>0.01</v>
      </c>
      <c r="D295" s="506">
        <f>SUMIFS('Inst. by Framework &amp; Suppliers'!$D$2:$D$5720,'Inst. by Framework &amp; Suppliers'!$A$2:$A$5720,$A295,'Inst. by Framework &amp; Suppliers'!$B$2:$B$5720,$B295)</f>
        <v>0</v>
      </c>
      <c r="E295" s="507">
        <f>SUMIFS('Inst. by Framework &amp; Suppliers'!$E$2:$E$5720,'Inst. by Framework &amp; Suppliers'!$A$2:$A$5720,$A295,'Inst. by Framework &amp; Suppliers'!$B$2:$B$5720,$B295)</f>
        <v>0</v>
      </c>
      <c r="F295" s="507">
        <f>SUMIFS('Inst. by Framework &amp; Suppliers'!F$2:F$5720,'Inst. by Framework &amp; Suppliers'!$B$2:$B$5720,$B$2:$B$5336,'Inst. by Framework &amp; Suppliers'!$A$2:$A$5720,$A295)</f>
        <v>10155.769999999997</v>
      </c>
      <c r="G295" s="882">
        <f>SUMIFS('Inst. by Framework &amp; Suppliers'!G$2:G$5720,'Inst. by Framework &amp; Suppliers'!$B$2:$B$5720,$B$2:$B$5336,'Inst. by Framework &amp; Suppliers'!$A$2:$A$5720,$A295)</f>
        <v>24838.400000000001</v>
      </c>
      <c r="H295" s="1444">
        <f>SUMIFS('Inst. by Framework &amp; Suppliers'!H$2:H$5720,'Inst. by Framework &amp; Suppliers'!$B$2:$B$5720,$B$2:$B$5336,'Inst. by Framework &amp; Suppliers'!$A$2:$A$5720,$A295)</f>
        <v>15810.5</v>
      </c>
      <c r="I295" s="1445">
        <f>SUMIFS('Inst. by Framework &amp; Suppliers'!I$2:I$5720,'Inst. by Framework &amp; Suppliers'!$B$2:$B$5720,$B$2:$B$5336,'Inst. by Framework &amp; Suppliers'!$A$2:$A$5720,$A295)</f>
        <v>22472.579999999998</v>
      </c>
      <c r="J295" s="1446">
        <f>SUMIFS('Inst. by Framework &amp; Suppliers'!J$2:J$5720,'Inst. by Framework &amp; Suppliers'!$B$2:$B$5720,$B$2:$B$5336,'Inst. by Framework &amp; Suppliers'!$A$2:$A$5720,$A295)</f>
        <v>2444.71</v>
      </c>
      <c r="K295" s="24">
        <f>SUMIFS('Inst. by Framework &amp; Suppliers'!K$2:K$5720,'Inst. by Framework &amp; Suppliers'!$B$2:$B$5720,$B$2:$B$5336,'Inst. by Framework &amp; Suppliers'!$A$2:$A$5720,$A295)</f>
        <v>6388.7699999999995</v>
      </c>
      <c r="L295" s="23">
        <f t="shared" si="20"/>
        <v>33.003585000000001</v>
      </c>
      <c r="M295" s="1592">
        <f>SUMIFS('South West Spends'!$AH$1:$AH$5018,'South West Spends'!$A$1:$A$5018,'Institution by Framework Totals'!B295,'South West Spends'!$C$1:$C$5018,'Institution by Framework Totals'!A295)</f>
        <v>3944.06</v>
      </c>
      <c r="N295" s="1592">
        <f t="shared" si="21"/>
        <v>39.440600000000003</v>
      </c>
      <c r="O295" s="1592">
        <f t="shared" si="22"/>
        <v>2444.7099999999996</v>
      </c>
      <c r="P295" s="1592">
        <f t="shared" si="23"/>
        <v>33.003585000000001</v>
      </c>
      <c r="Q295" s="14">
        <f t="shared" si="24"/>
        <v>72.444185000000004</v>
      </c>
    </row>
    <row r="296" spans="1:17" x14ac:dyDescent="0.2">
      <c r="A296" s="15" t="s">
        <v>157</v>
      </c>
      <c r="B296" s="13" t="s">
        <v>204</v>
      </c>
      <c r="C296" s="140">
        <f>VLOOKUP(B296,'Admin Fees.'!$A$1:$C$46,2,FALSE)</f>
        <v>0.01</v>
      </c>
      <c r="D296" s="506">
        <f>SUMIFS('Inst. by Framework &amp; Suppliers'!$D$2:$D$5720,'Inst. by Framework &amp; Suppliers'!$A$2:$A$5720,$A296,'Inst. by Framework &amp; Suppliers'!$B$2:$B$5720,$B296)</f>
        <v>0</v>
      </c>
      <c r="E296" s="507">
        <f>SUMIFS('Inst. by Framework &amp; Suppliers'!$E$2:$E$5720,'Inst. by Framework &amp; Suppliers'!$A$2:$A$5720,$A296,'Inst. by Framework &amp; Suppliers'!$B$2:$B$5720,$B296)</f>
        <v>0</v>
      </c>
      <c r="F296" s="507">
        <f>SUMIFS('Inst. by Framework &amp; Suppliers'!F$2:F$5720,'Inst. by Framework &amp; Suppliers'!$B$2:$B$5720,$B$2:$B$5336,'Inst. by Framework &amp; Suppliers'!$A$2:$A$5720,$A296)</f>
        <v>32433.37</v>
      </c>
      <c r="G296" s="882">
        <f>SUMIFS('Inst. by Framework &amp; Suppliers'!G$2:G$5720,'Inst. by Framework &amp; Suppliers'!$B$2:$B$5720,$B$2:$B$5336,'Inst. by Framework &amp; Suppliers'!$A$2:$A$5720,$A296)</f>
        <v>74469.990000000005</v>
      </c>
      <c r="H296" s="1444">
        <f>SUMIFS('Inst. by Framework &amp; Suppliers'!H$2:H$5720,'Inst. by Framework &amp; Suppliers'!$B$2:$B$5720,$B$2:$B$5336,'Inst. by Framework &amp; Suppliers'!$A$2:$A$5720,$A296)</f>
        <v>70512.670000000013</v>
      </c>
      <c r="I296" s="1445">
        <f>SUMIFS('Inst. by Framework &amp; Suppliers'!I$2:I$5720,'Inst. by Framework &amp; Suppliers'!$B$2:$B$5720,$B$2:$B$5336,'Inst. by Framework &amp; Suppliers'!$A$2:$A$5720,$A296)</f>
        <v>54775.24</v>
      </c>
      <c r="J296" s="1446">
        <f>SUMIFS('Inst. by Framework &amp; Suppliers'!J$2:J$5720,'Inst. by Framework &amp; Suppliers'!$B$2:$B$5720,$B$2:$B$5336,'Inst. by Framework &amp; Suppliers'!$A$2:$A$5720,$A296)</f>
        <v>9067.99</v>
      </c>
      <c r="K296" s="24">
        <f>SUMIFS('Inst. by Framework &amp; Suppliers'!K$2:K$5720,'Inst. by Framework &amp; Suppliers'!$B$2:$B$5720,$B$2:$B$5336,'Inst. by Framework &amp; Suppliers'!$A$2:$A$5720,$A296)</f>
        <v>18386.439999999999</v>
      </c>
      <c r="L296" s="23">
        <f t="shared" si="20"/>
        <v>122.41786500000001</v>
      </c>
      <c r="M296" s="1592">
        <f>SUMIFS('South West Spends'!$AH$1:$AH$5018,'South West Spends'!$A$1:$A$5018,'Institution by Framework Totals'!B296,'South West Spends'!$C$1:$C$5018,'Institution by Framework Totals'!A296)</f>
        <v>9318.4499999999989</v>
      </c>
      <c r="N296" s="1592">
        <f t="shared" si="21"/>
        <v>93.184499999999986</v>
      </c>
      <c r="O296" s="1592">
        <f t="shared" si="22"/>
        <v>9067.99</v>
      </c>
      <c r="P296" s="1592">
        <f t="shared" si="23"/>
        <v>122.41786500000001</v>
      </c>
      <c r="Q296" s="14">
        <f t="shared" si="24"/>
        <v>215.60236499999999</v>
      </c>
    </row>
    <row r="297" spans="1:17" x14ac:dyDescent="0.2">
      <c r="A297" s="15" t="s">
        <v>146</v>
      </c>
      <c r="B297" s="13" t="s">
        <v>204</v>
      </c>
      <c r="C297" s="140">
        <f>VLOOKUP(B297,'Admin Fees.'!$A$1:$C$46,2,FALSE)</f>
        <v>0.01</v>
      </c>
      <c r="D297" s="506">
        <f>SUMIFS('Inst. by Framework &amp; Suppliers'!$D$2:$D$5720,'Inst. by Framework &amp; Suppliers'!$A$2:$A$5720,$A297,'Inst. by Framework &amp; Suppliers'!$B$2:$B$5720,$B297)</f>
        <v>0</v>
      </c>
      <c r="E297" s="507">
        <f>SUMIFS('Inst. by Framework &amp; Suppliers'!$E$2:$E$5720,'Inst. by Framework &amp; Suppliers'!$A$2:$A$5720,$A297,'Inst. by Framework &amp; Suppliers'!$B$2:$B$5720,$B297)</f>
        <v>0</v>
      </c>
      <c r="F297" s="507">
        <f>SUMIFS('Inst. by Framework &amp; Suppliers'!F$2:F$5720,'Inst. by Framework &amp; Suppliers'!$B$2:$B$5720,$B$2:$B$5336,'Inst. by Framework &amp; Suppliers'!$A$2:$A$5720,$A297)</f>
        <v>7996.45</v>
      </c>
      <c r="G297" s="882">
        <f>SUMIFS('Inst. by Framework &amp; Suppliers'!G$2:G$5720,'Inst. by Framework &amp; Suppliers'!$B$2:$B$5720,$B$2:$B$5336,'Inst. by Framework &amp; Suppliers'!$A$2:$A$5720,$A297)</f>
        <v>22917.059999999998</v>
      </c>
      <c r="H297" s="1444">
        <f>SUMIFS('Inst. by Framework &amp; Suppliers'!H$2:H$5720,'Inst. by Framework &amp; Suppliers'!$B$2:$B$5720,$B$2:$B$5336,'Inst. by Framework &amp; Suppliers'!$A$2:$A$5720,$A297)</f>
        <v>40716.94</v>
      </c>
      <c r="I297" s="1445">
        <f>SUMIFS('Inst. by Framework &amp; Suppliers'!I$2:I$5720,'Inst. by Framework &amp; Suppliers'!$B$2:$B$5720,$B$2:$B$5336,'Inst. by Framework &amp; Suppliers'!$A$2:$A$5720,$A297)</f>
        <v>43993.24</v>
      </c>
      <c r="J297" s="1446">
        <f>SUMIFS('Inst. by Framework &amp; Suppliers'!J$2:J$5720,'Inst. by Framework &amp; Suppliers'!$B$2:$B$5720,$B$2:$B$5336,'Inst. by Framework &amp; Suppliers'!$A$2:$A$5720,$A297)</f>
        <v>4926.9000000000005</v>
      </c>
      <c r="K297" s="24">
        <f>SUMIFS('Inst. by Framework &amp; Suppliers'!K$2:K$5720,'Inst. by Framework &amp; Suppliers'!$B$2:$B$5720,$B$2:$B$5336,'Inst. by Framework &amp; Suppliers'!$A$2:$A$5720,$A297)</f>
        <v>11524.45</v>
      </c>
      <c r="L297" s="23">
        <f t="shared" si="20"/>
        <v>66.51315000000001</v>
      </c>
      <c r="M297" s="1592">
        <f>SUMIFS('South West Spends'!$AH$1:$AH$5018,'South West Spends'!$A$1:$A$5018,'Institution by Framework Totals'!B297,'South West Spends'!$C$1:$C$5018,'Institution by Framework Totals'!A297)</f>
        <v>6597.55</v>
      </c>
      <c r="N297" s="1592">
        <f t="shared" si="21"/>
        <v>65.975499999999997</v>
      </c>
      <c r="O297" s="1592">
        <f t="shared" si="22"/>
        <v>4926.9000000000005</v>
      </c>
      <c r="P297" s="1592">
        <f t="shared" si="23"/>
        <v>66.51315000000001</v>
      </c>
      <c r="Q297" s="14">
        <f t="shared" si="24"/>
        <v>132.48865000000001</v>
      </c>
    </row>
    <row r="298" spans="1:17" x14ac:dyDescent="0.2">
      <c r="A298" s="15" t="s">
        <v>147</v>
      </c>
      <c r="B298" s="13" t="s">
        <v>204</v>
      </c>
      <c r="C298" s="140">
        <f>VLOOKUP(B298,'Admin Fees.'!$A$1:$C$46,2,FALSE)</f>
        <v>0.01</v>
      </c>
      <c r="D298" s="506">
        <f>SUMIFS('Inst. by Framework &amp; Suppliers'!$D$2:$D$5720,'Inst. by Framework &amp; Suppliers'!$A$2:$A$5720,$A298,'Inst. by Framework &amp; Suppliers'!$B$2:$B$5720,$B298)</f>
        <v>0</v>
      </c>
      <c r="E298" s="507">
        <f>SUMIFS('Inst. by Framework &amp; Suppliers'!$E$2:$E$5720,'Inst. by Framework &amp; Suppliers'!$A$2:$A$5720,$A298,'Inst. by Framework &amp; Suppliers'!$B$2:$B$5720,$B298)</f>
        <v>0</v>
      </c>
      <c r="F298" s="507">
        <f>SUMIFS('Inst. by Framework &amp; Suppliers'!F$2:F$5720,'Inst. by Framework &amp; Suppliers'!$B$2:$B$5720,$B$2:$B$5336,'Inst. by Framework &amp; Suppliers'!$A$2:$A$5720,$A298)</f>
        <v>6033.9</v>
      </c>
      <c r="G298" s="882">
        <f>SUMIFS('Inst. by Framework &amp; Suppliers'!G$2:G$5720,'Inst. by Framework &amp; Suppliers'!$B$2:$B$5720,$B$2:$B$5336,'Inst. by Framework &amp; Suppliers'!$A$2:$A$5720,$A298)</f>
        <v>23535.37</v>
      </c>
      <c r="H298" s="1444">
        <f>SUMIFS('Inst. by Framework &amp; Suppliers'!H$2:H$5720,'Inst. by Framework &amp; Suppliers'!$B$2:$B$5720,$B$2:$B$5336,'Inst. by Framework &amp; Suppliers'!$A$2:$A$5720,$A298)</f>
        <v>24949.39</v>
      </c>
      <c r="I298" s="1445">
        <f>SUMIFS('Inst. by Framework &amp; Suppliers'!I$2:I$5720,'Inst. by Framework &amp; Suppliers'!$B$2:$B$5720,$B$2:$B$5336,'Inst. by Framework &amp; Suppliers'!$A$2:$A$5720,$A298)</f>
        <v>30082.359999999997</v>
      </c>
      <c r="J298" s="1446">
        <f>SUMIFS('Inst. by Framework &amp; Suppliers'!J$2:J$5720,'Inst. by Framework &amp; Suppliers'!$B$2:$B$5720,$B$2:$B$5336,'Inst. by Framework &amp; Suppliers'!$A$2:$A$5720,$A298)</f>
        <v>4813.9700000000012</v>
      </c>
      <c r="K298" s="24">
        <f>SUMIFS('Inst. by Framework &amp; Suppliers'!K$2:K$5720,'Inst. by Framework &amp; Suppliers'!$B$2:$B$5720,$B$2:$B$5336,'Inst. by Framework &amp; Suppliers'!$A$2:$A$5720,$A298)</f>
        <v>9395.0400000000009</v>
      </c>
      <c r="L298" s="23">
        <f t="shared" si="20"/>
        <v>64.988595000000018</v>
      </c>
      <c r="M298" s="1592">
        <f>SUMIFS('South West Spends'!$AH$1:$AH$5018,'South West Spends'!$A$1:$A$5018,'Institution by Framework Totals'!B298,'South West Spends'!$C$1:$C$5018,'Institution by Framework Totals'!A298)</f>
        <v>4581.07</v>
      </c>
      <c r="N298" s="1592">
        <f t="shared" si="21"/>
        <v>45.810699999999997</v>
      </c>
      <c r="O298" s="1592">
        <f t="shared" si="22"/>
        <v>4813.9700000000012</v>
      </c>
      <c r="P298" s="1592">
        <f t="shared" si="23"/>
        <v>64.988595000000018</v>
      </c>
      <c r="Q298" s="14">
        <f t="shared" si="24"/>
        <v>110.79929500000001</v>
      </c>
    </row>
    <row r="299" spans="1:17" x14ac:dyDescent="0.2">
      <c r="A299" s="15" t="s">
        <v>154</v>
      </c>
      <c r="B299" s="13" t="s">
        <v>204</v>
      </c>
      <c r="C299" s="140">
        <f>VLOOKUP(B299,'Admin Fees.'!$A$1:$C$46,2,FALSE)</f>
        <v>0.01</v>
      </c>
      <c r="D299" s="506">
        <f>SUMIFS('Inst. by Framework &amp; Suppliers'!$D$2:$D$5720,'Inst. by Framework &amp; Suppliers'!$A$2:$A$5720,$A299,'Inst. by Framework &amp; Suppliers'!$B$2:$B$5720,$B299)</f>
        <v>0</v>
      </c>
      <c r="E299" s="507">
        <f>SUMIFS('Inst. by Framework &amp; Suppliers'!$E$2:$E$5720,'Inst. by Framework &amp; Suppliers'!$A$2:$A$5720,$A299,'Inst. by Framework &amp; Suppliers'!$B$2:$B$5720,$B299)</f>
        <v>0</v>
      </c>
      <c r="F299" s="507">
        <f>SUMIFS('Inst. by Framework &amp; Suppliers'!F$2:F$5720,'Inst. by Framework &amp; Suppliers'!$B$2:$B$5720,$B$2:$B$5336,'Inst. by Framework &amp; Suppliers'!$A$2:$A$5720,$A299)</f>
        <v>0</v>
      </c>
      <c r="G299" s="882">
        <f>SUMIFS('Inst. by Framework &amp; Suppliers'!G$2:G$5720,'Inst. by Framework &amp; Suppliers'!$B$2:$B$5720,$B$2:$B$5336,'Inst. by Framework &amp; Suppliers'!$A$2:$A$5720,$A299)</f>
        <v>410.04999999999995</v>
      </c>
      <c r="H299" s="1444">
        <f>SUMIFS('Inst. by Framework &amp; Suppliers'!H$2:H$5720,'Inst. by Framework &amp; Suppliers'!$B$2:$B$5720,$B$2:$B$5336,'Inst. by Framework &amp; Suppliers'!$A$2:$A$5720,$A299)</f>
        <v>770.34</v>
      </c>
      <c r="I299" s="1445">
        <f>SUMIFS('Inst. by Framework &amp; Suppliers'!I$2:I$5720,'Inst. by Framework &amp; Suppliers'!$B$2:$B$5720,$B$2:$B$5336,'Inst. by Framework &amp; Suppliers'!$A$2:$A$5720,$A299)</f>
        <v>549.33000000000004</v>
      </c>
      <c r="J299" s="1446">
        <f>SUMIFS('Inst. by Framework &amp; Suppliers'!J$2:J$5720,'Inst. by Framework &amp; Suppliers'!$B$2:$B$5720,$B$2:$B$5336,'Inst. by Framework &amp; Suppliers'!$A$2:$A$5720,$A299)</f>
        <v>0</v>
      </c>
      <c r="K299" s="24">
        <f>SUMIFS('Inst. by Framework &amp; Suppliers'!K$2:K$5720,'Inst. by Framework &amp; Suppliers'!$B$2:$B$5720,$B$2:$B$5336,'Inst. by Framework &amp; Suppliers'!$A$2:$A$5720,$A299)</f>
        <v>85.42</v>
      </c>
      <c r="L299" s="23">
        <f t="shared" si="20"/>
        <v>0</v>
      </c>
      <c r="M299" s="1592">
        <f>SUMIFS('South West Spends'!$AH$1:$AH$5018,'South West Spends'!$A$1:$A$5018,'Institution by Framework Totals'!B299,'South West Spends'!$C$1:$C$5018,'Institution by Framework Totals'!A299)</f>
        <v>85.42</v>
      </c>
      <c r="N299" s="1592">
        <f t="shared" si="21"/>
        <v>0.85420000000000007</v>
      </c>
      <c r="O299" s="1592">
        <f t="shared" si="22"/>
        <v>0</v>
      </c>
      <c r="P299" s="1592">
        <f t="shared" si="23"/>
        <v>0</v>
      </c>
      <c r="Q299" s="14">
        <f t="shared" si="24"/>
        <v>0.85420000000000007</v>
      </c>
    </row>
    <row r="300" spans="1:17" x14ac:dyDescent="0.2">
      <c r="A300" s="15" t="s">
        <v>126</v>
      </c>
      <c r="B300" s="13" t="s">
        <v>67</v>
      </c>
      <c r="C300" s="140">
        <f>VLOOKUP(B300,'Admin Fees.'!$A$1:$C$46,2,FALSE)</f>
        <v>0.01</v>
      </c>
      <c r="D300" s="506">
        <f>SUMIFS('Inst. by Framework &amp; Suppliers'!$D$2:$D$5720,'Inst. by Framework &amp; Suppliers'!$A$2:$A$5720,$A300,'Inst. by Framework &amp; Suppliers'!$B$2:$B$5720,$B300)</f>
        <v>0</v>
      </c>
      <c r="E300" s="507">
        <f>SUMIFS('Inst. by Framework &amp; Suppliers'!$E$2:$E$5720,'Inst. by Framework &amp; Suppliers'!$A$2:$A$5720,$A300,'Inst. by Framework &amp; Suppliers'!$B$2:$B$5720,$B300)</f>
        <v>0</v>
      </c>
      <c r="F300" s="507">
        <f>SUMIFS('Inst. by Framework &amp; Suppliers'!F$2:F$5720,'Inst. by Framework &amp; Suppliers'!$B$2:$B$5720,$B$2:$B$5336,'Inst. by Framework &amp; Suppliers'!$A$2:$A$5720,$A300)</f>
        <v>3132.74</v>
      </c>
      <c r="G300" s="882">
        <f>SUMIFS('Inst. by Framework &amp; Suppliers'!G$2:G$5720,'Inst. by Framework &amp; Suppliers'!$B$2:$B$5720,$B$2:$B$5336,'Inst. by Framework &amp; Suppliers'!$A$2:$A$5720,$A300)</f>
        <v>653.89</v>
      </c>
      <c r="H300" s="1444">
        <f>SUMIFS('Inst. by Framework &amp; Suppliers'!H$2:H$5720,'Inst. by Framework &amp; Suppliers'!$B$2:$B$5720,$B$2:$B$5336,'Inst. by Framework &amp; Suppliers'!$A$2:$A$5720,$A300)</f>
        <v>1055.57</v>
      </c>
      <c r="I300" s="1445">
        <f>SUMIFS('Inst. by Framework &amp; Suppliers'!I$2:I$5720,'Inst. by Framework &amp; Suppliers'!$B$2:$B$5720,$B$2:$B$5336,'Inst. by Framework &amp; Suppliers'!$A$2:$A$5720,$A300)</f>
        <v>0</v>
      </c>
      <c r="J300" s="1446">
        <f>SUMIFS('Inst. by Framework &amp; Suppliers'!J$2:J$5720,'Inst. by Framework &amp; Suppliers'!$B$2:$B$5720,$B$2:$B$5336,'Inst. by Framework &amp; Suppliers'!$A$2:$A$5720,$A300)</f>
        <v>0</v>
      </c>
      <c r="K300" s="24">
        <f>SUMIFS('Inst. by Framework &amp; Suppliers'!K$2:K$5720,'Inst. by Framework &amp; Suppliers'!$B$2:$B$5720,$B$2:$B$5336,'Inst. by Framework &amp; Suppliers'!$A$2:$A$5720,$A300)</f>
        <v>0</v>
      </c>
      <c r="L300" s="23">
        <f t="shared" si="20"/>
        <v>0</v>
      </c>
      <c r="M300" s="1592">
        <f>SUMIFS('South West Spends'!$AH$1:$AH$5018,'South West Spends'!$A$1:$A$5018,'Institution by Framework Totals'!B300,'South West Spends'!$C$1:$C$5018,'Institution by Framework Totals'!A300)</f>
        <v>0</v>
      </c>
      <c r="N300" s="1592">
        <f t="shared" si="21"/>
        <v>0</v>
      </c>
      <c r="O300" s="1592">
        <f t="shared" si="22"/>
        <v>0</v>
      </c>
      <c r="P300" s="1592">
        <f t="shared" si="23"/>
        <v>0</v>
      </c>
      <c r="Q300" s="14">
        <f t="shared" si="24"/>
        <v>0</v>
      </c>
    </row>
    <row r="301" spans="1:17" x14ac:dyDescent="0.2">
      <c r="A301" s="465" t="s">
        <v>162</v>
      </c>
      <c r="B301" s="13" t="s">
        <v>67</v>
      </c>
      <c r="C301" s="140">
        <f>VLOOKUP(B301,'Admin Fees.'!$A$1:$C$46,2,FALSE)</f>
        <v>0.01</v>
      </c>
      <c r="D301" s="506">
        <f>SUMIFS('Inst. by Framework &amp; Suppliers'!$D$2:$D$5720,'Inst. by Framework &amp; Suppliers'!$A$2:$A$5720,$A301,'Inst. by Framework &amp; Suppliers'!$B$2:$B$5720,$B301)</f>
        <v>0</v>
      </c>
      <c r="E301" s="507">
        <f>SUMIFS('Inst. by Framework &amp; Suppliers'!$E$2:$E$5720,'Inst. by Framework &amp; Suppliers'!$A$2:$A$5720,$A301,'Inst. by Framework &amp; Suppliers'!$B$2:$B$5720,$B301)</f>
        <v>0</v>
      </c>
      <c r="F301" s="507">
        <f>SUMIFS('Inst. by Framework &amp; Suppliers'!F$2:F$5720,'Inst. by Framework &amp; Suppliers'!$B$2:$B$5720,$B$2:$B$5336,'Inst. by Framework &amp; Suppliers'!$A$2:$A$5720,$A301)</f>
        <v>0</v>
      </c>
      <c r="G301" s="882">
        <f>SUMIFS('Inst. by Framework &amp; Suppliers'!G$2:G$5720,'Inst. by Framework &amp; Suppliers'!$B$2:$B$5720,$B$2:$B$5336,'Inst. by Framework &amp; Suppliers'!$A$2:$A$5720,$A301)</f>
        <v>379.97999999999996</v>
      </c>
      <c r="H301" s="1444">
        <f>SUMIFS('Inst. by Framework &amp; Suppliers'!H$2:H$5720,'Inst. by Framework &amp; Suppliers'!$B$2:$B$5720,$B$2:$B$5336,'Inst. by Framework &amp; Suppliers'!$A$2:$A$5720,$A301)</f>
        <v>1152.8700000000001</v>
      </c>
      <c r="I301" s="1445">
        <f>SUMIFS('Inst. by Framework &amp; Suppliers'!I$2:I$5720,'Inst. by Framework &amp; Suppliers'!$B$2:$B$5720,$B$2:$B$5336,'Inst. by Framework &amp; Suppliers'!$A$2:$A$5720,$A301)</f>
        <v>0</v>
      </c>
      <c r="J301" s="1446">
        <f>SUMIFS('Inst. by Framework &amp; Suppliers'!J$2:J$5720,'Inst. by Framework &amp; Suppliers'!$B$2:$B$5720,$B$2:$B$5336,'Inst. by Framework &amp; Suppliers'!$A$2:$A$5720,$A301)</f>
        <v>0</v>
      </c>
      <c r="K301" s="24">
        <f>SUMIFS('Inst. by Framework &amp; Suppliers'!K$2:K$5720,'Inst. by Framework &amp; Suppliers'!$B$2:$B$5720,$B$2:$B$5336,'Inst. by Framework &amp; Suppliers'!$A$2:$A$5720,$A301)</f>
        <v>0</v>
      </c>
      <c r="L301" s="23">
        <f t="shared" si="20"/>
        <v>0</v>
      </c>
      <c r="M301" s="1592">
        <f>SUMIFS('South West Spends'!$AH$1:$AH$5018,'South West Spends'!$A$1:$A$5018,'Institution by Framework Totals'!B301,'South West Spends'!$C$1:$C$5018,'Institution by Framework Totals'!A301)</f>
        <v>0</v>
      </c>
      <c r="N301" s="1592">
        <f t="shared" si="21"/>
        <v>0</v>
      </c>
      <c r="O301" s="1592">
        <f t="shared" si="22"/>
        <v>0</v>
      </c>
      <c r="P301" s="1592">
        <f t="shared" si="23"/>
        <v>0</v>
      </c>
      <c r="Q301" s="14">
        <f t="shared" si="24"/>
        <v>0</v>
      </c>
    </row>
    <row r="302" spans="1:17" x14ac:dyDescent="0.2">
      <c r="A302" s="15" t="s">
        <v>153</v>
      </c>
      <c r="B302" s="13" t="s">
        <v>67</v>
      </c>
      <c r="C302" s="140">
        <f>VLOOKUP(B302,'Admin Fees.'!$A$1:$C$46,2,FALSE)</f>
        <v>0.01</v>
      </c>
      <c r="D302" s="506">
        <f>SUMIFS('Inst. by Framework &amp; Suppliers'!$D$2:$D$5720,'Inst. by Framework &amp; Suppliers'!$A$2:$A$5720,$A302,'Inst. by Framework &amp; Suppliers'!$B$2:$B$5720,$B302)</f>
        <v>0</v>
      </c>
      <c r="E302" s="507">
        <f>SUMIFS('Inst. by Framework &amp; Suppliers'!$E$2:$E$5720,'Inst. by Framework &amp; Suppliers'!$A$2:$A$5720,$A302,'Inst. by Framework &amp; Suppliers'!$B$2:$B$5720,$B302)</f>
        <v>579.26</v>
      </c>
      <c r="F302" s="507">
        <f>SUMIFS('Inst. by Framework &amp; Suppliers'!F$2:F$5720,'Inst. by Framework &amp; Suppliers'!$B$2:$B$5720,$B$2:$B$5336,'Inst. by Framework &amp; Suppliers'!$A$2:$A$5720,$A302)</f>
        <v>1976.57</v>
      </c>
      <c r="G302" s="882">
        <f>SUMIFS('Inst. by Framework &amp; Suppliers'!G$2:G$5720,'Inst. by Framework &amp; Suppliers'!$B$2:$B$5720,$B$2:$B$5336,'Inst. by Framework &amp; Suppliers'!$A$2:$A$5720,$A302)</f>
        <v>3595.8099999999995</v>
      </c>
      <c r="H302" s="1444">
        <f>SUMIFS('Inst. by Framework &amp; Suppliers'!H$2:H$5720,'Inst. by Framework &amp; Suppliers'!$B$2:$B$5720,$B$2:$B$5336,'Inst. by Framework &amp; Suppliers'!$A$2:$A$5720,$A302)</f>
        <v>2855.3300000000004</v>
      </c>
      <c r="I302" s="1445">
        <f>SUMIFS('Inst. by Framework &amp; Suppliers'!I$2:I$5720,'Inst. by Framework &amp; Suppliers'!$B$2:$B$5720,$B$2:$B$5336,'Inst. by Framework &amp; Suppliers'!$A$2:$A$5720,$A302)</f>
        <v>0</v>
      </c>
      <c r="J302" s="1446">
        <f>SUMIFS('Inst. by Framework &amp; Suppliers'!J$2:J$5720,'Inst. by Framework &amp; Suppliers'!$B$2:$B$5720,$B$2:$B$5336,'Inst. by Framework &amp; Suppliers'!$A$2:$A$5720,$A302)</f>
        <v>0</v>
      </c>
      <c r="K302" s="24">
        <f>SUMIFS('Inst. by Framework &amp; Suppliers'!K$2:K$5720,'Inst. by Framework &amp; Suppliers'!$B$2:$B$5720,$B$2:$B$5336,'Inst. by Framework &amp; Suppliers'!$A$2:$A$5720,$A302)</f>
        <v>0</v>
      </c>
      <c r="L302" s="23">
        <f t="shared" si="20"/>
        <v>0</v>
      </c>
      <c r="M302" s="1592">
        <f>SUMIFS('South West Spends'!$AH$1:$AH$5018,'South West Spends'!$A$1:$A$5018,'Institution by Framework Totals'!B302,'South West Spends'!$C$1:$C$5018,'Institution by Framework Totals'!A302)</f>
        <v>0</v>
      </c>
      <c r="N302" s="1592">
        <f t="shared" si="21"/>
        <v>0</v>
      </c>
      <c r="O302" s="1592">
        <f t="shared" si="22"/>
        <v>0</v>
      </c>
      <c r="P302" s="1592">
        <f t="shared" si="23"/>
        <v>0</v>
      </c>
      <c r="Q302" s="14">
        <f t="shared" si="24"/>
        <v>0</v>
      </c>
    </row>
    <row r="303" spans="1:17" x14ac:dyDescent="0.2">
      <c r="A303" s="15" t="s">
        <v>141</v>
      </c>
      <c r="B303" s="13" t="s">
        <v>67</v>
      </c>
      <c r="C303" s="140">
        <f>VLOOKUP(B303,'Admin Fees.'!$A$1:$C$46,2,FALSE)</f>
        <v>0.01</v>
      </c>
      <c r="D303" s="506">
        <f>SUMIFS('Inst. by Framework &amp; Suppliers'!$D$2:$D$5720,'Inst. by Framework &amp; Suppliers'!$A$2:$A$5720,$A303,'Inst. by Framework &amp; Suppliers'!$B$2:$B$5720,$B303)</f>
        <v>0</v>
      </c>
      <c r="E303" s="507">
        <f>SUMIFS('Inst. by Framework &amp; Suppliers'!$E$2:$E$5720,'Inst. by Framework &amp; Suppliers'!$A$2:$A$5720,$A303,'Inst. by Framework &amp; Suppliers'!$B$2:$B$5720,$B303)</f>
        <v>0</v>
      </c>
      <c r="F303" s="507">
        <f>SUMIFS('Inst. by Framework &amp; Suppliers'!F$2:F$5720,'Inst. by Framework &amp; Suppliers'!$B$2:$B$5720,$B$2:$B$5336,'Inst. by Framework &amp; Suppliers'!$A$2:$A$5720,$A303)</f>
        <v>35063.49</v>
      </c>
      <c r="G303" s="882">
        <f>SUMIFS('Inst. by Framework &amp; Suppliers'!G$2:G$5720,'Inst. by Framework &amp; Suppliers'!$B$2:$B$5720,$B$2:$B$5336,'Inst. by Framework &amp; Suppliers'!$A$2:$A$5720,$A303)</f>
        <v>43755.23</v>
      </c>
      <c r="H303" s="1444">
        <f>SUMIFS('Inst. by Framework &amp; Suppliers'!H$2:H$5720,'Inst. by Framework &amp; Suppliers'!$B$2:$B$5720,$B$2:$B$5336,'Inst. by Framework &amp; Suppliers'!$A$2:$A$5720,$A303)</f>
        <v>28058.21</v>
      </c>
      <c r="I303" s="1445">
        <f>SUMIFS('Inst. by Framework &amp; Suppliers'!I$2:I$5720,'Inst. by Framework &amp; Suppliers'!$B$2:$B$5720,$B$2:$B$5336,'Inst. by Framework &amp; Suppliers'!$A$2:$A$5720,$A303)</f>
        <v>0</v>
      </c>
      <c r="J303" s="1446">
        <f>SUMIFS('Inst. by Framework &amp; Suppliers'!J$2:J$5720,'Inst. by Framework &amp; Suppliers'!$B$2:$B$5720,$B$2:$B$5336,'Inst. by Framework &amp; Suppliers'!$A$2:$A$5720,$A303)</f>
        <v>0</v>
      </c>
      <c r="K303" s="24">
        <f>SUMIFS('Inst. by Framework &amp; Suppliers'!K$2:K$5720,'Inst. by Framework &amp; Suppliers'!$B$2:$B$5720,$B$2:$B$5336,'Inst. by Framework &amp; Suppliers'!$A$2:$A$5720,$A303)</f>
        <v>0</v>
      </c>
      <c r="L303" s="23">
        <f t="shared" si="20"/>
        <v>0</v>
      </c>
      <c r="M303" s="1592">
        <f>SUMIFS('South West Spends'!$AH$1:$AH$5018,'South West Spends'!$A$1:$A$5018,'Institution by Framework Totals'!B303,'South West Spends'!$C$1:$C$5018,'Institution by Framework Totals'!A303)</f>
        <v>0</v>
      </c>
      <c r="N303" s="1592">
        <f t="shared" si="21"/>
        <v>0</v>
      </c>
      <c r="O303" s="1592">
        <f t="shared" si="22"/>
        <v>0</v>
      </c>
      <c r="P303" s="1592">
        <f t="shared" si="23"/>
        <v>0</v>
      </c>
      <c r="Q303" s="14">
        <f t="shared" si="24"/>
        <v>0</v>
      </c>
    </row>
    <row r="304" spans="1:17" x14ac:dyDescent="0.2">
      <c r="A304" s="15" t="s">
        <v>142</v>
      </c>
      <c r="B304" s="13" t="s">
        <v>67</v>
      </c>
      <c r="C304" s="140">
        <f>VLOOKUP(B304,'Admin Fees.'!$A$1:$C$46,2,FALSE)</f>
        <v>0.01</v>
      </c>
      <c r="D304" s="506">
        <f>SUMIFS('Inst. by Framework &amp; Suppliers'!$D$2:$D$5720,'Inst. by Framework &amp; Suppliers'!$A$2:$A$5720,$A304,'Inst. by Framework &amp; Suppliers'!$B$2:$B$5720,$B304)</f>
        <v>0</v>
      </c>
      <c r="E304" s="507">
        <f>SUMIFS('Inst. by Framework &amp; Suppliers'!$E$2:$E$5720,'Inst. by Framework &amp; Suppliers'!$A$2:$A$5720,$A304,'Inst. by Framework &amp; Suppliers'!$B$2:$B$5720,$B304)</f>
        <v>0</v>
      </c>
      <c r="F304" s="507">
        <f>SUMIFS('Inst. by Framework &amp; Suppliers'!F$2:F$5720,'Inst. by Framework &amp; Suppliers'!$B$2:$B$5720,$B$2:$B$5336,'Inst. by Framework &amp; Suppliers'!$A$2:$A$5720,$A304)</f>
        <v>0</v>
      </c>
      <c r="G304" s="882">
        <f>SUMIFS('Inst. by Framework &amp; Suppliers'!G$2:G$5720,'Inst. by Framework &amp; Suppliers'!$B$2:$B$5720,$B$2:$B$5336,'Inst. by Framework &amp; Suppliers'!$A$2:$A$5720,$A304)</f>
        <v>0</v>
      </c>
      <c r="H304" s="1444">
        <f>SUMIFS('Inst. by Framework &amp; Suppliers'!H$2:H$5720,'Inst. by Framework &amp; Suppliers'!$B$2:$B$5720,$B$2:$B$5336,'Inst. by Framework &amp; Suppliers'!$A$2:$A$5720,$A304)</f>
        <v>905.49</v>
      </c>
      <c r="I304" s="1445">
        <f>SUMIFS('Inst. by Framework &amp; Suppliers'!I$2:I$5720,'Inst. by Framework &amp; Suppliers'!$B$2:$B$5720,$B$2:$B$5336,'Inst. by Framework &amp; Suppliers'!$A$2:$A$5720,$A304)</f>
        <v>0</v>
      </c>
      <c r="J304" s="1446">
        <f>SUMIFS('Inst. by Framework &amp; Suppliers'!J$2:J$5720,'Inst. by Framework &amp; Suppliers'!$B$2:$B$5720,$B$2:$B$5336,'Inst. by Framework &amp; Suppliers'!$A$2:$A$5720,$A304)</f>
        <v>0</v>
      </c>
      <c r="K304" s="24">
        <f>SUMIFS('Inst. by Framework &amp; Suppliers'!K$2:K$5720,'Inst. by Framework &amp; Suppliers'!$B$2:$B$5720,$B$2:$B$5336,'Inst. by Framework &amp; Suppliers'!$A$2:$A$5720,$A304)</f>
        <v>0</v>
      </c>
      <c r="L304" s="23">
        <f t="shared" si="20"/>
        <v>0</v>
      </c>
      <c r="M304" s="1592">
        <f>SUMIFS('South West Spends'!$AH$1:$AH$5018,'South West Spends'!$A$1:$A$5018,'Institution by Framework Totals'!B304,'South West Spends'!$C$1:$C$5018,'Institution by Framework Totals'!A304)</f>
        <v>0</v>
      </c>
      <c r="N304" s="1592">
        <f t="shared" si="21"/>
        <v>0</v>
      </c>
      <c r="O304" s="1592">
        <f t="shared" si="22"/>
        <v>0</v>
      </c>
      <c r="P304" s="1592">
        <f t="shared" si="23"/>
        <v>0</v>
      </c>
      <c r="Q304" s="14">
        <f t="shared" si="24"/>
        <v>0</v>
      </c>
    </row>
    <row r="305" spans="1:17" x14ac:dyDescent="0.2">
      <c r="A305" s="15" t="s">
        <v>143</v>
      </c>
      <c r="B305" s="13" t="s">
        <v>67</v>
      </c>
      <c r="C305" s="140">
        <f>VLOOKUP(B305,'Admin Fees.'!$A$1:$C$46,2,FALSE)</f>
        <v>0.01</v>
      </c>
      <c r="D305" s="506">
        <f>SUMIFS('Inst. by Framework &amp; Suppliers'!$D$2:$D$5720,'Inst. by Framework &amp; Suppliers'!$A$2:$A$5720,$A305,'Inst. by Framework &amp; Suppliers'!$B$2:$B$5720,$B305)</f>
        <v>0</v>
      </c>
      <c r="E305" s="507">
        <f>SUMIFS('Inst. by Framework &amp; Suppliers'!$E$2:$E$5720,'Inst. by Framework &amp; Suppliers'!$A$2:$A$5720,$A305,'Inst. by Framework &amp; Suppliers'!$B$2:$B$5720,$B305)</f>
        <v>0</v>
      </c>
      <c r="F305" s="507">
        <f>SUMIFS('Inst. by Framework &amp; Suppliers'!F$2:F$5720,'Inst. by Framework &amp; Suppliers'!$B$2:$B$5720,$B$2:$B$5336,'Inst. by Framework &amp; Suppliers'!$A$2:$A$5720,$A305)</f>
        <v>0</v>
      </c>
      <c r="G305" s="882">
        <f>SUMIFS('Inst. by Framework &amp; Suppliers'!G$2:G$5720,'Inst. by Framework &amp; Suppliers'!$B$2:$B$5720,$B$2:$B$5336,'Inst. by Framework &amp; Suppliers'!$A$2:$A$5720,$A305)</f>
        <v>70.349999999999994</v>
      </c>
      <c r="H305" s="1444">
        <f>SUMIFS('Inst. by Framework &amp; Suppliers'!H$2:H$5720,'Inst. by Framework &amp; Suppliers'!$B$2:$B$5720,$B$2:$B$5336,'Inst. by Framework &amp; Suppliers'!$A$2:$A$5720,$A305)</f>
        <v>596.14</v>
      </c>
      <c r="I305" s="1445">
        <f>SUMIFS('Inst. by Framework &amp; Suppliers'!I$2:I$5720,'Inst. by Framework &amp; Suppliers'!$B$2:$B$5720,$B$2:$B$5336,'Inst. by Framework &amp; Suppliers'!$A$2:$A$5720,$A305)</f>
        <v>0</v>
      </c>
      <c r="J305" s="1446">
        <f>SUMIFS('Inst. by Framework &amp; Suppliers'!J$2:J$5720,'Inst. by Framework &amp; Suppliers'!$B$2:$B$5720,$B$2:$B$5336,'Inst. by Framework &amp; Suppliers'!$A$2:$A$5720,$A305)</f>
        <v>0</v>
      </c>
      <c r="K305" s="24">
        <f>SUMIFS('Inst. by Framework &amp; Suppliers'!K$2:K$5720,'Inst. by Framework &amp; Suppliers'!$B$2:$B$5720,$B$2:$B$5336,'Inst. by Framework &amp; Suppliers'!$A$2:$A$5720,$A305)</f>
        <v>0</v>
      </c>
      <c r="L305" s="23">
        <f t="shared" si="20"/>
        <v>0</v>
      </c>
      <c r="M305" s="1592">
        <f>SUMIFS('South West Spends'!$AH$1:$AH$5018,'South West Spends'!$A$1:$A$5018,'Institution by Framework Totals'!B305,'South West Spends'!$C$1:$C$5018,'Institution by Framework Totals'!A305)</f>
        <v>0</v>
      </c>
      <c r="N305" s="1592">
        <f t="shared" si="21"/>
        <v>0</v>
      </c>
      <c r="O305" s="1592">
        <f t="shared" si="22"/>
        <v>0</v>
      </c>
      <c r="P305" s="1592">
        <f t="shared" si="23"/>
        <v>0</v>
      </c>
      <c r="Q305" s="14">
        <f t="shared" si="24"/>
        <v>0</v>
      </c>
    </row>
    <row r="306" spans="1:17" x14ac:dyDescent="0.2">
      <c r="A306" s="15" t="s">
        <v>144</v>
      </c>
      <c r="B306" s="13" t="s">
        <v>67</v>
      </c>
      <c r="C306" s="140">
        <f>VLOOKUP(B306,'Admin Fees.'!$A$1:$C$46,2,FALSE)</f>
        <v>0.01</v>
      </c>
      <c r="D306" s="506">
        <f>SUMIFS('Inst. by Framework &amp; Suppliers'!$D$2:$D$5720,'Inst. by Framework &amp; Suppliers'!$A$2:$A$5720,$A306,'Inst. by Framework &amp; Suppliers'!$B$2:$B$5720,$B306)</f>
        <v>0</v>
      </c>
      <c r="E306" s="507">
        <f>SUMIFS('Inst. by Framework &amp; Suppliers'!$E$2:$E$5720,'Inst. by Framework &amp; Suppliers'!$A$2:$A$5720,$A306,'Inst. by Framework &amp; Suppliers'!$B$2:$B$5720,$B306)</f>
        <v>0</v>
      </c>
      <c r="F306" s="507">
        <f>SUMIFS('Inst. by Framework &amp; Suppliers'!F$2:F$5720,'Inst. by Framework &amp; Suppliers'!$B$2:$B$5720,$B$2:$B$5336,'Inst. by Framework &amp; Suppliers'!$A$2:$A$5720,$A306)</f>
        <v>0</v>
      </c>
      <c r="G306" s="882">
        <f>SUMIFS('Inst. by Framework &amp; Suppliers'!G$2:G$5720,'Inst. by Framework &amp; Suppliers'!$B$2:$B$5720,$B$2:$B$5336,'Inst. by Framework &amp; Suppliers'!$A$2:$A$5720,$A306)</f>
        <v>3569.72</v>
      </c>
      <c r="H306" s="1444">
        <f>SUMIFS('Inst. by Framework &amp; Suppliers'!H$2:H$5720,'Inst. by Framework &amp; Suppliers'!$B$2:$B$5720,$B$2:$B$5336,'Inst. by Framework &amp; Suppliers'!$A$2:$A$5720,$A306)</f>
        <v>3326.0299999999997</v>
      </c>
      <c r="I306" s="1445">
        <f>SUMIFS('Inst. by Framework &amp; Suppliers'!I$2:I$5720,'Inst. by Framework &amp; Suppliers'!$B$2:$B$5720,$B$2:$B$5336,'Inst. by Framework &amp; Suppliers'!$A$2:$A$5720,$A306)</f>
        <v>0</v>
      </c>
      <c r="J306" s="1446">
        <f>SUMIFS('Inst. by Framework &amp; Suppliers'!J$2:J$5720,'Inst. by Framework &amp; Suppliers'!$B$2:$B$5720,$B$2:$B$5336,'Inst. by Framework &amp; Suppliers'!$A$2:$A$5720,$A306)</f>
        <v>0</v>
      </c>
      <c r="K306" s="24">
        <f>SUMIFS('Inst. by Framework &amp; Suppliers'!K$2:K$5720,'Inst. by Framework &amp; Suppliers'!$B$2:$B$5720,$B$2:$B$5336,'Inst. by Framework &amp; Suppliers'!$A$2:$A$5720,$A306)</f>
        <v>0</v>
      </c>
      <c r="L306" s="23">
        <f t="shared" si="20"/>
        <v>0</v>
      </c>
      <c r="M306" s="1592">
        <f>SUMIFS('South West Spends'!$AH$1:$AH$5018,'South West Spends'!$A$1:$A$5018,'Institution by Framework Totals'!B306,'South West Spends'!$C$1:$C$5018,'Institution by Framework Totals'!A306)</f>
        <v>0</v>
      </c>
      <c r="N306" s="1592">
        <f t="shared" si="21"/>
        <v>0</v>
      </c>
      <c r="O306" s="1592">
        <f t="shared" si="22"/>
        <v>0</v>
      </c>
      <c r="P306" s="1592">
        <f t="shared" si="23"/>
        <v>0</v>
      </c>
      <c r="Q306" s="14">
        <f t="shared" si="24"/>
        <v>0</v>
      </c>
    </row>
    <row r="307" spans="1:17" x14ac:dyDescent="0.2">
      <c r="A307" s="15" t="s">
        <v>157</v>
      </c>
      <c r="B307" s="13" t="s">
        <v>67</v>
      </c>
      <c r="C307" s="140">
        <f>VLOOKUP(B307,'Admin Fees.'!$A$1:$C$46,2,FALSE)</f>
        <v>0.01</v>
      </c>
      <c r="D307" s="506">
        <f>SUMIFS('Inst. by Framework &amp; Suppliers'!$D$2:$D$5720,'Inst. by Framework &amp; Suppliers'!$A$2:$A$5720,$A307,'Inst. by Framework &amp; Suppliers'!$B$2:$B$5720,$B307)</f>
        <v>0</v>
      </c>
      <c r="E307" s="507">
        <f>SUMIFS('Inst. by Framework &amp; Suppliers'!$E$2:$E$5720,'Inst. by Framework &amp; Suppliers'!$A$2:$A$5720,$A307,'Inst. by Framework &amp; Suppliers'!$B$2:$B$5720,$B307)</f>
        <v>0</v>
      </c>
      <c r="F307" s="507">
        <f>SUMIFS('Inst. by Framework &amp; Suppliers'!F$2:F$5720,'Inst. by Framework &amp; Suppliers'!$B$2:$B$5720,$B$2:$B$5336,'Inst. by Framework &amp; Suppliers'!$A$2:$A$5720,$A307)</f>
        <v>0</v>
      </c>
      <c r="G307" s="882">
        <f>SUMIFS('Inst. by Framework &amp; Suppliers'!G$2:G$5720,'Inst. by Framework &amp; Suppliers'!$B$2:$B$5720,$B$2:$B$5336,'Inst. by Framework &amp; Suppliers'!$A$2:$A$5720,$A307)</f>
        <v>2905.79</v>
      </c>
      <c r="H307" s="1444">
        <f>SUMIFS('Inst. by Framework &amp; Suppliers'!H$2:H$5720,'Inst. by Framework &amp; Suppliers'!$B$2:$B$5720,$B$2:$B$5336,'Inst. by Framework &amp; Suppliers'!$A$2:$A$5720,$A307)</f>
        <v>205.6</v>
      </c>
      <c r="I307" s="1445">
        <f>SUMIFS('Inst. by Framework &amp; Suppliers'!I$2:I$5720,'Inst. by Framework &amp; Suppliers'!$B$2:$B$5720,$B$2:$B$5336,'Inst. by Framework &amp; Suppliers'!$A$2:$A$5720,$A307)</f>
        <v>0</v>
      </c>
      <c r="J307" s="1446">
        <f>SUMIFS('Inst. by Framework &amp; Suppliers'!J$2:J$5720,'Inst. by Framework &amp; Suppliers'!$B$2:$B$5720,$B$2:$B$5336,'Inst. by Framework &amp; Suppliers'!$A$2:$A$5720,$A307)</f>
        <v>0</v>
      </c>
      <c r="K307" s="24">
        <f>SUMIFS('Inst. by Framework &amp; Suppliers'!K$2:K$5720,'Inst. by Framework &amp; Suppliers'!$B$2:$B$5720,$B$2:$B$5336,'Inst. by Framework &amp; Suppliers'!$A$2:$A$5720,$A307)</f>
        <v>0</v>
      </c>
      <c r="L307" s="23">
        <f t="shared" si="20"/>
        <v>0</v>
      </c>
      <c r="M307" s="1592">
        <f>SUMIFS('South West Spends'!$AH$1:$AH$5018,'South West Spends'!$A$1:$A$5018,'Institution by Framework Totals'!B307,'South West Spends'!$C$1:$C$5018,'Institution by Framework Totals'!A307)</f>
        <v>0</v>
      </c>
      <c r="N307" s="1592">
        <f t="shared" si="21"/>
        <v>0</v>
      </c>
      <c r="O307" s="1592">
        <f t="shared" si="22"/>
        <v>0</v>
      </c>
      <c r="P307" s="1592">
        <f t="shared" si="23"/>
        <v>0</v>
      </c>
      <c r="Q307" s="14">
        <f t="shared" si="24"/>
        <v>0</v>
      </c>
    </row>
    <row r="308" spans="1:17" x14ac:dyDescent="0.2">
      <c r="A308" s="15" t="s">
        <v>146</v>
      </c>
      <c r="B308" s="13" t="s">
        <v>67</v>
      </c>
      <c r="C308" s="140">
        <f>VLOOKUP(B308,'Admin Fees.'!$A$1:$C$46,2,FALSE)</f>
        <v>0.01</v>
      </c>
      <c r="D308" s="506">
        <f>SUMIFS('Inst. by Framework &amp; Suppliers'!$D$2:$D$5720,'Inst. by Framework &amp; Suppliers'!$A$2:$A$5720,$A308,'Inst. by Framework &amp; Suppliers'!$B$2:$B$5720,$B308)</f>
        <v>0</v>
      </c>
      <c r="E308" s="507">
        <f>SUMIFS('Inst. by Framework &amp; Suppliers'!$E$2:$E$5720,'Inst. by Framework &amp; Suppliers'!$A$2:$A$5720,$A308,'Inst. by Framework &amp; Suppliers'!$B$2:$B$5720,$B308)</f>
        <v>0</v>
      </c>
      <c r="F308" s="507">
        <f>SUMIFS('Inst. by Framework &amp; Suppliers'!F$2:F$5720,'Inst. by Framework &amp; Suppliers'!$B$2:$B$5720,$B$2:$B$5336,'Inst. by Framework &amp; Suppliers'!$A$2:$A$5720,$A308)</f>
        <v>0</v>
      </c>
      <c r="G308" s="882">
        <f>SUMIFS('Inst. by Framework &amp; Suppliers'!G$2:G$5720,'Inst. by Framework &amp; Suppliers'!$B$2:$B$5720,$B$2:$B$5336,'Inst. by Framework &amp; Suppliers'!$A$2:$A$5720,$A308)</f>
        <v>3607.39</v>
      </c>
      <c r="H308" s="1444">
        <f>SUMIFS('Inst. by Framework &amp; Suppliers'!H$2:H$5720,'Inst. by Framework &amp; Suppliers'!$B$2:$B$5720,$B$2:$B$5336,'Inst. by Framework &amp; Suppliers'!$A$2:$A$5720,$A308)</f>
        <v>5688.41</v>
      </c>
      <c r="I308" s="1445">
        <f>SUMIFS('Inst. by Framework &amp; Suppliers'!I$2:I$5720,'Inst. by Framework &amp; Suppliers'!$B$2:$B$5720,$B$2:$B$5336,'Inst. by Framework &amp; Suppliers'!$A$2:$A$5720,$A308)</f>
        <v>0</v>
      </c>
      <c r="J308" s="1446">
        <f>SUMIFS('Inst. by Framework &amp; Suppliers'!J$2:J$5720,'Inst. by Framework &amp; Suppliers'!$B$2:$B$5720,$B$2:$B$5336,'Inst. by Framework &amp; Suppliers'!$A$2:$A$5720,$A308)</f>
        <v>0</v>
      </c>
      <c r="K308" s="24">
        <f>SUMIFS('Inst. by Framework &amp; Suppliers'!K$2:K$5720,'Inst. by Framework &amp; Suppliers'!$B$2:$B$5720,$B$2:$B$5336,'Inst. by Framework &amp; Suppliers'!$A$2:$A$5720,$A308)</f>
        <v>0</v>
      </c>
      <c r="L308" s="23">
        <f t="shared" si="20"/>
        <v>0</v>
      </c>
      <c r="M308" s="1592">
        <f>SUMIFS('South West Spends'!$AH$1:$AH$5018,'South West Spends'!$A$1:$A$5018,'Institution by Framework Totals'!B308,'South West Spends'!$C$1:$C$5018,'Institution by Framework Totals'!A308)</f>
        <v>0</v>
      </c>
      <c r="N308" s="1592">
        <f t="shared" si="21"/>
        <v>0</v>
      </c>
      <c r="O308" s="1592">
        <f t="shared" si="22"/>
        <v>0</v>
      </c>
      <c r="P308" s="1592">
        <f t="shared" si="23"/>
        <v>0</v>
      </c>
      <c r="Q308" s="14">
        <f t="shared" si="24"/>
        <v>0</v>
      </c>
    </row>
    <row r="309" spans="1:17" x14ac:dyDescent="0.2">
      <c r="A309" s="465" t="s">
        <v>163</v>
      </c>
      <c r="B309" s="13" t="s">
        <v>67</v>
      </c>
      <c r="C309" s="140">
        <f>VLOOKUP(B309,'Admin Fees.'!$A$1:$C$46,2,FALSE)</f>
        <v>0.01</v>
      </c>
      <c r="D309" s="506">
        <f>SUMIFS('Inst. by Framework &amp; Suppliers'!$D$2:$D$5720,'Inst. by Framework &amp; Suppliers'!$A$2:$A$5720,$A309,'Inst. by Framework &amp; Suppliers'!$B$2:$B$5720,$B309)</f>
        <v>0</v>
      </c>
      <c r="E309" s="507">
        <f>SUMIFS('Inst. by Framework &amp; Suppliers'!$E$2:$E$5720,'Inst. by Framework &amp; Suppliers'!$A$2:$A$5720,$A309,'Inst. by Framework &amp; Suppliers'!$B$2:$B$5720,$B309)</f>
        <v>0</v>
      </c>
      <c r="F309" s="507">
        <f>SUMIFS('Inst. by Framework &amp; Suppliers'!F$2:F$5720,'Inst. by Framework &amp; Suppliers'!$B$2:$B$5720,$B$2:$B$5336,'Inst. by Framework &amp; Suppliers'!$A$2:$A$5720,$A309)</f>
        <v>0</v>
      </c>
      <c r="G309" s="882">
        <f>SUMIFS('Inst. by Framework &amp; Suppliers'!G$2:G$5720,'Inst. by Framework &amp; Suppliers'!$B$2:$B$5720,$B$2:$B$5336,'Inst. by Framework &amp; Suppliers'!$A$2:$A$5720,$A309)</f>
        <v>2547.77</v>
      </c>
      <c r="H309" s="1444">
        <f>SUMIFS('Inst. by Framework &amp; Suppliers'!H$2:H$5720,'Inst. by Framework &amp; Suppliers'!$B$2:$B$5720,$B$2:$B$5336,'Inst. by Framework &amp; Suppliers'!$A$2:$A$5720,$A309)</f>
        <v>2783.82</v>
      </c>
      <c r="I309" s="1445">
        <f>SUMIFS('Inst. by Framework &amp; Suppliers'!I$2:I$5720,'Inst. by Framework &amp; Suppliers'!$B$2:$B$5720,$B$2:$B$5336,'Inst. by Framework &amp; Suppliers'!$A$2:$A$5720,$A309)</f>
        <v>0</v>
      </c>
      <c r="J309" s="1446">
        <f>SUMIFS('Inst. by Framework &amp; Suppliers'!J$2:J$5720,'Inst. by Framework &amp; Suppliers'!$B$2:$B$5720,$B$2:$B$5336,'Inst. by Framework &amp; Suppliers'!$A$2:$A$5720,$A309)</f>
        <v>0</v>
      </c>
      <c r="K309" s="24">
        <f>SUMIFS('Inst. by Framework &amp; Suppliers'!K$2:K$5720,'Inst. by Framework &amp; Suppliers'!$B$2:$B$5720,$B$2:$B$5336,'Inst. by Framework &amp; Suppliers'!$A$2:$A$5720,$A309)</f>
        <v>0</v>
      </c>
      <c r="L309" s="23">
        <f t="shared" si="20"/>
        <v>0</v>
      </c>
      <c r="M309" s="1592">
        <f>SUMIFS('South West Spends'!$AH$1:$AH$5018,'South West Spends'!$A$1:$A$5018,'Institution by Framework Totals'!B309,'South West Spends'!$C$1:$C$5018,'Institution by Framework Totals'!A309)</f>
        <v>0</v>
      </c>
      <c r="N309" s="1592">
        <f t="shared" si="21"/>
        <v>0</v>
      </c>
      <c r="O309" s="1592">
        <f t="shared" si="22"/>
        <v>0</v>
      </c>
      <c r="P309" s="1592">
        <f t="shared" si="23"/>
        <v>0</v>
      </c>
      <c r="Q309" s="14">
        <f t="shared" si="24"/>
        <v>0</v>
      </c>
    </row>
    <row r="310" spans="1:17" x14ac:dyDescent="0.2">
      <c r="A310" s="908" t="s">
        <v>126</v>
      </c>
      <c r="B310" s="13" t="s">
        <v>268</v>
      </c>
      <c r="C310" s="140">
        <f>VLOOKUP(B310,'Admin Fees.'!$A$1:$C$46,2,FALSE)</f>
        <v>0.01</v>
      </c>
      <c r="D310" s="506">
        <f>SUMIFS('Inst. by Framework &amp; Suppliers'!$D$2:$D$5720,'Inst. by Framework &amp; Suppliers'!$A$2:$A$5720,$A310,'Inst. by Framework &amp; Suppliers'!$B$2:$B$5720,$B310)</f>
        <v>0</v>
      </c>
      <c r="E310" s="507">
        <f>SUMIFS('Inst. by Framework &amp; Suppliers'!$E$2:$E$5720,'Inst. by Framework &amp; Suppliers'!$A$2:$A$5720,$A310,'Inst. by Framework &amp; Suppliers'!$B$2:$B$5720,$B310)</f>
        <v>0</v>
      </c>
      <c r="F310" s="507">
        <f>SUMIFS('Inst. by Framework &amp; Suppliers'!F$2:F$5720,'Inst. by Framework &amp; Suppliers'!$B$2:$B$5720,$B$2:$B$5336,'Inst. by Framework &amp; Suppliers'!$A$2:$A$5720,$A310)</f>
        <v>0</v>
      </c>
      <c r="G310" s="882">
        <f>SUMIFS('Inst. by Framework &amp; Suppliers'!G$2:G$5720,'Inst. by Framework &amp; Suppliers'!$B$2:$B$5720,$B$2:$B$5336,'Inst. by Framework &amp; Suppliers'!$A$2:$A$5720,$A310)</f>
        <v>0</v>
      </c>
      <c r="H310" s="1444">
        <f>SUMIFS('Inst. by Framework &amp; Suppliers'!H$2:H$5720,'Inst. by Framework &amp; Suppliers'!$B$2:$B$5720,$B$2:$B$5336,'Inst. by Framework &amp; Suppliers'!$A$2:$A$5720,$A310)</f>
        <v>0</v>
      </c>
      <c r="I310" s="1445">
        <f>SUMIFS('Inst. by Framework &amp; Suppliers'!I$2:I$5720,'Inst. by Framework &amp; Suppliers'!$B$2:$B$5720,$B$2:$B$5336,'Inst. by Framework &amp; Suppliers'!$A$2:$A$5720,$A310)</f>
        <v>2963.1400000000003</v>
      </c>
      <c r="J310" s="1446">
        <f>SUMIFS('Inst. by Framework &amp; Suppliers'!J$2:J$5720,'Inst. by Framework &amp; Suppliers'!$B$2:$B$5720,$B$2:$B$5336,'Inst. by Framework &amp; Suppliers'!$A$2:$A$5720,$A310)</f>
        <v>1862.1299999999999</v>
      </c>
      <c r="K310" s="24">
        <f>SUMIFS('Inst. by Framework &amp; Suppliers'!K$2:K$5720,'Inst. by Framework &amp; Suppliers'!$B$2:$B$5720,$B$2:$B$5336,'Inst. by Framework &amp; Suppliers'!$A$2:$A$5720,$A310)</f>
        <v>3249.08</v>
      </c>
      <c r="L310" s="23">
        <f t="shared" si="20"/>
        <v>25.138755</v>
      </c>
      <c r="M310" s="1592">
        <f>SUMIFS('South West Spends'!$AH$1:$AH$5018,'South West Spends'!$A$1:$A$5018,'Institution by Framework Totals'!B310,'South West Spends'!$C$1:$C$5018,'Institution by Framework Totals'!A310)</f>
        <v>1386.95</v>
      </c>
      <c r="N310" s="1592">
        <f t="shared" si="21"/>
        <v>13.8695</v>
      </c>
      <c r="O310" s="1592">
        <f t="shared" si="22"/>
        <v>1862.1299999999999</v>
      </c>
      <c r="P310" s="1592">
        <f t="shared" si="23"/>
        <v>25.138755</v>
      </c>
      <c r="Q310" s="14">
        <f t="shared" si="24"/>
        <v>39.008254999999998</v>
      </c>
    </row>
    <row r="311" spans="1:17" x14ac:dyDescent="0.2">
      <c r="A311" s="956" t="s">
        <v>149</v>
      </c>
      <c r="B311" s="13" t="s">
        <v>268</v>
      </c>
      <c r="C311" s="140">
        <f>VLOOKUP(B311,'Admin Fees.'!$A$1:$C$46,2,FALSE)</f>
        <v>0.01</v>
      </c>
      <c r="D311" s="506">
        <f>SUMIFS('Inst. by Framework &amp; Suppliers'!$D$2:$D$5720,'Inst. by Framework &amp; Suppliers'!$A$2:$A$5720,$A311,'Inst. by Framework &amp; Suppliers'!$B$2:$B$5720,$B311)</f>
        <v>0</v>
      </c>
      <c r="E311" s="507">
        <f>SUMIFS('Inst. by Framework &amp; Suppliers'!$E$2:$E$5720,'Inst. by Framework &amp; Suppliers'!$A$2:$A$5720,$A311,'Inst. by Framework &amp; Suppliers'!$B$2:$B$5720,$B311)</f>
        <v>0</v>
      </c>
      <c r="F311" s="507">
        <f>SUMIFS('Inst. by Framework &amp; Suppliers'!F$2:F$5720,'Inst. by Framework &amp; Suppliers'!$B$2:$B$5720,$B$2:$B$5336,'Inst. by Framework &amp; Suppliers'!$A$2:$A$5720,$A311)</f>
        <v>0</v>
      </c>
      <c r="G311" s="882">
        <f>SUMIFS('Inst. by Framework &amp; Suppliers'!G$2:G$5720,'Inst. by Framework &amp; Suppliers'!$B$2:$B$5720,$B$2:$B$5336,'Inst. by Framework &amp; Suppliers'!$A$2:$A$5720,$A311)</f>
        <v>0</v>
      </c>
      <c r="H311" s="1444">
        <f>SUMIFS('Inst. by Framework &amp; Suppliers'!H$2:H$5720,'Inst. by Framework &amp; Suppliers'!$B$2:$B$5720,$B$2:$B$5336,'Inst. by Framework &amp; Suppliers'!$A$2:$A$5720,$A311)</f>
        <v>0</v>
      </c>
      <c r="I311" s="1445">
        <f>SUMIFS('Inst. by Framework &amp; Suppliers'!I$2:I$5720,'Inst. by Framework &amp; Suppliers'!$B$2:$B$5720,$B$2:$B$5336,'Inst. by Framework &amp; Suppliers'!$A$2:$A$5720,$A311)</f>
        <v>3849.2299999999996</v>
      </c>
      <c r="J311" s="1446">
        <f>SUMIFS('Inst. by Framework &amp; Suppliers'!J$2:J$5720,'Inst. by Framework &amp; Suppliers'!$B$2:$B$5720,$B$2:$B$5336,'Inst. by Framework &amp; Suppliers'!$A$2:$A$5720,$A311)</f>
        <v>240.12</v>
      </c>
      <c r="K311" s="24">
        <f>SUMIFS('Inst. by Framework &amp; Suppliers'!K$2:K$5720,'Inst. by Framework &amp; Suppliers'!$B$2:$B$5720,$B$2:$B$5336,'Inst. by Framework &amp; Suppliers'!$A$2:$A$5720,$A311)</f>
        <v>1286.54</v>
      </c>
      <c r="L311" s="23">
        <f t="shared" si="20"/>
        <v>3.2416200000000006</v>
      </c>
      <c r="M311" s="1592">
        <f>SUMIFS('South West Spends'!$AH$1:$AH$5018,'South West Spends'!$A$1:$A$5018,'Institution by Framework Totals'!B311,'South West Spends'!$C$1:$C$5018,'Institution by Framework Totals'!A311)</f>
        <v>1046.4199999999998</v>
      </c>
      <c r="N311" s="1592">
        <f t="shared" si="21"/>
        <v>10.464199999999998</v>
      </c>
      <c r="O311" s="1592">
        <f t="shared" si="22"/>
        <v>240.12000000000012</v>
      </c>
      <c r="P311" s="1592">
        <f t="shared" si="23"/>
        <v>3.2416200000000019</v>
      </c>
      <c r="Q311" s="14">
        <f t="shared" si="24"/>
        <v>13.705819999999999</v>
      </c>
    </row>
    <row r="312" spans="1:17" x14ac:dyDescent="0.2">
      <c r="A312" s="1202" t="s">
        <v>129</v>
      </c>
      <c r="B312" s="13" t="s">
        <v>268</v>
      </c>
      <c r="C312" s="140">
        <f>VLOOKUP(B312,'Admin Fees.'!$A$1:$C$46,2,FALSE)</f>
        <v>0.01</v>
      </c>
      <c r="D312" s="506">
        <f>SUMIFS('Inst. by Framework &amp; Suppliers'!$D$2:$D$5720,'Inst. by Framework &amp; Suppliers'!$A$2:$A$5720,$A312,'Inst. by Framework &amp; Suppliers'!$B$2:$B$5720,$B312)</f>
        <v>0</v>
      </c>
      <c r="E312" s="507">
        <f>SUMIFS('Inst. by Framework &amp; Suppliers'!$E$2:$E$5720,'Inst. by Framework &amp; Suppliers'!$A$2:$A$5720,$A312,'Inst. by Framework &amp; Suppliers'!$B$2:$B$5720,$B312)</f>
        <v>0</v>
      </c>
      <c r="F312" s="507">
        <f>SUMIFS('Inst. by Framework &amp; Suppliers'!F$2:F$5720,'Inst. by Framework &amp; Suppliers'!$B$2:$B$5720,$B$2:$B$5336,'Inst. by Framework &amp; Suppliers'!$A$2:$A$5720,$A312)</f>
        <v>0</v>
      </c>
      <c r="G312" s="882">
        <f>SUMIFS('Inst. by Framework &amp; Suppliers'!G$2:G$5720,'Inst. by Framework &amp; Suppliers'!$B$2:$B$5720,$B$2:$B$5336,'Inst. by Framework &amp; Suppliers'!$A$2:$A$5720,$A312)</f>
        <v>0</v>
      </c>
      <c r="H312" s="1444">
        <f>SUMIFS('Inst. by Framework &amp; Suppliers'!H$2:H$5720,'Inst. by Framework &amp; Suppliers'!$B$2:$B$5720,$B$2:$B$5336,'Inst. by Framework &amp; Suppliers'!$A$2:$A$5720,$A312)</f>
        <v>0</v>
      </c>
      <c r="I312" s="1445">
        <f>SUMIFS('Inst. by Framework &amp; Suppliers'!I$2:I$5720,'Inst. by Framework &amp; Suppliers'!$B$2:$B$5720,$B$2:$B$5336,'Inst. by Framework &amp; Suppliers'!$A$2:$A$5720,$A312)</f>
        <v>1579.1</v>
      </c>
      <c r="J312" s="1446">
        <f>SUMIFS('Inst. by Framework &amp; Suppliers'!J$2:J$5720,'Inst. by Framework &amp; Suppliers'!$B$2:$B$5720,$B$2:$B$5336,'Inst. by Framework &amp; Suppliers'!$A$2:$A$5720,$A312)</f>
        <v>438.86</v>
      </c>
      <c r="K312" s="24">
        <f>SUMIFS('Inst. by Framework &amp; Suppliers'!K$2:K$5720,'Inst. by Framework &amp; Suppliers'!$B$2:$B$5720,$B$2:$B$5336,'Inst. by Framework &amp; Suppliers'!$A$2:$A$5720,$A312)</f>
        <v>922.06999999999994</v>
      </c>
      <c r="L312" s="23">
        <f t="shared" si="20"/>
        <v>5.9246100000000013</v>
      </c>
      <c r="M312" s="1592">
        <f>SUMIFS('South West Spends'!$AH$1:$AH$5018,'South West Spends'!$A$1:$A$5018,'Institution by Framework Totals'!B312,'South West Spends'!$C$1:$C$5018,'Institution by Framework Totals'!A312)</f>
        <v>483.21</v>
      </c>
      <c r="N312" s="1592">
        <f t="shared" si="21"/>
        <v>4.8320999999999996</v>
      </c>
      <c r="O312" s="1592">
        <f t="shared" si="22"/>
        <v>438.85999999999996</v>
      </c>
      <c r="P312" s="1592">
        <f t="shared" si="23"/>
        <v>5.9246100000000004</v>
      </c>
      <c r="Q312" s="14">
        <f t="shared" si="24"/>
        <v>10.75671</v>
      </c>
    </row>
    <row r="313" spans="1:17" x14ac:dyDescent="0.2">
      <c r="A313" s="908" t="s">
        <v>162</v>
      </c>
      <c r="B313" s="13" t="s">
        <v>268</v>
      </c>
      <c r="C313" s="140">
        <f>VLOOKUP(B313,'Admin Fees.'!$A$1:$C$46,2,FALSE)</f>
        <v>0.01</v>
      </c>
      <c r="D313" s="506">
        <f>SUMIFS('Inst. by Framework &amp; Suppliers'!$D$2:$D$5720,'Inst. by Framework &amp; Suppliers'!$A$2:$A$5720,$A313,'Inst. by Framework &amp; Suppliers'!$B$2:$B$5720,$B313)</f>
        <v>0</v>
      </c>
      <c r="E313" s="507">
        <f>SUMIFS('Inst. by Framework &amp; Suppliers'!$E$2:$E$5720,'Inst. by Framework &amp; Suppliers'!$A$2:$A$5720,$A313,'Inst. by Framework &amp; Suppliers'!$B$2:$B$5720,$B313)</f>
        <v>0</v>
      </c>
      <c r="F313" s="507">
        <f>SUMIFS('Inst. by Framework &amp; Suppliers'!F$2:F$5720,'Inst. by Framework &amp; Suppliers'!$B$2:$B$5720,$B$2:$B$5336,'Inst. by Framework &amp; Suppliers'!$A$2:$A$5720,$A313)</f>
        <v>0</v>
      </c>
      <c r="G313" s="882">
        <f>SUMIFS('Inst. by Framework &amp; Suppliers'!G$2:G$5720,'Inst. by Framework &amp; Suppliers'!$B$2:$B$5720,$B$2:$B$5336,'Inst. by Framework &amp; Suppliers'!$A$2:$A$5720,$A313)</f>
        <v>0</v>
      </c>
      <c r="H313" s="1444">
        <f>SUMIFS('Inst. by Framework &amp; Suppliers'!H$2:H$5720,'Inst. by Framework &amp; Suppliers'!$B$2:$B$5720,$B$2:$B$5336,'Inst. by Framework &amp; Suppliers'!$A$2:$A$5720,$A313)</f>
        <v>0</v>
      </c>
      <c r="I313" s="1445">
        <f>SUMIFS('Inst. by Framework &amp; Suppliers'!I$2:I$5720,'Inst. by Framework &amp; Suppliers'!$B$2:$B$5720,$B$2:$B$5336,'Inst. by Framework &amp; Suppliers'!$A$2:$A$5720,$A313)</f>
        <v>760.46999999999991</v>
      </c>
      <c r="J313" s="1446">
        <f>SUMIFS('Inst. by Framework &amp; Suppliers'!J$2:J$5720,'Inst. by Framework &amp; Suppliers'!$B$2:$B$5720,$B$2:$B$5336,'Inst. by Framework &amp; Suppliers'!$A$2:$A$5720,$A313)</f>
        <v>0</v>
      </c>
      <c r="K313" s="24">
        <f>SUMIFS('Inst. by Framework &amp; Suppliers'!K$2:K$5720,'Inst. by Framework &amp; Suppliers'!$B$2:$B$5720,$B$2:$B$5336,'Inst. by Framework &amp; Suppliers'!$A$2:$A$5720,$A313)</f>
        <v>79.59</v>
      </c>
      <c r="L313" s="23">
        <f t="shared" si="20"/>
        <v>0</v>
      </c>
      <c r="M313" s="1592">
        <f>SUMIFS('South West Spends'!$AH$1:$AH$5018,'South West Spends'!$A$1:$A$5018,'Institution by Framework Totals'!B313,'South West Spends'!$C$1:$C$5018,'Institution by Framework Totals'!A313)</f>
        <v>79.59</v>
      </c>
      <c r="N313" s="1592">
        <f t="shared" si="21"/>
        <v>0.79590000000000005</v>
      </c>
      <c r="O313" s="1592">
        <f t="shared" si="22"/>
        <v>0</v>
      </c>
      <c r="P313" s="1592">
        <f t="shared" si="23"/>
        <v>0</v>
      </c>
      <c r="Q313" s="14">
        <f t="shared" si="24"/>
        <v>0.79590000000000005</v>
      </c>
    </row>
    <row r="314" spans="1:17" x14ac:dyDescent="0.2">
      <c r="A314" s="1202" t="s">
        <v>137</v>
      </c>
      <c r="B314" s="13" t="s">
        <v>268</v>
      </c>
      <c r="C314" s="140">
        <f>VLOOKUP(B314,'Admin Fees.'!$A$1:$C$46,2,FALSE)</f>
        <v>0.01</v>
      </c>
      <c r="D314" s="506">
        <f>SUMIFS('Inst. by Framework &amp; Suppliers'!$D$2:$D$5720,'Inst. by Framework &amp; Suppliers'!$A$2:$A$5720,$A314,'Inst. by Framework &amp; Suppliers'!$B$2:$B$5720,$B314)</f>
        <v>0</v>
      </c>
      <c r="E314" s="507">
        <f>SUMIFS('Inst. by Framework &amp; Suppliers'!$E$2:$E$5720,'Inst. by Framework &amp; Suppliers'!$A$2:$A$5720,$A314,'Inst. by Framework &amp; Suppliers'!$B$2:$B$5720,$B314)</f>
        <v>0</v>
      </c>
      <c r="F314" s="507">
        <f>SUMIFS('Inst. by Framework &amp; Suppliers'!F$2:F$5720,'Inst. by Framework &amp; Suppliers'!$B$2:$B$5720,$B$2:$B$5336,'Inst. by Framework &amp; Suppliers'!$A$2:$A$5720,$A314)</f>
        <v>0</v>
      </c>
      <c r="G314" s="882">
        <f>SUMIFS('Inst. by Framework &amp; Suppliers'!G$2:G$5720,'Inst. by Framework &amp; Suppliers'!$B$2:$B$5720,$B$2:$B$5336,'Inst. by Framework &amp; Suppliers'!$A$2:$A$5720,$A314)</f>
        <v>0</v>
      </c>
      <c r="H314" s="1444">
        <f>SUMIFS('Inst. by Framework &amp; Suppliers'!H$2:H$5720,'Inst. by Framework &amp; Suppliers'!$B$2:$B$5720,$B$2:$B$5336,'Inst. by Framework &amp; Suppliers'!$A$2:$A$5720,$A314)</f>
        <v>0</v>
      </c>
      <c r="I314" s="1445">
        <f>SUMIFS('Inst. by Framework &amp; Suppliers'!I$2:I$5720,'Inst. by Framework &amp; Suppliers'!$B$2:$B$5720,$B$2:$B$5336,'Inst. by Framework &amp; Suppliers'!$A$2:$A$5720,$A314)</f>
        <v>1487.49</v>
      </c>
      <c r="J314" s="1446">
        <f>SUMIFS('Inst. by Framework &amp; Suppliers'!J$2:J$5720,'Inst. by Framework &amp; Suppliers'!$B$2:$B$5720,$B$2:$B$5336,'Inst. by Framework &amp; Suppliers'!$A$2:$A$5720,$A314)</f>
        <v>0</v>
      </c>
      <c r="K314" s="24">
        <f>SUMIFS('Inst. by Framework &amp; Suppliers'!K$2:K$5720,'Inst. by Framework &amp; Suppliers'!$B$2:$B$5720,$B$2:$B$5336,'Inst. by Framework &amp; Suppliers'!$A$2:$A$5720,$A314)</f>
        <v>629.38</v>
      </c>
      <c r="L314" s="23">
        <f t="shared" si="20"/>
        <v>0</v>
      </c>
      <c r="M314" s="1592">
        <f>SUMIFS('South West Spends'!$AH$1:$AH$5018,'South West Spends'!$A$1:$A$5018,'Institution by Framework Totals'!B314,'South West Spends'!$C$1:$C$5018,'Institution by Framework Totals'!A314)</f>
        <v>629.38</v>
      </c>
      <c r="N314" s="1592">
        <f t="shared" si="21"/>
        <v>6.2938000000000001</v>
      </c>
      <c r="O314" s="1592">
        <f t="shared" si="22"/>
        <v>0</v>
      </c>
      <c r="P314" s="1592">
        <f t="shared" si="23"/>
        <v>0</v>
      </c>
      <c r="Q314" s="14">
        <f t="shared" si="24"/>
        <v>6.2938000000000001</v>
      </c>
    </row>
    <row r="315" spans="1:17" x14ac:dyDescent="0.2">
      <c r="A315" s="908" t="s">
        <v>153</v>
      </c>
      <c r="B315" s="13" t="s">
        <v>268</v>
      </c>
      <c r="C315" s="140">
        <f>VLOOKUP(B315,'Admin Fees.'!$A$1:$C$46,2,FALSE)</f>
        <v>0.01</v>
      </c>
      <c r="D315" s="506">
        <f>SUMIFS('Inst. by Framework &amp; Suppliers'!$D$2:$D$5720,'Inst. by Framework &amp; Suppliers'!$A$2:$A$5720,$A315,'Inst. by Framework &amp; Suppliers'!$B$2:$B$5720,$B315)</f>
        <v>0</v>
      </c>
      <c r="E315" s="507">
        <f>SUMIFS('Inst. by Framework &amp; Suppliers'!$E$2:$E$5720,'Inst. by Framework &amp; Suppliers'!$A$2:$A$5720,$A315,'Inst. by Framework &amp; Suppliers'!$B$2:$B$5720,$B315)</f>
        <v>0</v>
      </c>
      <c r="F315" s="507">
        <f>SUMIFS('Inst. by Framework &amp; Suppliers'!F$2:F$5720,'Inst. by Framework &amp; Suppliers'!$B$2:$B$5720,$B$2:$B$5336,'Inst. by Framework &amp; Suppliers'!$A$2:$A$5720,$A315)</f>
        <v>0</v>
      </c>
      <c r="G315" s="882">
        <f>SUMIFS('Inst. by Framework &amp; Suppliers'!G$2:G$5720,'Inst. by Framework &amp; Suppliers'!$B$2:$B$5720,$B$2:$B$5336,'Inst. by Framework &amp; Suppliers'!$A$2:$A$5720,$A315)</f>
        <v>0</v>
      </c>
      <c r="H315" s="1444">
        <f>SUMIFS('Inst. by Framework &amp; Suppliers'!H$2:H$5720,'Inst. by Framework &amp; Suppliers'!$B$2:$B$5720,$B$2:$B$5336,'Inst. by Framework &amp; Suppliers'!$A$2:$A$5720,$A315)</f>
        <v>0</v>
      </c>
      <c r="I315" s="1445">
        <f>SUMIFS('Inst. by Framework &amp; Suppliers'!I$2:I$5720,'Inst. by Framework &amp; Suppliers'!$B$2:$B$5720,$B$2:$B$5336,'Inst. by Framework &amp; Suppliers'!$A$2:$A$5720,$A315)</f>
        <v>1602.46</v>
      </c>
      <c r="J315" s="1446">
        <f>SUMIFS('Inst. by Framework &amp; Suppliers'!J$2:J$5720,'Inst. by Framework &amp; Suppliers'!$B$2:$B$5720,$B$2:$B$5336,'Inst. by Framework &amp; Suppliers'!$A$2:$A$5720,$A315)</f>
        <v>0</v>
      </c>
      <c r="K315" s="24">
        <f>SUMIFS('Inst. by Framework &amp; Suppliers'!K$2:K$5720,'Inst. by Framework &amp; Suppliers'!$B$2:$B$5720,$B$2:$B$5336,'Inst. by Framework &amp; Suppliers'!$A$2:$A$5720,$A315)</f>
        <v>0</v>
      </c>
      <c r="L315" s="23">
        <f t="shared" si="20"/>
        <v>0</v>
      </c>
      <c r="M315" s="1592">
        <f>SUMIFS('South West Spends'!$AH$1:$AH$5018,'South West Spends'!$A$1:$A$5018,'Institution by Framework Totals'!B315,'South West Spends'!$C$1:$C$5018,'Institution by Framework Totals'!A315)</f>
        <v>0</v>
      </c>
      <c r="N315" s="1592">
        <f t="shared" si="21"/>
        <v>0</v>
      </c>
      <c r="O315" s="1592">
        <f t="shared" si="22"/>
        <v>0</v>
      </c>
      <c r="P315" s="1592">
        <f t="shared" si="23"/>
        <v>0</v>
      </c>
      <c r="Q315" s="14">
        <f t="shared" si="24"/>
        <v>0</v>
      </c>
    </row>
    <row r="316" spans="1:17" x14ac:dyDescent="0.2">
      <c r="A316" s="15" t="s">
        <v>141</v>
      </c>
      <c r="B316" s="13" t="s">
        <v>268</v>
      </c>
      <c r="C316" s="140">
        <f>VLOOKUP(B316,'Admin Fees.'!$A$1:$C$46,2,FALSE)</f>
        <v>0.01</v>
      </c>
      <c r="D316" s="506">
        <f>SUMIFS('Inst. by Framework &amp; Suppliers'!$D$2:$D$5720,'Inst. by Framework &amp; Suppliers'!$A$2:$A$5720,$A316,'Inst. by Framework &amp; Suppliers'!$B$2:$B$5720,$B316)</f>
        <v>0</v>
      </c>
      <c r="E316" s="507">
        <f>SUMIFS('Inst. by Framework &amp; Suppliers'!$E$2:$E$5720,'Inst. by Framework &amp; Suppliers'!$A$2:$A$5720,$A316,'Inst. by Framework &amp; Suppliers'!$B$2:$B$5720,$B316)</f>
        <v>0</v>
      </c>
      <c r="F316" s="507">
        <f>SUMIFS('Inst. by Framework &amp; Suppliers'!F$2:F$5720,'Inst. by Framework &amp; Suppliers'!$B$2:$B$5720,$B$2:$B$5336,'Inst. by Framework &amp; Suppliers'!$A$2:$A$5720,$A316)</f>
        <v>0</v>
      </c>
      <c r="G316" s="882">
        <f>SUMIFS('Inst. by Framework &amp; Suppliers'!G$2:G$5720,'Inst. by Framework &amp; Suppliers'!$B$2:$B$5720,$B$2:$B$5336,'Inst. by Framework &amp; Suppliers'!$A$2:$A$5720,$A316)</f>
        <v>0</v>
      </c>
      <c r="H316" s="1444">
        <f>SUMIFS('Inst. by Framework &amp; Suppliers'!H$2:H$5720,'Inst. by Framework &amp; Suppliers'!$B$2:$B$5720,$B$2:$B$5336,'Inst. by Framework &amp; Suppliers'!$A$2:$A$5720,$A316)</f>
        <v>0</v>
      </c>
      <c r="I316" s="1445">
        <f>SUMIFS('Inst. by Framework &amp; Suppliers'!I$2:I$5720,'Inst. by Framework &amp; Suppliers'!$B$2:$B$5720,$B$2:$B$5336,'Inst. by Framework &amp; Suppliers'!$A$2:$A$5720,$A316)</f>
        <v>21531.93</v>
      </c>
      <c r="J316" s="1446">
        <f>SUMIFS('Inst. by Framework &amp; Suppliers'!J$2:J$5720,'Inst. by Framework &amp; Suppliers'!$B$2:$B$5720,$B$2:$B$5336,'Inst. by Framework &amp; Suppliers'!$A$2:$A$5720,$A316)</f>
        <v>2207.2700000000004</v>
      </c>
      <c r="K316" s="24">
        <f>SUMIFS('Inst. by Framework &amp; Suppliers'!K$2:K$5720,'Inst. by Framework &amp; Suppliers'!$B$2:$B$5720,$B$2:$B$5336,'Inst. by Framework &amp; Suppliers'!$A$2:$A$5720,$A316)</f>
        <v>4651.08</v>
      </c>
      <c r="L316" s="23">
        <f t="shared" si="20"/>
        <v>29.798145000000009</v>
      </c>
      <c r="M316" s="1592">
        <f>SUMIFS('South West Spends'!$AH$1:$AH$5018,'South West Spends'!$A$1:$A$5018,'Institution by Framework Totals'!B316,'South West Spends'!$C$1:$C$5018,'Institution by Framework Totals'!A316)</f>
        <v>2443.81</v>
      </c>
      <c r="N316" s="1592">
        <f t="shared" si="21"/>
        <v>24.438099999999999</v>
      </c>
      <c r="O316" s="1592">
        <f t="shared" si="22"/>
        <v>2207.27</v>
      </c>
      <c r="P316" s="1592">
        <f t="shared" si="23"/>
        <v>29.798145000000002</v>
      </c>
      <c r="Q316" s="14">
        <f t="shared" si="24"/>
        <v>54.236244999999997</v>
      </c>
    </row>
    <row r="317" spans="1:17" x14ac:dyDescent="0.2">
      <c r="A317" s="908" t="s">
        <v>142</v>
      </c>
      <c r="B317" s="13" t="s">
        <v>268</v>
      </c>
      <c r="C317" s="140">
        <f>VLOOKUP(B317,'Admin Fees.'!$A$1:$C$46,2,FALSE)</f>
        <v>0.01</v>
      </c>
      <c r="D317" s="506">
        <f>SUMIFS('Inst. by Framework &amp; Suppliers'!$D$2:$D$5720,'Inst. by Framework &amp; Suppliers'!$A$2:$A$5720,$A317,'Inst. by Framework &amp; Suppliers'!$B$2:$B$5720,$B317)</f>
        <v>0</v>
      </c>
      <c r="E317" s="507">
        <f>SUMIFS('Inst. by Framework &amp; Suppliers'!$E$2:$E$5720,'Inst. by Framework &amp; Suppliers'!$A$2:$A$5720,$A317,'Inst. by Framework &amp; Suppliers'!$B$2:$B$5720,$B317)</f>
        <v>0</v>
      </c>
      <c r="F317" s="507">
        <f>SUMIFS('Inst. by Framework &amp; Suppliers'!F$2:F$5720,'Inst. by Framework &amp; Suppliers'!$B$2:$B$5720,$B$2:$B$5336,'Inst. by Framework &amp; Suppliers'!$A$2:$A$5720,$A317)</f>
        <v>0</v>
      </c>
      <c r="G317" s="882">
        <f>SUMIFS('Inst. by Framework &amp; Suppliers'!G$2:G$5720,'Inst. by Framework &amp; Suppliers'!$B$2:$B$5720,$B$2:$B$5336,'Inst. by Framework &amp; Suppliers'!$A$2:$A$5720,$A317)</f>
        <v>0</v>
      </c>
      <c r="H317" s="1444">
        <f>SUMIFS('Inst. by Framework &amp; Suppliers'!H$2:H$5720,'Inst. by Framework &amp; Suppliers'!$B$2:$B$5720,$B$2:$B$5336,'Inst. by Framework &amp; Suppliers'!$A$2:$A$5720,$A317)</f>
        <v>0</v>
      </c>
      <c r="I317" s="1445">
        <f>SUMIFS('Inst. by Framework &amp; Suppliers'!I$2:I$5720,'Inst. by Framework &amp; Suppliers'!$B$2:$B$5720,$B$2:$B$5336,'Inst. by Framework &amp; Suppliers'!$A$2:$A$5720,$A317)</f>
        <v>1418.47</v>
      </c>
      <c r="J317" s="1446">
        <f>SUMIFS('Inst. by Framework &amp; Suppliers'!J$2:J$5720,'Inst. by Framework &amp; Suppliers'!$B$2:$B$5720,$B$2:$B$5336,'Inst. by Framework &amp; Suppliers'!$A$2:$A$5720,$A317)</f>
        <v>0</v>
      </c>
      <c r="K317" s="24">
        <f>SUMIFS('Inst. by Framework &amp; Suppliers'!K$2:K$5720,'Inst. by Framework &amp; Suppliers'!$B$2:$B$5720,$B$2:$B$5336,'Inst. by Framework &amp; Suppliers'!$A$2:$A$5720,$A317)</f>
        <v>0</v>
      </c>
      <c r="L317" s="23">
        <f t="shared" si="20"/>
        <v>0</v>
      </c>
      <c r="M317" s="1592">
        <f>SUMIFS('South West Spends'!$AH$1:$AH$5018,'South West Spends'!$A$1:$A$5018,'Institution by Framework Totals'!B317,'South West Spends'!$C$1:$C$5018,'Institution by Framework Totals'!A317)</f>
        <v>0</v>
      </c>
      <c r="N317" s="1592">
        <f t="shared" si="21"/>
        <v>0</v>
      </c>
      <c r="O317" s="1592">
        <f t="shared" si="22"/>
        <v>0</v>
      </c>
      <c r="P317" s="1592">
        <f t="shared" si="23"/>
        <v>0</v>
      </c>
      <c r="Q317" s="14">
        <f t="shared" si="24"/>
        <v>0</v>
      </c>
    </row>
    <row r="318" spans="1:17" x14ac:dyDescent="0.2">
      <c r="A318" s="908" t="s">
        <v>143</v>
      </c>
      <c r="B318" s="13" t="s">
        <v>268</v>
      </c>
      <c r="C318" s="140">
        <f>VLOOKUP(B318,'Admin Fees.'!$A$1:$C$46,2,FALSE)</f>
        <v>0.01</v>
      </c>
      <c r="D318" s="506">
        <f>SUMIFS('Inst. by Framework &amp; Suppliers'!$D$2:$D$5720,'Inst. by Framework &amp; Suppliers'!$A$2:$A$5720,$A318,'Inst. by Framework &amp; Suppliers'!$B$2:$B$5720,$B318)</f>
        <v>0</v>
      </c>
      <c r="E318" s="507">
        <f>SUMIFS('Inst. by Framework &amp; Suppliers'!$E$2:$E$5720,'Inst. by Framework &amp; Suppliers'!$A$2:$A$5720,$A318,'Inst. by Framework &amp; Suppliers'!$B$2:$B$5720,$B318)</f>
        <v>0</v>
      </c>
      <c r="F318" s="507">
        <f>SUMIFS('Inst. by Framework &amp; Suppliers'!F$2:F$5720,'Inst. by Framework &amp; Suppliers'!$B$2:$B$5720,$B$2:$B$5336,'Inst. by Framework &amp; Suppliers'!$A$2:$A$5720,$A318)</f>
        <v>0</v>
      </c>
      <c r="G318" s="882">
        <f>SUMIFS('Inst. by Framework &amp; Suppliers'!G$2:G$5720,'Inst. by Framework &amp; Suppliers'!$B$2:$B$5720,$B$2:$B$5336,'Inst. by Framework &amp; Suppliers'!$A$2:$A$5720,$A318)</f>
        <v>0</v>
      </c>
      <c r="H318" s="1444">
        <f>SUMIFS('Inst. by Framework &amp; Suppliers'!H$2:H$5720,'Inst. by Framework &amp; Suppliers'!$B$2:$B$5720,$B$2:$B$5336,'Inst. by Framework &amp; Suppliers'!$A$2:$A$5720,$A318)</f>
        <v>0</v>
      </c>
      <c r="I318" s="1445">
        <f>SUMIFS('Inst. by Framework &amp; Suppliers'!I$2:I$5720,'Inst. by Framework &amp; Suppliers'!$B$2:$B$5720,$B$2:$B$5336,'Inst. by Framework &amp; Suppliers'!$A$2:$A$5720,$A318)</f>
        <v>156.97</v>
      </c>
      <c r="J318" s="1446">
        <f>SUMIFS('Inst. by Framework &amp; Suppliers'!J$2:J$5720,'Inst. by Framework &amp; Suppliers'!$B$2:$B$5720,$B$2:$B$5336,'Inst. by Framework &amp; Suppliers'!$A$2:$A$5720,$A318)</f>
        <v>33</v>
      </c>
      <c r="K318" s="24">
        <f>SUMIFS('Inst. by Framework &amp; Suppliers'!K$2:K$5720,'Inst. by Framework &amp; Suppliers'!$B$2:$B$5720,$B$2:$B$5336,'Inst. by Framework &amp; Suppliers'!$A$2:$A$5720,$A318)</f>
        <v>33</v>
      </c>
      <c r="L318" s="23">
        <f t="shared" si="20"/>
        <v>0.44550000000000006</v>
      </c>
      <c r="M318" s="1592">
        <f>SUMIFS('South West Spends'!$AH$1:$AH$5018,'South West Spends'!$A$1:$A$5018,'Institution by Framework Totals'!B318,'South West Spends'!$C$1:$C$5018,'Institution by Framework Totals'!A318)</f>
        <v>0</v>
      </c>
      <c r="N318" s="1592">
        <f t="shared" si="21"/>
        <v>0</v>
      </c>
      <c r="O318" s="1592">
        <f t="shared" si="22"/>
        <v>33</v>
      </c>
      <c r="P318" s="1592">
        <f t="shared" si="23"/>
        <v>0.44550000000000006</v>
      </c>
      <c r="Q318" s="14">
        <f t="shared" si="24"/>
        <v>0.44550000000000006</v>
      </c>
    </row>
    <row r="319" spans="1:17" x14ac:dyDescent="0.2">
      <c r="A319" s="908" t="s">
        <v>144</v>
      </c>
      <c r="B319" s="13" t="s">
        <v>268</v>
      </c>
      <c r="C319" s="140">
        <f>VLOOKUP(B319,'Admin Fees.'!$A$1:$C$46,2,FALSE)</f>
        <v>0.01</v>
      </c>
      <c r="D319" s="506">
        <f>SUMIFS('Inst. by Framework &amp; Suppliers'!$D$2:$D$5720,'Inst. by Framework &amp; Suppliers'!$A$2:$A$5720,$A319,'Inst. by Framework &amp; Suppliers'!$B$2:$B$5720,$B319)</f>
        <v>0</v>
      </c>
      <c r="E319" s="507">
        <f>SUMIFS('Inst. by Framework &amp; Suppliers'!$E$2:$E$5720,'Inst. by Framework &amp; Suppliers'!$A$2:$A$5720,$A319,'Inst. by Framework &amp; Suppliers'!$B$2:$B$5720,$B319)</f>
        <v>0</v>
      </c>
      <c r="F319" s="507">
        <f>SUMIFS('Inst. by Framework &amp; Suppliers'!F$2:F$5720,'Inst. by Framework &amp; Suppliers'!$B$2:$B$5720,$B$2:$B$5336,'Inst. by Framework &amp; Suppliers'!$A$2:$A$5720,$A319)</f>
        <v>0</v>
      </c>
      <c r="G319" s="882">
        <f>SUMIFS('Inst. by Framework &amp; Suppliers'!G$2:G$5720,'Inst. by Framework &amp; Suppliers'!$B$2:$B$5720,$B$2:$B$5336,'Inst. by Framework &amp; Suppliers'!$A$2:$A$5720,$A319)</f>
        <v>0</v>
      </c>
      <c r="H319" s="1444">
        <f>SUMIFS('Inst. by Framework &amp; Suppliers'!H$2:H$5720,'Inst. by Framework &amp; Suppliers'!$B$2:$B$5720,$B$2:$B$5336,'Inst. by Framework &amp; Suppliers'!$A$2:$A$5720,$A319)</f>
        <v>0</v>
      </c>
      <c r="I319" s="1445">
        <f>SUMIFS('Inst. by Framework &amp; Suppliers'!I$2:I$5720,'Inst. by Framework &amp; Suppliers'!$B$2:$B$5720,$B$2:$B$5336,'Inst. by Framework &amp; Suppliers'!$A$2:$A$5720,$A319)</f>
        <v>1281.48</v>
      </c>
      <c r="J319" s="1446">
        <f>SUMIFS('Inst. by Framework &amp; Suppliers'!J$2:J$5720,'Inst. by Framework &amp; Suppliers'!$B$2:$B$5720,$B$2:$B$5336,'Inst. by Framework &amp; Suppliers'!$A$2:$A$5720,$A319)</f>
        <v>0</v>
      </c>
      <c r="K319" s="24">
        <f>SUMIFS('Inst. by Framework &amp; Suppliers'!K$2:K$5720,'Inst. by Framework &amp; Suppliers'!$B$2:$B$5720,$B$2:$B$5336,'Inst. by Framework &amp; Suppliers'!$A$2:$A$5720,$A319)</f>
        <v>0</v>
      </c>
      <c r="L319" s="23">
        <f t="shared" si="20"/>
        <v>0</v>
      </c>
      <c r="M319" s="1592">
        <f>SUMIFS('South West Spends'!$AH$1:$AH$5018,'South West Spends'!$A$1:$A$5018,'Institution by Framework Totals'!B319,'South West Spends'!$C$1:$C$5018,'Institution by Framework Totals'!A319)</f>
        <v>0</v>
      </c>
      <c r="N319" s="1592">
        <f t="shared" si="21"/>
        <v>0</v>
      </c>
      <c r="O319" s="1592">
        <f t="shared" si="22"/>
        <v>0</v>
      </c>
      <c r="P319" s="1592">
        <f t="shared" si="23"/>
        <v>0</v>
      </c>
      <c r="Q319" s="14">
        <f t="shared" si="24"/>
        <v>0</v>
      </c>
    </row>
    <row r="320" spans="1:17" x14ac:dyDescent="0.2">
      <c r="A320" s="908" t="s">
        <v>170</v>
      </c>
      <c r="B320" s="13" t="s">
        <v>268</v>
      </c>
      <c r="C320" s="140">
        <f>VLOOKUP(B320,'Admin Fees.'!$A$1:$C$46,2,FALSE)</f>
        <v>0.01</v>
      </c>
      <c r="D320" s="506">
        <f>SUMIFS('Inst. by Framework &amp; Suppliers'!$D$2:$D$5720,'Inst. by Framework &amp; Suppliers'!$A$2:$A$5720,$A320,'Inst. by Framework &amp; Suppliers'!$B$2:$B$5720,$B320)</f>
        <v>0</v>
      </c>
      <c r="E320" s="507">
        <f>SUMIFS('Inst. by Framework &amp; Suppliers'!$E$2:$E$5720,'Inst. by Framework &amp; Suppliers'!$A$2:$A$5720,$A320,'Inst. by Framework &amp; Suppliers'!$B$2:$B$5720,$B320)</f>
        <v>0</v>
      </c>
      <c r="F320" s="507">
        <f>SUMIFS('Inst. by Framework &amp; Suppliers'!F$2:F$5720,'Inst. by Framework &amp; Suppliers'!$B$2:$B$5720,$B$2:$B$5336,'Inst. by Framework &amp; Suppliers'!$A$2:$A$5720,$A320)</f>
        <v>0</v>
      </c>
      <c r="G320" s="882">
        <f>SUMIFS('Inst. by Framework &amp; Suppliers'!G$2:G$5720,'Inst. by Framework &amp; Suppliers'!$B$2:$B$5720,$B$2:$B$5336,'Inst. by Framework &amp; Suppliers'!$A$2:$A$5720,$A320)</f>
        <v>0</v>
      </c>
      <c r="H320" s="1444">
        <f>SUMIFS('Inst. by Framework &amp; Suppliers'!H$2:H$5720,'Inst. by Framework &amp; Suppliers'!$B$2:$B$5720,$B$2:$B$5336,'Inst. by Framework &amp; Suppliers'!$A$2:$A$5720,$A320)</f>
        <v>0</v>
      </c>
      <c r="I320" s="1445">
        <f>SUMIFS('Inst. by Framework &amp; Suppliers'!I$2:I$5720,'Inst. by Framework &amp; Suppliers'!$B$2:$B$5720,$B$2:$B$5336,'Inst. by Framework &amp; Suppliers'!$A$2:$A$5720,$A320)</f>
        <v>2728.46</v>
      </c>
      <c r="J320" s="1446">
        <f>SUMIFS('Inst. by Framework &amp; Suppliers'!J$2:J$5720,'Inst. by Framework &amp; Suppliers'!$B$2:$B$5720,$B$2:$B$5336,'Inst. by Framework &amp; Suppliers'!$A$2:$A$5720,$A320)</f>
        <v>47.92</v>
      </c>
      <c r="K320" s="24">
        <f>SUMIFS('Inst. by Framework &amp; Suppliers'!K$2:K$5720,'Inst. by Framework &amp; Suppliers'!$B$2:$B$5720,$B$2:$B$5336,'Inst. by Framework &amp; Suppliers'!$A$2:$A$5720,$A320)</f>
        <v>226.72000000000003</v>
      </c>
      <c r="L320" s="23">
        <f t="shared" si="20"/>
        <v>0.64692000000000005</v>
      </c>
      <c r="M320" s="1592">
        <f>SUMIFS('South West Spends'!$AH$1:$AH$5018,'South West Spends'!$A$1:$A$5018,'Institution by Framework Totals'!B320,'South West Spends'!$C$1:$C$5018,'Institution by Framework Totals'!A320)</f>
        <v>178.8</v>
      </c>
      <c r="N320" s="1592">
        <f t="shared" si="21"/>
        <v>1.7880000000000003</v>
      </c>
      <c r="O320" s="1592">
        <f t="shared" si="22"/>
        <v>47.920000000000016</v>
      </c>
      <c r="P320" s="1592">
        <f t="shared" si="23"/>
        <v>0.64692000000000027</v>
      </c>
      <c r="Q320" s="14">
        <f t="shared" si="24"/>
        <v>2.4349200000000004</v>
      </c>
    </row>
    <row r="321" spans="1:17" x14ac:dyDescent="0.2">
      <c r="A321" s="908" t="s">
        <v>146</v>
      </c>
      <c r="B321" s="13" t="s">
        <v>268</v>
      </c>
      <c r="C321" s="140">
        <f>VLOOKUP(B321,'Admin Fees.'!$A$1:$C$46,2,FALSE)</f>
        <v>0.01</v>
      </c>
      <c r="D321" s="506">
        <f>SUMIFS('Inst. by Framework &amp; Suppliers'!$D$2:$D$5720,'Inst. by Framework &amp; Suppliers'!$A$2:$A$5720,$A321,'Inst. by Framework &amp; Suppliers'!$B$2:$B$5720,$B321)</f>
        <v>0</v>
      </c>
      <c r="E321" s="507">
        <f>SUMIFS('Inst. by Framework &amp; Suppliers'!$E$2:$E$5720,'Inst. by Framework &amp; Suppliers'!$A$2:$A$5720,$A321,'Inst. by Framework &amp; Suppliers'!$B$2:$B$5720,$B321)</f>
        <v>0</v>
      </c>
      <c r="F321" s="507">
        <f>SUMIFS('Inst. by Framework &amp; Suppliers'!F$2:F$5720,'Inst. by Framework &amp; Suppliers'!$B$2:$B$5720,$B$2:$B$5336,'Inst. by Framework &amp; Suppliers'!$A$2:$A$5720,$A321)</f>
        <v>0</v>
      </c>
      <c r="G321" s="882">
        <f>SUMIFS('Inst. by Framework &amp; Suppliers'!G$2:G$5720,'Inst. by Framework &amp; Suppliers'!$B$2:$B$5720,$B$2:$B$5336,'Inst. by Framework &amp; Suppliers'!$A$2:$A$5720,$A321)</f>
        <v>0</v>
      </c>
      <c r="H321" s="1444">
        <f>SUMIFS('Inst. by Framework &amp; Suppliers'!H$2:H$5720,'Inst. by Framework &amp; Suppliers'!$B$2:$B$5720,$B$2:$B$5336,'Inst. by Framework &amp; Suppliers'!$A$2:$A$5720,$A321)</f>
        <v>0</v>
      </c>
      <c r="I321" s="1445">
        <f>SUMIFS('Inst. by Framework &amp; Suppliers'!I$2:I$5720,'Inst. by Framework &amp; Suppliers'!$B$2:$B$5720,$B$2:$B$5336,'Inst. by Framework &amp; Suppliers'!$A$2:$A$5720,$A321)</f>
        <v>6604.6900000000005</v>
      </c>
      <c r="J321" s="1446">
        <f>SUMIFS('Inst. by Framework &amp; Suppliers'!J$2:J$5720,'Inst. by Framework &amp; Suppliers'!$B$2:$B$5720,$B$2:$B$5336,'Inst. by Framework &amp; Suppliers'!$A$2:$A$5720,$A321)</f>
        <v>1920.55</v>
      </c>
      <c r="K321" s="24">
        <f>SUMIFS('Inst. by Framework &amp; Suppliers'!K$2:K$5720,'Inst. by Framework &amp; Suppliers'!$B$2:$B$5720,$B$2:$B$5336,'Inst. by Framework &amp; Suppliers'!$A$2:$A$5720,$A321)</f>
        <v>2934.92</v>
      </c>
      <c r="L321" s="23">
        <f t="shared" si="20"/>
        <v>25.927425000000003</v>
      </c>
      <c r="M321" s="1592">
        <f>SUMIFS('South West Spends'!$AH$1:$AH$5018,'South West Spends'!$A$1:$A$5018,'Institution by Framework Totals'!B321,'South West Spends'!$C$1:$C$5018,'Institution by Framework Totals'!A321)</f>
        <v>1014.3699999999999</v>
      </c>
      <c r="N321" s="1592">
        <f t="shared" si="21"/>
        <v>10.143699999999999</v>
      </c>
      <c r="O321" s="1592">
        <f t="shared" si="22"/>
        <v>1920.5500000000002</v>
      </c>
      <c r="P321" s="1592">
        <f t="shared" si="23"/>
        <v>25.927425000000007</v>
      </c>
      <c r="Q321" s="14">
        <f t="shared" si="24"/>
        <v>36.071125000000009</v>
      </c>
    </row>
    <row r="322" spans="1:17" x14ac:dyDescent="0.2">
      <c r="A322" s="908" t="s">
        <v>163</v>
      </c>
      <c r="B322" s="13" t="s">
        <v>268</v>
      </c>
      <c r="C322" s="140">
        <f>VLOOKUP(B322,'Admin Fees.'!$A$1:$C$46,2,FALSE)</f>
        <v>0.01</v>
      </c>
      <c r="D322" s="506">
        <f>SUMIFS('Inst. by Framework &amp; Suppliers'!$D$2:$D$5720,'Inst. by Framework &amp; Suppliers'!$A$2:$A$5720,$A322,'Inst. by Framework &amp; Suppliers'!$B$2:$B$5720,$B322)</f>
        <v>0</v>
      </c>
      <c r="E322" s="507">
        <f>SUMIFS('Inst. by Framework &amp; Suppliers'!$E$2:$E$5720,'Inst. by Framework &amp; Suppliers'!$A$2:$A$5720,$A322,'Inst. by Framework &amp; Suppliers'!$B$2:$B$5720,$B322)</f>
        <v>0</v>
      </c>
      <c r="F322" s="507">
        <f>SUMIFS('Inst. by Framework &amp; Suppliers'!F$2:F$5720,'Inst. by Framework &amp; Suppliers'!$B$2:$B$5720,$B$2:$B$5336,'Inst. by Framework &amp; Suppliers'!$A$2:$A$5720,$A322)</f>
        <v>0</v>
      </c>
      <c r="G322" s="882">
        <f>SUMIFS('Inst. by Framework &amp; Suppliers'!G$2:G$5720,'Inst. by Framework &amp; Suppliers'!$B$2:$B$5720,$B$2:$B$5336,'Inst. by Framework &amp; Suppliers'!$A$2:$A$5720,$A322)</f>
        <v>0</v>
      </c>
      <c r="H322" s="1444">
        <f>SUMIFS('Inst. by Framework &amp; Suppliers'!H$2:H$5720,'Inst. by Framework &amp; Suppliers'!$B$2:$B$5720,$B$2:$B$5336,'Inst. by Framework &amp; Suppliers'!$A$2:$A$5720,$A322)</f>
        <v>0</v>
      </c>
      <c r="I322" s="1445">
        <f>SUMIFS('Inst. by Framework &amp; Suppliers'!I$2:I$5720,'Inst. by Framework &amp; Suppliers'!$B$2:$B$5720,$B$2:$B$5336,'Inst. by Framework &amp; Suppliers'!$A$2:$A$5720,$A322)</f>
        <v>10994.880000000001</v>
      </c>
      <c r="J322" s="1446">
        <f>SUMIFS('Inst. by Framework &amp; Suppliers'!J$2:J$5720,'Inst. by Framework &amp; Suppliers'!$B$2:$B$5720,$B$2:$B$5336,'Inst. by Framework &amp; Suppliers'!$A$2:$A$5720,$A322)</f>
        <v>2012.7999999999997</v>
      </c>
      <c r="K322" s="24">
        <f>SUMIFS('Inst. by Framework &amp; Suppliers'!K$2:K$5720,'Inst. by Framework &amp; Suppliers'!$B$2:$B$5720,$B$2:$B$5336,'Inst. by Framework &amp; Suppliers'!$A$2:$A$5720,$A322)</f>
        <v>5746.78</v>
      </c>
      <c r="L322" s="23">
        <f t="shared" si="20"/>
        <v>27.172799999999999</v>
      </c>
      <c r="M322" s="1592">
        <f>SUMIFS('South West Spends'!$AH$1:$AH$5018,'South West Spends'!$A$1:$A$5018,'Institution by Framework Totals'!B322,'South West Spends'!$C$1:$C$5018,'Institution by Framework Totals'!A322)</f>
        <v>3733.98</v>
      </c>
      <c r="N322" s="1592">
        <f t="shared" si="21"/>
        <v>37.339800000000004</v>
      </c>
      <c r="O322" s="1592">
        <f t="shared" si="22"/>
        <v>2012.7999999999997</v>
      </c>
      <c r="P322" s="1592">
        <f t="shared" si="23"/>
        <v>27.172799999999999</v>
      </c>
      <c r="Q322" s="14">
        <f t="shared" si="24"/>
        <v>64.512600000000006</v>
      </c>
    </row>
    <row r="323" spans="1:17" x14ac:dyDescent="0.2">
      <c r="A323" s="1386" t="s">
        <v>186</v>
      </c>
      <c r="B323" s="13" t="s">
        <v>268</v>
      </c>
      <c r="C323" s="140">
        <f>VLOOKUP(B323,'Admin Fees.'!$A$1:$C$46,2,FALSE)</f>
        <v>0.01</v>
      </c>
      <c r="D323" s="506">
        <f>SUMIFS('Inst. by Framework &amp; Suppliers'!$D$2:$D$5720,'Inst. by Framework &amp; Suppliers'!$A$2:$A$5720,$A323,'Inst. by Framework &amp; Suppliers'!$B$2:$B$5720,$B323)</f>
        <v>0</v>
      </c>
      <c r="E323" s="507">
        <f>SUMIFS('Inst. by Framework &amp; Suppliers'!$E$2:$E$5720,'Inst. by Framework &amp; Suppliers'!$A$2:$A$5720,$A323,'Inst. by Framework &amp; Suppliers'!$B$2:$B$5720,$B323)</f>
        <v>0</v>
      </c>
      <c r="F323" s="507">
        <f>SUMIFS('Inst. by Framework &amp; Suppliers'!F$2:F$5720,'Inst. by Framework &amp; Suppliers'!$B$2:$B$5720,$B$2:$B$5336,'Inst. by Framework &amp; Suppliers'!$A$2:$A$5720,$A323)</f>
        <v>0</v>
      </c>
      <c r="G323" s="882">
        <f>SUMIFS('Inst. by Framework &amp; Suppliers'!G$2:G$5720,'Inst. by Framework &amp; Suppliers'!$B$2:$B$5720,$B$2:$B$5336,'Inst. by Framework &amp; Suppliers'!$A$2:$A$5720,$A323)</f>
        <v>0</v>
      </c>
      <c r="H323" s="1444">
        <f>SUMIFS('Inst. by Framework &amp; Suppliers'!H$2:H$5720,'Inst. by Framework &amp; Suppliers'!$B$2:$B$5720,$B$2:$B$5336,'Inst. by Framework &amp; Suppliers'!$A$2:$A$5720,$A323)</f>
        <v>0</v>
      </c>
      <c r="I323" s="1445">
        <f>SUMIFS('Inst. by Framework &amp; Suppliers'!I$2:I$5720,'Inst. by Framework &amp; Suppliers'!$B$2:$B$5720,$B$2:$B$5336,'Inst. by Framework &amp; Suppliers'!$A$2:$A$5720,$A323)</f>
        <v>236.55999999999997</v>
      </c>
      <c r="J323" s="1446">
        <f>SUMIFS('Inst. by Framework &amp; Suppliers'!J$2:J$5720,'Inst. by Framework &amp; Suppliers'!$B$2:$B$5720,$B$2:$B$5336,'Inst. by Framework &amp; Suppliers'!$A$2:$A$5720,$A323)</f>
        <v>62.839999999999996</v>
      </c>
      <c r="K323" s="24">
        <f>SUMIFS('Inst. by Framework &amp; Suppliers'!K$2:K$5720,'Inst. by Framework &amp; Suppliers'!$B$2:$B$5720,$B$2:$B$5336,'Inst. by Framework &amp; Suppliers'!$A$2:$A$5720,$A323)</f>
        <v>133.13</v>
      </c>
      <c r="L323" s="23">
        <f t="shared" ref="L323:L386" si="25">J323*1.35%</f>
        <v>0.84834000000000009</v>
      </c>
      <c r="M323" s="1592">
        <f>SUMIFS('South West Spends'!$AH$1:$AH$5018,'South West Spends'!$A$1:$A$5018,'Institution by Framework Totals'!B323,'South West Spends'!$C$1:$C$5018,'Institution by Framework Totals'!A323)</f>
        <v>70.289999999999992</v>
      </c>
      <c r="N323" s="1592">
        <f t="shared" ref="N323:N386" si="26">M323*C323</f>
        <v>0.70289999999999997</v>
      </c>
      <c r="O323" s="1592">
        <f t="shared" ref="O323:O386" si="27">K323-M323</f>
        <v>62.84</v>
      </c>
      <c r="P323" s="1592">
        <f t="shared" ref="P323:P386" si="28">O323*1.35%</f>
        <v>0.84834000000000009</v>
      </c>
      <c r="Q323" s="14">
        <f t="shared" ref="Q323:Q386" si="29">P323+N323</f>
        <v>1.55124</v>
      </c>
    </row>
    <row r="324" spans="1:17" x14ac:dyDescent="0.2">
      <c r="A324" s="956" t="s">
        <v>154</v>
      </c>
      <c r="B324" s="13" t="s">
        <v>268</v>
      </c>
      <c r="C324" s="140">
        <f>VLOOKUP(B324,'Admin Fees.'!$A$1:$C$46,2,FALSE)</f>
        <v>0.01</v>
      </c>
      <c r="D324" s="506">
        <f>SUMIFS('Inst. by Framework &amp; Suppliers'!$D$2:$D$5720,'Inst. by Framework &amp; Suppliers'!$A$2:$A$5720,$A324,'Inst. by Framework &amp; Suppliers'!$B$2:$B$5720,$B324)</f>
        <v>0</v>
      </c>
      <c r="E324" s="507">
        <f>SUMIFS('Inst. by Framework &amp; Suppliers'!$E$2:$E$5720,'Inst. by Framework &amp; Suppliers'!$A$2:$A$5720,$A324,'Inst. by Framework &amp; Suppliers'!$B$2:$B$5720,$B324)</f>
        <v>0</v>
      </c>
      <c r="F324" s="507">
        <f>SUMIFS('Inst. by Framework &amp; Suppliers'!F$2:F$5720,'Inst. by Framework &amp; Suppliers'!$B$2:$B$5720,$B$2:$B$5336,'Inst. by Framework &amp; Suppliers'!$A$2:$A$5720,$A324)</f>
        <v>0</v>
      </c>
      <c r="G324" s="882">
        <f>SUMIFS('Inst. by Framework &amp; Suppliers'!G$2:G$5720,'Inst. by Framework &amp; Suppliers'!$B$2:$B$5720,$B$2:$B$5336,'Inst. by Framework &amp; Suppliers'!$A$2:$A$5720,$A324)</f>
        <v>0</v>
      </c>
      <c r="H324" s="1444">
        <f>SUMIFS('Inst. by Framework &amp; Suppliers'!H$2:H$5720,'Inst. by Framework &amp; Suppliers'!$B$2:$B$5720,$B$2:$B$5336,'Inst. by Framework &amp; Suppliers'!$A$2:$A$5720,$A324)</f>
        <v>0</v>
      </c>
      <c r="I324" s="1445">
        <f>SUMIFS('Inst. by Framework &amp; Suppliers'!I$2:I$5720,'Inst. by Framework &amp; Suppliers'!$B$2:$B$5720,$B$2:$B$5336,'Inst. by Framework &amp; Suppliers'!$A$2:$A$5720,$A324)</f>
        <v>1952.79</v>
      </c>
      <c r="J324" s="1446">
        <f>SUMIFS('Inst. by Framework &amp; Suppliers'!J$2:J$5720,'Inst. by Framework &amp; Suppliers'!$B$2:$B$5720,$B$2:$B$5336,'Inst. by Framework &amp; Suppliers'!$A$2:$A$5720,$A324)</f>
        <v>0</v>
      </c>
      <c r="K324" s="24">
        <f>SUMIFS('Inst. by Framework &amp; Suppliers'!K$2:K$5720,'Inst. by Framework &amp; Suppliers'!$B$2:$B$5720,$B$2:$B$5336,'Inst. by Framework &amp; Suppliers'!$A$2:$A$5720,$A324)</f>
        <v>819.76</v>
      </c>
      <c r="L324" s="23">
        <f t="shared" si="25"/>
        <v>0</v>
      </c>
      <c r="M324" s="1592">
        <f>SUMIFS('South West Spends'!$AH$1:$AH$5018,'South West Spends'!$A$1:$A$5018,'Institution by Framework Totals'!B324,'South West Spends'!$C$1:$C$5018,'Institution by Framework Totals'!A324)</f>
        <v>819.76</v>
      </c>
      <c r="N324" s="1592">
        <f t="shared" si="26"/>
        <v>8.1975999999999996</v>
      </c>
      <c r="O324" s="1592">
        <f t="shared" si="27"/>
        <v>0</v>
      </c>
      <c r="P324" s="1592">
        <f t="shared" si="28"/>
        <v>0</v>
      </c>
      <c r="Q324" s="14">
        <f t="shared" si="29"/>
        <v>8.1975999999999996</v>
      </c>
    </row>
    <row r="325" spans="1:17" x14ac:dyDescent="0.2">
      <c r="A325" s="15" t="s">
        <v>124</v>
      </c>
      <c r="B325" s="13" t="s">
        <v>16</v>
      </c>
      <c r="C325" s="140">
        <f>VLOOKUP(B325,'Admin Fees.'!$A$1:$C$46,2,FALSE)</f>
        <v>7.4999999999999997E-3</v>
      </c>
      <c r="D325" s="506">
        <f>SUMIFS('Inst. by Framework &amp; Suppliers'!$D$2:$D$5720,'Inst. by Framework &amp; Suppliers'!$A$2:$A$5720,$A325,'Inst. by Framework &amp; Suppliers'!$B$2:$B$5720,$B325)</f>
        <v>0</v>
      </c>
      <c r="E325" s="507">
        <f>SUMIFS('Inst. by Framework &amp; Suppliers'!$E$2:$E$5720,'Inst. by Framework &amp; Suppliers'!$A$2:$A$5720,$A325,'Inst. by Framework &amp; Suppliers'!$B$2:$B$5720,$B325)</f>
        <v>2880.94</v>
      </c>
      <c r="F325" s="507">
        <f>SUMIFS('Inst. by Framework &amp; Suppliers'!F$2:F$5720,'Inst. by Framework &amp; Suppliers'!$B$2:$B$5720,$B$2:$B$5336,'Inst. by Framework &amp; Suppliers'!$A$2:$A$5720,$A325)</f>
        <v>0</v>
      </c>
      <c r="G325" s="882">
        <f>SUMIFS('Inst. by Framework &amp; Suppliers'!G$2:G$5720,'Inst. by Framework &amp; Suppliers'!$B$2:$B$5720,$B$2:$B$5336,'Inst. by Framework &amp; Suppliers'!$A$2:$A$5720,$A325)</f>
        <v>0</v>
      </c>
      <c r="H325" s="1444">
        <f>SUMIFS('Inst. by Framework &amp; Suppliers'!H$2:H$5720,'Inst. by Framework &amp; Suppliers'!$B$2:$B$5720,$B$2:$B$5336,'Inst. by Framework &amp; Suppliers'!$A$2:$A$5720,$A325)</f>
        <v>0</v>
      </c>
      <c r="I325" s="1445">
        <f>SUMIFS('Inst. by Framework &amp; Suppliers'!I$2:I$5720,'Inst. by Framework &amp; Suppliers'!$B$2:$B$5720,$B$2:$B$5336,'Inst. by Framework &amp; Suppliers'!$A$2:$A$5720,$A325)</f>
        <v>0</v>
      </c>
      <c r="J325" s="1446">
        <f>SUMIFS('Inst. by Framework &amp; Suppliers'!J$2:J$5720,'Inst. by Framework &amp; Suppliers'!$B$2:$B$5720,$B$2:$B$5336,'Inst. by Framework &amp; Suppliers'!$A$2:$A$5720,$A325)</f>
        <v>0</v>
      </c>
      <c r="K325" s="24">
        <f>SUMIFS('Inst. by Framework &amp; Suppliers'!K$2:K$5720,'Inst. by Framework &amp; Suppliers'!$B$2:$B$5720,$B$2:$B$5336,'Inst. by Framework &amp; Suppliers'!$A$2:$A$5720,$A325)</f>
        <v>0</v>
      </c>
      <c r="L325" s="23">
        <f t="shared" si="25"/>
        <v>0</v>
      </c>
      <c r="M325" s="1592">
        <f>SUMIFS('South West Spends'!$AH$1:$AH$5018,'South West Spends'!$A$1:$A$5018,'Institution by Framework Totals'!B325,'South West Spends'!$C$1:$C$5018,'Institution by Framework Totals'!A325)</f>
        <v>0</v>
      </c>
      <c r="N325" s="1592">
        <f t="shared" si="26"/>
        <v>0</v>
      </c>
      <c r="O325" s="1592">
        <f t="shared" si="27"/>
        <v>0</v>
      </c>
      <c r="P325" s="1592">
        <f t="shared" si="28"/>
        <v>0</v>
      </c>
      <c r="Q325" s="14">
        <f t="shared" si="29"/>
        <v>0</v>
      </c>
    </row>
    <row r="326" spans="1:17" x14ac:dyDescent="0.2">
      <c r="A326" s="15" t="s">
        <v>158</v>
      </c>
      <c r="B326" s="13" t="s">
        <v>16</v>
      </c>
      <c r="C326" s="140">
        <f>VLOOKUP(B326,'Admin Fees.'!$A$1:$C$46,2,FALSE)</f>
        <v>7.4999999999999997E-3</v>
      </c>
      <c r="D326" s="506">
        <f>SUMIFS('Inst. by Framework &amp; Suppliers'!$D$2:$D$5720,'Inst. by Framework &amp; Suppliers'!$A$2:$A$5720,$A326,'Inst. by Framework &amp; Suppliers'!$B$2:$B$5720,$B326)</f>
        <v>3663.5</v>
      </c>
      <c r="E326" s="507">
        <f>SUMIFS('Inst. by Framework &amp; Suppliers'!$E$2:$E$5720,'Inst. by Framework &amp; Suppliers'!$A$2:$A$5720,$A326,'Inst. by Framework &amp; Suppliers'!$B$2:$B$5720,$B326)</f>
        <v>1317.09</v>
      </c>
      <c r="F326" s="507">
        <f>SUMIFS('Inst. by Framework &amp; Suppliers'!F$2:F$5720,'Inst. by Framework &amp; Suppliers'!$B$2:$B$5720,$B$2:$B$5336,'Inst. by Framework &amp; Suppliers'!$A$2:$A$5720,$A326)</f>
        <v>0</v>
      </c>
      <c r="G326" s="882">
        <f>SUMIFS('Inst. by Framework &amp; Suppliers'!G$2:G$5720,'Inst. by Framework &amp; Suppliers'!$B$2:$B$5720,$B$2:$B$5336,'Inst. by Framework &amp; Suppliers'!$A$2:$A$5720,$A326)</f>
        <v>0</v>
      </c>
      <c r="H326" s="1444">
        <f>SUMIFS('Inst. by Framework &amp; Suppliers'!H$2:H$5720,'Inst. by Framework &amp; Suppliers'!$B$2:$B$5720,$B$2:$B$5336,'Inst. by Framework &amp; Suppliers'!$A$2:$A$5720,$A326)</f>
        <v>0</v>
      </c>
      <c r="I326" s="1445">
        <f>SUMIFS('Inst. by Framework &amp; Suppliers'!I$2:I$5720,'Inst. by Framework &amp; Suppliers'!$B$2:$B$5720,$B$2:$B$5336,'Inst. by Framework &amp; Suppliers'!$A$2:$A$5720,$A326)</f>
        <v>0</v>
      </c>
      <c r="J326" s="1446">
        <f>SUMIFS('Inst. by Framework &amp; Suppliers'!J$2:J$5720,'Inst. by Framework &amp; Suppliers'!$B$2:$B$5720,$B$2:$B$5336,'Inst. by Framework &amp; Suppliers'!$A$2:$A$5720,$A326)</f>
        <v>0</v>
      </c>
      <c r="K326" s="24">
        <f>SUMIFS('Inst. by Framework &amp; Suppliers'!K$2:K$5720,'Inst. by Framework &amp; Suppliers'!$B$2:$B$5720,$B$2:$B$5336,'Inst. by Framework &amp; Suppliers'!$A$2:$A$5720,$A326)</f>
        <v>0</v>
      </c>
      <c r="L326" s="23">
        <f t="shared" si="25"/>
        <v>0</v>
      </c>
      <c r="M326" s="1592">
        <f>SUMIFS('South West Spends'!$AH$1:$AH$5018,'South West Spends'!$A$1:$A$5018,'Institution by Framework Totals'!B326,'South West Spends'!$C$1:$C$5018,'Institution by Framework Totals'!A326)</f>
        <v>0</v>
      </c>
      <c r="N326" s="1592">
        <f t="shared" si="26"/>
        <v>0</v>
      </c>
      <c r="O326" s="1592">
        <f t="shared" si="27"/>
        <v>0</v>
      </c>
      <c r="P326" s="1592">
        <f t="shared" si="28"/>
        <v>0</v>
      </c>
      <c r="Q326" s="14">
        <f t="shared" si="29"/>
        <v>0</v>
      </c>
    </row>
    <row r="327" spans="1:17" x14ac:dyDescent="0.2">
      <c r="A327" s="15" t="s">
        <v>125</v>
      </c>
      <c r="B327" s="13" t="s">
        <v>16</v>
      </c>
      <c r="C327" s="140">
        <f>VLOOKUP(B327,'Admin Fees.'!$A$1:$C$46,2,FALSE)</f>
        <v>7.4999999999999997E-3</v>
      </c>
      <c r="D327" s="506">
        <f>SUMIFS('Inst. by Framework &amp; Suppliers'!$D$2:$D$5720,'Inst. by Framework &amp; Suppliers'!$A$2:$A$5720,$A327,'Inst. by Framework &amp; Suppliers'!$B$2:$B$5720,$B327)</f>
        <v>25583.440000000002</v>
      </c>
      <c r="E327" s="507">
        <f>SUMIFS('Inst. by Framework &amp; Suppliers'!$E$2:$E$5720,'Inst. by Framework &amp; Suppliers'!$A$2:$A$5720,$A327,'Inst. by Framework &amp; Suppliers'!$B$2:$B$5720,$B327)</f>
        <v>31256.699999999997</v>
      </c>
      <c r="F327" s="507">
        <f>SUMIFS('Inst. by Framework &amp; Suppliers'!F$2:F$5720,'Inst. by Framework &amp; Suppliers'!$B$2:$B$5720,$B$2:$B$5336,'Inst. by Framework &amp; Suppliers'!$A$2:$A$5720,$A327)</f>
        <v>0</v>
      </c>
      <c r="G327" s="882">
        <f>SUMIFS('Inst. by Framework &amp; Suppliers'!G$2:G$5720,'Inst. by Framework &amp; Suppliers'!$B$2:$B$5720,$B$2:$B$5336,'Inst. by Framework &amp; Suppliers'!$A$2:$A$5720,$A327)</f>
        <v>0</v>
      </c>
      <c r="H327" s="1444">
        <f>SUMIFS('Inst. by Framework &amp; Suppliers'!H$2:H$5720,'Inst. by Framework &amp; Suppliers'!$B$2:$B$5720,$B$2:$B$5336,'Inst. by Framework &amp; Suppliers'!$A$2:$A$5720,$A327)</f>
        <v>0</v>
      </c>
      <c r="I327" s="1445">
        <f>SUMIFS('Inst. by Framework &amp; Suppliers'!I$2:I$5720,'Inst. by Framework &amp; Suppliers'!$B$2:$B$5720,$B$2:$B$5336,'Inst. by Framework &amp; Suppliers'!$A$2:$A$5720,$A327)</f>
        <v>0</v>
      </c>
      <c r="J327" s="1446">
        <f>SUMIFS('Inst. by Framework &amp; Suppliers'!J$2:J$5720,'Inst. by Framework &amp; Suppliers'!$B$2:$B$5720,$B$2:$B$5336,'Inst. by Framework &amp; Suppliers'!$A$2:$A$5720,$A327)</f>
        <v>0</v>
      </c>
      <c r="K327" s="24">
        <f>SUMIFS('Inst. by Framework &amp; Suppliers'!K$2:K$5720,'Inst. by Framework &amp; Suppliers'!$B$2:$B$5720,$B$2:$B$5336,'Inst. by Framework &amp; Suppliers'!$A$2:$A$5720,$A327)</f>
        <v>0</v>
      </c>
      <c r="L327" s="23">
        <f t="shared" si="25"/>
        <v>0</v>
      </c>
      <c r="M327" s="1592">
        <f>SUMIFS('South West Spends'!$AH$1:$AH$5018,'South West Spends'!$A$1:$A$5018,'Institution by Framework Totals'!B327,'South West Spends'!$C$1:$C$5018,'Institution by Framework Totals'!A327)</f>
        <v>0</v>
      </c>
      <c r="N327" s="1592">
        <f t="shared" si="26"/>
        <v>0</v>
      </c>
      <c r="O327" s="1592">
        <f t="shared" si="27"/>
        <v>0</v>
      </c>
      <c r="P327" s="1592">
        <f t="shared" si="28"/>
        <v>0</v>
      </c>
      <c r="Q327" s="14">
        <f t="shared" si="29"/>
        <v>0</v>
      </c>
    </row>
    <row r="328" spans="1:17" x14ac:dyDescent="0.2">
      <c r="A328" s="15" t="s">
        <v>126</v>
      </c>
      <c r="B328" s="13" t="s">
        <v>16</v>
      </c>
      <c r="C328" s="140">
        <f>VLOOKUP(B328,'Admin Fees.'!$A$1:$C$46,2,FALSE)</f>
        <v>7.4999999999999997E-3</v>
      </c>
      <c r="D328" s="506">
        <f>SUMIFS('Inst. by Framework &amp; Suppliers'!$D$2:$D$5720,'Inst. by Framework &amp; Suppliers'!$A$2:$A$5720,$A328,'Inst. by Framework &amp; Suppliers'!$B$2:$B$5720,$B328)</f>
        <v>47021.969999999994</v>
      </c>
      <c r="E328" s="507">
        <f>SUMIFS('Inst. by Framework &amp; Suppliers'!$E$2:$E$5720,'Inst. by Framework &amp; Suppliers'!$A$2:$A$5720,$A328,'Inst. by Framework &amp; Suppliers'!$B$2:$B$5720,$B328)</f>
        <v>55807.199999999997</v>
      </c>
      <c r="F328" s="507">
        <f>SUMIFS('Inst. by Framework &amp; Suppliers'!F$2:F$5720,'Inst. by Framework &amp; Suppliers'!$B$2:$B$5720,$B$2:$B$5336,'Inst. by Framework &amp; Suppliers'!$A$2:$A$5720,$A328)</f>
        <v>0</v>
      </c>
      <c r="G328" s="882">
        <f>SUMIFS('Inst. by Framework &amp; Suppliers'!G$2:G$5720,'Inst. by Framework &amp; Suppliers'!$B$2:$B$5720,$B$2:$B$5336,'Inst. by Framework &amp; Suppliers'!$A$2:$A$5720,$A328)</f>
        <v>0</v>
      </c>
      <c r="H328" s="1444">
        <f>SUMIFS('Inst. by Framework &amp; Suppliers'!H$2:H$5720,'Inst. by Framework &amp; Suppliers'!$B$2:$B$5720,$B$2:$B$5336,'Inst. by Framework &amp; Suppliers'!$A$2:$A$5720,$A328)</f>
        <v>0</v>
      </c>
      <c r="I328" s="1445">
        <f>SUMIFS('Inst. by Framework &amp; Suppliers'!I$2:I$5720,'Inst. by Framework &amp; Suppliers'!$B$2:$B$5720,$B$2:$B$5336,'Inst. by Framework &amp; Suppliers'!$A$2:$A$5720,$A328)</f>
        <v>0</v>
      </c>
      <c r="J328" s="1446">
        <f>SUMIFS('Inst. by Framework &amp; Suppliers'!J$2:J$5720,'Inst. by Framework &amp; Suppliers'!$B$2:$B$5720,$B$2:$B$5336,'Inst. by Framework &amp; Suppliers'!$A$2:$A$5720,$A328)</f>
        <v>0</v>
      </c>
      <c r="K328" s="24">
        <f>SUMIFS('Inst. by Framework &amp; Suppliers'!K$2:K$5720,'Inst. by Framework &amp; Suppliers'!$B$2:$B$5720,$B$2:$B$5336,'Inst. by Framework &amp; Suppliers'!$A$2:$A$5720,$A328)</f>
        <v>0</v>
      </c>
      <c r="L328" s="23">
        <f t="shared" si="25"/>
        <v>0</v>
      </c>
      <c r="M328" s="1592">
        <f>SUMIFS('South West Spends'!$AH$1:$AH$5018,'South West Spends'!$A$1:$A$5018,'Institution by Framework Totals'!B328,'South West Spends'!$C$1:$C$5018,'Institution by Framework Totals'!A328)</f>
        <v>0</v>
      </c>
      <c r="N328" s="1592">
        <f t="shared" si="26"/>
        <v>0</v>
      </c>
      <c r="O328" s="1592">
        <f t="shared" si="27"/>
        <v>0</v>
      </c>
      <c r="P328" s="1592">
        <f t="shared" si="28"/>
        <v>0</v>
      </c>
      <c r="Q328" s="14">
        <f t="shared" si="29"/>
        <v>0</v>
      </c>
    </row>
    <row r="329" spans="1:17" x14ac:dyDescent="0.2">
      <c r="A329" s="15" t="s">
        <v>161</v>
      </c>
      <c r="B329" s="13" t="s">
        <v>16</v>
      </c>
      <c r="C329" s="140">
        <f>VLOOKUP(B329,'Admin Fees.'!$A$1:$C$46,2,FALSE)</f>
        <v>7.4999999999999997E-3</v>
      </c>
      <c r="D329" s="506">
        <f>SUMIFS('Inst. by Framework &amp; Suppliers'!$D$2:$D$5720,'Inst. by Framework &amp; Suppliers'!$A$2:$A$5720,$A329,'Inst. by Framework &amp; Suppliers'!$B$2:$B$5720,$B329)</f>
        <v>1577.8</v>
      </c>
      <c r="E329" s="507">
        <f>SUMIFS('Inst. by Framework &amp; Suppliers'!$E$2:$E$5720,'Inst. by Framework &amp; Suppliers'!$A$2:$A$5720,$A329,'Inst. by Framework &amp; Suppliers'!$B$2:$B$5720,$B329)</f>
        <v>1095.1599999999999</v>
      </c>
      <c r="F329" s="507">
        <f>SUMIFS('Inst. by Framework &amp; Suppliers'!F$2:F$5720,'Inst. by Framework &amp; Suppliers'!$B$2:$B$5720,$B$2:$B$5336,'Inst. by Framework &amp; Suppliers'!$A$2:$A$5720,$A329)</f>
        <v>0</v>
      </c>
      <c r="G329" s="882">
        <f>SUMIFS('Inst. by Framework &amp; Suppliers'!G$2:G$5720,'Inst. by Framework &amp; Suppliers'!$B$2:$B$5720,$B$2:$B$5336,'Inst. by Framework &amp; Suppliers'!$A$2:$A$5720,$A329)</f>
        <v>0</v>
      </c>
      <c r="H329" s="1444">
        <f>SUMIFS('Inst. by Framework &amp; Suppliers'!H$2:H$5720,'Inst. by Framework &amp; Suppliers'!$B$2:$B$5720,$B$2:$B$5336,'Inst. by Framework &amp; Suppliers'!$A$2:$A$5720,$A329)</f>
        <v>0</v>
      </c>
      <c r="I329" s="1445">
        <f>SUMIFS('Inst. by Framework &amp; Suppliers'!I$2:I$5720,'Inst. by Framework &amp; Suppliers'!$B$2:$B$5720,$B$2:$B$5336,'Inst. by Framework &amp; Suppliers'!$A$2:$A$5720,$A329)</f>
        <v>0</v>
      </c>
      <c r="J329" s="1446">
        <f>SUMIFS('Inst. by Framework &amp; Suppliers'!J$2:J$5720,'Inst. by Framework &amp; Suppliers'!$B$2:$B$5720,$B$2:$B$5336,'Inst. by Framework &amp; Suppliers'!$A$2:$A$5720,$A329)</f>
        <v>0</v>
      </c>
      <c r="K329" s="24">
        <f>SUMIFS('Inst. by Framework &amp; Suppliers'!K$2:K$5720,'Inst. by Framework &amp; Suppliers'!$B$2:$B$5720,$B$2:$B$5336,'Inst. by Framework &amp; Suppliers'!$A$2:$A$5720,$A329)</f>
        <v>0</v>
      </c>
      <c r="L329" s="23">
        <f t="shared" si="25"/>
        <v>0</v>
      </c>
      <c r="M329" s="1592">
        <f>SUMIFS('South West Spends'!$AH$1:$AH$5018,'South West Spends'!$A$1:$A$5018,'Institution by Framework Totals'!B329,'South West Spends'!$C$1:$C$5018,'Institution by Framework Totals'!A329)</f>
        <v>0</v>
      </c>
      <c r="N329" s="1592">
        <f t="shared" si="26"/>
        <v>0</v>
      </c>
      <c r="O329" s="1592">
        <f t="shared" si="27"/>
        <v>0</v>
      </c>
      <c r="P329" s="1592">
        <f t="shared" si="28"/>
        <v>0</v>
      </c>
      <c r="Q329" s="14">
        <f t="shared" si="29"/>
        <v>0</v>
      </c>
    </row>
    <row r="330" spans="1:17" x14ac:dyDescent="0.2">
      <c r="A330" s="15" t="s">
        <v>159</v>
      </c>
      <c r="B330" s="13" t="s">
        <v>16</v>
      </c>
      <c r="C330" s="140">
        <f>VLOOKUP(B330,'Admin Fees.'!$A$1:$C$46,2,FALSE)</f>
        <v>7.4999999999999997E-3</v>
      </c>
      <c r="D330" s="506">
        <f>SUMIFS('Inst. by Framework &amp; Suppliers'!$D$2:$D$5720,'Inst. by Framework &amp; Suppliers'!$A$2:$A$5720,$A330,'Inst. by Framework &amp; Suppliers'!$B$2:$B$5720,$B330)</f>
        <v>22073.25</v>
      </c>
      <c r="E330" s="507">
        <f>SUMIFS('Inst. by Framework &amp; Suppliers'!$E$2:$E$5720,'Inst. by Framework &amp; Suppliers'!$A$2:$A$5720,$A330,'Inst. by Framework &amp; Suppliers'!$B$2:$B$5720,$B330)</f>
        <v>21983.159999999996</v>
      </c>
      <c r="F330" s="507">
        <f>SUMIFS('Inst. by Framework &amp; Suppliers'!F$2:F$5720,'Inst. by Framework &amp; Suppliers'!$B$2:$B$5720,$B$2:$B$5336,'Inst. by Framework &amp; Suppliers'!$A$2:$A$5720,$A330)</f>
        <v>0</v>
      </c>
      <c r="G330" s="882">
        <f>SUMIFS('Inst. by Framework &amp; Suppliers'!G$2:G$5720,'Inst. by Framework &amp; Suppliers'!$B$2:$B$5720,$B$2:$B$5336,'Inst. by Framework &amp; Suppliers'!$A$2:$A$5720,$A330)</f>
        <v>0</v>
      </c>
      <c r="H330" s="1444">
        <f>SUMIFS('Inst. by Framework &amp; Suppliers'!H$2:H$5720,'Inst. by Framework &amp; Suppliers'!$B$2:$B$5720,$B$2:$B$5336,'Inst. by Framework &amp; Suppliers'!$A$2:$A$5720,$A330)</f>
        <v>0</v>
      </c>
      <c r="I330" s="1445">
        <f>SUMIFS('Inst. by Framework &amp; Suppliers'!I$2:I$5720,'Inst. by Framework &amp; Suppliers'!$B$2:$B$5720,$B$2:$B$5336,'Inst. by Framework &amp; Suppliers'!$A$2:$A$5720,$A330)</f>
        <v>0</v>
      </c>
      <c r="J330" s="1446">
        <f>SUMIFS('Inst. by Framework &amp; Suppliers'!J$2:J$5720,'Inst. by Framework &amp; Suppliers'!$B$2:$B$5720,$B$2:$B$5336,'Inst. by Framework &amp; Suppliers'!$A$2:$A$5720,$A330)</f>
        <v>0</v>
      </c>
      <c r="K330" s="24">
        <f>SUMIFS('Inst. by Framework &amp; Suppliers'!K$2:K$5720,'Inst. by Framework &amp; Suppliers'!$B$2:$B$5720,$B$2:$B$5336,'Inst. by Framework &amp; Suppliers'!$A$2:$A$5720,$A330)</f>
        <v>0</v>
      </c>
      <c r="L330" s="23">
        <f t="shared" si="25"/>
        <v>0</v>
      </c>
      <c r="M330" s="1592">
        <f>SUMIFS('South West Spends'!$AH$1:$AH$5018,'South West Spends'!$A$1:$A$5018,'Institution by Framework Totals'!B330,'South West Spends'!$C$1:$C$5018,'Institution by Framework Totals'!A330)</f>
        <v>0</v>
      </c>
      <c r="N330" s="1592">
        <f t="shared" si="26"/>
        <v>0</v>
      </c>
      <c r="O330" s="1592">
        <f t="shared" si="27"/>
        <v>0</v>
      </c>
      <c r="P330" s="1592">
        <f t="shared" si="28"/>
        <v>0</v>
      </c>
      <c r="Q330" s="14">
        <f t="shared" si="29"/>
        <v>0</v>
      </c>
    </row>
    <row r="331" spans="1:17" x14ac:dyDescent="0.2">
      <c r="A331" s="15" t="s">
        <v>149</v>
      </c>
      <c r="B331" s="13" t="s">
        <v>16</v>
      </c>
      <c r="C331" s="140">
        <f>VLOOKUP(B331,'Admin Fees.'!$A$1:$C$46,2,FALSE)</f>
        <v>7.4999999999999997E-3</v>
      </c>
      <c r="D331" s="506">
        <f>SUMIFS('Inst. by Framework &amp; Suppliers'!$D$2:$D$5720,'Inst. by Framework &amp; Suppliers'!$A$2:$A$5720,$A331,'Inst. by Framework &amp; Suppliers'!$B$2:$B$5720,$B331)</f>
        <v>134.18</v>
      </c>
      <c r="E331" s="507">
        <f>SUMIFS('Inst. by Framework &amp; Suppliers'!$E$2:$E$5720,'Inst. by Framework &amp; Suppliers'!$A$2:$A$5720,$A331,'Inst. by Framework &amp; Suppliers'!$B$2:$B$5720,$B331)</f>
        <v>349.46</v>
      </c>
      <c r="F331" s="507">
        <f>SUMIFS('Inst. by Framework &amp; Suppliers'!F$2:F$5720,'Inst. by Framework &amp; Suppliers'!$B$2:$B$5720,$B$2:$B$5336,'Inst. by Framework &amp; Suppliers'!$A$2:$A$5720,$A331)</f>
        <v>0</v>
      </c>
      <c r="G331" s="882">
        <f>SUMIFS('Inst. by Framework &amp; Suppliers'!G$2:G$5720,'Inst. by Framework &amp; Suppliers'!$B$2:$B$5720,$B$2:$B$5336,'Inst. by Framework &amp; Suppliers'!$A$2:$A$5720,$A331)</f>
        <v>0</v>
      </c>
      <c r="H331" s="1444">
        <f>SUMIFS('Inst. by Framework &amp; Suppliers'!H$2:H$5720,'Inst. by Framework &amp; Suppliers'!$B$2:$B$5720,$B$2:$B$5336,'Inst. by Framework &amp; Suppliers'!$A$2:$A$5720,$A331)</f>
        <v>0</v>
      </c>
      <c r="I331" s="1445">
        <f>SUMIFS('Inst. by Framework &amp; Suppliers'!I$2:I$5720,'Inst. by Framework &amp; Suppliers'!$B$2:$B$5720,$B$2:$B$5336,'Inst. by Framework &amp; Suppliers'!$A$2:$A$5720,$A331)</f>
        <v>0</v>
      </c>
      <c r="J331" s="1446">
        <f>SUMIFS('Inst. by Framework &amp; Suppliers'!J$2:J$5720,'Inst. by Framework &amp; Suppliers'!$B$2:$B$5720,$B$2:$B$5336,'Inst. by Framework &amp; Suppliers'!$A$2:$A$5720,$A331)</f>
        <v>0</v>
      </c>
      <c r="K331" s="24">
        <f>SUMIFS('Inst. by Framework &amp; Suppliers'!K$2:K$5720,'Inst. by Framework &amp; Suppliers'!$B$2:$B$5720,$B$2:$B$5336,'Inst. by Framework &amp; Suppliers'!$A$2:$A$5720,$A331)</f>
        <v>0</v>
      </c>
      <c r="L331" s="23">
        <f t="shared" si="25"/>
        <v>0</v>
      </c>
      <c r="M331" s="1592">
        <f>SUMIFS('South West Spends'!$AH$1:$AH$5018,'South West Spends'!$A$1:$A$5018,'Institution by Framework Totals'!B331,'South West Spends'!$C$1:$C$5018,'Institution by Framework Totals'!A331)</f>
        <v>0</v>
      </c>
      <c r="N331" s="1592">
        <f t="shared" si="26"/>
        <v>0</v>
      </c>
      <c r="O331" s="1592">
        <f t="shared" si="27"/>
        <v>0</v>
      </c>
      <c r="P331" s="1592">
        <f t="shared" si="28"/>
        <v>0</v>
      </c>
      <c r="Q331" s="14">
        <f t="shared" si="29"/>
        <v>0</v>
      </c>
    </row>
    <row r="332" spans="1:17" x14ac:dyDescent="0.2">
      <c r="A332" s="15" t="s">
        <v>127</v>
      </c>
      <c r="B332" s="13" t="s">
        <v>16</v>
      </c>
      <c r="C332" s="140">
        <f>VLOOKUP(B332,'Admin Fees.'!$A$1:$C$46,2,FALSE)</f>
        <v>7.4999999999999997E-3</v>
      </c>
      <c r="D332" s="506">
        <f>SUMIFS('Inst. by Framework &amp; Suppliers'!$D$2:$D$5720,'Inst. by Framework &amp; Suppliers'!$A$2:$A$5720,$A332,'Inst. by Framework &amp; Suppliers'!$B$2:$B$5720,$B332)</f>
        <v>6118.34</v>
      </c>
      <c r="E332" s="507">
        <f>SUMIFS('Inst. by Framework &amp; Suppliers'!$E$2:$E$5720,'Inst. by Framework &amp; Suppliers'!$A$2:$A$5720,$A332,'Inst. by Framework &amp; Suppliers'!$B$2:$B$5720,$B332)</f>
        <v>11057.550000000001</v>
      </c>
      <c r="F332" s="507">
        <f>SUMIFS('Inst. by Framework &amp; Suppliers'!F$2:F$5720,'Inst. by Framework &amp; Suppliers'!$B$2:$B$5720,$B$2:$B$5336,'Inst. by Framework &amp; Suppliers'!$A$2:$A$5720,$A332)</f>
        <v>0</v>
      </c>
      <c r="G332" s="882">
        <f>SUMIFS('Inst. by Framework &amp; Suppliers'!G$2:G$5720,'Inst. by Framework &amp; Suppliers'!$B$2:$B$5720,$B$2:$B$5336,'Inst. by Framework &amp; Suppliers'!$A$2:$A$5720,$A332)</f>
        <v>0</v>
      </c>
      <c r="H332" s="1444">
        <f>SUMIFS('Inst. by Framework &amp; Suppliers'!H$2:H$5720,'Inst. by Framework &amp; Suppliers'!$B$2:$B$5720,$B$2:$B$5336,'Inst. by Framework &amp; Suppliers'!$A$2:$A$5720,$A332)</f>
        <v>0</v>
      </c>
      <c r="I332" s="1445">
        <f>SUMIFS('Inst. by Framework &amp; Suppliers'!I$2:I$5720,'Inst. by Framework &amp; Suppliers'!$B$2:$B$5720,$B$2:$B$5336,'Inst. by Framework &amp; Suppliers'!$A$2:$A$5720,$A332)</f>
        <v>0</v>
      </c>
      <c r="J332" s="1446">
        <f>SUMIFS('Inst. by Framework &amp; Suppliers'!J$2:J$5720,'Inst. by Framework &amp; Suppliers'!$B$2:$B$5720,$B$2:$B$5336,'Inst. by Framework &amp; Suppliers'!$A$2:$A$5720,$A332)</f>
        <v>0</v>
      </c>
      <c r="K332" s="24">
        <f>SUMIFS('Inst. by Framework &amp; Suppliers'!K$2:K$5720,'Inst. by Framework &amp; Suppliers'!$B$2:$B$5720,$B$2:$B$5336,'Inst. by Framework &amp; Suppliers'!$A$2:$A$5720,$A332)</f>
        <v>0</v>
      </c>
      <c r="L332" s="23">
        <f t="shared" si="25"/>
        <v>0</v>
      </c>
      <c r="M332" s="1592">
        <f>SUMIFS('South West Spends'!$AH$1:$AH$5018,'South West Spends'!$A$1:$A$5018,'Institution by Framework Totals'!B332,'South West Spends'!$C$1:$C$5018,'Institution by Framework Totals'!A332)</f>
        <v>0</v>
      </c>
      <c r="N332" s="1592">
        <f t="shared" si="26"/>
        <v>0</v>
      </c>
      <c r="O332" s="1592">
        <f t="shared" si="27"/>
        <v>0</v>
      </c>
      <c r="P332" s="1592">
        <f t="shared" si="28"/>
        <v>0</v>
      </c>
      <c r="Q332" s="14">
        <f t="shared" si="29"/>
        <v>0</v>
      </c>
    </row>
    <row r="333" spans="1:17" x14ac:dyDescent="0.2">
      <c r="A333" s="15" t="s">
        <v>172</v>
      </c>
      <c r="B333" s="13" t="s">
        <v>16</v>
      </c>
      <c r="C333" s="140">
        <f>VLOOKUP(B333,'Admin Fees.'!$A$1:$C$46,2,FALSE)</f>
        <v>7.4999999999999997E-3</v>
      </c>
      <c r="D333" s="506">
        <f>SUMIFS('Inst. by Framework &amp; Suppliers'!$D$2:$D$5720,'Inst. by Framework &amp; Suppliers'!$A$2:$A$5720,$A333,'Inst. by Framework &amp; Suppliers'!$B$2:$B$5720,$B333)</f>
        <v>2312.37</v>
      </c>
      <c r="E333" s="507">
        <f>SUMIFS('Inst. by Framework &amp; Suppliers'!$E$2:$E$5720,'Inst. by Framework &amp; Suppliers'!$A$2:$A$5720,$A333,'Inst. by Framework &amp; Suppliers'!$B$2:$B$5720,$B333)</f>
        <v>3168.8</v>
      </c>
      <c r="F333" s="507">
        <f>SUMIFS('Inst. by Framework &amp; Suppliers'!F$2:F$5720,'Inst. by Framework &amp; Suppliers'!$B$2:$B$5720,$B$2:$B$5336,'Inst. by Framework &amp; Suppliers'!$A$2:$A$5720,$A333)</f>
        <v>0</v>
      </c>
      <c r="G333" s="882">
        <f>SUMIFS('Inst. by Framework &amp; Suppliers'!G$2:G$5720,'Inst. by Framework &amp; Suppliers'!$B$2:$B$5720,$B$2:$B$5336,'Inst. by Framework &amp; Suppliers'!$A$2:$A$5720,$A333)</f>
        <v>0</v>
      </c>
      <c r="H333" s="1444">
        <f>SUMIFS('Inst. by Framework &amp; Suppliers'!H$2:H$5720,'Inst. by Framework &amp; Suppliers'!$B$2:$B$5720,$B$2:$B$5336,'Inst. by Framework &amp; Suppliers'!$A$2:$A$5720,$A333)</f>
        <v>0</v>
      </c>
      <c r="I333" s="1445">
        <f>SUMIFS('Inst. by Framework &amp; Suppliers'!I$2:I$5720,'Inst. by Framework &amp; Suppliers'!$B$2:$B$5720,$B$2:$B$5336,'Inst. by Framework &amp; Suppliers'!$A$2:$A$5720,$A333)</f>
        <v>0</v>
      </c>
      <c r="J333" s="1446">
        <f>SUMIFS('Inst. by Framework &amp; Suppliers'!J$2:J$5720,'Inst. by Framework &amp; Suppliers'!$B$2:$B$5720,$B$2:$B$5336,'Inst. by Framework &amp; Suppliers'!$A$2:$A$5720,$A333)</f>
        <v>0</v>
      </c>
      <c r="K333" s="24">
        <f>SUMIFS('Inst. by Framework &amp; Suppliers'!K$2:K$5720,'Inst. by Framework &amp; Suppliers'!$B$2:$B$5720,$B$2:$B$5336,'Inst. by Framework &amp; Suppliers'!$A$2:$A$5720,$A333)</f>
        <v>0</v>
      </c>
      <c r="L333" s="23">
        <f t="shared" si="25"/>
        <v>0</v>
      </c>
      <c r="M333" s="1592">
        <f>SUMIFS('South West Spends'!$AH$1:$AH$5018,'South West Spends'!$A$1:$A$5018,'Institution by Framework Totals'!B333,'South West Spends'!$C$1:$C$5018,'Institution by Framework Totals'!A333)</f>
        <v>0</v>
      </c>
      <c r="N333" s="1592">
        <f t="shared" si="26"/>
        <v>0</v>
      </c>
      <c r="O333" s="1592">
        <f t="shared" si="27"/>
        <v>0</v>
      </c>
      <c r="P333" s="1592">
        <f t="shared" si="28"/>
        <v>0</v>
      </c>
      <c r="Q333" s="14">
        <f t="shared" si="29"/>
        <v>0</v>
      </c>
    </row>
    <row r="334" spans="1:17" x14ac:dyDescent="0.2">
      <c r="A334" s="15" t="s">
        <v>128</v>
      </c>
      <c r="B334" s="13" t="s">
        <v>16</v>
      </c>
      <c r="C334" s="140">
        <f>VLOOKUP(B334,'Admin Fees.'!$A$1:$C$46,2,FALSE)</f>
        <v>7.4999999999999997E-3</v>
      </c>
      <c r="D334" s="506">
        <f>SUMIFS('Inst. by Framework &amp; Suppliers'!$D$2:$D$5720,'Inst. by Framework &amp; Suppliers'!$A$2:$A$5720,$A334,'Inst. by Framework &amp; Suppliers'!$B$2:$B$5720,$B334)</f>
        <v>1866.82</v>
      </c>
      <c r="E334" s="507">
        <f>SUMIFS('Inst. by Framework &amp; Suppliers'!$E$2:$E$5720,'Inst. by Framework &amp; Suppliers'!$A$2:$A$5720,$A334,'Inst. by Framework &amp; Suppliers'!$B$2:$B$5720,$B334)</f>
        <v>366.5</v>
      </c>
      <c r="F334" s="507">
        <f>SUMIFS('Inst. by Framework &amp; Suppliers'!F$2:F$5720,'Inst. by Framework &amp; Suppliers'!$B$2:$B$5720,$B$2:$B$5336,'Inst. by Framework &amp; Suppliers'!$A$2:$A$5720,$A334)</f>
        <v>0</v>
      </c>
      <c r="G334" s="882">
        <f>SUMIFS('Inst. by Framework &amp; Suppliers'!G$2:G$5720,'Inst. by Framework &amp; Suppliers'!$B$2:$B$5720,$B$2:$B$5336,'Inst. by Framework &amp; Suppliers'!$A$2:$A$5720,$A334)</f>
        <v>0</v>
      </c>
      <c r="H334" s="1444">
        <f>SUMIFS('Inst. by Framework &amp; Suppliers'!H$2:H$5720,'Inst. by Framework &amp; Suppliers'!$B$2:$B$5720,$B$2:$B$5336,'Inst. by Framework &amp; Suppliers'!$A$2:$A$5720,$A334)</f>
        <v>0</v>
      </c>
      <c r="I334" s="1445">
        <f>SUMIFS('Inst. by Framework &amp; Suppliers'!I$2:I$5720,'Inst. by Framework &amp; Suppliers'!$B$2:$B$5720,$B$2:$B$5336,'Inst. by Framework &amp; Suppliers'!$A$2:$A$5720,$A334)</f>
        <v>0</v>
      </c>
      <c r="J334" s="1446">
        <f>SUMIFS('Inst. by Framework &amp; Suppliers'!J$2:J$5720,'Inst. by Framework &amp; Suppliers'!$B$2:$B$5720,$B$2:$B$5336,'Inst. by Framework &amp; Suppliers'!$A$2:$A$5720,$A334)</f>
        <v>0</v>
      </c>
      <c r="K334" s="24">
        <f>SUMIFS('Inst. by Framework &amp; Suppliers'!K$2:K$5720,'Inst. by Framework &amp; Suppliers'!$B$2:$B$5720,$B$2:$B$5336,'Inst. by Framework &amp; Suppliers'!$A$2:$A$5720,$A334)</f>
        <v>0</v>
      </c>
      <c r="L334" s="23">
        <f t="shared" si="25"/>
        <v>0</v>
      </c>
      <c r="M334" s="1592">
        <f>SUMIFS('South West Spends'!$AH$1:$AH$5018,'South West Spends'!$A$1:$A$5018,'Institution by Framework Totals'!B334,'South West Spends'!$C$1:$C$5018,'Institution by Framework Totals'!A334)</f>
        <v>0</v>
      </c>
      <c r="N334" s="1592">
        <f t="shared" si="26"/>
        <v>0</v>
      </c>
      <c r="O334" s="1592">
        <f t="shared" si="27"/>
        <v>0</v>
      </c>
      <c r="P334" s="1592">
        <f t="shared" si="28"/>
        <v>0</v>
      </c>
      <c r="Q334" s="14">
        <f t="shared" si="29"/>
        <v>0</v>
      </c>
    </row>
    <row r="335" spans="1:17" x14ac:dyDescent="0.2">
      <c r="A335" s="15" t="s">
        <v>129</v>
      </c>
      <c r="B335" s="13" t="s">
        <v>16</v>
      </c>
      <c r="C335" s="140">
        <f>VLOOKUP(B335,'Admin Fees.'!$A$1:$C$46,2,FALSE)</f>
        <v>7.4999999999999997E-3</v>
      </c>
      <c r="D335" s="506">
        <f>SUMIFS('Inst. by Framework &amp; Suppliers'!$D$2:$D$5720,'Inst. by Framework &amp; Suppliers'!$A$2:$A$5720,$A335,'Inst. by Framework &amp; Suppliers'!$B$2:$B$5720,$B335)</f>
        <v>0</v>
      </c>
      <c r="E335" s="507">
        <f>SUMIFS('Inst. by Framework &amp; Suppliers'!$E$2:$E$5720,'Inst. by Framework &amp; Suppliers'!$A$2:$A$5720,$A335,'Inst. by Framework &amp; Suppliers'!$B$2:$B$5720,$B335)</f>
        <v>58.370000000000005</v>
      </c>
      <c r="F335" s="507">
        <f>SUMIFS('Inst. by Framework &amp; Suppliers'!F$2:F$5720,'Inst. by Framework &amp; Suppliers'!$B$2:$B$5720,$B$2:$B$5336,'Inst. by Framework &amp; Suppliers'!$A$2:$A$5720,$A335)</f>
        <v>0</v>
      </c>
      <c r="G335" s="882">
        <f>SUMIFS('Inst. by Framework &amp; Suppliers'!G$2:G$5720,'Inst. by Framework &amp; Suppliers'!$B$2:$B$5720,$B$2:$B$5336,'Inst. by Framework &amp; Suppliers'!$A$2:$A$5720,$A335)</f>
        <v>0</v>
      </c>
      <c r="H335" s="1444">
        <f>SUMIFS('Inst. by Framework &amp; Suppliers'!H$2:H$5720,'Inst. by Framework &amp; Suppliers'!$B$2:$B$5720,$B$2:$B$5336,'Inst. by Framework &amp; Suppliers'!$A$2:$A$5720,$A335)</f>
        <v>0</v>
      </c>
      <c r="I335" s="1445">
        <f>SUMIFS('Inst. by Framework &amp; Suppliers'!I$2:I$5720,'Inst. by Framework &amp; Suppliers'!$B$2:$B$5720,$B$2:$B$5336,'Inst. by Framework &amp; Suppliers'!$A$2:$A$5720,$A335)</f>
        <v>0</v>
      </c>
      <c r="J335" s="1446">
        <f>SUMIFS('Inst. by Framework &amp; Suppliers'!J$2:J$5720,'Inst. by Framework &amp; Suppliers'!$B$2:$B$5720,$B$2:$B$5336,'Inst. by Framework &amp; Suppliers'!$A$2:$A$5720,$A335)</f>
        <v>0</v>
      </c>
      <c r="K335" s="24">
        <f>SUMIFS('Inst. by Framework &amp; Suppliers'!K$2:K$5720,'Inst. by Framework &amp; Suppliers'!$B$2:$B$5720,$B$2:$B$5336,'Inst. by Framework &amp; Suppliers'!$A$2:$A$5720,$A335)</f>
        <v>0</v>
      </c>
      <c r="L335" s="23">
        <f t="shared" si="25"/>
        <v>0</v>
      </c>
      <c r="M335" s="1592">
        <f>SUMIFS('South West Spends'!$AH$1:$AH$5018,'South West Spends'!$A$1:$A$5018,'Institution by Framework Totals'!B335,'South West Spends'!$C$1:$C$5018,'Institution by Framework Totals'!A335)</f>
        <v>0</v>
      </c>
      <c r="N335" s="1592">
        <f t="shared" si="26"/>
        <v>0</v>
      </c>
      <c r="O335" s="1592">
        <f t="shared" si="27"/>
        <v>0</v>
      </c>
      <c r="P335" s="1592">
        <f t="shared" si="28"/>
        <v>0</v>
      </c>
      <c r="Q335" s="14">
        <f t="shared" si="29"/>
        <v>0</v>
      </c>
    </row>
    <row r="336" spans="1:17" x14ac:dyDescent="0.2">
      <c r="A336" s="15" t="s">
        <v>130</v>
      </c>
      <c r="B336" s="13" t="s">
        <v>16</v>
      </c>
      <c r="C336" s="140">
        <f>VLOOKUP(B336,'Admin Fees.'!$A$1:$C$46,2,FALSE)</f>
        <v>7.4999999999999997E-3</v>
      </c>
      <c r="D336" s="506">
        <f>SUMIFS('Inst. by Framework &amp; Suppliers'!$D$2:$D$5720,'Inst. by Framework &amp; Suppliers'!$A$2:$A$5720,$A336,'Inst. by Framework &amp; Suppliers'!$B$2:$B$5720,$B336)</f>
        <v>239.21</v>
      </c>
      <c r="E336" s="507">
        <f>SUMIFS('Inst. by Framework &amp; Suppliers'!$E$2:$E$5720,'Inst. by Framework &amp; Suppliers'!$A$2:$A$5720,$A336,'Inst. by Framework &amp; Suppliers'!$B$2:$B$5720,$B336)</f>
        <v>2903.5</v>
      </c>
      <c r="F336" s="507">
        <f>SUMIFS('Inst. by Framework &amp; Suppliers'!F$2:F$5720,'Inst. by Framework &amp; Suppliers'!$B$2:$B$5720,$B$2:$B$5336,'Inst. by Framework &amp; Suppliers'!$A$2:$A$5720,$A336)</f>
        <v>0</v>
      </c>
      <c r="G336" s="882">
        <f>SUMIFS('Inst. by Framework &amp; Suppliers'!G$2:G$5720,'Inst. by Framework &amp; Suppliers'!$B$2:$B$5720,$B$2:$B$5336,'Inst. by Framework &amp; Suppliers'!$A$2:$A$5720,$A336)</f>
        <v>0</v>
      </c>
      <c r="H336" s="1444">
        <f>SUMIFS('Inst. by Framework &amp; Suppliers'!H$2:H$5720,'Inst. by Framework &amp; Suppliers'!$B$2:$B$5720,$B$2:$B$5336,'Inst. by Framework &amp; Suppliers'!$A$2:$A$5720,$A336)</f>
        <v>0</v>
      </c>
      <c r="I336" s="1445">
        <f>SUMIFS('Inst. by Framework &amp; Suppliers'!I$2:I$5720,'Inst. by Framework &amp; Suppliers'!$B$2:$B$5720,$B$2:$B$5336,'Inst. by Framework &amp; Suppliers'!$A$2:$A$5720,$A336)</f>
        <v>0</v>
      </c>
      <c r="J336" s="1446">
        <f>SUMIFS('Inst. by Framework &amp; Suppliers'!J$2:J$5720,'Inst. by Framework &amp; Suppliers'!$B$2:$B$5720,$B$2:$B$5336,'Inst. by Framework &amp; Suppliers'!$A$2:$A$5720,$A336)</f>
        <v>0</v>
      </c>
      <c r="K336" s="24">
        <f>SUMIFS('Inst. by Framework &amp; Suppliers'!K$2:K$5720,'Inst. by Framework &amp; Suppliers'!$B$2:$B$5720,$B$2:$B$5336,'Inst. by Framework &amp; Suppliers'!$A$2:$A$5720,$A336)</f>
        <v>0</v>
      </c>
      <c r="L336" s="23">
        <f t="shared" si="25"/>
        <v>0</v>
      </c>
      <c r="M336" s="1592">
        <f>SUMIFS('South West Spends'!$AH$1:$AH$5018,'South West Spends'!$A$1:$A$5018,'Institution by Framework Totals'!B336,'South West Spends'!$C$1:$C$5018,'Institution by Framework Totals'!A336)</f>
        <v>0</v>
      </c>
      <c r="N336" s="1592">
        <f t="shared" si="26"/>
        <v>0</v>
      </c>
      <c r="O336" s="1592">
        <f t="shared" si="27"/>
        <v>0</v>
      </c>
      <c r="P336" s="1592">
        <f t="shared" si="28"/>
        <v>0</v>
      </c>
      <c r="Q336" s="14">
        <f t="shared" si="29"/>
        <v>0</v>
      </c>
    </row>
    <row r="337" spans="1:17" x14ac:dyDescent="0.2">
      <c r="A337" s="15" t="s">
        <v>131</v>
      </c>
      <c r="B337" s="13" t="s">
        <v>16</v>
      </c>
      <c r="C337" s="140">
        <f>VLOOKUP(B337,'Admin Fees.'!$A$1:$C$46,2,FALSE)</f>
        <v>7.4999999999999997E-3</v>
      </c>
      <c r="D337" s="506">
        <f>SUMIFS('Inst. by Framework &amp; Suppliers'!$D$2:$D$5720,'Inst. by Framework &amp; Suppliers'!$A$2:$A$5720,$A337,'Inst. by Framework &amp; Suppliers'!$B$2:$B$5720,$B337)</f>
        <v>119324.56000000001</v>
      </c>
      <c r="E337" s="507">
        <f>SUMIFS('Inst. by Framework &amp; Suppliers'!$E$2:$E$5720,'Inst. by Framework &amp; Suppliers'!$A$2:$A$5720,$A337,'Inst. by Framework &amp; Suppliers'!$B$2:$B$5720,$B337)</f>
        <v>88302.48</v>
      </c>
      <c r="F337" s="507">
        <f>SUMIFS('Inst. by Framework &amp; Suppliers'!F$2:F$5720,'Inst. by Framework &amp; Suppliers'!$B$2:$B$5720,$B$2:$B$5336,'Inst. by Framework &amp; Suppliers'!$A$2:$A$5720,$A337)</f>
        <v>0</v>
      </c>
      <c r="G337" s="882">
        <f>SUMIFS('Inst. by Framework &amp; Suppliers'!G$2:G$5720,'Inst. by Framework &amp; Suppliers'!$B$2:$B$5720,$B$2:$B$5336,'Inst. by Framework &amp; Suppliers'!$A$2:$A$5720,$A337)</f>
        <v>0</v>
      </c>
      <c r="H337" s="1444">
        <f>SUMIFS('Inst. by Framework &amp; Suppliers'!H$2:H$5720,'Inst. by Framework &amp; Suppliers'!$B$2:$B$5720,$B$2:$B$5336,'Inst. by Framework &amp; Suppliers'!$A$2:$A$5720,$A337)</f>
        <v>0</v>
      </c>
      <c r="I337" s="1445">
        <f>SUMIFS('Inst. by Framework &amp; Suppliers'!I$2:I$5720,'Inst. by Framework &amp; Suppliers'!$B$2:$B$5720,$B$2:$B$5336,'Inst. by Framework &amp; Suppliers'!$A$2:$A$5720,$A337)</f>
        <v>0</v>
      </c>
      <c r="J337" s="1446">
        <f>SUMIFS('Inst. by Framework &amp; Suppliers'!J$2:J$5720,'Inst. by Framework &amp; Suppliers'!$B$2:$B$5720,$B$2:$B$5336,'Inst. by Framework &amp; Suppliers'!$A$2:$A$5720,$A337)</f>
        <v>0</v>
      </c>
      <c r="K337" s="24">
        <f>SUMIFS('Inst. by Framework &amp; Suppliers'!K$2:K$5720,'Inst. by Framework &amp; Suppliers'!$B$2:$B$5720,$B$2:$B$5336,'Inst. by Framework &amp; Suppliers'!$A$2:$A$5720,$A337)</f>
        <v>0</v>
      </c>
      <c r="L337" s="23">
        <f t="shared" si="25"/>
        <v>0</v>
      </c>
      <c r="M337" s="1592">
        <f>SUMIFS('South West Spends'!$AH$1:$AH$5018,'South West Spends'!$A$1:$A$5018,'Institution by Framework Totals'!B337,'South West Spends'!$C$1:$C$5018,'Institution by Framework Totals'!A337)</f>
        <v>0</v>
      </c>
      <c r="N337" s="1592">
        <f t="shared" si="26"/>
        <v>0</v>
      </c>
      <c r="O337" s="1592">
        <f t="shared" si="27"/>
        <v>0</v>
      </c>
      <c r="P337" s="1592">
        <f t="shared" si="28"/>
        <v>0</v>
      </c>
      <c r="Q337" s="14">
        <f t="shared" si="29"/>
        <v>0</v>
      </c>
    </row>
    <row r="338" spans="1:17" x14ac:dyDescent="0.2">
      <c r="A338" s="15" t="s">
        <v>174</v>
      </c>
      <c r="B338" s="13" t="s">
        <v>16</v>
      </c>
      <c r="C338" s="140">
        <f>VLOOKUP(B338,'Admin Fees.'!$A$1:$C$46,2,FALSE)</f>
        <v>7.4999999999999997E-3</v>
      </c>
      <c r="D338" s="506">
        <f>SUMIFS('Inst. by Framework &amp; Suppliers'!$D$2:$D$5720,'Inst. by Framework &amp; Suppliers'!$A$2:$A$5720,$A338,'Inst. by Framework &amp; Suppliers'!$B$2:$B$5720,$B338)</f>
        <v>3605.3699999999994</v>
      </c>
      <c r="E338" s="507">
        <f>SUMIFS('Inst. by Framework &amp; Suppliers'!$E$2:$E$5720,'Inst. by Framework &amp; Suppliers'!$A$2:$A$5720,$A338,'Inst. by Framework &amp; Suppliers'!$B$2:$B$5720,$B338)</f>
        <v>569.94000000000005</v>
      </c>
      <c r="F338" s="507">
        <f>SUMIFS('Inst. by Framework &amp; Suppliers'!F$2:F$5720,'Inst. by Framework &amp; Suppliers'!$B$2:$B$5720,$B$2:$B$5336,'Inst. by Framework &amp; Suppliers'!$A$2:$A$5720,$A338)</f>
        <v>0</v>
      </c>
      <c r="G338" s="882">
        <f>SUMIFS('Inst. by Framework &amp; Suppliers'!G$2:G$5720,'Inst. by Framework &amp; Suppliers'!$B$2:$B$5720,$B$2:$B$5336,'Inst. by Framework &amp; Suppliers'!$A$2:$A$5720,$A338)</f>
        <v>0</v>
      </c>
      <c r="H338" s="1444">
        <f>SUMIFS('Inst. by Framework &amp; Suppliers'!H$2:H$5720,'Inst. by Framework &amp; Suppliers'!$B$2:$B$5720,$B$2:$B$5336,'Inst. by Framework &amp; Suppliers'!$A$2:$A$5720,$A338)</f>
        <v>0</v>
      </c>
      <c r="I338" s="1445">
        <f>SUMIFS('Inst. by Framework &amp; Suppliers'!I$2:I$5720,'Inst. by Framework &amp; Suppliers'!$B$2:$B$5720,$B$2:$B$5336,'Inst. by Framework &amp; Suppliers'!$A$2:$A$5720,$A338)</f>
        <v>0</v>
      </c>
      <c r="J338" s="1446">
        <f>SUMIFS('Inst. by Framework &amp; Suppliers'!J$2:J$5720,'Inst. by Framework &amp; Suppliers'!$B$2:$B$5720,$B$2:$B$5336,'Inst. by Framework &amp; Suppliers'!$A$2:$A$5720,$A338)</f>
        <v>0</v>
      </c>
      <c r="K338" s="24">
        <f>SUMIFS('Inst. by Framework &amp; Suppliers'!K$2:K$5720,'Inst. by Framework &amp; Suppliers'!$B$2:$B$5720,$B$2:$B$5336,'Inst. by Framework &amp; Suppliers'!$A$2:$A$5720,$A338)</f>
        <v>0</v>
      </c>
      <c r="L338" s="23">
        <f t="shared" si="25"/>
        <v>0</v>
      </c>
      <c r="M338" s="1592">
        <f>SUMIFS('South West Spends'!$AH$1:$AH$5018,'South West Spends'!$A$1:$A$5018,'Institution by Framework Totals'!B338,'South West Spends'!$C$1:$C$5018,'Institution by Framework Totals'!A338)</f>
        <v>0</v>
      </c>
      <c r="N338" s="1592">
        <f t="shared" si="26"/>
        <v>0</v>
      </c>
      <c r="O338" s="1592">
        <f t="shared" si="27"/>
        <v>0</v>
      </c>
      <c r="P338" s="1592">
        <f t="shared" si="28"/>
        <v>0</v>
      </c>
      <c r="Q338" s="14">
        <f t="shared" si="29"/>
        <v>0</v>
      </c>
    </row>
    <row r="339" spans="1:17" x14ac:dyDescent="0.2">
      <c r="A339" s="15" t="s">
        <v>132</v>
      </c>
      <c r="B339" s="13" t="s">
        <v>16</v>
      </c>
      <c r="C339" s="140">
        <f>VLOOKUP(B339,'Admin Fees.'!$A$1:$C$46,2,FALSE)</f>
        <v>7.4999999999999997E-3</v>
      </c>
      <c r="D339" s="506">
        <f>SUMIFS('Inst. by Framework &amp; Suppliers'!$D$2:$D$5720,'Inst. by Framework &amp; Suppliers'!$A$2:$A$5720,$A339,'Inst. by Framework &amp; Suppliers'!$B$2:$B$5720,$B339)</f>
        <v>15468.05</v>
      </c>
      <c r="E339" s="507">
        <f>SUMIFS('Inst. by Framework &amp; Suppliers'!$E$2:$E$5720,'Inst. by Framework &amp; Suppliers'!$A$2:$A$5720,$A339,'Inst. by Framework &amp; Suppliers'!$B$2:$B$5720,$B339)</f>
        <v>214.96</v>
      </c>
      <c r="F339" s="507">
        <f>SUMIFS('Inst. by Framework &amp; Suppliers'!F$2:F$5720,'Inst. by Framework &amp; Suppliers'!$B$2:$B$5720,$B$2:$B$5336,'Inst. by Framework &amp; Suppliers'!$A$2:$A$5720,$A339)</f>
        <v>0</v>
      </c>
      <c r="G339" s="882">
        <f>SUMIFS('Inst. by Framework &amp; Suppliers'!G$2:G$5720,'Inst. by Framework &amp; Suppliers'!$B$2:$B$5720,$B$2:$B$5336,'Inst. by Framework &amp; Suppliers'!$A$2:$A$5720,$A339)</f>
        <v>0</v>
      </c>
      <c r="H339" s="1444">
        <f>SUMIFS('Inst. by Framework &amp; Suppliers'!H$2:H$5720,'Inst. by Framework &amp; Suppliers'!$B$2:$B$5720,$B$2:$B$5336,'Inst. by Framework &amp; Suppliers'!$A$2:$A$5720,$A339)</f>
        <v>0</v>
      </c>
      <c r="I339" s="1445">
        <f>SUMIFS('Inst. by Framework &amp; Suppliers'!I$2:I$5720,'Inst. by Framework &amp; Suppliers'!$B$2:$B$5720,$B$2:$B$5336,'Inst. by Framework &amp; Suppliers'!$A$2:$A$5720,$A339)</f>
        <v>0</v>
      </c>
      <c r="J339" s="1446">
        <f>SUMIFS('Inst. by Framework &amp; Suppliers'!J$2:J$5720,'Inst. by Framework &amp; Suppliers'!$B$2:$B$5720,$B$2:$B$5336,'Inst. by Framework &amp; Suppliers'!$A$2:$A$5720,$A339)</f>
        <v>0</v>
      </c>
      <c r="K339" s="24">
        <f>SUMIFS('Inst. by Framework &amp; Suppliers'!K$2:K$5720,'Inst. by Framework &amp; Suppliers'!$B$2:$B$5720,$B$2:$B$5336,'Inst. by Framework &amp; Suppliers'!$A$2:$A$5720,$A339)</f>
        <v>0</v>
      </c>
      <c r="L339" s="23">
        <f t="shared" si="25"/>
        <v>0</v>
      </c>
      <c r="M339" s="1592">
        <f>SUMIFS('South West Spends'!$AH$1:$AH$5018,'South West Spends'!$A$1:$A$5018,'Institution by Framework Totals'!B339,'South West Spends'!$C$1:$C$5018,'Institution by Framework Totals'!A339)</f>
        <v>0</v>
      </c>
      <c r="N339" s="1592">
        <f t="shared" si="26"/>
        <v>0</v>
      </c>
      <c r="O339" s="1592">
        <f t="shared" si="27"/>
        <v>0</v>
      </c>
      <c r="P339" s="1592">
        <f t="shared" si="28"/>
        <v>0</v>
      </c>
      <c r="Q339" s="14">
        <f t="shared" si="29"/>
        <v>0</v>
      </c>
    </row>
    <row r="340" spans="1:17" x14ac:dyDescent="0.2">
      <c r="A340" s="15" t="s">
        <v>133</v>
      </c>
      <c r="B340" s="13" t="s">
        <v>16</v>
      </c>
      <c r="C340" s="140">
        <f>VLOOKUP(B340,'Admin Fees.'!$A$1:$C$46,2,FALSE)</f>
        <v>7.4999999999999997E-3</v>
      </c>
      <c r="D340" s="506">
        <f>SUMIFS('Inst. by Framework &amp; Suppliers'!$D$2:$D$5720,'Inst. by Framework &amp; Suppliers'!$A$2:$A$5720,$A340,'Inst. by Framework &amp; Suppliers'!$B$2:$B$5720,$B340)</f>
        <v>175.76999999999998</v>
      </c>
      <c r="E340" s="507">
        <f>SUMIFS('Inst. by Framework &amp; Suppliers'!$E$2:$E$5720,'Inst. by Framework &amp; Suppliers'!$A$2:$A$5720,$A340,'Inst. by Framework &amp; Suppliers'!$B$2:$B$5720,$B340)</f>
        <v>435.46000000000004</v>
      </c>
      <c r="F340" s="507">
        <f>SUMIFS('Inst. by Framework &amp; Suppliers'!F$2:F$5720,'Inst. by Framework &amp; Suppliers'!$B$2:$B$5720,$B$2:$B$5336,'Inst. by Framework &amp; Suppliers'!$A$2:$A$5720,$A340)</f>
        <v>0</v>
      </c>
      <c r="G340" s="882">
        <f>SUMIFS('Inst. by Framework &amp; Suppliers'!G$2:G$5720,'Inst. by Framework &amp; Suppliers'!$B$2:$B$5720,$B$2:$B$5336,'Inst. by Framework &amp; Suppliers'!$A$2:$A$5720,$A340)</f>
        <v>0</v>
      </c>
      <c r="H340" s="1444">
        <f>SUMIFS('Inst. by Framework &amp; Suppliers'!H$2:H$5720,'Inst. by Framework &amp; Suppliers'!$B$2:$B$5720,$B$2:$B$5336,'Inst. by Framework &amp; Suppliers'!$A$2:$A$5720,$A340)</f>
        <v>0</v>
      </c>
      <c r="I340" s="1445">
        <f>SUMIFS('Inst. by Framework &amp; Suppliers'!I$2:I$5720,'Inst. by Framework &amp; Suppliers'!$B$2:$B$5720,$B$2:$B$5336,'Inst. by Framework &amp; Suppliers'!$A$2:$A$5720,$A340)</f>
        <v>0</v>
      </c>
      <c r="J340" s="1446">
        <f>SUMIFS('Inst. by Framework &amp; Suppliers'!J$2:J$5720,'Inst. by Framework &amp; Suppliers'!$B$2:$B$5720,$B$2:$B$5336,'Inst. by Framework &amp; Suppliers'!$A$2:$A$5720,$A340)</f>
        <v>0</v>
      </c>
      <c r="K340" s="24">
        <f>SUMIFS('Inst. by Framework &amp; Suppliers'!K$2:K$5720,'Inst. by Framework &amp; Suppliers'!$B$2:$B$5720,$B$2:$B$5336,'Inst. by Framework &amp; Suppliers'!$A$2:$A$5720,$A340)</f>
        <v>0</v>
      </c>
      <c r="L340" s="23">
        <f t="shared" si="25"/>
        <v>0</v>
      </c>
      <c r="M340" s="1592">
        <f>SUMIFS('South West Spends'!$AH$1:$AH$5018,'South West Spends'!$A$1:$A$5018,'Institution by Framework Totals'!B340,'South West Spends'!$C$1:$C$5018,'Institution by Framework Totals'!A340)</f>
        <v>0</v>
      </c>
      <c r="N340" s="1592">
        <f t="shared" si="26"/>
        <v>0</v>
      </c>
      <c r="O340" s="1592">
        <f t="shared" si="27"/>
        <v>0</v>
      </c>
      <c r="P340" s="1592">
        <f t="shared" si="28"/>
        <v>0</v>
      </c>
      <c r="Q340" s="14">
        <f t="shared" si="29"/>
        <v>0</v>
      </c>
    </row>
    <row r="341" spans="1:17" x14ac:dyDescent="0.2">
      <c r="A341" s="15" t="s">
        <v>134</v>
      </c>
      <c r="B341" s="13" t="s">
        <v>16</v>
      </c>
      <c r="C341" s="140">
        <f>VLOOKUP(B341,'Admin Fees.'!$A$1:$C$46,2,FALSE)</f>
        <v>7.4999999999999997E-3</v>
      </c>
      <c r="D341" s="506">
        <f>SUMIFS('Inst. by Framework &amp; Suppliers'!$D$2:$D$5720,'Inst. by Framework &amp; Suppliers'!$A$2:$A$5720,$A341,'Inst. by Framework &amp; Suppliers'!$B$2:$B$5720,$B341)</f>
        <v>27169.539999999997</v>
      </c>
      <c r="E341" s="507">
        <f>SUMIFS('Inst. by Framework &amp; Suppliers'!$E$2:$E$5720,'Inst. by Framework &amp; Suppliers'!$A$2:$A$5720,$A341,'Inst. by Framework &amp; Suppliers'!$B$2:$B$5720,$B341)</f>
        <v>25612.530000000002</v>
      </c>
      <c r="F341" s="507">
        <f>SUMIFS('Inst. by Framework &amp; Suppliers'!F$2:F$5720,'Inst. by Framework &amp; Suppliers'!$B$2:$B$5720,$B$2:$B$5336,'Inst. by Framework &amp; Suppliers'!$A$2:$A$5720,$A341)</f>
        <v>0</v>
      </c>
      <c r="G341" s="882">
        <f>SUMIFS('Inst. by Framework &amp; Suppliers'!G$2:G$5720,'Inst. by Framework &amp; Suppliers'!$B$2:$B$5720,$B$2:$B$5336,'Inst. by Framework &amp; Suppliers'!$A$2:$A$5720,$A341)</f>
        <v>0</v>
      </c>
      <c r="H341" s="1444">
        <f>SUMIFS('Inst. by Framework &amp; Suppliers'!H$2:H$5720,'Inst. by Framework &amp; Suppliers'!$B$2:$B$5720,$B$2:$B$5336,'Inst. by Framework &amp; Suppliers'!$A$2:$A$5720,$A341)</f>
        <v>0</v>
      </c>
      <c r="I341" s="1445">
        <f>SUMIFS('Inst. by Framework &amp; Suppliers'!I$2:I$5720,'Inst. by Framework &amp; Suppliers'!$B$2:$B$5720,$B$2:$B$5336,'Inst. by Framework &amp; Suppliers'!$A$2:$A$5720,$A341)</f>
        <v>0</v>
      </c>
      <c r="J341" s="1446">
        <f>SUMIFS('Inst. by Framework &amp; Suppliers'!J$2:J$5720,'Inst. by Framework &amp; Suppliers'!$B$2:$B$5720,$B$2:$B$5336,'Inst. by Framework &amp; Suppliers'!$A$2:$A$5720,$A341)</f>
        <v>0</v>
      </c>
      <c r="K341" s="24">
        <f>SUMIFS('Inst. by Framework &amp; Suppliers'!K$2:K$5720,'Inst. by Framework &amp; Suppliers'!$B$2:$B$5720,$B$2:$B$5336,'Inst. by Framework &amp; Suppliers'!$A$2:$A$5720,$A341)</f>
        <v>0</v>
      </c>
      <c r="L341" s="23">
        <f t="shared" si="25"/>
        <v>0</v>
      </c>
      <c r="M341" s="1592">
        <f>SUMIFS('South West Spends'!$AH$1:$AH$5018,'South West Spends'!$A$1:$A$5018,'Institution by Framework Totals'!B341,'South West Spends'!$C$1:$C$5018,'Institution by Framework Totals'!A341)</f>
        <v>0</v>
      </c>
      <c r="N341" s="1592">
        <f t="shared" si="26"/>
        <v>0</v>
      </c>
      <c r="O341" s="1592">
        <f t="shared" si="27"/>
        <v>0</v>
      </c>
      <c r="P341" s="1592">
        <f t="shared" si="28"/>
        <v>0</v>
      </c>
      <c r="Q341" s="14">
        <f t="shared" si="29"/>
        <v>0</v>
      </c>
    </row>
    <row r="342" spans="1:17" x14ac:dyDescent="0.2">
      <c r="A342" s="15" t="s">
        <v>135</v>
      </c>
      <c r="B342" s="13" t="s">
        <v>16</v>
      </c>
      <c r="C342" s="140">
        <f>VLOOKUP(B342,'Admin Fees.'!$A$1:$C$46,2,FALSE)</f>
        <v>7.4999999999999997E-3</v>
      </c>
      <c r="D342" s="506">
        <f>SUMIFS('Inst. by Framework &amp; Suppliers'!$D$2:$D$5720,'Inst. by Framework &amp; Suppliers'!$A$2:$A$5720,$A342,'Inst. by Framework &amp; Suppliers'!$B$2:$B$5720,$B342)</f>
        <v>4190.3099999999995</v>
      </c>
      <c r="E342" s="507">
        <f>SUMIFS('Inst. by Framework &amp; Suppliers'!$E$2:$E$5720,'Inst. by Framework &amp; Suppliers'!$A$2:$A$5720,$A342,'Inst. by Framework &amp; Suppliers'!$B$2:$B$5720,$B342)</f>
        <v>23745.079999999998</v>
      </c>
      <c r="F342" s="507">
        <f>SUMIFS('Inst. by Framework &amp; Suppliers'!F$2:F$5720,'Inst. by Framework &amp; Suppliers'!$B$2:$B$5720,$B$2:$B$5336,'Inst. by Framework &amp; Suppliers'!$A$2:$A$5720,$A342)</f>
        <v>0</v>
      </c>
      <c r="G342" s="882">
        <f>SUMIFS('Inst. by Framework &amp; Suppliers'!G$2:G$5720,'Inst. by Framework &amp; Suppliers'!$B$2:$B$5720,$B$2:$B$5336,'Inst. by Framework &amp; Suppliers'!$A$2:$A$5720,$A342)</f>
        <v>0</v>
      </c>
      <c r="H342" s="1444">
        <f>SUMIFS('Inst. by Framework &amp; Suppliers'!H$2:H$5720,'Inst. by Framework &amp; Suppliers'!$B$2:$B$5720,$B$2:$B$5336,'Inst. by Framework &amp; Suppliers'!$A$2:$A$5720,$A342)</f>
        <v>0</v>
      </c>
      <c r="I342" s="1445">
        <f>SUMIFS('Inst. by Framework &amp; Suppliers'!I$2:I$5720,'Inst. by Framework &amp; Suppliers'!$B$2:$B$5720,$B$2:$B$5336,'Inst. by Framework &amp; Suppliers'!$A$2:$A$5720,$A342)</f>
        <v>0</v>
      </c>
      <c r="J342" s="1446">
        <f>SUMIFS('Inst. by Framework &amp; Suppliers'!J$2:J$5720,'Inst. by Framework &amp; Suppliers'!$B$2:$B$5720,$B$2:$B$5336,'Inst. by Framework &amp; Suppliers'!$A$2:$A$5720,$A342)</f>
        <v>0</v>
      </c>
      <c r="K342" s="24">
        <f>SUMIFS('Inst. by Framework &amp; Suppliers'!K$2:K$5720,'Inst. by Framework &amp; Suppliers'!$B$2:$B$5720,$B$2:$B$5336,'Inst. by Framework &amp; Suppliers'!$A$2:$A$5720,$A342)</f>
        <v>0</v>
      </c>
      <c r="L342" s="23">
        <f t="shared" si="25"/>
        <v>0</v>
      </c>
      <c r="M342" s="1592">
        <f>SUMIFS('South West Spends'!$AH$1:$AH$5018,'South West Spends'!$A$1:$A$5018,'Institution by Framework Totals'!B342,'South West Spends'!$C$1:$C$5018,'Institution by Framework Totals'!A342)</f>
        <v>0</v>
      </c>
      <c r="N342" s="1592">
        <f t="shared" si="26"/>
        <v>0</v>
      </c>
      <c r="O342" s="1592">
        <f t="shared" si="27"/>
        <v>0</v>
      </c>
      <c r="P342" s="1592">
        <f t="shared" si="28"/>
        <v>0</v>
      </c>
      <c r="Q342" s="14">
        <f t="shared" si="29"/>
        <v>0</v>
      </c>
    </row>
    <row r="343" spans="1:17" x14ac:dyDescent="0.2">
      <c r="A343" s="15" t="s">
        <v>136</v>
      </c>
      <c r="B343" s="13" t="s">
        <v>16</v>
      </c>
      <c r="C343" s="140">
        <f>VLOOKUP(B343,'Admin Fees.'!$A$1:$C$46,2,FALSE)</f>
        <v>7.4999999999999997E-3</v>
      </c>
      <c r="D343" s="506">
        <f>SUMIFS('Inst. by Framework &amp; Suppliers'!$D$2:$D$5720,'Inst. by Framework &amp; Suppliers'!$A$2:$A$5720,$A343,'Inst. by Framework &amp; Suppliers'!$B$2:$B$5720,$B343)</f>
        <v>96024.43</v>
      </c>
      <c r="E343" s="507">
        <f>SUMIFS('Inst. by Framework &amp; Suppliers'!$E$2:$E$5720,'Inst. by Framework &amp; Suppliers'!$A$2:$A$5720,$A343,'Inst. by Framework &amp; Suppliers'!$B$2:$B$5720,$B343)</f>
        <v>54942.61</v>
      </c>
      <c r="F343" s="507">
        <f>SUMIFS('Inst. by Framework &amp; Suppliers'!F$2:F$5720,'Inst. by Framework &amp; Suppliers'!$B$2:$B$5720,$B$2:$B$5336,'Inst. by Framework &amp; Suppliers'!$A$2:$A$5720,$A343)</f>
        <v>0</v>
      </c>
      <c r="G343" s="882">
        <f>SUMIFS('Inst. by Framework &amp; Suppliers'!G$2:G$5720,'Inst. by Framework &amp; Suppliers'!$B$2:$B$5720,$B$2:$B$5336,'Inst. by Framework &amp; Suppliers'!$A$2:$A$5720,$A343)</f>
        <v>0</v>
      </c>
      <c r="H343" s="1444">
        <f>SUMIFS('Inst. by Framework &amp; Suppliers'!H$2:H$5720,'Inst. by Framework &amp; Suppliers'!$B$2:$B$5720,$B$2:$B$5336,'Inst. by Framework &amp; Suppliers'!$A$2:$A$5720,$A343)</f>
        <v>0</v>
      </c>
      <c r="I343" s="1445">
        <f>SUMIFS('Inst. by Framework &amp; Suppliers'!I$2:I$5720,'Inst. by Framework &amp; Suppliers'!$B$2:$B$5720,$B$2:$B$5336,'Inst. by Framework &amp; Suppliers'!$A$2:$A$5720,$A343)</f>
        <v>0</v>
      </c>
      <c r="J343" s="1446">
        <f>SUMIFS('Inst. by Framework &amp; Suppliers'!J$2:J$5720,'Inst. by Framework &amp; Suppliers'!$B$2:$B$5720,$B$2:$B$5336,'Inst. by Framework &amp; Suppliers'!$A$2:$A$5720,$A343)</f>
        <v>0</v>
      </c>
      <c r="K343" s="24">
        <f>SUMIFS('Inst. by Framework &amp; Suppliers'!K$2:K$5720,'Inst. by Framework &amp; Suppliers'!$B$2:$B$5720,$B$2:$B$5336,'Inst. by Framework &amp; Suppliers'!$A$2:$A$5720,$A343)</f>
        <v>0</v>
      </c>
      <c r="L343" s="23">
        <f t="shared" si="25"/>
        <v>0</v>
      </c>
      <c r="M343" s="1592">
        <f>SUMIFS('South West Spends'!$AH$1:$AH$5018,'South West Spends'!$A$1:$A$5018,'Institution by Framework Totals'!B343,'South West Spends'!$C$1:$C$5018,'Institution by Framework Totals'!A343)</f>
        <v>0</v>
      </c>
      <c r="N343" s="1592">
        <f t="shared" si="26"/>
        <v>0</v>
      </c>
      <c r="O343" s="1592">
        <f t="shared" si="27"/>
        <v>0</v>
      </c>
      <c r="P343" s="1592">
        <f t="shared" si="28"/>
        <v>0</v>
      </c>
      <c r="Q343" s="14">
        <f t="shared" si="29"/>
        <v>0</v>
      </c>
    </row>
    <row r="344" spans="1:17" x14ac:dyDescent="0.2">
      <c r="A344" s="15" t="s">
        <v>137</v>
      </c>
      <c r="B344" s="13" t="s">
        <v>16</v>
      </c>
      <c r="C344" s="140">
        <f>VLOOKUP(B344,'Admin Fees.'!$A$1:$C$46,2,FALSE)</f>
        <v>7.4999999999999997E-3</v>
      </c>
      <c r="D344" s="506">
        <f>SUMIFS('Inst. by Framework &amp; Suppliers'!$D$2:$D$5720,'Inst. by Framework &amp; Suppliers'!$A$2:$A$5720,$A344,'Inst. by Framework &amp; Suppliers'!$B$2:$B$5720,$B344)</f>
        <v>14511.390000000001</v>
      </c>
      <c r="E344" s="507">
        <f>SUMIFS('Inst. by Framework &amp; Suppliers'!$E$2:$E$5720,'Inst. by Framework &amp; Suppliers'!$A$2:$A$5720,$A344,'Inst. by Framework &amp; Suppliers'!$B$2:$B$5720,$B344)</f>
        <v>17694.29</v>
      </c>
      <c r="F344" s="507">
        <f>SUMIFS('Inst. by Framework &amp; Suppliers'!F$2:F$5720,'Inst. by Framework &amp; Suppliers'!$B$2:$B$5720,$B$2:$B$5336,'Inst. by Framework &amp; Suppliers'!$A$2:$A$5720,$A344)</f>
        <v>0</v>
      </c>
      <c r="G344" s="882">
        <f>SUMIFS('Inst. by Framework &amp; Suppliers'!G$2:G$5720,'Inst. by Framework &amp; Suppliers'!$B$2:$B$5720,$B$2:$B$5336,'Inst. by Framework &amp; Suppliers'!$A$2:$A$5720,$A344)</f>
        <v>0</v>
      </c>
      <c r="H344" s="1444">
        <f>SUMIFS('Inst. by Framework &amp; Suppliers'!H$2:H$5720,'Inst. by Framework &amp; Suppliers'!$B$2:$B$5720,$B$2:$B$5336,'Inst. by Framework &amp; Suppliers'!$A$2:$A$5720,$A344)</f>
        <v>0</v>
      </c>
      <c r="I344" s="1445">
        <f>SUMIFS('Inst. by Framework &amp; Suppliers'!I$2:I$5720,'Inst. by Framework &amp; Suppliers'!$B$2:$B$5720,$B$2:$B$5336,'Inst. by Framework &amp; Suppliers'!$A$2:$A$5720,$A344)</f>
        <v>0</v>
      </c>
      <c r="J344" s="1446">
        <f>SUMIFS('Inst. by Framework &amp; Suppliers'!J$2:J$5720,'Inst. by Framework &amp; Suppliers'!$B$2:$B$5720,$B$2:$B$5336,'Inst. by Framework &amp; Suppliers'!$A$2:$A$5720,$A344)</f>
        <v>0</v>
      </c>
      <c r="K344" s="24">
        <f>SUMIFS('Inst. by Framework &amp; Suppliers'!K$2:K$5720,'Inst. by Framework &amp; Suppliers'!$B$2:$B$5720,$B$2:$B$5336,'Inst. by Framework &amp; Suppliers'!$A$2:$A$5720,$A344)</f>
        <v>0</v>
      </c>
      <c r="L344" s="23">
        <f t="shared" si="25"/>
        <v>0</v>
      </c>
      <c r="M344" s="1592">
        <f>SUMIFS('South West Spends'!$AH$1:$AH$5018,'South West Spends'!$A$1:$A$5018,'Institution by Framework Totals'!B344,'South West Spends'!$C$1:$C$5018,'Institution by Framework Totals'!A344)</f>
        <v>0</v>
      </c>
      <c r="N344" s="1592">
        <f t="shared" si="26"/>
        <v>0</v>
      </c>
      <c r="O344" s="1592">
        <f t="shared" si="27"/>
        <v>0</v>
      </c>
      <c r="P344" s="1592">
        <f t="shared" si="28"/>
        <v>0</v>
      </c>
      <c r="Q344" s="14">
        <f t="shared" si="29"/>
        <v>0</v>
      </c>
    </row>
    <row r="345" spans="1:17" x14ac:dyDescent="0.2">
      <c r="A345" s="15" t="s">
        <v>138</v>
      </c>
      <c r="B345" s="13" t="s">
        <v>16</v>
      </c>
      <c r="C345" s="140">
        <f>VLOOKUP(B345,'Admin Fees.'!$A$1:$C$46,2,FALSE)</f>
        <v>7.4999999999999997E-3</v>
      </c>
      <c r="D345" s="506">
        <f>SUMIFS('Inst. by Framework &amp; Suppliers'!$D$2:$D$5720,'Inst. by Framework &amp; Suppliers'!$A$2:$A$5720,$A345,'Inst. by Framework &amp; Suppliers'!$B$2:$B$5720,$B345)</f>
        <v>2761.15</v>
      </c>
      <c r="E345" s="507">
        <f>SUMIFS('Inst. by Framework &amp; Suppliers'!$E$2:$E$5720,'Inst. by Framework &amp; Suppliers'!$A$2:$A$5720,$A345,'Inst. by Framework &amp; Suppliers'!$B$2:$B$5720,$B345)</f>
        <v>1565.8500000000001</v>
      </c>
      <c r="F345" s="507">
        <f>SUMIFS('Inst. by Framework &amp; Suppliers'!F$2:F$5720,'Inst. by Framework &amp; Suppliers'!$B$2:$B$5720,$B$2:$B$5336,'Inst. by Framework &amp; Suppliers'!$A$2:$A$5720,$A345)</f>
        <v>0</v>
      </c>
      <c r="G345" s="882">
        <f>SUMIFS('Inst. by Framework &amp; Suppliers'!G$2:G$5720,'Inst. by Framework &amp; Suppliers'!$B$2:$B$5720,$B$2:$B$5336,'Inst. by Framework &amp; Suppliers'!$A$2:$A$5720,$A345)</f>
        <v>0</v>
      </c>
      <c r="H345" s="1444">
        <f>SUMIFS('Inst. by Framework &amp; Suppliers'!H$2:H$5720,'Inst. by Framework &amp; Suppliers'!$B$2:$B$5720,$B$2:$B$5336,'Inst. by Framework &amp; Suppliers'!$A$2:$A$5720,$A345)</f>
        <v>0</v>
      </c>
      <c r="I345" s="1445">
        <f>SUMIFS('Inst. by Framework &amp; Suppliers'!I$2:I$5720,'Inst. by Framework &amp; Suppliers'!$B$2:$B$5720,$B$2:$B$5336,'Inst. by Framework &amp; Suppliers'!$A$2:$A$5720,$A345)</f>
        <v>0</v>
      </c>
      <c r="J345" s="1446">
        <f>SUMIFS('Inst. by Framework &amp; Suppliers'!J$2:J$5720,'Inst. by Framework &amp; Suppliers'!$B$2:$B$5720,$B$2:$B$5336,'Inst. by Framework &amp; Suppliers'!$A$2:$A$5720,$A345)</f>
        <v>0</v>
      </c>
      <c r="K345" s="24">
        <f>SUMIFS('Inst. by Framework &amp; Suppliers'!K$2:K$5720,'Inst. by Framework &amp; Suppliers'!$B$2:$B$5720,$B$2:$B$5336,'Inst. by Framework &amp; Suppliers'!$A$2:$A$5720,$A345)</f>
        <v>0</v>
      </c>
      <c r="L345" s="23">
        <f t="shared" si="25"/>
        <v>0</v>
      </c>
      <c r="M345" s="1592">
        <f>SUMIFS('South West Spends'!$AH$1:$AH$5018,'South West Spends'!$A$1:$A$5018,'Institution by Framework Totals'!B345,'South West Spends'!$C$1:$C$5018,'Institution by Framework Totals'!A345)</f>
        <v>0</v>
      </c>
      <c r="N345" s="1592">
        <f t="shared" si="26"/>
        <v>0</v>
      </c>
      <c r="O345" s="1592">
        <f t="shared" si="27"/>
        <v>0</v>
      </c>
      <c r="P345" s="1592">
        <f t="shared" si="28"/>
        <v>0</v>
      </c>
      <c r="Q345" s="14">
        <f t="shared" si="29"/>
        <v>0</v>
      </c>
    </row>
    <row r="346" spans="1:17" x14ac:dyDescent="0.2">
      <c r="A346" s="15" t="s">
        <v>139</v>
      </c>
      <c r="B346" s="13" t="s">
        <v>16</v>
      </c>
      <c r="C346" s="140">
        <f>VLOOKUP(B346,'Admin Fees.'!$A$1:$C$46,2,FALSE)</f>
        <v>7.4999999999999997E-3</v>
      </c>
      <c r="D346" s="506">
        <f>SUMIFS('Inst. by Framework &amp; Suppliers'!$D$2:$D$5720,'Inst. by Framework &amp; Suppliers'!$A$2:$A$5720,$A346,'Inst. by Framework &amp; Suppliers'!$B$2:$B$5720,$B346)</f>
        <v>12833.529999999999</v>
      </c>
      <c r="E346" s="507">
        <f>SUMIFS('Inst. by Framework &amp; Suppliers'!$E$2:$E$5720,'Inst. by Framework &amp; Suppliers'!$A$2:$A$5720,$A346,'Inst. by Framework &amp; Suppliers'!$B$2:$B$5720,$B346)</f>
        <v>12663.160000000002</v>
      </c>
      <c r="F346" s="507">
        <f>SUMIFS('Inst. by Framework &amp; Suppliers'!F$2:F$5720,'Inst. by Framework &amp; Suppliers'!$B$2:$B$5720,$B$2:$B$5336,'Inst. by Framework &amp; Suppliers'!$A$2:$A$5720,$A346)</f>
        <v>0</v>
      </c>
      <c r="G346" s="882">
        <f>SUMIFS('Inst. by Framework &amp; Suppliers'!G$2:G$5720,'Inst. by Framework &amp; Suppliers'!$B$2:$B$5720,$B$2:$B$5336,'Inst. by Framework &amp; Suppliers'!$A$2:$A$5720,$A346)</f>
        <v>0</v>
      </c>
      <c r="H346" s="1444">
        <f>SUMIFS('Inst. by Framework &amp; Suppliers'!H$2:H$5720,'Inst. by Framework &amp; Suppliers'!$B$2:$B$5720,$B$2:$B$5336,'Inst. by Framework &amp; Suppliers'!$A$2:$A$5720,$A346)</f>
        <v>0</v>
      </c>
      <c r="I346" s="1445">
        <f>SUMIFS('Inst. by Framework &amp; Suppliers'!I$2:I$5720,'Inst. by Framework &amp; Suppliers'!$B$2:$B$5720,$B$2:$B$5336,'Inst. by Framework &amp; Suppliers'!$A$2:$A$5720,$A346)</f>
        <v>0</v>
      </c>
      <c r="J346" s="1446">
        <f>SUMIFS('Inst. by Framework &amp; Suppliers'!J$2:J$5720,'Inst. by Framework &amp; Suppliers'!$B$2:$B$5720,$B$2:$B$5336,'Inst. by Framework &amp; Suppliers'!$A$2:$A$5720,$A346)</f>
        <v>0</v>
      </c>
      <c r="K346" s="24">
        <f>SUMIFS('Inst. by Framework &amp; Suppliers'!K$2:K$5720,'Inst. by Framework &amp; Suppliers'!$B$2:$B$5720,$B$2:$B$5336,'Inst. by Framework &amp; Suppliers'!$A$2:$A$5720,$A346)</f>
        <v>0</v>
      </c>
      <c r="L346" s="23">
        <f t="shared" si="25"/>
        <v>0</v>
      </c>
      <c r="M346" s="1592">
        <f>SUMIFS('South West Spends'!$AH$1:$AH$5018,'South West Spends'!$A$1:$A$5018,'Institution by Framework Totals'!B346,'South West Spends'!$C$1:$C$5018,'Institution by Framework Totals'!A346)</f>
        <v>0</v>
      </c>
      <c r="N346" s="1592">
        <f t="shared" si="26"/>
        <v>0</v>
      </c>
      <c r="O346" s="1592">
        <f t="shared" si="27"/>
        <v>0</v>
      </c>
      <c r="P346" s="1592">
        <f t="shared" si="28"/>
        <v>0</v>
      </c>
      <c r="Q346" s="14">
        <f t="shared" si="29"/>
        <v>0</v>
      </c>
    </row>
    <row r="347" spans="1:17" x14ac:dyDescent="0.2">
      <c r="A347" s="15" t="s">
        <v>140</v>
      </c>
      <c r="B347" s="13" t="s">
        <v>16</v>
      </c>
      <c r="C347" s="140">
        <f>VLOOKUP(B347,'Admin Fees.'!$A$1:$C$46,2,FALSE)</f>
        <v>7.4999999999999997E-3</v>
      </c>
      <c r="D347" s="506">
        <f>SUMIFS('Inst. by Framework &amp; Suppliers'!$D$2:$D$5720,'Inst. by Framework &amp; Suppliers'!$A$2:$A$5720,$A347,'Inst. by Framework &amp; Suppliers'!$B$2:$B$5720,$B347)</f>
        <v>6290.2999999999993</v>
      </c>
      <c r="E347" s="507">
        <f>SUMIFS('Inst. by Framework &amp; Suppliers'!$E$2:$E$5720,'Inst. by Framework &amp; Suppliers'!$A$2:$A$5720,$A347,'Inst. by Framework &amp; Suppliers'!$B$2:$B$5720,$B347)</f>
        <v>33668.51</v>
      </c>
      <c r="F347" s="507">
        <f>SUMIFS('Inst. by Framework &amp; Suppliers'!F$2:F$5720,'Inst. by Framework &amp; Suppliers'!$B$2:$B$5720,$B$2:$B$5336,'Inst. by Framework &amp; Suppliers'!$A$2:$A$5720,$A347)</f>
        <v>0</v>
      </c>
      <c r="G347" s="882">
        <f>SUMIFS('Inst. by Framework &amp; Suppliers'!G$2:G$5720,'Inst. by Framework &amp; Suppliers'!$B$2:$B$5720,$B$2:$B$5336,'Inst. by Framework &amp; Suppliers'!$A$2:$A$5720,$A347)</f>
        <v>0</v>
      </c>
      <c r="H347" s="1444">
        <f>SUMIFS('Inst. by Framework &amp; Suppliers'!H$2:H$5720,'Inst. by Framework &amp; Suppliers'!$B$2:$B$5720,$B$2:$B$5336,'Inst. by Framework &amp; Suppliers'!$A$2:$A$5720,$A347)</f>
        <v>0</v>
      </c>
      <c r="I347" s="1445">
        <f>SUMIFS('Inst. by Framework &amp; Suppliers'!I$2:I$5720,'Inst. by Framework &amp; Suppliers'!$B$2:$B$5720,$B$2:$B$5336,'Inst. by Framework &amp; Suppliers'!$A$2:$A$5720,$A347)</f>
        <v>0</v>
      </c>
      <c r="J347" s="1446">
        <f>SUMIFS('Inst. by Framework &amp; Suppliers'!J$2:J$5720,'Inst. by Framework &amp; Suppliers'!$B$2:$B$5720,$B$2:$B$5336,'Inst. by Framework &amp; Suppliers'!$A$2:$A$5720,$A347)</f>
        <v>0</v>
      </c>
      <c r="K347" s="24">
        <f>SUMIFS('Inst. by Framework &amp; Suppliers'!K$2:K$5720,'Inst. by Framework &amp; Suppliers'!$B$2:$B$5720,$B$2:$B$5336,'Inst. by Framework &amp; Suppliers'!$A$2:$A$5720,$A347)</f>
        <v>0</v>
      </c>
      <c r="L347" s="23">
        <f t="shared" si="25"/>
        <v>0</v>
      </c>
      <c r="M347" s="1592">
        <f>SUMIFS('South West Spends'!$AH$1:$AH$5018,'South West Spends'!$A$1:$A$5018,'Institution by Framework Totals'!B347,'South West Spends'!$C$1:$C$5018,'Institution by Framework Totals'!A347)</f>
        <v>0</v>
      </c>
      <c r="N347" s="1592">
        <f t="shared" si="26"/>
        <v>0</v>
      </c>
      <c r="O347" s="1592">
        <f t="shared" si="27"/>
        <v>0</v>
      </c>
      <c r="P347" s="1592">
        <f t="shared" si="28"/>
        <v>0</v>
      </c>
      <c r="Q347" s="14">
        <f t="shared" si="29"/>
        <v>0</v>
      </c>
    </row>
    <row r="348" spans="1:17" x14ac:dyDescent="0.2">
      <c r="A348" s="15" t="s">
        <v>156</v>
      </c>
      <c r="B348" s="13" t="s">
        <v>16</v>
      </c>
      <c r="C348" s="140">
        <f>VLOOKUP(B348,'Admin Fees.'!$A$1:$C$46,2,FALSE)</f>
        <v>7.4999999999999997E-3</v>
      </c>
      <c r="D348" s="506">
        <f>SUMIFS('Inst. by Framework &amp; Suppliers'!$D$2:$D$5720,'Inst. by Framework &amp; Suppliers'!$A$2:$A$5720,$A348,'Inst. by Framework &amp; Suppliers'!$B$2:$B$5720,$B348)</f>
        <v>3582.13</v>
      </c>
      <c r="E348" s="507">
        <f>SUMIFS('Inst. by Framework &amp; Suppliers'!$E$2:$E$5720,'Inst. by Framework &amp; Suppliers'!$A$2:$A$5720,$A348,'Inst. by Framework &amp; Suppliers'!$B$2:$B$5720,$B348)</f>
        <v>3025.3</v>
      </c>
      <c r="F348" s="507">
        <f>SUMIFS('Inst. by Framework &amp; Suppliers'!F$2:F$5720,'Inst. by Framework &amp; Suppliers'!$B$2:$B$5720,$B$2:$B$5336,'Inst. by Framework &amp; Suppliers'!$A$2:$A$5720,$A348)</f>
        <v>0</v>
      </c>
      <c r="G348" s="882">
        <f>SUMIFS('Inst. by Framework &amp; Suppliers'!G$2:G$5720,'Inst. by Framework &amp; Suppliers'!$B$2:$B$5720,$B$2:$B$5336,'Inst. by Framework &amp; Suppliers'!$A$2:$A$5720,$A348)</f>
        <v>0</v>
      </c>
      <c r="H348" s="1444">
        <f>SUMIFS('Inst. by Framework &amp; Suppliers'!H$2:H$5720,'Inst. by Framework &amp; Suppliers'!$B$2:$B$5720,$B$2:$B$5336,'Inst. by Framework &amp; Suppliers'!$A$2:$A$5720,$A348)</f>
        <v>0</v>
      </c>
      <c r="I348" s="1445">
        <f>SUMIFS('Inst. by Framework &amp; Suppliers'!I$2:I$5720,'Inst. by Framework &amp; Suppliers'!$B$2:$B$5720,$B$2:$B$5336,'Inst. by Framework &amp; Suppliers'!$A$2:$A$5720,$A348)</f>
        <v>0</v>
      </c>
      <c r="J348" s="1446">
        <f>SUMIFS('Inst. by Framework &amp; Suppliers'!J$2:J$5720,'Inst. by Framework &amp; Suppliers'!$B$2:$B$5720,$B$2:$B$5336,'Inst. by Framework &amp; Suppliers'!$A$2:$A$5720,$A348)</f>
        <v>0</v>
      </c>
      <c r="K348" s="24">
        <f>SUMIFS('Inst. by Framework &amp; Suppliers'!K$2:K$5720,'Inst. by Framework &amp; Suppliers'!$B$2:$B$5720,$B$2:$B$5336,'Inst. by Framework &amp; Suppliers'!$A$2:$A$5720,$A348)</f>
        <v>0</v>
      </c>
      <c r="L348" s="23">
        <f t="shared" si="25"/>
        <v>0</v>
      </c>
      <c r="M348" s="1592">
        <f>SUMIFS('South West Spends'!$AH$1:$AH$5018,'South West Spends'!$A$1:$A$5018,'Institution by Framework Totals'!B348,'South West Spends'!$C$1:$C$5018,'Institution by Framework Totals'!A348)</f>
        <v>0</v>
      </c>
      <c r="N348" s="1592">
        <f t="shared" si="26"/>
        <v>0</v>
      </c>
      <c r="O348" s="1592">
        <f t="shared" si="27"/>
        <v>0</v>
      </c>
      <c r="P348" s="1592">
        <f t="shared" si="28"/>
        <v>0</v>
      </c>
      <c r="Q348" s="14">
        <f t="shared" si="29"/>
        <v>0</v>
      </c>
    </row>
    <row r="349" spans="1:17" x14ac:dyDescent="0.2">
      <c r="A349" s="15" t="s">
        <v>148</v>
      </c>
      <c r="B349" s="13" t="s">
        <v>16</v>
      </c>
      <c r="C349" s="140">
        <f>VLOOKUP(B349,'Admin Fees.'!$A$1:$C$46,2,FALSE)</f>
        <v>7.4999999999999997E-3</v>
      </c>
      <c r="D349" s="506">
        <f>SUMIFS('Inst. by Framework &amp; Suppliers'!$D$2:$D$5720,'Inst. by Framework &amp; Suppliers'!$A$2:$A$5720,$A349,'Inst. by Framework &amp; Suppliers'!$B$2:$B$5720,$B349)</f>
        <v>19184.949999999997</v>
      </c>
      <c r="E349" s="507">
        <f>SUMIFS('Inst. by Framework &amp; Suppliers'!$E$2:$E$5720,'Inst. by Framework &amp; Suppliers'!$A$2:$A$5720,$A349,'Inst. by Framework &amp; Suppliers'!$B$2:$B$5720,$B349)</f>
        <v>28993.609999999993</v>
      </c>
      <c r="F349" s="507">
        <f>SUMIFS('Inst. by Framework &amp; Suppliers'!F$2:F$5720,'Inst. by Framework &amp; Suppliers'!$B$2:$B$5720,$B$2:$B$5336,'Inst. by Framework &amp; Suppliers'!$A$2:$A$5720,$A349)</f>
        <v>0</v>
      </c>
      <c r="G349" s="882">
        <f>SUMIFS('Inst. by Framework &amp; Suppliers'!G$2:G$5720,'Inst. by Framework &amp; Suppliers'!$B$2:$B$5720,$B$2:$B$5336,'Inst. by Framework &amp; Suppliers'!$A$2:$A$5720,$A349)</f>
        <v>0</v>
      </c>
      <c r="H349" s="1444">
        <f>SUMIFS('Inst. by Framework &amp; Suppliers'!H$2:H$5720,'Inst. by Framework &amp; Suppliers'!$B$2:$B$5720,$B$2:$B$5336,'Inst. by Framework &amp; Suppliers'!$A$2:$A$5720,$A349)</f>
        <v>0</v>
      </c>
      <c r="I349" s="1445">
        <f>SUMIFS('Inst. by Framework &amp; Suppliers'!I$2:I$5720,'Inst. by Framework &amp; Suppliers'!$B$2:$B$5720,$B$2:$B$5336,'Inst. by Framework &amp; Suppliers'!$A$2:$A$5720,$A349)</f>
        <v>0</v>
      </c>
      <c r="J349" s="1446">
        <f>SUMIFS('Inst. by Framework &amp; Suppliers'!J$2:J$5720,'Inst. by Framework &amp; Suppliers'!$B$2:$B$5720,$B$2:$B$5336,'Inst. by Framework &amp; Suppliers'!$A$2:$A$5720,$A349)</f>
        <v>0</v>
      </c>
      <c r="K349" s="24">
        <f>SUMIFS('Inst. by Framework &amp; Suppliers'!K$2:K$5720,'Inst. by Framework &amp; Suppliers'!$B$2:$B$5720,$B$2:$B$5336,'Inst. by Framework &amp; Suppliers'!$A$2:$A$5720,$A349)</f>
        <v>0</v>
      </c>
      <c r="L349" s="23">
        <f t="shared" si="25"/>
        <v>0</v>
      </c>
      <c r="M349" s="1592">
        <f>SUMIFS('South West Spends'!$AH$1:$AH$5018,'South West Spends'!$A$1:$A$5018,'Institution by Framework Totals'!B349,'South West Spends'!$C$1:$C$5018,'Institution by Framework Totals'!A349)</f>
        <v>0</v>
      </c>
      <c r="N349" s="1592">
        <f t="shared" si="26"/>
        <v>0</v>
      </c>
      <c r="O349" s="1592">
        <f t="shared" si="27"/>
        <v>0</v>
      </c>
      <c r="P349" s="1592">
        <f t="shared" si="28"/>
        <v>0</v>
      </c>
      <c r="Q349" s="14">
        <f t="shared" si="29"/>
        <v>0</v>
      </c>
    </row>
    <row r="350" spans="1:17" x14ac:dyDescent="0.2">
      <c r="A350" s="15" t="s">
        <v>153</v>
      </c>
      <c r="B350" s="13" t="s">
        <v>16</v>
      </c>
      <c r="C350" s="140">
        <f>VLOOKUP(B350,'Admin Fees.'!$A$1:$C$46,2,FALSE)</f>
        <v>7.4999999999999997E-3</v>
      </c>
      <c r="D350" s="506">
        <f>SUMIFS('Inst. by Framework &amp; Suppliers'!$D$2:$D$5720,'Inst. by Framework &amp; Suppliers'!$A$2:$A$5720,$A350,'Inst. by Framework &amp; Suppliers'!$B$2:$B$5720,$B350)</f>
        <v>455038.89000000007</v>
      </c>
      <c r="E350" s="507">
        <f>SUMIFS('Inst. by Framework &amp; Suppliers'!$E$2:$E$5720,'Inst. by Framework &amp; Suppliers'!$A$2:$A$5720,$A350,'Inst. by Framework &amp; Suppliers'!$B$2:$B$5720,$B350)</f>
        <v>462693.03</v>
      </c>
      <c r="F350" s="507">
        <f>SUMIFS('Inst. by Framework &amp; Suppliers'!F$2:F$5720,'Inst. by Framework &amp; Suppliers'!$B$2:$B$5720,$B$2:$B$5336,'Inst. by Framework &amp; Suppliers'!$A$2:$A$5720,$A350)</f>
        <v>0</v>
      </c>
      <c r="G350" s="882">
        <f>SUMIFS('Inst. by Framework &amp; Suppliers'!G$2:G$5720,'Inst. by Framework &amp; Suppliers'!$B$2:$B$5720,$B$2:$B$5336,'Inst. by Framework &amp; Suppliers'!$A$2:$A$5720,$A350)</f>
        <v>0</v>
      </c>
      <c r="H350" s="1444">
        <f>SUMIFS('Inst. by Framework &amp; Suppliers'!H$2:H$5720,'Inst. by Framework &amp; Suppliers'!$B$2:$B$5720,$B$2:$B$5336,'Inst. by Framework &amp; Suppliers'!$A$2:$A$5720,$A350)</f>
        <v>0</v>
      </c>
      <c r="I350" s="1445">
        <f>SUMIFS('Inst. by Framework &amp; Suppliers'!I$2:I$5720,'Inst. by Framework &amp; Suppliers'!$B$2:$B$5720,$B$2:$B$5336,'Inst. by Framework &amp; Suppliers'!$A$2:$A$5720,$A350)</f>
        <v>0</v>
      </c>
      <c r="J350" s="1446">
        <f>SUMIFS('Inst. by Framework &amp; Suppliers'!J$2:J$5720,'Inst. by Framework &amp; Suppliers'!$B$2:$B$5720,$B$2:$B$5336,'Inst. by Framework &amp; Suppliers'!$A$2:$A$5720,$A350)</f>
        <v>0</v>
      </c>
      <c r="K350" s="24">
        <f>SUMIFS('Inst. by Framework &amp; Suppliers'!K$2:K$5720,'Inst. by Framework &amp; Suppliers'!$B$2:$B$5720,$B$2:$B$5336,'Inst. by Framework &amp; Suppliers'!$A$2:$A$5720,$A350)</f>
        <v>0</v>
      </c>
      <c r="L350" s="23">
        <f t="shared" si="25"/>
        <v>0</v>
      </c>
      <c r="M350" s="1592">
        <f>SUMIFS('South West Spends'!$AH$1:$AH$5018,'South West Spends'!$A$1:$A$5018,'Institution by Framework Totals'!B350,'South West Spends'!$C$1:$C$5018,'Institution by Framework Totals'!A350)</f>
        <v>0</v>
      </c>
      <c r="N350" s="1592">
        <f t="shared" si="26"/>
        <v>0</v>
      </c>
      <c r="O350" s="1592">
        <f t="shared" si="27"/>
        <v>0</v>
      </c>
      <c r="P350" s="1592">
        <f t="shared" si="28"/>
        <v>0</v>
      </c>
      <c r="Q350" s="14">
        <f t="shared" si="29"/>
        <v>0</v>
      </c>
    </row>
    <row r="351" spans="1:17" x14ac:dyDescent="0.2">
      <c r="A351" s="15" t="s">
        <v>141</v>
      </c>
      <c r="B351" s="13" t="s">
        <v>16</v>
      </c>
      <c r="C351" s="140">
        <f>VLOOKUP(B351,'Admin Fees.'!$A$1:$C$46,2,FALSE)</f>
        <v>7.4999999999999997E-3</v>
      </c>
      <c r="D351" s="506">
        <f>SUMIFS('Inst. by Framework &amp; Suppliers'!$D$2:$D$5720,'Inst. by Framework &amp; Suppliers'!$A$2:$A$5720,$A351,'Inst. by Framework &amp; Suppliers'!$B$2:$B$5720,$B351)</f>
        <v>232727.6</v>
      </c>
      <c r="E351" s="507">
        <f>SUMIFS('Inst. by Framework &amp; Suppliers'!$E$2:$E$5720,'Inst. by Framework &amp; Suppliers'!$A$2:$A$5720,$A351,'Inst. by Framework &amp; Suppliers'!$B$2:$B$5720,$B351)</f>
        <v>288905.3</v>
      </c>
      <c r="F351" s="507">
        <f>SUMIFS('Inst. by Framework &amp; Suppliers'!F$2:F$5720,'Inst. by Framework &amp; Suppliers'!$B$2:$B$5720,$B$2:$B$5336,'Inst. by Framework &amp; Suppliers'!$A$2:$A$5720,$A351)</f>
        <v>0</v>
      </c>
      <c r="G351" s="882">
        <f>SUMIFS('Inst. by Framework &amp; Suppliers'!G$2:G$5720,'Inst. by Framework &amp; Suppliers'!$B$2:$B$5720,$B$2:$B$5336,'Inst. by Framework &amp; Suppliers'!$A$2:$A$5720,$A351)</f>
        <v>0</v>
      </c>
      <c r="H351" s="1444">
        <f>SUMIFS('Inst. by Framework &amp; Suppliers'!H$2:H$5720,'Inst. by Framework &amp; Suppliers'!$B$2:$B$5720,$B$2:$B$5336,'Inst. by Framework &amp; Suppliers'!$A$2:$A$5720,$A351)</f>
        <v>0</v>
      </c>
      <c r="I351" s="1445">
        <f>SUMIFS('Inst. by Framework &amp; Suppliers'!I$2:I$5720,'Inst. by Framework &amp; Suppliers'!$B$2:$B$5720,$B$2:$B$5336,'Inst. by Framework &amp; Suppliers'!$A$2:$A$5720,$A351)</f>
        <v>0</v>
      </c>
      <c r="J351" s="1446">
        <f>SUMIFS('Inst. by Framework &amp; Suppliers'!J$2:J$5720,'Inst. by Framework &amp; Suppliers'!$B$2:$B$5720,$B$2:$B$5336,'Inst. by Framework &amp; Suppliers'!$A$2:$A$5720,$A351)</f>
        <v>0</v>
      </c>
      <c r="K351" s="24">
        <f>SUMIFS('Inst. by Framework &amp; Suppliers'!K$2:K$5720,'Inst. by Framework &amp; Suppliers'!$B$2:$B$5720,$B$2:$B$5336,'Inst. by Framework &amp; Suppliers'!$A$2:$A$5720,$A351)</f>
        <v>0</v>
      </c>
      <c r="L351" s="23">
        <f t="shared" si="25"/>
        <v>0</v>
      </c>
      <c r="M351" s="1592">
        <f>SUMIFS('South West Spends'!$AH$1:$AH$5018,'South West Spends'!$A$1:$A$5018,'Institution by Framework Totals'!B351,'South West Spends'!$C$1:$C$5018,'Institution by Framework Totals'!A351)</f>
        <v>0</v>
      </c>
      <c r="N351" s="1592">
        <f t="shared" si="26"/>
        <v>0</v>
      </c>
      <c r="O351" s="1592">
        <f t="shared" si="27"/>
        <v>0</v>
      </c>
      <c r="P351" s="1592">
        <f t="shared" si="28"/>
        <v>0</v>
      </c>
      <c r="Q351" s="14">
        <f t="shared" si="29"/>
        <v>0</v>
      </c>
    </row>
    <row r="352" spans="1:17" x14ac:dyDescent="0.2">
      <c r="A352" s="15" t="s">
        <v>142</v>
      </c>
      <c r="B352" s="13" t="s">
        <v>16</v>
      </c>
      <c r="C352" s="140">
        <f>VLOOKUP(B352,'Admin Fees.'!$A$1:$C$46,2,FALSE)</f>
        <v>7.4999999999999997E-3</v>
      </c>
      <c r="D352" s="506">
        <f>SUMIFS('Inst. by Framework &amp; Suppliers'!$D$2:$D$5720,'Inst. by Framework &amp; Suppliers'!$A$2:$A$5720,$A352,'Inst. by Framework &amp; Suppliers'!$B$2:$B$5720,$B352)</f>
        <v>347633.74</v>
      </c>
      <c r="E352" s="507">
        <f>SUMIFS('Inst. by Framework &amp; Suppliers'!$E$2:$E$5720,'Inst. by Framework &amp; Suppliers'!$A$2:$A$5720,$A352,'Inst. by Framework &amp; Suppliers'!$B$2:$B$5720,$B352)</f>
        <v>305428.67000000004</v>
      </c>
      <c r="F352" s="507">
        <f>SUMIFS('Inst. by Framework &amp; Suppliers'!F$2:F$5720,'Inst. by Framework &amp; Suppliers'!$B$2:$B$5720,$B$2:$B$5336,'Inst. by Framework &amp; Suppliers'!$A$2:$A$5720,$A352)</f>
        <v>0</v>
      </c>
      <c r="G352" s="882">
        <f>SUMIFS('Inst. by Framework &amp; Suppliers'!G$2:G$5720,'Inst. by Framework &amp; Suppliers'!$B$2:$B$5720,$B$2:$B$5336,'Inst. by Framework &amp; Suppliers'!$A$2:$A$5720,$A352)</f>
        <v>0</v>
      </c>
      <c r="H352" s="1444">
        <f>SUMIFS('Inst. by Framework &amp; Suppliers'!H$2:H$5720,'Inst. by Framework &amp; Suppliers'!$B$2:$B$5720,$B$2:$B$5336,'Inst. by Framework &amp; Suppliers'!$A$2:$A$5720,$A352)</f>
        <v>0</v>
      </c>
      <c r="I352" s="1445">
        <f>SUMIFS('Inst. by Framework &amp; Suppliers'!I$2:I$5720,'Inst. by Framework &amp; Suppliers'!$B$2:$B$5720,$B$2:$B$5336,'Inst. by Framework &amp; Suppliers'!$A$2:$A$5720,$A352)</f>
        <v>0</v>
      </c>
      <c r="J352" s="1446">
        <f>SUMIFS('Inst. by Framework &amp; Suppliers'!J$2:J$5720,'Inst. by Framework &amp; Suppliers'!$B$2:$B$5720,$B$2:$B$5336,'Inst. by Framework &amp; Suppliers'!$A$2:$A$5720,$A352)</f>
        <v>0</v>
      </c>
      <c r="K352" s="24">
        <f>SUMIFS('Inst. by Framework &amp; Suppliers'!K$2:K$5720,'Inst. by Framework &amp; Suppliers'!$B$2:$B$5720,$B$2:$B$5336,'Inst. by Framework &amp; Suppliers'!$A$2:$A$5720,$A352)</f>
        <v>0</v>
      </c>
      <c r="L352" s="23">
        <f t="shared" si="25"/>
        <v>0</v>
      </c>
      <c r="M352" s="1592">
        <f>SUMIFS('South West Spends'!$AH$1:$AH$5018,'South West Spends'!$A$1:$A$5018,'Institution by Framework Totals'!B352,'South West Spends'!$C$1:$C$5018,'Institution by Framework Totals'!A352)</f>
        <v>0</v>
      </c>
      <c r="N352" s="1592">
        <f t="shared" si="26"/>
        <v>0</v>
      </c>
      <c r="O352" s="1592">
        <f t="shared" si="27"/>
        <v>0</v>
      </c>
      <c r="P352" s="1592">
        <f t="shared" si="28"/>
        <v>0</v>
      </c>
      <c r="Q352" s="14">
        <f t="shared" si="29"/>
        <v>0</v>
      </c>
    </row>
    <row r="353" spans="1:17" x14ac:dyDescent="0.2">
      <c r="A353" s="15" t="s">
        <v>143</v>
      </c>
      <c r="B353" s="13" t="s">
        <v>16</v>
      </c>
      <c r="C353" s="140">
        <f>VLOOKUP(B353,'Admin Fees.'!$A$1:$C$46,2,FALSE)</f>
        <v>7.4999999999999997E-3</v>
      </c>
      <c r="D353" s="506">
        <f>SUMIFS('Inst. by Framework &amp; Suppliers'!$D$2:$D$5720,'Inst. by Framework &amp; Suppliers'!$A$2:$A$5720,$A353,'Inst. by Framework &amp; Suppliers'!$B$2:$B$5720,$B353)</f>
        <v>383065.4</v>
      </c>
      <c r="E353" s="507">
        <f>SUMIFS('Inst. by Framework &amp; Suppliers'!$E$2:$E$5720,'Inst. by Framework &amp; Suppliers'!$A$2:$A$5720,$A353,'Inst. by Framework &amp; Suppliers'!$B$2:$B$5720,$B353)</f>
        <v>324658.28000000003</v>
      </c>
      <c r="F353" s="507">
        <f>SUMIFS('Inst. by Framework &amp; Suppliers'!F$2:F$5720,'Inst. by Framework &amp; Suppliers'!$B$2:$B$5720,$B$2:$B$5336,'Inst. by Framework &amp; Suppliers'!$A$2:$A$5720,$A353)</f>
        <v>0</v>
      </c>
      <c r="G353" s="882">
        <f>SUMIFS('Inst. by Framework &amp; Suppliers'!G$2:G$5720,'Inst. by Framework &amp; Suppliers'!$B$2:$B$5720,$B$2:$B$5336,'Inst. by Framework &amp; Suppliers'!$A$2:$A$5720,$A353)</f>
        <v>0</v>
      </c>
      <c r="H353" s="1444">
        <f>SUMIFS('Inst. by Framework &amp; Suppliers'!H$2:H$5720,'Inst. by Framework &amp; Suppliers'!$B$2:$B$5720,$B$2:$B$5336,'Inst. by Framework &amp; Suppliers'!$A$2:$A$5720,$A353)</f>
        <v>0</v>
      </c>
      <c r="I353" s="1445">
        <f>SUMIFS('Inst. by Framework &amp; Suppliers'!I$2:I$5720,'Inst. by Framework &amp; Suppliers'!$B$2:$B$5720,$B$2:$B$5336,'Inst. by Framework &amp; Suppliers'!$A$2:$A$5720,$A353)</f>
        <v>0</v>
      </c>
      <c r="J353" s="1446">
        <f>SUMIFS('Inst. by Framework &amp; Suppliers'!J$2:J$5720,'Inst. by Framework &amp; Suppliers'!$B$2:$B$5720,$B$2:$B$5336,'Inst. by Framework &amp; Suppliers'!$A$2:$A$5720,$A353)</f>
        <v>0</v>
      </c>
      <c r="K353" s="24">
        <f>SUMIFS('Inst. by Framework &amp; Suppliers'!K$2:K$5720,'Inst. by Framework &amp; Suppliers'!$B$2:$B$5720,$B$2:$B$5336,'Inst. by Framework &amp; Suppliers'!$A$2:$A$5720,$A353)</f>
        <v>0</v>
      </c>
      <c r="L353" s="23">
        <f t="shared" si="25"/>
        <v>0</v>
      </c>
      <c r="M353" s="1592">
        <f>SUMIFS('South West Spends'!$AH$1:$AH$5018,'South West Spends'!$A$1:$A$5018,'Institution by Framework Totals'!B353,'South West Spends'!$C$1:$C$5018,'Institution by Framework Totals'!A353)</f>
        <v>0</v>
      </c>
      <c r="N353" s="1592">
        <f t="shared" si="26"/>
        <v>0</v>
      </c>
      <c r="O353" s="1592">
        <f t="shared" si="27"/>
        <v>0</v>
      </c>
      <c r="P353" s="1592">
        <f t="shared" si="28"/>
        <v>0</v>
      </c>
      <c r="Q353" s="14">
        <f t="shared" si="29"/>
        <v>0</v>
      </c>
    </row>
    <row r="354" spans="1:17" x14ac:dyDescent="0.2">
      <c r="A354" s="15" t="s">
        <v>144</v>
      </c>
      <c r="B354" s="13" t="s">
        <v>16</v>
      </c>
      <c r="C354" s="140">
        <f>VLOOKUP(B354,'Admin Fees.'!$A$1:$C$46,2,FALSE)</f>
        <v>7.4999999999999997E-3</v>
      </c>
      <c r="D354" s="506">
        <f>SUMIFS('Inst. by Framework &amp; Suppliers'!$D$2:$D$5720,'Inst. by Framework &amp; Suppliers'!$A$2:$A$5720,$A354,'Inst. by Framework &amp; Suppliers'!$B$2:$B$5720,$B354)</f>
        <v>266958.33</v>
      </c>
      <c r="E354" s="507">
        <f>SUMIFS('Inst. by Framework &amp; Suppliers'!$E$2:$E$5720,'Inst. by Framework &amp; Suppliers'!$A$2:$A$5720,$A354,'Inst. by Framework &amp; Suppliers'!$B$2:$B$5720,$B354)</f>
        <v>234785.19999999998</v>
      </c>
      <c r="F354" s="507">
        <f>SUMIFS('Inst. by Framework &amp; Suppliers'!F$2:F$5720,'Inst. by Framework &amp; Suppliers'!$B$2:$B$5720,$B$2:$B$5336,'Inst. by Framework &amp; Suppliers'!$A$2:$A$5720,$A354)</f>
        <v>0</v>
      </c>
      <c r="G354" s="882">
        <f>SUMIFS('Inst. by Framework &amp; Suppliers'!G$2:G$5720,'Inst. by Framework &amp; Suppliers'!$B$2:$B$5720,$B$2:$B$5336,'Inst. by Framework &amp; Suppliers'!$A$2:$A$5720,$A354)</f>
        <v>0</v>
      </c>
      <c r="H354" s="1444">
        <f>SUMIFS('Inst. by Framework &amp; Suppliers'!H$2:H$5720,'Inst. by Framework &amp; Suppliers'!$B$2:$B$5720,$B$2:$B$5336,'Inst. by Framework &amp; Suppliers'!$A$2:$A$5720,$A354)</f>
        <v>0</v>
      </c>
      <c r="I354" s="1445">
        <f>SUMIFS('Inst. by Framework &amp; Suppliers'!I$2:I$5720,'Inst. by Framework &amp; Suppliers'!$B$2:$B$5720,$B$2:$B$5336,'Inst. by Framework &amp; Suppliers'!$A$2:$A$5720,$A354)</f>
        <v>0</v>
      </c>
      <c r="J354" s="1446">
        <f>SUMIFS('Inst. by Framework &amp; Suppliers'!J$2:J$5720,'Inst. by Framework &amp; Suppliers'!$B$2:$B$5720,$B$2:$B$5336,'Inst. by Framework &amp; Suppliers'!$A$2:$A$5720,$A354)</f>
        <v>0</v>
      </c>
      <c r="K354" s="24">
        <f>SUMIFS('Inst. by Framework &amp; Suppliers'!K$2:K$5720,'Inst. by Framework &amp; Suppliers'!$B$2:$B$5720,$B$2:$B$5336,'Inst. by Framework &amp; Suppliers'!$A$2:$A$5720,$A354)</f>
        <v>0</v>
      </c>
      <c r="L354" s="23">
        <f t="shared" si="25"/>
        <v>0</v>
      </c>
      <c r="M354" s="1592">
        <f>SUMIFS('South West Spends'!$AH$1:$AH$5018,'South West Spends'!$A$1:$A$5018,'Institution by Framework Totals'!B354,'South West Spends'!$C$1:$C$5018,'Institution by Framework Totals'!A354)</f>
        <v>0</v>
      </c>
      <c r="N354" s="1592">
        <f t="shared" si="26"/>
        <v>0</v>
      </c>
      <c r="O354" s="1592">
        <f t="shared" si="27"/>
        <v>0</v>
      </c>
      <c r="P354" s="1592">
        <f t="shared" si="28"/>
        <v>0</v>
      </c>
      <c r="Q354" s="14">
        <f t="shared" si="29"/>
        <v>0</v>
      </c>
    </row>
    <row r="355" spans="1:17" x14ac:dyDescent="0.2">
      <c r="A355" s="15" t="s">
        <v>170</v>
      </c>
      <c r="B355" s="13" t="s">
        <v>16</v>
      </c>
      <c r="C355" s="140">
        <f>VLOOKUP(B355,'Admin Fees.'!$A$1:$C$46,2,FALSE)</f>
        <v>7.4999999999999997E-3</v>
      </c>
      <c r="D355" s="506">
        <f>SUMIFS('Inst. by Framework &amp; Suppliers'!$D$2:$D$5720,'Inst. by Framework &amp; Suppliers'!$A$2:$A$5720,$A355,'Inst. by Framework &amp; Suppliers'!$B$2:$B$5720,$B355)</f>
        <v>110099.29000000001</v>
      </c>
      <c r="E355" s="507">
        <f>SUMIFS('Inst. by Framework &amp; Suppliers'!$E$2:$E$5720,'Inst. by Framework &amp; Suppliers'!$A$2:$A$5720,$A355,'Inst. by Framework &amp; Suppliers'!$B$2:$B$5720,$B355)</f>
        <v>137843.70000000001</v>
      </c>
      <c r="F355" s="507">
        <f>SUMIFS('Inst. by Framework &amp; Suppliers'!F$2:F$5720,'Inst. by Framework &amp; Suppliers'!$B$2:$B$5720,$B$2:$B$5336,'Inst. by Framework &amp; Suppliers'!$A$2:$A$5720,$A355)</f>
        <v>0</v>
      </c>
      <c r="G355" s="882">
        <f>SUMIFS('Inst. by Framework &amp; Suppliers'!G$2:G$5720,'Inst. by Framework &amp; Suppliers'!$B$2:$B$5720,$B$2:$B$5336,'Inst. by Framework &amp; Suppliers'!$A$2:$A$5720,$A355)</f>
        <v>0</v>
      </c>
      <c r="H355" s="1444">
        <f>SUMIFS('Inst. by Framework &amp; Suppliers'!H$2:H$5720,'Inst. by Framework &amp; Suppliers'!$B$2:$B$5720,$B$2:$B$5336,'Inst. by Framework &amp; Suppliers'!$A$2:$A$5720,$A355)</f>
        <v>0</v>
      </c>
      <c r="I355" s="1445">
        <f>SUMIFS('Inst. by Framework &amp; Suppliers'!I$2:I$5720,'Inst. by Framework &amp; Suppliers'!$B$2:$B$5720,$B$2:$B$5336,'Inst. by Framework &amp; Suppliers'!$A$2:$A$5720,$A355)</f>
        <v>0</v>
      </c>
      <c r="J355" s="1446">
        <f>SUMIFS('Inst. by Framework &amp; Suppliers'!J$2:J$5720,'Inst. by Framework &amp; Suppliers'!$B$2:$B$5720,$B$2:$B$5336,'Inst. by Framework &amp; Suppliers'!$A$2:$A$5720,$A355)</f>
        <v>0</v>
      </c>
      <c r="K355" s="24">
        <f>SUMIFS('Inst. by Framework &amp; Suppliers'!K$2:K$5720,'Inst. by Framework &amp; Suppliers'!$B$2:$B$5720,$B$2:$B$5336,'Inst. by Framework &amp; Suppliers'!$A$2:$A$5720,$A355)</f>
        <v>0</v>
      </c>
      <c r="L355" s="23">
        <f t="shared" si="25"/>
        <v>0</v>
      </c>
      <c r="M355" s="1592">
        <f>SUMIFS('South West Spends'!$AH$1:$AH$5018,'South West Spends'!$A$1:$A$5018,'Institution by Framework Totals'!B355,'South West Spends'!$C$1:$C$5018,'Institution by Framework Totals'!A355)</f>
        <v>0</v>
      </c>
      <c r="N355" s="1592">
        <f t="shared" si="26"/>
        <v>0</v>
      </c>
      <c r="O355" s="1592">
        <f t="shared" si="27"/>
        <v>0</v>
      </c>
      <c r="P355" s="1592">
        <f t="shared" si="28"/>
        <v>0</v>
      </c>
      <c r="Q355" s="14">
        <f t="shared" si="29"/>
        <v>0</v>
      </c>
    </row>
    <row r="356" spans="1:17" x14ac:dyDescent="0.2">
      <c r="A356" s="15" t="s">
        <v>146</v>
      </c>
      <c r="B356" s="13" t="s">
        <v>16</v>
      </c>
      <c r="C356" s="140">
        <f>VLOOKUP(B356,'Admin Fees.'!$A$1:$C$46,2,FALSE)</f>
        <v>7.4999999999999997E-3</v>
      </c>
      <c r="D356" s="506">
        <f>SUMIFS('Inst. by Framework &amp; Suppliers'!$D$2:$D$5720,'Inst. by Framework &amp; Suppliers'!$A$2:$A$5720,$A356,'Inst. by Framework &amp; Suppliers'!$B$2:$B$5720,$B356)</f>
        <v>79912.959999999992</v>
      </c>
      <c r="E356" s="507">
        <f>SUMIFS('Inst. by Framework &amp; Suppliers'!$E$2:$E$5720,'Inst. by Framework &amp; Suppliers'!$A$2:$A$5720,$A356,'Inst. by Framework &amp; Suppliers'!$B$2:$B$5720,$B356)</f>
        <v>71167.800000000017</v>
      </c>
      <c r="F356" s="507">
        <f>SUMIFS('Inst. by Framework &amp; Suppliers'!F$2:F$5720,'Inst. by Framework &amp; Suppliers'!$B$2:$B$5720,$B$2:$B$5336,'Inst. by Framework &amp; Suppliers'!$A$2:$A$5720,$A356)</f>
        <v>0</v>
      </c>
      <c r="G356" s="882">
        <f>SUMIFS('Inst. by Framework &amp; Suppliers'!G$2:G$5720,'Inst. by Framework &amp; Suppliers'!$B$2:$B$5720,$B$2:$B$5336,'Inst. by Framework &amp; Suppliers'!$A$2:$A$5720,$A356)</f>
        <v>0</v>
      </c>
      <c r="H356" s="1444">
        <f>SUMIFS('Inst. by Framework &amp; Suppliers'!H$2:H$5720,'Inst. by Framework &amp; Suppliers'!$B$2:$B$5720,$B$2:$B$5336,'Inst. by Framework &amp; Suppliers'!$A$2:$A$5720,$A356)</f>
        <v>0</v>
      </c>
      <c r="I356" s="1445">
        <f>SUMIFS('Inst. by Framework &amp; Suppliers'!I$2:I$5720,'Inst. by Framework &amp; Suppliers'!$B$2:$B$5720,$B$2:$B$5336,'Inst. by Framework &amp; Suppliers'!$A$2:$A$5720,$A356)</f>
        <v>0</v>
      </c>
      <c r="J356" s="1446">
        <f>SUMIFS('Inst. by Framework &amp; Suppliers'!J$2:J$5720,'Inst. by Framework &amp; Suppliers'!$B$2:$B$5720,$B$2:$B$5336,'Inst. by Framework &amp; Suppliers'!$A$2:$A$5720,$A356)</f>
        <v>0</v>
      </c>
      <c r="K356" s="24">
        <f>SUMIFS('Inst. by Framework &amp; Suppliers'!K$2:K$5720,'Inst. by Framework &amp; Suppliers'!$B$2:$B$5720,$B$2:$B$5336,'Inst. by Framework &amp; Suppliers'!$A$2:$A$5720,$A356)</f>
        <v>0</v>
      </c>
      <c r="L356" s="23">
        <f t="shared" si="25"/>
        <v>0</v>
      </c>
      <c r="M356" s="1592">
        <f>SUMIFS('South West Spends'!$AH$1:$AH$5018,'South West Spends'!$A$1:$A$5018,'Institution by Framework Totals'!B356,'South West Spends'!$C$1:$C$5018,'Institution by Framework Totals'!A356)</f>
        <v>0</v>
      </c>
      <c r="N356" s="1592">
        <f t="shared" si="26"/>
        <v>0</v>
      </c>
      <c r="O356" s="1592">
        <f t="shared" si="27"/>
        <v>0</v>
      </c>
      <c r="P356" s="1592">
        <f t="shared" si="28"/>
        <v>0</v>
      </c>
      <c r="Q356" s="14">
        <f t="shared" si="29"/>
        <v>0</v>
      </c>
    </row>
    <row r="357" spans="1:17" x14ac:dyDescent="0.2">
      <c r="A357" s="15" t="s">
        <v>147</v>
      </c>
      <c r="B357" s="13" t="s">
        <v>16</v>
      </c>
      <c r="C357" s="140">
        <f>VLOOKUP(B357,'Admin Fees.'!$A$1:$C$46,2,FALSE)</f>
        <v>7.4999999999999997E-3</v>
      </c>
      <c r="D357" s="506">
        <f>SUMIFS('Inst. by Framework &amp; Suppliers'!$D$2:$D$5720,'Inst. by Framework &amp; Suppliers'!$A$2:$A$5720,$A357,'Inst. by Framework &amp; Suppliers'!$B$2:$B$5720,$B357)</f>
        <v>56268.49</v>
      </c>
      <c r="E357" s="507">
        <f>SUMIFS('Inst. by Framework &amp; Suppliers'!$E$2:$E$5720,'Inst. by Framework &amp; Suppliers'!$A$2:$A$5720,$A357,'Inst. by Framework &amp; Suppliers'!$B$2:$B$5720,$B357)</f>
        <v>55422.32</v>
      </c>
      <c r="F357" s="507">
        <f>SUMIFS('Inst. by Framework &amp; Suppliers'!F$2:F$5720,'Inst. by Framework &amp; Suppliers'!$B$2:$B$5720,$B$2:$B$5336,'Inst. by Framework &amp; Suppliers'!$A$2:$A$5720,$A357)</f>
        <v>0</v>
      </c>
      <c r="G357" s="882">
        <f>SUMIFS('Inst. by Framework &amp; Suppliers'!G$2:G$5720,'Inst. by Framework &amp; Suppliers'!$B$2:$B$5720,$B$2:$B$5336,'Inst. by Framework &amp; Suppliers'!$A$2:$A$5720,$A357)</f>
        <v>0</v>
      </c>
      <c r="H357" s="1444">
        <f>SUMIFS('Inst. by Framework &amp; Suppliers'!H$2:H$5720,'Inst. by Framework &amp; Suppliers'!$B$2:$B$5720,$B$2:$B$5336,'Inst. by Framework &amp; Suppliers'!$A$2:$A$5720,$A357)</f>
        <v>0</v>
      </c>
      <c r="I357" s="1445">
        <f>SUMIFS('Inst. by Framework &amp; Suppliers'!I$2:I$5720,'Inst. by Framework &amp; Suppliers'!$B$2:$B$5720,$B$2:$B$5336,'Inst. by Framework &amp; Suppliers'!$A$2:$A$5720,$A357)</f>
        <v>0</v>
      </c>
      <c r="J357" s="1446">
        <f>SUMIFS('Inst. by Framework &amp; Suppliers'!J$2:J$5720,'Inst. by Framework &amp; Suppliers'!$B$2:$B$5720,$B$2:$B$5336,'Inst. by Framework &amp; Suppliers'!$A$2:$A$5720,$A357)</f>
        <v>0</v>
      </c>
      <c r="K357" s="24">
        <f>SUMIFS('Inst. by Framework &amp; Suppliers'!K$2:K$5720,'Inst. by Framework &amp; Suppliers'!$B$2:$B$5720,$B$2:$B$5336,'Inst. by Framework &amp; Suppliers'!$A$2:$A$5720,$A357)</f>
        <v>0</v>
      </c>
      <c r="L357" s="23">
        <f t="shared" si="25"/>
        <v>0</v>
      </c>
      <c r="M357" s="1592">
        <f>SUMIFS('South West Spends'!$AH$1:$AH$5018,'South West Spends'!$A$1:$A$5018,'Institution by Framework Totals'!B357,'South West Spends'!$C$1:$C$5018,'Institution by Framework Totals'!A357)</f>
        <v>0</v>
      </c>
      <c r="N357" s="1592">
        <f t="shared" si="26"/>
        <v>0</v>
      </c>
      <c r="O357" s="1592">
        <f t="shared" si="27"/>
        <v>0</v>
      </c>
      <c r="P357" s="1592">
        <f t="shared" si="28"/>
        <v>0</v>
      </c>
      <c r="Q357" s="14">
        <f t="shared" si="29"/>
        <v>0</v>
      </c>
    </row>
    <row r="358" spans="1:17" x14ac:dyDescent="0.2">
      <c r="A358" s="15" t="s">
        <v>163</v>
      </c>
      <c r="B358" s="13" t="s">
        <v>16</v>
      </c>
      <c r="C358" s="140">
        <f>VLOOKUP(B358,'Admin Fees.'!$A$1:$C$46,2,FALSE)</f>
        <v>7.4999999999999997E-3</v>
      </c>
      <c r="D358" s="506">
        <f>SUMIFS('Inst. by Framework &amp; Suppliers'!$D$2:$D$5720,'Inst. by Framework &amp; Suppliers'!$A$2:$A$5720,$A358,'Inst. by Framework &amp; Suppliers'!$B$2:$B$5720,$B358)</f>
        <v>2643.01</v>
      </c>
      <c r="E358" s="507">
        <f>SUMIFS('Inst. by Framework &amp; Suppliers'!$E$2:$E$5720,'Inst. by Framework &amp; Suppliers'!$A$2:$A$5720,$A358,'Inst. by Framework &amp; Suppliers'!$B$2:$B$5720,$B358)</f>
        <v>6208.78</v>
      </c>
      <c r="F358" s="507">
        <f>SUMIFS('Inst. by Framework &amp; Suppliers'!F$2:F$5720,'Inst. by Framework &amp; Suppliers'!$B$2:$B$5720,$B$2:$B$5336,'Inst. by Framework &amp; Suppliers'!$A$2:$A$5720,$A358)</f>
        <v>0</v>
      </c>
      <c r="G358" s="882">
        <f>SUMIFS('Inst. by Framework &amp; Suppliers'!G$2:G$5720,'Inst. by Framework &amp; Suppliers'!$B$2:$B$5720,$B$2:$B$5336,'Inst. by Framework &amp; Suppliers'!$A$2:$A$5720,$A358)</f>
        <v>0</v>
      </c>
      <c r="H358" s="1444">
        <f>SUMIFS('Inst. by Framework &amp; Suppliers'!H$2:H$5720,'Inst. by Framework &amp; Suppliers'!$B$2:$B$5720,$B$2:$B$5336,'Inst. by Framework &amp; Suppliers'!$A$2:$A$5720,$A358)</f>
        <v>0</v>
      </c>
      <c r="I358" s="1445">
        <f>SUMIFS('Inst. by Framework &amp; Suppliers'!I$2:I$5720,'Inst. by Framework &amp; Suppliers'!$B$2:$B$5720,$B$2:$B$5336,'Inst. by Framework &amp; Suppliers'!$A$2:$A$5720,$A358)</f>
        <v>0</v>
      </c>
      <c r="J358" s="1446">
        <f>SUMIFS('Inst. by Framework &amp; Suppliers'!J$2:J$5720,'Inst. by Framework &amp; Suppliers'!$B$2:$B$5720,$B$2:$B$5336,'Inst. by Framework &amp; Suppliers'!$A$2:$A$5720,$A358)</f>
        <v>0</v>
      </c>
      <c r="K358" s="24">
        <f>SUMIFS('Inst. by Framework &amp; Suppliers'!K$2:K$5720,'Inst. by Framework &amp; Suppliers'!$B$2:$B$5720,$B$2:$B$5336,'Inst. by Framework &amp; Suppliers'!$A$2:$A$5720,$A358)</f>
        <v>0</v>
      </c>
      <c r="L358" s="23">
        <f t="shared" si="25"/>
        <v>0</v>
      </c>
      <c r="M358" s="1592">
        <f>SUMIFS('South West Spends'!$AH$1:$AH$5018,'South West Spends'!$A$1:$A$5018,'Institution by Framework Totals'!B358,'South West Spends'!$C$1:$C$5018,'Institution by Framework Totals'!A358)</f>
        <v>0</v>
      </c>
      <c r="N358" s="1592">
        <f t="shared" si="26"/>
        <v>0</v>
      </c>
      <c r="O358" s="1592">
        <f t="shared" si="27"/>
        <v>0</v>
      </c>
      <c r="P358" s="1592">
        <f t="shared" si="28"/>
        <v>0</v>
      </c>
      <c r="Q358" s="14">
        <f t="shared" si="29"/>
        <v>0</v>
      </c>
    </row>
    <row r="359" spans="1:17" x14ac:dyDescent="0.2">
      <c r="A359" s="15" t="s">
        <v>124</v>
      </c>
      <c r="B359" s="13" t="s">
        <v>93</v>
      </c>
      <c r="C359" s="140">
        <f>VLOOKUP(B359,'Admin Fees.'!$A$1:$C$46,2,FALSE)</f>
        <v>0.01</v>
      </c>
      <c r="D359" s="506">
        <f>SUMIFS('Inst. by Framework &amp; Suppliers'!$D$2:$D$5720,'Inst. by Framework &amp; Suppliers'!$A$2:$A$5720,$A359,'Inst. by Framework &amp; Suppliers'!$B$2:$B$5720,$B359)</f>
        <v>0</v>
      </c>
      <c r="E359" s="507">
        <f>SUMIFS('Inst. by Framework &amp; Suppliers'!$E$2:$E$5720,'Inst. by Framework &amp; Suppliers'!$A$2:$A$5720,$A359,'Inst. by Framework &amp; Suppliers'!$B$2:$B$5720,$B359)</f>
        <v>0</v>
      </c>
      <c r="F359" s="507">
        <f>SUMIFS('Inst. by Framework &amp; Suppliers'!F$2:F$5720,'Inst. by Framework &amp; Suppliers'!$B$2:$B$5720,$B$2:$B$5336,'Inst. by Framework &amp; Suppliers'!$A$2:$A$5720,$A359)</f>
        <v>11287.12</v>
      </c>
      <c r="G359" s="882">
        <f>SUMIFS('Inst. by Framework &amp; Suppliers'!G$2:G$5720,'Inst. by Framework &amp; Suppliers'!$B$2:$B$5720,$B$2:$B$5336,'Inst. by Framework &amp; Suppliers'!$A$2:$A$5720,$A359)</f>
        <v>8944.5</v>
      </c>
      <c r="H359" s="1444">
        <f>SUMIFS('Inst. by Framework &amp; Suppliers'!H$2:H$5720,'Inst. by Framework &amp; Suppliers'!$B$2:$B$5720,$B$2:$B$5336,'Inst. by Framework &amp; Suppliers'!$A$2:$A$5720,$A359)</f>
        <v>10366.129999999999</v>
      </c>
      <c r="I359" s="1445">
        <f>SUMIFS('Inst. by Framework &amp; Suppliers'!I$2:I$5720,'Inst. by Framework &amp; Suppliers'!$B$2:$B$5720,$B$2:$B$5336,'Inst. by Framework &amp; Suppliers'!$A$2:$A$5720,$A359)</f>
        <v>11765.99</v>
      </c>
      <c r="J359" s="1446">
        <f>SUMIFS('Inst. by Framework &amp; Suppliers'!J$2:J$5720,'Inst. by Framework &amp; Suppliers'!$B$2:$B$5720,$B$2:$B$5336,'Inst. by Framework &amp; Suppliers'!$A$2:$A$5720,$A359)</f>
        <v>0</v>
      </c>
      <c r="K359" s="24">
        <f>SUMIFS('Inst. by Framework &amp; Suppliers'!K$2:K$5720,'Inst. by Framework &amp; Suppliers'!$B$2:$B$5720,$B$2:$B$5336,'Inst. by Framework &amp; Suppliers'!$A$2:$A$5720,$A359)</f>
        <v>0</v>
      </c>
      <c r="L359" s="23">
        <f t="shared" si="25"/>
        <v>0</v>
      </c>
      <c r="M359" s="1592">
        <f>SUMIFS('South West Spends'!$AH$1:$AH$5018,'South West Spends'!$A$1:$A$5018,'Institution by Framework Totals'!B359,'South West Spends'!$C$1:$C$5018,'Institution by Framework Totals'!A359)</f>
        <v>0</v>
      </c>
      <c r="N359" s="1592">
        <f t="shared" si="26"/>
        <v>0</v>
      </c>
      <c r="O359" s="1592">
        <f t="shared" si="27"/>
        <v>0</v>
      </c>
      <c r="P359" s="1592">
        <f t="shared" si="28"/>
        <v>0</v>
      </c>
      <c r="Q359" s="14">
        <f t="shared" si="29"/>
        <v>0</v>
      </c>
    </row>
    <row r="360" spans="1:17" x14ac:dyDescent="0.2">
      <c r="A360" s="15" t="s">
        <v>158</v>
      </c>
      <c r="B360" s="13" t="s">
        <v>93</v>
      </c>
      <c r="C360" s="140">
        <f>VLOOKUP(B360,'Admin Fees.'!$A$1:$C$46,2,FALSE)</f>
        <v>0.01</v>
      </c>
      <c r="D360" s="506">
        <f>SUMIFS('Inst. by Framework &amp; Suppliers'!$D$2:$D$5720,'Inst. by Framework &amp; Suppliers'!$A$2:$A$5720,$A360,'Inst. by Framework &amp; Suppliers'!$B$2:$B$5720,$B360)</f>
        <v>0</v>
      </c>
      <c r="E360" s="507">
        <f>SUMIFS('Inst. by Framework &amp; Suppliers'!$E$2:$E$5720,'Inst. by Framework &amp; Suppliers'!$A$2:$A$5720,$A360,'Inst. by Framework &amp; Suppliers'!$B$2:$B$5720,$B360)</f>
        <v>0</v>
      </c>
      <c r="F360" s="507">
        <f>SUMIFS('Inst. by Framework &amp; Suppliers'!F$2:F$5720,'Inst. by Framework &amp; Suppliers'!$B$2:$B$5720,$B$2:$B$5336,'Inst. by Framework &amp; Suppliers'!$A$2:$A$5720,$A360)</f>
        <v>646.53000000000009</v>
      </c>
      <c r="G360" s="882">
        <f>SUMIFS('Inst. by Framework &amp; Suppliers'!G$2:G$5720,'Inst. by Framework &amp; Suppliers'!$B$2:$B$5720,$B$2:$B$5336,'Inst. by Framework &amp; Suppliers'!$A$2:$A$5720,$A360)</f>
        <v>0</v>
      </c>
      <c r="H360" s="1444">
        <f>SUMIFS('Inst. by Framework &amp; Suppliers'!H$2:H$5720,'Inst. by Framework &amp; Suppliers'!$B$2:$B$5720,$B$2:$B$5336,'Inst. by Framework &amp; Suppliers'!$A$2:$A$5720,$A360)</f>
        <v>0</v>
      </c>
      <c r="I360" s="1445">
        <f>SUMIFS('Inst. by Framework &amp; Suppliers'!I$2:I$5720,'Inst. by Framework &amp; Suppliers'!$B$2:$B$5720,$B$2:$B$5336,'Inst. by Framework &amp; Suppliers'!$A$2:$A$5720,$A360)</f>
        <v>0</v>
      </c>
      <c r="J360" s="1446">
        <f>SUMIFS('Inst. by Framework &amp; Suppliers'!J$2:J$5720,'Inst. by Framework &amp; Suppliers'!$B$2:$B$5720,$B$2:$B$5336,'Inst. by Framework &amp; Suppliers'!$A$2:$A$5720,$A360)</f>
        <v>0</v>
      </c>
      <c r="K360" s="24">
        <f>SUMIFS('Inst. by Framework &amp; Suppliers'!K$2:K$5720,'Inst. by Framework &amp; Suppliers'!$B$2:$B$5720,$B$2:$B$5336,'Inst. by Framework &amp; Suppliers'!$A$2:$A$5720,$A360)</f>
        <v>0</v>
      </c>
      <c r="L360" s="23">
        <f t="shared" si="25"/>
        <v>0</v>
      </c>
      <c r="M360" s="1592">
        <f>SUMIFS('South West Spends'!$AH$1:$AH$5018,'South West Spends'!$A$1:$A$5018,'Institution by Framework Totals'!B360,'South West Spends'!$C$1:$C$5018,'Institution by Framework Totals'!A360)</f>
        <v>0</v>
      </c>
      <c r="N360" s="1592">
        <f t="shared" si="26"/>
        <v>0</v>
      </c>
      <c r="O360" s="1592">
        <f t="shared" si="27"/>
        <v>0</v>
      </c>
      <c r="P360" s="1592">
        <f t="shared" si="28"/>
        <v>0</v>
      </c>
      <c r="Q360" s="14">
        <f t="shared" si="29"/>
        <v>0</v>
      </c>
    </row>
    <row r="361" spans="1:17" x14ac:dyDescent="0.2">
      <c r="A361" s="15" t="s">
        <v>125</v>
      </c>
      <c r="B361" s="13" t="s">
        <v>93</v>
      </c>
      <c r="C361" s="140">
        <f>VLOOKUP(B361,'Admin Fees.'!$A$1:$C$46,2,FALSE)</f>
        <v>0.01</v>
      </c>
      <c r="D361" s="506">
        <f>SUMIFS('Inst. by Framework &amp; Suppliers'!$D$2:$D$5720,'Inst. by Framework &amp; Suppliers'!$A$2:$A$5720,$A361,'Inst. by Framework &amp; Suppliers'!$B$2:$B$5720,$B361)</f>
        <v>0</v>
      </c>
      <c r="E361" s="507">
        <f>SUMIFS('Inst. by Framework &amp; Suppliers'!$E$2:$E$5720,'Inst. by Framework &amp; Suppliers'!$A$2:$A$5720,$A361,'Inst. by Framework &amp; Suppliers'!$B$2:$B$5720,$B361)</f>
        <v>0</v>
      </c>
      <c r="F361" s="507">
        <f>SUMIFS('Inst. by Framework &amp; Suppliers'!F$2:F$5720,'Inst. by Framework &amp; Suppliers'!$B$2:$B$5720,$B$2:$B$5336,'Inst. by Framework &amp; Suppliers'!$A$2:$A$5720,$A361)</f>
        <v>14054.130000000001</v>
      </c>
      <c r="G361" s="882">
        <f>SUMIFS('Inst. by Framework &amp; Suppliers'!G$2:G$5720,'Inst. by Framework &amp; Suppliers'!$B$2:$B$5720,$B$2:$B$5336,'Inst. by Framework &amp; Suppliers'!$A$2:$A$5720,$A361)</f>
        <v>20055.920000000002</v>
      </c>
      <c r="H361" s="1444">
        <f>SUMIFS('Inst. by Framework &amp; Suppliers'!H$2:H$5720,'Inst. by Framework &amp; Suppliers'!$B$2:$B$5720,$B$2:$B$5336,'Inst. by Framework &amp; Suppliers'!$A$2:$A$5720,$A361)</f>
        <v>17608.060000000001</v>
      </c>
      <c r="I361" s="1445">
        <f>SUMIFS('Inst. by Framework &amp; Suppliers'!I$2:I$5720,'Inst. by Framework &amp; Suppliers'!$B$2:$B$5720,$B$2:$B$5336,'Inst. by Framework &amp; Suppliers'!$A$2:$A$5720,$A361)</f>
        <v>18491.849999999999</v>
      </c>
      <c r="J361" s="1446">
        <f>SUMIFS('Inst. by Framework &amp; Suppliers'!J$2:J$5720,'Inst. by Framework &amp; Suppliers'!$B$2:$B$5720,$B$2:$B$5336,'Inst. by Framework &amp; Suppliers'!$A$2:$A$5720,$A361)</f>
        <v>0</v>
      </c>
      <c r="K361" s="24">
        <f>SUMIFS('Inst. by Framework &amp; Suppliers'!K$2:K$5720,'Inst. by Framework &amp; Suppliers'!$B$2:$B$5720,$B$2:$B$5336,'Inst. by Framework &amp; Suppliers'!$A$2:$A$5720,$A361)</f>
        <v>0</v>
      </c>
      <c r="L361" s="23">
        <f t="shared" si="25"/>
        <v>0</v>
      </c>
      <c r="M361" s="1592">
        <f>SUMIFS('South West Spends'!$AH$1:$AH$5018,'South West Spends'!$A$1:$A$5018,'Institution by Framework Totals'!B361,'South West Spends'!$C$1:$C$5018,'Institution by Framework Totals'!A361)</f>
        <v>0</v>
      </c>
      <c r="N361" s="1592">
        <f t="shared" si="26"/>
        <v>0</v>
      </c>
      <c r="O361" s="1592">
        <f t="shared" si="27"/>
        <v>0</v>
      </c>
      <c r="P361" s="1592">
        <f t="shared" si="28"/>
        <v>0</v>
      </c>
      <c r="Q361" s="14">
        <f t="shared" si="29"/>
        <v>0</v>
      </c>
    </row>
    <row r="362" spans="1:17" x14ac:dyDescent="0.2">
      <c r="A362" s="15" t="s">
        <v>126</v>
      </c>
      <c r="B362" s="13" t="s">
        <v>93</v>
      </c>
      <c r="C362" s="140">
        <f>VLOOKUP(B362,'Admin Fees.'!$A$1:$C$46,2,FALSE)</f>
        <v>0.01</v>
      </c>
      <c r="D362" s="506">
        <f>SUMIFS('Inst. by Framework &amp; Suppliers'!$D$2:$D$5720,'Inst. by Framework &amp; Suppliers'!$A$2:$A$5720,$A362,'Inst. by Framework &amp; Suppliers'!$B$2:$B$5720,$B362)</f>
        <v>0</v>
      </c>
      <c r="E362" s="507">
        <f>SUMIFS('Inst. by Framework &amp; Suppliers'!$E$2:$E$5720,'Inst. by Framework &amp; Suppliers'!$A$2:$A$5720,$A362,'Inst. by Framework &amp; Suppliers'!$B$2:$B$5720,$B362)</f>
        <v>0</v>
      </c>
      <c r="F362" s="507">
        <f>SUMIFS('Inst. by Framework &amp; Suppliers'!F$2:F$5720,'Inst. by Framework &amp; Suppliers'!$B$2:$B$5720,$B$2:$B$5336,'Inst. by Framework &amp; Suppliers'!$A$2:$A$5720,$A362)</f>
        <v>46572.680000000008</v>
      </c>
      <c r="G362" s="882">
        <f>SUMIFS('Inst. by Framework &amp; Suppliers'!G$2:G$5720,'Inst. by Framework &amp; Suppliers'!$B$2:$B$5720,$B$2:$B$5336,'Inst. by Framework &amp; Suppliers'!$A$2:$A$5720,$A362)</f>
        <v>51056.539999999986</v>
      </c>
      <c r="H362" s="1444">
        <f>SUMIFS('Inst. by Framework &amp; Suppliers'!H$2:H$5720,'Inst. by Framework &amp; Suppliers'!$B$2:$B$5720,$B$2:$B$5336,'Inst. by Framework &amp; Suppliers'!$A$2:$A$5720,$A362)</f>
        <v>44289.3</v>
      </c>
      <c r="I362" s="1445">
        <f>SUMIFS('Inst. by Framework &amp; Suppliers'!I$2:I$5720,'Inst. by Framework &amp; Suppliers'!$B$2:$B$5720,$B$2:$B$5336,'Inst. by Framework &amp; Suppliers'!$A$2:$A$5720,$A362)</f>
        <v>41972.759999999995</v>
      </c>
      <c r="J362" s="1446">
        <f>SUMIFS('Inst. by Framework &amp; Suppliers'!J$2:J$5720,'Inst. by Framework &amp; Suppliers'!$B$2:$B$5720,$B$2:$B$5336,'Inst. by Framework &amp; Suppliers'!$A$2:$A$5720,$A362)</f>
        <v>0</v>
      </c>
      <c r="K362" s="24">
        <f>SUMIFS('Inst. by Framework &amp; Suppliers'!K$2:K$5720,'Inst. by Framework &amp; Suppliers'!$B$2:$B$5720,$B$2:$B$5336,'Inst. by Framework &amp; Suppliers'!$A$2:$A$5720,$A362)</f>
        <v>0</v>
      </c>
      <c r="L362" s="23">
        <f t="shared" si="25"/>
        <v>0</v>
      </c>
      <c r="M362" s="1592">
        <f>SUMIFS('South West Spends'!$AH$1:$AH$5018,'South West Spends'!$A$1:$A$5018,'Institution by Framework Totals'!B362,'South West Spends'!$C$1:$C$5018,'Institution by Framework Totals'!A362)</f>
        <v>0</v>
      </c>
      <c r="N362" s="1592">
        <f t="shared" si="26"/>
        <v>0</v>
      </c>
      <c r="O362" s="1592">
        <f t="shared" si="27"/>
        <v>0</v>
      </c>
      <c r="P362" s="1592">
        <f t="shared" si="28"/>
        <v>0</v>
      </c>
      <c r="Q362" s="14">
        <f t="shared" si="29"/>
        <v>0</v>
      </c>
    </row>
    <row r="363" spans="1:17" x14ac:dyDescent="0.2">
      <c r="A363" s="908" t="s">
        <v>160</v>
      </c>
      <c r="B363" s="13" t="s">
        <v>93</v>
      </c>
      <c r="C363" s="140">
        <f>VLOOKUP(B363,'Admin Fees.'!$A$1:$C$46,2,FALSE)</f>
        <v>0.01</v>
      </c>
      <c r="D363" s="506">
        <f>SUMIFS('Inst. by Framework &amp; Suppliers'!$D$2:$D$5720,'Inst. by Framework &amp; Suppliers'!$A$2:$A$5720,$A363,'Inst. by Framework &amp; Suppliers'!$B$2:$B$5720,$B363)</f>
        <v>0</v>
      </c>
      <c r="E363" s="507">
        <f>SUMIFS('Inst. by Framework &amp; Suppliers'!$E$2:$E$5720,'Inst. by Framework &amp; Suppliers'!$A$2:$A$5720,$A363,'Inst. by Framework &amp; Suppliers'!$B$2:$B$5720,$B363)</f>
        <v>0</v>
      </c>
      <c r="F363" s="507">
        <f>SUMIFS('Inst. by Framework &amp; Suppliers'!F$2:F$5720,'Inst. by Framework &amp; Suppliers'!$B$2:$B$5720,$B$2:$B$5336,'Inst. by Framework &amp; Suppliers'!$A$2:$A$5720,$A363)</f>
        <v>0</v>
      </c>
      <c r="G363" s="882">
        <f>SUMIFS('Inst. by Framework &amp; Suppliers'!G$2:G$5720,'Inst. by Framework &amp; Suppliers'!$B$2:$B$5720,$B$2:$B$5336,'Inst. by Framework &amp; Suppliers'!$A$2:$A$5720,$A363)</f>
        <v>0</v>
      </c>
      <c r="H363" s="1444">
        <f>SUMIFS('Inst. by Framework &amp; Suppliers'!H$2:H$5720,'Inst. by Framework &amp; Suppliers'!$B$2:$B$5720,$B$2:$B$5336,'Inst. by Framework &amp; Suppliers'!$A$2:$A$5720,$A363)</f>
        <v>0</v>
      </c>
      <c r="I363" s="1445">
        <f>SUMIFS('Inst. by Framework &amp; Suppliers'!I$2:I$5720,'Inst. by Framework &amp; Suppliers'!$B$2:$B$5720,$B$2:$B$5336,'Inst. by Framework &amp; Suppliers'!$A$2:$A$5720,$A363)</f>
        <v>27585.33</v>
      </c>
      <c r="J363" s="1446">
        <f>SUMIFS('Inst. by Framework &amp; Suppliers'!J$2:J$5720,'Inst. by Framework &amp; Suppliers'!$B$2:$B$5720,$B$2:$B$5336,'Inst. by Framework &amp; Suppliers'!$A$2:$A$5720,$A363)</f>
        <v>0</v>
      </c>
      <c r="K363" s="24">
        <f>SUMIFS('Inst. by Framework &amp; Suppliers'!K$2:K$5720,'Inst. by Framework &amp; Suppliers'!$B$2:$B$5720,$B$2:$B$5336,'Inst. by Framework &amp; Suppliers'!$A$2:$A$5720,$A363)</f>
        <v>0</v>
      </c>
      <c r="L363" s="23">
        <f t="shared" si="25"/>
        <v>0</v>
      </c>
      <c r="M363" s="1592">
        <f>SUMIFS('South West Spends'!$AH$1:$AH$5018,'South West Spends'!$A$1:$A$5018,'Institution by Framework Totals'!B363,'South West Spends'!$C$1:$C$5018,'Institution by Framework Totals'!A363)</f>
        <v>0</v>
      </c>
      <c r="N363" s="1592">
        <f t="shared" si="26"/>
        <v>0</v>
      </c>
      <c r="O363" s="1592">
        <f t="shared" si="27"/>
        <v>0</v>
      </c>
      <c r="P363" s="1592">
        <f t="shared" si="28"/>
        <v>0</v>
      </c>
      <c r="Q363" s="14">
        <f t="shared" si="29"/>
        <v>0</v>
      </c>
    </row>
    <row r="364" spans="1:17" x14ac:dyDescent="0.2">
      <c r="A364" s="676" t="s">
        <v>252</v>
      </c>
      <c r="B364" s="13" t="s">
        <v>93</v>
      </c>
      <c r="C364" s="140">
        <f>VLOOKUP(B364,'Admin Fees.'!$A$1:$C$46,2,FALSE)</f>
        <v>0.01</v>
      </c>
      <c r="D364" s="506">
        <f>SUMIFS('Inst. by Framework &amp; Suppliers'!$D$2:$D$5720,'Inst. by Framework &amp; Suppliers'!$A$2:$A$5720,$A364,'Inst. by Framework &amp; Suppliers'!$B$2:$B$5720,$B364)</f>
        <v>0</v>
      </c>
      <c r="E364" s="507">
        <f>SUMIFS('Inst. by Framework &amp; Suppliers'!$E$2:$E$5720,'Inst. by Framework &amp; Suppliers'!$A$2:$A$5720,$A364,'Inst. by Framework &amp; Suppliers'!$B$2:$B$5720,$B364)</f>
        <v>0</v>
      </c>
      <c r="F364" s="507">
        <f>SUMIFS('Inst. by Framework &amp; Suppliers'!F$2:F$5720,'Inst. by Framework &amp; Suppliers'!$B$2:$B$5720,$B$2:$B$5336,'Inst. by Framework &amp; Suppliers'!$A$2:$A$5720,$A364)</f>
        <v>0</v>
      </c>
      <c r="G364" s="882">
        <f>SUMIFS('Inst. by Framework &amp; Suppliers'!G$2:G$5720,'Inst. by Framework &amp; Suppliers'!$B$2:$B$5720,$B$2:$B$5336,'Inst. by Framework &amp; Suppliers'!$A$2:$A$5720,$A364)</f>
        <v>0</v>
      </c>
      <c r="H364" s="1444">
        <f>SUMIFS('Inst. by Framework &amp; Suppliers'!H$2:H$5720,'Inst. by Framework &amp; Suppliers'!$B$2:$B$5720,$B$2:$B$5336,'Inst. by Framework &amp; Suppliers'!$A$2:$A$5720,$A364)</f>
        <v>194.18</v>
      </c>
      <c r="I364" s="1445">
        <f>SUMIFS('Inst. by Framework &amp; Suppliers'!I$2:I$5720,'Inst. by Framework &amp; Suppliers'!$B$2:$B$5720,$B$2:$B$5336,'Inst. by Framework &amp; Suppliers'!$A$2:$A$5720,$A364)</f>
        <v>0</v>
      </c>
      <c r="J364" s="1446">
        <f>SUMIFS('Inst. by Framework &amp; Suppliers'!J$2:J$5720,'Inst. by Framework &amp; Suppliers'!$B$2:$B$5720,$B$2:$B$5336,'Inst. by Framework &amp; Suppliers'!$A$2:$A$5720,$A364)</f>
        <v>0</v>
      </c>
      <c r="K364" s="24">
        <f>SUMIFS('Inst. by Framework &amp; Suppliers'!K$2:K$5720,'Inst. by Framework &amp; Suppliers'!$B$2:$B$5720,$B$2:$B$5336,'Inst. by Framework &amp; Suppliers'!$A$2:$A$5720,$A364)</f>
        <v>0</v>
      </c>
      <c r="L364" s="23">
        <f t="shared" si="25"/>
        <v>0</v>
      </c>
      <c r="M364" s="1592">
        <f>SUMIFS('South West Spends'!$AH$1:$AH$5018,'South West Spends'!$A$1:$A$5018,'Institution by Framework Totals'!B364,'South West Spends'!$C$1:$C$5018,'Institution by Framework Totals'!A364)</f>
        <v>0</v>
      </c>
      <c r="N364" s="1592">
        <f t="shared" si="26"/>
        <v>0</v>
      </c>
      <c r="O364" s="1592">
        <f t="shared" si="27"/>
        <v>0</v>
      </c>
      <c r="P364" s="1592">
        <f t="shared" si="28"/>
        <v>0</v>
      </c>
      <c r="Q364" s="14">
        <f t="shared" si="29"/>
        <v>0</v>
      </c>
    </row>
    <row r="365" spans="1:17" x14ac:dyDescent="0.2">
      <c r="A365" s="15" t="s">
        <v>159</v>
      </c>
      <c r="B365" s="13" t="s">
        <v>93</v>
      </c>
      <c r="C365" s="140">
        <f>VLOOKUP(B365,'Admin Fees.'!$A$1:$C$46,2,FALSE)</f>
        <v>0.01</v>
      </c>
      <c r="D365" s="506">
        <f>SUMIFS('Inst. by Framework &amp; Suppliers'!$D$2:$D$5720,'Inst. by Framework &amp; Suppliers'!$A$2:$A$5720,$A365,'Inst. by Framework &amp; Suppliers'!$B$2:$B$5720,$B365)</f>
        <v>0</v>
      </c>
      <c r="E365" s="507">
        <f>SUMIFS('Inst. by Framework &amp; Suppliers'!$E$2:$E$5720,'Inst. by Framework &amp; Suppliers'!$A$2:$A$5720,$A365,'Inst. by Framework &amp; Suppliers'!$B$2:$B$5720,$B365)</f>
        <v>0</v>
      </c>
      <c r="F365" s="507">
        <f>SUMIFS('Inst. by Framework &amp; Suppliers'!F$2:F$5720,'Inst. by Framework &amp; Suppliers'!$B$2:$B$5720,$B$2:$B$5336,'Inst. by Framework &amp; Suppliers'!$A$2:$A$5720,$A365)</f>
        <v>21276.690000000002</v>
      </c>
      <c r="G365" s="882">
        <f>SUMIFS('Inst. by Framework &amp; Suppliers'!G$2:G$5720,'Inst. by Framework &amp; Suppliers'!$B$2:$B$5720,$B$2:$B$5336,'Inst. by Framework &amp; Suppliers'!$A$2:$A$5720,$A365)</f>
        <v>20850.759999999998</v>
      </c>
      <c r="H365" s="1444">
        <f>SUMIFS('Inst. by Framework &amp; Suppliers'!H$2:H$5720,'Inst. by Framework &amp; Suppliers'!$B$2:$B$5720,$B$2:$B$5336,'Inst. by Framework &amp; Suppliers'!$A$2:$A$5720,$A365)</f>
        <v>15105.05</v>
      </c>
      <c r="I365" s="1445">
        <f>SUMIFS('Inst. by Framework &amp; Suppliers'!I$2:I$5720,'Inst. by Framework &amp; Suppliers'!$B$2:$B$5720,$B$2:$B$5336,'Inst. by Framework &amp; Suppliers'!$A$2:$A$5720,$A365)</f>
        <v>13466.720000000001</v>
      </c>
      <c r="J365" s="1446">
        <f>SUMIFS('Inst. by Framework &amp; Suppliers'!J$2:J$5720,'Inst. by Framework &amp; Suppliers'!$B$2:$B$5720,$B$2:$B$5336,'Inst. by Framework &amp; Suppliers'!$A$2:$A$5720,$A365)</f>
        <v>0</v>
      </c>
      <c r="K365" s="24">
        <f>SUMIFS('Inst. by Framework &amp; Suppliers'!K$2:K$5720,'Inst. by Framework &amp; Suppliers'!$B$2:$B$5720,$B$2:$B$5336,'Inst. by Framework &amp; Suppliers'!$A$2:$A$5720,$A365)</f>
        <v>0</v>
      </c>
      <c r="L365" s="23">
        <f t="shared" si="25"/>
        <v>0</v>
      </c>
      <c r="M365" s="1592">
        <f>SUMIFS('South West Spends'!$AH$1:$AH$5018,'South West Spends'!$A$1:$A$5018,'Institution by Framework Totals'!B365,'South West Spends'!$C$1:$C$5018,'Institution by Framework Totals'!A365)</f>
        <v>0</v>
      </c>
      <c r="N365" s="1592">
        <f t="shared" si="26"/>
        <v>0</v>
      </c>
      <c r="O365" s="1592">
        <f t="shared" si="27"/>
        <v>0</v>
      </c>
      <c r="P365" s="1592">
        <f t="shared" si="28"/>
        <v>0</v>
      </c>
      <c r="Q365" s="14">
        <f t="shared" si="29"/>
        <v>0</v>
      </c>
    </row>
    <row r="366" spans="1:17" x14ac:dyDescent="0.2">
      <c r="A366" s="15" t="s">
        <v>127</v>
      </c>
      <c r="B366" s="13" t="s">
        <v>93</v>
      </c>
      <c r="C366" s="140">
        <f>VLOOKUP(B366,'Admin Fees.'!$A$1:$C$46,2,FALSE)</f>
        <v>0.01</v>
      </c>
      <c r="D366" s="506">
        <f>SUMIFS('Inst. by Framework &amp; Suppliers'!$D$2:$D$5720,'Inst. by Framework &amp; Suppliers'!$A$2:$A$5720,$A366,'Inst. by Framework &amp; Suppliers'!$B$2:$B$5720,$B366)</f>
        <v>0</v>
      </c>
      <c r="E366" s="507">
        <f>SUMIFS('Inst. by Framework &amp; Suppliers'!$E$2:$E$5720,'Inst. by Framework &amp; Suppliers'!$A$2:$A$5720,$A366,'Inst. by Framework &amp; Suppliers'!$B$2:$B$5720,$B366)</f>
        <v>0</v>
      </c>
      <c r="F366" s="507">
        <f>SUMIFS('Inst. by Framework &amp; Suppliers'!F$2:F$5720,'Inst. by Framework &amp; Suppliers'!$B$2:$B$5720,$B$2:$B$5336,'Inst. by Framework &amp; Suppliers'!$A$2:$A$5720,$A366)</f>
        <v>11846.720000000001</v>
      </c>
      <c r="G366" s="882">
        <f>SUMIFS('Inst. by Framework &amp; Suppliers'!G$2:G$5720,'Inst. by Framework &amp; Suppliers'!$B$2:$B$5720,$B$2:$B$5336,'Inst. by Framework &amp; Suppliers'!$A$2:$A$5720,$A366)</f>
        <v>18184.340000000004</v>
      </c>
      <c r="H366" s="1444">
        <f>SUMIFS('Inst. by Framework &amp; Suppliers'!H$2:H$5720,'Inst. by Framework &amp; Suppliers'!$B$2:$B$5720,$B$2:$B$5336,'Inst. by Framework &amp; Suppliers'!$A$2:$A$5720,$A366)</f>
        <v>16772.880000000005</v>
      </c>
      <c r="I366" s="1445">
        <f>SUMIFS('Inst. by Framework &amp; Suppliers'!I$2:I$5720,'Inst. by Framework &amp; Suppliers'!$B$2:$B$5720,$B$2:$B$5336,'Inst. by Framework &amp; Suppliers'!$A$2:$A$5720,$A366)</f>
        <v>19777.09</v>
      </c>
      <c r="J366" s="1446">
        <f>SUMIFS('Inst. by Framework &amp; Suppliers'!J$2:J$5720,'Inst. by Framework &amp; Suppliers'!$B$2:$B$5720,$B$2:$B$5336,'Inst. by Framework &amp; Suppliers'!$A$2:$A$5720,$A366)</f>
        <v>0</v>
      </c>
      <c r="K366" s="24">
        <f>SUMIFS('Inst. by Framework &amp; Suppliers'!K$2:K$5720,'Inst. by Framework &amp; Suppliers'!$B$2:$B$5720,$B$2:$B$5336,'Inst. by Framework &amp; Suppliers'!$A$2:$A$5720,$A366)</f>
        <v>0</v>
      </c>
      <c r="L366" s="23">
        <f t="shared" si="25"/>
        <v>0</v>
      </c>
      <c r="M366" s="1592">
        <f>SUMIFS('South West Spends'!$AH$1:$AH$5018,'South West Spends'!$A$1:$A$5018,'Institution by Framework Totals'!B366,'South West Spends'!$C$1:$C$5018,'Institution by Framework Totals'!A366)</f>
        <v>0</v>
      </c>
      <c r="N366" s="1592">
        <f t="shared" si="26"/>
        <v>0</v>
      </c>
      <c r="O366" s="1592">
        <f t="shared" si="27"/>
        <v>0</v>
      </c>
      <c r="P366" s="1592">
        <f t="shared" si="28"/>
        <v>0</v>
      </c>
      <c r="Q366" s="14">
        <f t="shared" si="29"/>
        <v>0</v>
      </c>
    </row>
    <row r="367" spans="1:17" x14ac:dyDescent="0.2">
      <c r="A367" s="620" t="s">
        <v>150</v>
      </c>
      <c r="B367" s="13" t="s">
        <v>93</v>
      </c>
      <c r="C367" s="140">
        <f>VLOOKUP(B367,'Admin Fees.'!$A$1:$C$46,2,FALSE)</f>
        <v>0.01</v>
      </c>
      <c r="D367" s="506">
        <f>SUMIFS('Inst. by Framework &amp; Suppliers'!$D$2:$D$5720,'Inst. by Framework &amp; Suppliers'!$A$2:$A$5720,$A367,'Inst. by Framework &amp; Suppliers'!$B$2:$B$5720,$B367)</f>
        <v>0</v>
      </c>
      <c r="E367" s="507">
        <f>SUMIFS('Inst. by Framework &amp; Suppliers'!$E$2:$E$5720,'Inst. by Framework &amp; Suppliers'!$A$2:$A$5720,$A367,'Inst. by Framework &amp; Suppliers'!$B$2:$B$5720,$B367)</f>
        <v>0</v>
      </c>
      <c r="F367" s="507">
        <f>SUMIFS('Inst. by Framework &amp; Suppliers'!F$2:F$5720,'Inst. by Framework &amp; Suppliers'!$B$2:$B$5720,$B$2:$B$5336,'Inst. by Framework &amp; Suppliers'!$A$2:$A$5720,$A367)</f>
        <v>0</v>
      </c>
      <c r="G367" s="882">
        <f>SUMIFS('Inst. by Framework &amp; Suppliers'!G$2:G$5720,'Inst. by Framework &amp; Suppliers'!$B$2:$B$5720,$B$2:$B$5336,'Inst. by Framework &amp; Suppliers'!$A$2:$A$5720,$A367)</f>
        <v>0</v>
      </c>
      <c r="H367" s="1444">
        <f>SUMIFS('Inst. by Framework &amp; Suppliers'!H$2:H$5720,'Inst. by Framework &amp; Suppliers'!$B$2:$B$5720,$B$2:$B$5336,'Inst. by Framework &amp; Suppliers'!$A$2:$A$5720,$A367)</f>
        <v>1387.9100000000003</v>
      </c>
      <c r="I367" s="1445">
        <f>SUMIFS('Inst. by Framework &amp; Suppliers'!I$2:I$5720,'Inst. by Framework &amp; Suppliers'!$B$2:$B$5720,$B$2:$B$5336,'Inst. by Framework &amp; Suppliers'!$A$2:$A$5720,$A367)</f>
        <v>18145.169999999998</v>
      </c>
      <c r="J367" s="1446">
        <f>SUMIFS('Inst. by Framework &amp; Suppliers'!J$2:J$5720,'Inst. by Framework &amp; Suppliers'!$B$2:$B$5720,$B$2:$B$5336,'Inst. by Framework &amp; Suppliers'!$A$2:$A$5720,$A367)</f>
        <v>0</v>
      </c>
      <c r="K367" s="24">
        <f>SUMIFS('Inst. by Framework &amp; Suppliers'!K$2:K$5720,'Inst. by Framework &amp; Suppliers'!$B$2:$B$5720,$B$2:$B$5336,'Inst. by Framework &amp; Suppliers'!$A$2:$A$5720,$A367)</f>
        <v>0</v>
      </c>
      <c r="L367" s="23">
        <f t="shared" si="25"/>
        <v>0</v>
      </c>
      <c r="M367" s="1592">
        <f>SUMIFS('South West Spends'!$AH$1:$AH$5018,'South West Spends'!$A$1:$A$5018,'Institution by Framework Totals'!B367,'South West Spends'!$C$1:$C$5018,'Institution by Framework Totals'!A367)</f>
        <v>0</v>
      </c>
      <c r="N367" s="1592">
        <f t="shared" si="26"/>
        <v>0</v>
      </c>
      <c r="O367" s="1592">
        <f t="shared" si="27"/>
        <v>0</v>
      </c>
      <c r="P367" s="1592">
        <f t="shared" si="28"/>
        <v>0</v>
      </c>
      <c r="Q367" s="14">
        <f t="shared" si="29"/>
        <v>0</v>
      </c>
    </row>
    <row r="368" spans="1:17" x14ac:dyDescent="0.2">
      <c r="A368" s="15" t="s">
        <v>128</v>
      </c>
      <c r="B368" s="13" t="s">
        <v>93</v>
      </c>
      <c r="C368" s="140">
        <f>VLOOKUP(B368,'Admin Fees.'!$A$1:$C$46,2,FALSE)</f>
        <v>0.01</v>
      </c>
      <c r="D368" s="506">
        <f>SUMIFS('Inst. by Framework &amp; Suppliers'!$D$2:$D$5720,'Inst. by Framework &amp; Suppliers'!$A$2:$A$5720,$A368,'Inst. by Framework &amp; Suppliers'!$B$2:$B$5720,$B368)</f>
        <v>0</v>
      </c>
      <c r="E368" s="507">
        <f>SUMIFS('Inst. by Framework &amp; Suppliers'!$E$2:$E$5720,'Inst. by Framework &amp; Suppliers'!$A$2:$A$5720,$A368,'Inst. by Framework &amp; Suppliers'!$B$2:$B$5720,$B368)</f>
        <v>0</v>
      </c>
      <c r="F368" s="507">
        <f>SUMIFS('Inst. by Framework &amp; Suppliers'!F$2:F$5720,'Inst. by Framework &amp; Suppliers'!$B$2:$B$5720,$B$2:$B$5336,'Inst. by Framework &amp; Suppliers'!$A$2:$A$5720,$A368)</f>
        <v>782.4799999999999</v>
      </c>
      <c r="G368" s="882">
        <f>SUMIFS('Inst. by Framework &amp; Suppliers'!G$2:G$5720,'Inst. by Framework &amp; Suppliers'!$B$2:$B$5720,$B$2:$B$5336,'Inst. by Framework &amp; Suppliers'!$A$2:$A$5720,$A368)</f>
        <v>2919.4700000000003</v>
      </c>
      <c r="H368" s="1444">
        <f>SUMIFS('Inst. by Framework &amp; Suppliers'!H$2:H$5720,'Inst. by Framework &amp; Suppliers'!$B$2:$B$5720,$B$2:$B$5336,'Inst. by Framework &amp; Suppliers'!$A$2:$A$5720,$A368)</f>
        <v>152.22000000000003</v>
      </c>
      <c r="I368" s="1445">
        <f>SUMIFS('Inst. by Framework &amp; Suppliers'!I$2:I$5720,'Inst. by Framework &amp; Suppliers'!$B$2:$B$5720,$B$2:$B$5336,'Inst. by Framework &amp; Suppliers'!$A$2:$A$5720,$A368)</f>
        <v>0</v>
      </c>
      <c r="J368" s="1446">
        <f>SUMIFS('Inst. by Framework &amp; Suppliers'!J$2:J$5720,'Inst. by Framework &amp; Suppliers'!$B$2:$B$5720,$B$2:$B$5336,'Inst. by Framework &amp; Suppliers'!$A$2:$A$5720,$A368)</f>
        <v>0</v>
      </c>
      <c r="K368" s="24">
        <f>SUMIFS('Inst. by Framework &amp; Suppliers'!K$2:K$5720,'Inst. by Framework &amp; Suppliers'!$B$2:$B$5720,$B$2:$B$5336,'Inst. by Framework &amp; Suppliers'!$A$2:$A$5720,$A368)</f>
        <v>0</v>
      </c>
      <c r="L368" s="23">
        <f t="shared" si="25"/>
        <v>0</v>
      </c>
      <c r="M368" s="1592">
        <f>SUMIFS('South West Spends'!$AH$1:$AH$5018,'South West Spends'!$A$1:$A$5018,'Institution by Framework Totals'!B368,'South West Spends'!$C$1:$C$5018,'Institution by Framework Totals'!A368)</f>
        <v>0</v>
      </c>
      <c r="N368" s="1592">
        <f t="shared" si="26"/>
        <v>0</v>
      </c>
      <c r="O368" s="1592">
        <f t="shared" si="27"/>
        <v>0</v>
      </c>
      <c r="P368" s="1592">
        <f t="shared" si="28"/>
        <v>0</v>
      </c>
      <c r="Q368" s="14">
        <f t="shared" si="29"/>
        <v>0</v>
      </c>
    </row>
    <row r="369" spans="1:17" x14ac:dyDescent="0.2">
      <c r="A369" s="15" t="s">
        <v>129</v>
      </c>
      <c r="B369" s="13" t="s">
        <v>93</v>
      </c>
      <c r="C369" s="140">
        <f>VLOOKUP(B369,'Admin Fees.'!$A$1:$C$46,2,FALSE)</f>
        <v>0.01</v>
      </c>
      <c r="D369" s="506">
        <f>SUMIFS('Inst. by Framework &amp; Suppliers'!$D$2:$D$5720,'Inst. by Framework &amp; Suppliers'!$A$2:$A$5720,$A369,'Inst. by Framework &amp; Suppliers'!$B$2:$B$5720,$B369)</f>
        <v>0</v>
      </c>
      <c r="E369" s="507">
        <f>SUMIFS('Inst. by Framework &amp; Suppliers'!$E$2:$E$5720,'Inst. by Framework &amp; Suppliers'!$A$2:$A$5720,$A369,'Inst. by Framework &amp; Suppliers'!$B$2:$B$5720,$B369)</f>
        <v>0</v>
      </c>
      <c r="F369" s="507">
        <f>SUMIFS('Inst. by Framework &amp; Suppliers'!F$2:F$5720,'Inst. by Framework &amp; Suppliers'!$B$2:$B$5720,$B$2:$B$5336,'Inst. by Framework &amp; Suppliers'!$A$2:$A$5720,$A369)</f>
        <v>11288.11</v>
      </c>
      <c r="G369" s="882">
        <f>SUMIFS('Inst. by Framework &amp; Suppliers'!G$2:G$5720,'Inst. by Framework &amp; Suppliers'!$B$2:$B$5720,$B$2:$B$5336,'Inst. by Framework &amp; Suppliers'!$A$2:$A$5720,$A369)</f>
        <v>25901.059999999998</v>
      </c>
      <c r="H369" s="1444">
        <f>SUMIFS('Inst. by Framework &amp; Suppliers'!H$2:H$5720,'Inst. by Framework &amp; Suppliers'!$B$2:$B$5720,$B$2:$B$5336,'Inst. by Framework &amp; Suppliers'!$A$2:$A$5720,$A369)</f>
        <v>25936.09</v>
      </c>
      <c r="I369" s="1445">
        <f>SUMIFS('Inst. by Framework &amp; Suppliers'!I$2:I$5720,'Inst. by Framework &amp; Suppliers'!$B$2:$B$5720,$B$2:$B$5336,'Inst. by Framework &amp; Suppliers'!$A$2:$A$5720,$A369)</f>
        <v>13610.41</v>
      </c>
      <c r="J369" s="1446">
        <f>SUMIFS('Inst. by Framework &amp; Suppliers'!J$2:J$5720,'Inst. by Framework &amp; Suppliers'!$B$2:$B$5720,$B$2:$B$5336,'Inst. by Framework &amp; Suppliers'!$A$2:$A$5720,$A369)</f>
        <v>0</v>
      </c>
      <c r="K369" s="24">
        <f>SUMIFS('Inst. by Framework &amp; Suppliers'!K$2:K$5720,'Inst. by Framework &amp; Suppliers'!$B$2:$B$5720,$B$2:$B$5336,'Inst. by Framework &amp; Suppliers'!$A$2:$A$5720,$A369)</f>
        <v>0</v>
      </c>
      <c r="L369" s="23">
        <f t="shared" si="25"/>
        <v>0</v>
      </c>
      <c r="M369" s="1592">
        <f>SUMIFS('South West Spends'!$AH$1:$AH$5018,'South West Spends'!$A$1:$A$5018,'Institution by Framework Totals'!B369,'South West Spends'!$C$1:$C$5018,'Institution by Framework Totals'!A369)</f>
        <v>0</v>
      </c>
      <c r="N369" s="1592">
        <f t="shared" si="26"/>
        <v>0</v>
      </c>
      <c r="O369" s="1592">
        <f t="shared" si="27"/>
        <v>0</v>
      </c>
      <c r="P369" s="1592">
        <f t="shared" si="28"/>
        <v>0</v>
      </c>
      <c r="Q369" s="14">
        <f t="shared" si="29"/>
        <v>0</v>
      </c>
    </row>
    <row r="370" spans="1:17" x14ac:dyDescent="0.2">
      <c r="A370" s="15" t="s">
        <v>130</v>
      </c>
      <c r="B370" s="13" t="s">
        <v>93</v>
      </c>
      <c r="C370" s="140">
        <f>VLOOKUP(B370,'Admin Fees.'!$A$1:$C$46,2,FALSE)</f>
        <v>0.01</v>
      </c>
      <c r="D370" s="506">
        <f>SUMIFS('Inst. by Framework &amp; Suppliers'!$D$2:$D$5720,'Inst. by Framework &amp; Suppliers'!$A$2:$A$5720,$A370,'Inst. by Framework &amp; Suppliers'!$B$2:$B$5720,$B370)</f>
        <v>0</v>
      </c>
      <c r="E370" s="507">
        <f>SUMIFS('Inst. by Framework &amp; Suppliers'!$E$2:$E$5720,'Inst. by Framework &amp; Suppliers'!$A$2:$A$5720,$A370,'Inst. by Framework &amp; Suppliers'!$B$2:$B$5720,$B370)</f>
        <v>0</v>
      </c>
      <c r="F370" s="507">
        <f>SUMIFS('Inst. by Framework &amp; Suppliers'!F$2:F$5720,'Inst. by Framework &amp; Suppliers'!$B$2:$B$5720,$B$2:$B$5336,'Inst. by Framework &amp; Suppliers'!$A$2:$A$5720,$A370)</f>
        <v>125.85000000000001</v>
      </c>
      <c r="G370" s="882">
        <f>SUMIFS('Inst. by Framework &amp; Suppliers'!G$2:G$5720,'Inst. by Framework &amp; Suppliers'!$B$2:$B$5720,$B$2:$B$5336,'Inst. by Framework &amp; Suppliers'!$A$2:$A$5720,$A370)</f>
        <v>90.929999999999993</v>
      </c>
      <c r="H370" s="1444">
        <f>SUMIFS('Inst. by Framework &amp; Suppliers'!H$2:H$5720,'Inst. by Framework &amp; Suppliers'!$B$2:$B$5720,$B$2:$B$5336,'Inst. by Framework &amp; Suppliers'!$A$2:$A$5720,$A370)</f>
        <v>62.18</v>
      </c>
      <c r="I370" s="1445">
        <f>SUMIFS('Inst. by Framework &amp; Suppliers'!I$2:I$5720,'Inst. by Framework &amp; Suppliers'!$B$2:$B$5720,$B$2:$B$5336,'Inst. by Framework &amp; Suppliers'!$A$2:$A$5720,$A370)</f>
        <v>195.13000000000002</v>
      </c>
      <c r="J370" s="1446">
        <f>SUMIFS('Inst. by Framework &amp; Suppliers'!J$2:J$5720,'Inst. by Framework &amp; Suppliers'!$B$2:$B$5720,$B$2:$B$5336,'Inst. by Framework &amp; Suppliers'!$A$2:$A$5720,$A370)</f>
        <v>0</v>
      </c>
      <c r="K370" s="24">
        <f>SUMIFS('Inst. by Framework &amp; Suppliers'!K$2:K$5720,'Inst. by Framework &amp; Suppliers'!$B$2:$B$5720,$B$2:$B$5336,'Inst. by Framework &amp; Suppliers'!$A$2:$A$5720,$A370)</f>
        <v>0</v>
      </c>
      <c r="L370" s="23">
        <f t="shared" si="25"/>
        <v>0</v>
      </c>
      <c r="M370" s="1592">
        <f>SUMIFS('South West Spends'!$AH$1:$AH$5018,'South West Spends'!$A$1:$A$5018,'Institution by Framework Totals'!B370,'South West Spends'!$C$1:$C$5018,'Institution by Framework Totals'!A370)</f>
        <v>0</v>
      </c>
      <c r="N370" s="1592">
        <f t="shared" si="26"/>
        <v>0</v>
      </c>
      <c r="O370" s="1592">
        <f t="shared" si="27"/>
        <v>0</v>
      </c>
      <c r="P370" s="1592">
        <f t="shared" si="28"/>
        <v>0</v>
      </c>
      <c r="Q370" s="14">
        <f t="shared" si="29"/>
        <v>0</v>
      </c>
    </row>
    <row r="371" spans="1:17" x14ac:dyDescent="0.2">
      <c r="A371" s="15" t="s">
        <v>131</v>
      </c>
      <c r="B371" s="13" t="s">
        <v>93</v>
      </c>
      <c r="C371" s="140">
        <f>VLOOKUP(B371,'Admin Fees.'!$A$1:$C$46,2,FALSE)</f>
        <v>0.01</v>
      </c>
      <c r="D371" s="506">
        <f>SUMIFS('Inst. by Framework &amp; Suppliers'!$D$2:$D$5720,'Inst. by Framework &amp; Suppliers'!$A$2:$A$5720,$A371,'Inst. by Framework &amp; Suppliers'!$B$2:$B$5720,$B371)</f>
        <v>0</v>
      </c>
      <c r="E371" s="507">
        <f>SUMIFS('Inst. by Framework &amp; Suppliers'!$E$2:$E$5720,'Inst. by Framework &amp; Suppliers'!$A$2:$A$5720,$A371,'Inst. by Framework &amp; Suppliers'!$B$2:$B$5720,$B371)</f>
        <v>0</v>
      </c>
      <c r="F371" s="507">
        <f>SUMIFS('Inst. by Framework &amp; Suppliers'!F$2:F$5720,'Inst. by Framework &amp; Suppliers'!$B$2:$B$5720,$B$2:$B$5336,'Inst. by Framework &amp; Suppliers'!$A$2:$A$5720,$A371)</f>
        <v>77197.38</v>
      </c>
      <c r="G371" s="882">
        <f>SUMIFS('Inst. by Framework &amp; Suppliers'!G$2:G$5720,'Inst. by Framework &amp; Suppliers'!$B$2:$B$5720,$B$2:$B$5336,'Inst. by Framework &amp; Suppliers'!$A$2:$A$5720,$A371)</f>
        <v>87858.290000000008</v>
      </c>
      <c r="H371" s="1444">
        <f>SUMIFS('Inst. by Framework &amp; Suppliers'!H$2:H$5720,'Inst. by Framework &amp; Suppliers'!$B$2:$B$5720,$B$2:$B$5336,'Inst. by Framework &amp; Suppliers'!$A$2:$A$5720,$A371)</f>
        <v>72684.03</v>
      </c>
      <c r="I371" s="1445">
        <f>SUMIFS('Inst. by Framework &amp; Suppliers'!I$2:I$5720,'Inst. by Framework &amp; Suppliers'!$B$2:$B$5720,$B$2:$B$5336,'Inst. by Framework &amp; Suppliers'!$A$2:$A$5720,$A371)</f>
        <v>70506.37999999999</v>
      </c>
      <c r="J371" s="1446">
        <f>SUMIFS('Inst. by Framework &amp; Suppliers'!J$2:J$5720,'Inst. by Framework &amp; Suppliers'!$B$2:$B$5720,$B$2:$B$5336,'Inst. by Framework &amp; Suppliers'!$A$2:$A$5720,$A371)</f>
        <v>0</v>
      </c>
      <c r="K371" s="24">
        <f>SUMIFS('Inst. by Framework &amp; Suppliers'!K$2:K$5720,'Inst. by Framework &amp; Suppliers'!$B$2:$B$5720,$B$2:$B$5336,'Inst. by Framework &amp; Suppliers'!$A$2:$A$5720,$A371)</f>
        <v>0</v>
      </c>
      <c r="L371" s="23">
        <f t="shared" si="25"/>
        <v>0</v>
      </c>
      <c r="M371" s="1592">
        <f>SUMIFS('South West Spends'!$AH$1:$AH$5018,'South West Spends'!$A$1:$A$5018,'Institution by Framework Totals'!B371,'South West Spends'!$C$1:$C$5018,'Institution by Framework Totals'!A371)</f>
        <v>0</v>
      </c>
      <c r="N371" s="1592">
        <f t="shared" si="26"/>
        <v>0</v>
      </c>
      <c r="O371" s="1592">
        <f t="shared" si="27"/>
        <v>0</v>
      </c>
      <c r="P371" s="1592">
        <f t="shared" si="28"/>
        <v>0</v>
      </c>
      <c r="Q371" s="14">
        <f t="shared" si="29"/>
        <v>0</v>
      </c>
    </row>
    <row r="372" spans="1:17" x14ac:dyDescent="0.2">
      <c r="A372" s="15" t="s">
        <v>226</v>
      </c>
      <c r="B372" s="13" t="s">
        <v>93</v>
      </c>
      <c r="C372" s="140">
        <f>VLOOKUP(B372,'Admin Fees.'!$A$1:$C$46,2,FALSE)</f>
        <v>0.01</v>
      </c>
      <c r="D372" s="506">
        <f>SUMIFS('Inst. by Framework &amp; Suppliers'!$D$2:$D$5720,'Inst. by Framework &amp; Suppliers'!$A$2:$A$5720,$A372,'Inst. by Framework &amp; Suppliers'!$B$2:$B$5720,$B372)</f>
        <v>0</v>
      </c>
      <c r="E372" s="507">
        <f>SUMIFS('Inst. by Framework &amp; Suppliers'!$E$2:$E$5720,'Inst. by Framework &amp; Suppliers'!$A$2:$A$5720,$A372,'Inst. by Framework &amp; Suppliers'!$B$2:$B$5720,$B372)</f>
        <v>0</v>
      </c>
      <c r="F372" s="507">
        <f>SUMIFS('Inst. by Framework &amp; Suppliers'!F$2:F$5720,'Inst. by Framework &amp; Suppliers'!$B$2:$B$5720,$B$2:$B$5336,'Inst. by Framework &amp; Suppliers'!$A$2:$A$5720,$A372)</f>
        <v>0</v>
      </c>
      <c r="G372" s="882">
        <f>SUMIFS('Inst. by Framework &amp; Suppliers'!G$2:G$5720,'Inst. by Framework &amp; Suppliers'!$B$2:$B$5720,$B$2:$B$5336,'Inst. by Framework &amp; Suppliers'!$A$2:$A$5720,$A372)</f>
        <v>1288.5900000000001</v>
      </c>
      <c r="H372" s="1444">
        <f>SUMIFS('Inst. by Framework &amp; Suppliers'!H$2:H$5720,'Inst. by Framework &amp; Suppliers'!$B$2:$B$5720,$B$2:$B$5336,'Inst. by Framework &amp; Suppliers'!$A$2:$A$5720,$A372)</f>
        <v>800.54</v>
      </c>
      <c r="I372" s="1445">
        <f>SUMIFS('Inst. by Framework &amp; Suppliers'!I$2:I$5720,'Inst. by Framework &amp; Suppliers'!$B$2:$B$5720,$B$2:$B$5336,'Inst. by Framework &amp; Suppliers'!$A$2:$A$5720,$A372)</f>
        <v>2045.51</v>
      </c>
      <c r="J372" s="1446">
        <f>SUMIFS('Inst. by Framework &amp; Suppliers'!J$2:J$5720,'Inst. by Framework &amp; Suppliers'!$B$2:$B$5720,$B$2:$B$5336,'Inst. by Framework &amp; Suppliers'!$A$2:$A$5720,$A372)</f>
        <v>0</v>
      </c>
      <c r="K372" s="24">
        <f>SUMIFS('Inst. by Framework &amp; Suppliers'!K$2:K$5720,'Inst. by Framework &amp; Suppliers'!$B$2:$B$5720,$B$2:$B$5336,'Inst. by Framework &amp; Suppliers'!$A$2:$A$5720,$A372)</f>
        <v>0</v>
      </c>
      <c r="L372" s="23">
        <f t="shared" si="25"/>
        <v>0</v>
      </c>
      <c r="M372" s="1592">
        <f>SUMIFS('South West Spends'!$AH$1:$AH$5018,'South West Spends'!$A$1:$A$5018,'Institution by Framework Totals'!B372,'South West Spends'!$C$1:$C$5018,'Institution by Framework Totals'!A372)</f>
        <v>0</v>
      </c>
      <c r="N372" s="1592">
        <f t="shared" si="26"/>
        <v>0</v>
      </c>
      <c r="O372" s="1592">
        <f t="shared" si="27"/>
        <v>0</v>
      </c>
      <c r="P372" s="1592">
        <f t="shared" si="28"/>
        <v>0</v>
      </c>
      <c r="Q372" s="14">
        <f t="shared" si="29"/>
        <v>0</v>
      </c>
    </row>
    <row r="373" spans="1:17" x14ac:dyDescent="0.2">
      <c r="A373" s="15" t="s">
        <v>132</v>
      </c>
      <c r="B373" s="13" t="s">
        <v>93</v>
      </c>
      <c r="C373" s="140">
        <f>VLOOKUP(B373,'Admin Fees.'!$A$1:$C$46,2,FALSE)</f>
        <v>0.01</v>
      </c>
      <c r="D373" s="506">
        <f>SUMIFS('Inst. by Framework &amp; Suppliers'!$D$2:$D$5720,'Inst. by Framework &amp; Suppliers'!$A$2:$A$5720,$A373,'Inst. by Framework &amp; Suppliers'!$B$2:$B$5720,$B373)</f>
        <v>0</v>
      </c>
      <c r="E373" s="507">
        <f>SUMIFS('Inst. by Framework &amp; Suppliers'!$E$2:$E$5720,'Inst. by Framework &amp; Suppliers'!$A$2:$A$5720,$A373,'Inst. by Framework &amp; Suppliers'!$B$2:$B$5720,$B373)</f>
        <v>0</v>
      </c>
      <c r="F373" s="507">
        <f>SUMIFS('Inst. by Framework &amp; Suppliers'!F$2:F$5720,'Inst. by Framework &amp; Suppliers'!$B$2:$B$5720,$B$2:$B$5336,'Inst. by Framework &amp; Suppliers'!$A$2:$A$5720,$A373)</f>
        <v>19.14</v>
      </c>
      <c r="G373" s="882">
        <f>SUMIFS('Inst. by Framework &amp; Suppliers'!G$2:G$5720,'Inst. by Framework &amp; Suppliers'!$B$2:$B$5720,$B$2:$B$5336,'Inst. by Framework &amp; Suppliers'!$A$2:$A$5720,$A373)</f>
        <v>40.799999999999997</v>
      </c>
      <c r="H373" s="1444">
        <f>SUMIFS('Inst. by Framework &amp; Suppliers'!H$2:H$5720,'Inst. by Framework &amp; Suppliers'!$B$2:$B$5720,$B$2:$B$5336,'Inst. by Framework &amp; Suppliers'!$A$2:$A$5720,$A373)</f>
        <v>0</v>
      </c>
      <c r="I373" s="1445">
        <f>SUMIFS('Inst. by Framework &amp; Suppliers'!I$2:I$5720,'Inst. by Framework &amp; Suppliers'!$B$2:$B$5720,$B$2:$B$5336,'Inst. by Framework &amp; Suppliers'!$A$2:$A$5720,$A373)</f>
        <v>0</v>
      </c>
      <c r="J373" s="1446">
        <f>SUMIFS('Inst. by Framework &amp; Suppliers'!J$2:J$5720,'Inst. by Framework &amp; Suppliers'!$B$2:$B$5720,$B$2:$B$5336,'Inst. by Framework &amp; Suppliers'!$A$2:$A$5720,$A373)</f>
        <v>0</v>
      </c>
      <c r="K373" s="24">
        <f>SUMIFS('Inst. by Framework &amp; Suppliers'!K$2:K$5720,'Inst. by Framework &amp; Suppliers'!$B$2:$B$5720,$B$2:$B$5336,'Inst. by Framework &amp; Suppliers'!$A$2:$A$5720,$A373)</f>
        <v>0</v>
      </c>
      <c r="L373" s="23">
        <f t="shared" si="25"/>
        <v>0</v>
      </c>
      <c r="M373" s="1592">
        <f>SUMIFS('South West Spends'!$AH$1:$AH$5018,'South West Spends'!$A$1:$A$5018,'Institution by Framework Totals'!B373,'South West Spends'!$C$1:$C$5018,'Institution by Framework Totals'!A373)</f>
        <v>0</v>
      </c>
      <c r="N373" s="1592">
        <f t="shared" si="26"/>
        <v>0</v>
      </c>
      <c r="O373" s="1592">
        <f t="shared" si="27"/>
        <v>0</v>
      </c>
      <c r="P373" s="1592">
        <f t="shared" si="28"/>
        <v>0</v>
      </c>
      <c r="Q373" s="14">
        <f t="shared" si="29"/>
        <v>0</v>
      </c>
    </row>
    <row r="374" spans="1:17" x14ac:dyDescent="0.2">
      <c r="A374" s="15" t="s">
        <v>133</v>
      </c>
      <c r="B374" s="13" t="s">
        <v>93</v>
      </c>
      <c r="C374" s="140">
        <f>VLOOKUP(B374,'Admin Fees.'!$A$1:$C$46,2,FALSE)</f>
        <v>0.01</v>
      </c>
      <c r="D374" s="506">
        <f>SUMIFS('Inst. by Framework &amp; Suppliers'!$D$2:$D$5720,'Inst. by Framework &amp; Suppliers'!$A$2:$A$5720,$A374,'Inst. by Framework &amp; Suppliers'!$B$2:$B$5720,$B374)</f>
        <v>0</v>
      </c>
      <c r="E374" s="507">
        <f>SUMIFS('Inst. by Framework &amp; Suppliers'!$E$2:$E$5720,'Inst. by Framework &amp; Suppliers'!$A$2:$A$5720,$A374,'Inst. by Framework &amp; Suppliers'!$B$2:$B$5720,$B374)</f>
        <v>0</v>
      </c>
      <c r="F374" s="507">
        <f>SUMIFS('Inst. by Framework &amp; Suppliers'!F$2:F$5720,'Inst. by Framework &amp; Suppliers'!$B$2:$B$5720,$B$2:$B$5336,'Inst. by Framework &amp; Suppliers'!$A$2:$A$5720,$A374)</f>
        <v>205.11</v>
      </c>
      <c r="G374" s="882">
        <f>SUMIFS('Inst. by Framework &amp; Suppliers'!G$2:G$5720,'Inst. by Framework &amp; Suppliers'!$B$2:$B$5720,$B$2:$B$5336,'Inst. by Framework &amp; Suppliers'!$A$2:$A$5720,$A374)</f>
        <v>169.83</v>
      </c>
      <c r="H374" s="1444">
        <f>SUMIFS('Inst. by Framework &amp; Suppliers'!H$2:H$5720,'Inst. by Framework &amp; Suppliers'!$B$2:$B$5720,$B$2:$B$5336,'Inst. by Framework &amp; Suppliers'!$A$2:$A$5720,$A374)</f>
        <v>240.98000000000002</v>
      </c>
      <c r="I374" s="1445">
        <f>SUMIFS('Inst. by Framework &amp; Suppliers'!I$2:I$5720,'Inst. by Framework &amp; Suppliers'!$B$2:$B$5720,$B$2:$B$5336,'Inst. by Framework &amp; Suppliers'!$A$2:$A$5720,$A374)</f>
        <v>152.98000000000002</v>
      </c>
      <c r="J374" s="1446">
        <f>SUMIFS('Inst. by Framework &amp; Suppliers'!J$2:J$5720,'Inst. by Framework &amp; Suppliers'!$B$2:$B$5720,$B$2:$B$5336,'Inst. by Framework &amp; Suppliers'!$A$2:$A$5720,$A374)</f>
        <v>0</v>
      </c>
      <c r="K374" s="24">
        <f>SUMIFS('Inst. by Framework &amp; Suppliers'!K$2:K$5720,'Inst. by Framework &amp; Suppliers'!$B$2:$B$5720,$B$2:$B$5336,'Inst. by Framework &amp; Suppliers'!$A$2:$A$5720,$A374)</f>
        <v>0</v>
      </c>
      <c r="L374" s="23">
        <f t="shared" si="25"/>
        <v>0</v>
      </c>
      <c r="M374" s="1592">
        <f>SUMIFS('South West Spends'!$AH$1:$AH$5018,'South West Spends'!$A$1:$A$5018,'Institution by Framework Totals'!B374,'South West Spends'!$C$1:$C$5018,'Institution by Framework Totals'!A374)</f>
        <v>0</v>
      </c>
      <c r="N374" s="1592">
        <f t="shared" si="26"/>
        <v>0</v>
      </c>
      <c r="O374" s="1592">
        <f t="shared" si="27"/>
        <v>0</v>
      </c>
      <c r="P374" s="1592">
        <f t="shared" si="28"/>
        <v>0</v>
      </c>
      <c r="Q374" s="14">
        <f t="shared" si="29"/>
        <v>0</v>
      </c>
    </row>
    <row r="375" spans="1:17" x14ac:dyDescent="0.2">
      <c r="A375" s="15" t="s">
        <v>134</v>
      </c>
      <c r="B375" s="13" t="s">
        <v>93</v>
      </c>
      <c r="C375" s="140">
        <f>VLOOKUP(B375,'Admin Fees.'!$A$1:$C$46,2,FALSE)</f>
        <v>0.01</v>
      </c>
      <c r="D375" s="506">
        <f>SUMIFS('Inst. by Framework &amp; Suppliers'!$D$2:$D$5720,'Inst. by Framework &amp; Suppliers'!$A$2:$A$5720,$A375,'Inst. by Framework &amp; Suppliers'!$B$2:$B$5720,$B375)</f>
        <v>0</v>
      </c>
      <c r="E375" s="507">
        <f>SUMIFS('Inst. by Framework &amp; Suppliers'!$E$2:$E$5720,'Inst. by Framework &amp; Suppliers'!$A$2:$A$5720,$A375,'Inst. by Framework &amp; Suppliers'!$B$2:$B$5720,$B375)</f>
        <v>0</v>
      </c>
      <c r="F375" s="507">
        <f>SUMIFS('Inst. by Framework &amp; Suppliers'!F$2:F$5720,'Inst. by Framework &amp; Suppliers'!$B$2:$B$5720,$B$2:$B$5336,'Inst. by Framework &amp; Suppliers'!$A$2:$A$5720,$A375)</f>
        <v>23592.22</v>
      </c>
      <c r="G375" s="882">
        <f>SUMIFS('Inst. by Framework &amp; Suppliers'!G$2:G$5720,'Inst. by Framework &amp; Suppliers'!$B$2:$B$5720,$B$2:$B$5336,'Inst. by Framework &amp; Suppliers'!$A$2:$A$5720,$A375)</f>
        <v>22290.940000000002</v>
      </c>
      <c r="H375" s="1444">
        <f>SUMIFS('Inst. by Framework &amp; Suppliers'!H$2:H$5720,'Inst. by Framework &amp; Suppliers'!$B$2:$B$5720,$B$2:$B$5336,'Inst. by Framework &amp; Suppliers'!$A$2:$A$5720,$A375)</f>
        <v>9902.01</v>
      </c>
      <c r="I375" s="1445">
        <f>SUMIFS('Inst. by Framework &amp; Suppliers'!I$2:I$5720,'Inst. by Framework &amp; Suppliers'!$B$2:$B$5720,$B$2:$B$5336,'Inst. by Framework &amp; Suppliers'!$A$2:$A$5720,$A375)</f>
        <v>2966.1400000000003</v>
      </c>
      <c r="J375" s="1446">
        <f>SUMIFS('Inst. by Framework &amp; Suppliers'!J$2:J$5720,'Inst. by Framework &amp; Suppliers'!$B$2:$B$5720,$B$2:$B$5336,'Inst. by Framework &amp; Suppliers'!$A$2:$A$5720,$A375)</f>
        <v>0</v>
      </c>
      <c r="K375" s="24">
        <f>SUMIFS('Inst. by Framework &amp; Suppliers'!K$2:K$5720,'Inst. by Framework &amp; Suppliers'!$B$2:$B$5720,$B$2:$B$5336,'Inst. by Framework &amp; Suppliers'!$A$2:$A$5720,$A375)</f>
        <v>0</v>
      </c>
      <c r="L375" s="23">
        <f t="shared" si="25"/>
        <v>0</v>
      </c>
      <c r="M375" s="1592">
        <f>SUMIFS('South West Spends'!$AH$1:$AH$5018,'South West Spends'!$A$1:$A$5018,'Institution by Framework Totals'!B375,'South West Spends'!$C$1:$C$5018,'Institution by Framework Totals'!A375)</f>
        <v>0</v>
      </c>
      <c r="N375" s="1592">
        <f t="shared" si="26"/>
        <v>0</v>
      </c>
      <c r="O375" s="1592">
        <f t="shared" si="27"/>
        <v>0</v>
      </c>
      <c r="P375" s="1592">
        <f t="shared" si="28"/>
        <v>0</v>
      </c>
      <c r="Q375" s="14">
        <f t="shared" si="29"/>
        <v>0</v>
      </c>
    </row>
    <row r="376" spans="1:17" x14ac:dyDescent="0.2">
      <c r="A376" s="15" t="s">
        <v>135</v>
      </c>
      <c r="B376" s="13" t="s">
        <v>93</v>
      </c>
      <c r="C376" s="140">
        <f>VLOOKUP(B376,'Admin Fees.'!$A$1:$C$46,2,FALSE)</f>
        <v>0.01</v>
      </c>
      <c r="D376" s="506">
        <f>SUMIFS('Inst. by Framework &amp; Suppliers'!$D$2:$D$5720,'Inst. by Framework &amp; Suppliers'!$A$2:$A$5720,$A376,'Inst. by Framework &amp; Suppliers'!$B$2:$B$5720,$B376)</f>
        <v>0</v>
      </c>
      <c r="E376" s="507">
        <f>SUMIFS('Inst. by Framework &amp; Suppliers'!$E$2:$E$5720,'Inst. by Framework &amp; Suppliers'!$A$2:$A$5720,$A376,'Inst. by Framework &amp; Suppliers'!$B$2:$B$5720,$B376)</f>
        <v>0</v>
      </c>
      <c r="F376" s="507">
        <f>SUMIFS('Inst. by Framework &amp; Suppliers'!F$2:F$5720,'Inst. by Framework &amp; Suppliers'!$B$2:$B$5720,$B$2:$B$5336,'Inst. by Framework &amp; Suppliers'!$A$2:$A$5720,$A376)</f>
        <v>82171.360000000001</v>
      </c>
      <c r="G376" s="882">
        <f>SUMIFS('Inst. by Framework &amp; Suppliers'!G$2:G$5720,'Inst. by Framework &amp; Suppliers'!$B$2:$B$5720,$B$2:$B$5336,'Inst. by Framework &amp; Suppliers'!$A$2:$A$5720,$A376)</f>
        <v>91622.65</v>
      </c>
      <c r="H376" s="1444">
        <f>SUMIFS('Inst. by Framework &amp; Suppliers'!H$2:H$5720,'Inst. by Framework &amp; Suppliers'!$B$2:$B$5720,$B$2:$B$5336,'Inst. by Framework &amp; Suppliers'!$A$2:$A$5720,$A376)</f>
        <v>19098.289999999997</v>
      </c>
      <c r="I376" s="1445">
        <f>SUMIFS('Inst. by Framework &amp; Suppliers'!I$2:I$5720,'Inst. by Framework &amp; Suppliers'!$B$2:$B$5720,$B$2:$B$5336,'Inst. by Framework &amp; Suppliers'!$A$2:$A$5720,$A376)</f>
        <v>1698.4099999999999</v>
      </c>
      <c r="J376" s="1446">
        <f>SUMIFS('Inst. by Framework &amp; Suppliers'!J$2:J$5720,'Inst. by Framework &amp; Suppliers'!$B$2:$B$5720,$B$2:$B$5336,'Inst. by Framework &amp; Suppliers'!$A$2:$A$5720,$A376)</f>
        <v>0</v>
      </c>
      <c r="K376" s="24">
        <f>SUMIFS('Inst. by Framework &amp; Suppliers'!K$2:K$5720,'Inst. by Framework &amp; Suppliers'!$B$2:$B$5720,$B$2:$B$5336,'Inst. by Framework &amp; Suppliers'!$A$2:$A$5720,$A376)</f>
        <v>0</v>
      </c>
      <c r="L376" s="23">
        <f t="shared" si="25"/>
        <v>0</v>
      </c>
      <c r="M376" s="1592">
        <f>SUMIFS('South West Spends'!$AH$1:$AH$5018,'South West Spends'!$A$1:$A$5018,'Institution by Framework Totals'!B376,'South West Spends'!$C$1:$C$5018,'Institution by Framework Totals'!A376)</f>
        <v>0</v>
      </c>
      <c r="N376" s="1592">
        <f t="shared" si="26"/>
        <v>0</v>
      </c>
      <c r="O376" s="1592">
        <f t="shared" si="27"/>
        <v>0</v>
      </c>
      <c r="P376" s="1592">
        <f t="shared" si="28"/>
        <v>0</v>
      </c>
      <c r="Q376" s="14">
        <f t="shared" si="29"/>
        <v>0</v>
      </c>
    </row>
    <row r="377" spans="1:17" x14ac:dyDescent="0.2">
      <c r="A377" s="15" t="s">
        <v>155</v>
      </c>
      <c r="B377" s="13" t="s">
        <v>93</v>
      </c>
      <c r="C377" s="140">
        <f>VLOOKUP(B377,'Admin Fees.'!$A$1:$C$46,2,FALSE)</f>
        <v>0.01</v>
      </c>
      <c r="D377" s="506">
        <f>SUMIFS('Inst. by Framework &amp; Suppliers'!$D$2:$D$5720,'Inst. by Framework &amp; Suppliers'!$A$2:$A$5720,$A377,'Inst. by Framework &amp; Suppliers'!$B$2:$B$5720,$B377)</f>
        <v>0</v>
      </c>
      <c r="E377" s="507">
        <f>SUMIFS('Inst. by Framework &amp; Suppliers'!$E$2:$E$5720,'Inst. by Framework &amp; Suppliers'!$A$2:$A$5720,$A377,'Inst. by Framework &amp; Suppliers'!$B$2:$B$5720,$B377)</f>
        <v>0</v>
      </c>
      <c r="F377" s="507">
        <f>SUMIFS('Inst. by Framework &amp; Suppliers'!F$2:F$5720,'Inst. by Framework &amp; Suppliers'!$B$2:$B$5720,$B$2:$B$5336,'Inst. by Framework &amp; Suppliers'!$A$2:$A$5720,$A377)</f>
        <v>16840.71</v>
      </c>
      <c r="G377" s="882">
        <f>SUMIFS('Inst. by Framework &amp; Suppliers'!G$2:G$5720,'Inst. by Framework &amp; Suppliers'!$B$2:$B$5720,$B$2:$B$5336,'Inst. by Framework &amp; Suppliers'!$A$2:$A$5720,$A377)</f>
        <v>13861.59</v>
      </c>
      <c r="H377" s="1444">
        <f>SUMIFS('Inst. by Framework &amp; Suppliers'!H$2:H$5720,'Inst. by Framework &amp; Suppliers'!$B$2:$B$5720,$B$2:$B$5336,'Inst. by Framework &amp; Suppliers'!$A$2:$A$5720,$A377)</f>
        <v>15861.03</v>
      </c>
      <c r="I377" s="1445">
        <f>SUMIFS('Inst. by Framework &amp; Suppliers'!I$2:I$5720,'Inst. by Framework &amp; Suppliers'!$B$2:$B$5720,$B$2:$B$5336,'Inst. by Framework &amp; Suppliers'!$A$2:$A$5720,$A377)</f>
        <v>22587.15</v>
      </c>
      <c r="J377" s="1446">
        <f>SUMIFS('Inst. by Framework &amp; Suppliers'!J$2:J$5720,'Inst. by Framework &amp; Suppliers'!$B$2:$B$5720,$B$2:$B$5336,'Inst. by Framework &amp; Suppliers'!$A$2:$A$5720,$A377)</f>
        <v>0</v>
      </c>
      <c r="K377" s="24">
        <f>SUMIFS('Inst. by Framework &amp; Suppliers'!K$2:K$5720,'Inst. by Framework &amp; Suppliers'!$B$2:$B$5720,$B$2:$B$5336,'Inst. by Framework &amp; Suppliers'!$A$2:$A$5720,$A377)</f>
        <v>0</v>
      </c>
      <c r="L377" s="23">
        <f t="shared" si="25"/>
        <v>0</v>
      </c>
      <c r="M377" s="1592">
        <f>SUMIFS('South West Spends'!$AH$1:$AH$5018,'South West Spends'!$A$1:$A$5018,'Institution by Framework Totals'!B377,'South West Spends'!$C$1:$C$5018,'Institution by Framework Totals'!A377)</f>
        <v>0</v>
      </c>
      <c r="N377" s="1592">
        <f t="shared" si="26"/>
        <v>0</v>
      </c>
      <c r="O377" s="1592">
        <f t="shared" si="27"/>
        <v>0</v>
      </c>
      <c r="P377" s="1592">
        <f t="shared" si="28"/>
        <v>0</v>
      </c>
      <c r="Q377" s="14">
        <f t="shared" si="29"/>
        <v>0</v>
      </c>
    </row>
    <row r="378" spans="1:17" x14ac:dyDescent="0.2">
      <c r="A378" s="15" t="s">
        <v>227</v>
      </c>
      <c r="B378" s="13" t="s">
        <v>93</v>
      </c>
      <c r="C378" s="140">
        <f>VLOOKUP(B378,'Admin Fees.'!$A$1:$C$46,2,FALSE)</f>
        <v>0.01</v>
      </c>
      <c r="D378" s="506">
        <f>SUMIFS('Inst. by Framework &amp; Suppliers'!$D$2:$D$5720,'Inst. by Framework &amp; Suppliers'!$A$2:$A$5720,$A378,'Inst. by Framework &amp; Suppliers'!$B$2:$B$5720,$B378)</f>
        <v>0</v>
      </c>
      <c r="E378" s="507">
        <f>SUMIFS('Inst. by Framework &amp; Suppliers'!$E$2:$E$5720,'Inst. by Framework &amp; Suppliers'!$A$2:$A$5720,$A378,'Inst. by Framework &amp; Suppliers'!$B$2:$B$5720,$B378)</f>
        <v>0</v>
      </c>
      <c r="F378" s="507">
        <f>SUMIFS('Inst. by Framework &amp; Suppliers'!F$2:F$5720,'Inst. by Framework &amp; Suppliers'!$B$2:$B$5720,$B$2:$B$5336,'Inst. by Framework &amp; Suppliers'!$A$2:$A$5720,$A378)</f>
        <v>0</v>
      </c>
      <c r="G378" s="882">
        <f>SUMIFS('Inst. by Framework &amp; Suppliers'!G$2:G$5720,'Inst. by Framework &amp; Suppliers'!$B$2:$B$5720,$B$2:$B$5336,'Inst. by Framework &amp; Suppliers'!$A$2:$A$5720,$A378)</f>
        <v>586.90000000000009</v>
      </c>
      <c r="H378" s="1444">
        <f>SUMIFS('Inst. by Framework &amp; Suppliers'!H$2:H$5720,'Inst. by Framework &amp; Suppliers'!$B$2:$B$5720,$B$2:$B$5336,'Inst. by Framework &amp; Suppliers'!$A$2:$A$5720,$A378)</f>
        <v>0</v>
      </c>
      <c r="I378" s="1445">
        <f>SUMIFS('Inst. by Framework &amp; Suppliers'!I$2:I$5720,'Inst. by Framework &amp; Suppliers'!$B$2:$B$5720,$B$2:$B$5336,'Inst. by Framework &amp; Suppliers'!$A$2:$A$5720,$A378)</f>
        <v>0</v>
      </c>
      <c r="J378" s="1446">
        <f>SUMIFS('Inst. by Framework &amp; Suppliers'!J$2:J$5720,'Inst. by Framework &amp; Suppliers'!$B$2:$B$5720,$B$2:$B$5336,'Inst. by Framework &amp; Suppliers'!$A$2:$A$5720,$A378)</f>
        <v>0</v>
      </c>
      <c r="K378" s="24">
        <f>SUMIFS('Inst. by Framework &amp; Suppliers'!K$2:K$5720,'Inst. by Framework &amp; Suppliers'!$B$2:$B$5720,$B$2:$B$5336,'Inst. by Framework &amp; Suppliers'!$A$2:$A$5720,$A378)</f>
        <v>0</v>
      </c>
      <c r="L378" s="23">
        <f t="shared" si="25"/>
        <v>0</v>
      </c>
      <c r="M378" s="1592">
        <f>SUMIFS('South West Spends'!$AH$1:$AH$5018,'South West Spends'!$A$1:$A$5018,'Institution by Framework Totals'!B378,'South West Spends'!$C$1:$C$5018,'Institution by Framework Totals'!A378)</f>
        <v>0</v>
      </c>
      <c r="N378" s="1592">
        <f t="shared" si="26"/>
        <v>0</v>
      </c>
      <c r="O378" s="1592">
        <f t="shared" si="27"/>
        <v>0</v>
      </c>
      <c r="P378" s="1592">
        <f t="shared" si="28"/>
        <v>0</v>
      </c>
      <c r="Q378" s="14">
        <f t="shared" si="29"/>
        <v>0</v>
      </c>
    </row>
    <row r="379" spans="1:17" x14ac:dyDescent="0.2">
      <c r="A379" s="720" t="s">
        <v>253</v>
      </c>
      <c r="B379" s="13" t="s">
        <v>93</v>
      </c>
      <c r="C379" s="141">
        <f>VLOOKUP(B379,'Admin Fees.'!$A$1:$C$46,2,FALSE)</f>
        <v>0.01</v>
      </c>
      <c r="D379" s="506">
        <f>SUMIFS('Inst. by Framework &amp; Suppliers'!$D$2:$D$5720,'Inst. by Framework &amp; Suppliers'!$A$2:$A$5720,$A379,'Inst. by Framework &amp; Suppliers'!$B$2:$B$5720,$B379)</f>
        <v>0</v>
      </c>
      <c r="E379" s="507">
        <f>SUMIFS('Inst. by Framework &amp; Suppliers'!$E$2:$E$5720,'Inst. by Framework &amp; Suppliers'!$A$2:$A$5720,$A379,'Inst. by Framework &amp; Suppliers'!$B$2:$B$5720,$B379)</f>
        <v>0</v>
      </c>
      <c r="F379" s="507">
        <f>SUMIFS('Inst. by Framework &amp; Suppliers'!F$2:F$5720,'Inst. by Framework &amp; Suppliers'!$B$2:$B$5720,$B$2:$B$5336,'Inst. by Framework &amp; Suppliers'!$A$2:$A$5720,$A379)</f>
        <v>0</v>
      </c>
      <c r="G379" s="882">
        <f>SUMIFS('Inst. by Framework &amp; Suppliers'!G$2:G$5720,'Inst. by Framework &amp; Suppliers'!$B$2:$B$5720,$B$2:$B$5336,'Inst. by Framework &amp; Suppliers'!$A$2:$A$5720,$A379)</f>
        <v>0</v>
      </c>
      <c r="H379" s="1444">
        <f>SUMIFS('Inst. by Framework &amp; Suppliers'!H$2:H$5720,'Inst. by Framework &amp; Suppliers'!$B$2:$B$5720,$B$2:$B$5336,'Inst. by Framework &amp; Suppliers'!$A$2:$A$5720,$A379)</f>
        <v>2796.21</v>
      </c>
      <c r="I379" s="1445">
        <f>SUMIFS('Inst. by Framework &amp; Suppliers'!I$2:I$5720,'Inst. by Framework &amp; Suppliers'!$B$2:$B$5720,$B$2:$B$5336,'Inst. by Framework &amp; Suppliers'!$A$2:$A$5720,$A379)</f>
        <v>2668.9599999999996</v>
      </c>
      <c r="J379" s="1446">
        <f>SUMIFS('Inst. by Framework &amp; Suppliers'!J$2:J$5720,'Inst. by Framework &amp; Suppliers'!$B$2:$B$5720,$B$2:$B$5336,'Inst. by Framework &amp; Suppliers'!$A$2:$A$5720,$A379)</f>
        <v>0</v>
      </c>
      <c r="K379" s="24">
        <f>SUMIFS('Inst. by Framework &amp; Suppliers'!K$2:K$5720,'Inst. by Framework &amp; Suppliers'!$B$2:$B$5720,$B$2:$B$5336,'Inst. by Framework &amp; Suppliers'!$A$2:$A$5720,$A379)</f>
        <v>0</v>
      </c>
      <c r="L379" s="23">
        <f t="shared" si="25"/>
        <v>0</v>
      </c>
      <c r="M379" s="1592">
        <f>SUMIFS('South West Spends'!$AH$1:$AH$5018,'South West Spends'!$A$1:$A$5018,'Institution by Framework Totals'!B379,'South West Spends'!$C$1:$C$5018,'Institution by Framework Totals'!A379)</f>
        <v>0</v>
      </c>
      <c r="N379" s="1592">
        <f t="shared" si="26"/>
        <v>0</v>
      </c>
      <c r="O379" s="1592">
        <f t="shared" si="27"/>
        <v>0</v>
      </c>
      <c r="P379" s="1592">
        <f t="shared" si="28"/>
        <v>0</v>
      </c>
      <c r="Q379" s="14">
        <f t="shared" si="29"/>
        <v>0</v>
      </c>
    </row>
    <row r="380" spans="1:17" x14ac:dyDescent="0.2">
      <c r="A380" s="720" t="s">
        <v>254</v>
      </c>
      <c r="B380" s="13" t="s">
        <v>93</v>
      </c>
      <c r="C380" s="141">
        <f>VLOOKUP(B380,'Admin Fees.'!$A$1:$C$46,2,FALSE)</f>
        <v>0.01</v>
      </c>
      <c r="D380" s="506">
        <f>SUMIFS('Inst. by Framework &amp; Suppliers'!$D$2:$D$5720,'Inst. by Framework &amp; Suppliers'!$A$2:$A$5720,$A380,'Inst. by Framework &amp; Suppliers'!$B$2:$B$5720,$B380)</f>
        <v>0</v>
      </c>
      <c r="E380" s="507">
        <f>SUMIFS('Inst. by Framework &amp; Suppliers'!$E$2:$E$5720,'Inst. by Framework &amp; Suppliers'!$A$2:$A$5720,$A380,'Inst. by Framework &amp; Suppliers'!$B$2:$B$5720,$B380)</f>
        <v>0</v>
      </c>
      <c r="F380" s="507">
        <f>SUMIFS('Inst. by Framework &amp; Suppliers'!F$2:F$5720,'Inst. by Framework &amp; Suppliers'!$B$2:$B$5720,$B$2:$B$5336,'Inst. by Framework &amp; Suppliers'!$A$2:$A$5720,$A380)</f>
        <v>0</v>
      </c>
      <c r="G380" s="882">
        <f>SUMIFS('Inst. by Framework &amp; Suppliers'!G$2:G$5720,'Inst. by Framework &amp; Suppliers'!$B$2:$B$5720,$B$2:$B$5336,'Inst. by Framework &amp; Suppliers'!$A$2:$A$5720,$A380)</f>
        <v>0</v>
      </c>
      <c r="H380" s="1444">
        <f>SUMIFS('Inst. by Framework &amp; Suppliers'!H$2:H$5720,'Inst. by Framework &amp; Suppliers'!$B$2:$B$5720,$B$2:$B$5336,'Inst. by Framework &amp; Suppliers'!$A$2:$A$5720,$A380)</f>
        <v>67.319999999999993</v>
      </c>
      <c r="I380" s="1445">
        <f>SUMIFS('Inst. by Framework &amp; Suppliers'!I$2:I$5720,'Inst. by Framework &amp; Suppliers'!$B$2:$B$5720,$B$2:$B$5336,'Inst. by Framework &amp; Suppliers'!$A$2:$A$5720,$A380)</f>
        <v>125.86</v>
      </c>
      <c r="J380" s="1446">
        <f>SUMIFS('Inst. by Framework &amp; Suppliers'!J$2:J$5720,'Inst. by Framework &amp; Suppliers'!$B$2:$B$5720,$B$2:$B$5336,'Inst. by Framework &amp; Suppliers'!$A$2:$A$5720,$A380)</f>
        <v>0</v>
      </c>
      <c r="K380" s="24">
        <f>SUMIFS('Inst. by Framework &amp; Suppliers'!K$2:K$5720,'Inst. by Framework &amp; Suppliers'!$B$2:$B$5720,$B$2:$B$5336,'Inst. by Framework &amp; Suppliers'!$A$2:$A$5720,$A380)</f>
        <v>0</v>
      </c>
      <c r="L380" s="23">
        <f t="shared" si="25"/>
        <v>0</v>
      </c>
      <c r="M380" s="1592">
        <f>SUMIFS('South West Spends'!$AH$1:$AH$5018,'South West Spends'!$A$1:$A$5018,'Institution by Framework Totals'!B380,'South West Spends'!$C$1:$C$5018,'Institution by Framework Totals'!A380)</f>
        <v>0</v>
      </c>
      <c r="N380" s="1592">
        <f t="shared" si="26"/>
        <v>0</v>
      </c>
      <c r="O380" s="1592">
        <f t="shared" si="27"/>
        <v>0</v>
      </c>
      <c r="P380" s="1592">
        <f t="shared" si="28"/>
        <v>0</v>
      </c>
      <c r="Q380" s="14">
        <f t="shared" si="29"/>
        <v>0</v>
      </c>
    </row>
    <row r="381" spans="1:17" x14ac:dyDescent="0.2">
      <c r="A381" s="15" t="s">
        <v>137</v>
      </c>
      <c r="B381" s="13" t="s">
        <v>93</v>
      </c>
      <c r="C381" s="140">
        <f>VLOOKUP(B381,'Admin Fees.'!$A$1:$C$46,2,FALSE)</f>
        <v>0.01</v>
      </c>
      <c r="D381" s="506">
        <f>SUMIFS('Inst. by Framework &amp; Suppliers'!$D$2:$D$5720,'Inst. by Framework &amp; Suppliers'!$A$2:$A$5720,$A381,'Inst. by Framework &amp; Suppliers'!$B$2:$B$5720,$B381)</f>
        <v>0</v>
      </c>
      <c r="E381" s="507">
        <f>SUMIFS('Inst. by Framework &amp; Suppliers'!$E$2:$E$5720,'Inst. by Framework &amp; Suppliers'!$A$2:$A$5720,$A381,'Inst. by Framework &amp; Suppliers'!$B$2:$B$5720,$B381)</f>
        <v>0</v>
      </c>
      <c r="F381" s="507">
        <f>SUMIFS('Inst. by Framework &amp; Suppliers'!F$2:F$5720,'Inst. by Framework &amp; Suppliers'!$B$2:$B$5720,$B$2:$B$5336,'Inst. by Framework &amp; Suppliers'!$A$2:$A$5720,$A381)</f>
        <v>4132.28</v>
      </c>
      <c r="G381" s="882">
        <f>SUMIFS('Inst. by Framework &amp; Suppliers'!G$2:G$5720,'Inst. by Framework &amp; Suppliers'!$B$2:$B$5720,$B$2:$B$5336,'Inst. by Framework &amp; Suppliers'!$A$2:$A$5720,$A381)</f>
        <v>5684.7099999999991</v>
      </c>
      <c r="H381" s="1444">
        <f>SUMIFS('Inst. by Framework &amp; Suppliers'!H$2:H$5720,'Inst. by Framework &amp; Suppliers'!$B$2:$B$5720,$B$2:$B$5336,'Inst. by Framework &amp; Suppliers'!$A$2:$A$5720,$A381)</f>
        <v>6919.52</v>
      </c>
      <c r="I381" s="1445">
        <f>SUMIFS('Inst. by Framework &amp; Suppliers'!I$2:I$5720,'Inst. by Framework &amp; Suppliers'!$B$2:$B$5720,$B$2:$B$5336,'Inst. by Framework &amp; Suppliers'!$A$2:$A$5720,$A381)</f>
        <v>8131.4699999999993</v>
      </c>
      <c r="J381" s="1446">
        <f>SUMIFS('Inst. by Framework &amp; Suppliers'!J$2:J$5720,'Inst. by Framework &amp; Suppliers'!$B$2:$B$5720,$B$2:$B$5336,'Inst. by Framework &amp; Suppliers'!$A$2:$A$5720,$A381)</f>
        <v>0</v>
      </c>
      <c r="K381" s="24">
        <f>SUMIFS('Inst. by Framework &amp; Suppliers'!K$2:K$5720,'Inst. by Framework &amp; Suppliers'!$B$2:$B$5720,$B$2:$B$5336,'Inst. by Framework &amp; Suppliers'!$A$2:$A$5720,$A381)</f>
        <v>0</v>
      </c>
      <c r="L381" s="23">
        <f t="shared" si="25"/>
        <v>0</v>
      </c>
      <c r="M381" s="1592">
        <f>SUMIFS('South West Spends'!$AH$1:$AH$5018,'South West Spends'!$A$1:$A$5018,'Institution by Framework Totals'!B381,'South West Spends'!$C$1:$C$5018,'Institution by Framework Totals'!A381)</f>
        <v>0</v>
      </c>
      <c r="N381" s="1592">
        <f t="shared" si="26"/>
        <v>0</v>
      </c>
      <c r="O381" s="1592">
        <f t="shared" si="27"/>
        <v>0</v>
      </c>
      <c r="P381" s="1592">
        <f t="shared" si="28"/>
        <v>0</v>
      </c>
      <c r="Q381" s="14">
        <f t="shared" si="29"/>
        <v>0</v>
      </c>
    </row>
    <row r="382" spans="1:17" x14ac:dyDescent="0.2">
      <c r="A382" s="15" t="s">
        <v>138</v>
      </c>
      <c r="B382" s="13" t="s">
        <v>93</v>
      </c>
      <c r="C382" s="140">
        <f>VLOOKUP(B382,'Admin Fees.'!$A$1:$C$46,2,FALSE)</f>
        <v>0.01</v>
      </c>
      <c r="D382" s="506">
        <f>SUMIFS('Inst. by Framework &amp; Suppliers'!$D$2:$D$5720,'Inst. by Framework &amp; Suppliers'!$A$2:$A$5720,$A382,'Inst. by Framework &amp; Suppliers'!$B$2:$B$5720,$B382)</f>
        <v>0</v>
      </c>
      <c r="E382" s="507">
        <f>SUMIFS('Inst. by Framework &amp; Suppliers'!$E$2:$E$5720,'Inst. by Framework &amp; Suppliers'!$A$2:$A$5720,$A382,'Inst. by Framework &amp; Suppliers'!$B$2:$B$5720,$B382)</f>
        <v>0</v>
      </c>
      <c r="F382" s="507">
        <f>SUMIFS('Inst. by Framework &amp; Suppliers'!F$2:F$5720,'Inst. by Framework &amp; Suppliers'!$B$2:$B$5720,$B$2:$B$5336,'Inst. by Framework &amp; Suppliers'!$A$2:$A$5720,$A382)</f>
        <v>1290.8300000000002</v>
      </c>
      <c r="G382" s="882">
        <f>SUMIFS('Inst. by Framework &amp; Suppliers'!G$2:G$5720,'Inst. by Framework &amp; Suppliers'!$B$2:$B$5720,$B$2:$B$5336,'Inst. by Framework &amp; Suppliers'!$A$2:$A$5720,$A382)</f>
        <v>1935.1399999999999</v>
      </c>
      <c r="H382" s="1444">
        <f>SUMIFS('Inst. by Framework &amp; Suppliers'!H$2:H$5720,'Inst. by Framework &amp; Suppliers'!$B$2:$B$5720,$B$2:$B$5336,'Inst. by Framework &amp; Suppliers'!$A$2:$A$5720,$A382)</f>
        <v>1500.88</v>
      </c>
      <c r="I382" s="1445">
        <f>SUMIFS('Inst. by Framework &amp; Suppliers'!I$2:I$5720,'Inst. by Framework &amp; Suppliers'!$B$2:$B$5720,$B$2:$B$5336,'Inst. by Framework &amp; Suppliers'!$A$2:$A$5720,$A382)</f>
        <v>1015.3400000000001</v>
      </c>
      <c r="J382" s="1446">
        <f>SUMIFS('Inst. by Framework &amp; Suppliers'!J$2:J$5720,'Inst. by Framework &amp; Suppliers'!$B$2:$B$5720,$B$2:$B$5336,'Inst. by Framework &amp; Suppliers'!$A$2:$A$5720,$A382)</f>
        <v>0</v>
      </c>
      <c r="K382" s="24">
        <f>SUMIFS('Inst. by Framework &amp; Suppliers'!K$2:K$5720,'Inst. by Framework &amp; Suppliers'!$B$2:$B$5720,$B$2:$B$5336,'Inst. by Framework &amp; Suppliers'!$A$2:$A$5720,$A382)</f>
        <v>0</v>
      </c>
      <c r="L382" s="23">
        <f t="shared" si="25"/>
        <v>0</v>
      </c>
      <c r="M382" s="1592">
        <f>SUMIFS('South West Spends'!$AH$1:$AH$5018,'South West Spends'!$A$1:$A$5018,'Institution by Framework Totals'!B382,'South West Spends'!$C$1:$C$5018,'Institution by Framework Totals'!A382)</f>
        <v>0</v>
      </c>
      <c r="N382" s="1592">
        <f t="shared" si="26"/>
        <v>0</v>
      </c>
      <c r="O382" s="1592">
        <f t="shared" si="27"/>
        <v>0</v>
      </c>
      <c r="P382" s="1592">
        <f t="shared" si="28"/>
        <v>0</v>
      </c>
      <c r="Q382" s="14">
        <f t="shared" si="29"/>
        <v>0</v>
      </c>
    </row>
    <row r="383" spans="1:17" x14ac:dyDescent="0.2">
      <c r="A383" s="15" t="s">
        <v>139</v>
      </c>
      <c r="B383" s="13" t="s">
        <v>93</v>
      </c>
      <c r="C383" s="140">
        <f>VLOOKUP(B383,'Admin Fees.'!$A$1:$C$46,2,FALSE)</f>
        <v>0.01</v>
      </c>
      <c r="D383" s="506">
        <f>SUMIFS('Inst. by Framework &amp; Suppliers'!$D$2:$D$5720,'Inst. by Framework &amp; Suppliers'!$A$2:$A$5720,$A383,'Inst. by Framework &amp; Suppliers'!$B$2:$B$5720,$B383)</f>
        <v>0</v>
      </c>
      <c r="E383" s="507">
        <f>SUMIFS('Inst. by Framework &amp; Suppliers'!$E$2:$E$5720,'Inst. by Framework &amp; Suppliers'!$A$2:$A$5720,$A383,'Inst. by Framework &amp; Suppliers'!$B$2:$B$5720,$B383)</f>
        <v>0</v>
      </c>
      <c r="F383" s="507">
        <f>SUMIFS('Inst. by Framework &amp; Suppliers'!F$2:F$5720,'Inst. by Framework &amp; Suppliers'!$B$2:$B$5720,$B$2:$B$5336,'Inst. by Framework &amp; Suppliers'!$A$2:$A$5720,$A383)</f>
        <v>7977.48</v>
      </c>
      <c r="G383" s="882">
        <f>SUMIFS('Inst. by Framework &amp; Suppliers'!G$2:G$5720,'Inst. by Framework &amp; Suppliers'!$B$2:$B$5720,$B$2:$B$5336,'Inst. by Framework &amp; Suppliers'!$A$2:$A$5720,$A383)</f>
        <v>14998.890000000001</v>
      </c>
      <c r="H383" s="1444">
        <f>SUMIFS('Inst. by Framework &amp; Suppliers'!H$2:H$5720,'Inst. by Framework &amp; Suppliers'!$B$2:$B$5720,$B$2:$B$5336,'Inst. by Framework &amp; Suppliers'!$A$2:$A$5720,$A383)</f>
        <v>10947.279999999999</v>
      </c>
      <c r="I383" s="1445">
        <f>SUMIFS('Inst. by Framework &amp; Suppliers'!I$2:I$5720,'Inst. by Framework &amp; Suppliers'!$B$2:$B$5720,$B$2:$B$5336,'Inst. by Framework &amp; Suppliers'!$A$2:$A$5720,$A383)</f>
        <v>11402.2</v>
      </c>
      <c r="J383" s="1446">
        <f>SUMIFS('Inst. by Framework &amp; Suppliers'!J$2:J$5720,'Inst. by Framework &amp; Suppliers'!$B$2:$B$5720,$B$2:$B$5336,'Inst. by Framework &amp; Suppliers'!$A$2:$A$5720,$A383)</f>
        <v>0</v>
      </c>
      <c r="K383" s="24">
        <f>SUMIFS('Inst. by Framework &amp; Suppliers'!K$2:K$5720,'Inst. by Framework &amp; Suppliers'!$B$2:$B$5720,$B$2:$B$5336,'Inst. by Framework &amp; Suppliers'!$A$2:$A$5720,$A383)</f>
        <v>0</v>
      </c>
      <c r="L383" s="23">
        <f t="shared" si="25"/>
        <v>0</v>
      </c>
      <c r="M383" s="1592">
        <f>SUMIFS('South West Spends'!$AH$1:$AH$5018,'South West Spends'!$A$1:$A$5018,'Institution by Framework Totals'!B383,'South West Spends'!$C$1:$C$5018,'Institution by Framework Totals'!A383)</f>
        <v>0</v>
      </c>
      <c r="N383" s="1592">
        <f t="shared" si="26"/>
        <v>0</v>
      </c>
      <c r="O383" s="1592">
        <f t="shared" si="27"/>
        <v>0</v>
      </c>
      <c r="P383" s="1592">
        <f t="shared" si="28"/>
        <v>0</v>
      </c>
      <c r="Q383" s="14">
        <f t="shared" si="29"/>
        <v>0</v>
      </c>
    </row>
    <row r="384" spans="1:17" x14ac:dyDescent="0.2">
      <c r="A384" s="15" t="s">
        <v>140</v>
      </c>
      <c r="B384" s="13" t="s">
        <v>93</v>
      </c>
      <c r="C384" s="140">
        <f>VLOOKUP(B384,'Admin Fees.'!$A$1:$C$46,2,FALSE)</f>
        <v>0.01</v>
      </c>
      <c r="D384" s="506">
        <f>SUMIFS('Inst. by Framework &amp; Suppliers'!$D$2:$D$5720,'Inst. by Framework &amp; Suppliers'!$A$2:$A$5720,$A384,'Inst. by Framework &amp; Suppliers'!$B$2:$B$5720,$B384)</f>
        <v>0</v>
      </c>
      <c r="E384" s="507">
        <f>SUMIFS('Inst. by Framework &amp; Suppliers'!$E$2:$E$5720,'Inst. by Framework &amp; Suppliers'!$A$2:$A$5720,$A384,'Inst. by Framework &amp; Suppliers'!$B$2:$B$5720,$B384)</f>
        <v>0</v>
      </c>
      <c r="F384" s="507">
        <f>SUMIFS('Inst. by Framework &amp; Suppliers'!F$2:F$5720,'Inst. by Framework &amp; Suppliers'!$B$2:$B$5720,$B$2:$B$5336,'Inst. by Framework &amp; Suppliers'!$A$2:$A$5720,$A384)</f>
        <v>24740.61</v>
      </c>
      <c r="G384" s="882">
        <f>SUMIFS('Inst. by Framework &amp; Suppliers'!G$2:G$5720,'Inst. by Framework &amp; Suppliers'!$B$2:$B$5720,$B$2:$B$5336,'Inst. by Framework &amp; Suppliers'!$A$2:$A$5720,$A384)</f>
        <v>0</v>
      </c>
      <c r="H384" s="1444">
        <f>SUMIFS('Inst. by Framework &amp; Suppliers'!H$2:H$5720,'Inst. by Framework &amp; Suppliers'!$B$2:$B$5720,$B$2:$B$5336,'Inst. by Framework &amp; Suppliers'!$A$2:$A$5720,$A384)</f>
        <v>0</v>
      </c>
      <c r="I384" s="1445">
        <f>SUMIFS('Inst. by Framework &amp; Suppliers'!I$2:I$5720,'Inst. by Framework &amp; Suppliers'!$B$2:$B$5720,$B$2:$B$5336,'Inst. by Framework &amp; Suppliers'!$A$2:$A$5720,$A384)</f>
        <v>0</v>
      </c>
      <c r="J384" s="1446">
        <f>SUMIFS('Inst. by Framework &amp; Suppliers'!J$2:J$5720,'Inst. by Framework &amp; Suppliers'!$B$2:$B$5720,$B$2:$B$5336,'Inst. by Framework &amp; Suppliers'!$A$2:$A$5720,$A384)</f>
        <v>0</v>
      </c>
      <c r="K384" s="24">
        <f>SUMIFS('Inst. by Framework &amp; Suppliers'!K$2:K$5720,'Inst. by Framework &amp; Suppliers'!$B$2:$B$5720,$B$2:$B$5336,'Inst. by Framework &amp; Suppliers'!$A$2:$A$5720,$A384)</f>
        <v>0</v>
      </c>
      <c r="L384" s="23">
        <f t="shared" si="25"/>
        <v>0</v>
      </c>
      <c r="M384" s="1592">
        <f>SUMIFS('South West Spends'!$AH$1:$AH$5018,'South West Spends'!$A$1:$A$5018,'Institution by Framework Totals'!B384,'South West Spends'!$C$1:$C$5018,'Institution by Framework Totals'!A384)</f>
        <v>0</v>
      </c>
      <c r="N384" s="1592">
        <f t="shared" si="26"/>
        <v>0</v>
      </c>
      <c r="O384" s="1592">
        <f t="shared" si="27"/>
        <v>0</v>
      </c>
      <c r="P384" s="1592">
        <f t="shared" si="28"/>
        <v>0</v>
      </c>
      <c r="Q384" s="14">
        <f t="shared" si="29"/>
        <v>0</v>
      </c>
    </row>
    <row r="385" spans="1:17" x14ac:dyDescent="0.2">
      <c r="A385" s="15" t="s">
        <v>156</v>
      </c>
      <c r="B385" s="13" t="s">
        <v>93</v>
      </c>
      <c r="C385" s="140">
        <f>VLOOKUP(B385,'Admin Fees.'!$A$1:$C$46,2,FALSE)</f>
        <v>0.01</v>
      </c>
      <c r="D385" s="506">
        <f>SUMIFS('Inst. by Framework &amp; Suppliers'!$D$2:$D$5720,'Inst. by Framework &amp; Suppliers'!$A$2:$A$5720,$A385,'Inst. by Framework &amp; Suppliers'!$B$2:$B$5720,$B385)</f>
        <v>0</v>
      </c>
      <c r="E385" s="507">
        <f>SUMIFS('Inst. by Framework &amp; Suppliers'!$E$2:$E$5720,'Inst. by Framework &amp; Suppliers'!$A$2:$A$5720,$A385,'Inst. by Framework &amp; Suppliers'!$B$2:$B$5720,$B385)</f>
        <v>0</v>
      </c>
      <c r="F385" s="507">
        <f>SUMIFS('Inst. by Framework &amp; Suppliers'!F$2:F$5720,'Inst. by Framework &amp; Suppliers'!$B$2:$B$5720,$B$2:$B$5336,'Inst. by Framework &amp; Suppliers'!$A$2:$A$5720,$A385)</f>
        <v>2787.92</v>
      </c>
      <c r="G385" s="882">
        <f>SUMIFS('Inst. by Framework &amp; Suppliers'!G$2:G$5720,'Inst. by Framework &amp; Suppliers'!$B$2:$B$5720,$B$2:$B$5336,'Inst. by Framework &amp; Suppliers'!$A$2:$A$5720,$A385)</f>
        <v>4075.41</v>
      </c>
      <c r="H385" s="1444">
        <f>SUMIFS('Inst. by Framework &amp; Suppliers'!H$2:H$5720,'Inst. by Framework &amp; Suppliers'!$B$2:$B$5720,$B$2:$B$5336,'Inst. by Framework &amp; Suppliers'!$A$2:$A$5720,$A385)</f>
        <v>4156.49</v>
      </c>
      <c r="I385" s="1445">
        <f>SUMIFS('Inst. by Framework &amp; Suppliers'!I$2:I$5720,'Inst. by Framework &amp; Suppliers'!$B$2:$B$5720,$B$2:$B$5336,'Inst. by Framework &amp; Suppliers'!$A$2:$A$5720,$A385)</f>
        <v>905.27</v>
      </c>
      <c r="J385" s="1446">
        <f>SUMIFS('Inst. by Framework &amp; Suppliers'!J$2:J$5720,'Inst. by Framework &amp; Suppliers'!$B$2:$B$5720,$B$2:$B$5336,'Inst. by Framework &amp; Suppliers'!$A$2:$A$5720,$A385)</f>
        <v>0</v>
      </c>
      <c r="K385" s="24">
        <f>SUMIFS('Inst. by Framework &amp; Suppliers'!K$2:K$5720,'Inst. by Framework &amp; Suppliers'!$B$2:$B$5720,$B$2:$B$5336,'Inst. by Framework &amp; Suppliers'!$A$2:$A$5720,$A385)</f>
        <v>0</v>
      </c>
      <c r="L385" s="23">
        <f t="shared" si="25"/>
        <v>0</v>
      </c>
      <c r="M385" s="1592">
        <f>SUMIFS('South West Spends'!$AH$1:$AH$5018,'South West Spends'!$A$1:$A$5018,'Institution by Framework Totals'!B385,'South West Spends'!$C$1:$C$5018,'Institution by Framework Totals'!A385)</f>
        <v>0</v>
      </c>
      <c r="N385" s="1592">
        <f t="shared" si="26"/>
        <v>0</v>
      </c>
      <c r="O385" s="1592">
        <f t="shared" si="27"/>
        <v>0</v>
      </c>
      <c r="P385" s="1592">
        <f t="shared" si="28"/>
        <v>0</v>
      </c>
      <c r="Q385" s="14">
        <f t="shared" si="29"/>
        <v>0</v>
      </c>
    </row>
    <row r="386" spans="1:17" x14ac:dyDescent="0.2">
      <c r="A386" s="15" t="s">
        <v>148</v>
      </c>
      <c r="B386" s="13" t="s">
        <v>93</v>
      </c>
      <c r="C386" s="140">
        <f>VLOOKUP(B386,'Admin Fees.'!$A$1:$C$46,2,FALSE)</f>
        <v>0.01</v>
      </c>
      <c r="D386" s="506">
        <f>SUMIFS('Inst. by Framework &amp; Suppliers'!$D$2:$D$5720,'Inst. by Framework &amp; Suppliers'!$A$2:$A$5720,$A386,'Inst. by Framework &amp; Suppliers'!$B$2:$B$5720,$B386)</f>
        <v>0</v>
      </c>
      <c r="E386" s="507">
        <f>SUMIFS('Inst. by Framework &amp; Suppliers'!$E$2:$E$5720,'Inst. by Framework &amp; Suppliers'!$A$2:$A$5720,$A386,'Inst. by Framework &amp; Suppliers'!$B$2:$B$5720,$B386)</f>
        <v>0</v>
      </c>
      <c r="F386" s="507">
        <f>SUMIFS('Inst. by Framework &amp; Suppliers'!F$2:F$5720,'Inst. by Framework &amp; Suppliers'!$B$2:$B$5720,$B$2:$B$5336,'Inst. by Framework &amp; Suppliers'!$A$2:$A$5720,$A386)</f>
        <v>27824.51</v>
      </c>
      <c r="G386" s="882">
        <f>SUMIFS('Inst. by Framework &amp; Suppliers'!G$2:G$5720,'Inst. by Framework &amp; Suppliers'!$B$2:$B$5720,$B$2:$B$5336,'Inst. by Framework &amp; Suppliers'!$A$2:$A$5720,$A386)</f>
        <v>27043.760000000006</v>
      </c>
      <c r="H386" s="1444">
        <f>SUMIFS('Inst. by Framework &amp; Suppliers'!H$2:H$5720,'Inst. by Framework &amp; Suppliers'!$B$2:$B$5720,$B$2:$B$5336,'Inst. by Framework &amp; Suppliers'!$A$2:$A$5720,$A386)</f>
        <v>6463.6</v>
      </c>
      <c r="I386" s="1445">
        <f>SUMIFS('Inst. by Framework &amp; Suppliers'!I$2:I$5720,'Inst. by Framework &amp; Suppliers'!$B$2:$B$5720,$B$2:$B$5336,'Inst. by Framework &amp; Suppliers'!$A$2:$A$5720,$A386)</f>
        <v>0</v>
      </c>
      <c r="J386" s="1446">
        <f>SUMIFS('Inst. by Framework &amp; Suppliers'!J$2:J$5720,'Inst. by Framework &amp; Suppliers'!$B$2:$B$5720,$B$2:$B$5336,'Inst. by Framework &amp; Suppliers'!$A$2:$A$5720,$A386)</f>
        <v>0</v>
      </c>
      <c r="K386" s="24">
        <f>SUMIFS('Inst. by Framework &amp; Suppliers'!K$2:K$5720,'Inst. by Framework &amp; Suppliers'!$B$2:$B$5720,$B$2:$B$5336,'Inst. by Framework &amp; Suppliers'!$A$2:$A$5720,$A386)</f>
        <v>0</v>
      </c>
      <c r="L386" s="23">
        <f t="shared" si="25"/>
        <v>0</v>
      </c>
      <c r="M386" s="1592">
        <f>SUMIFS('South West Spends'!$AH$1:$AH$5018,'South West Spends'!$A$1:$A$5018,'Institution by Framework Totals'!B386,'South West Spends'!$C$1:$C$5018,'Institution by Framework Totals'!A386)</f>
        <v>0</v>
      </c>
      <c r="N386" s="1592">
        <f t="shared" si="26"/>
        <v>0</v>
      </c>
      <c r="O386" s="1592">
        <f t="shared" si="27"/>
        <v>0</v>
      </c>
      <c r="P386" s="1592">
        <f t="shared" si="28"/>
        <v>0</v>
      </c>
      <c r="Q386" s="14">
        <f t="shared" si="29"/>
        <v>0</v>
      </c>
    </row>
    <row r="387" spans="1:17" x14ac:dyDescent="0.2">
      <c r="A387" s="15" t="s">
        <v>153</v>
      </c>
      <c r="B387" s="13" t="s">
        <v>93</v>
      </c>
      <c r="C387" s="140">
        <f>VLOOKUP(B387,'Admin Fees.'!$A$1:$C$46,2,FALSE)</f>
        <v>0.01</v>
      </c>
      <c r="D387" s="506">
        <f>SUMIFS('Inst. by Framework &amp; Suppliers'!$D$2:$D$5720,'Inst. by Framework &amp; Suppliers'!$A$2:$A$5720,$A387,'Inst. by Framework &amp; Suppliers'!$B$2:$B$5720,$B387)</f>
        <v>0</v>
      </c>
      <c r="E387" s="507">
        <f>SUMIFS('Inst. by Framework &amp; Suppliers'!$E$2:$E$5720,'Inst. by Framework &amp; Suppliers'!$A$2:$A$5720,$A387,'Inst. by Framework &amp; Suppliers'!$B$2:$B$5720,$B387)</f>
        <v>0</v>
      </c>
      <c r="F387" s="507">
        <f>SUMIFS('Inst. by Framework &amp; Suppliers'!F$2:F$5720,'Inst. by Framework &amp; Suppliers'!$B$2:$B$5720,$B$2:$B$5336,'Inst. by Framework &amp; Suppliers'!$A$2:$A$5720,$A387)</f>
        <v>353711.39999999997</v>
      </c>
      <c r="G387" s="882">
        <f>SUMIFS('Inst. by Framework &amp; Suppliers'!G$2:G$5720,'Inst. by Framework &amp; Suppliers'!$B$2:$B$5720,$B$2:$B$5336,'Inst. by Framework &amp; Suppliers'!$A$2:$A$5720,$A387)</f>
        <v>398531.68000000005</v>
      </c>
      <c r="H387" s="1444">
        <f>SUMIFS('Inst. by Framework &amp; Suppliers'!H$2:H$5720,'Inst. by Framework &amp; Suppliers'!$B$2:$B$5720,$B$2:$B$5336,'Inst. by Framework &amp; Suppliers'!$A$2:$A$5720,$A387)</f>
        <v>467158.78</v>
      </c>
      <c r="I387" s="1445">
        <f>SUMIFS('Inst. by Framework &amp; Suppliers'!I$2:I$5720,'Inst. by Framework &amp; Suppliers'!$B$2:$B$5720,$B$2:$B$5336,'Inst. by Framework &amp; Suppliers'!$A$2:$A$5720,$A387)</f>
        <v>559445.11</v>
      </c>
      <c r="J387" s="1446">
        <f>SUMIFS('Inst. by Framework &amp; Suppliers'!J$2:J$5720,'Inst. by Framework &amp; Suppliers'!$B$2:$B$5720,$B$2:$B$5336,'Inst. by Framework &amp; Suppliers'!$A$2:$A$5720,$A387)</f>
        <v>0</v>
      </c>
      <c r="K387" s="24">
        <f>SUMIFS('Inst. by Framework &amp; Suppliers'!K$2:K$5720,'Inst. by Framework &amp; Suppliers'!$B$2:$B$5720,$B$2:$B$5336,'Inst. by Framework &amp; Suppliers'!$A$2:$A$5720,$A387)</f>
        <v>0</v>
      </c>
      <c r="L387" s="23">
        <f t="shared" ref="L387:L450" si="30">J387*1.35%</f>
        <v>0</v>
      </c>
      <c r="M387" s="1592">
        <f>SUMIFS('South West Spends'!$AH$1:$AH$5018,'South West Spends'!$A$1:$A$5018,'Institution by Framework Totals'!B387,'South West Spends'!$C$1:$C$5018,'Institution by Framework Totals'!A387)</f>
        <v>0</v>
      </c>
      <c r="N387" s="1592">
        <f t="shared" ref="N387:N450" si="31">M387*C387</f>
        <v>0</v>
      </c>
      <c r="O387" s="1592">
        <f t="shared" ref="O387:O450" si="32">K387-M387</f>
        <v>0</v>
      </c>
      <c r="P387" s="1592">
        <f t="shared" ref="P387:P450" si="33">O387*1.35%</f>
        <v>0</v>
      </c>
      <c r="Q387" s="14">
        <f t="shared" ref="Q387:Q450" si="34">P387+N387</f>
        <v>0</v>
      </c>
    </row>
    <row r="388" spans="1:17" x14ac:dyDescent="0.2">
      <c r="A388" s="15" t="s">
        <v>141</v>
      </c>
      <c r="B388" s="13" t="s">
        <v>93</v>
      </c>
      <c r="C388" s="140">
        <f>VLOOKUP(B388,'Admin Fees.'!$A$1:$C$46,2,FALSE)</f>
        <v>0.01</v>
      </c>
      <c r="D388" s="506">
        <f>SUMIFS('Inst. by Framework &amp; Suppliers'!$D$2:$D$5720,'Inst. by Framework &amp; Suppliers'!$A$2:$A$5720,$A388,'Inst. by Framework &amp; Suppliers'!$B$2:$B$5720,$B388)</f>
        <v>0</v>
      </c>
      <c r="E388" s="507">
        <f>SUMIFS('Inst. by Framework &amp; Suppliers'!$E$2:$E$5720,'Inst. by Framework &amp; Suppliers'!$A$2:$A$5720,$A388,'Inst. by Framework &amp; Suppliers'!$B$2:$B$5720,$B388)</f>
        <v>0</v>
      </c>
      <c r="F388" s="507">
        <f>SUMIFS('Inst. by Framework &amp; Suppliers'!F$2:F$5720,'Inst. by Framework &amp; Suppliers'!$B$2:$B$5720,$B$2:$B$5336,'Inst. by Framework &amp; Suppliers'!$A$2:$A$5720,$A388)</f>
        <v>290653.24</v>
      </c>
      <c r="G388" s="882">
        <f>SUMIFS('Inst. by Framework &amp; Suppliers'!G$2:G$5720,'Inst. by Framework &amp; Suppliers'!$B$2:$B$5720,$B$2:$B$5336,'Inst. by Framework &amp; Suppliers'!$A$2:$A$5720,$A388)</f>
        <v>321516.74</v>
      </c>
      <c r="H388" s="1444">
        <f>SUMIFS('Inst. by Framework &amp; Suppliers'!H$2:H$5720,'Inst. by Framework &amp; Suppliers'!$B$2:$B$5720,$B$2:$B$5336,'Inst. by Framework &amp; Suppliers'!$A$2:$A$5720,$A388)</f>
        <v>317830.01999999996</v>
      </c>
      <c r="I388" s="1445">
        <f>SUMIFS('Inst. by Framework &amp; Suppliers'!I$2:I$5720,'Inst. by Framework &amp; Suppliers'!$B$2:$B$5720,$B$2:$B$5336,'Inst. by Framework &amp; Suppliers'!$A$2:$A$5720,$A388)</f>
        <v>346451.74</v>
      </c>
      <c r="J388" s="1446">
        <f>SUMIFS('Inst. by Framework &amp; Suppliers'!J$2:J$5720,'Inst. by Framework &amp; Suppliers'!$B$2:$B$5720,$B$2:$B$5336,'Inst. by Framework &amp; Suppliers'!$A$2:$A$5720,$A388)</f>
        <v>0</v>
      </c>
      <c r="K388" s="24">
        <f>SUMIFS('Inst. by Framework &amp; Suppliers'!K$2:K$5720,'Inst. by Framework &amp; Suppliers'!$B$2:$B$5720,$B$2:$B$5336,'Inst. by Framework &amp; Suppliers'!$A$2:$A$5720,$A388)</f>
        <v>0</v>
      </c>
      <c r="L388" s="23">
        <f t="shared" si="30"/>
        <v>0</v>
      </c>
      <c r="M388" s="1592">
        <f>SUMIFS('South West Spends'!$AH$1:$AH$5018,'South West Spends'!$A$1:$A$5018,'Institution by Framework Totals'!B388,'South West Spends'!$C$1:$C$5018,'Institution by Framework Totals'!A388)</f>
        <v>0</v>
      </c>
      <c r="N388" s="1592">
        <f t="shared" si="31"/>
        <v>0</v>
      </c>
      <c r="O388" s="1592">
        <f t="shared" si="32"/>
        <v>0</v>
      </c>
      <c r="P388" s="1592">
        <f t="shared" si="33"/>
        <v>0</v>
      </c>
      <c r="Q388" s="14">
        <f t="shared" si="34"/>
        <v>0</v>
      </c>
    </row>
    <row r="389" spans="1:17" x14ac:dyDescent="0.2">
      <c r="A389" s="15" t="s">
        <v>142</v>
      </c>
      <c r="B389" s="13" t="s">
        <v>93</v>
      </c>
      <c r="C389" s="140">
        <f>VLOOKUP(B389,'Admin Fees.'!$A$1:$C$46,2,FALSE)</f>
        <v>0.01</v>
      </c>
      <c r="D389" s="506">
        <f>SUMIFS('Inst. by Framework &amp; Suppliers'!$D$2:$D$5720,'Inst. by Framework &amp; Suppliers'!$A$2:$A$5720,$A389,'Inst. by Framework &amp; Suppliers'!$B$2:$B$5720,$B389)</f>
        <v>0</v>
      </c>
      <c r="E389" s="507">
        <f>SUMIFS('Inst. by Framework &amp; Suppliers'!$E$2:$E$5720,'Inst. by Framework &amp; Suppliers'!$A$2:$A$5720,$A389,'Inst. by Framework &amp; Suppliers'!$B$2:$B$5720,$B389)</f>
        <v>0</v>
      </c>
      <c r="F389" s="507">
        <f>SUMIFS('Inst. by Framework &amp; Suppliers'!F$2:F$5720,'Inst. by Framework &amp; Suppliers'!$B$2:$B$5720,$B$2:$B$5336,'Inst. by Framework &amp; Suppliers'!$A$2:$A$5720,$A389)</f>
        <v>327490.46999999997</v>
      </c>
      <c r="G389" s="882">
        <f>SUMIFS('Inst. by Framework &amp; Suppliers'!G$2:G$5720,'Inst. by Framework &amp; Suppliers'!$B$2:$B$5720,$B$2:$B$5336,'Inst. by Framework &amp; Suppliers'!$A$2:$A$5720,$A389)</f>
        <v>348857.17999999993</v>
      </c>
      <c r="H389" s="1444">
        <f>SUMIFS('Inst. by Framework &amp; Suppliers'!H$2:H$5720,'Inst. by Framework &amp; Suppliers'!$B$2:$B$5720,$B$2:$B$5336,'Inst. by Framework &amp; Suppliers'!$A$2:$A$5720,$A389)</f>
        <v>343000.75</v>
      </c>
      <c r="I389" s="1445">
        <f>SUMIFS('Inst. by Framework &amp; Suppliers'!I$2:I$5720,'Inst. by Framework &amp; Suppliers'!$B$2:$B$5720,$B$2:$B$5336,'Inst. by Framework &amp; Suppliers'!$A$2:$A$5720,$A389)</f>
        <v>305803.78999999992</v>
      </c>
      <c r="J389" s="1446">
        <f>SUMIFS('Inst. by Framework &amp; Suppliers'!J$2:J$5720,'Inst. by Framework &amp; Suppliers'!$B$2:$B$5720,$B$2:$B$5336,'Inst. by Framework &amp; Suppliers'!$A$2:$A$5720,$A389)</f>
        <v>0</v>
      </c>
      <c r="K389" s="24">
        <f>SUMIFS('Inst. by Framework &amp; Suppliers'!K$2:K$5720,'Inst. by Framework &amp; Suppliers'!$B$2:$B$5720,$B$2:$B$5336,'Inst. by Framework &amp; Suppliers'!$A$2:$A$5720,$A389)</f>
        <v>0</v>
      </c>
      <c r="L389" s="23">
        <f t="shared" si="30"/>
        <v>0</v>
      </c>
      <c r="M389" s="1592">
        <f>SUMIFS('South West Spends'!$AH$1:$AH$5018,'South West Spends'!$A$1:$A$5018,'Institution by Framework Totals'!B389,'South West Spends'!$C$1:$C$5018,'Institution by Framework Totals'!A389)</f>
        <v>0</v>
      </c>
      <c r="N389" s="1592">
        <f t="shared" si="31"/>
        <v>0</v>
      </c>
      <c r="O389" s="1592">
        <f t="shared" si="32"/>
        <v>0</v>
      </c>
      <c r="P389" s="1592">
        <f t="shared" si="33"/>
        <v>0</v>
      </c>
      <c r="Q389" s="14">
        <f t="shared" si="34"/>
        <v>0</v>
      </c>
    </row>
    <row r="390" spans="1:17" x14ac:dyDescent="0.2">
      <c r="A390" s="15" t="s">
        <v>143</v>
      </c>
      <c r="B390" s="13" t="s">
        <v>93</v>
      </c>
      <c r="C390" s="140">
        <f>VLOOKUP(B390,'Admin Fees.'!$A$1:$C$46,2,FALSE)</f>
        <v>0.01</v>
      </c>
      <c r="D390" s="506">
        <f>SUMIFS('Inst. by Framework &amp; Suppliers'!$D$2:$D$5720,'Inst. by Framework &amp; Suppliers'!$A$2:$A$5720,$A390,'Inst. by Framework &amp; Suppliers'!$B$2:$B$5720,$B390)</f>
        <v>0</v>
      </c>
      <c r="E390" s="507">
        <f>SUMIFS('Inst. by Framework &amp; Suppliers'!$E$2:$E$5720,'Inst. by Framework &amp; Suppliers'!$A$2:$A$5720,$A390,'Inst. by Framework &amp; Suppliers'!$B$2:$B$5720,$B390)</f>
        <v>0</v>
      </c>
      <c r="F390" s="507">
        <f>SUMIFS('Inst. by Framework &amp; Suppliers'!F$2:F$5720,'Inst. by Framework &amp; Suppliers'!$B$2:$B$5720,$B$2:$B$5336,'Inst. by Framework &amp; Suppliers'!$A$2:$A$5720,$A390)</f>
        <v>322648.01999999996</v>
      </c>
      <c r="G390" s="882">
        <f>SUMIFS('Inst. by Framework &amp; Suppliers'!G$2:G$5720,'Inst. by Framework &amp; Suppliers'!$B$2:$B$5720,$B$2:$B$5336,'Inst. by Framework &amp; Suppliers'!$A$2:$A$5720,$A390)</f>
        <v>342574.19</v>
      </c>
      <c r="H390" s="1444">
        <f>SUMIFS('Inst. by Framework &amp; Suppliers'!H$2:H$5720,'Inst. by Framework &amp; Suppliers'!$B$2:$B$5720,$B$2:$B$5336,'Inst. by Framework &amp; Suppliers'!$A$2:$A$5720,$A390)</f>
        <v>317206.06</v>
      </c>
      <c r="I390" s="1445">
        <f>SUMIFS('Inst. by Framework &amp; Suppliers'!I$2:I$5720,'Inst. by Framework &amp; Suppliers'!$B$2:$B$5720,$B$2:$B$5336,'Inst. by Framework &amp; Suppliers'!$A$2:$A$5720,$A390)</f>
        <v>217527.49</v>
      </c>
      <c r="J390" s="1446">
        <f>SUMIFS('Inst. by Framework &amp; Suppliers'!J$2:J$5720,'Inst. by Framework &amp; Suppliers'!$B$2:$B$5720,$B$2:$B$5336,'Inst. by Framework &amp; Suppliers'!$A$2:$A$5720,$A390)</f>
        <v>0</v>
      </c>
      <c r="K390" s="24">
        <f>SUMIFS('Inst. by Framework &amp; Suppliers'!K$2:K$5720,'Inst. by Framework &amp; Suppliers'!$B$2:$B$5720,$B$2:$B$5336,'Inst. by Framework &amp; Suppliers'!$A$2:$A$5720,$A390)</f>
        <v>0</v>
      </c>
      <c r="L390" s="23">
        <f t="shared" si="30"/>
        <v>0</v>
      </c>
      <c r="M390" s="1592">
        <f>SUMIFS('South West Spends'!$AH$1:$AH$5018,'South West Spends'!$A$1:$A$5018,'Institution by Framework Totals'!B390,'South West Spends'!$C$1:$C$5018,'Institution by Framework Totals'!A390)</f>
        <v>0</v>
      </c>
      <c r="N390" s="1592">
        <f t="shared" si="31"/>
        <v>0</v>
      </c>
      <c r="O390" s="1592">
        <f t="shared" si="32"/>
        <v>0</v>
      </c>
      <c r="P390" s="1592">
        <f t="shared" si="33"/>
        <v>0</v>
      </c>
      <c r="Q390" s="14">
        <f t="shared" si="34"/>
        <v>0</v>
      </c>
    </row>
    <row r="391" spans="1:17" x14ac:dyDescent="0.2">
      <c r="A391" s="15" t="s">
        <v>144</v>
      </c>
      <c r="B391" s="13" t="s">
        <v>93</v>
      </c>
      <c r="C391" s="140">
        <f>VLOOKUP(B391,'Admin Fees.'!$A$1:$C$46,2,FALSE)</f>
        <v>0.01</v>
      </c>
      <c r="D391" s="506">
        <f>SUMIFS('Inst. by Framework &amp; Suppliers'!$D$2:$D$5720,'Inst. by Framework &amp; Suppliers'!$A$2:$A$5720,$A391,'Inst. by Framework &amp; Suppliers'!$B$2:$B$5720,$B391)</f>
        <v>0</v>
      </c>
      <c r="E391" s="507">
        <f>SUMIFS('Inst. by Framework &amp; Suppliers'!$E$2:$E$5720,'Inst. by Framework &amp; Suppliers'!$A$2:$A$5720,$A391,'Inst. by Framework &amp; Suppliers'!$B$2:$B$5720,$B391)</f>
        <v>0</v>
      </c>
      <c r="F391" s="507">
        <f>SUMIFS('Inst. by Framework &amp; Suppliers'!F$2:F$5720,'Inst. by Framework &amp; Suppliers'!$B$2:$B$5720,$B$2:$B$5336,'Inst. by Framework &amp; Suppliers'!$A$2:$A$5720,$A391)</f>
        <v>209444.16</v>
      </c>
      <c r="G391" s="882">
        <f>SUMIFS('Inst. by Framework &amp; Suppliers'!G$2:G$5720,'Inst. by Framework &amp; Suppliers'!$B$2:$B$5720,$B$2:$B$5336,'Inst. by Framework &amp; Suppliers'!$A$2:$A$5720,$A391)</f>
        <v>186392.21</v>
      </c>
      <c r="H391" s="1444">
        <f>SUMIFS('Inst. by Framework &amp; Suppliers'!H$2:H$5720,'Inst. by Framework &amp; Suppliers'!$B$2:$B$5720,$B$2:$B$5336,'Inst. by Framework &amp; Suppliers'!$A$2:$A$5720,$A391)</f>
        <v>182119.48</v>
      </c>
      <c r="I391" s="1445">
        <f>SUMIFS('Inst. by Framework &amp; Suppliers'!I$2:I$5720,'Inst. by Framework &amp; Suppliers'!$B$2:$B$5720,$B$2:$B$5336,'Inst. by Framework &amp; Suppliers'!$A$2:$A$5720,$A391)</f>
        <v>204609.35</v>
      </c>
      <c r="J391" s="1446">
        <f>SUMIFS('Inst. by Framework &amp; Suppliers'!J$2:J$5720,'Inst. by Framework &amp; Suppliers'!$B$2:$B$5720,$B$2:$B$5336,'Inst. by Framework &amp; Suppliers'!$A$2:$A$5720,$A391)</f>
        <v>0</v>
      </c>
      <c r="K391" s="24">
        <f>SUMIFS('Inst. by Framework &amp; Suppliers'!K$2:K$5720,'Inst. by Framework &amp; Suppliers'!$B$2:$B$5720,$B$2:$B$5336,'Inst. by Framework &amp; Suppliers'!$A$2:$A$5720,$A391)</f>
        <v>0</v>
      </c>
      <c r="L391" s="23">
        <f t="shared" si="30"/>
        <v>0</v>
      </c>
      <c r="M391" s="1592">
        <f>SUMIFS('South West Spends'!$AH$1:$AH$5018,'South West Spends'!$A$1:$A$5018,'Institution by Framework Totals'!B391,'South West Spends'!$C$1:$C$5018,'Institution by Framework Totals'!A391)</f>
        <v>0</v>
      </c>
      <c r="N391" s="1592">
        <f t="shared" si="31"/>
        <v>0</v>
      </c>
      <c r="O391" s="1592">
        <f t="shared" si="32"/>
        <v>0</v>
      </c>
      <c r="P391" s="1592">
        <f t="shared" si="33"/>
        <v>0</v>
      </c>
      <c r="Q391" s="14">
        <f t="shared" si="34"/>
        <v>0</v>
      </c>
    </row>
    <row r="392" spans="1:17" x14ac:dyDescent="0.2">
      <c r="A392" s="15" t="s">
        <v>170</v>
      </c>
      <c r="B392" s="13" t="s">
        <v>93</v>
      </c>
      <c r="C392" s="140">
        <f>VLOOKUP(B392,'Admin Fees.'!$A$1:$C$46,2,FALSE)</f>
        <v>0.01</v>
      </c>
      <c r="D392" s="506">
        <f>SUMIFS('Inst. by Framework &amp; Suppliers'!$D$2:$D$5720,'Inst. by Framework &amp; Suppliers'!$A$2:$A$5720,$A392,'Inst. by Framework &amp; Suppliers'!$B$2:$B$5720,$B392)</f>
        <v>0</v>
      </c>
      <c r="E392" s="507">
        <f>SUMIFS('Inst. by Framework &amp; Suppliers'!$E$2:$E$5720,'Inst. by Framework &amp; Suppliers'!$A$2:$A$5720,$A392,'Inst. by Framework &amp; Suppliers'!$B$2:$B$5720,$B392)</f>
        <v>0</v>
      </c>
      <c r="F392" s="507">
        <f>SUMIFS('Inst. by Framework &amp; Suppliers'!F$2:F$5720,'Inst. by Framework &amp; Suppliers'!$B$2:$B$5720,$B$2:$B$5336,'Inst. by Framework &amp; Suppliers'!$A$2:$A$5720,$A392)</f>
        <v>156178.33000000002</v>
      </c>
      <c r="G392" s="882">
        <f>SUMIFS('Inst. by Framework &amp; Suppliers'!G$2:G$5720,'Inst. by Framework &amp; Suppliers'!$B$2:$B$5720,$B$2:$B$5336,'Inst. by Framework &amp; Suppliers'!$A$2:$A$5720,$A392)</f>
        <v>165211.5</v>
      </c>
      <c r="H392" s="1444">
        <f>SUMIFS('Inst. by Framework &amp; Suppliers'!H$2:H$5720,'Inst. by Framework &amp; Suppliers'!$B$2:$B$5720,$B$2:$B$5336,'Inst. by Framework &amp; Suppliers'!$A$2:$A$5720,$A392)</f>
        <v>234043.62999999998</v>
      </c>
      <c r="I392" s="1445">
        <f>SUMIFS('Inst. by Framework &amp; Suppliers'!I$2:I$5720,'Inst. by Framework &amp; Suppliers'!$B$2:$B$5720,$B$2:$B$5336,'Inst. by Framework &amp; Suppliers'!$A$2:$A$5720,$A392)</f>
        <v>292199.46999999997</v>
      </c>
      <c r="J392" s="1446">
        <f>SUMIFS('Inst. by Framework &amp; Suppliers'!J$2:J$5720,'Inst. by Framework &amp; Suppliers'!$B$2:$B$5720,$B$2:$B$5336,'Inst. by Framework &amp; Suppliers'!$A$2:$A$5720,$A392)</f>
        <v>0</v>
      </c>
      <c r="K392" s="24">
        <f>SUMIFS('Inst. by Framework &amp; Suppliers'!K$2:K$5720,'Inst. by Framework &amp; Suppliers'!$B$2:$B$5720,$B$2:$B$5336,'Inst. by Framework &amp; Suppliers'!$A$2:$A$5720,$A392)</f>
        <v>0</v>
      </c>
      <c r="L392" s="23">
        <f t="shared" si="30"/>
        <v>0</v>
      </c>
      <c r="M392" s="1592">
        <f>SUMIFS('South West Spends'!$AH$1:$AH$5018,'South West Spends'!$A$1:$A$5018,'Institution by Framework Totals'!B392,'South West Spends'!$C$1:$C$5018,'Institution by Framework Totals'!A392)</f>
        <v>0</v>
      </c>
      <c r="N392" s="1592">
        <f t="shared" si="31"/>
        <v>0</v>
      </c>
      <c r="O392" s="1592">
        <f t="shared" si="32"/>
        <v>0</v>
      </c>
      <c r="P392" s="1592">
        <f t="shared" si="33"/>
        <v>0</v>
      </c>
      <c r="Q392" s="14">
        <f t="shared" si="34"/>
        <v>0</v>
      </c>
    </row>
    <row r="393" spans="1:17" x14ac:dyDescent="0.2">
      <c r="A393" s="15" t="s">
        <v>146</v>
      </c>
      <c r="B393" s="13" t="s">
        <v>93</v>
      </c>
      <c r="C393" s="140">
        <f>VLOOKUP(B393,'Admin Fees.'!$A$1:$C$46,2,FALSE)</f>
        <v>0.01</v>
      </c>
      <c r="D393" s="506">
        <f>SUMIFS('Inst. by Framework &amp; Suppliers'!$D$2:$D$5720,'Inst. by Framework &amp; Suppliers'!$A$2:$A$5720,$A393,'Inst. by Framework &amp; Suppliers'!$B$2:$B$5720,$B393)</f>
        <v>0</v>
      </c>
      <c r="E393" s="507">
        <f>SUMIFS('Inst. by Framework &amp; Suppliers'!$E$2:$E$5720,'Inst. by Framework &amp; Suppliers'!$A$2:$A$5720,$A393,'Inst. by Framework &amp; Suppliers'!$B$2:$B$5720,$B393)</f>
        <v>0</v>
      </c>
      <c r="F393" s="507">
        <f>SUMIFS('Inst. by Framework &amp; Suppliers'!F$2:F$5720,'Inst. by Framework &amp; Suppliers'!$B$2:$B$5720,$B$2:$B$5336,'Inst. by Framework &amp; Suppliers'!$A$2:$A$5720,$A393)</f>
        <v>73089.42</v>
      </c>
      <c r="G393" s="882">
        <f>SUMIFS('Inst. by Framework &amp; Suppliers'!G$2:G$5720,'Inst. by Framework &amp; Suppliers'!$B$2:$B$5720,$B$2:$B$5336,'Inst. by Framework &amp; Suppliers'!$A$2:$A$5720,$A393)</f>
        <v>80166.909999999989</v>
      </c>
      <c r="H393" s="1444">
        <f>SUMIFS('Inst. by Framework &amp; Suppliers'!H$2:H$5720,'Inst. by Framework &amp; Suppliers'!$B$2:$B$5720,$B$2:$B$5336,'Inst. by Framework &amp; Suppliers'!$A$2:$A$5720,$A393)</f>
        <v>74302.209999999992</v>
      </c>
      <c r="I393" s="1445">
        <f>SUMIFS('Inst. by Framework &amp; Suppliers'!I$2:I$5720,'Inst. by Framework &amp; Suppliers'!$B$2:$B$5720,$B$2:$B$5336,'Inst. by Framework &amp; Suppliers'!$A$2:$A$5720,$A393)</f>
        <v>84309.93</v>
      </c>
      <c r="J393" s="1446">
        <f>SUMIFS('Inst. by Framework &amp; Suppliers'!J$2:J$5720,'Inst. by Framework &amp; Suppliers'!$B$2:$B$5720,$B$2:$B$5336,'Inst. by Framework &amp; Suppliers'!$A$2:$A$5720,$A393)</f>
        <v>0</v>
      </c>
      <c r="K393" s="24">
        <f>SUMIFS('Inst. by Framework &amp; Suppliers'!K$2:K$5720,'Inst. by Framework &amp; Suppliers'!$B$2:$B$5720,$B$2:$B$5336,'Inst. by Framework &amp; Suppliers'!$A$2:$A$5720,$A393)</f>
        <v>0</v>
      </c>
      <c r="L393" s="23">
        <f t="shared" si="30"/>
        <v>0</v>
      </c>
      <c r="M393" s="1592">
        <f>SUMIFS('South West Spends'!$AH$1:$AH$5018,'South West Spends'!$A$1:$A$5018,'Institution by Framework Totals'!B393,'South West Spends'!$C$1:$C$5018,'Institution by Framework Totals'!A393)</f>
        <v>0</v>
      </c>
      <c r="N393" s="1592">
        <f t="shared" si="31"/>
        <v>0</v>
      </c>
      <c r="O393" s="1592">
        <f t="shared" si="32"/>
        <v>0</v>
      </c>
      <c r="P393" s="1592">
        <f t="shared" si="33"/>
        <v>0</v>
      </c>
      <c r="Q393" s="14">
        <f t="shared" si="34"/>
        <v>0</v>
      </c>
    </row>
    <row r="394" spans="1:17" x14ac:dyDescent="0.2">
      <c r="A394" s="15" t="s">
        <v>147</v>
      </c>
      <c r="B394" s="13" t="s">
        <v>93</v>
      </c>
      <c r="C394" s="140">
        <f>VLOOKUP(B394,'Admin Fees.'!$A$1:$C$46,2,FALSE)</f>
        <v>0.01</v>
      </c>
      <c r="D394" s="506">
        <f>SUMIFS('Inst. by Framework &amp; Suppliers'!$D$2:$D$5720,'Inst. by Framework &amp; Suppliers'!$A$2:$A$5720,$A394,'Inst. by Framework &amp; Suppliers'!$B$2:$B$5720,$B394)</f>
        <v>0</v>
      </c>
      <c r="E394" s="507">
        <f>SUMIFS('Inst. by Framework &amp; Suppliers'!$E$2:$E$5720,'Inst. by Framework &amp; Suppliers'!$A$2:$A$5720,$A394,'Inst. by Framework &amp; Suppliers'!$B$2:$B$5720,$B394)</f>
        <v>0</v>
      </c>
      <c r="F394" s="507">
        <f>SUMIFS('Inst. by Framework &amp; Suppliers'!F$2:F$5720,'Inst. by Framework &amp; Suppliers'!$B$2:$B$5720,$B$2:$B$5336,'Inst. by Framework &amp; Suppliers'!$A$2:$A$5720,$A394)</f>
        <v>42370.85</v>
      </c>
      <c r="G394" s="882">
        <f>SUMIFS('Inst. by Framework &amp; Suppliers'!G$2:G$5720,'Inst. by Framework &amp; Suppliers'!$B$2:$B$5720,$B$2:$B$5336,'Inst. by Framework &amp; Suppliers'!$A$2:$A$5720,$A394)</f>
        <v>57029.969999999994</v>
      </c>
      <c r="H394" s="1444">
        <f>SUMIFS('Inst. by Framework &amp; Suppliers'!H$2:H$5720,'Inst. by Framework &amp; Suppliers'!$B$2:$B$5720,$B$2:$B$5336,'Inst. by Framework &amp; Suppliers'!$A$2:$A$5720,$A394)</f>
        <v>54818.400000000009</v>
      </c>
      <c r="I394" s="1445">
        <f>SUMIFS('Inst. by Framework &amp; Suppliers'!I$2:I$5720,'Inst. by Framework &amp; Suppliers'!$B$2:$B$5720,$B$2:$B$5336,'Inst. by Framework &amp; Suppliers'!$A$2:$A$5720,$A394)</f>
        <v>49671.66</v>
      </c>
      <c r="J394" s="1446">
        <f>SUMIFS('Inst. by Framework &amp; Suppliers'!J$2:J$5720,'Inst. by Framework &amp; Suppliers'!$B$2:$B$5720,$B$2:$B$5336,'Inst. by Framework &amp; Suppliers'!$A$2:$A$5720,$A394)</f>
        <v>0</v>
      </c>
      <c r="K394" s="24">
        <f>SUMIFS('Inst. by Framework &amp; Suppliers'!K$2:K$5720,'Inst. by Framework &amp; Suppliers'!$B$2:$B$5720,$B$2:$B$5336,'Inst. by Framework &amp; Suppliers'!$A$2:$A$5720,$A394)</f>
        <v>0</v>
      </c>
      <c r="L394" s="23">
        <f t="shared" si="30"/>
        <v>0</v>
      </c>
      <c r="M394" s="1592">
        <f>SUMIFS('South West Spends'!$AH$1:$AH$5018,'South West Spends'!$A$1:$A$5018,'Institution by Framework Totals'!B394,'South West Spends'!$C$1:$C$5018,'Institution by Framework Totals'!A394)</f>
        <v>0</v>
      </c>
      <c r="N394" s="1592">
        <f t="shared" si="31"/>
        <v>0</v>
      </c>
      <c r="O394" s="1592">
        <f t="shared" si="32"/>
        <v>0</v>
      </c>
      <c r="P394" s="1592">
        <f t="shared" si="33"/>
        <v>0</v>
      </c>
      <c r="Q394" s="14">
        <f t="shared" si="34"/>
        <v>0</v>
      </c>
    </row>
    <row r="395" spans="1:17" x14ac:dyDescent="0.2">
      <c r="A395" s="15" t="s">
        <v>158</v>
      </c>
      <c r="B395" s="13" t="s">
        <v>15</v>
      </c>
      <c r="C395" s="140">
        <f>VLOOKUP(B395,'Admin Fees.'!$A$1:$C$46,2,FALSE)</f>
        <v>7.4999999999999997E-3</v>
      </c>
      <c r="D395" s="506">
        <f>SUMIFS('Inst. by Framework &amp; Suppliers'!$D$2:$D$5720,'Inst. by Framework &amp; Suppliers'!$A$2:$A$5720,$A395,'Inst. by Framework &amp; Suppliers'!$B$2:$B$5720,$B395)</f>
        <v>22.38</v>
      </c>
      <c r="E395" s="507">
        <f>SUMIFS('Inst. by Framework &amp; Suppliers'!$E$2:$E$5720,'Inst. by Framework &amp; Suppliers'!$A$2:$A$5720,$A395,'Inst. by Framework &amp; Suppliers'!$B$2:$B$5720,$B395)</f>
        <v>0</v>
      </c>
      <c r="F395" s="507">
        <f>SUMIFS('Inst. by Framework &amp; Suppliers'!F$2:F$5720,'Inst. by Framework &amp; Suppliers'!$B$2:$B$5720,$B$2:$B$5336,'Inst. by Framework &amp; Suppliers'!$A$2:$A$5720,$A395)</f>
        <v>0</v>
      </c>
      <c r="G395" s="882">
        <f>SUMIFS('Inst. by Framework &amp; Suppliers'!G$2:G$5720,'Inst. by Framework &amp; Suppliers'!$B$2:$B$5720,$B$2:$B$5336,'Inst. by Framework &amp; Suppliers'!$A$2:$A$5720,$A395)</f>
        <v>0</v>
      </c>
      <c r="H395" s="1444">
        <f>SUMIFS('Inst. by Framework &amp; Suppliers'!H$2:H$5720,'Inst. by Framework &amp; Suppliers'!$B$2:$B$5720,$B$2:$B$5336,'Inst. by Framework &amp; Suppliers'!$A$2:$A$5720,$A395)</f>
        <v>0</v>
      </c>
      <c r="I395" s="1445">
        <f>SUMIFS('Inst. by Framework &amp; Suppliers'!I$2:I$5720,'Inst. by Framework &amp; Suppliers'!$B$2:$B$5720,$B$2:$B$5336,'Inst. by Framework &amp; Suppliers'!$A$2:$A$5720,$A395)</f>
        <v>0</v>
      </c>
      <c r="J395" s="1446">
        <f>SUMIFS('Inst. by Framework &amp; Suppliers'!J$2:J$5720,'Inst. by Framework &amp; Suppliers'!$B$2:$B$5720,$B$2:$B$5336,'Inst. by Framework &amp; Suppliers'!$A$2:$A$5720,$A395)</f>
        <v>0</v>
      </c>
      <c r="K395" s="24">
        <f>SUMIFS('Inst. by Framework &amp; Suppliers'!K$2:K$5720,'Inst. by Framework &amp; Suppliers'!$B$2:$B$5720,$B$2:$B$5336,'Inst. by Framework &amp; Suppliers'!$A$2:$A$5720,$A395)</f>
        <v>0</v>
      </c>
      <c r="L395" s="23">
        <f t="shared" si="30"/>
        <v>0</v>
      </c>
      <c r="M395" s="1592">
        <f>SUMIFS('South West Spends'!$AH$1:$AH$5018,'South West Spends'!$A$1:$A$5018,'Institution by Framework Totals'!B395,'South West Spends'!$C$1:$C$5018,'Institution by Framework Totals'!A395)</f>
        <v>0</v>
      </c>
      <c r="N395" s="1592">
        <f t="shared" si="31"/>
        <v>0</v>
      </c>
      <c r="O395" s="1592">
        <f t="shared" si="32"/>
        <v>0</v>
      </c>
      <c r="P395" s="1592">
        <f t="shared" si="33"/>
        <v>0</v>
      </c>
      <c r="Q395" s="14">
        <f t="shared" si="34"/>
        <v>0</v>
      </c>
    </row>
    <row r="396" spans="1:17" x14ac:dyDescent="0.2">
      <c r="A396" s="15" t="s">
        <v>131</v>
      </c>
      <c r="B396" s="13" t="s">
        <v>15</v>
      </c>
      <c r="C396" s="140">
        <f>VLOOKUP(B396,'Admin Fees.'!$A$1:$C$46,2,FALSE)</f>
        <v>7.4999999999999997E-3</v>
      </c>
      <c r="D396" s="506">
        <f>SUMIFS('Inst. by Framework &amp; Suppliers'!$D$2:$D$5720,'Inst. by Framework &amp; Suppliers'!$A$2:$A$5720,$A396,'Inst. by Framework &amp; Suppliers'!$B$2:$B$5720,$B396)</f>
        <v>1645.77</v>
      </c>
      <c r="E396" s="507">
        <f>SUMIFS('Inst. by Framework &amp; Suppliers'!$E$2:$E$5720,'Inst. by Framework &amp; Suppliers'!$A$2:$A$5720,$A396,'Inst. by Framework &amp; Suppliers'!$B$2:$B$5720,$B396)</f>
        <v>0</v>
      </c>
      <c r="F396" s="507">
        <f>SUMIFS('Inst. by Framework &amp; Suppliers'!F$2:F$5720,'Inst. by Framework &amp; Suppliers'!$B$2:$B$5720,$B$2:$B$5336,'Inst. by Framework &amp; Suppliers'!$A$2:$A$5720,$A396)</f>
        <v>0</v>
      </c>
      <c r="G396" s="882">
        <f>SUMIFS('Inst. by Framework &amp; Suppliers'!G$2:G$5720,'Inst. by Framework &amp; Suppliers'!$B$2:$B$5720,$B$2:$B$5336,'Inst. by Framework &amp; Suppliers'!$A$2:$A$5720,$A396)</f>
        <v>0</v>
      </c>
      <c r="H396" s="1444">
        <f>SUMIFS('Inst. by Framework &amp; Suppliers'!H$2:H$5720,'Inst. by Framework &amp; Suppliers'!$B$2:$B$5720,$B$2:$B$5336,'Inst. by Framework &amp; Suppliers'!$A$2:$A$5720,$A396)</f>
        <v>0</v>
      </c>
      <c r="I396" s="1445">
        <f>SUMIFS('Inst. by Framework &amp; Suppliers'!I$2:I$5720,'Inst. by Framework &amp; Suppliers'!$B$2:$B$5720,$B$2:$B$5336,'Inst. by Framework &amp; Suppliers'!$A$2:$A$5720,$A396)</f>
        <v>0</v>
      </c>
      <c r="J396" s="1446">
        <f>SUMIFS('Inst. by Framework &amp; Suppliers'!J$2:J$5720,'Inst. by Framework &amp; Suppliers'!$B$2:$B$5720,$B$2:$B$5336,'Inst. by Framework &amp; Suppliers'!$A$2:$A$5720,$A396)</f>
        <v>0</v>
      </c>
      <c r="K396" s="24">
        <f>SUMIFS('Inst. by Framework &amp; Suppliers'!K$2:K$5720,'Inst. by Framework &amp; Suppliers'!$B$2:$B$5720,$B$2:$B$5336,'Inst. by Framework &amp; Suppliers'!$A$2:$A$5720,$A396)</f>
        <v>0</v>
      </c>
      <c r="L396" s="23">
        <f t="shared" si="30"/>
        <v>0</v>
      </c>
      <c r="M396" s="1592">
        <f>SUMIFS('South West Spends'!$AH$1:$AH$5018,'South West Spends'!$A$1:$A$5018,'Institution by Framework Totals'!B396,'South West Spends'!$C$1:$C$5018,'Institution by Framework Totals'!A396)</f>
        <v>0</v>
      </c>
      <c r="N396" s="1592">
        <f t="shared" si="31"/>
        <v>0</v>
      </c>
      <c r="O396" s="1592">
        <f t="shared" si="32"/>
        <v>0</v>
      </c>
      <c r="P396" s="1592">
        <f t="shared" si="33"/>
        <v>0</v>
      </c>
      <c r="Q396" s="14">
        <f t="shared" si="34"/>
        <v>0</v>
      </c>
    </row>
    <row r="397" spans="1:17" x14ac:dyDescent="0.2">
      <c r="A397" s="15" t="s">
        <v>134</v>
      </c>
      <c r="B397" s="13" t="s">
        <v>15</v>
      </c>
      <c r="C397" s="140">
        <f>VLOOKUP(B397,'Admin Fees.'!$A$1:$C$46,2,FALSE)</f>
        <v>7.4999999999999997E-3</v>
      </c>
      <c r="D397" s="506">
        <f>SUMIFS('Inst. by Framework &amp; Suppliers'!$D$2:$D$5720,'Inst. by Framework &amp; Suppliers'!$A$2:$A$5720,$A397,'Inst. by Framework &amp; Suppliers'!$B$2:$B$5720,$B397)</f>
        <v>497.87</v>
      </c>
      <c r="E397" s="507">
        <f>SUMIFS('Inst. by Framework &amp; Suppliers'!$E$2:$E$5720,'Inst. by Framework &amp; Suppliers'!$A$2:$A$5720,$A397,'Inst. by Framework &amp; Suppliers'!$B$2:$B$5720,$B397)</f>
        <v>142.59</v>
      </c>
      <c r="F397" s="507">
        <f>SUMIFS('Inst. by Framework &amp; Suppliers'!F$2:F$5720,'Inst. by Framework &amp; Suppliers'!$B$2:$B$5720,$B$2:$B$5336,'Inst. by Framework &amp; Suppliers'!$A$2:$A$5720,$A397)</f>
        <v>0</v>
      </c>
      <c r="G397" s="882">
        <f>SUMIFS('Inst. by Framework &amp; Suppliers'!G$2:G$5720,'Inst. by Framework &amp; Suppliers'!$B$2:$B$5720,$B$2:$B$5336,'Inst. by Framework &amp; Suppliers'!$A$2:$A$5720,$A397)</f>
        <v>0</v>
      </c>
      <c r="H397" s="1444">
        <f>SUMIFS('Inst. by Framework &amp; Suppliers'!H$2:H$5720,'Inst. by Framework &amp; Suppliers'!$B$2:$B$5720,$B$2:$B$5336,'Inst. by Framework &amp; Suppliers'!$A$2:$A$5720,$A397)</f>
        <v>0</v>
      </c>
      <c r="I397" s="1445">
        <f>SUMIFS('Inst. by Framework &amp; Suppliers'!I$2:I$5720,'Inst. by Framework &amp; Suppliers'!$B$2:$B$5720,$B$2:$B$5336,'Inst. by Framework &amp; Suppliers'!$A$2:$A$5720,$A397)</f>
        <v>0</v>
      </c>
      <c r="J397" s="1446">
        <f>SUMIFS('Inst. by Framework &amp; Suppliers'!J$2:J$5720,'Inst. by Framework &amp; Suppliers'!$B$2:$B$5720,$B$2:$B$5336,'Inst. by Framework &amp; Suppliers'!$A$2:$A$5720,$A397)</f>
        <v>0</v>
      </c>
      <c r="K397" s="24">
        <f>SUMIFS('Inst. by Framework &amp; Suppliers'!K$2:K$5720,'Inst. by Framework &amp; Suppliers'!$B$2:$B$5720,$B$2:$B$5336,'Inst. by Framework &amp; Suppliers'!$A$2:$A$5720,$A397)</f>
        <v>0</v>
      </c>
      <c r="L397" s="23">
        <f t="shared" si="30"/>
        <v>0</v>
      </c>
      <c r="M397" s="1592">
        <f>SUMIFS('South West Spends'!$AH$1:$AH$5018,'South West Spends'!$A$1:$A$5018,'Institution by Framework Totals'!B397,'South West Spends'!$C$1:$C$5018,'Institution by Framework Totals'!A397)</f>
        <v>0</v>
      </c>
      <c r="N397" s="1592">
        <f t="shared" si="31"/>
        <v>0</v>
      </c>
      <c r="O397" s="1592">
        <f t="shared" si="32"/>
        <v>0</v>
      </c>
      <c r="P397" s="1592">
        <f t="shared" si="33"/>
        <v>0</v>
      </c>
      <c r="Q397" s="14">
        <f t="shared" si="34"/>
        <v>0</v>
      </c>
    </row>
    <row r="398" spans="1:17" x14ac:dyDescent="0.2">
      <c r="A398" s="15" t="s">
        <v>136</v>
      </c>
      <c r="B398" s="13" t="s">
        <v>15</v>
      </c>
      <c r="C398" s="140">
        <f>VLOOKUP(B398,'Admin Fees.'!$A$1:$C$46,2,FALSE)</f>
        <v>7.4999999999999997E-3</v>
      </c>
      <c r="D398" s="506">
        <f>SUMIFS('Inst. by Framework &amp; Suppliers'!$D$2:$D$5720,'Inst. by Framework &amp; Suppliers'!$A$2:$A$5720,$A398,'Inst. by Framework &amp; Suppliers'!$B$2:$B$5720,$B398)</f>
        <v>476.27</v>
      </c>
      <c r="E398" s="507">
        <f>SUMIFS('Inst. by Framework &amp; Suppliers'!$E$2:$E$5720,'Inst. by Framework &amp; Suppliers'!$A$2:$A$5720,$A398,'Inst. by Framework &amp; Suppliers'!$B$2:$B$5720,$B398)</f>
        <v>94.19</v>
      </c>
      <c r="F398" s="507">
        <f>SUMIFS('Inst. by Framework &amp; Suppliers'!F$2:F$5720,'Inst. by Framework &amp; Suppliers'!$B$2:$B$5720,$B$2:$B$5336,'Inst. by Framework &amp; Suppliers'!$A$2:$A$5720,$A398)</f>
        <v>0</v>
      </c>
      <c r="G398" s="882">
        <f>SUMIFS('Inst. by Framework &amp; Suppliers'!G$2:G$5720,'Inst. by Framework &amp; Suppliers'!$B$2:$B$5720,$B$2:$B$5336,'Inst. by Framework &amp; Suppliers'!$A$2:$A$5720,$A398)</f>
        <v>0</v>
      </c>
      <c r="H398" s="1444">
        <f>SUMIFS('Inst. by Framework &amp; Suppliers'!H$2:H$5720,'Inst. by Framework &amp; Suppliers'!$B$2:$B$5720,$B$2:$B$5336,'Inst. by Framework &amp; Suppliers'!$A$2:$A$5720,$A398)</f>
        <v>0</v>
      </c>
      <c r="I398" s="1445">
        <f>SUMIFS('Inst. by Framework &amp; Suppliers'!I$2:I$5720,'Inst. by Framework &amp; Suppliers'!$B$2:$B$5720,$B$2:$B$5336,'Inst. by Framework &amp; Suppliers'!$A$2:$A$5720,$A398)</f>
        <v>0</v>
      </c>
      <c r="J398" s="1446">
        <f>SUMIFS('Inst. by Framework &amp; Suppliers'!J$2:J$5720,'Inst. by Framework &amp; Suppliers'!$B$2:$B$5720,$B$2:$B$5336,'Inst. by Framework &amp; Suppliers'!$A$2:$A$5720,$A398)</f>
        <v>0</v>
      </c>
      <c r="K398" s="24">
        <f>SUMIFS('Inst. by Framework &amp; Suppliers'!K$2:K$5720,'Inst. by Framework &amp; Suppliers'!$B$2:$B$5720,$B$2:$B$5336,'Inst. by Framework &amp; Suppliers'!$A$2:$A$5720,$A398)</f>
        <v>0</v>
      </c>
      <c r="L398" s="23">
        <f t="shared" si="30"/>
        <v>0</v>
      </c>
      <c r="M398" s="1592">
        <f>SUMIFS('South West Spends'!$AH$1:$AH$5018,'South West Spends'!$A$1:$A$5018,'Institution by Framework Totals'!B398,'South West Spends'!$C$1:$C$5018,'Institution by Framework Totals'!A398)</f>
        <v>0</v>
      </c>
      <c r="N398" s="1592">
        <f t="shared" si="31"/>
        <v>0</v>
      </c>
      <c r="O398" s="1592">
        <f t="shared" si="32"/>
        <v>0</v>
      </c>
      <c r="P398" s="1592">
        <f t="shared" si="33"/>
        <v>0</v>
      </c>
      <c r="Q398" s="14">
        <f t="shared" si="34"/>
        <v>0</v>
      </c>
    </row>
    <row r="399" spans="1:17" x14ac:dyDescent="0.2">
      <c r="A399" s="15" t="s">
        <v>148</v>
      </c>
      <c r="B399" s="13" t="s">
        <v>15</v>
      </c>
      <c r="C399" s="140">
        <f>VLOOKUP(B399,'Admin Fees.'!$A$1:$C$46,2,FALSE)</f>
        <v>7.4999999999999997E-3</v>
      </c>
      <c r="D399" s="506">
        <f>SUMIFS('Inst. by Framework &amp; Suppliers'!$D$2:$D$5720,'Inst. by Framework &amp; Suppliers'!$A$2:$A$5720,$A399,'Inst. by Framework &amp; Suppliers'!$B$2:$B$5720,$B399)</f>
        <v>43.05</v>
      </c>
      <c r="E399" s="507">
        <f>SUMIFS('Inst. by Framework &amp; Suppliers'!$E$2:$E$5720,'Inst. by Framework &amp; Suppliers'!$A$2:$A$5720,$A399,'Inst. by Framework &amp; Suppliers'!$B$2:$B$5720,$B399)</f>
        <v>82.69</v>
      </c>
      <c r="F399" s="507">
        <f>SUMIFS('Inst. by Framework &amp; Suppliers'!F$2:F$5720,'Inst. by Framework &amp; Suppliers'!$B$2:$B$5720,$B$2:$B$5336,'Inst. by Framework &amp; Suppliers'!$A$2:$A$5720,$A399)</f>
        <v>0</v>
      </c>
      <c r="G399" s="882">
        <f>SUMIFS('Inst. by Framework &amp; Suppliers'!G$2:G$5720,'Inst. by Framework &amp; Suppliers'!$B$2:$B$5720,$B$2:$B$5336,'Inst. by Framework &amp; Suppliers'!$A$2:$A$5720,$A399)</f>
        <v>0</v>
      </c>
      <c r="H399" s="1444">
        <f>SUMIFS('Inst. by Framework &amp; Suppliers'!H$2:H$5720,'Inst. by Framework &amp; Suppliers'!$B$2:$B$5720,$B$2:$B$5336,'Inst. by Framework &amp; Suppliers'!$A$2:$A$5720,$A399)</f>
        <v>0</v>
      </c>
      <c r="I399" s="1445">
        <f>SUMIFS('Inst. by Framework &amp; Suppliers'!I$2:I$5720,'Inst. by Framework &amp; Suppliers'!$B$2:$B$5720,$B$2:$B$5336,'Inst. by Framework &amp; Suppliers'!$A$2:$A$5720,$A399)</f>
        <v>0</v>
      </c>
      <c r="J399" s="1446">
        <f>SUMIFS('Inst. by Framework &amp; Suppliers'!J$2:J$5720,'Inst. by Framework &amp; Suppliers'!$B$2:$B$5720,$B$2:$B$5336,'Inst. by Framework &amp; Suppliers'!$A$2:$A$5720,$A399)</f>
        <v>0</v>
      </c>
      <c r="K399" s="24">
        <f>SUMIFS('Inst. by Framework &amp; Suppliers'!K$2:K$5720,'Inst. by Framework &amp; Suppliers'!$B$2:$B$5720,$B$2:$B$5336,'Inst. by Framework &amp; Suppliers'!$A$2:$A$5720,$A399)</f>
        <v>0</v>
      </c>
      <c r="L399" s="23">
        <f t="shared" si="30"/>
        <v>0</v>
      </c>
      <c r="M399" s="1592">
        <f>SUMIFS('South West Spends'!$AH$1:$AH$5018,'South West Spends'!$A$1:$A$5018,'Institution by Framework Totals'!B399,'South West Spends'!$C$1:$C$5018,'Institution by Framework Totals'!A399)</f>
        <v>0</v>
      </c>
      <c r="N399" s="1592">
        <f t="shared" si="31"/>
        <v>0</v>
      </c>
      <c r="O399" s="1592">
        <f t="shared" si="32"/>
        <v>0</v>
      </c>
      <c r="P399" s="1592">
        <f t="shared" si="33"/>
        <v>0</v>
      </c>
      <c r="Q399" s="14">
        <f t="shared" si="34"/>
        <v>0</v>
      </c>
    </row>
    <row r="400" spans="1:17" x14ac:dyDescent="0.2">
      <c r="A400" s="15" t="s">
        <v>153</v>
      </c>
      <c r="B400" s="13" t="s">
        <v>15</v>
      </c>
      <c r="C400" s="140">
        <f>VLOOKUP(B400,'Admin Fees.'!$A$1:$C$46,2,FALSE)</f>
        <v>7.4999999999999997E-3</v>
      </c>
      <c r="D400" s="506">
        <f>SUMIFS('Inst. by Framework &amp; Suppliers'!$D$2:$D$5720,'Inst. by Framework &amp; Suppliers'!$A$2:$A$5720,$A400,'Inst. by Framework &amp; Suppliers'!$B$2:$B$5720,$B400)</f>
        <v>3656.88</v>
      </c>
      <c r="E400" s="507">
        <f>SUMIFS('Inst. by Framework &amp; Suppliers'!$E$2:$E$5720,'Inst. by Framework &amp; Suppliers'!$A$2:$A$5720,$A400,'Inst. by Framework &amp; Suppliers'!$B$2:$B$5720,$B400)</f>
        <v>1235.4199999999998</v>
      </c>
      <c r="F400" s="507">
        <f>SUMIFS('Inst. by Framework &amp; Suppliers'!F$2:F$5720,'Inst. by Framework &amp; Suppliers'!$B$2:$B$5720,$B$2:$B$5336,'Inst. by Framework &amp; Suppliers'!$A$2:$A$5720,$A400)</f>
        <v>0</v>
      </c>
      <c r="G400" s="882">
        <f>SUMIFS('Inst. by Framework &amp; Suppliers'!G$2:G$5720,'Inst. by Framework &amp; Suppliers'!$B$2:$B$5720,$B$2:$B$5336,'Inst. by Framework &amp; Suppliers'!$A$2:$A$5720,$A400)</f>
        <v>0</v>
      </c>
      <c r="H400" s="1444">
        <f>SUMIFS('Inst. by Framework &amp; Suppliers'!H$2:H$5720,'Inst. by Framework &amp; Suppliers'!$B$2:$B$5720,$B$2:$B$5336,'Inst. by Framework &amp; Suppliers'!$A$2:$A$5720,$A400)</f>
        <v>0</v>
      </c>
      <c r="I400" s="1445">
        <f>SUMIFS('Inst. by Framework &amp; Suppliers'!I$2:I$5720,'Inst. by Framework &amp; Suppliers'!$B$2:$B$5720,$B$2:$B$5336,'Inst. by Framework &amp; Suppliers'!$A$2:$A$5720,$A400)</f>
        <v>0</v>
      </c>
      <c r="J400" s="1446">
        <f>SUMIFS('Inst. by Framework &amp; Suppliers'!J$2:J$5720,'Inst. by Framework &amp; Suppliers'!$B$2:$B$5720,$B$2:$B$5336,'Inst. by Framework &amp; Suppliers'!$A$2:$A$5720,$A400)</f>
        <v>0</v>
      </c>
      <c r="K400" s="24">
        <f>SUMIFS('Inst. by Framework &amp; Suppliers'!K$2:K$5720,'Inst. by Framework &amp; Suppliers'!$B$2:$B$5720,$B$2:$B$5336,'Inst. by Framework &amp; Suppliers'!$A$2:$A$5720,$A400)</f>
        <v>0</v>
      </c>
      <c r="L400" s="23">
        <f t="shared" si="30"/>
        <v>0</v>
      </c>
      <c r="M400" s="1592">
        <f>SUMIFS('South West Spends'!$AH$1:$AH$5018,'South West Spends'!$A$1:$A$5018,'Institution by Framework Totals'!B400,'South West Spends'!$C$1:$C$5018,'Institution by Framework Totals'!A400)</f>
        <v>0</v>
      </c>
      <c r="N400" s="1592">
        <f t="shared" si="31"/>
        <v>0</v>
      </c>
      <c r="O400" s="1592">
        <f t="shared" si="32"/>
        <v>0</v>
      </c>
      <c r="P400" s="1592">
        <f t="shared" si="33"/>
        <v>0</v>
      </c>
      <c r="Q400" s="14">
        <f t="shared" si="34"/>
        <v>0</v>
      </c>
    </row>
    <row r="401" spans="1:17" x14ac:dyDescent="0.2">
      <c r="A401" s="15" t="s">
        <v>143</v>
      </c>
      <c r="B401" s="13" t="s">
        <v>15</v>
      </c>
      <c r="C401" s="140">
        <f>VLOOKUP(B401,'Admin Fees.'!$A$1:$C$46,2,FALSE)</f>
        <v>7.4999999999999997E-3</v>
      </c>
      <c r="D401" s="506">
        <f>SUMIFS('Inst. by Framework &amp; Suppliers'!$D$2:$D$5720,'Inst. by Framework &amp; Suppliers'!$A$2:$A$5720,$A401,'Inst. by Framework &amp; Suppliers'!$B$2:$B$5720,$B401)</f>
        <v>19833.53</v>
      </c>
      <c r="E401" s="507">
        <f>SUMIFS('Inst. by Framework &amp; Suppliers'!$E$2:$E$5720,'Inst. by Framework &amp; Suppliers'!$A$2:$A$5720,$A401,'Inst. by Framework &amp; Suppliers'!$B$2:$B$5720,$B401)</f>
        <v>2904.71</v>
      </c>
      <c r="F401" s="507">
        <f>SUMIFS('Inst. by Framework &amp; Suppliers'!F$2:F$5720,'Inst. by Framework &amp; Suppliers'!$B$2:$B$5720,$B$2:$B$5336,'Inst. by Framework &amp; Suppliers'!$A$2:$A$5720,$A401)</f>
        <v>0</v>
      </c>
      <c r="G401" s="882">
        <f>SUMIFS('Inst. by Framework &amp; Suppliers'!G$2:G$5720,'Inst. by Framework &amp; Suppliers'!$B$2:$B$5720,$B$2:$B$5336,'Inst. by Framework &amp; Suppliers'!$A$2:$A$5720,$A401)</f>
        <v>0</v>
      </c>
      <c r="H401" s="1444">
        <f>SUMIFS('Inst. by Framework &amp; Suppliers'!H$2:H$5720,'Inst. by Framework &amp; Suppliers'!$B$2:$B$5720,$B$2:$B$5336,'Inst. by Framework &amp; Suppliers'!$A$2:$A$5720,$A401)</f>
        <v>0</v>
      </c>
      <c r="I401" s="1445">
        <f>SUMIFS('Inst. by Framework &amp; Suppliers'!I$2:I$5720,'Inst. by Framework &amp; Suppliers'!$B$2:$B$5720,$B$2:$B$5336,'Inst. by Framework &amp; Suppliers'!$A$2:$A$5720,$A401)</f>
        <v>0</v>
      </c>
      <c r="J401" s="1446">
        <f>SUMIFS('Inst. by Framework &amp; Suppliers'!J$2:J$5720,'Inst. by Framework &amp; Suppliers'!$B$2:$B$5720,$B$2:$B$5336,'Inst. by Framework &amp; Suppliers'!$A$2:$A$5720,$A401)</f>
        <v>0</v>
      </c>
      <c r="K401" s="24">
        <f>SUMIFS('Inst. by Framework &amp; Suppliers'!K$2:K$5720,'Inst. by Framework &amp; Suppliers'!$B$2:$B$5720,$B$2:$B$5336,'Inst. by Framework &amp; Suppliers'!$A$2:$A$5720,$A401)</f>
        <v>0</v>
      </c>
      <c r="L401" s="23">
        <f t="shared" si="30"/>
        <v>0</v>
      </c>
      <c r="M401" s="1592">
        <f>SUMIFS('South West Spends'!$AH$1:$AH$5018,'South West Spends'!$A$1:$A$5018,'Institution by Framework Totals'!B401,'South West Spends'!$C$1:$C$5018,'Institution by Framework Totals'!A401)</f>
        <v>0</v>
      </c>
      <c r="N401" s="1592">
        <f t="shared" si="31"/>
        <v>0</v>
      </c>
      <c r="O401" s="1592">
        <f t="shared" si="32"/>
        <v>0</v>
      </c>
      <c r="P401" s="1592">
        <f t="shared" si="33"/>
        <v>0</v>
      </c>
      <c r="Q401" s="14">
        <f t="shared" si="34"/>
        <v>0</v>
      </c>
    </row>
    <row r="402" spans="1:17" x14ac:dyDescent="0.2">
      <c r="A402" s="15" t="s">
        <v>146</v>
      </c>
      <c r="B402" s="13" t="s">
        <v>15</v>
      </c>
      <c r="C402" s="140">
        <f>VLOOKUP(B402,'Admin Fees.'!$A$1:$C$46,2,FALSE)</f>
        <v>7.4999999999999997E-3</v>
      </c>
      <c r="D402" s="506">
        <f>SUMIFS('Inst. by Framework &amp; Suppliers'!$D$2:$D$5720,'Inst. by Framework &amp; Suppliers'!$A$2:$A$5720,$A402,'Inst. by Framework &amp; Suppliers'!$B$2:$B$5720,$B402)</f>
        <v>1916.97</v>
      </c>
      <c r="E402" s="507">
        <f>SUMIFS('Inst. by Framework &amp; Suppliers'!$E$2:$E$5720,'Inst. by Framework &amp; Suppliers'!$A$2:$A$5720,$A402,'Inst. by Framework &amp; Suppliers'!$B$2:$B$5720,$B402)</f>
        <v>568.47</v>
      </c>
      <c r="F402" s="507">
        <f>SUMIFS('Inst. by Framework &amp; Suppliers'!F$2:F$5720,'Inst. by Framework &amp; Suppliers'!$B$2:$B$5720,$B$2:$B$5336,'Inst. by Framework &amp; Suppliers'!$A$2:$A$5720,$A402)</f>
        <v>0</v>
      </c>
      <c r="G402" s="882">
        <f>SUMIFS('Inst. by Framework &amp; Suppliers'!G$2:G$5720,'Inst. by Framework &amp; Suppliers'!$B$2:$B$5720,$B$2:$B$5336,'Inst. by Framework &amp; Suppliers'!$A$2:$A$5720,$A402)</f>
        <v>0</v>
      </c>
      <c r="H402" s="1444">
        <f>SUMIFS('Inst. by Framework &amp; Suppliers'!H$2:H$5720,'Inst. by Framework &amp; Suppliers'!$B$2:$B$5720,$B$2:$B$5336,'Inst. by Framework &amp; Suppliers'!$A$2:$A$5720,$A402)</f>
        <v>0</v>
      </c>
      <c r="I402" s="1445">
        <f>SUMIFS('Inst. by Framework &amp; Suppliers'!I$2:I$5720,'Inst. by Framework &amp; Suppliers'!$B$2:$B$5720,$B$2:$B$5336,'Inst. by Framework &amp; Suppliers'!$A$2:$A$5720,$A402)</f>
        <v>0</v>
      </c>
      <c r="J402" s="1446">
        <f>SUMIFS('Inst. by Framework &amp; Suppliers'!J$2:J$5720,'Inst. by Framework &amp; Suppliers'!$B$2:$B$5720,$B$2:$B$5336,'Inst. by Framework &amp; Suppliers'!$A$2:$A$5720,$A402)</f>
        <v>0</v>
      </c>
      <c r="K402" s="24">
        <f>SUMIFS('Inst. by Framework &amp; Suppliers'!K$2:K$5720,'Inst. by Framework &amp; Suppliers'!$B$2:$B$5720,$B$2:$B$5336,'Inst. by Framework &amp; Suppliers'!$A$2:$A$5720,$A402)</f>
        <v>0</v>
      </c>
      <c r="L402" s="23">
        <f t="shared" si="30"/>
        <v>0</v>
      </c>
      <c r="M402" s="1592">
        <f>SUMIFS('South West Spends'!$AH$1:$AH$5018,'South West Spends'!$A$1:$A$5018,'Institution by Framework Totals'!B402,'South West Spends'!$C$1:$C$5018,'Institution by Framework Totals'!A402)</f>
        <v>0</v>
      </c>
      <c r="N402" s="1592">
        <f t="shared" si="31"/>
        <v>0</v>
      </c>
      <c r="O402" s="1592">
        <f t="shared" si="32"/>
        <v>0</v>
      </c>
      <c r="P402" s="1592">
        <f t="shared" si="33"/>
        <v>0</v>
      </c>
      <c r="Q402" s="14">
        <f t="shared" si="34"/>
        <v>0</v>
      </c>
    </row>
    <row r="403" spans="1:17" x14ac:dyDescent="0.2">
      <c r="A403" s="15" t="s">
        <v>124</v>
      </c>
      <c r="B403" s="13" t="s">
        <v>79</v>
      </c>
      <c r="C403" s="140">
        <f>VLOOKUP(B403,'Admin Fees.'!$A$1:$C$46,2,FALSE)</f>
        <v>0.01</v>
      </c>
      <c r="D403" s="506">
        <f>SUMIFS('Inst. by Framework &amp; Suppliers'!$D$2:$D$5720,'Inst. by Framework &amp; Suppliers'!$A$2:$A$5720,$A403,'Inst. by Framework &amp; Suppliers'!$B$2:$B$5720,$B403)</f>
        <v>0</v>
      </c>
      <c r="E403" s="507">
        <f>SUMIFS('Inst. by Framework &amp; Suppliers'!$E$2:$E$5720,'Inst. by Framework &amp; Suppliers'!$A$2:$A$5720,$A403,'Inst. by Framework &amp; Suppliers'!$B$2:$B$5720,$B403)</f>
        <v>0</v>
      </c>
      <c r="F403" s="507">
        <f>SUMIFS('Inst. by Framework &amp; Suppliers'!F$2:F$5720,'Inst. by Framework &amp; Suppliers'!$B$2:$B$5720,$B$2:$B$5336,'Inst. by Framework &amp; Suppliers'!$A$2:$A$5720,$A403)</f>
        <v>0</v>
      </c>
      <c r="G403" s="882">
        <f>SUMIFS('Inst. by Framework &amp; Suppliers'!G$2:G$5720,'Inst. by Framework &amp; Suppliers'!$B$2:$B$5720,$B$2:$B$5336,'Inst. by Framework &amp; Suppliers'!$A$2:$A$5720,$A403)</f>
        <v>387.67999999999995</v>
      </c>
      <c r="H403" s="1444">
        <f>SUMIFS('Inst. by Framework &amp; Suppliers'!H$2:H$5720,'Inst. by Framework &amp; Suppliers'!$B$2:$B$5720,$B$2:$B$5336,'Inst. by Framework &amp; Suppliers'!$A$2:$A$5720,$A403)</f>
        <v>780.58</v>
      </c>
      <c r="I403" s="1445">
        <f>SUMIFS('Inst. by Framework &amp; Suppliers'!I$2:I$5720,'Inst. by Framework &amp; Suppliers'!$B$2:$B$5720,$B$2:$B$5336,'Inst. by Framework &amp; Suppliers'!$A$2:$A$5720,$A403)</f>
        <v>883.55</v>
      </c>
      <c r="J403" s="1446">
        <f>SUMIFS('Inst. by Framework &amp; Suppliers'!J$2:J$5720,'Inst. by Framework &amp; Suppliers'!$B$2:$B$5720,$B$2:$B$5336,'Inst. by Framework &amp; Suppliers'!$A$2:$A$5720,$A403)</f>
        <v>0</v>
      </c>
      <c r="K403" s="24">
        <f>SUMIFS('Inst. by Framework &amp; Suppliers'!K$2:K$5720,'Inst. by Framework &amp; Suppliers'!$B$2:$B$5720,$B$2:$B$5336,'Inst. by Framework &amp; Suppliers'!$A$2:$A$5720,$A403)</f>
        <v>0</v>
      </c>
      <c r="L403" s="23">
        <f t="shared" si="30"/>
        <v>0</v>
      </c>
      <c r="M403" s="1592">
        <f>SUMIFS('South West Spends'!$AH$1:$AH$5018,'South West Spends'!$A$1:$A$5018,'Institution by Framework Totals'!B403,'South West Spends'!$C$1:$C$5018,'Institution by Framework Totals'!A403)</f>
        <v>0</v>
      </c>
      <c r="N403" s="1592">
        <f t="shared" si="31"/>
        <v>0</v>
      </c>
      <c r="O403" s="1592">
        <f t="shared" si="32"/>
        <v>0</v>
      </c>
      <c r="P403" s="1592">
        <f t="shared" si="33"/>
        <v>0</v>
      </c>
      <c r="Q403" s="14">
        <f t="shared" si="34"/>
        <v>0</v>
      </c>
    </row>
    <row r="404" spans="1:17" x14ac:dyDescent="0.2">
      <c r="A404" s="15" t="s">
        <v>158</v>
      </c>
      <c r="B404" s="13" t="s">
        <v>79</v>
      </c>
      <c r="C404" s="140">
        <f>VLOOKUP(B404,'Admin Fees.'!$A$1:$C$46,2,FALSE)</f>
        <v>0.01</v>
      </c>
      <c r="D404" s="506">
        <f>SUMIFS('Inst. by Framework &amp; Suppliers'!$D$2:$D$5720,'Inst. by Framework &amp; Suppliers'!$A$2:$A$5720,$A404,'Inst. by Framework &amp; Suppliers'!$B$2:$B$5720,$B404)</f>
        <v>0</v>
      </c>
      <c r="E404" s="507">
        <f>SUMIFS('Inst. by Framework &amp; Suppliers'!$E$2:$E$5720,'Inst. by Framework &amp; Suppliers'!$A$2:$A$5720,$A404,'Inst. by Framework &amp; Suppliers'!$B$2:$B$5720,$B404)</f>
        <v>19.32</v>
      </c>
      <c r="F404" s="507">
        <f>SUMIFS('Inst. by Framework &amp; Suppliers'!F$2:F$5720,'Inst. by Framework &amp; Suppliers'!$B$2:$B$5720,$B$2:$B$5336,'Inst. by Framework &amp; Suppliers'!$A$2:$A$5720,$A404)</f>
        <v>0</v>
      </c>
      <c r="G404" s="882">
        <f>SUMIFS('Inst. by Framework &amp; Suppliers'!G$2:G$5720,'Inst. by Framework &amp; Suppliers'!$B$2:$B$5720,$B$2:$B$5336,'Inst. by Framework &amp; Suppliers'!$A$2:$A$5720,$A404)</f>
        <v>0</v>
      </c>
      <c r="H404" s="1444">
        <f>SUMIFS('Inst. by Framework &amp; Suppliers'!H$2:H$5720,'Inst. by Framework &amp; Suppliers'!$B$2:$B$5720,$B$2:$B$5336,'Inst. by Framework &amp; Suppliers'!$A$2:$A$5720,$A404)</f>
        <v>0</v>
      </c>
      <c r="I404" s="1445">
        <f>SUMIFS('Inst. by Framework &amp; Suppliers'!I$2:I$5720,'Inst. by Framework &amp; Suppliers'!$B$2:$B$5720,$B$2:$B$5336,'Inst. by Framework &amp; Suppliers'!$A$2:$A$5720,$A404)</f>
        <v>0</v>
      </c>
      <c r="J404" s="1446">
        <f>SUMIFS('Inst. by Framework &amp; Suppliers'!J$2:J$5720,'Inst. by Framework &amp; Suppliers'!$B$2:$B$5720,$B$2:$B$5336,'Inst. by Framework &amp; Suppliers'!$A$2:$A$5720,$A404)</f>
        <v>0</v>
      </c>
      <c r="K404" s="24">
        <f>SUMIFS('Inst. by Framework &amp; Suppliers'!K$2:K$5720,'Inst. by Framework &amp; Suppliers'!$B$2:$B$5720,$B$2:$B$5336,'Inst. by Framework &amp; Suppliers'!$A$2:$A$5720,$A404)</f>
        <v>0</v>
      </c>
      <c r="L404" s="23">
        <f t="shared" si="30"/>
        <v>0</v>
      </c>
      <c r="M404" s="1592">
        <f>SUMIFS('South West Spends'!$AH$1:$AH$5018,'South West Spends'!$A$1:$A$5018,'Institution by Framework Totals'!B404,'South West Spends'!$C$1:$C$5018,'Institution by Framework Totals'!A404)</f>
        <v>0</v>
      </c>
      <c r="N404" s="1592">
        <f t="shared" si="31"/>
        <v>0</v>
      </c>
      <c r="O404" s="1592">
        <f t="shared" si="32"/>
        <v>0</v>
      </c>
      <c r="P404" s="1592">
        <f t="shared" si="33"/>
        <v>0</v>
      </c>
      <c r="Q404" s="14">
        <f t="shared" si="34"/>
        <v>0</v>
      </c>
    </row>
    <row r="405" spans="1:17" x14ac:dyDescent="0.2">
      <c r="A405" s="480" t="s">
        <v>125</v>
      </c>
      <c r="B405" s="13" t="s">
        <v>79</v>
      </c>
      <c r="C405" s="140">
        <f>VLOOKUP(B405,'Admin Fees.'!$A$1:$C$46,2,FALSE)</f>
        <v>0.01</v>
      </c>
      <c r="D405" s="506">
        <f>SUMIFS('Inst. by Framework &amp; Suppliers'!$D$2:$D$5720,'Inst. by Framework &amp; Suppliers'!$A$2:$A$5720,$A405,'Inst. by Framework &amp; Suppliers'!$B$2:$B$5720,$B405)</f>
        <v>0</v>
      </c>
      <c r="E405" s="507">
        <f>SUMIFS('Inst. by Framework &amp; Suppliers'!$E$2:$E$5720,'Inst. by Framework &amp; Suppliers'!$A$2:$A$5720,$A405,'Inst. by Framework &amp; Suppliers'!$B$2:$B$5720,$B405)</f>
        <v>0</v>
      </c>
      <c r="F405" s="507">
        <f>SUMIFS('Inst. by Framework &amp; Suppliers'!F$2:F$5720,'Inst. by Framework &amp; Suppliers'!$B$2:$B$5720,$B$2:$B$5336,'Inst. by Framework &amp; Suppliers'!$A$2:$A$5720,$A405)</f>
        <v>0</v>
      </c>
      <c r="G405" s="882">
        <f>SUMIFS('Inst. by Framework &amp; Suppliers'!G$2:G$5720,'Inst. by Framework &amp; Suppliers'!$B$2:$B$5720,$B$2:$B$5336,'Inst. by Framework &amp; Suppliers'!$A$2:$A$5720,$A405)</f>
        <v>7573.9900000000007</v>
      </c>
      <c r="H405" s="1444">
        <f>SUMIFS('Inst. by Framework &amp; Suppliers'!H$2:H$5720,'Inst. by Framework &amp; Suppliers'!$B$2:$B$5720,$B$2:$B$5336,'Inst. by Framework &amp; Suppliers'!$A$2:$A$5720,$A405)</f>
        <v>24801.19</v>
      </c>
      <c r="I405" s="1445">
        <f>SUMIFS('Inst. by Framework &amp; Suppliers'!I$2:I$5720,'Inst. by Framework &amp; Suppliers'!$B$2:$B$5720,$B$2:$B$5336,'Inst. by Framework &amp; Suppliers'!$A$2:$A$5720,$A405)</f>
        <v>7631.7800000000007</v>
      </c>
      <c r="J405" s="1446">
        <f>SUMIFS('Inst. by Framework &amp; Suppliers'!J$2:J$5720,'Inst. by Framework &amp; Suppliers'!$B$2:$B$5720,$B$2:$B$5336,'Inst. by Framework &amp; Suppliers'!$A$2:$A$5720,$A405)</f>
        <v>0</v>
      </c>
      <c r="K405" s="24">
        <f>SUMIFS('Inst. by Framework &amp; Suppliers'!K$2:K$5720,'Inst. by Framework &amp; Suppliers'!$B$2:$B$5720,$B$2:$B$5336,'Inst. by Framework &amp; Suppliers'!$A$2:$A$5720,$A405)</f>
        <v>0</v>
      </c>
      <c r="L405" s="23">
        <f t="shared" si="30"/>
        <v>0</v>
      </c>
      <c r="M405" s="1592">
        <f>SUMIFS('South West Spends'!$AH$1:$AH$5018,'South West Spends'!$A$1:$A$5018,'Institution by Framework Totals'!B405,'South West Spends'!$C$1:$C$5018,'Institution by Framework Totals'!A405)</f>
        <v>0</v>
      </c>
      <c r="N405" s="1592">
        <f t="shared" si="31"/>
        <v>0</v>
      </c>
      <c r="O405" s="1592">
        <f t="shared" si="32"/>
        <v>0</v>
      </c>
      <c r="P405" s="1592">
        <f t="shared" si="33"/>
        <v>0</v>
      </c>
      <c r="Q405" s="14">
        <f t="shared" si="34"/>
        <v>0</v>
      </c>
    </row>
    <row r="406" spans="1:17" x14ac:dyDescent="0.2">
      <c r="A406" s="908" t="s">
        <v>126</v>
      </c>
      <c r="B406" s="13" t="s">
        <v>79</v>
      </c>
      <c r="C406" s="140">
        <f>VLOOKUP(B406,'Admin Fees.'!$A$1:$C$46,2,FALSE)</f>
        <v>0.01</v>
      </c>
      <c r="D406" s="506">
        <f>SUMIFS('Inst. by Framework &amp; Suppliers'!$D$2:$D$5720,'Inst. by Framework &amp; Suppliers'!$A$2:$A$5720,$A406,'Inst. by Framework &amp; Suppliers'!$B$2:$B$5720,$B406)</f>
        <v>0</v>
      </c>
      <c r="E406" s="507">
        <f>SUMIFS('Inst. by Framework &amp; Suppliers'!$E$2:$E$5720,'Inst. by Framework &amp; Suppliers'!$A$2:$A$5720,$A406,'Inst. by Framework &amp; Suppliers'!$B$2:$B$5720,$B406)</f>
        <v>0</v>
      </c>
      <c r="F406" s="507">
        <f>SUMIFS('Inst. by Framework &amp; Suppliers'!F$2:F$5720,'Inst. by Framework &amp; Suppliers'!$B$2:$B$5720,$B$2:$B$5336,'Inst. by Framework &amp; Suppliers'!$A$2:$A$5720,$A406)</f>
        <v>0</v>
      </c>
      <c r="G406" s="882">
        <f>SUMIFS('Inst. by Framework &amp; Suppliers'!G$2:G$5720,'Inst. by Framework &amp; Suppliers'!$B$2:$B$5720,$B$2:$B$5336,'Inst. by Framework &amp; Suppliers'!$A$2:$A$5720,$A406)</f>
        <v>0</v>
      </c>
      <c r="H406" s="1444">
        <f>SUMIFS('Inst. by Framework &amp; Suppliers'!H$2:H$5720,'Inst. by Framework &amp; Suppliers'!$B$2:$B$5720,$B$2:$B$5336,'Inst. by Framework &amp; Suppliers'!$A$2:$A$5720,$A406)</f>
        <v>0</v>
      </c>
      <c r="I406" s="1445">
        <f>SUMIFS('Inst. by Framework &amp; Suppliers'!I$2:I$5720,'Inst. by Framework &amp; Suppliers'!$B$2:$B$5720,$B$2:$B$5336,'Inst. by Framework &amp; Suppliers'!$A$2:$A$5720,$A406)</f>
        <v>34.979999999999997</v>
      </c>
      <c r="J406" s="1446">
        <f>SUMIFS('Inst. by Framework &amp; Suppliers'!J$2:J$5720,'Inst. by Framework &amp; Suppliers'!$B$2:$B$5720,$B$2:$B$5336,'Inst. by Framework &amp; Suppliers'!$A$2:$A$5720,$A406)</f>
        <v>0</v>
      </c>
      <c r="K406" s="24">
        <f>SUMIFS('Inst. by Framework &amp; Suppliers'!K$2:K$5720,'Inst. by Framework &amp; Suppliers'!$B$2:$B$5720,$B$2:$B$5336,'Inst. by Framework &amp; Suppliers'!$A$2:$A$5720,$A406)</f>
        <v>0</v>
      </c>
      <c r="L406" s="23">
        <f t="shared" si="30"/>
        <v>0</v>
      </c>
      <c r="M406" s="1592">
        <f>SUMIFS('South West Spends'!$AH$1:$AH$5018,'South West Spends'!$A$1:$A$5018,'Institution by Framework Totals'!B406,'South West Spends'!$C$1:$C$5018,'Institution by Framework Totals'!A406)</f>
        <v>0</v>
      </c>
      <c r="N406" s="1592">
        <f t="shared" si="31"/>
        <v>0</v>
      </c>
      <c r="O406" s="1592">
        <f t="shared" si="32"/>
        <v>0</v>
      </c>
      <c r="P406" s="1592">
        <f t="shared" si="33"/>
        <v>0</v>
      </c>
      <c r="Q406" s="14">
        <f t="shared" si="34"/>
        <v>0</v>
      </c>
    </row>
    <row r="407" spans="1:17" x14ac:dyDescent="0.2">
      <c r="A407" s="502" t="s">
        <v>161</v>
      </c>
      <c r="B407" s="13" t="s">
        <v>79</v>
      </c>
      <c r="C407" s="140">
        <f>VLOOKUP(B407,'Admin Fees.'!$A$1:$C$46,2,FALSE)</f>
        <v>0.01</v>
      </c>
      <c r="D407" s="506">
        <f>SUMIFS('Inst. by Framework &amp; Suppliers'!$D$2:$D$5720,'Inst. by Framework &amp; Suppliers'!$A$2:$A$5720,$A407,'Inst. by Framework &amp; Suppliers'!$B$2:$B$5720,$B407)</f>
        <v>0</v>
      </c>
      <c r="E407" s="507">
        <f>SUMIFS('Inst. by Framework &amp; Suppliers'!$E$2:$E$5720,'Inst. by Framework &amp; Suppliers'!$A$2:$A$5720,$A407,'Inst. by Framework &amp; Suppliers'!$B$2:$B$5720,$B407)</f>
        <v>0</v>
      </c>
      <c r="F407" s="507">
        <f>SUMIFS('Inst. by Framework &amp; Suppliers'!F$2:F$5720,'Inst. by Framework &amp; Suppliers'!$B$2:$B$5720,$B$2:$B$5336,'Inst. by Framework &amp; Suppliers'!$A$2:$A$5720,$A407)</f>
        <v>0</v>
      </c>
      <c r="G407" s="882">
        <f>SUMIFS('Inst. by Framework &amp; Suppliers'!G$2:G$5720,'Inst. by Framework &amp; Suppliers'!$B$2:$B$5720,$B$2:$B$5336,'Inst. by Framework &amp; Suppliers'!$A$2:$A$5720,$A407)</f>
        <v>19592.080000000002</v>
      </c>
      <c r="H407" s="1444">
        <f>SUMIFS('Inst. by Framework &amp; Suppliers'!H$2:H$5720,'Inst. by Framework &amp; Suppliers'!$B$2:$B$5720,$B$2:$B$5336,'Inst. by Framework &amp; Suppliers'!$A$2:$A$5720,$A407)</f>
        <v>70888.12</v>
      </c>
      <c r="I407" s="1445">
        <f>SUMIFS('Inst. by Framework &amp; Suppliers'!I$2:I$5720,'Inst. by Framework &amp; Suppliers'!$B$2:$B$5720,$B$2:$B$5336,'Inst. by Framework &amp; Suppliers'!$A$2:$A$5720,$A407)</f>
        <v>21038.989999999998</v>
      </c>
      <c r="J407" s="1446">
        <f>SUMIFS('Inst. by Framework &amp; Suppliers'!J$2:J$5720,'Inst. by Framework &amp; Suppliers'!$B$2:$B$5720,$B$2:$B$5336,'Inst. by Framework &amp; Suppliers'!$A$2:$A$5720,$A407)</f>
        <v>0</v>
      </c>
      <c r="K407" s="24">
        <f>SUMIFS('Inst. by Framework &amp; Suppliers'!K$2:K$5720,'Inst. by Framework &amp; Suppliers'!$B$2:$B$5720,$B$2:$B$5336,'Inst. by Framework &amp; Suppliers'!$A$2:$A$5720,$A407)</f>
        <v>0</v>
      </c>
      <c r="L407" s="23">
        <f t="shared" si="30"/>
        <v>0</v>
      </c>
      <c r="M407" s="1592">
        <f>SUMIFS('South West Spends'!$AH$1:$AH$5018,'South West Spends'!$A$1:$A$5018,'Institution by Framework Totals'!B407,'South West Spends'!$C$1:$C$5018,'Institution by Framework Totals'!A407)</f>
        <v>0</v>
      </c>
      <c r="N407" s="1592">
        <f t="shared" si="31"/>
        <v>0</v>
      </c>
      <c r="O407" s="1592">
        <f t="shared" si="32"/>
        <v>0</v>
      </c>
      <c r="P407" s="1592">
        <f t="shared" si="33"/>
        <v>0</v>
      </c>
      <c r="Q407" s="14">
        <f t="shared" si="34"/>
        <v>0</v>
      </c>
    </row>
    <row r="408" spans="1:17" x14ac:dyDescent="0.2">
      <c r="A408" s="502" t="s">
        <v>160</v>
      </c>
      <c r="B408" s="13" t="s">
        <v>79</v>
      </c>
      <c r="C408" s="140">
        <f>VLOOKUP(B408,'Admin Fees.'!$A$1:$C$46,2,FALSE)</f>
        <v>0.01</v>
      </c>
      <c r="D408" s="506">
        <f>SUMIFS('Inst. by Framework &amp; Suppliers'!$D$2:$D$5720,'Inst. by Framework &amp; Suppliers'!$A$2:$A$5720,$A408,'Inst. by Framework &amp; Suppliers'!$B$2:$B$5720,$B408)</f>
        <v>0</v>
      </c>
      <c r="E408" s="507">
        <f>SUMIFS('Inst. by Framework &amp; Suppliers'!$E$2:$E$5720,'Inst. by Framework &amp; Suppliers'!$A$2:$A$5720,$A408,'Inst. by Framework &amp; Suppliers'!$B$2:$B$5720,$B408)</f>
        <v>0</v>
      </c>
      <c r="F408" s="507">
        <f>SUMIFS('Inst. by Framework &amp; Suppliers'!F$2:F$5720,'Inst. by Framework &amp; Suppliers'!$B$2:$B$5720,$B$2:$B$5336,'Inst. by Framework &amp; Suppliers'!$A$2:$A$5720,$A408)</f>
        <v>0</v>
      </c>
      <c r="G408" s="882">
        <f>SUMIFS('Inst. by Framework &amp; Suppliers'!G$2:G$5720,'Inst. by Framework &amp; Suppliers'!$B$2:$B$5720,$B$2:$B$5336,'Inst. by Framework &amp; Suppliers'!$A$2:$A$5720,$A408)</f>
        <v>0</v>
      </c>
      <c r="H408" s="1444">
        <f>SUMIFS('Inst. by Framework &amp; Suppliers'!H$2:H$5720,'Inst. by Framework &amp; Suppliers'!$B$2:$B$5720,$B$2:$B$5336,'Inst. by Framework &amp; Suppliers'!$A$2:$A$5720,$A408)</f>
        <v>0</v>
      </c>
      <c r="I408" s="1445">
        <f>SUMIFS('Inst. by Framework &amp; Suppliers'!I$2:I$5720,'Inst. by Framework &amp; Suppliers'!$B$2:$B$5720,$B$2:$B$5336,'Inst. by Framework &amp; Suppliers'!$A$2:$A$5720,$A408)</f>
        <v>26.62</v>
      </c>
      <c r="J408" s="1446">
        <f>SUMIFS('Inst. by Framework &amp; Suppliers'!J$2:J$5720,'Inst. by Framework &amp; Suppliers'!$B$2:$B$5720,$B$2:$B$5336,'Inst. by Framework &amp; Suppliers'!$A$2:$A$5720,$A408)</f>
        <v>0</v>
      </c>
      <c r="K408" s="24">
        <f>SUMIFS('Inst. by Framework &amp; Suppliers'!K$2:K$5720,'Inst. by Framework &amp; Suppliers'!$B$2:$B$5720,$B$2:$B$5336,'Inst. by Framework &amp; Suppliers'!$A$2:$A$5720,$A408)</f>
        <v>0</v>
      </c>
      <c r="L408" s="23">
        <f t="shared" si="30"/>
        <v>0</v>
      </c>
      <c r="M408" s="1592">
        <f>SUMIFS('South West Spends'!$AH$1:$AH$5018,'South West Spends'!$A$1:$A$5018,'Institution by Framework Totals'!B408,'South West Spends'!$C$1:$C$5018,'Institution by Framework Totals'!A408)</f>
        <v>0</v>
      </c>
      <c r="N408" s="1592">
        <f t="shared" si="31"/>
        <v>0</v>
      </c>
      <c r="O408" s="1592">
        <f t="shared" si="32"/>
        <v>0</v>
      </c>
      <c r="P408" s="1592">
        <f t="shared" si="33"/>
        <v>0</v>
      </c>
      <c r="Q408" s="14">
        <f t="shared" si="34"/>
        <v>0</v>
      </c>
    </row>
    <row r="409" spans="1:17" x14ac:dyDescent="0.2">
      <c r="A409" s="480" t="s">
        <v>159</v>
      </c>
      <c r="B409" s="13" t="s">
        <v>79</v>
      </c>
      <c r="C409" s="140">
        <f>VLOOKUP(B409,'Admin Fees.'!$A$1:$C$46,2,FALSE)</f>
        <v>0.01</v>
      </c>
      <c r="D409" s="506">
        <f>SUMIFS('Inst. by Framework &amp; Suppliers'!$D$2:$D$5720,'Inst. by Framework &amp; Suppliers'!$A$2:$A$5720,$A409,'Inst. by Framework &amp; Suppliers'!$B$2:$B$5720,$B409)</f>
        <v>0</v>
      </c>
      <c r="E409" s="507">
        <f>SUMIFS('Inst. by Framework &amp; Suppliers'!$E$2:$E$5720,'Inst. by Framework &amp; Suppliers'!$A$2:$A$5720,$A409,'Inst. by Framework &amp; Suppliers'!$B$2:$B$5720,$B409)</f>
        <v>0</v>
      </c>
      <c r="F409" s="507">
        <f>SUMIFS('Inst. by Framework &amp; Suppliers'!F$2:F$5720,'Inst. by Framework &amp; Suppliers'!$B$2:$B$5720,$B$2:$B$5336,'Inst. by Framework &amp; Suppliers'!$A$2:$A$5720,$A409)</f>
        <v>0</v>
      </c>
      <c r="G409" s="882">
        <f>SUMIFS('Inst. by Framework &amp; Suppliers'!G$2:G$5720,'Inst. by Framework &amp; Suppliers'!$B$2:$B$5720,$B$2:$B$5336,'Inst. by Framework &amp; Suppliers'!$A$2:$A$5720,$A409)</f>
        <v>12899.470000000001</v>
      </c>
      <c r="H409" s="1444">
        <f>SUMIFS('Inst. by Framework &amp; Suppliers'!H$2:H$5720,'Inst. by Framework &amp; Suppliers'!$B$2:$B$5720,$B$2:$B$5336,'Inst. by Framework &amp; Suppliers'!$A$2:$A$5720,$A409)</f>
        <v>31354.039999999997</v>
      </c>
      <c r="I409" s="1445">
        <f>SUMIFS('Inst. by Framework &amp; Suppliers'!I$2:I$5720,'Inst. by Framework &amp; Suppliers'!$B$2:$B$5720,$B$2:$B$5336,'Inst. by Framework &amp; Suppliers'!$A$2:$A$5720,$A409)</f>
        <v>8102.02</v>
      </c>
      <c r="J409" s="1446">
        <f>SUMIFS('Inst. by Framework &amp; Suppliers'!J$2:J$5720,'Inst. by Framework &amp; Suppliers'!$B$2:$B$5720,$B$2:$B$5336,'Inst. by Framework &amp; Suppliers'!$A$2:$A$5720,$A409)</f>
        <v>0</v>
      </c>
      <c r="K409" s="24">
        <f>SUMIFS('Inst. by Framework &amp; Suppliers'!K$2:K$5720,'Inst. by Framework &amp; Suppliers'!$B$2:$B$5720,$B$2:$B$5336,'Inst. by Framework &amp; Suppliers'!$A$2:$A$5720,$A409)</f>
        <v>0</v>
      </c>
      <c r="L409" s="23">
        <f t="shared" si="30"/>
        <v>0</v>
      </c>
      <c r="M409" s="1592">
        <f>SUMIFS('South West Spends'!$AH$1:$AH$5018,'South West Spends'!$A$1:$A$5018,'Institution by Framework Totals'!B409,'South West Spends'!$C$1:$C$5018,'Institution by Framework Totals'!A409)</f>
        <v>0</v>
      </c>
      <c r="N409" s="1592">
        <f t="shared" si="31"/>
        <v>0</v>
      </c>
      <c r="O409" s="1592">
        <f t="shared" si="32"/>
        <v>0</v>
      </c>
      <c r="P409" s="1592">
        <f t="shared" si="33"/>
        <v>0</v>
      </c>
      <c r="Q409" s="14">
        <f t="shared" si="34"/>
        <v>0</v>
      </c>
    </row>
    <row r="410" spans="1:17" x14ac:dyDescent="0.2">
      <c r="A410" s="502" t="s">
        <v>149</v>
      </c>
      <c r="B410" s="13" t="s">
        <v>79</v>
      </c>
      <c r="C410" s="140">
        <f>VLOOKUP(B410,'Admin Fees.'!$A$1:$C$46,2,FALSE)</f>
        <v>0.01</v>
      </c>
      <c r="D410" s="506">
        <f>SUMIFS('Inst. by Framework &amp; Suppliers'!$D$2:$D$5720,'Inst. by Framework &amp; Suppliers'!$A$2:$A$5720,$A410,'Inst. by Framework &amp; Suppliers'!$B$2:$B$5720,$B410)</f>
        <v>0</v>
      </c>
      <c r="E410" s="507">
        <f>SUMIFS('Inst. by Framework &amp; Suppliers'!$E$2:$E$5720,'Inst. by Framework &amp; Suppliers'!$A$2:$A$5720,$A410,'Inst. by Framework &amp; Suppliers'!$B$2:$B$5720,$B410)</f>
        <v>0</v>
      </c>
      <c r="F410" s="507">
        <f>SUMIFS('Inst. by Framework &amp; Suppliers'!F$2:F$5720,'Inst. by Framework &amp; Suppliers'!$B$2:$B$5720,$B$2:$B$5336,'Inst. by Framework &amp; Suppliers'!$A$2:$A$5720,$A410)</f>
        <v>0</v>
      </c>
      <c r="G410" s="882">
        <f>SUMIFS('Inst. by Framework &amp; Suppliers'!G$2:G$5720,'Inst. by Framework &amp; Suppliers'!$B$2:$B$5720,$B$2:$B$5336,'Inst. by Framework &amp; Suppliers'!$A$2:$A$5720,$A410)</f>
        <v>13481.46</v>
      </c>
      <c r="H410" s="1444">
        <f>SUMIFS('Inst. by Framework &amp; Suppliers'!H$2:H$5720,'Inst. by Framework &amp; Suppliers'!$B$2:$B$5720,$B$2:$B$5336,'Inst. by Framework &amp; Suppliers'!$A$2:$A$5720,$A410)</f>
        <v>29117.550000000003</v>
      </c>
      <c r="I410" s="1445">
        <f>SUMIFS('Inst. by Framework &amp; Suppliers'!I$2:I$5720,'Inst. by Framework &amp; Suppliers'!$B$2:$B$5720,$B$2:$B$5336,'Inst. by Framework &amp; Suppliers'!$A$2:$A$5720,$A410)</f>
        <v>6831.8600000000006</v>
      </c>
      <c r="J410" s="1446">
        <f>SUMIFS('Inst. by Framework &amp; Suppliers'!J$2:J$5720,'Inst. by Framework &amp; Suppliers'!$B$2:$B$5720,$B$2:$B$5336,'Inst. by Framework &amp; Suppliers'!$A$2:$A$5720,$A410)</f>
        <v>0</v>
      </c>
      <c r="K410" s="24">
        <f>SUMIFS('Inst. by Framework &amp; Suppliers'!K$2:K$5720,'Inst. by Framework &amp; Suppliers'!$B$2:$B$5720,$B$2:$B$5336,'Inst. by Framework &amp; Suppliers'!$A$2:$A$5720,$A410)</f>
        <v>0</v>
      </c>
      <c r="L410" s="23">
        <f t="shared" si="30"/>
        <v>0</v>
      </c>
      <c r="M410" s="1592">
        <f>SUMIFS('South West Spends'!$AH$1:$AH$5018,'South West Spends'!$A$1:$A$5018,'Institution by Framework Totals'!B410,'South West Spends'!$C$1:$C$5018,'Institution by Framework Totals'!A410)</f>
        <v>0</v>
      </c>
      <c r="N410" s="1592">
        <f t="shared" si="31"/>
        <v>0</v>
      </c>
      <c r="O410" s="1592">
        <f t="shared" si="32"/>
        <v>0</v>
      </c>
      <c r="P410" s="1592">
        <f t="shared" si="33"/>
        <v>0</v>
      </c>
      <c r="Q410" s="14">
        <f t="shared" si="34"/>
        <v>0</v>
      </c>
    </row>
    <row r="411" spans="1:17" x14ac:dyDescent="0.2">
      <c r="A411" s="480" t="s">
        <v>127</v>
      </c>
      <c r="B411" s="13" t="s">
        <v>79</v>
      </c>
      <c r="C411" s="140">
        <f>VLOOKUP(B411,'Admin Fees.'!$A$1:$C$46,2,FALSE)</f>
        <v>0.01</v>
      </c>
      <c r="D411" s="506">
        <f>SUMIFS('Inst. by Framework &amp; Suppliers'!$D$2:$D$5720,'Inst. by Framework &amp; Suppliers'!$A$2:$A$5720,$A411,'Inst. by Framework &amp; Suppliers'!$B$2:$B$5720,$B411)</f>
        <v>0</v>
      </c>
      <c r="E411" s="507">
        <f>SUMIFS('Inst. by Framework &amp; Suppliers'!$E$2:$E$5720,'Inst. by Framework &amp; Suppliers'!$A$2:$A$5720,$A411,'Inst. by Framework &amp; Suppliers'!$B$2:$B$5720,$B411)</f>
        <v>0</v>
      </c>
      <c r="F411" s="507">
        <f>SUMIFS('Inst. by Framework &amp; Suppliers'!F$2:F$5720,'Inst. by Framework &amp; Suppliers'!$B$2:$B$5720,$B$2:$B$5336,'Inst. by Framework &amp; Suppliers'!$A$2:$A$5720,$A411)</f>
        <v>0</v>
      </c>
      <c r="G411" s="882">
        <f>SUMIFS('Inst. by Framework &amp; Suppliers'!G$2:G$5720,'Inst. by Framework &amp; Suppliers'!$B$2:$B$5720,$B$2:$B$5336,'Inst. by Framework &amp; Suppliers'!$A$2:$A$5720,$A411)</f>
        <v>382.76000000000005</v>
      </c>
      <c r="H411" s="1444">
        <f>SUMIFS('Inst. by Framework &amp; Suppliers'!H$2:H$5720,'Inst. by Framework &amp; Suppliers'!$B$2:$B$5720,$B$2:$B$5336,'Inst. by Framework &amp; Suppliers'!$A$2:$A$5720,$A411)</f>
        <v>278.95</v>
      </c>
      <c r="I411" s="1445">
        <f>SUMIFS('Inst. by Framework &amp; Suppliers'!I$2:I$5720,'Inst. by Framework &amp; Suppliers'!$B$2:$B$5720,$B$2:$B$5336,'Inst. by Framework &amp; Suppliers'!$A$2:$A$5720,$A411)</f>
        <v>0</v>
      </c>
      <c r="J411" s="1446">
        <f>SUMIFS('Inst. by Framework &amp; Suppliers'!J$2:J$5720,'Inst. by Framework &amp; Suppliers'!$B$2:$B$5720,$B$2:$B$5336,'Inst. by Framework &amp; Suppliers'!$A$2:$A$5720,$A411)</f>
        <v>0</v>
      </c>
      <c r="K411" s="24">
        <f>SUMIFS('Inst. by Framework &amp; Suppliers'!K$2:K$5720,'Inst. by Framework &amp; Suppliers'!$B$2:$B$5720,$B$2:$B$5336,'Inst. by Framework &amp; Suppliers'!$A$2:$A$5720,$A411)</f>
        <v>0</v>
      </c>
      <c r="L411" s="23">
        <f t="shared" si="30"/>
        <v>0</v>
      </c>
      <c r="M411" s="1592">
        <f>SUMIFS('South West Spends'!$AH$1:$AH$5018,'South West Spends'!$A$1:$A$5018,'Institution by Framework Totals'!B411,'South West Spends'!$C$1:$C$5018,'Institution by Framework Totals'!A411)</f>
        <v>0</v>
      </c>
      <c r="N411" s="1592">
        <f t="shared" si="31"/>
        <v>0</v>
      </c>
      <c r="O411" s="1592">
        <f t="shared" si="32"/>
        <v>0</v>
      </c>
      <c r="P411" s="1592">
        <f t="shared" si="33"/>
        <v>0</v>
      </c>
      <c r="Q411" s="14">
        <f t="shared" si="34"/>
        <v>0</v>
      </c>
    </row>
    <row r="412" spans="1:17" x14ac:dyDescent="0.2">
      <c r="A412" s="480" t="s">
        <v>128</v>
      </c>
      <c r="B412" s="13" t="s">
        <v>79</v>
      </c>
      <c r="C412" s="140">
        <f>VLOOKUP(B412,'Admin Fees.'!$A$1:$C$46,2,FALSE)</f>
        <v>0.01</v>
      </c>
      <c r="D412" s="506">
        <f>SUMIFS('Inst. by Framework &amp; Suppliers'!$D$2:$D$5720,'Inst. by Framework &amp; Suppliers'!$A$2:$A$5720,$A412,'Inst. by Framework &amp; Suppliers'!$B$2:$B$5720,$B412)</f>
        <v>0</v>
      </c>
      <c r="E412" s="507">
        <f>SUMIFS('Inst. by Framework &amp; Suppliers'!$E$2:$E$5720,'Inst. by Framework &amp; Suppliers'!$A$2:$A$5720,$A412,'Inst. by Framework &amp; Suppliers'!$B$2:$B$5720,$B412)</f>
        <v>0</v>
      </c>
      <c r="F412" s="507">
        <f>SUMIFS('Inst. by Framework &amp; Suppliers'!F$2:F$5720,'Inst. by Framework &amp; Suppliers'!$B$2:$B$5720,$B$2:$B$5336,'Inst. by Framework &amp; Suppliers'!$A$2:$A$5720,$A412)</f>
        <v>0</v>
      </c>
      <c r="G412" s="882">
        <f>SUMIFS('Inst. by Framework &amp; Suppliers'!G$2:G$5720,'Inst. by Framework &amp; Suppliers'!$B$2:$B$5720,$B$2:$B$5336,'Inst. by Framework &amp; Suppliers'!$A$2:$A$5720,$A412)</f>
        <v>13.78</v>
      </c>
      <c r="H412" s="1444">
        <f>SUMIFS('Inst. by Framework &amp; Suppliers'!H$2:H$5720,'Inst. by Framework &amp; Suppliers'!$B$2:$B$5720,$B$2:$B$5336,'Inst. by Framework &amp; Suppliers'!$A$2:$A$5720,$A412)</f>
        <v>0</v>
      </c>
      <c r="I412" s="1445">
        <f>SUMIFS('Inst. by Framework &amp; Suppliers'!I$2:I$5720,'Inst. by Framework &amp; Suppliers'!$B$2:$B$5720,$B$2:$B$5336,'Inst. by Framework &amp; Suppliers'!$A$2:$A$5720,$A412)</f>
        <v>0</v>
      </c>
      <c r="J412" s="1446">
        <f>SUMIFS('Inst. by Framework &amp; Suppliers'!J$2:J$5720,'Inst. by Framework &amp; Suppliers'!$B$2:$B$5720,$B$2:$B$5336,'Inst. by Framework &amp; Suppliers'!$A$2:$A$5720,$A412)</f>
        <v>0</v>
      </c>
      <c r="K412" s="24">
        <f>SUMIFS('Inst. by Framework &amp; Suppliers'!K$2:K$5720,'Inst. by Framework &amp; Suppliers'!$B$2:$B$5720,$B$2:$B$5336,'Inst. by Framework &amp; Suppliers'!$A$2:$A$5720,$A412)</f>
        <v>0</v>
      </c>
      <c r="L412" s="23">
        <f t="shared" si="30"/>
        <v>0</v>
      </c>
      <c r="M412" s="1592">
        <f>SUMIFS('South West Spends'!$AH$1:$AH$5018,'South West Spends'!$A$1:$A$5018,'Institution by Framework Totals'!B412,'South West Spends'!$C$1:$C$5018,'Institution by Framework Totals'!A412)</f>
        <v>0</v>
      </c>
      <c r="N412" s="1592">
        <f t="shared" si="31"/>
        <v>0</v>
      </c>
      <c r="O412" s="1592">
        <f t="shared" si="32"/>
        <v>0</v>
      </c>
      <c r="P412" s="1592">
        <f t="shared" si="33"/>
        <v>0</v>
      </c>
      <c r="Q412" s="14">
        <f t="shared" si="34"/>
        <v>0</v>
      </c>
    </row>
    <row r="413" spans="1:17" x14ac:dyDescent="0.2">
      <c r="A413" s="480" t="s">
        <v>129</v>
      </c>
      <c r="B413" s="13" t="s">
        <v>79</v>
      </c>
      <c r="C413" s="140">
        <f>VLOOKUP(B413,'Admin Fees.'!$A$1:$C$46,2,FALSE)</f>
        <v>0.01</v>
      </c>
      <c r="D413" s="506">
        <f>SUMIFS('Inst. by Framework &amp; Suppliers'!$D$2:$D$5720,'Inst. by Framework &amp; Suppliers'!$A$2:$A$5720,$A413,'Inst. by Framework &amp; Suppliers'!$B$2:$B$5720,$B413)</f>
        <v>0</v>
      </c>
      <c r="E413" s="507">
        <f>SUMIFS('Inst. by Framework &amp; Suppliers'!$E$2:$E$5720,'Inst. by Framework &amp; Suppliers'!$A$2:$A$5720,$A413,'Inst. by Framework &amp; Suppliers'!$B$2:$B$5720,$B413)</f>
        <v>0</v>
      </c>
      <c r="F413" s="507">
        <f>SUMIFS('Inst. by Framework &amp; Suppliers'!F$2:F$5720,'Inst. by Framework &amp; Suppliers'!$B$2:$B$5720,$B$2:$B$5336,'Inst. by Framework &amp; Suppliers'!$A$2:$A$5720,$A413)</f>
        <v>0</v>
      </c>
      <c r="G413" s="882">
        <f>SUMIFS('Inst. by Framework &amp; Suppliers'!G$2:G$5720,'Inst. by Framework &amp; Suppliers'!$B$2:$B$5720,$B$2:$B$5336,'Inst. by Framework &amp; Suppliers'!$A$2:$A$5720,$A413)</f>
        <v>2.84</v>
      </c>
      <c r="H413" s="1444">
        <f>SUMIFS('Inst. by Framework &amp; Suppliers'!H$2:H$5720,'Inst. by Framework &amp; Suppliers'!$B$2:$B$5720,$B$2:$B$5336,'Inst. by Framework &amp; Suppliers'!$A$2:$A$5720,$A413)</f>
        <v>69.319999999999993</v>
      </c>
      <c r="I413" s="1445">
        <f>SUMIFS('Inst. by Framework &amp; Suppliers'!I$2:I$5720,'Inst. by Framework &amp; Suppliers'!$B$2:$B$5720,$B$2:$B$5336,'Inst. by Framework &amp; Suppliers'!$A$2:$A$5720,$A413)</f>
        <v>73.930000000000007</v>
      </c>
      <c r="J413" s="1446">
        <f>SUMIFS('Inst. by Framework &amp; Suppliers'!J$2:J$5720,'Inst. by Framework &amp; Suppliers'!$B$2:$B$5720,$B$2:$B$5336,'Inst. by Framework &amp; Suppliers'!$A$2:$A$5720,$A413)</f>
        <v>0</v>
      </c>
      <c r="K413" s="24">
        <f>SUMIFS('Inst. by Framework &amp; Suppliers'!K$2:K$5720,'Inst. by Framework &amp; Suppliers'!$B$2:$B$5720,$B$2:$B$5336,'Inst. by Framework &amp; Suppliers'!$A$2:$A$5720,$A413)</f>
        <v>0</v>
      </c>
      <c r="L413" s="23">
        <f t="shared" si="30"/>
        <v>0</v>
      </c>
      <c r="M413" s="1592">
        <f>SUMIFS('South West Spends'!$AH$1:$AH$5018,'South West Spends'!$A$1:$A$5018,'Institution by Framework Totals'!B413,'South West Spends'!$C$1:$C$5018,'Institution by Framework Totals'!A413)</f>
        <v>0</v>
      </c>
      <c r="N413" s="1592">
        <f t="shared" si="31"/>
        <v>0</v>
      </c>
      <c r="O413" s="1592">
        <f t="shared" si="32"/>
        <v>0</v>
      </c>
      <c r="P413" s="1592">
        <f t="shared" si="33"/>
        <v>0</v>
      </c>
      <c r="Q413" s="14">
        <f t="shared" si="34"/>
        <v>0</v>
      </c>
    </row>
    <row r="414" spans="1:17" x14ac:dyDescent="0.2">
      <c r="A414" s="535" t="s">
        <v>131</v>
      </c>
      <c r="B414" s="13" t="s">
        <v>79</v>
      </c>
      <c r="C414" s="140">
        <f>VLOOKUP(B414,'Admin Fees.'!$A$1:$C$46,2,FALSE)</f>
        <v>0.01</v>
      </c>
      <c r="D414" s="506">
        <f>SUMIFS('Inst. by Framework &amp; Suppliers'!$D$2:$D$5720,'Inst. by Framework &amp; Suppliers'!$A$2:$A$5720,$A414,'Inst. by Framework &amp; Suppliers'!$B$2:$B$5720,$B414)</f>
        <v>0</v>
      </c>
      <c r="E414" s="507">
        <f>SUMIFS('Inst. by Framework &amp; Suppliers'!$E$2:$E$5720,'Inst. by Framework &amp; Suppliers'!$A$2:$A$5720,$A414,'Inst. by Framework &amp; Suppliers'!$B$2:$B$5720,$B414)</f>
        <v>0</v>
      </c>
      <c r="F414" s="507">
        <f>SUMIFS('Inst. by Framework &amp; Suppliers'!F$2:F$5720,'Inst. by Framework &amp; Suppliers'!$B$2:$B$5720,$B$2:$B$5336,'Inst. by Framework &amp; Suppliers'!$A$2:$A$5720,$A414)</f>
        <v>0</v>
      </c>
      <c r="G414" s="882">
        <f>SUMIFS('Inst. by Framework &amp; Suppliers'!G$2:G$5720,'Inst. by Framework &amp; Suppliers'!$B$2:$B$5720,$B$2:$B$5336,'Inst. by Framework &amp; Suppliers'!$A$2:$A$5720,$A414)</f>
        <v>0</v>
      </c>
      <c r="H414" s="1444">
        <f>SUMIFS('Inst. by Framework &amp; Suppliers'!H$2:H$5720,'Inst. by Framework &amp; Suppliers'!$B$2:$B$5720,$B$2:$B$5336,'Inst. by Framework &amp; Suppliers'!$A$2:$A$5720,$A414)</f>
        <v>102.95</v>
      </c>
      <c r="I414" s="1445">
        <f>SUMIFS('Inst. by Framework &amp; Suppliers'!I$2:I$5720,'Inst. by Framework &amp; Suppliers'!$B$2:$B$5720,$B$2:$B$5336,'Inst. by Framework &amp; Suppliers'!$A$2:$A$5720,$A414)</f>
        <v>236.22</v>
      </c>
      <c r="J414" s="1446">
        <f>SUMIFS('Inst. by Framework &amp; Suppliers'!J$2:J$5720,'Inst. by Framework &amp; Suppliers'!$B$2:$B$5720,$B$2:$B$5336,'Inst. by Framework &amp; Suppliers'!$A$2:$A$5720,$A414)</f>
        <v>0</v>
      </c>
      <c r="K414" s="24">
        <f>SUMIFS('Inst. by Framework &amp; Suppliers'!K$2:K$5720,'Inst. by Framework &amp; Suppliers'!$B$2:$B$5720,$B$2:$B$5336,'Inst. by Framework &amp; Suppliers'!$A$2:$A$5720,$A414)</f>
        <v>0</v>
      </c>
      <c r="L414" s="23">
        <f t="shared" si="30"/>
        <v>0</v>
      </c>
      <c r="M414" s="1592">
        <f>SUMIFS('South West Spends'!$AH$1:$AH$5018,'South West Spends'!$A$1:$A$5018,'Institution by Framework Totals'!B414,'South West Spends'!$C$1:$C$5018,'Institution by Framework Totals'!A414)</f>
        <v>0</v>
      </c>
      <c r="N414" s="1592">
        <f t="shared" si="31"/>
        <v>0</v>
      </c>
      <c r="O414" s="1592">
        <f t="shared" si="32"/>
        <v>0</v>
      </c>
      <c r="P414" s="1592">
        <f t="shared" si="33"/>
        <v>0</v>
      </c>
      <c r="Q414" s="14">
        <f t="shared" si="34"/>
        <v>0</v>
      </c>
    </row>
    <row r="415" spans="1:17" x14ac:dyDescent="0.2">
      <c r="A415" s="908" t="s">
        <v>226</v>
      </c>
      <c r="B415" s="13" t="s">
        <v>79</v>
      </c>
      <c r="C415" s="140">
        <f>VLOOKUP(B415,'Admin Fees.'!$A$1:$C$46,2,FALSE)</f>
        <v>0.01</v>
      </c>
      <c r="D415" s="506">
        <f>SUMIFS('Inst. by Framework &amp; Suppliers'!$D$2:$D$5720,'Inst. by Framework &amp; Suppliers'!$A$2:$A$5720,$A415,'Inst. by Framework &amp; Suppliers'!$B$2:$B$5720,$B415)</f>
        <v>0</v>
      </c>
      <c r="E415" s="507">
        <f>SUMIFS('Inst. by Framework &amp; Suppliers'!$E$2:$E$5720,'Inst. by Framework &amp; Suppliers'!$A$2:$A$5720,$A415,'Inst. by Framework &amp; Suppliers'!$B$2:$B$5720,$B415)</f>
        <v>0</v>
      </c>
      <c r="F415" s="507">
        <f>SUMIFS('Inst. by Framework &amp; Suppliers'!F$2:F$5720,'Inst. by Framework &amp; Suppliers'!$B$2:$B$5720,$B$2:$B$5336,'Inst. by Framework &amp; Suppliers'!$A$2:$A$5720,$A415)</f>
        <v>0</v>
      </c>
      <c r="G415" s="882">
        <f>SUMIFS('Inst. by Framework &amp; Suppliers'!G$2:G$5720,'Inst. by Framework &amp; Suppliers'!$B$2:$B$5720,$B$2:$B$5336,'Inst. by Framework &amp; Suppliers'!$A$2:$A$5720,$A415)</f>
        <v>0</v>
      </c>
      <c r="H415" s="1444">
        <f>SUMIFS('Inst. by Framework &amp; Suppliers'!H$2:H$5720,'Inst. by Framework &amp; Suppliers'!$B$2:$B$5720,$B$2:$B$5336,'Inst. by Framework &amp; Suppliers'!$A$2:$A$5720,$A415)</f>
        <v>0</v>
      </c>
      <c r="I415" s="1445">
        <f>SUMIFS('Inst. by Framework &amp; Suppliers'!I$2:I$5720,'Inst. by Framework &amp; Suppliers'!$B$2:$B$5720,$B$2:$B$5336,'Inst. by Framework &amp; Suppliers'!$A$2:$A$5720,$A415)</f>
        <v>3.53</v>
      </c>
      <c r="J415" s="1446">
        <f>SUMIFS('Inst. by Framework &amp; Suppliers'!J$2:J$5720,'Inst. by Framework &amp; Suppliers'!$B$2:$B$5720,$B$2:$B$5336,'Inst. by Framework &amp; Suppliers'!$A$2:$A$5720,$A415)</f>
        <v>0</v>
      </c>
      <c r="K415" s="24">
        <f>SUMIFS('Inst. by Framework &amp; Suppliers'!K$2:K$5720,'Inst. by Framework &amp; Suppliers'!$B$2:$B$5720,$B$2:$B$5336,'Inst. by Framework &amp; Suppliers'!$A$2:$A$5720,$A415)</f>
        <v>0</v>
      </c>
      <c r="L415" s="23">
        <f t="shared" si="30"/>
        <v>0</v>
      </c>
      <c r="M415" s="1592">
        <f>SUMIFS('South West Spends'!$AH$1:$AH$5018,'South West Spends'!$A$1:$A$5018,'Institution by Framework Totals'!B415,'South West Spends'!$C$1:$C$5018,'Institution by Framework Totals'!A415)</f>
        <v>0</v>
      </c>
      <c r="N415" s="1592">
        <f t="shared" si="31"/>
        <v>0</v>
      </c>
      <c r="O415" s="1592">
        <f t="shared" si="32"/>
        <v>0</v>
      </c>
      <c r="P415" s="1592">
        <f t="shared" si="33"/>
        <v>0</v>
      </c>
      <c r="Q415" s="14">
        <f t="shared" si="34"/>
        <v>0</v>
      </c>
    </row>
    <row r="416" spans="1:17" x14ac:dyDescent="0.2">
      <c r="A416" s="480" t="s">
        <v>133</v>
      </c>
      <c r="B416" s="13" t="s">
        <v>79</v>
      </c>
      <c r="C416" s="140">
        <f>VLOOKUP(B416,'Admin Fees.'!$A$1:$C$46,2,FALSE)</f>
        <v>0.01</v>
      </c>
      <c r="D416" s="506">
        <f>SUMIFS('Inst. by Framework &amp; Suppliers'!$D$2:$D$5720,'Inst. by Framework &amp; Suppliers'!$A$2:$A$5720,$A416,'Inst. by Framework &amp; Suppliers'!$B$2:$B$5720,$B416)</f>
        <v>0</v>
      </c>
      <c r="E416" s="507">
        <f>SUMIFS('Inst. by Framework &amp; Suppliers'!$E$2:$E$5720,'Inst. by Framework &amp; Suppliers'!$A$2:$A$5720,$A416,'Inst. by Framework &amp; Suppliers'!$B$2:$B$5720,$B416)</f>
        <v>3985.2799999999997</v>
      </c>
      <c r="F416" s="507">
        <f>SUMIFS('Inst. by Framework &amp; Suppliers'!F$2:F$5720,'Inst. by Framework &amp; Suppliers'!$B$2:$B$5720,$B$2:$B$5336,'Inst. by Framework &amp; Suppliers'!$A$2:$A$5720,$A416)</f>
        <v>7751.42</v>
      </c>
      <c r="G416" s="882">
        <f>SUMIFS('Inst. by Framework &amp; Suppliers'!G$2:G$5720,'Inst. by Framework &amp; Suppliers'!$B$2:$B$5720,$B$2:$B$5336,'Inst. by Framework &amp; Suppliers'!$A$2:$A$5720,$A416)</f>
        <v>8267.93</v>
      </c>
      <c r="H416" s="1444">
        <f>SUMIFS('Inst. by Framework &amp; Suppliers'!H$2:H$5720,'Inst. by Framework &amp; Suppliers'!$B$2:$B$5720,$B$2:$B$5336,'Inst. by Framework &amp; Suppliers'!$A$2:$A$5720,$A416)</f>
        <v>9679.25</v>
      </c>
      <c r="I416" s="1445">
        <f>SUMIFS('Inst. by Framework &amp; Suppliers'!I$2:I$5720,'Inst. by Framework &amp; Suppliers'!$B$2:$B$5720,$B$2:$B$5336,'Inst. by Framework &amp; Suppliers'!$A$2:$A$5720,$A416)</f>
        <v>3297.05</v>
      </c>
      <c r="J416" s="1446">
        <f>SUMIFS('Inst. by Framework &amp; Suppliers'!J$2:J$5720,'Inst. by Framework &amp; Suppliers'!$B$2:$B$5720,$B$2:$B$5336,'Inst. by Framework &amp; Suppliers'!$A$2:$A$5720,$A416)</f>
        <v>0</v>
      </c>
      <c r="K416" s="24">
        <f>SUMIFS('Inst. by Framework &amp; Suppliers'!K$2:K$5720,'Inst. by Framework &amp; Suppliers'!$B$2:$B$5720,$B$2:$B$5336,'Inst. by Framework &amp; Suppliers'!$A$2:$A$5720,$A416)</f>
        <v>0</v>
      </c>
      <c r="L416" s="23">
        <f t="shared" si="30"/>
        <v>0</v>
      </c>
      <c r="M416" s="1592">
        <f>SUMIFS('South West Spends'!$AH$1:$AH$5018,'South West Spends'!$A$1:$A$5018,'Institution by Framework Totals'!B416,'South West Spends'!$C$1:$C$5018,'Institution by Framework Totals'!A416)</f>
        <v>0</v>
      </c>
      <c r="N416" s="1592">
        <f t="shared" si="31"/>
        <v>0</v>
      </c>
      <c r="O416" s="1592">
        <f t="shared" si="32"/>
        <v>0</v>
      </c>
      <c r="P416" s="1592">
        <f t="shared" si="33"/>
        <v>0</v>
      </c>
      <c r="Q416" s="14">
        <f t="shared" si="34"/>
        <v>0</v>
      </c>
    </row>
    <row r="417" spans="1:17" x14ac:dyDescent="0.2">
      <c r="A417" s="480" t="s">
        <v>134</v>
      </c>
      <c r="B417" s="13" t="s">
        <v>79</v>
      </c>
      <c r="C417" s="140">
        <f>VLOOKUP(B417,'Admin Fees.'!$A$1:$C$46,2,FALSE)</f>
        <v>0.01</v>
      </c>
      <c r="D417" s="506">
        <f>SUMIFS('Inst. by Framework &amp; Suppliers'!$D$2:$D$5720,'Inst. by Framework &amp; Suppliers'!$A$2:$A$5720,$A417,'Inst. by Framework &amp; Suppliers'!$B$2:$B$5720,$B417)</f>
        <v>0</v>
      </c>
      <c r="E417" s="507">
        <f>SUMIFS('Inst. by Framework &amp; Suppliers'!$E$2:$E$5720,'Inst. by Framework &amp; Suppliers'!$A$2:$A$5720,$A417,'Inst. by Framework &amp; Suppliers'!$B$2:$B$5720,$B417)</f>
        <v>5.82</v>
      </c>
      <c r="F417" s="507">
        <f>SUMIFS('Inst. by Framework &amp; Suppliers'!F$2:F$5720,'Inst. by Framework &amp; Suppliers'!$B$2:$B$5720,$B$2:$B$5336,'Inst. by Framework &amp; Suppliers'!$A$2:$A$5720,$A417)</f>
        <v>0</v>
      </c>
      <c r="G417" s="882">
        <f>SUMIFS('Inst. by Framework &amp; Suppliers'!G$2:G$5720,'Inst. by Framework &amp; Suppliers'!$B$2:$B$5720,$B$2:$B$5336,'Inst. by Framework &amp; Suppliers'!$A$2:$A$5720,$A417)</f>
        <v>19.84</v>
      </c>
      <c r="H417" s="1444">
        <f>SUMIFS('Inst. by Framework &amp; Suppliers'!H$2:H$5720,'Inst. by Framework &amp; Suppliers'!$B$2:$B$5720,$B$2:$B$5336,'Inst. by Framework &amp; Suppliers'!$A$2:$A$5720,$A417)</f>
        <v>577.91000000000008</v>
      </c>
      <c r="I417" s="1445">
        <f>SUMIFS('Inst. by Framework &amp; Suppliers'!I$2:I$5720,'Inst. by Framework &amp; Suppliers'!$B$2:$B$5720,$B$2:$B$5336,'Inst. by Framework &amp; Suppliers'!$A$2:$A$5720,$A417)</f>
        <v>0</v>
      </c>
      <c r="J417" s="1446">
        <f>SUMIFS('Inst. by Framework &amp; Suppliers'!J$2:J$5720,'Inst. by Framework &amp; Suppliers'!$B$2:$B$5720,$B$2:$B$5336,'Inst. by Framework &amp; Suppliers'!$A$2:$A$5720,$A417)</f>
        <v>0</v>
      </c>
      <c r="K417" s="24">
        <f>SUMIFS('Inst. by Framework &amp; Suppliers'!K$2:K$5720,'Inst. by Framework &amp; Suppliers'!$B$2:$B$5720,$B$2:$B$5336,'Inst. by Framework &amp; Suppliers'!$A$2:$A$5720,$A417)</f>
        <v>0</v>
      </c>
      <c r="L417" s="23">
        <f t="shared" si="30"/>
        <v>0</v>
      </c>
      <c r="M417" s="1592">
        <f>SUMIFS('South West Spends'!$AH$1:$AH$5018,'South West Spends'!$A$1:$A$5018,'Institution by Framework Totals'!B417,'South West Spends'!$C$1:$C$5018,'Institution by Framework Totals'!A417)</f>
        <v>0</v>
      </c>
      <c r="N417" s="1592">
        <f t="shared" si="31"/>
        <v>0</v>
      </c>
      <c r="O417" s="1592">
        <f t="shared" si="32"/>
        <v>0</v>
      </c>
      <c r="P417" s="1592">
        <f t="shared" si="33"/>
        <v>0</v>
      </c>
      <c r="Q417" s="14">
        <f t="shared" si="34"/>
        <v>0</v>
      </c>
    </row>
    <row r="418" spans="1:17" x14ac:dyDescent="0.2">
      <c r="A418" s="480" t="s">
        <v>135</v>
      </c>
      <c r="B418" s="13" t="s">
        <v>79</v>
      </c>
      <c r="C418" s="140">
        <f>VLOOKUP(B418,'Admin Fees.'!$A$1:$C$46,2,FALSE)</f>
        <v>0.01</v>
      </c>
      <c r="D418" s="506">
        <f>SUMIFS('Inst. by Framework &amp; Suppliers'!$D$2:$D$5720,'Inst. by Framework &amp; Suppliers'!$A$2:$A$5720,$A418,'Inst. by Framework &amp; Suppliers'!$B$2:$B$5720,$B418)</f>
        <v>0</v>
      </c>
      <c r="E418" s="507">
        <f>SUMIFS('Inst. by Framework &amp; Suppliers'!$E$2:$E$5720,'Inst. by Framework &amp; Suppliers'!$A$2:$A$5720,$A418,'Inst. by Framework &amp; Suppliers'!$B$2:$B$5720,$B418)</f>
        <v>0</v>
      </c>
      <c r="F418" s="507">
        <f>SUMIFS('Inst. by Framework &amp; Suppliers'!F$2:F$5720,'Inst. by Framework &amp; Suppliers'!$B$2:$B$5720,$B$2:$B$5336,'Inst. by Framework &amp; Suppliers'!$A$2:$A$5720,$A418)</f>
        <v>0</v>
      </c>
      <c r="G418" s="882">
        <f>SUMIFS('Inst. by Framework &amp; Suppliers'!G$2:G$5720,'Inst. by Framework &amp; Suppliers'!$B$2:$B$5720,$B$2:$B$5336,'Inst. by Framework &amp; Suppliers'!$A$2:$A$5720,$A418)</f>
        <v>660.77</v>
      </c>
      <c r="H418" s="1444">
        <f>SUMIFS('Inst. by Framework &amp; Suppliers'!H$2:H$5720,'Inst. by Framework &amp; Suppliers'!$B$2:$B$5720,$B$2:$B$5336,'Inst. by Framework &amp; Suppliers'!$A$2:$A$5720,$A418)</f>
        <v>639.10000000000014</v>
      </c>
      <c r="I418" s="1445">
        <f>SUMIFS('Inst. by Framework &amp; Suppliers'!I$2:I$5720,'Inst. by Framework &amp; Suppliers'!$B$2:$B$5720,$B$2:$B$5336,'Inst. by Framework &amp; Suppliers'!$A$2:$A$5720,$A418)</f>
        <v>90.36</v>
      </c>
      <c r="J418" s="1446">
        <f>SUMIFS('Inst. by Framework &amp; Suppliers'!J$2:J$5720,'Inst. by Framework &amp; Suppliers'!$B$2:$B$5720,$B$2:$B$5336,'Inst. by Framework &amp; Suppliers'!$A$2:$A$5720,$A418)</f>
        <v>0</v>
      </c>
      <c r="K418" s="24">
        <f>SUMIFS('Inst. by Framework &amp; Suppliers'!K$2:K$5720,'Inst. by Framework &amp; Suppliers'!$B$2:$B$5720,$B$2:$B$5336,'Inst. by Framework &amp; Suppliers'!$A$2:$A$5720,$A418)</f>
        <v>0</v>
      </c>
      <c r="L418" s="23">
        <f t="shared" si="30"/>
        <v>0</v>
      </c>
      <c r="M418" s="1592">
        <f>SUMIFS('South West Spends'!$AH$1:$AH$5018,'South West Spends'!$A$1:$A$5018,'Institution by Framework Totals'!B418,'South West Spends'!$C$1:$C$5018,'Institution by Framework Totals'!A418)</f>
        <v>0</v>
      </c>
      <c r="N418" s="1592">
        <f t="shared" si="31"/>
        <v>0</v>
      </c>
      <c r="O418" s="1592">
        <f t="shared" si="32"/>
        <v>0</v>
      </c>
      <c r="P418" s="1592">
        <f t="shared" si="33"/>
        <v>0</v>
      </c>
      <c r="Q418" s="14">
        <f t="shared" si="34"/>
        <v>0</v>
      </c>
    </row>
    <row r="419" spans="1:17" x14ac:dyDescent="0.2">
      <c r="A419" s="480" t="s">
        <v>155</v>
      </c>
      <c r="B419" s="13" t="s">
        <v>79</v>
      </c>
      <c r="C419" s="140">
        <f>VLOOKUP(B419,'Admin Fees.'!$A$1:$C$46,2,FALSE)</f>
        <v>0.01</v>
      </c>
      <c r="D419" s="506">
        <f>SUMIFS('Inst. by Framework &amp; Suppliers'!$D$2:$D$5720,'Inst. by Framework &amp; Suppliers'!$A$2:$A$5720,$A419,'Inst. by Framework &amp; Suppliers'!$B$2:$B$5720,$B419)</f>
        <v>0</v>
      </c>
      <c r="E419" s="507">
        <f>SUMIFS('Inst. by Framework &amp; Suppliers'!$E$2:$E$5720,'Inst. by Framework &amp; Suppliers'!$A$2:$A$5720,$A419,'Inst. by Framework &amp; Suppliers'!$B$2:$B$5720,$B419)</f>
        <v>0</v>
      </c>
      <c r="F419" s="507">
        <f>SUMIFS('Inst. by Framework &amp; Suppliers'!F$2:F$5720,'Inst. by Framework &amp; Suppliers'!$B$2:$B$5720,$B$2:$B$5336,'Inst. by Framework &amp; Suppliers'!$A$2:$A$5720,$A419)</f>
        <v>0</v>
      </c>
      <c r="G419" s="882">
        <f>SUMIFS('Inst. by Framework &amp; Suppliers'!G$2:G$5720,'Inst. by Framework &amp; Suppliers'!$B$2:$B$5720,$B$2:$B$5336,'Inst. by Framework &amp; Suppliers'!$A$2:$A$5720,$A419)</f>
        <v>1077.8499999999999</v>
      </c>
      <c r="H419" s="1444">
        <f>SUMIFS('Inst. by Framework &amp; Suppliers'!H$2:H$5720,'Inst. by Framework &amp; Suppliers'!$B$2:$B$5720,$B$2:$B$5336,'Inst. by Framework &amp; Suppliers'!$A$2:$A$5720,$A419)</f>
        <v>3554.97</v>
      </c>
      <c r="I419" s="1445">
        <f>SUMIFS('Inst. by Framework &amp; Suppliers'!I$2:I$5720,'Inst. by Framework &amp; Suppliers'!$B$2:$B$5720,$B$2:$B$5336,'Inst. by Framework &amp; Suppliers'!$A$2:$A$5720,$A419)</f>
        <v>1758.3600000000001</v>
      </c>
      <c r="J419" s="1446">
        <f>SUMIFS('Inst. by Framework &amp; Suppliers'!J$2:J$5720,'Inst. by Framework &amp; Suppliers'!$B$2:$B$5720,$B$2:$B$5336,'Inst. by Framework &amp; Suppliers'!$A$2:$A$5720,$A419)</f>
        <v>0</v>
      </c>
      <c r="K419" s="24">
        <f>SUMIFS('Inst. by Framework &amp; Suppliers'!K$2:K$5720,'Inst. by Framework &amp; Suppliers'!$B$2:$B$5720,$B$2:$B$5336,'Inst. by Framework &amp; Suppliers'!$A$2:$A$5720,$A419)</f>
        <v>0</v>
      </c>
      <c r="L419" s="23">
        <f t="shared" si="30"/>
        <v>0</v>
      </c>
      <c r="M419" s="1592">
        <f>SUMIFS('South West Spends'!$AH$1:$AH$5018,'South West Spends'!$A$1:$A$5018,'Institution by Framework Totals'!B419,'South West Spends'!$C$1:$C$5018,'Institution by Framework Totals'!A419)</f>
        <v>0</v>
      </c>
      <c r="N419" s="1592">
        <f t="shared" si="31"/>
        <v>0</v>
      </c>
      <c r="O419" s="1592">
        <f t="shared" si="32"/>
        <v>0</v>
      </c>
      <c r="P419" s="1592">
        <f t="shared" si="33"/>
        <v>0</v>
      </c>
      <c r="Q419" s="14">
        <f t="shared" si="34"/>
        <v>0</v>
      </c>
    </row>
    <row r="420" spans="1:17" x14ac:dyDescent="0.2">
      <c r="A420" s="480" t="s">
        <v>136</v>
      </c>
      <c r="B420" s="13" t="s">
        <v>79</v>
      </c>
      <c r="C420" s="140">
        <f>VLOOKUP(B420,'Admin Fees.'!$A$1:$C$46,2,FALSE)</f>
        <v>0.01</v>
      </c>
      <c r="D420" s="506">
        <f>SUMIFS('Inst. by Framework &amp; Suppliers'!$D$2:$D$5720,'Inst. by Framework &amp; Suppliers'!$A$2:$A$5720,$A420,'Inst. by Framework &amp; Suppliers'!$B$2:$B$5720,$B420)</f>
        <v>0</v>
      </c>
      <c r="E420" s="507">
        <f>SUMIFS('Inst. by Framework &amp; Suppliers'!$E$2:$E$5720,'Inst. by Framework &amp; Suppliers'!$A$2:$A$5720,$A420,'Inst. by Framework &amp; Suppliers'!$B$2:$B$5720,$B420)</f>
        <v>76.69</v>
      </c>
      <c r="F420" s="507">
        <f>SUMIFS('Inst. by Framework &amp; Suppliers'!F$2:F$5720,'Inst. by Framework &amp; Suppliers'!$B$2:$B$5720,$B$2:$B$5336,'Inst. by Framework &amp; Suppliers'!$A$2:$A$5720,$A420)</f>
        <v>0</v>
      </c>
      <c r="G420" s="882">
        <f>SUMIFS('Inst. by Framework &amp; Suppliers'!G$2:G$5720,'Inst. by Framework &amp; Suppliers'!$B$2:$B$5720,$B$2:$B$5336,'Inst. by Framework &amp; Suppliers'!$A$2:$A$5720,$A420)</f>
        <v>0</v>
      </c>
      <c r="H420" s="1444">
        <f>SUMIFS('Inst. by Framework &amp; Suppliers'!H$2:H$5720,'Inst. by Framework &amp; Suppliers'!$B$2:$B$5720,$B$2:$B$5336,'Inst. by Framework &amp; Suppliers'!$A$2:$A$5720,$A420)</f>
        <v>0</v>
      </c>
      <c r="I420" s="1445">
        <f>SUMIFS('Inst. by Framework &amp; Suppliers'!I$2:I$5720,'Inst. by Framework &amp; Suppliers'!$B$2:$B$5720,$B$2:$B$5336,'Inst. by Framework &amp; Suppliers'!$A$2:$A$5720,$A420)</f>
        <v>0</v>
      </c>
      <c r="J420" s="1446">
        <f>SUMIFS('Inst. by Framework &amp; Suppliers'!J$2:J$5720,'Inst. by Framework &amp; Suppliers'!$B$2:$B$5720,$B$2:$B$5336,'Inst. by Framework &amp; Suppliers'!$A$2:$A$5720,$A420)</f>
        <v>0</v>
      </c>
      <c r="K420" s="24">
        <f>SUMIFS('Inst. by Framework &amp; Suppliers'!K$2:K$5720,'Inst. by Framework &amp; Suppliers'!$B$2:$B$5720,$B$2:$B$5336,'Inst. by Framework &amp; Suppliers'!$A$2:$A$5720,$A420)</f>
        <v>0</v>
      </c>
      <c r="L420" s="23">
        <f t="shared" si="30"/>
        <v>0</v>
      </c>
      <c r="M420" s="1592">
        <f>SUMIFS('South West Spends'!$AH$1:$AH$5018,'South West Spends'!$A$1:$A$5018,'Institution by Framework Totals'!B420,'South West Spends'!$C$1:$C$5018,'Institution by Framework Totals'!A420)</f>
        <v>0</v>
      </c>
      <c r="N420" s="1592">
        <f t="shared" si="31"/>
        <v>0</v>
      </c>
      <c r="O420" s="1592">
        <f t="shared" si="32"/>
        <v>0</v>
      </c>
      <c r="P420" s="1592">
        <f t="shared" si="33"/>
        <v>0</v>
      </c>
      <c r="Q420" s="14">
        <f t="shared" si="34"/>
        <v>0</v>
      </c>
    </row>
    <row r="421" spans="1:17" x14ac:dyDescent="0.2">
      <c r="A421" s="480" t="s">
        <v>137</v>
      </c>
      <c r="B421" s="13" t="s">
        <v>79</v>
      </c>
      <c r="C421" s="140">
        <f>VLOOKUP(B421,'Admin Fees.'!$A$1:$C$46,2,FALSE)</f>
        <v>0.01</v>
      </c>
      <c r="D421" s="506">
        <f>SUMIFS('Inst. by Framework &amp; Suppliers'!$D$2:$D$5720,'Inst. by Framework &amp; Suppliers'!$A$2:$A$5720,$A421,'Inst. by Framework &amp; Suppliers'!$B$2:$B$5720,$B421)</f>
        <v>0</v>
      </c>
      <c r="E421" s="507">
        <f>SUMIFS('Inst. by Framework &amp; Suppliers'!$E$2:$E$5720,'Inst. by Framework &amp; Suppliers'!$A$2:$A$5720,$A421,'Inst. by Framework &amp; Suppliers'!$B$2:$B$5720,$B421)</f>
        <v>0</v>
      </c>
      <c r="F421" s="507">
        <f>SUMIFS('Inst. by Framework &amp; Suppliers'!F$2:F$5720,'Inst. by Framework &amp; Suppliers'!$B$2:$B$5720,$B$2:$B$5336,'Inst. by Framework &amp; Suppliers'!$A$2:$A$5720,$A421)</f>
        <v>0</v>
      </c>
      <c r="G421" s="882">
        <f>SUMIFS('Inst. by Framework &amp; Suppliers'!G$2:G$5720,'Inst. by Framework &amp; Suppliers'!$B$2:$B$5720,$B$2:$B$5336,'Inst. by Framework &amp; Suppliers'!$A$2:$A$5720,$A421)</f>
        <v>0</v>
      </c>
      <c r="H421" s="1444">
        <f>SUMIFS('Inst. by Framework &amp; Suppliers'!H$2:H$5720,'Inst. by Framework &amp; Suppliers'!$B$2:$B$5720,$B$2:$B$5336,'Inst. by Framework &amp; Suppliers'!$A$2:$A$5720,$A421)</f>
        <v>6246.78</v>
      </c>
      <c r="I421" s="1445">
        <f>SUMIFS('Inst. by Framework &amp; Suppliers'!I$2:I$5720,'Inst. by Framework &amp; Suppliers'!$B$2:$B$5720,$B$2:$B$5336,'Inst. by Framework &amp; Suppliers'!$A$2:$A$5720,$A421)</f>
        <v>6544.58</v>
      </c>
      <c r="J421" s="1446">
        <f>SUMIFS('Inst. by Framework &amp; Suppliers'!J$2:J$5720,'Inst. by Framework &amp; Suppliers'!$B$2:$B$5720,$B$2:$B$5336,'Inst. by Framework &amp; Suppliers'!$A$2:$A$5720,$A421)</f>
        <v>0</v>
      </c>
      <c r="K421" s="24">
        <f>SUMIFS('Inst. by Framework &amp; Suppliers'!K$2:K$5720,'Inst. by Framework &amp; Suppliers'!$B$2:$B$5720,$B$2:$B$5336,'Inst. by Framework &amp; Suppliers'!$A$2:$A$5720,$A421)</f>
        <v>0</v>
      </c>
      <c r="L421" s="23">
        <f t="shared" si="30"/>
        <v>0</v>
      </c>
      <c r="M421" s="1592">
        <f>SUMIFS('South West Spends'!$AH$1:$AH$5018,'South West Spends'!$A$1:$A$5018,'Institution by Framework Totals'!B421,'South West Spends'!$C$1:$C$5018,'Institution by Framework Totals'!A421)</f>
        <v>0</v>
      </c>
      <c r="N421" s="1592">
        <f t="shared" si="31"/>
        <v>0</v>
      </c>
      <c r="O421" s="1592">
        <f t="shared" si="32"/>
        <v>0</v>
      </c>
      <c r="P421" s="1592">
        <f t="shared" si="33"/>
        <v>0</v>
      </c>
      <c r="Q421" s="14">
        <f t="shared" si="34"/>
        <v>0</v>
      </c>
    </row>
    <row r="422" spans="1:17" x14ac:dyDescent="0.2">
      <c r="A422" s="480" t="s">
        <v>138</v>
      </c>
      <c r="B422" s="13" t="s">
        <v>79</v>
      </c>
      <c r="C422" s="140">
        <f>VLOOKUP(B422,'Admin Fees.'!$A$1:$C$46,2,FALSE)</f>
        <v>0.01</v>
      </c>
      <c r="D422" s="506">
        <f>SUMIFS('Inst. by Framework &amp; Suppliers'!$D$2:$D$5720,'Inst. by Framework &amp; Suppliers'!$A$2:$A$5720,$A422,'Inst. by Framework &amp; Suppliers'!$B$2:$B$5720,$B422)</f>
        <v>0</v>
      </c>
      <c r="E422" s="507">
        <f>SUMIFS('Inst. by Framework &amp; Suppliers'!$E$2:$E$5720,'Inst. by Framework &amp; Suppliers'!$A$2:$A$5720,$A422,'Inst. by Framework &amp; Suppliers'!$B$2:$B$5720,$B422)</f>
        <v>0</v>
      </c>
      <c r="F422" s="507">
        <f>SUMIFS('Inst. by Framework &amp; Suppliers'!F$2:F$5720,'Inst. by Framework &amp; Suppliers'!$B$2:$B$5720,$B$2:$B$5336,'Inst. by Framework &amp; Suppliers'!$A$2:$A$5720,$A422)</f>
        <v>0</v>
      </c>
      <c r="G422" s="882">
        <f>SUMIFS('Inst. by Framework &amp; Suppliers'!G$2:G$5720,'Inst. by Framework &amp; Suppliers'!$B$2:$B$5720,$B$2:$B$5336,'Inst. by Framework &amp; Suppliers'!$A$2:$A$5720,$A422)</f>
        <v>16937.54</v>
      </c>
      <c r="H422" s="1444">
        <f>SUMIFS('Inst. by Framework &amp; Suppliers'!H$2:H$5720,'Inst. by Framework &amp; Suppliers'!$B$2:$B$5720,$B$2:$B$5336,'Inst. by Framework &amp; Suppliers'!$A$2:$A$5720,$A422)</f>
        <v>53812.170000000006</v>
      </c>
      <c r="I422" s="1445">
        <f>SUMIFS('Inst. by Framework &amp; Suppliers'!I$2:I$5720,'Inst. by Framework &amp; Suppliers'!$B$2:$B$5720,$B$2:$B$5336,'Inst. by Framework &amp; Suppliers'!$A$2:$A$5720,$A422)</f>
        <v>13274.06</v>
      </c>
      <c r="J422" s="1446">
        <f>SUMIFS('Inst. by Framework &amp; Suppliers'!J$2:J$5720,'Inst. by Framework &amp; Suppliers'!$B$2:$B$5720,$B$2:$B$5336,'Inst. by Framework &amp; Suppliers'!$A$2:$A$5720,$A422)</f>
        <v>0</v>
      </c>
      <c r="K422" s="24">
        <f>SUMIFS('Inst. by Framework &amp; Suppliers'!K$2:K$5720,'Inst. by Framework &amp; Suppliers'!$B$2:$B$5720,$B$2:$B$5336,'Inst. by Framework &amp; Suppliers'!$A$2:$A$5720,$A422)</f>
        <v>0</v>
      </c>
      <c r="L422" s="23">
        <f t="shared" si="30"/>
        <v>0</v>
      </c>
      <c r="M422" s="1592">
        <f>SUMIFS('South West Spends'!$AH$1:$AH$5018,'South West Spends'!$A$1:$A$5018,'Institution by Framework Totals'!B422,'South West Spends'!$C$1:$C$5018,'Institution by Framework Totals'!A422)</f>
        <v>0</v>
      </c>
      <c r="N422" s="1592">
        <f t="shared" si="31"/>
        <v>0</v>
      </c>
      <c r="O422" s="1592">
        <f t="shared" si="32"/>
        <v>0</v>
      </c>
      <c r="P422" s="1592">
        <f t="shared" si="33"/>
        <v>0</v>
      </c>
      <c r="Q422" s="14">
        <f t="shared" si="34"/>
        <v>0</v>
      </c>
    </row>
    <row r="423" spans="1:17" x14ac:dyDescent="0.2">
      <c r="A423" s="15" t="s">
        <v>139</v>
      </c>
      <c r="B423" s="13" t="s">
        <v>79</v>
      </c>
      <c r="C423" s="140">
        <f>VLOOKUP(B423,'Admin Fees.'!$A$1:$C$46,2,FALSE)</f>
        <v>0.01</v>
      </c>
      <c r="D423" s="506">
        <f>SUMIFS('Inst. by Framework &amp; Suppliers'!$D$2:$D$5720,'Inst. by Framework &amp; Suppliers'!$A$2:$A$5720,$A423,'Inst. by Framework &amp; Suppliers'!$B$2:$B$5720,$B423)</f>
        <v>0</v>
      </c>
      <c r="E423" s="507">
        <f>SUMIFS('Inst. by Framework &amp; Suppliers'!$E$2:$E$5720,'Inst. by Framework &amp; Suppliers'!$A$2:$A$5720,$A423,'Inst. by Framework &amp; Suppliers'!$B$2:$B$5720,$B423)</f>
        <v>0</v>
      </c>
      <c r="F423" s="507">
        <f>SUMIFS('Inst. by Framework &amp; Suppliers'!F$2:F$5720,'Inst. by Framework &amp; Suppliers'!$B$2:$B$5720,$B$2:$B$5336,'Inst. by Framework &amp; Suppliers'!$A$2:$A$5720,$A423)</f>
        <v>0</v>
      </c>
      <c r="G423" s="882">
        <f>SUMIFS('Inst. by Framework &amp; Suppliers'!G$2:G$5720,'Inst. by Framework &amp; Suppliers'!$B$2:$B$5720,$B$2:$B$5336,'Inst. by Framework &amp; Suppliers'!$A$2:$A$5720,$A423)</f>
        <v>6.1</v>
      </c>
      <c r="H423" s="1444">
        <f>SUMIFS('Inst. by Framework &amp; Suppliers'!H$2:H$5720,'Inst. by Framework &amp; Suppliers'!$B$2:$B$5720,$B$2:$B$5336,'Inst. by Framework &amp; Suppliers'!$A$2:$A$5720,$A423)</f>
        <v>0</v>
      </c>
      <c r="I423" s="1445">
        <f>SUMIFS('Inst. by Framework &amp; Suppliers'!I$2:I$5720,'Inst. by Framework &amp; Suppliers'!$B$2:$B$5720,$B$2:$B$5336,'Inst. by Framework &amp; Suppliers'!$A$2:$A$5720,$A423)</f>
        <v>0</v>
      </c>
      <c r="J423" s="1446">
        <f>SUMIFS('Inst. by Framework &amp; Suppliers'!J$2:J$5720,'Inst. by Framework &amp; Suppliers'!$B$2:$B$5720,$B$2:$B$5336,'Inst. by Framework &amp; Suppliers'!$A$2:$A$5720,$A423)</f>
        <v>0</v>
      </c>
      <c r="K423" s="24">
        <f>SUMIFS('Inst. by Framework &amp; Suppliers'!K$2:K$5720,'Inst. by Framework &amp; Suppliers'!$B$2:$B$5720,$B$2:$B$5336,'Inst. by Framework &amp; Suppliers'!$A$2:$A$5720,$A423)</f>
        <v>0</v>
      </c>
      <c r="L423" s="23">
        <f t="shared" si="30"/>
        <v>0</v>
      </c>
      <c r="M423" s="1592">
        <f>SUMIFS('South West Spends'!$AH$1:$AH$5018,'South West Spends'!$A$1:$A$5018,'Institution by Framework Totals'!B423,'South West Spends'!$C$1:$C$5018,'Institution by Framework Totals'!A423)</f>
        <v>0</v>
      </c>
      <c r="N423" s="1592">
        <f t="shared" si="31"/>
        <v>0</v>
      </c>
      <c r="O423" s="1592">
        <f t="shared" si="32"/>
        <v>0</v>
      </c>
      <c r="P423" s="1592">
        <f t="shared" si="33"/>
        <v>0</v>
      </c>
      <c r="Q423" s="14">
        <f t="shared" si="34"/>
        <v>0</v>
      </c>
    </row>
    <row r="424" spans="1:17" x14ac:dyDescent="0.2">
      <c r="A424" s="15" t="s">
        <v>148</v>
      </c>
      <c r="B424" s="13" t="s">
        <v>79</v>
      </c>
      <c r="C424" s="140">
        <f>VLOOKUP(B424,'Admin Fees.'!$A$1:$C$46,2,FALSE)</f>
        <v>0.01</v>
      </c>
      <c r="D424" s="506">
        <f>SUMIFS('Inst. by Framework &amp; Suppliers'!$D$2:$D$5720,'Inst. by Framework &amp; Suppliers'!$A$2:$A$5720,$A424,'Inst. by Framework &amp; Suppliers'!$B$2:$B$5720,$B424)</f>
        <v>0</v>
      </c>
      <c r="E424" s="507">
        <f>SUMIFS('Inst. by Framework &amp; Suppliers'!$E$2:$E$5720,'Inst. by Framework &amp; Suppliers'!$A$2:$A$5720,$A424,'Inst. by Framework &amp; Suppliers'!$B$2:$B$5720,$B424)</f>
        <v>978.70999999999981</v>
      </c>
      <c r="F424" s="507">
        <f>SUMIFS('Inst. by Framework &amp; Suppliers'!F$2:F$5720,'Inst. by Framework &amp; Suppliers'!$B$2:$B$5720,$B$2:$B$5336,'Inst. by Framework &amp; Suppliers'!$A$2:$A$5720,$A424)</f>
        <v>63.080000000000005</v>
      </c>
      <c r="G424" s="882">
        <f>SUMIFS('Inst. by Framework &amp; Suppliers'!G$2:G$5720,'Inst. by Framework &amp; Suppliers'!$B$2:$B$5720,$B$2:$B$5336,'Inst. by Framework &amp; Suppliers'!$A$2:$A$5720,$A424)</f>
        <v>19.420000000000002</v>
      </c>
      <c r="H424" s="1444">
        <f>SUMIFS('Inst. by Framework &amp; Suppliers'!H$2:H$5720,'Inst. by Framework &amp; Suppliers'!$B$2:$B$5720,$B$2:$B$5336,'Inst. by Framework &amp; Suppliers'!$A$2:$A$5720,$A424)</f>
        <v>1242.51</v>
      </c>
      <c r="I424" s="1445">
        <f>SUMIFS('Inst. by Framework &amp; Suppliers'!I$2:I$5720,'Inst. by Framework &amp; Suppliers'!$B$2:$B$5720,$B$2:$B$5336,'Inst. by Framework &amp; Suppliers'!$A$2:$A$5720,$A424)</f>
        <v>0</v>
      </c>
      <c r="J424" s="1446">
        <f>SUMIFS('Inst. by Framework &amp; Suppliers'!J$2:J$5720,'Inst. by Framework &amp; Suppliers'!$B$2:$B$5720,$B$2:$B$5336,'Inst. by Framework &amp; Suppliers'!$A$2:$A$5720,$A424)</f>
        <v>0</v>
      </c>
      <c r="K424" s="24">
        <f>SUMIFS('Inst. by Framework &amp; Suppliers'!K$2:K$5720,'Inst. by Framework &amp; Suppliers'!$B$2:$B$5720,$B$2:$B$5336,'Inst. by Framework &amp; Suppliers'!$A$2:$A$5720,$A424)</f>
        <v>0</v>
      </c>
      <c r="L424" s="23">
        <f t="shared" si="30"/>
        <v>0</v>
      </c>
      <c r="M424" s="1592">
        <f>SUMIFS('South West Spends'!$AH$1:$AH$5018,'South West Spends'!$A$1:$A$5018,'Institution by Framework Totals'!B424,'South West Spends'!$C$1:$C$5018,'Institution by Framework Totals'!A424)</f>
        <v>0</v>
      </c>
      <c r="N424" s="1592">
        <f t="shared" si="31"/>
        <v>0</v>
      </c>
      <c r="O424" s="1592">
        <f t="shared" si="32"/>
        <v>0</v>
      </c>
      <c r="P424" s="1592">
        <f t="shared" si="33"/>
        <v>0</v>
      </c>
      <c r="Q424" s="14">
        <f t="shared" si="34"/>
        <v>0</v>
      </c>
    </row>
    <row r="425" spans="1:17" x14ac:dyDescent="0.2">
      <c r="A425" s="15" t="s">
        <v>153</v>
      </c>
      <c r="B425" s="13" t="s">
        <v>79</v>
      </c>
      <c r="C425" s="140">
        <f>VLOOKUP(B425,'Admin Fees.'!$A$1:$C$46,2,FALSE)</f>
        <v>0.01</v>
      </c>
      <c r="D425" s="506">
        <f>SUMIFS('Inst. by Framework &amp; Suppliers'!$D$2:$D$5720,'Inst. by Framework &amp; Suppliers'!$A$2:$A$5720,$A425,'Inst. by Framework &amp; Suppliers'!$B$2:$B$5720,$B425)</f>
        <v>0</v>
      </c>
      <c r="E425" s="507">
        <f>SUMIFS('Inst. by Framework &amp; Suppliers'!$E$2:$E$5720,'Inst. by Framework &amp; Suppliers'!$A$2:$A$5720,$A425,'Inst. by Framework &amp; Suppliers'!$B$2:$B$5720,$B425)</f>
        <v>8015.21</v>
      </c>
      <c r="F425" s="507">
        <f>SUMIFS('Inst. by Framework &amp; Suppliers'!F$2:F$5720,'Inst. by Framework &amp; Suppliers'!$B$2:$B$5720,$B$2:$B$5336,'Inst. by Framework &amp; Suppliers'!$A$2:$A$5720,$A425)</f>
        <v>8370.0199999999986</v>
      </c>
      <c r="G425" s="882">
        <f>SUMIFS('Inst. by Framework &amp; Suppliers'!G$2:G$5720,'Inst. by Framework &amp; Suppliers'!$B$2:$B$5720,$B$2:$B$5336,'Inst. by Framework &amp; Suppliers'!$A$2:$A$5720,$A425)</f>
        <v>108428.71999999999</v>
      </c>
      <c r="H425" s="1444">
        <f>SUMIFS('Inst. by Framework &amp; Suppliers'!H$2:H$5720,'Inst. by Framework &amp; Suppliers'!$B$2:$B$5720,$B$2:$B$5336,'Inst. by Framework &amp; Suppliers'!$A$2:$A$5720,$A425)</f>
        <v>14072.859999999999</v>
      </c>
      <c r="I425" s="1445">
        <f>SUMIFS('Inst. by Framework &amp; Suppliers'!I$2:I$5720,'Inst. by Framework &amp; Suppliers'!$B$2:$B$5720,$B$2:$B$5336,'Inst. by Framework &amp; Suppliers'!$A$2:$A$5720,$A425)</f>
        <v>1324.7800000000002</v>
      </c>
      <c r="J425" s="1446">
        <f>SUMIFS('Inst. by Framework &amp; Suppliers'!J$2:J$5720,'Inst. by Framework &amp; Suppliers'!$B$2:$B$5720,$B$2:$B$5336,'Inst. by Framework &amp; Suppliers'!$A$2:$A$5720,$A425)</f>
        <v>0</v>
      </c>
      <c r="K425" s="24">
        <f>SUMIFS('Inst. by Framework &amp; Suppliers'!K$2:K$5720,'Inst. by Framework &amp; Suppliers'!$B$2:$B$5720,$B$2:$B$5336,'Inst. by Framework &amp; Suppliers'!$A$2:$A$5720,$A425)</f>
        <v>0</v>
      </c>
      <c r="L425" s="23">
        <f t="shared" si="30"/>
        <v>0</v>
      </c>
      <c r="M425" s="1592">
        <f>SUMIFS('South West Spends'!$AH$1:$AH$5018,'South West Spends'!$A$1:$A$5018,'Institution by Framework Totals'!B425,'South West Spends'!$C$1:$C$5018,'Institution by Framework Totals'!A425)</f>
        <v>0</v>
      </c>
      <c r="N425" s="1592">
        <f t="shared" si="31"/>
        <v>0</v>
      </c>
      <c r="O425" s="1592">
        <f t="shared" si="32"/>
        <v>0</v>
      </c>
      <c r="P425" s="1592">
        <f t="shared" si="33"/>
        <v>0</v>
      </c>
      <c r="Q425" s="14">
        <f t="shared" si="34"/>
        <v>0</v>
      </c>
    </row>
    <row r="426" spans="1:17" x14ac:dyDescent="0.2">
      <c r="A426" s="15" t="s">
        <v>141</v>
      </c>
      <c r="B426" s="13" t="s">
        <v>79</v>
      </c>
      <c r="C426" s="140">
        <f>VLOOKUP(B426,'Admin Fees.'!$A$1:$C$46,2,FALSE)</f>
        <v>0.01</v>
      </c>
      <c r="D426" s="506">
        <f>SUMIFS('Inst. by Framework &amp; Suppliers'!$D$2:$D$5720,'Inst. by Framework &amp; Suppliers'!$A$2:$A$5720,$A426,'Inst. by Framework &amp; Suppliers'!$B$2:$B$5720,$B426)</f>
        <v>0</v>
      </c>
      <c r="E426" s="507">
        <f>SUMIFS('Inst. by Framework &amp; Suppliers'!$E$2:$E$5720,'Inst. by Framework &amp; Suppliers'!$A$2:$A$5720,$A426,'Inst. by Framework &amp; Suppliers'!$B$2:$B$5720,$B426)</f>
        <v>0</v>
      </c>
      <c r="F426" s="507">
        <f>SUMIFS('Inst. by Framework &amp; Suppliers'!F$2:F$5720,'Inst. by Framework &amp; Suppliers'!$B$2:$B$5720,$B$2:$B$5336,'Inst. by Framework &amp; Suppliers'!$A$2:$A$5720,$A426)</f>
        <v>189955.92</v>
      </c>
      <c r="G426" s="882">
        <f>SUMIFS('Inst. by Framework &amp; Suppliers'!G$2:G$5720,'Inst. by Framework &amp; Suppliers'!$B$2:$B$5720,$B$2:$B$5336,'Inst. by Framework &amp; Suppliers'!$A$2:$A$5720,$A426)</f>
        <v>346604.76</v>
      </c>
      <c r="H426" s="1444">
        <f>SUMIFS('Inst. by Framework &amp; Suppliers'!H$2:H$5720,'Inst. by Framework &amp; Suppliers'!$B$2:$B$5720,$B$2:$B$5336,'Inst. by Framework &amp; Suppliers'!$A$2:$A$5720,$A426)</f>
        <v>303385.8</v>
      </c>
      <c r="I426" s="1445">
        <f>SUMIFS('Inst. by Framework &amp; Suppliers'!I$2:I$5720,'Inst. by Framework &amp; Suppliers'!$B$2:$B$5720,$B$2:$B$5336,'Inst. by Framework &amp; Suppliers'!$A$2:$A$5720,$A426)</f>
        <v>88720.79</v>
      </c>
      <c r="J426" s="1446">
        <f>SUMIFS('Inst. by Framework &amp; Suppliers'!J$2:J$5720,'Inst. by Framework &amp; Suppliers'!$B$2:$B$5720,$B$2:$B$5336,'Inst. by Framework &amp; Suppliers'!$A$2:$A$5720,$A426)</f>
        <v>0</v>
      </c>
      <c r="K426" s="24">
        <f>SUMIFS('Inst. by Framework &amp; Suppliers'!K$2:K$5720,'Inst. by Framework &amp; Suppliers'!$B$2:$B$5720,$B$2:$B$5336,'Inst. by Framework &amp; Suppliers'!$A$2:$A$5720,$A426)</f>
        <v>0</v>
      </c>
      <c r="L426" s="23">
        <f t="shared" si="30"/>
        <v>0</v>
      </c>
      <c r="M426" s="1592">
        <f>SUMIFS('South West Spends'!$AH$1:$AH$5018,'South West Spends'!$A$1:$A$5018,'Institution by Framework Totals'!B426,'South West Spends'!$C$1:$C$5018,'Institution by Framework Totals'!A426)</f>
        <v>0</v>
      </c>
      <c r="N426" s="1592">
        <f t="shared" si="31"/>
        <v>0</v>
      </c>
      <c r="O426" s="1592">
        <f t="shared" si="32"/>
        <v>0</v>
      </c>
      <c r="P426" s="1592">
        <f t="shared" si="33"/>
        <v>0</v>
      </c>
      <c r="Q426" s="14">
        <f t="shared" si="34"/>
        <v>0</v>
      </c>
    </row>
    <row r="427" spans="1:17" x14ac:dyDescent="0.2">
      <c r="A427" s="15" t="s">
        <v>142</v>
      </c>
      <c r="B427" s="13" t="s">
        <v>79</v>
      </c>
      <c r="C427" s="140">
        <f>VLOOKUP(B427,'Admin Fees.'!$A$1:$C$46,2,FALSE)</f>
        <v>0.01</v>
      </c>
      <c r="D427" s="506">
        <f>SUMIFS('Inst. by Framework &amp; Suppliers'!$D$2:$D$5720,'Inst. by Framework &amp; Suppliers'!$A$2:$A$5720,$A427,'Inst. by Framework &amp; Suppliers'!$B$2:$B$5720,$B427)</f>
        <v>0</v>
      </c>
      <c r="E427" s="507">
        <f>SUMIFS('Inst. by Framework &amp; Suppliers'!$E$2:$E$5720,'Inst. by Framework &amp; Suppliers'!$A$2:$A$5720,$A427,'Inst. by Framework &amp; Suppliers'!$B$2:$B$5720,$B427)</f>
        <v>241397.49</v>
      </c>
      <c r="F427" s="507">
        <f>SUMIFS('Inst. by Framework &amp; Suppliers'!F$2:F$5720,'Inst. by Framework &amp; Suppliers'!$B$2:$B$5720,$B$2:$B$5336,'Inst. by Framework &amp; Suppliers'!$A$2:$A$5720,$A427)</f>
        <v>300026.53999999998</v>
      </c>
      <c r="G427" s="882">
        <f>SUMIFS('Inst. by Framework &amp; Suppliers'!G$2:G$5720,'Inst. by Framework &amp; Suppliers'!$B$2:$B$5720,$B$2:$B$5336,'Inst. by Framework &amp; Suppliers'!$A$2:$A$5720,$A427)</f>
        <v>342591.93</v>
      </c>
      <c r="H427" s="1444">
        <f>SUMIFS('Inst. by Framework &amp; Suppliers'!H$2:H$5720,'Inst. by Framework &amp; Suppliers'!$B$2:$B$5720,$B$2:$B$5336,'Inst. by Framework &amp; Suppliers'!$A$2:$A$5720,$A427)</f>
        <v>208983.06</v>
      </c>
      <c r="I427" s="1445">
        <f>SUMIFS('Inst. by Framework &amp; Suppliers'!I$2:I$5720,'Inst. by Framework &amp; Suppliers'!$B$2:$B$5720,$B$2:$B$5336,'Inst. by Framework &amp; Suppliers'!$A$2:$A$5720,$A427)</f>
        <v>81063.45</v>
      </c>
      <c r="J427" s="1446">
        <f>SUMIFS('Inst. by Framework &amp; Suppliers'!J$2:J$5720,'Inst. by Framework &amp; Suppliers'!$B$2:$B$5720,$B$2:$B$5336,'Inst. by Framework &amp; Suppliers'!$A$2:$A$5720,$A427)</f>
        <v>0</v>
      </c>
      <c r="K427" s="24">
        <f>SUMIFS('Inst. by Framework &amp; Suppliers'!K$2:K$5720,'Inst. by Framework &amp; Suppliers'!$B$2:$B$5720,$B$2:$B$5336,'Inst. by Framework &amp; Suppliers'!$A$2:$A$5720,$A427)</f>
        <v>0</v>
      </c>
      <c r="L427" s="23">
        <f t="shared" si="30"/>
        <v>0</v>
      </c>
      <c r="M427" s="1592">
        <f>SUMIFS('South West Spends'!$AH$1:$AH$5018,'South West Spends'!$A$1:$A$5018,'Institution by Framework Totals'!B427,'South West Spends'!$C$1:$C$5018,'Institution by Framework Totals'!A427)</f>
        <v>0</v>
      </c>
      <c r="N427" s="1592">
        <f t="shared" si="31"/>
        <v>0</v>
      </c>
      <c r="O427" s="1592">
        <f t="shared" si="32"/>
        <v>0</v>
      </c>
      <c r="P427" s="1592">
        <f t="shared" si="33"/>
        <v>0</v>
      </c>
      <c r="Q427" s="14">
        <f t="shared" si="34"/>
        <v>0</v>
      </c>
    </row>
    <row r="428" spans="1:17" x14ac:dyDescent="0.2">
      <c r="A428" s="15" t="s">
        <v>143</v>
      </c>
      <c r="B428" s="13" t="s">
        <v>79</v>
      </c>
      <c r="C428" s="140">
        <f>VLOOKUP(B428,'Admin Fees.'!$A$1:$C$46,2,FALSE)</f>
        <v>0.01</v>
      </c>
      <c r="D428" s="506">
        <f>SUMIFS('Inst. by Framework &amp; Suppliers'!$D$2:$D$5720,'Inst. by Framework &amp; Suppliers'!$A$2:$A$5720,$A428,'Inst. by Framework &amp; Suppliers'!$B$2:$B$5720,$B428)</f>
        <v>0</v>
      </c>
      <c r="E428" s="507">
        <f>SUMIFS('Inst. by Framework &amp; Suppliers'!$E$2:$E$5720,'Inst. by Framework &amp; Suppliers'!$A$2:$A$5720,$A428,'Inst. by Framework &amp; Suppliers'!$B$2:$B$5720,$B428)</f>
        <v>9267.0999999999985</v>
      </c>
      <c r="F428" s="507">
        <f>SUMIFS('Inst. by Framework &amp; Suppliers'!F$2:F$5720,'Inst. by Framework &amp; Suppliers'!$B$2:$B$5720,$B$2:$B$5336,'Inst. by Framework &amp; Suppliers'!$A$2:$A$5720,$A428)</f>
        <v>14428.179999999998</v>
      </c>
      <c r="G428" s="882">
        <f>SUMIFS('Inst. by Framework &amp; Suppliers'!G$2:G$5720,'Inst. by Framework &amp; Suppliers'!$B$2:$B$5720,$B$2:$B$5336,'Inst. by Framework &amp; Suppliers'!$A$2:$A$5720,$A428)</f>
        <v>5707.8200000000006</v>
      </c>
      <c r="H428" s="1444">
        <f>SUMIFS('Inst. by Framework &amp; Suppliers'!H$2:H$5720,'Inst. by Framework &amp; Suppliers'!$B$2:$B$5720,$B$2:$B$5336,'Inst. by Framework &amp; Suppliers'!$A$2:$A$5720,$A428)</f>
        <v>17568.41</v>
      </c>
      <c r="I428" s="1445">
        <f>SUMIFS('Inst. by Framework &amp; Suppliers'!I$2:I$5720,'Inst. by Framework &amp; Suppliers'!$B$2:$B$5720,$B$2:$B$5336,'Inst. by Framework &amp; Suppliers'!$A$2:$A$5720,$A428)</f>
        <v>2553.0699999999997</v>
      </c>
      <c r="J428" s="1446">
        <f>SUMIFS('Inst. by Framework &amp; Suppliers'!J$2:J$5720,'Inst. by Framework &amp; Suppliers'!$B$2:$B$5720,$B$2:$B$5336,'Inst. by Framework &amp; Suppliers'!$A$2:$A$5720,$A428)</f>
        <v>0</v>
      </c>
      <c r="K428" s="24">
        <f>SUMIFS('Inst. by Framework &amp; Suppliers'!K$2:K$5720,'Inst. by Framework &amp; Suppliers'!$B$2:$B$5720,$B$2:$B$5336,'Inst. by Framework &amp; Suppliers'!$A$2:$A$5720,$A428)</f>
        <v>0</v>
      </c>
      <c r="L428" s="23">
        <f t="shared" si="30"/>
        <v>0</v>
      </c>
      <c r="M428" s="1592">
        <f>SUMIFS('South West Spends'!$AH$1:$AH$5018,'South West Spends'!$A$1:$A$5018,'Institution by Framework Totals'!B428,'South West Spends'!$C$1:$C$5018,'Institution by Framework Totals'!A428)</f>
        <v>0</v>
      </c>
      <c r="N428" s="1592">
        <f t="shared" si="31"/>
        <v>0</v>
      </c>
      <c r="O428" s="1592">
        <f t="shared" si="32"/>
        <v>0</v>
      </c>
      <c r="P428" s="1592">
        <f t="shared" si="33"/>
        <v>0</v>
      </c>
      <c r="Q428" s="14">
        <f t="shared" si="34"/>
        <v>0</v>
      </c>
    </row>
    <row r="429" spans="1:17" x14ac:dyDescent="0.2">
      <c r="A429" s="15" t="s">
        <v>144</v>
      </c>
      <c r="B429" s="13" t="s">
        <v>79</v>
      </c>
      <c r="C429" s="140">
        <f>VLOOKUP(B429,'Admin Fees.'!$A$1:$C$46,2,FALSE)</f>
        <v>0.01</v>
      </c>
      <c r="D429" s="506">
        <f>SUMIFS('Inst. by Framework &amp; Suppliers'!$D$2:$D$5720,'Inst. by Framework &amp; Suppliers'!$A$2:$A$5720,$A429,'Inst. by Framework &amp; Suppliers'!$B$2:$B$5720,$B429)</f>
        <v>0</v>
      </c>
      <c r="E429" s="507">
        <f>SUMIFS('Inst. by Framework &amp; Suppliers'!$E$2:$E$5720,'Inst. by Framework &amp; Suppliers'!$A$2:$A$5720,$A429,'Inst. by Framework &amp; Suppliers'!$B$2:$B$5720,$B429)</f>
        <v>0</v>
      </c>
      <c r="F429" s="507">
        <f>SUMIFS('Inst. by Framework &amp; Suppliers'!F$2:F$5720,'Inst. by Framework &amp; Suppliers'!$B$2:$B$5720,$B$2:$B$5336,'Inst. by Framework &amp; Suppliers'!$A$2:$A$5720,$A429)</f>
        <v>0</v>
      </c>
      <c r="G429" s="882">
        <f>SUMIFS('Inst. by Framework &amp; Suppliers'!G$2:G$5720,'Inst. by Framework &amp; Suppliers'!$B$2:$B$5720,$B$2:$B$5336,'Inst. by Framework &amp; Suppliers'!$A$2:$A$5720,$A429)</f>
        <v>18112.84</v>
      </c>
      <c r="H429" s="1444">
        <f>SUMIFS('Inst. by Framework &amp; Suppliers'!H$2:H$5720,'Inst. by Framework &amp; Suppliers'!$B$2:$B$5720,$B$2:$B$5336,'Inst. by Framework &amp; Suppliers'!$A$2:$A$5720,$A429)</f>
        <v>63950.36</v>
      </c>
      <c r="I429" s="1445">
        <f>SUMIFS('Inst. by Framework &amp; Suppliers'!I$2:I$5720,'Inst. by Framework &amp; Suppliers'!$B$2:$B$5720,$B$2:$B$5336,'Inst. by Framework &amp; Suppliers'!$A$2:$A$5720,$A429)</f>
        <v>6450.71</v>
      </c>
      <c r="J429" s="1446">
        <f>SUMIFS('Inst. by Framework &amp; Suppliers'!J$2:J$5720,'Inst. by Framework &amp; Suppliers'!$B$2:$B$5720,$B$2:$B$5336,'Inst. by Framework &amp; Suppliers'!$A$2:$A$5720,$A429)</f>
        <v>0</v>
      </c>
      <c r="K429" s="24">
        <f>SUMIFS('Inst. by Framework &amp; Suppliers'!K$2:K$5720,'Inst. by Framework &amp; Suppliers'!$B$2:$B$5720,$B$2:$B$5336,'Inst. by Framework &amp; Suppliers'!$A$2:$A$5720,$A429)</f>
        <v>0</v>
      </c>
      <c r="L429" s="23">
        <f t="shared" si="30"/>
        <v>0</v>
      </c>
      <c r="M429" s="1592">
        <f>SUMIFS('South West Spends'!$AH$1:$AH$5018,'South West Spends'!$A$1:$A$5018,'Institution by Framework Totals'!B429,'South West Spends'!$C$1:$C$5018,'Institution by Framework Totals'!A429)</f>
        <v>0</v>
      </c>
      <c r="N429" s="1592">
        <f t="shared" si="31"/>
        <v>0</v>
      </c>
      <c r="O429" s="1592">
        <f t="shared" si="32"/>
        <v>0</v>
      </c>
      <c r="P429" s="1592">
        <f t="shared" si="33"/>
        <v>0</v>
      </c>
      <c r="Q429" s="14">
        <f t="shared" si="34"/>
        <v>0</v>
      </c>
    </row>
    <row r="430" spans="1:17" x14ac:dyDescent="0.2">
      <c r="A430" s="15" t="s">
        <v>145</v>
      </c>
      <c r="B430" s="13" t="s">
        <v>79</v>
      </c>
      <c r="C430" s="140">
        <f>VLOOKUP(B430,'Admin Fees.'!$A$1:$C$46,2,FALSE)</f>
        <v>0.01</v>
      </c>
      <c r="D430" s="506">
        <f>SUMIFS('Inst. by Framework &amp; Suppliers'!$D$2:$D$5720,'Inst. by Framework &amp; Suppliers'!$A$2:$A$5720,$A430,'Inst. by Framework &amp; Suppliers'!$B$2:$B$5720,$B430)</f>
        <v>0</v>
      </c>
      <c r="E430" s="507">
        <f>SUMIFS('Inst. by Framework &amp; Suppliers'!$E$2:$E$5720,'Inst. by Framework &amp; Suppliers'!$A$2:$A$5720,$A430,'Inst. by Framework &amp; Suppliers'!$B$2:$B$5720,$B430)</f>
        <v>113057.75</v>
      </c>
      <c r="F430" s="507">
        <f>SUMIFS('Inst. by Framework &amp; Suppliers'!F$2:F$5720,'Inst. by Framework &amp; Suppliers'!$B$2:$B$5720,$B$2:$B$5336,'Inst. by Framework &amp; Suppliers'!$A$2:$A$5720,$A430)</f>
        <v>79815.88</v>
      </c>
      <c r="G430" s="882">
        <f>SUMIFS('Inst. by Framework &amp; Suppliers'!G$2:G$5720,'Inst. by Framework &amp; Suppliers'!$B$2:$B$5720,$B$2:$B$5336,'Inst. by Framework &amp; Suppliers'!$A$2:$A$5720,$A430)</f>
        <v>142538.83000000002</v>
      </c>
      <c r="H430" s="1444">
        <f>SUMIFS('Inst. by Framework &amp; Suppliers'!H$2:H$5720,'Inst. by Framework &amp; Suppliers'!$B$2:$B$5720,$B$2:$B$5336,'Inst. by Framework &amp; Suppliers'!$A$2:$A$5720,$A430)</f>
        <v>103801.31999999999</v>
      </c>
      <c r="I430" s="1445">
        <f>SUMIFS('Inst. by Framework &amp; Suppliers'!I$2:I$5720,'Inst. by Framework &amp; Suppliers'!$B$2:$B$5720,$B$2:$B$5336,'Inst. by Framework &amp; Suppliers'!$A$2:$A$5720,$A430)</f>
        <v>26864.959999999999</v>
      </c>
      <c r="J430" s="1446">
        <f>SUMIFS('Inst. by Framework &amp; Suppliers'!J$2:J$5720,'Inst. by Framework &amp; Suppliers'!$B$2:$B$5720,$B$2:$B$5336,'Inst. by Framework &amp; Suppliers'!$A$2:$A$5720,$A430)</f>
        <v>0</v>
      </c>
      <c r="K430" s="24">
        <f>SUMIFS('Inst. by Framework &amp; Suppliers'!K$2:K$5720,'Inst. by Framework &amp; Suppliers'!$B$2:$B$5720,$B$2:$B$5336,'Inst. by Framework &amp; Suppliers'!$A$2:$A$5720,$A430)</f>
        <v>0</v>
      </c>
      <c r="L430" s="23">
        <f t="shared" si="30"/>
        <v>0</v>
      </c>
      <c r="M430" s="1592">
        <f>SUMIFS('South West Spends'!$AH$1:$AH$5018,'South West Spends'!$A$1:$A$5018,'Institution by Framework Totals'!B430,'South West Spends'!$C$1:$C$5018,'Institution by Framework Totals'!A430)</f>
        <v>0</v>
      </c>
      <c r="N430" s="1592">
        <f t="shared" si="31"/>
        <v>0</v>
      </c>
      <c r="O430" s="1592">
        <f t="shared" si="32"/>
        <v>0</v>
      </c>
      <c r="P430" s="1592">
        <f t="shared" si="33"/>
        <v>0</v>
      </c>
      <c r="Q430" s="14">
        <f t="shared" si="34"/>
        <v>0</v>
      </c>
    </row>
    <row r="431" spans="1:17" x14ac:dyDescent="0.2">
      <c r="A431" s="15" t="s">
        <v>146</v>
      </c>
      <c r="B431" s="13" t="s">
        <v>79</v>
      </c>
      <c r="C431" s="140">
        <f>VLOOKUP(B431,'Admin Fees.'!$A$1:$C$46,2,FALSE)</f>
        <v>0.01</v>
      </c>
      <c r="D431" s="506">
        <f>SUMIFS('Inst. by Framework &amp; Suppliers'!$D$2:$D$5720,'Inst. by Framework &amp; Suppliers'!$A$2:$A$5720,$A431,'Inst. by Framework &amp; Suppliers'!$B$2:$B$5720,$B431)</f>
        <v>0</v>
      </c>
      <c r="E431" s="507">
        <f>SUMIFS('Inst. by Framework &amp; Suppliers'!$E$2:$E$5720,'Inst. by Framework &amp; Suppliers'!$A$2:$A$5720,$A431,'Inst. by Framework &amp; Suppliers'!$B$2:$B$5720,$B431)</f>
        <v>25732.12</v>
      </c>
      <c r="F431" s="507">
        <f>SUMIFS('Inst. by Framework &amp; Suppliers'!F$2:F$5720,'Inst. by Framework &amp; Suppliers'!$B$2:$B$5720,$B$2:$B$5336,'Inst. by Framework &amp; Suppliers'!$A$2:$A$5720,$A431)</f>
        <v>33472.979999999996</v>
      </c>
      <c r="G431" s="882">
        <f>SUMIFS('Inst. by Framework &amp; Suppliers'!G$2:G$5720,'Inst. by Framework &amp; Suppliers'!$B$2:$B$5720,$B$2:$B$5336,'Inst. by Framework &amp; Suppliers'!$A$2:$A$5720,$A431)</f>
        <v>756.19</v>
      </c>
      <c r="H431" s="1444">
        <f>SUMIFS('Inst. by Framework &amp; Suppliers'!H$2:H$5720,'Inst. by Framework &amp; Suppliers'!$B$2:$B$5720,$B$2:$B$5336,'Inst. by Framework &amp; Suppliers'!$A$2:$A$5720,$A431)</f>
        <v>5383.72</v>
      </c>
      <c r="I431" s="1445">
        <f>SUMIFS('Inst. by Framework &amp; Suppliers'!I$2:I$5720,'Inst. by Framework &amp; Suppliers'!$B$2:$B$5720,$B$2:$B$5336,'Inst. by Framework &amp; Suppliers'!$A$2:$A$5720,$A431)</f>
        <v>585.82999999999993</v>
      </c>
      <c r="J431" s="1446">
        <f>SUMIFS('Inst. by Framework &amp; Suppliers'!J$2:J$5720,'Inst. by Framework &amp; Suppliers'!$B$2:$B$5720,$B$2:$B$5336,'Inst. by Framework &amp; Suppliers'!$A$2:$A$5720,$A431)</f>
        <v>0</v>
      </c>
      <c r="K431" s="24">
        <f>SUMIFS('Inst. by Framework &amp; Suppliers'!K$2:K$5720,'Inst. by Framework &amp; Suppliers'!$B$2:$B$5720,$B$2:$B$5336,'Inst. by Framework &amp; Suppliers'!$A$2:$A$5720,$A431)</f>
        <v>0</v>
      </c>
      <c r="L431" s="23">
        <f t="shared" si="30"/>
        <v>0</v>
      </c>
      <c r="M431" s="1592">
        <f>SUMIFS('South West Spends'!$AH$1:$AH$5018,'South West Spends'!$A$1:$A$5018,'Institution by Framework Totals'!B431,'South West Spends'!$C$1:$C$5018,'Institution by Framework Totals'!A431)</f>
        <v>0</v>
      </c>
      <c r="N431" s="1592">
        <f t="shared" si="31"/>
        <v>0</v>
      </c>
      <c r="O431" s="1592">
        <f t="shared" si="32"/>
        <v>0</v>
      </c>
      <c r="P431" s="1592">
        <f t="shared" si="33"/>
        <v>0</v>
      </c>
      <c r="Q431" s="14">
        <f t="shared" si="34"/>
        <v>0</v>
      </c>
    </row>
    <row r="432" spans="1:17" x14ac:dyDescent="0.2">
      <c r="A432" s="15" t="s">
        <v>147</v>
      </c>
      <c r="B432" s="13" t="s">
        <v>79</v>
      </c>
      <c r="C432" s="140">
        <f>VLOOKUP(B432,'Admin Fees.'!$A$1:$C$46,2,FALSE)</f>
        <v>0.01</v>
      </c>
      <c r="D432" s="506">
        <f>SUMIFS('Inst. by Framework &amp; Suppliers'!$D$2:$D$5720,'Inst. by Framework &amp; Suppliers'!$A$2:$A$5720,$A432,'Inst. by Framework &amp; Suppliers'!$B$2:$B$5720,$B432)</f>
        <v>0</v>
      </c>
      <c r="E432" s="507">
        <f>SUMIFS('Inst. by Framework &amp; Suppliers'!$E$2:$E$5720,'Inst. by Framework &amp; Suppliers'!$A$2:$A$5720,$A432,'Inst. by Framework &amp; Suppliers'!$B$2:$B$5720,$B432)</f>
        <v>0</v>
      </c>
      <c r="F432" s="507">
        <f>SUMIFS('Inst. by Framework &amp; Suppliers'!F$2:F$5720,'Inst. by Framework &amp; Suppliers'!$B$2:$B$5720,$B$2:$B$5336,'Inst. by Framework &amp; Suppliers'!$A$2:$A$5720,$A432)</f>
        <v>0</v>
      </c>
      <c r="G432" s="882">
        <f>SUMIFS('Inst. by Framework &amp; Suppliers'!G$2:G$5720,'Inst. by Framework &amp; Suppliers'!$B$2:$B$5720,$B$2:$B$5336,'Inst. by Framework &amp; Suppliers'!$A$2:$A$5720,$A432)</f>
        <v>3.76</v>
      </c>
      <c r="H432" s="1444">
        <f>SUMIFS('Inst. by Framework &amp; Suppliers'!H$2:H$5720,'Inst. by Framework &amp; Suppliers'!$B$2:$B$5720,$B$2:$B$5336,'Inst. by Framework &amp; Suppliers'!$A$2:$A$5720,$A432)</f>
        <v>1097.9000000000001</v>
      </c>
      <c r="I432" s="1445">
        <f>SUMIFS('Inst. by Framework &amp; Suppliers'!I$2:I$5720,'Inst. by Framework &amp; Suppliers'!$B$2:$B$5720,$B$2:$B$5336,'Inst. by Framework &amp; Suppliers'!$A$2:$A$5720,$A432)</f>
        <v>11.860000000000001</v>
      </c>
      <c r="J432" s="1446">
        <f>SUMIFS('Inst. by Framework &amp; Suppliers'!J$2:J$5720,'Inst. by Framework &amp; Suppliers'!$B$2:$B$5720,$B$2:$B$5336,'Inst. by Framework &amp; Suppliers'!$A$2:$A$5720,$A432)</f>
        <v>0</v>
      </c>
      <c r="K432" s="24">
        <f>SUMIFS('Inst. by Framework &amp; Suppliers'!K$2:K$5720,'Inst. by Framework &amp; Suppliers'!$B$2:$B$5720,$B$2:$B$5336,'Inst. by Framework &amp; Suppliers'!$A$2:$A$5720,$A432)</f>
        <v>0</v>
      </c>
      <c r="L432" s="23">
        <f t="shared" si="30"/>
        <v>0</v>
      </c>
      <c r="M432" s="1592">
        <f>SUMIFS('South West Spends'!$AH$1:$AH$5018,'South West Spends'!$A$1:$A$5018,'Institution by Framework Totals'!B432,'South West Spends'!$C$1:$C$5018,'Institution by Framework Totals'!A432)</f>
        <v>0</v>
      </c>
      <c r="N432" s="1592">
        <f t="shared" si="31"/>
        <v>0</v>
      </c>
      <c r="O432" s="1592">
        <f t="shared" si="32"/>
        <v>0</v>
      </c>
      <c r="P432" s="1592">
        <f t="shared" si="33"/>
        <v>0</v>
      </c>
      <c r="Q432" s="14">
        <f t="shared" si="34"/>
        <v>0</v>
      </c>
    </row>
    <row r="433" spans="1:17" x14ac:dyDescent="0.2">
      <c r="A433" s="998" t="s">
        <v>159</v>
      </c>
      <c r="B433" s="13" t="s">
        <v>279</v>
      </c>
      <c r="C433" s="140">
        <f>VLOOKUP(B433,'Admin Fees.'!$A$1:$C$46,2,FALSE)</f>
        <v>0.01</v>
      </c>
      <c r="D433" s="506">
        <f>SUMIFS('Inst. by Framework &amp; Suppliers'!$D$2:$D$5720,'Inst. by Framework &amp; Suppliers'!$A$2:$A$5720,$A433,'Inst. by Framework &amp; Suppliers'!$B$2:$B$5720,$B433)</f>
        <v>0</v>
      </c>
      <c r="E433" s="507">
        <f>SUMIFS('Inst. by Framework &amp; Suppliers'!$E$2:$E$5720,'Inst. by Framework &amp; Suppliers'!$A$2:$A$5720,$A433,'Inst. by Framework &amp; Suppliers'!$B$2:$B$5720,$B433)</f>
        <v>0</v>
      </c>
      <c r="F433" s="507">
        <f>SUMIFS('Inst. by Framework &amp; Suppliers'!F$2:F$5720,'Inst. by Framework &amp; Suppliers'!$B$2:$B$5720,$B$2:$B$5336,'Inst. by Framework &amp; Suppliers'!$A$2:$A$5720,$A433)</f>
        <v>0</v>
      </c>
      <c r="G433" s="882">
        <f>SUMIFS('Inst. by Framework &amp; Suppliers'!G$2:G$5720,'Inst. by Framework &amp; Suppliers'!$B$2:$B$5720,$B$2:$B$5336,'Inst. by Framework &amp; Suppliers'!$A$2:$A$5720,$A433)</f>
        <v>0</v>
      </c>
      <c r="H433" s="1444">
        <f>SUMIFS('Inst. by Framework &amp; Suppliers'!H$2:H$5720,'Inst. by Framework &amp; Suppliers'!$B$2:$B$5720,$B$2:$B$5336,'Inst. by Framework &amp; Suppliers'!$A$2:$A$5720,$A433)</f>
        <v>0</v>
      </c>
      <c r="I433" s="1445">
        <f>SUMIFS('Inst. by Framework &amp; Suppliers'!I$2:I$5720,'Inst. by Framework &amp; Suppliers'!$B$2:$B$5720,$B$2:$B$5336,'Inst. by Framework &amp; Suppliers'!$A$2:$A$5720,$A433)</f>
        <v>108.10000000000001</v>
      </c>
      <c r="J433" s="1446">
        <f>SUMIFS('Inst. by Framework &amp; Suppliers'!J$2:J$5720,'Inst. by Framework &amp; Suppliers'!$B$2:$B$5720,$B$2:$B$5336,'Inst. by Framework &amp; Suppliers'!$A$2:$A$5720,$A433)</f>
        <v>0</v>
      </c>
      <c r="K433" s="24">
        <f>SUMIFS('Inst. by Framework &amp; Suppliers'!K$2:K$5720,'Inst. by Framework &amp; Suppliers'!$B$2:$B$5720,$B$2:$B$5336,'Inst. by Framework &amp; Suppliers'!$A$2:$A$5720,$A433)</f>
        <v>0</v>
      </c>
      <c r="L433" s="23">
        <f t="shared" si="30"/>
        <v>0</v>
      </c>
      <c r="M433" s="1592">
        <f>SUMIFS('South West Spends'!$AH$1:$AH$5018,'South West Spends'!$A$1:$A$5018,'Institution by Framework Totals'!B433,'South West Spends'!$C$1:$C$5018,'Institution by Framework Totals'!A433)</f>
        <v>0</v>
      </c>
      <c r="N433" s="1592">
        <f t="shared" si="31"/>
        <v>0</v>
      </c>
      <c r="O433" s="1592">
        <f t="shared" si="32"/>
        <v>0</v>
      </c>
      <c r="P433" s="1592">
        <f t="shared" si="33"/>
        <v>0</v>
      </c>
      <c r="Q433" s="14">
        <f t="shared" si="34"/>
        <v>0</v>
      </c>
    </row>
    <row r="434" spans="1:17" x14ac:dyDescent="0.2">
      <c r="A434" s="998" t="s">
        <v>153</v>
      </c>
      <c r="B434" s="13" t="s">
        <v>279</v>
      </c>
      <c r="C434" s="140">
        <f>VLOOKUP(B434,'Admin Fees.'!$A$1:$C$46,2,FALSE)</f>
        <v>0.01</v>
      </c>
      <c r="D434" s="506">
        <f>SUMIFS('Inst. by Framework &amp; Suppliers'!$D$2:$D$5720,'Inst. by Framework &amp; Suppliers'!$A$2:$A$5720,$A434,'Inst. by Framework &amp; Suppliers'!$B$2:$B$5720,$B434)</f>
        <v>0</v>
      </c>
      <c r="E434" s="507">
        <f>SUMIFS('Inst. by Framework &amp; Suppliers'!$E$2:$E$5720,'Inst. by Framework &amp; Suppliers'!$A$2:$A$5720,$A434,'Inst. by Framework &amp; Suppliers'!$B$2:$B$5720,$B434)</f>
        <v>0</v>
      </c>
      <c r="F434" s="507">
        <f>SUMIFS('Inst. by Framework &amp; Suppliers'!F$2:F$5720,'Inst. by Framework &amp; Suppliers'!$B$2:$B$5720,$B$2:$B$5336,'Inst. by Framework &amp; Suppliers'!$A$2:$A$5720,$A434)</f>
        <v>0</v>
      </c>
      <c r="G434" s="882">
        <f>SUMIFS('Inst. by Framework &amp; Suppliers'!G$2:G$5720,'Inst. by Framework &amp; Suppliers'!$B$2:$B$5720,$B$2:$B$5336,'Inst. by Framework &amp; Suppliers'!$A$2:$A$5720,$A434)</f>
        <v>0</v>
      </c>
      <c r="H434" s="1444">
        <f>SUMIFS('Inst. by Framework &amp; Suppliers'!H$2:H$5720,'Inst. by Framework &amp; Suppliers'!$B$2:$B$5720,$B$2:$B$5336,'Inst. by Framework &amp; Suppliers'!$A$2:$A$5720,$A434)</f>
        <v>0</v>
      </c>
      <c r="I434" s="1445">
        <f>SUMIFS('Inst. by Framework &amp; Suppliers'!I$2:I$5720,'Inst. by Framework &amp; Suppliers'!$B$2:$B$5720,$B$2:$B$5336,'Inst. by Framework &amp; Suppliers'!$A$2:$A$5720,$A434)</f>
        <v>2236.12</v>
      </c>
      <c r="J434" s="1446">
        <f>SUMIFS('Inst. by Framework &amp; Suppliers'!J$2:J$5720,'Inst. by Framework &amp; Suppliers'!$B$2:$B$5720,$B$2:$B$5336,'Inst. by Framework &amp; Suppliers'!$A$2:$A$5720,$A434)</f>
        <v>0</v>
      </c>
      <c r="K434" s="24">
        <f>SUMIFS('Inst. by Framework &amp; Suppliers'!K$2:K$5720,'Inst. by Framework &amp; Suppliers'!$B$2:$B$5720,$B$2:$B$5336,'Inst. by Framework &amp; Suppliers'!$A$2:$A$5720,$A434)</f>
        <v>1004.4200000000001</v>
      </c>
      <c r="L434" s="23">
        <f t="shared" si="30"/>
        <v>0</v>
      </c>
      <c r="M434" s="1592">
        <f>SUMIFS('South West Spends'!$AH$1:$AH$5018,'South West Spends'!$A$1:$A$5018,'Institution by Framework Totals'!B434,'South West Spends'!$C$1:$C$5018,'Institution by Framework Totals'!A434)</f>
        <v>1004.4200000000001</v>
      </c>
      <c r="N434" s="1592">
        <f t="shared" si="31"/>
        <v>10.044200000000002</v>
      </c>
      <c r="O434" s="1592">
        <f t="shared" si="32"/>
        <v>0</v>
      </c>
      <c r="P434" s="1592">
        <f t="shared" si="33"/>
        <v>0</v>
      </c>
      <c r="Q434" s="14">
        <f t="shared" si="34"/>
        <v>10.044200000000002</v>
      </c>
    </row>
    <row r="435" spans="1:17" x14ac:dyDescent="0.2">
      <c r="A435" s="15" t="s">
        <v>141</v>
      </c>
      <c r="B435" s="13" t="s">
        <v>279</v>
      </c>
      <c r="C435" s="140">
        <f>VLOOKUP(B435,'Admin Fees.'!$A$1:$C$46,2,FALSE)</f>
        <v>0.01</v>
      </c>
      <c r="D435" s="506">
        <f>SUMIFS('Inst. by Framework &amp; Suppliers'!$D$2:$D$5720,'Inst. by Framework &amp; Suppliers'!$A$2:$A$5720,$A435,'Inst. by Framework &amp; Suppliers'!$B$2:$B$5720,$B435)</f>
        <v>0</v>
      </c>
      <c r="E435" s="507">
        <f>SUMIFS('Inst. by Framework &amp; Suppliers'!$E$2:$E$5720,'Inst. by Framework &amp; Suppliers'!$A$2:$A$5720,$A435,'Inst. by Framework &amp; Suppliers'!$B$2:$B$5720,$B435)</f>
        <v>0</v>
      </c>
      <c r="F435" s="507">
        <f>SUMIFS('Inst. by Framework &amp; Suppliers'!F$2:F$5720,'Inst. by Framework &amp; Suppliers'!$B$2:$B$5720,$B$2:$B$5336,'Inst. by Framework &amp; Suppliers'!$A$2:$A$5720,$A435)</f>
        <v>0</v>
      </c>
      <c r="G435" s="882">
        <f>SUMIFS('Inst. by Framework &amp; Suppliers'!G$2:G$5720,'Inst. by Framework &amp; Suppliers'!$B$2:$B$5720,$B$2:$B$5336,'Inst. by Framework &amp; Suppliers'!$A$2:$A$5720,$A435)</f>
        <v>0</v>
      </c>
      <c r="H435" s="1444">
        <f>SUMIFS('Inst. by Framework &amp; Suppliers'!H$2:H$5720,'Inst. by Framework &amp; Suppliers'!$B$2:$B$5720,$B$2:$B$5336,'Inst. by Framework &amp; Suppliers'!$A$2:$A$5720,$A435)</f>
        <v>0</v>
      </c>
      <c r="I435" s="1445">
        <f>SUMIFS('Inst. by Framework &amp; Suppliers'!I$2:I$5720,'Inst. by Framework &amp; Suppliers'!$B$2:$B$5720,$B$2:$B$5336,'Inst. by Framework &amp; Suppliers'!$A$2:$A$5720,$A435)</f>
        <v>206475.97999999998</v>
      </c>
      <c r="J435" s="1446">
        <f>SUMIFS('Inst. by Framework &amp; Suppliers'!J$2:J$5720,'Inst. by Framework &amp; Suppliers'!$B$2:$B$5720,$B$2:$B$5336,'Inst. by Framework &amp; Suppliers'!$A$2:$A$5720,$A435)</f>
        <v>28638.510000000002</v>
      </c>
      <c r="K435" s="24">
        <f>SUMIFS('Inst. by Framework &amp; Suppliers'!K$2:K$5720,'Inst. by Framework &amp; Suppliers'!$B$2:$B$5720,$B$2:$B$5336,'Inst. by Framework &amp; Suppliers'!$A$2:$A$5720,$A435)</f>
        <v>85448.139999999985</v>
      </c>
      <c r="L435" s="23">
        <f t="shared" si="30"/>
        <v>386.61988500000007</v>
      </c>
      <c r="M435" s="1592">
        <f>SUMIFS('South West Spends'!$AH$1:$AH$5018,'South West Spends'!$A$1:$A$5018,'Institution by Framework Totals'!B435,'South West Spends'!$C$1:$C$5018,'Institution by Framework Totals'!A435)</f>
        <v>56809.62999999999</v>
      </c>
      <c r="N435" s="1592">
        <f t="shared" si="31"/>
        <v>568.09629999999993</v>
      </c>
      <c r="O435" s="1592">
        <f t="shared" si="32"/>
        <v>28638.509999999995</v>
      </c>
      <c r="P435" s="1592">
        <f t="shared" si="33"/>
        <v>386.61988499999995</v>
      </c>
      <c r="Q435" s="14">
        <f t="shared" si="34"/>
        <v>954.71618499999988</v>
      </c>
    </row>
    <row r="436" spans="1:17" x14ac:dyDescent="0.2">
      <c r="A436" s="15" t="s">
        <v>142</v>
      </c>
      <c r="B436" s="13" t="s">
        <v>279</v>
      </c>
      <c r="C436" s="140">
        <f>VLOOKUP(B436,'Admin Fees.'!$A$1:$C$46,2,FALSE)</f>
        <v>0.01</v>
      </c>
      <c r="D436" s="506">
        <f>SUMIFS('Inst. by Framework &amp; Suppliers'!$D$2:$D$5720,'Inst. by Framework &amp; Suppliers'!$A$2:$A$5720,$A436,'Inst. by Framework &amp; Suppliers'!$B$2:$B$5720,$B436)</f>
        <v>0</v>
      </c>
      <c r="E436" s="507">
        <f>SUMIFS('Inst. by Framework &amp; Suppliers'!$E$2:$E$5720,'Inst. by Framework &amp; Suppliers'!$A$2:$A$5720,$A436,'Inst. by Framework &amp; Suppliers'!$B$2:$B$5720,$B436)</f>
        <v>0</v>
      </c>
      <c r="F436" s="507">
        <f>SUMIFS('Inst. by Framework &amp; Suppliers'!F$2:F$5720,'Inst. by Framework &amp; Suppliers'!$B$2:$B$5720,$B$2:$B$5336,'Inst. by Framework &amp; Suppliers'!$A$2:$A$5720,$A436)</f>
        <v>0</v>
      </c>
      <c r="G436" s="882">
        <f>SUMIFS('Inst. by Framework &amp; Suppliers'!G$2:G$5720,'Inst. by Framework &amp; Suppliers'!$B$2:$B$5720,$B$2:$B$5336,'Inst. by Framework &amp; Suppliers'!$A$2:$A$5720,$A436)</f>
        <v>0</v>
      </c>
      <c r="H436" s="1444">
        <f>SUMIFS('Inst. by Framework &amp; Suppliers'!H$2:H$5720,'Inst. by Framework &amp; Suppliers'!$B$2:$B$5720,$B$2:$B$5336,'Inst. by Framework &amp; Suppliers'!$A$2:$A$5720,$A436)</f>
        <v>0</v>
      </c>
      <c r="I436" s="1445">
        <f>SUMIFS('Inst. by Framework &amp; Suppliers'!I$2:I$5720,'Inst. by Framework &amp; Suppliers'!$B$2:$B$5720,$B$2:$B$5336,'Inst. by Framework &amp; Suppliers'!$A$2:$A$5720,$A436)</f>
        <v>185499.35</v>
      </c>
      <c r="J436" s="1446">
        <f>SUMIFS('Inst. by Framework &amp; Suppliers'!J$2:J$5720,'Inst. by Framework &amp; Suppliers'!$B$2:$B$5720,$B$2:$B$5336,'Inst. by Framework &amp; Suppliers'!$A$2:$A$5720,$A436)</f>
        <v>20388</v>
      </c>
      <c r="K436" s="24">
        <f>SUMIFS('Inst. by Framework &amp; Suppliers'!K$2:K$5720,'Inst. by Framework &amp; Suppliers'!$B$2:$B$5720,$B$2:$B$5336,'Inst. by Framework &amp; Suppliers'!$A$2:$A$5720,$A436)</f>
        <v>35596.089999999997</v>
      </c>
      <c r="L436" s="23">
        <f t="shared" si="30"/>
        <v>275.23800000000006</v>
      </c>
      <c r="M436" s="1592">
        <f>SUMIFS('South West Spends'!$AH$1:$AH$5018,'South West Spends'!$A$1:$A$5018,'Institution by Framework Totals'!B436,'South West Spends'!$C$1:$C$5018,'Institution by Framework Totals'!A436)</f>
        <v>15208.089999999998</v>
      </c>
      <c r="N436" s="1592">
        <f t="shared" si="31"/>
        <v>152.08089999999999</v>
      </c>
      <c r="O436" s="1592">
        <f t="shared" si="32"/>
        <v>20388</v>
      </c>
      <c r="P436" s="1592">
        <f t="shared" si="33"/>
        <v>275.23800000000006</v>
      </c>
      <c r="Q436" s="14">
        <f t="shared" si="34"/>
        <v>427.31890000000004</v>
      </c>
    </row>
    <row r="437" spans="1:17" x14ac:dyDescent="0.2">
      <c r="A437" s="15" t="s">
        <v>143</v>
      </c>
      <c r="B437" s="13" t="s">
        <v>279</v>
      </c>
      <c r="C437" s="140">
        <f>VLOOKUP(B437,'Admin Fees.'!$A$1:$C$46,2,FALSE)</f>
        <v>0.01</v>
      </c>
      <c r="D437" s="506">
        <f>SUMIFS('Inst. by Framework &amp; Suppliers'!$D$2:$D$5720,'Inst. by Framework &amp; Suppliers'!$A$2:$A$5720,$A437,'Inst. by Framework &amp; Suppliers'!$B$2:$B$5720,$B437)</f>
        <v>0</v>
      </c>
      <c r="E437" s="507">
        <f>SUMIFS('Inst. by Framework &amp; Suppliers'!$E$2:$E$5720,'Inst. by Framework &amp; Suppliers'!$A$2:$A$5720,$A437,'Inst. by Framework &amp; Suppliers'!$B$2:$B$5720,$B437)</f>
        <v>0</v>
      </c>
      <c r="F437" s="507">
        <f>SUMIFS('Inst. by Framework &amp; Suppliers'!F$2:F$5720,'Inst. by Framework &amp; Suppliers'!$B$2:$B$5720,$B$2:$B$5336,'Inst. by Framework &amp; Suppliers'!$A$2:$A$5720,$A437)</f>
        <v>0</v>
      </c>
      <c r="G437" s="882">
        <f>SUMIFS('Inst. by Framework &amp; Suppliers'!G$2:G$5720,'Inst. by Framework &amp; Suppliers'!$B$2:$B$5720,$B$2:$B$5336,'Inst. by Framework &amp; Suppliers'!$A$2:$A$5720,$A437)</f>
        <v>0</v>
      </c>
      <c r="H437" s="1444">
        <f>SUMIFS('Inst. by Framework &amp; Suppliers'!H$2:H$5720,'Inst. by Framework &amp; Suppliers'!$B$2:$B$5720,$B$2:$B$5336,'Inst. by Framework &amp; Suppliers'!$A$2:$A$5720,$A437)</f>
        <v>0</v>
      </c>
      <c r="I437" s="1445">
        <f>SUMIFS('Inst. by Framework &amp; Suppliers'!I$2:I$5720,'Inst. by Framework &amp; Suppliers'!$B$2:$B$5720,$B$2:$B$5336,'Inst. by Framework &amp; Suppliers'!$A$2:$A$5720,$A437)</f>
        <v>16466.32</v>
      </c>
      <c r="J437" s="1446">
        <f>SUMIFS('Inst. by Framework &amp; Suppliers'!J$2:J$5720,'Inst. by Framework &amp; Suppliers'!$B$2:$B$5720,$B$2:$B$5336,'Inst. by Framework &amp; Suppliers'!$A$2:$A$5720,$A437)</f>
        <v>0</v>
      </c>
      <c r="K437" s="24">
        <f>SUMIFS('Inst. by Framework &amp; Suppliers'!K$2:K$5720,'Inst. by Framework &amp; Suppliers'!$B$2:$B$5720,$B$2:$B$5336,'Inst. by Framework &amp; Suppliers'!$A$2:$A$5720,$A437)</f>
        <v>14624.56</v>
      </c>
      <c r="L437" s="23">
        <f t="shared" si="30"/>
        <v>0</v>
      </c>
      <c r="M437" s="1592">
        <f>SUMIFS('South West Spends'!$AH$1:$AH$5018,'South West Spends'!$A$1:$A$5018,'Institution by Framework Totals'!B437,'South West Spends'!$C$1:$C$5018,'Institution by Framework Totals'!A437)</f>
        <v>14624.56</v>
      </c>
      <c r="N437" s="1592">
        <f t="shared" si="31"/>
        <v>146.2456</v>
      </c>
      <c r="O437" s="1592">
        <f t="shared" si="32"/>
        <v>0</v>
      </c>
      <c r="P437" s="1592">
        <f t="shared" si="33"/>
        <v>0</v>
      </c>
      <c r="Q437" s="14">
        <f t="shared" si="34"/>
        <v>146.2456</v>
      </c>
    </row>
    <row r="438" spans="1:17" x14ac:dyDescent="0.2">
      <c r="A438" s="15" t="s">
        <v>144</v>
      </c>
      <c r="B438" s="13" t="s">
        <v>279</v>
      </c>
      <c r="C438" s="140">
        <f>VLOOKUP(B438,'Admin Fees.'!$A$1:$C$46,2,FALSE)</f>
        <v>0.01</v>
      </c>
      <c r="D438" s="506">
        <f>SUMIFS('Inst. by Framework &amp; Suppliers'!$D$2:$D$5720,'Inst. by Framework &amp; Suppliers'!$A$2:$A$5720,$A438,'Inst. by Framework &amp; Suppliers'!$B$2:$B$5720,$B438)</f>
        <v>0</v>
      </c>
      <c r="E438" s="507">
        <f>SUMIFS('Inst. by Framework &amp; Suppliers'!$E$2:$E$5720,'Inst. by Framework &amp; Suppliers'!$A$2:$A$5720,$A438,'Inst. by Framework &amp; Suppliers'!$B$2:$B$5720,$B438)</f>
        <v>0</v>
      </c>
      <c r="F438" s="507">
        <f>SUMIFS('Inst. by Framework &amp; Suppliers'!F$2:F$5720,'Inst. by Framework &amp; Suppliers'!$B$2:$B$5720,$B$2:$B$5336,'Inst. by Framework &amp; Suppliers'!$A$2:$A$5720,$A438)</f>
        <v>0</v>
      </c>
      <c r="G438" s="882">
        <f>SUMIFS('Inst. by Framework &amp; Suppliers'!G$2:G$5720,'Inst. by Framework &amp; Suppliers'!$B$2:$B$5720,$B$2:$B$5336,'Inst. by Framework &amp; Suppliers'!$A$2:$A$5720,$A438)</f>
        <v>0</v>
      </c>
      <c r="H438" s="1444">
        <f>SUMIFS('Inst. by Framework &amp; Suppliers'!H$2:H$5720,'Inst. by Framework &amp; Suppliers'!$B$2:$B$5720,$B$2:$B$5336,'Inst. by Framework &amp; Suppliers'!$A$2:$A$5720,$A438)</f>
        <v>0</v>
      </c>
      <c r="I438" s="1445">
        <f>SUMIFS('Inst. by Framework &amp; Suppliers'!I$2:I$5720,'Inst. by Framework &amp; Suppliers'!$B$2:$B$5720,$B$2:$B$5336,'Inst. by Framework &amp; Suppliers'!$A$2:$A$5720,$A438)</f>
        <v>64193</v>
      </c>
      <c r="J438" s="1446">
        <f>SUMIFS('Inst. by Framework &amp; Suppliers'!J$2:J$5720,'Inst. by Framework &amp; Suppliers'!$B$2:$B$5720,$B$2:$B$5336,'Inst. by Framework &amp; Suppliers'!$A$2:$A$5720,$A438)</f>
        <v>12986</v>
      </c>
      <c r="K438" s="24">
        <f>SUMIFS('Inst. by Framework &amp; Suppliers'!K$2:K$5720,'Inst. by Framework &amp; Suppliers'!$B$2:$B$5720,$B$2:$B$5336,'Inst. by Framework &amp; Suppliers'!$A$2:$A$5720,$A438)</f>
        <v>32454</v>
      </c>
      <c r="L438" s="23">
        <f t="shared" si="30"/>
        <v>175.31100000000001</v>
      </c>
      <c r="M438" s="1592">
        <f>SUMIFS('South West Spends'!$AH$1:$AH$5018,'South West Spends'!$A$1:$A$5018,'Institution by Framework Totals'!B438,'South West Spends'!$C$1:$C$5018,'Institution by Framework Totals'!A438)</f>
        <v>19468</v>
      </c>
      <c r="N438" s="1592">
        <f t="shared" si="31"/>
        <v>194.68</v>
      </c>
      <c r="O438" s="1592">
        <f t="shared" si="32"/>
        <v>12986</v>
      </c>
      <c r="P438" s="1592">
        <f t="shared" si="33"/>
        <v>175.31100000000001</v>
      </c>
      <c r="Q438" s="14">
        <f t="shared" si="34"/>
        <v>369.99099999999999</v>
      </c>
    </row>
    <row r="439" spans="1:17" x14ac:dyDescent="0.2">
      <c r="A439" s="15" t="s">
        <v>145</v>
      </c>
      <c r="B439" s="13" t="s">
        <v>279</v>
      </c>
      <c r="C439" s="140">
        <f>VLOOKUP(B439,'Admin Fees.'!$A$1:$C$46,2,FALSE)</f>
        <v>0.01</v>
      </c>
      <c r="D439" s="506">
        <f>SUMIFS('Inst. by Framework &amp; Suppliers'!$D$2:$D$5720,'Inst. by Framework &amp; Suppliers'!$A$2:$A$5720,$A439,'Inst. by Framework &amp; Suppliers'!$B$2:$B$5720,$B439)</f>
        <v>0</v>
      </c>
      <c r="E439" s="507">
        <f>SUMIFS('Inst. by Framework &amp; Suppliers'!$E$2:$E$5720,'Inst. by Framework &amp; Suppliers'!$A$2:$A$5720,$A439,'Inst. by Framework &amp; Suppliers'!$B$2:$B$5720,$B439)</f>
        <v>0</v>
      </c>
      <c r="F439" s="507">
        <f>SUMIFS('Inst. by Framework &amp; Suppliers'!F$2:F$5720,'Inst. by Framework &amp; Suppliers'!$B$2:$B$5720,$B$2:$B$5336,'Inst. by Framework &amp; Suppliers'!$A$2:$A$5720,$A439)</f>
        <v>0</v>
      </c>
      <c r="G439" s="882">
        <f>SUMIFS('Inst. by Framework &amp; Suppliers'!G$2:G$5720,'Inst. by Framework &amp; Suppliers'!$B$2:$B$5720,$B$2:$B$5336,'Inst. by Framework &amp; Suppliers'!$A$2:$A$5720,$A439)</f>
        <v>0</v>
      </c>
      <c r="H439" s="1444">
        <f>SUMIFS('Inst. by Framework &amp; Suppliers'!H$2:H$5720,'Inst. by Framework &amp; Suppliers'!$B$2:$B$5720,$B$2:$B$5336,'Inst. by Framework &amp; Suppliers'!$A$2:$A$5720,$A439)</f>
        <v>0</v>
      </c>
      <c r="I439" s="1445">
        <f>SUMIFS('Inst. by Framework &amp; Suppliers'!I$2:I$5720,'Inst. by Framework &amp; Suppliers'!$B$2:$B$5720,$B$2:$B$5336,'Inst. by Framework &amp; Suppliers'!$A$2:$A$5720,$A439)</f>
        <v>41555.790000000008</v>
      </c>
      <c r="J439" s="1446">
        <f>SUMIFS('Inst. by Framework &amp; Suppliers'!J$2:J$5720,'Inst. by Framework &amp; Suppliers'!$B$2:$B$5720,$B$2:$B$5336,'Inst. by Framework &amp; Suppliers'!$A$2:$A$5720,$A439)</f>
        <v>10531.02</v>
      </c>
      <c r="K439" s="24">
        <f>SUMIFS('Inst. by Framework &amp; Suppliers'!K$2:K$5720,'Inst. by Framework &amp; Suppliers'!$B$2:$B$5720,$B$2:$B$5336,'Inst. by Framework &amp; Suppliers'!$A$2:$A$5720,$A439)</f>
        <v>20841.780000000002</v>
      </c>
      <c r="L439" s="23">
        <f t="shared" si="30"/>
        <v>142.16877000000002</v>
      </c>
      <c r="M439" s="1592">
        <f>SUMIFS('South West Spends'!$AH$1:$AH$5018,'South West Spends'!$A$1:$A$5018,'Institution by Framework Totals'!B439,'South West Spends'!$C$1:$C$5018,'Institution by Framework Totals'!A439)</f>
        <v>10310.760000000002</v>
      </c>
      <c r="N439" s="1592">
        <f t="shared" si="31"/>
        <v>103.10760000000002</v>
      </c>
      <c r="O439" s="1592">
        <f t="shared" si="32"/>
        <v>10531.02</v>
      </c>
      <c r="P439" s="1592">
        <f t="shared" si="33"/>
        <v>142.16877000000002</v>
      </c>
      <c r="Q439" s="14">
        <f t="shared" si="34"/>
        <v>245.27637000000004</v>
      </c>
    </row>
    <row r="440" spans="1:17" x14ac:dyDescent="0.2">
      <c r="A440" s="15" t="s">
        <v>146</v>
      </c>
      <c r="B440" s="13" t="s">
        <v>279</v>
      </c>
      <c r="C440" s="140">
        <f>VLOOKUP(B440,'Admin Fees.'!$A$1:$C$46,2,FALSE)</f>
        <v>0.01</v>
      </c>
      <c r="D440" s="506">
        <f>SUMIFS('Inst. by Framework &amp; Suppliers'!$D$2:$D$5720,'Inst. by Framework &amp; Suppliers'!$A$2:$A$5720,$A440,'Inst. by Framework &amp; Suppliers'!$B$2:$B$5720,$B440)</f>
        <v>0</v>
      </c>
      <c r="E440" s="507">
        <f>SUMIFS('Inst. by Framework &amp; Suppliers'!$E$2:$E$5720,'Inst. by Framework &amp; Suppliers'!$A$2:$A$5720,$A440,'Inst. by Framework &amp; Suppliers'!$B$2:$B$5720,$B440)</f>
        <v>0</v>
      </c>
      <c r="F440" s="507">
        <f>SUMIFS('Inst. by Framework &amp; Suppliers'!F$2:F$5720,'Inst. by Framework &amp; Suppliers'!$B$2:$B$5720,$B$2:$B$5336,'Inst. by Framework &amp; Suppliers'!$A$2:$A$5720,$A440)</f>
        <v>0</v>
      </c>
      <c r="G440" s="882">
        <f>SUMIFS('Inst. by Framework &amp; Suppliers'!G$2:G$5720,'Inst. by Framework &amp; Suppliers'!$B$2:$B$5720,$B$2:$B$5336,'Inst. by Framework &amp; Suppliers'!$A$2:$A$5720,$A440)</f>
        <v>0</v>
      </c>
      <c r="H440" s="1444">
        <f>SUMIFS('Inst. by Framework &amp; Suppliers'!H$2:H$5720,'Inst. by Framework &amp; Suppliers'!$B$2:$B$5720,$B$2:$B$5336,'Inst. by Framework &amp; Suppliers'!$A$2:$A$5720,$A440)</f>
        <v>0</v>
      </c>
      <c r="I440" s="1445">
        <f>SUMIFS('Inst. by Framework &amp; Suppliers'!I$2:I$5720,'Inst. by Framework &amp; Suppliers'!$B$2:$B$5720,$B$2:$B$5336,'Inst. by Framework &amp; Suppliers'!$A$2:$A$5720,$A440)</f>
        <v>1740.3899999999999</v>
      </c>
      <c r="J440" s="1446">
        <f>SUMIFS('Inst. by Framework &amp; Suppliers'!J$2:J$5720,'Inst. by Framework &amp; Suppliers'!$B$2:$B$5720,$B$2:$B$5336,'Inst. by Framework &amp; Suppliers'!$A$2:$A$5720,$A440)</f>
        <v>0</v>
      </c>
      <c r="K440" s="24">
        <f>SUMIFS('Inst. by Framework &amp; Suppliers'!K$2:K$5720,'Inst. by Framework &amp; Suppliers'!$B$2:$B$5720,$B$2:$B$5336,'Inst. by Framework &amp; Suppliers'!$A$2:$A$5720,$A440)</f>
        <v>622.30999999999995</v>
      </c>
      <c r="L440" s="23">
        <f t="shared" si="30"/>
        <v>0</v>
      </c>
      <c r="M440" s="1592">
        <f>SUMIFS('South West Spends'!$AH$1:$AH$5018,'South West Spends'!$A$1:$A$5018,'Institution by Framework Totals'!B440,'South West Spends'!$C$1:$C$5018,'Institution by Framework Totals'!A440)</f>
        <v>622.30999999999995</v>
      </c>
      <c r="N440" s="1592">
        <f t="shared" si="31"/>
        <v>6.2230999999999996</v>
      </c>
      <c r="O440" s="1592">
        <f t="shared" si="32"/>
        <v>0</v>
      </c>
      <c r="P440" s="1592">
        <f t="shared" si="33"/>
        <v>0</v>
      </c>
      <c r="Q440" s="14">
        <f t="shared" si="34"/>
        <v>6.2230999999999996</v>
      </c>
    </row>
    <row r="441" spans="1:17" x14ac:dyDescent="0.2">
      <c r="A441" s="1509" t="s">
        <v>124</v>
      </c>
      <c r="B441" s="1473" t="s">
        <v>306</v>
      </c>
      <c r="C441" s="140">
        <f>VLOOKUP(B441,'Admin Fees.'!$A$1:$C$46,2,FALSE)</f>
        <v>1.35E-2</v>
      </c>
      <c r="D441" s="506">
        <f>SUMIFS('Inst. by Framework &amp; Suppliers'!$D$2:$D$5720,'Inst. by Framework &amp; Suppliers'!$A$2:$A$5720,$A441,'Inst. by Framework &amp; Suppliers'!$B$2:$B$5720,$B441)</f>
        <v>0</v>
      </c>
      <c r="E441" s="507">
        <f>SUMIFS('Inst. by Framework &amp; Suppliers'!$E$2:$E$5720,'Inst. by Framework &amp; Suppliers'!$A$2:$A$5720,$A441,'Inst. by Framework &amp; Suppliers'!$B$2:$B$5720,$B441)</f>
        <v>0</v>
      </c>
      <c r="F441" s="507">
        <f>SUMIFS('Inst. by Framework &amp; Suppliers'!F$2:F$5720,'Inst. by Framework &amp; Suppliers'!$B$2:$B$5720,$B$2:$B$5336,'Inst. by Framework &amp; Suppliers'!$A$2:$A$5720,$A441)</f>
        <v>0</v>
      </c>
      <c r="G441" s="882">
        <f>SUMIFS('Inst. by Framework &amp; Suppliers'!G$2:G$5720,'Inst. by Framework &amp; Suppliers'!$B$2:$B$5720,$B$2:$B$5336,'Inst. by Framework &amp; Suppliers'!$A$2:$A$5720,$A441)</f>
        <v>0</v>
      </c>
      <c r="H441" s="1444">
        <f>SUMIFS('Inst. by Framework &amp; Suppliers'!H$2:H$5720,'Inst. by Framework &amp; Suppliers'!$B$2:$B$5720,$B$2:$B$5336,'Inst. by Framework &amp; Suppliers'!$A$2:$A$5720,$A441)</f>
        <v>0</v>
      </c>
      <c r="I441" s="1445">
        <f>SUMIFS('Inst. by Framework &amp; Suppliers'!I$2:I$5720,'Inst. by Framework &amp; Suppliers'!$B$2:$B$5720,$B$2:$B$5336,'Inst. by Framework &amp; Suppliers'!$A$2:$A$5720,$A441)</f>
        <v>0</v>
      </c>
      <c r="J441" s="1446">
        <f>SUMIFS('Inst. by Framework &amp; Suppliers'!J$2:J$5720,'Inst. by Framework &amp; Suppliers'!$B$2:$B$5720,$B$2:$B$5336,'Inst. by Framework &amp; Suppliers'!$A$2:$A$5720,$A441)</f>
        <v>2713.5200000000004</v>
      </c>
      <c r="K441" s="24">
        <f>SUMIFS('Inst. by Framework &amp; Suppliers'!K$2:K$5720,'Inst. by Framework &amp; Suppliers'!$B$2:$B$5720,$B$2:$B$5336,'Inst. by Framework &amp; Suppliers'!$A$2:$A$5720,$A441)</f>
        <v>7923.0599999999995</v>
      </c>
      <c r="L441" s="23">
        <f t="shared" si="30"/>
        <v>36.632520000000014</v>
      </c>
      <c r="M441" s="1592">
        <f>SUMIFS('South West Spends'!$AH$1:$AH$5018,'South West Spends'!$A$1:$A$5018,'Institution by Framework Totals'!B441,'South West Spends'!$C$1:$C$5018,'Institution by Framework Totals'!A441)</f>
        <v>5209.5399999999991</v>
      </c>
      <c r="N441" s="1592">
        <f t="shared" si="31"/>
        <v>70.328789999999984</v>
      </c>
      <c r="O441" s="1592">
        <f t="shared" si="32"/>
        <v>2713.5200000000004</v>
      </c>
      <c r="P441" s="1592">
        <f t="shared" si="33"/>
        <v>36.632520000000014</v>
      </c>
      <c r="Q441" s="14">
        <f t="shared" si="34"/>
        <v>106.96131</v>
      </c>
    </row>
    <row r="442" spans="1:17" x14ac:dyDescent="0.2">
      <c r="A442" s="1472" t="s">
        <v>125</v>
      </c>
      <c r="B442" s="1473" t="s">
        <v>306</v>
      </c>
      <c r="C442" s="140">
        <f>VLOOKUP(B442,'Admin Fees.'!$A$1:$C$46,2,FALSE)</f>
        <v>1.35E-2</v>
      </c>
      <c r="D442" s="506">
        <f>SUMIFS('Inst. by Framework &amp; Suppliers'!$D$2:$D$5720,'Inst. by Framework &amp; Suppliers'!$A$2:$A$5720,$A442,'Inst. by Framework &amp; Suppliers'!$B$2:$B$5720,$B442)</f>
        <v>0</v>
      </c>
      <c r="E442" s="507">
        <f>SUMIFS('Inst. by Framework &amp; Suppliers'!$E$2:$E$5720,'Inst. by Framework &amp; Suppliers'!$A$2:$A$5720,$A442,'Inst. by Framework &amp; Suppliers'!$B$2:$B$5720,$B442)</f>
        <v>0</v>
      </c>
      <c r="F442" s="507">
        <f>SUMIFS('Inst. by Framework &amp; Suppliers'!F$2:F$5720,'Inst. by Framework &amp; Suppliers'!$B$2:$B$5720,$B$2:$B$5336,'Inst. by Framework &amp; Suppliers'!$A$2:$A$5720,$A442)</f>
        <v>0</v>
      </c>
      <c r="G442" s="882">
        <f>SUMIFS('Inst. by Framework &amp; Suppliers'!G$2:G$5720,'Inst. by Framework &amp; Suppliers'!$B$2:$B$5720,$B$2:$B$5336,'Inst. by Framework &amp; Suppliers'!$A$2:$A$5720,$A442)</f>
        <v>0</v>
      </c>
      <c r="H442" s="1444">
        <f>SUMIFS('Inst. by Framework &amp; Suppliers'!H$2:H$5720,'Inst. by Framework &amp; Suppliers'!$B$2:$B$5720,$B$2:$B$5336,'Inst. by Framework &amp; Suppliers'!$A$2:$A$5720,$A442)</f>
        <v>0</v>
      </c>
      <c r="I442" s="1445">
        <f>SUMIFS('Inst. by Framework &amp; Suppliers'!I$2:I$5720,'Inst. by Framework &amp; Suppliers'!$B$2:$B$5720,$B$2:$B$5336,'Inst. by Framework &amp; Suppliers'!$A$2:$A$5720,$A442)</f>
        <v>0</v>
      </c>
      <c r="J442" s="1446">
        <f>SUMIFS('Inst. by Framework &amp; Suppliers'!J$2:J$5720,'Inst. by Framework &amp; Suppliers'!$B$2:$B$5720,$B$2:$B$5336,'Inst. by Framework &amp; Suppliers'!$A$2:$A$5720,$A442)</f>
        <v>7856.02</v>
      </c>
      <c r="K442" s="24">
        <f>SUMIFS('Inst. by Framework &amp; Suppliers'!K$2:K$5720,'Inst. by Framework &amp; Suppliers'!$B$2:$B$5720,$B$2:$B$5336,'Inst. by Framework &amp; Suppliers'!$A$2:$A$5720,$A442)</f>
        <v>16931.89</v>
      </c>
      <c r="L442" s="23">
        <f t="shared" si="30"/>
        <v>106.05627000000001</v>
      </c>
      <c r="M442" s="1592">
        <f>SUMIFS('South West Spends'!$AH$1:$AH$5018,'South West Spends'!$A$1:$A$5018,'Institution by Framework Totals'!B442,'South West Spends'!$C$1:$C$5018,'Institution by Framework Totals'!A442)</f>
        <v>9075.869999999999</v>
      </c>
      <c r="N442" s="1592">
        <f t="shared" si="31"/>
        <v>122.52424499999998</v>
      </c>
      <c r="O442" s="1592">
        <f t="shared" si="32"/>
        <v>7856.02</v>
      </c>
      <c r="P442" s="1592">
        <f t="shared" si="33"/>
        <v>106.05627000000001</v>
      </c>
      <c r="Q442" s="14">
        <f t="shared" si="34"/>
        <v>228.58051499999999</v>
      </c>
    </row>
    <row r="443" spans="1:17" x14ac:dyDescent="0.2">
      <c r="A443" s="1509" t="s">
        <v>126</v>
      </c>
      <c r="B443" s="1473" t="s">
        <v>306</v>
      </c>
      <c r="C443" s="140">
        <f>VLOOKUP(B443,'Admin Fees.'!$A$1:$C$46,2,FALSE)</f>
        <v>1.35E-2</v>
      </c>
      <c r="D443" s="506">
        <f>SUMIFS('Inst. by Framework &amp; Suppliers'!$D$2:$D$5720,'Inst. by Framework &amp; Suppliers'!$A$2:$A$5720,$A443,'Inst. by Framework &amp; Suppliers'!$B$2:$B$5720,$B443)</f>
        <v>0</v>
      </c>
      <c r="E443" s="507">
        <f>SUMIFS('Inst. by Framework &amp; Suppliers'!$E$2:$E$5720,'Inst. by Framework &amp; Suppliers'!$A$2:$A$5720,$A443,'Inst. by Framework &amp; Suppliers'!$B$2:$B$5720,$B443)</f>
        <v>0</v>
      </c>
      <c r="F443" s="507">
        <f>SUMIFS('Inst. by Framework &amp; Suppliers'!F$2:F$5720,'Inst. by Framework &amp; Suppliers'!$B$2:$B$5720,$B$2:$B$5336,'Inst. by Framework &amp; Suppliers'!$A$2:$A$5720,$A443)</f>
        <v>0</v>
      </c>
      <c r="G443" s="882">
        <f>SUMIFS('Inst. by Framework &amp; Suppliers'!G$2:G$5720,'Inst. by Framework &amp; Suppliers'!$B$2:$B$5720,$B$2:$B$5336,'Inst. by Framework &amp; Suppliers'!$A$2:$A$5720,$A443)</f>
        <v>0</v>
      </c>
      <c r="H443" s="1444">
        <f>SUMIFS('Inst. by Framework &amp; Suppliers'!H$2:H$5720,'Inst. by Framework &amp; Suppliers'!$B$2:$B$5720,$B$2:$B$5336,'Inst. by Framework &amp; Suppliers'!$A$2:$A$5720,$A443)</f>
        <v>0</v>
      </c>
      <c r="I443" s="1445">
        <f>SUMIFS('Inst. by Framework &amp; Suppliers'!I$2:I$5720,'Inst. by Framework &amp; Suppliers'!$B$2:$B$5720,$B$2:$B$5336,'Inst. by Framework &amp; Suppliers'!$A$2:$A$5720,$A443)</f>
        <v>0</v>
      </c>
      <c r="J443" s="1446">
        <f>SUMIFS('Inst. by Framework &amp; Suppliers'!J$2:J$5720,'Inst. by Framework &amp; Suppliers'!$B$2:$B$5720,$B$2:$B$5336,'Inst. by Framework &amp; Suppliers'!$A$2:$A$5720,$A443)</f>
        <v>16556.259999999998</v>
      </c>
      <c r="K443" s="24">
        <f>SUMIFS('Inst. by Framework &amp; Suppliers'!K$2:K$5720,'Inst. by Framework &amp; Suppliers'!$B$2:$B$5720,$B$2:$B$5336,'Inst. by Framework &amp; Suppliers'!$A$2:$A$5720,$A443)</f>
        <v>32060.709999999995</v>
      </c>
      <c r="L443" s="23">
        <f t="shared" si="30"/>
        <v>223.50951000000001</v>
      </c>
      <c r="M443" s="1592">
        <f>SUMIFS('South West Spends'!$AH$1:$AH$5018,'South West Spends'!$A$1:$A$5018,'Institution by Framework Totals'!B443,'South West Spends'!$C$1:$C$5018,'Institution by Framework Totals'!A443)</f>
        <v>15504.449999999999</v>
      </c>
      <c r="N443" s="1592">
        <f t="shared" si="31"/>
        <v>209.31007499999998</v>
      </c>
      <c r="O443" s="1592">
        <f t="shared" si="32"/>
        <v>16556.259999999995</v>
      </c>
      <c r="P443" s="1592">
        <f t="shared" si="33"/>
        <v>223.50950999999995</v>
      </c>
      <c r="Q443" s="14">
        <f t="shared" si="34"/>
        <v>432.81958499999996</v>
      </c>
    </row>
    <row r="444" spans="1:17" x14ac:dyDescent="0.2">
      <c r="A444" s="1535" t="s">
        <v>160</v>
      </c>
      <c r="B444" s="1473" t="s">
        <v>306</v>
      </c>
      <c r="C444" s="140">
        <f>VLOOKUP(B444,'Admin Fees.'!$A$1:$C$46,2,FALSE)</f>
        <v>1.35E-2</v>
      </c>
      <c r="D444" s="506">
        <f>SUMIFS('Inst. by Framework &amp; Suppliers'!$D$2:$D$5720,'Inst. by Framework &amp; Suppliers'!$A$2:$A$5720,$A444,'Inst. by Framework &amp; Suppliers'!$B$2:$B$5720,$B444)</f>
        <v>0</v>
      </c>
      <c r="E444" s="507">
        <f>SUMIFS('Inst. by Framework &amp; Suppliers'!$E$2:$E$5720,'Inst. by Framework &amp; Suppliers'!$A$2:$A$5720,$A444,'Inst. by Framework &amp; Suppliers'!$B$2:$B$5720,$B444)</f>
        <v>0</v>
      </c>
      <c r="F444" s="507">
        <f>SUMIFS('Inst. by Framework &amp; Suppliers'!F$2:F$5720,'Inst. by Framework &amp; Suppliers'!$B$2:$B$5720,$B$2:$B$5336,'Inst. by Framework &amp; Suppliers'!$A$2:$A$5720,$A444)</f>
        <v>0</v>
      </c>
      <c r="G444" s="882">
        <f>SUMIFS('Inst. by Framework &amp; Suppliers'!G$2:G$5720,'Inst. by Framework &amp; Suppliers'!$B$2:$B$5720,$B$2:$B$5336,'Inst. by Framework &amp; Suppliers'!$A$2:$A$5720,$A444)</f>
        <v>0</v>
      </c>
      <c r="H444" s="1444">
        <f>SUMIFS('Inst. by Framework &amp; Suppliers'!H$2:H$5720,'Inst. by Framework &amp; Suppliers'!$B$2:$B$5720,$B$2:$B$5336,'Inst. by Framework &amp; Suppliers'!$A$2:$A$5720,$A444)</f>
        <v>0</v>
      </c>
      <c r="I444" s="1445">
        <f>SUMIFS('Inst. by Framework &amp; Suppliers'!I$2:I$5720,'Inst. by Framework &amp; Suppliers'!$B$2:$B$5720,$B$2:$B$5336,'Inst. by Framework &amp; Suppliers'!$A$2:$A$5720,$A444)</f>
        <v>0</v>
      </c>
      <c r="J444" s="1446">
        <f>SUMIFS('Inst. by Framework &amp; Suppliers'!J$2:J$5720,'Inst. by Framework &amp; Suppliers'!$B$2:$B$5720,$B$2:$B$5336,'Inst. by Framework &amp; Suppliers'!$A$2:$A$5720,$A444)</f>
        <v>6165.9000000000015</v>
      </c>
      <c r="K444" s="24">
        <f>SUMIFS('Inst. by Framework &amp; Suppliers'!K$2:K$5720,'Inst. by Framework &amp; Suppliers'!$B$2:$B$5720,$B$2:$B$5336,'Inst. by Framework &amp; Suppliers'!$A$2:$A$5720,$A444)</f>
        <v>14391.34</v>
      </c>
      <c r="L444" s="23">
        <f t="shared" si="30"/>
        <v>83.239650000000026</v>
      </c>
      <c r="M444" s="1592">
        <f>SUMIFS('South West Spends'!$AH$1:$AH$5018,'South West Spends'!$A$1:$A$5018,'Institution by Framework Totals'!B444,'South West Spends'!$C$1:$C$5018,'Institution by Framework Totals'!A444)</f>
        <v>8225.4399999999987</v>
      </c>
      <c r="N444" s="1592">
        <f t="shared" si="31"/>
        <v>111.04343999999998</v>
      </c>
      <c r="O444" s="1592">
        <f t="shared" si="32"/>
        <v>6165.9000000000015</v>
      </c>
      <c r="P444" s="1592">
        <f t="shared" si="33"/>
        <v>83.239650000000026</v>
      </c>
      <c r="Q444" s="14">
        <f t="shared" si="34"/>
        <v>194.28309000000002</v>
      </c>
    </row>
    <row r="445" spans="1:17" x14ac:dyDescent="0.2">
      <c r="A445" s="1557" t="s">
        <v>159</v>
      </c>
      <c r="B445" s="1473" t="s">
        <v>306</v>
      </c>
      <c r="C445" s="140">
        <f>VLOOKUP(B445,'Admin Fees.'!$A$1:$C$46,2,FALSE)</f>
        <v>1.35E-2</v>
      </c>
      <c r="D445" s="506">
        <f>SUMIFS('Inst. by Framework &amp; Suppliers'!$D$2:$D$5720,'Inst. by Framework &amp; Suppliers'!$A$2:$A$5720,$A445,'Inst. by Framework &amp; Suppliers'!$B$2:$B$5720,$B445)</f>
        <v>0</v>
      </c>
      <c r="E445" s="507">
        <f>SUMIFS('Inst. by Framework &amp; Suppliers'!$E$2:$E$5720,'Inst. by Framework &amp; Suppliers'!$A$2:$A$5720,$A445,'Inst. by Framework &amp; Suppliers'!$B$2:$B$5720,$B445)</f>
        <v>0</v>
      </c>
      <c r="F445" s="507">
        <f>SUMIFS('Inst. by Framework &amp; Suppliers'!F$2:F$5720,'Inst. by Framework &amp; Suppliers'!$B$2:$B$5720,$B$2:$B$5336,'Inst. by Framework &amp; Suppliers'!$A$2:$A$5720,$A445)</f>
        <v>0</v>
      </c>
      <c r="G445" s="882">
        <f>SUMIFS('Inst. by Framework &amp; Suppliers'!G$2:G$5720,'Inst. by Framework &amp; Suppliers'!$B$2:$B$5720,$B$2:$B$5336,'Inst. by Framework &amp; Suppliers'!$A$2:$A$5720,$A445)</f>
        <v>0</v>
      </c>
      <c r="H445" s="1444">
        <f>SUMIFS('Inst. by Framework &amp; Suppliers'!H$2:H$5720,'Inst. by Framework &amp; Suppliers'!$B$2:$B$5720,$B$2:$B$5336,'Inst. by Framework &amp; Suppliers'!$A$2:$A$5720,$A445)</f>
        <v>0</v>
      </c>
      <c r="I445" s="1445">
        <f>SUMIFS('Inst. by Framework &amp; Suppliers'!I$2:I$5720,'Inst. by Framework &amp; Suppliers'!$B$2:$B$5720,$B$2:$B$5336,'Inst. by Framework &amp; Suppliers'!$A$2:$A$5720,$A445)</f>
        <v>0</v>
      </c>
      <c r="J445" s="1446">
        <f>SUMIFS('Inst. by Framework &amp; Suppliers'!J$2:J$5720,'Inst. by Framework &amp; Suppliers'!$B$2:$B$5720,$B$2:$B$5336,'Inst. by Framework &amp; Suppliers'!$A$2:$A$5720,$A445)</f>
        <v>0</v>
      </c>
      <c r="K445" s="24">
        <f>SUMIFS('Inst. by Framework &amp; Suppliers'!K$2:K$5720,'Inst. by Framework &amp; Suppliers'!$B$2:$B$5720,$B$2:$B$5336,'Inst. by Framework &amp; Suppliers'!$A$2:$A$5720,$A445)</f>
        <v>3702.6599999999989</v>
      </c>
      <c r="L445" s="23">
        <f t="shared" si="30"/>
        <v>0</v>
      </c>
      <c r="M445" s="1592">
        <f>SUMIFS('South West Spends'!$AH$1:$AH$5018,'South West Spends'!$A$1:$A$5018,'Institution by Framework Totals'!B445,'South West Spends'!$C$1:$C$5018,'Institution by Framework Totals'!A445)</f>
        <v>3702.6599999999989</v>
      </c>
      <c r="N445" s="1592">
        <f t="shared" si="31"/>
        <v>49.985909999999983</v>
      </c>
      <c r="O445" s="1592">
        <f t="shared" si="32"/>
        <v>0</v>
      </c>
      <c r="P445" s="1592">
        <f t="shared" si="33"/>
        <v>0</v>
      </c>
      <c r="Q445" s="14">
        <f t="shared" si="34"/>
        <v>49.985909999999983</v>
      </c>
    </row>
    <row r="446" spans="1:17" x14ac:dyDescent="0.2">
      <c r="A446" s="1535" t="s">
        <v>127</v>
      </c>
      <c r="B446" s="1473" t="s">
        <v>306</v>
      </c>
      <c r="C446" s="140">
        <f>VLOOKUP(B446,'Admin Fees.'!$A$1:$C$46,2,FALSE)</f>
        <v>1.35E-2</v>
      </c>
      <c r="D446" s="506">
        <f>SUMIFS('Inst. by Framework &amp; Suppliers'!$D$2:$D$5720,'Inst. by Framework &amp; Suppliers'!$A$2:$A$5720,$A446,'Inst. by Framework &amp; Suppliers'!$B$2:$B$5720,$B446)</f>
        <v>0</v>
      </c>
      <c r="E446" s="507">
        <f>SUMIFS('Inst. by Framework &amp; Suppliers'!$E$2:$E$5720,'Inst. by Framework &amp; Suppliers'!$A$2:$A$5720,$A446,'Inst. by Framework &amp; Suppliers'!$B$2:$B$5720,$B446)</f>
        <v>0</v>
      </c>
      <c r="F446" s="507">
        <f>SUMIFS('Inst. by Framework &amp; Suppliers'!F$2:F$5720,'Inst. by Framework &amp; Suppliers'!$B$2:$B$5720,$B$2:$B$5336,'Inst. by Framework &amp; Suppliers'!$A$2:$A$5720,$A446)</f>
        <v>0</v>
      </c>
      <c r="G446" s="882">
        <f>SUMIFS('Inst. by Framework &amp; Suppliers'!G$2:G$5720,'Inst. by Framework &amp; Suppliers'!$B$2:$B$5720,$B$2:$B$5336,'Inst. by Framework &amp; Suppliers'!$A$2:$A$5720,$A446)</f>
        <v>0</v>
      </c>
      <c r="H446" s="1444">
        <f>SUMIFS('Inst. by Framework &amp; Suppliers'!H$2:H$5720,'Inst. by Framework &amp; Suppliers'!$B$2:$B$5720,$B$2:$B$5336,'Inst. by Framework &amp; Suppliers'!$A$2:$A$5720,$A446)</f>
        <v>0</v>
      </c>
      <c r="I446" s="1445">
        <f>SUMIFS('Inst. by Framework &amp; Suppliers'!I$2:I$5720,'Inst. by Framework &amp; Suppliers'!$B$2:$B$5720,$B$2:$B$5336,'Inst. by Framework &amp; Suppliers'!$A$2:$A$5720,$A446)</f>
        <v>0</v>
      </c>
      <c r="J446" s="1446">
        <f>SUMIFS('Inst. by Framework &amp; Suppliers'!J$2:J$5720,'Inst. by Framework &amp; Suppliers'!$B$2:$B$5720,$B$2:$B$5336,'Inst. by Framework &amp; Suppliers'!$A$2:$A$5720,$A446)</f>
        <v>6752.6399999999994</v>
      </c>
      <c r="K446" s="24">
        <f>SUMIFS('Inst. by Framework &amp; Suppliers'!K$2:K$5720,'Inst. by Framework &amp; Suppliers'!$B$2:$B$5720,$B$2:$B$5336,'Inst. by Framework &amp; Suppliers'!$A$2:$A$5720,$A446)</f>
        <v>15652.060000000001</v>
      </c>
      <c r="L446" s="23">
        <f t="shared" si="30"/>
        <v>91.160640000000001</v>
      </c>
      <c r="M446" s="1592">
        <f>SUMIFS('South West Spends'!$AH$1:$AH$5018,'South West Spends'!$A$1:$A$5018,'Institution by Framework Totals'!B446,'South West Spends'!$C$1:$C$5018,'Institution by Framework Totals'!A446)</f>
        <v>8899.4200000000019</v>
      </c>
      <c r="N446" s="1592">
        <f t="shared" si="31"/>
        <v>120.14217000000002</v>
      </c>
      <c r="O446" s="1592">
        <f t="shared" si="32"/>
        <v>6752.6399999999994</v>
      </c>
      <c r="P446" s="1592">
        <f t="shared" si="33"/>
        <v>91.160640000000001</v>
      </c>
      <c r="Q446" s="14">
        <f t="shared" si="34"/>
        <v>211.30281000000002</v>
      </c>
    </row>
    <row r="447" spans="1:17" x14ac:dyDescent="0.2">
      <c r="A447" s="1535" t="s">
        <v>150</v>
      </c>
      <c r="B447" s="1473" t="s">
        <v>306</v>
      </c>
      <c r="C447" s="140">
        <f>VLOOKUP(B447,'Admin Fees.'!$A$1:$C$46,2,FALSE)</f>
        <v>1.35E-2</v>
      </c>
      <c r="D447" s="506">
        <f>SUMIFS('Inst. by Framework &amp; Suppliers'!$D$2:$D$5720,'Inst. by Framework &amp; Suppliers'!$A$2:$A$5720,$A447,'Inst. by Framework &amp; Suppliers'!$B$2:$B$5720,$B447)</f>
        <v>0</v>
      </c>
      <c r="E447" s="507">
        <f>SUMIFS('Inst. by Framework &amp; Suppliers'!$E$2:$E$5720,'Inst. by Framework &amp; Suppliers'!$A$2:$A$5720,$A447,'Inst. by Framework &amp; Suppliers'!$B$2:$B$5720,$B447)</f>
        <v>0</v>
      </c>
      <c r="F447" s="507">
        <f>SUMIFS('Inst. by Framework &amp; Suppliers'!F$2:F$5720,'Inst. by Framework &amp; Suppliers'!$B$2:$B$5720,$B$2:$B$5336,'Inst. by Framework &amp; Suppliers'!$A$2:$A$5720,$A447)</f>
        <v>0</v>
      </c>
      <c r="G447" s="882">
        <f>SUMIFS('Inst. by Framework &amp; Suppliers'!G$2:G$5720,'Inst. by Framework &amp; Suppliers'!$B$2:$B$5720,$B$2:$B$5336,'Inst. by Framework &amp; Suppliers'!$A$2:$A$5720,$A447)</f>
        <v>0</v>
      </c>
      <c r="H447" s="1444">
        <f>SUMIFS('Inst. by Framework &amp; Suppliers'!H$2:H$5720,'Inst. by Framework &amp; Suppliers'!$B$2:$B$5720,$B$2:$B$5336,'Inst. by Framework &amp; Suppliers'!$A$2:$A$5720,$A447)</f>
        <v>0</v>
      </c>
      <c r="I447" s="1445">
        <f>SUMIFS('Inst. by Framework &amp; Suppliers'!I$2:I$5720,'Inst. by Framework &amp; Suppliers'!$B$2:$B$5720,$B$2:$B$5336,'Inst. by Framework &amp; Suppliers'!$A$2:$A$5720,$A447)</f>
        <v>0</v>
      </c>
      <c r="J447" s="1446">
        <f>SUMIFS('Inst. by Framework &amp; Suppliers'!J$2:J$5720,'Inst. by Framework &amp; Suppliers'!$B$2:$B$5720,$B$2:$B$5336,'Inst. by Framework &amp; Suppliers'!$A$2:$A$5720,$A447)</f>
        <v>11623.7</v>
      </c>
      <c r="K447" s="24">
        <f>SUMIFS('Inst. by Framework &amp; Suppliers'!K$2:K$5720,'Inst. by Framework &amp; Suppliers'!$B$2:$B$5720,$B$2:$B$5336,'Inst. by Framework &amp; Suppliers'!$A$2:$A$5720,$A447)</f>
        <v>27340.880000000001</v>
      </c>
      <c r="L447" s="23">
        <f t="shared" si="30"/>
        <v>156.91995000000003</v>
      </c>
      <c r="M447" s="1592">
        <f>SUMIFS('South West Spends'!$AH$1:$AH$5018,'South West Spends'!$A$1:$A$5018,'Institution by Framework Totals'!B447,'South West Spends'!$C$1:$C$5018,'Institution by Framework Totals'!A447)</f>
        <v>15717.18</v>
      </c>
      <c r="N447" s="1592">
        <f t="shared" si="31"/>
        <v>212.18192999999999</v>
      </c>
      <c r="O447" s="1592">
        <f t="shared" si="32"/>
        <v>11623.7</v>
      </c>
      <c r="P447" s="1592">
        <f t="shared" si="33"/>
        <v>156.91995000000003</v>
      </c>
      <c r="Q447" s="14">
        <f t="shared" si="34"/>
        <v>369.10188000000005</v>
      </c>
    </row>
    <row r="448" spans="1:17" x14ac:dyDescent="0.2">
      <c r="A448" s="1535" t="s">
        <v>129</v>
      </c>
      <c r="B448" s="1473" t="s">
        <v>306</v>
      </c>
      <c r="C448" s="140">
        <f>VLOOKUP(B448,'Admin Fees.'!$A$1:$C$46,2,FALSE)</f>
        <v>1.35E-2</v>
      </c>
      <c r="D448" s="506">
        <f>SUMIFS('Inst. by Framework &amp; Suppliers'!$D$2:$D$5720,'Inst. by Framework &amp; Suppliers'!$A$2:$A$5720,$A448,'Inst. by Framework &amp; Suppliers'!$B$2:$B$5720,$B448)</f>
        <v>0</v>
      </c>
      <c r="E448" s="507">
        <f>SUMIFS('Inst. by Framework &amp; Suppliers'!$E$2:$E$5720,'Inst. by Framework &amp; Suppliers'!$A$2:$A$5720,$A448,'Inst. by Framework &amp; Suppliers'!$B$2:$B$5720,$B448)</f>
        <v>0</v>
      </c>
      <c r="F448" s="507">
        <f>SUMIFS('Inst. by Framework &amp; Suppliers'!F$2:F$5720,'Inst. by Framework &amp; Suppliers'!$B$2:$B$5720,$B$2:$B$5336,'Inst. by Framework &amp; Suppliers'!$A$2:$A$5720,$A448)</f>
        <v>0</v>
      </c>
      <c r="G448" s="882">
        <f>SUMIFS('Inst. by Framework &amp; Suppliers'!G$2:G$5720,'Inst. by Framework &amp; Suppliers'!$B$2:$B$5720,$B$2:$B$5336,'Inst. by Framework &amp; Suppliers'!$A$2:$A$5720,$A448)</f>
        <v>0</v>
      </c>
      <c r="H448" s="1444">
        <f>SUMIFS('Inst. by Framework &amp; Suppliers'!H$2:H$5720,'Inst. by Framework &amp; Suppliers'!$B$2:$B$5720,$B$2:$B$5336,'Inst. by Framework &amp; Suppliers'!$A$2:$A$5720,$A448)</f>
        <v>0</v>
      </c>
      <c r="I448" s="1445">
        <f>SUMIFS('Inst. by Framework &amp; Suppliers'!I$2:I$5720,'Inst. by Framework &amp; Suppliers'!$B$2:$B$5720,$B$2:$B$5336,'Inst. by Framework &amp; Suppliers'!$A$2:$A$5720,$A448)</f>
        <v>0</v>
      </c>
      <c r="J448" s="1446">
        <f>SUMIFS('Inst. by Framework &amp; Suppliers'!J$2:J$5720,'Inst. by Framework &amp; Suppliers'!$B$2:$B$5720,$B$2:$B$5336,'Inst. by Framework &amp; Suppliers'!$A$2:$A$5720,$A448)</f>
        <v>1953.5700000000002</v>
      </c>
      <c r="K448" s="24">
        <f>SUMIFS('Inst. by Framework &amp; Suppliers'!K$2:K$5720,'Inst. by Framework &amp; Suppliers'!$B$2:$B$5720,$B$2:$B$5336,'Inst. by Framework &amp; Suppliers'!$A$2:$A$5720,$A448)</f>
        <v>5455.9400000000005</v>
      </c>
      <c r="L448" s="23">
        <f t="shared" si="30"/>
        <v>26.373195000000006</v>
      </c>
      <c r="M448" s="1592">
        <f>SUMIFS('South West Spends'!$AH$1:$AH$5018,'South West Spends'!$A$1:$A$5018,'Institution by Framework Totals'!B448,'South West Spends'!$C$1:$C$5018,'Institution by Framework Totals'!A448)</f>
        <v>3502.3700000000003</v>
      </c>
      <c r="N448" s="1592">
        <f t="shared" si="31"/>
        <v>47.281995000000002</v>
      </c>
      <c r="O448" s="1592">
        <f t="shared" si="32"/>
        <v>1953.5700000000002</v>
      </c>
      <c r="P448" s="1592">
        <f t="shared" si="33"/>
        <v>26.373195000000006</v>
      </c>
      <c r="Q448" s="14">
        <f t="shared" si="34"/>
        <v>73.655190000000005</v>
      </c>
    </row>
    <row r="449" spans="1:17" x14ac:dyDescent="0.2">
      <c r="A449" s="1535" t="s">
        <v>130</v>
      </c>
      <c r="B449" s="1473" t="s">
        <v>306</v>
      </c>
      <c r="C449" s="140">
        <f>VLOOKUP(B449,'Admin Fees.'!$A$1:$C$46,2,FALSE)</f>
        <v>1.35E-2</v>
      </c>
      <c r="D449" s="506">
        <f>SUMIFS('Inst. by Framework &amp; Suppliers'!$D$2:$D$5720,'Inst. by Framework &amp; Suppliers'!$A$2:$A$5720,$A449,'Inst. by Framework &amp; Suppliers'!$B$2:$B$5720,$B449)</f>
        <v>0</v>
      </c>
      <c r="E449" s="507">
        <f>SUMIFS('Inst. by Framework &amp; Suppliers'!$E$2:$E$5720,'Inst. by Framework &amp; Suppliers'!$A$2:$A$5720,$A449,'Inst. by Framework &amp; Suppliers'!$B$2:$B$5720,$B449)</f>
        <v>0</v>
      </c>
      <c r="F449" s="507">
        <f>SUMIFS('Inst. by Framework &amp; Suppliers'!F$2:F$5720,'Inst. by Framework &amp; Suppliers'!$B$2:$B$5720,$B$2:$B$5336,'Inst. by Framework &amp; Suppliers'!$A$2:$A$5720,$A449)</f>
        <v>0</v>
      </c>
      <c r="G449" s="882">
        <f>SUMIFS('Inst. by Framework &amp; Suppliers'!G$2:G$5720,'Inst. by Framework &amp; Suppliers'!$B$2:$B$5720,$B$2:$B$5336,'Inst. by Framework &amp; Suppliers'!$A$2:$A$5720,$A449)</f>
        <v>0</v>
      </c>
      <c r="H449" s="1444">
        <f>SUMIFS('Inst. by Framework &amp; Suppliers'!H$2:H$5720,'Inst. by Framework &amp; Suppliers'!$B$2:$B$5720,$B$2:$B$5336,'Inst. by Framework &amp; Suppliers'!$A$2:$A$5720,$A449)</f>
        <v>0</v>
      </c>
      <c r="I449" s="1445">
        <f>SUMIFS('Inst. by Framework &amp; Suppliers'!I$2:I$5720,'Inst. by Framework &amp; Suppliers'!$B$2:$B$5720,$B$2:$B$5336,'Inst. by Framework &amp; Suppliers'!$A$2:$A$5720,$A449)</f>
        <v>0</v>
      </c>
      <c r="J449" s="1446">
        <f>SUMIFS('Inst. by Framework &amp; Suppliers'!J$2:J$5720,'Inst. by Framework &amp; Suppliers'!$B$2:$B$5720,$B$2:$B$5336,'Inst. by Framework &amp; Suppliers'!$A$2:$A$5720,$A449)</f>
        <v>634.11999999999989</v>
      </c>
      <c r="K449" s="24">
        <f>SUMIFS('Inst. by Framework &amp; Suppliers'!K$2:K$5720,'Inst. by Framework &amp; Suppliers'!$B$2:$B$5720,$B$2:$B$5336,'Inst. by Framework &amp; Suppliers'!$A$2:$A$5720,$A449)</f>
        <v>1059.6199999999999</v>
      </c>
      <c r="L449" s="23">
        <f t="shared" si="30"/>
        <v>8.5606200000000001</v>
      </c>
      <c r="M449" s="1592">
        <f>SUMIFS('South West Spends'!$AH$1:$AH$5018,'South West Spends'!$A$1:$A$5018,'Institution by Framework Totals'!B449,'South West Spends'!$C$1:$C$5018,'Institution by Framework Totals'!A449)</f>
        <v>425.5</v>
      </c>
      <c r="N449" s="1592">
        <f t="shared" si="31"/>
        <v>5.7442500000000001</v>
      </c>
      <c r="O449" s="1592">
        <f t="shared" si="32"/>
        <v>634.11999999999989</v>
      </c>
      <c r="P449" s="1592">
        <f t="shared" si="33"/>
        <v>8.5606200000000001</v>
      </c>
      <c r="Q449" s="14">
        <f t="shared" si="34"/>
        <v>14.304870000000001</v>
      </c>
    </row>
    <row r="450" spans="1:17" x14ac:dyDescent="0.2">
      <c r="A450" s="1535" t="s">
        <v>131</v>
      </c>
      <c r="B450" s="1473" t="s">
        <v>306</v>
      </c>
      <c r="C450" s="140">
        <f>VLOOKUP(B450,'Admin Fees.'!$A$1:$C$46,2,FALSE)</f>
        <v>1.35E-2</v>
      </c>
      <c r="D450" s="506">
        <f>SUMIFS('Inst. by Framework &amp; Suppliers'!$D$2:$D$5720,'Inst. by Framework &amp; Suppliers'!$A$2:$A$5720,$A450,'Inst. by Framework &amp; Suppliers'!$B$2:$B$5720,$B450)</f>
        <v>0</v>
      </c>
      <c r="E450" s="507">
        <f>SUMIFS('Inst. by Framework &amp; Suppliers'!$E$2:$E$5720,'Inst. by Framework &amp; Suppliers'!$A$2:$A$5720,$A450,'Inst. by Framework &amp; Suppliers'!$B$2:$B$5720,$B450)</f>
        <v>0</v>
      </c>
      <c r="F450" s="507">
        <f>SUMIFS('Inst. by Framework &amp; Suppliers'!F$2:F$5720,'Inst. by Framework &amp; Suppliers'!$B$2:$B$5720,$B$2:$B$5336,'Inst. by Framework &amp; Suppliers'!$A$2:$A$5720,$A450)</f>
        <v>0</v>
      </c>
      <c r="G450" s="882">
        <f>SUMIFS('Inst. by Framework &amp; Suppliers'!G$2:G$5720,'Inst. by Framework &amp; Suppliers'!$B$2:$B$5720,$B$2:$B$5336,'Inst. by Framework &amp; Suppliers'!$A$2:$A$5720,$A450)</f>
        <v>0</v>
      </c>
      <c r="H450" s="1444">
        <f>SUMIFS('Inst. by Framework &amp; Suppliers'!H$2:H$5720,'Inst. by Framework &amp; Suppliers'!$B$2:$B$5720,$B$2:$B$5336,'Inst. by Framework &amp; Suppliers'!$A$2:$A$5720,$A450)</f>
        <v>0</v>
      </c>
      <c r="I450" s="1445">
        <f>SUMIFS('Inst. by Framework &amp; Suppliers'!I$2:I$5720,'Inst. by Framework &amp; Suppliers'!$B$2:$B$5720,$B$2:$B$5336,'Inst. by Framework &amp; Suppliers'!$A$2:$A$5720,$A450)</f>
        <v>0</v>
      </c>
      <c r="J450" s="1446">
        <f>SUMIFS('Inst. by Framework &amp; Suppliers'!J$2:J$5720,'Inst. by Framework &amp; Suppliers'!$B$2:$B$5720,$B$2:$B$5336,'Inst. by Framework &amp; Suppliers'!$A$2:$A$5720,$A450)</f>
        <v>36743.490000000005</v>
      </c>
      <c r="K450" s="24">
        <f>SUMIFS('Inst. by Framework &amp; Suppliers'!K$2:K$5720,'Inst. by Framework &amp; Suppliers'!$B$2:$B$5720,$B$2:$B$5336,'Inst. by Framework &amp; Suppliers'!$A$2:$A$5720,$A450)</f>
        <v>74973.12000000001</v>
      </c>
      <c r="L450" s="23">
        <f t="shared" si="30"/>
        <v>496.03711500000014</v>
      </c>
      <c r="M450" s="1592">
        <f>SUMIFS('South West Spends'!$AH$1:$AH$5018,'South West Spends'!$A$1:$A$5018,'Institution by Framework Totals'!B450,'South West Spends'!$C$1:$C$5018,'Institution by Framework Totals'!A450)</f>
        <v>38229.630000000005</v>
      </c>
      <c r="N450" s="1592">
        <f t="shared" si="31"/>
        <v>516.10000500000001</v>
      </c>
      <c r="O450" s="1592">
        <f t="shared" si="32"/>
        <v>36743.490000000005</v>
      </c>
      <c r="P450" s="1592">
        <f t="shared" si="33"/>
        <v>496.03711500000014</v>
      </c>
      <c r="Q450" s="14">
        <f t="shared" si="34"/>
        <v>1012.1371200000001</v>
      </c>
    </row>
    <row r="451" spans="1:17" x14ac:dyDescent="0.2">
      <c r="A451" s="1550" t="s">
        <v>226</v>
      </c>
      <c r="B451" s="1473" t="s">
        <v>306</v>
      </c>
      <c r="C451" s="140">
        <f>VLOOKUP(B451,'Admin Fees.'!$A$1:$C$46,2,FALSE)</f>
        <v>1.35E-2</v>
      </c>
      <c r="D451" s="506">
        <f>SUMIFS('Inst. by Framework &amp; Suppliers'!$D$2:$D$5720,'Inst. by Framework &amp; Suppliers'!$A$2:$A$5720,$A451,'Inst. by Framework &amp; Suppliers'!$B$2:$B$5720,$B451)</f>
        <v>0</v>
      </c>
      <c r="E451" s="507">
        <f>SUMIFS('Inst. by Framework &amp; Suppliers'!$E$2:$E$5720,'Inst. by Framework &amp; Suppliers'!$A$2:$A$5720,$A451,'Inst. by Framework &amp; Suppliers'!$B$2:$B$5720,$B451)</f>
        <v>0</v>
      </c>
      <c r="F451" s="507">
        <f>SUMIFS('Inst. by Framework &amp; Suppliers'!F$2:F$5720,'Inst. by Framework &amp; Suppliers'!$B$2:$B$5720,$B$2:$B$5336,'Inst. by Framework &amp; Suppliers'!$A$2:$A$5720,$A451)</f>
        <v>0</v>
      </c>
      <c r="G451" s="882">
        <f>SUMIFS('Inst. by Framework &amp; Suppliers'!G$2:G$5720,'Inst. by Framework &amp; Suppliers'!$B$2:$B$5720,$B$2:$B$5336,'Inst. by Framework &amp; Suppliers'!$A$2:$A$5720,$A451)</f>
        <v>0</v>
      </c>
      <c r="H451" s="1444">
        <f>SUMIFS('Inst. by Framework &amp; Suppliers'!H$2:H$5720,'Inst. by Framework &amp; Suppliers'!$B$2:$B$5720,$B$2:$B$5336,'Inst. by Framework &amp; Suppliers'!$A$2:$A$5720,$A451)</f>
        <v>0</v>
      </c>
      <c r="I451" s="1445">
        <f>SUMIFS('Inst. by Framework &amp; Suppliers'!I$2:I$5720,'Inst. by Framework &amp; Suppliers'!$B$2:$B$5720,$B$2:$B$5336,'Inst. by Framework &amp; Suppliers'!$A$2:$A$5720,$A451)</f>
        <v>0</v>
      </c>
      <c r="J451" s="1446">
        <f>SUMIFS('Inst. by Framework &amp; Suppliers'!J$2:J$5720,'Inst. by Framework &amp; Suppliers'!$B$2:$B$5720,$B$2:$B$5336,'Inst. by Framework &amp; Suppliers'!$A$2:$A$5720,$A451)</f>
        <v>7551.3900000000012</v>
      </c>
      <c r="K451" s="24">
        <f>SUMIFS('Inst. by Framework &amp; Suppliers'!K$2:K$5720,'Inst. by Framework &amp; Suppliers'!$B$2:$B$5720,$B$2:$B$5336,'Inst. by Framework &amp; Suppliers'!$A$2:$A$5720,$A451)</f>
        <v>14558.950000000004</v>
      </c>
      <c r="L451" s="23">
        <f t="shared" ref="L451:L514" si="35">J451*1.35%</f>
        <v>101.94376500000003</v>
      </c>
      <c r="M451" s="1592">
        <f>SUMIFS('South West Spends'!$AH$1:$AH$5018,'South West Spends'!$A$1:$A$5018,'Institution by Framework Totals'!B451,'South West Spends'!$C$1:$C$5018,'Institution by Framework Totals'!A451)</f>
        <v>7007.5600000000022</v>
      </c>
      <c r="N451" s="1592">
        <f t="shared" ref="N451:N514" si="36">M451*C451</f>
        <v>94.602060000000023</v>
      </c>
      <c r="O451" s="1592">
        <f t="shared" ref="O451:O514" si="37">K451-M451</f>
        <v>7551.3900000000021</v>
      </c>
      <c r="P451" s="1592">
        <f t="shared" ref="P451:P514" si="38">O451*1.35%</f>
        <v>101.94376500000004</v>
      </c>
      <c r="Q451" s="14">
        <f t="shared" ref="Q451:Q514" si="39">P451+N451</f>
        <v>196.54582500000006</v>
      </c>
    </row>
    <row r="452" spans="1:17" x14ac:dyDescent="0.2">
      <c r="A452" s="1535" t="s">
        <v>132</v>
      </c>
      <c r="B452" s="1473" t="s">
        <v>306</v>
      </c>
      <c r="C452" s="140">
        <f>VLOOKUP(B452,'Admin Fees.'!$A$1:$C$46,2,FALSE)</f>
        <v>1.35E-2</v>
      </c>
      <c r="D452" s="506">
        <f>SUMIFS('Inst. by Framework &amp; Suppliers'!$D$2:$D$5720,'Inst. by Framework &amp; Suppliers'!$A$2:$A$5720,$A452,'Inst. by Framework &amp; Suppliers'!$B$2:$B$5720,$B452)</f>
        <v>0</v>
      </c>
      <c r="E452" s="507">
        <f>SUMIFS('Inst. by Framework &amp; Suppliers'!$E$2:$E$5720,'Inst. by Framework &amp; Suppliers'!$A$2:$A$5720,$A452,'Inst. by Framework &amp; Suppliers'!$B$2:$B$5720,$B452)</f>
        <v>0</v>
      </c>
      <c r="F452" s="507">
        <f>SUMIFS('Inst. by Framework &amp; Suppliers'!F$2:F$5720,'Inst. by Framework &amp; Suppliers'!$B$2:$B$5720,$B$2:$B$5336,'Inst. by Framework &amp; Suppliers'!$A$2:$A$5720,$A452)</f>
        <v>0</v>
      </c>
      <c r="G452" s="882">
        <f>SUMIFS('Inst. by Framework &amp; Suppliers'!G$2:G$5720,'Inst. by Framework &amp; Suppliers'!$B$2:$B$5720,$B$2:$B$5336,'Inst. by Framework &amp; Suppliers'!$A$2:$A$5720,$A452)</f>
        <v>0</v>
      </c>
      <c r="H452" s="1444">
        <f>SUMIFS('Inst. by Framework &amp; Suppliers'!H$2:H$5720,'Inst. by Framework &amp; Suppliers'!$B$2:$B$5720,$B$2:$B$5336,'Inst. by Framework &amp; Suppliers'!$A$2:$A$5720,$A452)</f>
        <v>0</v>
      </c>
      <c r="I452" s="1445">
        <f>SUMIFS('Inst. by Framework &amp; Suppliers'!I$2:I$5720,'Inst. by Framework &amp; Suppliers'!$B$2:$B$5720,$B$2:$B$5336,'Inst. by Framework &amp; Suppliers'!$A$2:$A$5720,$A452)</f>
        <v>0</v>
      </c>
      <c r="J452" s="1446">
        <f>SUMIFS('Inst. by Framework &amp; Suppliers'!J$2:J$5720,'Inst. by Framework &amp; Suppliers'!$B$2:$B$5720,$B$2:$B$5336,'Inst. by Framework &amp; Suppliers'!$A$2:$A$5720,$A452)</f>
        <v>64.599999999999994</v>
      </c>
      <c r="K452" s="24">
        <f>SUMIFS('Inst. by Framework &amp; Suppliers'!K$2:K$5720,'Inst. by Framework &amp; Suppliers'!$B$2:$B$5720,$B$2:$B$5336,'Inst. by Framework &amp; Suppliers'!$A$2:$A$5720,$A452)</f>
        <v>134.35</v>
      </c>
      <c r="L452" s="23">
        <f t="shared" si="35"/>
        <v>0.87209999999999999</v>
      </c>
      <c r="M452" s="1592">
        <f>SUMIFS('South West Spends'!$AH$1:$AH$5018,'South West Spends'!$A$1:$A$5018,'Institution by Framework Totals'!B452,'South West Spends'!$C$1:$C$5018,'Institution by Framework Totals'!A452)</f>
        <v>69.75</v>
      </c>
      <c r="N452" s="1592">
        <f t="shared" si="36"/>
        <v>0.94162499999999993</v>
      </c>
      <c r="O452" s="1592">
        <f t="shared" si="37"/>
        <v>64.599999999999994</v>
      </c>
      <c r="P452" s="1592">
        <f t="shared" si="38"/>
        <v>0.87209999999999999</v>
      </c>
      <c r="Q452" s="14">
        <f t="shared" si="39"/>
        <v>1.8137249999999998</v>
      </c>
    </row>
    <row r="453" spans="1:17" x14ac:dyDescent="0.2">
      <c r="A453" s="1535" t="s">
        <v>133</v>
      </c>
      <c r="B453" s="1473" t="s">
        <v>306</v>
      </c>
      <c r="C453" s="140">
        <f>VLOOKUP(B453,'Admin Fees.'!$A$1:$C$46,2,FALSE)</f>
        <v>1.35E-2</v>
      </c>
      <c r="D453" s="506">
        <f>SUMIFS('Inst. by Framework &amp; Suppliers'!$D$2:$D$5720,'Inst. by Framework &amp; Suppliers'!$A$2:$A$5720,$A453,'Inst. by Framework &amp; Suppliers'!$B$2:$B$5720,$B453)</f>
        <v>0</v>
      </c>
      <c r="E453" s="507">
        <f>SUMIFS('Inst. by Framework &amp; Suppliers'!$E$2:$E$5720,'Inst. by Framework &amp; Suppliers'!$A$2:$A$5720,$A453,'Inst. by Framework &amp; Suppliers'!$B$2:$B$5720,$B453)</f>
        <v>0</v>
      </c>
      <c r="F453" s="507">
        <f>SUMIFS('Inst. by Framework &amp; Suppliers'!F$2:F$5720,'Inst. by Framework &amp; Suppliers'!$B$2:$B$5720,$B$2:$B$5336,'Inst. by Framework &amp; Suppliers'!$A$2:$A$5720,$A453)</f>
        <v>0</v>
      </c>
      <c r="G453" s="882">
        <f>SUMIFS('Inst. by Framework &amp; Suppliers'!G$2:G$5720,'Inst. by Framework &amp; Suppliers'!$B$2:$B$5720,$B$2:$B$5336,'Inst. by Framework &amp; Suppliers'!$A$2:$A$5720,$A453)</f>
        <v>0</v>
      </c>
      <c r="H453" s="1444">
        <f>SUMIFS('Inst. by Framework &amp; Suppliers'!H$2:H$5720,'Inst. by Framework &amp; Suppliers'!$B$2:$B$5720,$B$2:$B$5336,'Inst. by Framework &amp; Suppliers'!$A$2:$A$5720,$A453)</f>
        <v>0</v>
      </c>
      <c r="I453" s="1445">
        <f>SUMIFS('Inst. by Framework &amp; Suppliers'!I$2:I$5720,'Inst. by Framework &amp; Suppliers'!$B$2:$B$5720,$B$2:$B$5336,'Inst. by Framework &amp; Suppliers'!$A$2:$A$5720,$A453)</f>
        <v>0</v>
      </c>
      <c r="J453" s="1446">
        <f>SUMIFS('Inst. by Framework &amp; Suppliers'!J$2:J$5720,'Inst. by Framework &amp; Suppliers'!$B$2:$B$5720,$B$2:$B$5336,'Inst. by Framework &amp; Suppliers'!$A$2:$A$5720,$A453)</f>
        <v>907.63999999999976</v>
      </c>
      <c r="K453" s="24">
        <f>SUMIFS('Inst. by Framework &amp; Suppliers'!K$2:K$5720,'Inst. by Framework &amp; Suppliers'!$B$2:$B$5720,$B$2:$B$5336,'Inst. by Framework &amp; Suppliers'!$A$2:$A$5720,$A453)</f>
        <v>2037.2199999999998</v>
      </c>
      <c r="L453" s="23">
        <f t="shared" si="35"/>
        <v>12.253139999999998</v>
      </c>
      <c r="M453" s="1592">
        <f>SUMIFS('South West Spends'!$AH$1:$AH$5018,'South West Spends'!$A$1:$A$5018,'Institution by Framework Totals'!B453,'South West Spends'!$C$1:$C$5018,'Institution by Framework Totals'!A453)</f>
        <v>1129.5800000000002</v>
      </c>
      <c r="N453" s="1592">
        <f t="shared" si="36"/>
        <v>15.249330000000002</v>
      </c>
      <c r="O453" s="1592">
        <f t="shared" si="37"/>
        <v>907.63999999999965</v>
      </c>
      <c r="P453" s="1592">
        <f t="shared" si="38"/>
        <v>12.253139999999997</v>
      </c>
      <c r="Q453" s="14">
        <f t="shared" si="39"/>
        <v>27.502469999999999</v>
      </c>
    </row>
    <row r="454" spans="1:17" x14ac:dyDescent="0.2">
      <c r="A454" s="1557" t="s">
        <v>134</v>
      </c>
      <c r="B454" s="1473" t="s">
        <v>306</v>
      </c>
      <c r="C454" s="140">
        <f>VLOOKUP(B454,'Admin Fees.'!$A$1:$C$46,2,FALSE)</f>
        <v>1.35E-2</v>
      </c>
      <c r="D454" s="506">
        <f>SUMIFS('Inst. by Framework &amp; Suppliers'!$D$2:$D$5720,'Inst. by Framework &amp; Suppliers'!$A$2:$A$5720,$A454,'Inst. by Framework &amp; Suppliers'!$B$2:$B$5720,$B454)</f>
        <v>0</v>
      </c>
      <c r="E454" s="507">
        <f>SUMIFS('Inst. by Framework &amp; Suppliers'!$E$2:$E$5720,'Inst. by Framework &amp; Suppliers'!$A$2:$A$5720,$A454,'Inst. by Framework &amp; Suppliers'!$B$2:$B$5720,$B454)</f>
        <v>0</v>
      </c>
      <c r="F454" s="507">
        <f>SUMIFS('Inst. by Framework &amp; Suppliers'!F$2:F$5720,'Inst. by Framework &amp; Suppliers'!$B$2:$B$5720,$B$2:$B$5336,'Inst. by Framework &amp; Suppliers'!$A$2:$A$5720,$A454)</f>
        <v>0</v>
      </c>
      <c r="G454" s="882">
        <f>SUMIFS('Inst. by Framework &amp; Suppliers'!G$2:G$5720,'Inst. by Framework &amp; Suppliers'!$B$2:$B$5720,$B$2:$B$5336,'Inst. by Framework &amp; Suppliers'!$A$2:$A$5720,$A454)</f>
        <v>0</v>
      </c>
      <c r="H454" s="1444">
        <f>SUMIFS('Inst. by Framework &amp; Suppliers'!H$2:H$5720,'Inst. by Framework &amp; Suppliers'!$B$2:$B$5720,$B$2:$B$5336,'Inst. by Framework &amp; Suppliers'!$A$2:$A$5720,$A454)</f>
        <v>0</v>
      </c>
      <c r="I454" s="1445">
        <f>SUMIFS('Inst. by Framework &amp; Suppliers'!I$2:I$5720,'Inst. by Framework &amp; Suppliers'!$B$2:$B$5720,$B$2:$B$5336,'Inst. by Framework &amp; Suppliers'!$A$2:$A$5720,$A454)</f>
        <v>0</v>
      </c>
      <c r="J454" s="1446">
        <f>SUMIFS('Inst. by Framework &amp; Suppliers'!J$2:J$5720,'Inst. by Framework &amp; Suppliers'!$B$2:$B$5720,$B$2:$B$5336,'Inst. by Framework &amp; Suppliers'!$A$2:$A$5720,$A454)</f>
        <v>0</v>
      </c>
      <c r="K454" s="24">
        <f>SUMIFS('Inst. by Framework &amp; Suppliers'!K$2:K$5720,'Inst. by Framework &amp; Suppliers'!$B$2:$B$5720,$B$2:$B$5336,'Inst. by Framework &amp; Suppliers'!$A$2:$A$5720,$A454)</f>
        <v>448.49</v>
      </c>
      <c r="L454" s="23">
        <f t="shared" si="35"/>
        <v>0</v>
      </c>
      <c r="M454" s="1592">
        <f>SUMIFS('South West Spends'!$AH$1:$AH$5018,'South West Spends'!$A$1:$A$5018,'Institution by Framework Totals'!B454,'South West Spends'!$C$1:$C$5018,'Institution by Framework Totals'!A454)</f>
        <v>448.49</v>
      </c>
      <c r="N454" s="1592">
        <f t="shared" si="36"/>
        <v>6.0546150000000001</v>
      </c>
      <c r="O454" s="1592">
        <f t="shared" si="37"/>
        <v>0</v>
      </c>
      <c r="P454" s="1592">
        <f t="shared" si="38"/>
        <v>0</v>
      </c>
      <c r="Q454" s="14">
        <f t="shared" si="39"/>
        <v>6.0546150000000001</v>
      </c>
    </row>
    <row r="455" spans="1:17" x14ac:dyDescent="0.2">
      <c r="A455" s="1535" t="s">
        <v>135</v>
      </c>
      <c r="B455" s="1473" t="s">
        <v>306</v>
      </c>
      <c r="C455" s="140">
        <f>VLOOKUP(B455,'Admin Fees.'!$A$1:$C$46,2,FALSE)</f>
        <v>1.35E-2</v>
      </c>
      <c r="D455" s="506">
        <f>SUMIFS('Inst. by Framework &amp; Suppliers'!$D$2:$D$5720,'Inst. by Framework &amp; Suppliers'!$A$2:$A$5720,$A455,'Inst. by Framework &amp; Suppliers'!$B$2:$B$5720,$B455)</f>
        <v>0</v>
      </c>
      <c r="E455" s="507">
        <f>SUMIFS('Inst. by Framework &amp; Suppliers'!$E$2:$E$5720,'Inst. by Framework &amp; Suppliers'!$A$2:$A$5720,$A455,'Inst. by Framework &amp; Suppliers'!$B$2:$B$5720,$B455)</f>
        <v>0</v>
      </c>
      <c r="F455" s="507">
        <f>SUMIFS('Inst. by Framework &amp; Suppliers'!F$2:F$5720,'Inst. by Framework &amp; Suppliers'!$B$2:$B$5720,$B$2:$B$5336,'Inst. by Framework &amp; Suppliers'!$A$2:$A$5720,$A455)</f>
        <v>0</v>
      </c>
      <c r="G455" s="882">
        <f>SUMIFS('Inst. by Framework &amp; Suppliers'!G$2:G$5720,'Inst. by Framework &amp; Suppliers'!$B$2:$B$5720,$B$2:$B$5336,'Inst. by Framework &amp; Suppliers'!$A$2:$A$5720,$A455)</f>
        <v>0</v>
      </c>
      <c r="H455" s="1444">
        <f>SUMIFS('Inst. by Framework &amp; Suppliers'!H$2:H$5720,'Inst. by Framework &amp; Suppliers'!$B$2:$B$5720,$B$2:$B$5336,'Inst. by Framework &amp; Suppliers'!$A$2:$A$5720,$A455)</f>
        <v>0</v>
      </c>
      <c r="I455" s="1445">
        <f>SUMIFS('Inst. by Framework &amp; Suppliers'!I$2:I$5720,'Inst. by Framework &amp; Suppliers'!$B$2:$B$5720,$B$2:$B$5336,'Inst. by Framework &amp; Suppliers'!$A$2:$A$5720,$A455)</f>
        <v>0</v>
      </c>
      <c r="J455" s="1446">
        <f>SUMIFS('Inst. by Framework &amp; Suppliers'!J$2:J$5720,'Inst. by Framework &amp; Suppliers'!$B$2:$B$5720,$B$2:$B$5336,'Inst. by Framework &amp; Suppliers'!$A$2:$A$5720,$A455)</f>
        <v>1776.4100000000003</v>
      </c>
      <c r="K455" s="24">
        <f>SUMIFS('Inst. by Framework &amp; Suppliers'!K$2:K$5720,'Inst. by Framework &amp; Suppliers'!$B$2:$B$5720,$B$2:$B$5336,'Inst. by Framework &amp; Suppliers'!$A$2:$A$5720,$A455)</f>
        <v>4698.0300000000007</v>
      </c>
      <c r="L455" s="23">
        <f t="shared" si="35"/>
        <v>23.981535000000008</v>
      </c>
      <c r="M455" s="1592">
        <f>SUMIFS('South West Spends'!$AH$1:$AH$5018,'South West Spends'!$A$1:$A$5018,'Institution by Framework Totals'!B455,'South West Spends'!$C$1:$C$5018,'Institution by Framework Totals'!A455)</f>
        <v>2921.62</v>
      </c>
      <c r="N455" s="1592">
        <f t="shared" si="36"/>
        <v>39.441870000000002</v>
      </c>
      <c r="O455" s="1592">
        <f t="shared" si="37"/>
        <v>1776.4100000000008</v>
      </c>
      <c r="P455" s="1592">
        <f t="shared" si="38"/>
        <v>23.981535000000012</v>
      </c>
      <c r="Q455" s="14">
        <f t="shared" si="39"/>
        <v>63.423405000000017</v>
      </c>
    </row>
    <row r="456" spans="1:17" x14ac:dyDescent="0.2">
      <c r="A456" s="1535" t="s">
        <v>155</v>
      </c>
      <c r="B456" s="1473" t="s">
        <v>306</v>
      </c>
      <c r="C456" s="140">
        <f>VLOOKUP(B456,'Admin Fees.'!$A$1:$C$46,2,FALSE)</f>
        <v>1.35E-2</v>
      </c>
      <c r="D456" s="506">
        <f>SUMIFS('Inst. by Framework &amp; Suppliers'!$D$2:$D$5720,'Inst. by Framework &amp; Suppliers'!$A$2:$A$5720,$A456,'Inst. by Framework &amp; Suppliers'!$B$2:$B$5720,$B456)</f>
        <v>0</v>
      </c>
      <c r="E456" s="507">
        <f>SUMIFS('Inst. by Framework &amp; Suppliers'!$E$2:$E$5720,'Inst. by Framework &amp; Suppliers'!$A$2:$A$5720,$A456,'Inst. by Framework &amp; Suppliers'!$B$2:$B$5720,$B456)</f>
        <v>0</v>
      </c>
      <c r="F456" s="507">
        <f>SUMIFS('Inst. by Framework &amp; Suppliers'!F$2:F$5720,'Inst. by Framework &amp; Suppliers'!$B$2:$B$5720,$B$2:$B$5336,'Inst. by Framework &amp; Suppliers'!$A$2:$A$5720,$A456)</f>
        <v>0</v>
      </c>
      <c r="G456" s="882">
        <f>SUMIFS('Inst. by Framework &amp; Suppliers'!G$2:G$5720,'Inst. by Framework &amp; Suppliers'!$B$2:$B$5720,$B$2:$B$5336,'Inst. by Framework &amp; Suppliers'!$A$2:$A$5720,$A456)</f>
        <v>0</v>
      </c>
      <c r="H456" s="1444">
        <f>SUMIFS('Inst. by Framework &amp; Suppliers'!H$2:H$5720,'Inst. by Framework &amp; Suppliers'!$B$2:$B$5720,$B$2:$B$5336,'Inst. by Framework &amp; Suppliers'!$A$2:$A$5720,$A456)</f>
        <v>0</v>
      </c>
      <c r="I456" s="1445">
        <f>SUMIFS('Inst. by Framework &amp; Suppliers'!I$2:I$5720,'Inst. by Framework &amp; Suppliers'!$B$2:$B$5720,$B$2:$B$5336,'Inst. by Framework &amp; Suppliers'!$A$2:$A$5720,$A456)</f>
        <v>0</v>
      </c>
      <c r="J456" s="1446">
        <f>SUMIFS('Inst. by Framework &amp; Suppliers'!J$2:J$5720,'Inst. by Framework &amp; Suppliers'!$B$2:$B$5720,$B$2:$B$5336,'Inst. by Framework &amp; Suppliers'!$A$2:$A$5720,$A456)</f>
        <v>7734.6000000000013</v>
      </c>
      <c r="K456" s="24">
        <f>SUMIFS('Inst. by Framework &amp; Suppliers'!K$2:K$5720,'Inst. by Framework &amp; Suppliers'!$B$2:$B$5720,$B$2:$B$5336,'Inst. by Framework &amp; Suppliers'!$A$2:$A$5720,$A456)</f>
        <v>14112.100000000002</v>
      </c>
      <c r="L456" s="23">
        <f t="shared" si="35"/>
        <v>104.41710000000003</v>
      </c>
      <c r="M456" s="1592">
        <f>SUMIFS('South West Spends'!$AH$1:$AH$5018,'South West Spends'!$A$1:$A$5018,'Institution by Framework Totals'!B456,'South West Spends'!$C$1:$C$5018,'Institution by Framework Totals'!A456)</f>
        <v>6377.5</v>
      </c>
      <c r="N456" s="1592">
        <f t="shared" si="36"/>
        <v>86.096249999999998</v>
      </c>
      <c r="O456" s="1592">
        <f t="shared" si="37"/>
        <v>7734.6000000000022</v>
      </c>
      <c r="P456" s="1592">
        <f t="shared" si="38"/>
        <v>104.41710000000005</v>
      </c>
      <c r="Q456" s="14">
        <f t="shared" si="39"/>
        <v>190.51335000000006</v>
      </c>
    </row>
    <row r="457" spans="1:17" x14ac:dyDescent="0.2">
      <c r="A457" s="1535" t="s">
        <v>137</v>
      </c>
      <c r="B457" s="1473" t="s">
        <v>306</v>
      </c>
      <c r="C457" s="140">
        <f>VLOOKUP(B457,'Admin Fees.'!$A$1:$C$46,2,FALSE)</f>
        <v>1.35E-2</v>
      </c>
      <c r="D457" s="506">
        <f>SUMIFS('Inst. by Framework &amp; Suppliers'!$D$2:$D$5720,'Inst. by Framework &amp; Suppliers'!$A$2:$A$5720,$A457,'Inst. by Framework &amp; Suppliers'!$B$2:$B$5720,$B457)</f>
        <v>0</v>
      </c>
      <c r="E457" s="507">
        <f>SUMIFS('Inst. by Framework &amp; Suppliers'!$E$2:$E$5720,'Inst. by Framework &amp; Suppliers'!$A$2:$A$5720,$A457,'Inst. by Framework &amp; Suppliers'!$B$2:$B$5720,$B457)</f>
        <v>0</v>
      </c>
      <c r="F457" s="507">
        <f>SUMIFS('Inst. by Framework &amp; Suppliers'!F$2:F$5720,'Inst. by Framework &amp; Suppliers'!$B$2:$B$5720,$B$2:$B$5336,'Inst. by Framework &amp; Suppliers'!$A$2:$A$5720,$A457)</f>
        <v>0</v>
      </c>
      <c r="G457" s="882">
        <f>SUMIFS('Inst. by Framework &amp; Suppliers'!G$2:G$5720,'Inst. by Framework &amp; Suppliers'!$B$2:$B$5720,$B$2:$B$5336,'Inst. by Framework &amp; Suppliers'!$A$2:$A$5720,$A457)</f>
        <v>0</v>
      </c>
      <c r="H457" s="1444">
        <f>SUMIFS('Inst. by Framework &amp; Suppliers'!H$2:H$5720,'Inst. by Framework &amp; Suppliers'!$B$2:$B$5720,$B$2:$B$5336,'Inst. by Framework &amp; Suppliers'!$A$2:$A$5720,$A457)</f>
        <v>0</v>
      </c>
      <c r="I457" s="1445">
        <f>SUMIFS('Inst. by Framework &amp; Suppliers'!I$2:I$5720,'Inst. by Framework &amp; Suppliers'!$B$2:$B$5720,$B$2:$B$5336,'Inst. by Framework &amp; Suppliers'!$A$2:$A$5720,$A457)</f>
        <v>0</v>
      </c>
      <c r="J457" s="1446">
        <f>SUMIFS('Inst. by Framework &amp; Suppliers'!J$2:J$5720,'Inst. by Framework &amp; Suppliers'!$B$2:$B$5720,$B$2:$B$5336,'Inst. by Framework &amp; Suppliers'!$A$2:$A$5720,$A457)</f>
        <v>2039.71</v>
      </c>
      <c r="K457" s="24">
        <f>SUMIFS('Inst. by Framework &amp; Suppliers'!K$2:K$5720,'Inst. by Framework &amp; Suppliers'!$B$2:$B$5720,$B$2:$B$5336,'Inst. by Framework &amp; Suppliers'!$A$2:$A$5720,$A457)</f>
        <v>6996.17</v>
      </c>
      <c r="L457" s="23">
        <f t="shared" si="35"/>
        <v>27.536085000000003</v>
      </c>
      <c r="M457" s="1592">
        <f>SUMIFS('South West Spends'!$AH$1:$AH$5018,'South West Spends'!$A$1:$A$5018,'Institution by Framework Totals'!B457,'South West Spends'!$C$1:$C$5018,'Institution by Framework Totals'!A457)</f>
        <v>4956.4600000000009</v>
      </c>
      <c r="N457" s="1592">
        <f t="shared" si="36"/>
        <v>66.912210000000016</v>
      </c>
      <c r="O457" s="1592">
        <f t="shared" si="37"/>
        <v>2039.7099999999991</v>
      </c>
      <c r="P457" s="1592">
        <f t="shared" si="38"/>
        <v>27.536084999999993</v>
      </c>
      <c r="Q457" s="14">
        <f t="shared" si="39"/>
        <v>94.448295000000002</v>
      </c>
    </row>
    <row r="458" spans="1:17" x14ac:dyDescent="0.2">
      <c r="A458" s="1550" t="s">
        <v>254</v>
      </c>
      <c r="B458" s="1473" t="s">
        <v>306</v>
      </c>
      <c r="C458" s="140">
        <f>VLOOKUP(B458,'Admin Fees.'!$A$1:$C$46,2,FALSE)</f>
        <v>1.35E-2</v>
      </c>
      <c r="D458" s="506">
        <f>SUMIFS('Inst. by Framework &amp; Suppliers'!$D$2:$D$5720,'Inst. by Framework &amp; Suppliers'!$A$2:$A$5720,$A458,'Inst. by Framework &amp; Suppliers'!$B$2:$B$5720,$B458)</f>
        <v>0</v>
      </c>
      <c r="E458" s="507">
        <f>SUMIFS('Inst. by Framework &amp; Suppliers'!$E$2:$E$5720,'Inst. by Framework &amp; Suppliers'!$A$2:$A$5720,$A458,'Inst. by Framework &amp; Suppliers'!$B$2:$B$5720,$B458)</f>
        <v>0</v>
      </c>
      <c r="F458" s="507">
        <f>SUMIFS('Inst. by Framework &amp; Suppliers'!F$2:F$5720,'Inst. by Framework &amp; Suppliers'!$B$2:$B$5720,$B$2:$B$5336,'Inst. by Framework &amp; Suppliers'!$A$2:$A$5720,$A458)</f>
        <v>0</v>
      </c>
      <c r="G458" s="882">
        <f>SUMIFS('Inst. by Framework &amp; Suppliers'!G$2:G$5720,'Inst. by Framework &amp; Suppliers'!$B$2:$B$5720,$B$2:$B$5336,'Inst. by Framework &amp; Suppliers'!$A$2:$A$5720,$A458)</f>
        <v>0</v>
      </c>
      <c r="H458" s="1444">
        <f>SUMIFS('Inst. by Framework &amp; Suppliers'!H$2:H$5720,'Inst. by Framework &amp; Suppliers'!$B$2:$B$5720,$B$2:$B$5336,'Inst. by Framework &amp; Suppliers'!$A$2:$A$5720,$A458)</f>
        <v>0</v>
      </c>
      <c r="I458" s="1445">
        <f>SUMIFS('Inst. by Framework &amp; Suppliers'!I$2:I$5720,'Inst. by Framework &amp; Suppliers'!$B$2:$B$5720,$B$2:$B$5336,'Inst. by Framework &amp; Suppliers'!$A$2:$A$5720,$A458)</f>
        <v>0</v>
      </c>
      <c r="J458" s="1446">
        <f>SUMIFS('Inst. by Framework &amp; Suppliers'!J$2:J$5720,'Inst. by Framework &amp; Suppliers'!$B$2:$B$5720,$B$2:$B$5336,'Inst. by Framework &amp; Suppliers'!$A$2:$A$5720,$A458)</f>
        <v>695.50000000000011</v>
      </c>
      <c r="K458" s="24">
        <f>SUMIFS('Inst. by Framework &amp; Suppliers'!K$2:K$5720,'Inst. by Framework &amp; Suppliers'!$B$2:$B$5720,$B$2:$B$5336,'Inst. by Framework &amp; Suppliers'!$A$2:$A$5720,$A458)</f>
        <v>1476.3200000000002</v>
      </c>
      <c r="L458" s="23">
        <f t="shared" si="35"/>
        <v>9.3892500000000023</v>
      </c>
      <c r="M458" s="1592">
        <f>SUMIFS('South West Spends'!$AH$1:$AH$5018,'South West Spends'!$A$1:$A$5018,'Institution by Framework Totals'!B458,'South West Spends'!$C$1:$C$5018,'Institution by Framework Totals'!A458)</f>
        <v>780.82</v>
      </c>
      <c r="N458" s="1592">
        <f t="shared" si="36"/>
        <v>10.541070000000001</v>
      </c>
      <c r="O458" s="1592">
        <f t="shared" si="37"/>
        <v>695.50000000000011</v>
      </c>
      <c r="P458" s="1592">
        <f t="shared" si="38"/>
        <v>9.3892500000000023</v>
      </c>
      <c r="Q458" s="14">
        <f t="shared" si="39"/>
        <v>19.930320000000002</v>
      </c>
    </row>
    <row r="459" spans="1:17" x14ac:dyDescent="0.2">
      <c r="A459" s="1535" t="s">
        <v>138</v>
      </c>
      <c r="B459" s="1473" t="s">
        <v>306</v>
      </c>
      <c r="C459" s="140">
        <f>VLOOKUP(B459,'Admin Fees.'!$A$1:$C$46,2,FALSE)</f>
        <v>1.35E-2</v>
      </c>
      <c r="D459" s="506">
        <f>SUMIFS('Inst. by Framework &amp; Suppliers'!$D$2:$D$5720,'Inst. by Framework &amp; Suppliers'!$A$2:$A$5720,$A459,'Inst. by Framework &amp; Suppliers'!$B$2:$B$5720,$B459)</f>
        <v>0</v>
      </c>
      <c r="E459" s="507">
        <f>SUMIFS('Inst. by Framework &amp; Suppliers'!$E$2:$E$5720,'Inst. by Framework &amp; Suppliers'!$A$2:$A$5720,$A459,'Inst. by Framework &amp; Suppliers'!$B$2:$B$5720,$B459)</f>
        <v>0</v>
      </c>
      <c r="F459" s="507">
        <f>SUMIFS('Inst. by Framework &amp; Suppliers'!F$2:F$5720,'Inst. by Framework &amp; Suppliers'!$B$2:$B$5720,$B$2:$B$5336,'Inst. by Framework &amp; Suppliers'!$A$2:$A$5720,$A459)</f>
        <v>0</v>
      </c>
      <c r="G459" s="882">
        <f>SUMIFS('Inst. by Framework &amp; Suppliers'!G$2:G$5720,'Inst. by Framework &amp; Suppliers'!$B$2:$B$5720,$B$2:$B$5336,'Inst. by Framework &amp; Suppliers'!$A$2:$A$5720,$A459)</f>
        <v>0</v>
      </c>
      <c r="H459" s="1444">
        <f>SUMIFS('Inst. by Framework &amp; Suppliers'!H$2:H$5720,'Inst. by Framework &amp; Suppliers'!$B$2:$B$5720,$B$2:$B$5336,'Inst. by Framework &amp; Suppliers'!$A$2:$A$5720,$A459)</f>
        <v>0</v>
      </c>
      <c r="I459" s="1445">
        <f>SUMIFS('Inst. by Framework &amp; Suppliers'!I$2:I$5720,'Inst. by Framework &amp; Suppliers'!$B$2:$B$5720,$B$2:$B$5336,'Inst. by Framework &amp; Suppliers'!$A$2:$A$5720,$A459)</f>
        <v>0</v>
      </c>
      <c r="J459" s="1446">
        <f>SUMIFS('Inst. by Framework &amp; Suppliers'!J$2:J$5720,'Inst. by Framework &amp; Suppliers'!$B$2:$B$5720,$B$2:$B$5336,'Inst. by Framework &amp; Suppliers'!$A$2:$A$5720,$A459)</f>
        <v>558.43999999999994</v>
      </c>
      <c r="K459" s="24">
        <f>SUMIFS('Inst. by Framework &amp; Suppliers'!K$2:K$5720,'Inst. by Framework &amp; Suppliers'!$B$2:$B$5720,$B$2:$B$5336,'Inst. by Framework &amp; Suppliers'!$A$2:$A$5720,$A459)</f>
        <v>2149.25</v>
      </c>
      <c r="L459" s="23">
        <f t="shared" si="35"/>
        <v>7.5389400000000002</v>
      </c>
      <c r="M459" s="1592">
        <f>SUMIFS('South West Spends'!$AH$1:$AH$5018,'South West Spends'!$A$1:$A$5018,'Institution by Framework Totals'!B459,'South West Spends'!$C$1:$C$5018,'Institution by Framework Totals'!A459)</f>
        <v>1590.81</v>
      </c>
      <c r="N459" s="1592">
        <f t="shared" si="36"/>
        <v>21.475935</v>
      </c>
      <c r="O459" s="1592">
        <f t="shared" si="37"/>
        <v>558.44000000000005</v>
      </c>
      <c r="P459" s="1592">
        <f t="shared" si="38"/>
        <v>7.538940000000002</v>
      </c>
      <c r="Q459" s="14">
        <f t="shared" si="39"/>
        <v>29.014875000000004</v>
      </c>
    </row>
    <row r="460" spans="1:17" x14ac:dyDescent="0.2">
      <c r="A460" s="1535" t="s">
        <v>139</v>
      </c>
      <c r="B460" s="1473" t="s">
        <v>306</v>
      </c>
      <c r="C460" s="140">
        <f>VLOOKUP(B460,'Admin Fees.'!$A$1:$C$46,2,FALSE)</f>
        <v>1.35E-2</v>
      </c>
      <c r="D460" s="506">
        <f>SUMIFS('Inst. by Framework &amp; Suppliers'!$D$2:$D$5720,'Inst. by Framework &amp; Suppliers'!$A$2:$A$5720,$A460,'Inst. by Framework &amp; Suppliers'!$B$2:$B$5720,$B460)</f>
        <v>0</v>
      </c>
      <c r="E460" s="507">
        <f>SUMIFS('Inst. by Framework &amp; Suppliers'!$E$2:$E$5720,'Inst. by Framework &amp; Suppliers'!$A$2:$A$5720,$A460,'Inst. by Framework &amp; Suppliers'!$B$2:$B$5720,$B460)</f>
        <v>0</v>
      </c>
      <c r="F460" s="507">
        <f>SUMIFS('Inst. by Framework &amp; Suppliers'!F$2:F$5720,'Inst. by Framework &amp; Suppliers'!$B$2:$B$5720,$B$2:$B$5336,'Inst. by Framework &amp; Suppliers'!$A$2:$A$5720,$A460)</f>
        <v>0</v>
      </c>
      <c r="G460" s="882">
        <f>SUMIFS('Inst. by Framework &amp; Suppliers'!G$2:G$5720,'Inst. by Framework &amp; Suppliers'!$B$2:$B$5720,$B$2:$B$5336,'Inst. by Framework &amp; Suppliers'!$A$2:$A$5720,$A460)</f>
        <v>0</v>
      </c>
      <c r="H460" s="1444">
        <f>SUMIFS('Inst. by Framework &amp; Suppliers'!H$2:H$5720,'Inst. by Framework &amp; Suppliers'!$B$2:$B$5720,$B$2:$B$5336,'Inst. by Framework &amp; Suppliers'!$A$2:$A$5720,$A460)</f>
        <v>0</v>
      </c>
      <c r="I460" s="1445">
        <f>SUMIFS('Inst. by Framework &amp; Suppliers'!I$2:I$5720,'Inst. by Framework &amp; Suppliers'!$B$2:$B$5720,$B$2:$B$5336,'Inst. by Framework &amp; Suppliers'!$A$2:$A$5720,$A460)</f>
        <v>0</v>
      </c>
      <c r="J460" s="1446">
        <f>SUMIFS('Inst. by Framework &amp; Suppliers'!J$2:J$5720,'Inst. by Framework &amp; Suppliers'!$B$2:$B$5720,$B$2:$B$5336,'Inst. by Framework &amp; Suppliers'!$A$2:$A$5720,$A460)</f>
        <v>6397.8799999999992</v>
      </c>
      <c r="K460" s="24">
        <f>SUMIFS('Inst. by Framework &amp; Suppliers'!K$2:K$5720,'Inst. by Framework &amp; Suppliers'!$B$2:$B$5720,$B$2:$B$5336,'Inst. by Framework &amp; Suppliers'!$A$2:$A$5720,$A460)</f>
        <v>13465.21</v>
      </c>
      <c r="L460" s="23">
        <f t="shared" si="35"/>
        <v>86.371380000000002</v>
      </c>
      <c r="M460" s="1592">
        <f>SUMIFS('South West Spends'!$AH$1:$AH$5018,'South West Spends'!$A$1:$A$5018,'Institution by Framework Totals'!B460,'South West Spends'!$C$1:$C$5018,'Institution by Framework Totals'!A460)</f>
        <v>7067.33</v>
      </c>
      <c r="N460" s="1592">
        <f t="shared" si="36"/>
        <v>95.408954999999992</v>
      </c>
      <c r="O460" s="1592">
        <f t="shared" si="37"/>
        <v>6397.8799999999992</v>
      </c>
      <c r="P460" s="1592">
        <f t="shared" si="38"/>
        <v>86.371380000000002</v>
      </c>
      <c r="Q460" s="14">
        <f t="shared" si="39"/>
        <v>181.78033499999998</v>
      </c>
    </row>
    <row r="461" spans="1:17" x14ac:dyDescent="0.2">
      <c r="A461" s="1535" t="s">
        <v>153</v>
      </c>
      <c r="B461" s="1473" t="s">
        <v>306</v>
      </c>
      <c r="C461" s="140">
        <f>VLOOKUP(B461,'Admin Fees.'!$A$1:$C$46,2,FALSE)</f>
        <v>1.35E-2</v>
      </c>
      <c r="D461" s="506">
        <f>SUMIFS('Inst. by Framework &amp; Suppliers'!$D$2:$D$5720,'Inst. by Framework &amp; Suppliers'!$A$2:$A$5720,$A461,'Inst. by Framework &amp; Suppliers'!$B$2:$B$5720,$B461)</f>
        <v>0</v>
      </c>
      <c r="E461" s="507">
        <f>SUMIFS('Inst. by Framework &amp; Suppliers'!$E$2:$E$5720,'Inst. by Framework &amp; Suppliers'!$A$2:$A$5720,$A461,'Inst. by Framework &amp; Suppliers'!$B$2:$B$5720,$B461)</f>
        <v>0</v>
      </c>
      <c r="F461" s="507">
        <f>SUMIFS('Inst. by Framework &amp; Suppliers'!F$2:F$5720,'Inst. by Framework &amp; Suppliers'!$B$2:$B$5720,$B$2:$B$5336,'Inst. by Framework &amp; Suppliers'!$A$2:$A$5720,$A461)</f>
        <v>0</v>
      </c>
      <c r="G461" s="882">
        <f>SUMIFS('Inst. by Framework &amp; Suppliers'!G$2:G$5720,'Inst. by Framework &amp; Suppliers'!$B$2:$B$5720,$B$2:$B$5336,'Inst. by Framework &amp; Suppliers'!$A$2:$A$5720,$A461)</f>
        <v>0</v>
      </c>
      <c r="H461" s="1444">
        <f>SUMIFS('Inst. by Framework &amp; Suppliers'!H$2:H$5720,'Inst. by Framework &amp; Suppliers'!$B$2:$B$5720,$B$2:$B$5336,'Inst. by Framework &amp; Suppliers'!$A$2:$A$5720,$A461)</f>
        <v>0</v>
      </c>
      <c r="I461" s="1445">
        <f>SUMIFS('Inst. by Framework &amp; Suppliers'!I$2:I$5720,'Inst. by Framework &amp; Suppliers'!$B$2:$B$5720,$B$2:$B$5336,'Inst. by Framework &amp; Suppliers'!$A$2:$A$5720,$A461)</f>
        <v>0</v>
      </c>
      <c r="J461" s="1446">
        <f>SUMIFS('Inst. by Framework &amp; Suppliers'!J$2:J$5720,'Inst. by Framework &amp; Suppliers'!$B$2:$B$5720,$B$2:$B$5336,'Inst. by Framework &amp; Suppliers'!$A$2:$A$5720,$A461)</f>
        <v>153717.76000000001</v>
      </c>
      <c r="K461" s="24">
        <f>SUMIFS('Inst. by Framework &amp; Suppliers'!K$2:K$5720,'Inst. by Framework &amp; Suppliers'!$B$2:$B$5720,$B$2:$B$5336,'Inst. by Framework &amp; Suppliers'!$A$2:$A$5720,$A461)</f>
        <v>396269.75999999989</v>
      </c>
      <c r="L461" s="23">
        <f t="shared" si="35"/>
        <v>2075.1897600000002</v>
      </c>
      <c r="M461" s="1592">
        <f>SUMIFS('South West Spends'!$AH$1:$AH$5018,'South West Spends'!$A$1:$A$5018,'Institution by Framework Totals'!B461,'South West Spends'!$C$1:$C$5018,'Institution by Framework Totals'!A461)</f>
        <v>242551.99999999988</v>
      </c>
      <c r="N461" s="1592">
        <f t="shared" si="36"/>
        <v>3274.4519999999984</v>
      </c>
      <c r="O461" s="1592">
        <f t="shared" si="37"/>
        <v>153717.76000000001</v>
      </c>
      <c r="P461" s="1592">
        <f t="shared" si="38"/>
        <v>2075.1897600000002</v>
      </c>
      <c r="Q461" s="14">
        <f t="shared" si="39"/>
        <v>5349.6417599999986</v>
      </c>
    </row>
    <row r="462" spans="1:17" x14ac:dyDescent="0.2">
      <c r="A462" s="1535" t="s">
        <v>141</v>
      </c>
      <c r="B462" s="1473" t="s">
        <v>306</v>
      </c>
      <c r="C462" s="140">
        <f>VLOOKUP(B462,'Admin Fees.'!$A$1:$C$46,2,FALSE)</f>
        <v>1.35E-2</v>
      </c>
      <c r="D462" s="506">
        <f>SUMIFS('Inst. by Framework &amp; Suppliers'!$D$2:$D$5720,'Inst. by Framework &amp; Suppliers'!$A$2:$A$5720,$A462,'Inst. by Framework &amp; Suppliers'!$B$2:$B$5720,$B462)</f>
        <v>0</v>
      </c>
      <c r="E462" s="507">
        <f>SUMIFS('Inst. by Framework &amp; Suppliers'!$E$2:$E$5720,'Inst. by Framework &amp; Suppliers'!$A$2:$A$5720,$A462,'Inst. by Framework &amp; Suppliers'!$B$2:$B$5720,$B462)</f>
        <v>0</v>
      </c>
      <c r="F462" s="507">
        <f>SUMIFS('Inst. by Framework &amp; Suppliers'!F$2:F$5720,'Inst. by Framework &amp; Suppliers'!$B$2:$B$5720,$B$2:$B$5336,'Inst. by Framework &amp; Suppliers'!$A$2:$A$5720,$A462)</f>
        <v>0</v>
      </c>
      <c r="G462" s="882">
        <f>SUMIFS('Inst. by Framework &amp; Suppliers'!G$2:G$5720,'Inst. by Framework &amp; Suppliers'!$B$2:$B$5720,$B$2:$B$5336,'Inst. by Framework &amp; Suppliers'!$A$2:$A$5720,$A462)</f>
        <v>0</v>
      </c>
      <c r="H462" s="1444">
        <f>SUMIFS('Inst. by Framework &amp; Suppliers'!H$2:H$5720,'Inst. by Framework &amp; Suppliers'!$B$2:$B$5720,$B$2:$B$5336,'Inst. by Framework &amp; Suppliers'!$A$2:$A$5720,$A462)</f>
        <v>0</v>
      </c>
      <c r="I462" s="1445">
        <f>SUMIFS('Inst. by Framework &amp; Suppliers'!I$2:I$5720,'Inst. by Framework &amp; Suppliers'!$B$2:$B$5720,$B$2:$B$5336,'Inst. by Framework &amp; Suppliers'!$A$2:$A$5720,$A462)</f>
        <v>0</v>
      </c>
      <c r="J462" s="1446">
        <f>SUMIFS('Inst. by Framework &amp; Suppliers'!J$2:J$5720,'Inst. by Framework &amp; Suppliers'!$B$2:$B$5720,$B$2:$B$5336,'Inst. by Framework &amp; Suppliers'!$A$2:$A$5720,$A462)</f>
        <v>100325.07</v>
      </c>
      <c r="K462" s="24">
        <f>SUMIFS('Inst. by Framework &amp; Suppliers'!K$2:K$5720,'Inst. by Framework &amp; Suppliers'!$B$2:$B$5720,$B$2:$B$5336,'Inst. by Framework &amp; Suppliers'!$A$2:$A$5720,$A462)</f>
        <v>249113.92</v>
      </c>
      <c r="L462" s="23">
        <f t="shared" si="35"/>
        <v>1354.3884450000003</v>
      </c>
      <c r="M462" s="1592">
        <f>SUMIFS('South West Spends'!$AH$1:$AH$5018,'South West Spends'!$A$1:$A$5018,'Institution by Framework Totals'!B462,'South West Spends'!$C$1:$C$5018,'Institution by Framework Totals'!A462)</f>
        <v>148788.85</v>
      </c>
      <c r="N462" s="1592">
        <f t="shared" si="36"/>
        <v>2008.6494750000002</v>
      </c>
      <c r="O462" s="1592">
        <f t="shared" si="37"/>
        <v>100325.07</v>
      </c>
      <c r="P462" s="1592">
        <f t="shared" si="38"/>
        <v>1354.3884450000003</v>
      </c>
      <c r="Q462" s="14">
        <f t="shared" si="39"/>
        <v>3363.0379200000007</v>
      </c>
    </row>
    <row r="463" spans="1:17" x14ac:dyDescent="0.2">
      <c r="A463" s="1535" t="s">
        <v>142</v>
      </c>
      <c r="B463" s="1473" t="s">
        <v>306</v>
      </c>
      <c r="C463" s="140">
        <f>VLOOKUP(B463,'Admin Fees.'!$A$1:$C$46,2,FALSE)</f>
        <v>1.35E-2</v>
      </c>
      <c r="D463" s="506">
        <f>SUMIFS('Inst. by Framework &amp; Suppliers'!$D$2:$D$5720,'Inst. by Framework &amp; Suppliers'!$A$2:$A$5720,$A463,'Inst. by Framework &amp; Suppliers'!$B$2:$B$5720,$B463)</f>
        <v>0</v>
      </c>
      <c r="E463" s="507">
        <f>SUMIFS('Inst. by Framework &amp; Suppliers'!$E$2:$E$5720,'Inst. by Framework &amp; Suppliers'!$A$2:$A$5720,$A463,'Inst. by Framework &amp; Suppliers'!$B$2:$B$5720,$B463)</f>
        <v>0</v>
      </c>
      <c r="F463" s="507">
        <f>SUMIFS('Inst. by Framework &amp; Suppliers'!F$2:F$5720,'Inst. by Framework &amp; Suppliers'!$B$2:$B$5720,$B$2:$B$5336,'Inst. by Framework &amp; Suppliers'!$A$2:$A$5720,$A463)</f>
        <v>0</v>
      </c>
      <c r="G463" s="882">
        <f>SUMIFS('Inst. by Framework &amp; Suppliers'!G$2:G$5720,'Inst. by Framework &amp; Suppliers'!$B$2:$B$5720,$B$2:$B$5336,'Inst. by Framework &amp; Suppliers'!$A$2:$A$5720,$A463)</f>
        <v>0</v>
      </c>
      <c r="H463" s="1444">
        <f>SUMIFS('Inst. by Framework &amp; Suppliers'!H$2:H$5720,'Inst. by Framework &amp; Suppliers'!$B$2:$B$5720,$B$2:$B$5336,'Inst. by Framework &amp; Suppliers'!$A$2:$A$5720,$A463)</f>
        <v>0</v>
      </c>
      <c r="I463" s="1445">
        <f>SUMIFS('Inst. by Framework &amp; Suppliers'!I$2:I$5720,'Inst. by Framework &amp; Suppliers'!$B$2:$B$5720,$B$2:$B$5336,'Inst. by Framework &amp; Suppliers'!$A$2:$A$5720,$A463)</f>
        <v>0</v>
      </c>
      <c r="J463" s="1446">
        <f>SUMIFS('Inst. by Framework &amp; Suppliers'!J$2:J$5720,'Inst. by Framework &amp; Suppliers'!$B$2:$B$5720,$B$2:$B$5336,'Inst. by Framework &amp; Suppliers'!$A$2:$A$5720,$A463)</f>
        <v>31883.59</v>
      </c>
      <c r="K463" s="24">
        <f>SUMIFS('Inst. by Framework &amp; Suppliers'!K$2:K$5720,'Inst. by Framework &amp; Suppliers'!$B$2:$B$5720,$B$2:$B$5336,'Inst. by Framework &amp; Suppliers'!$A$2:$A$5720,$A463)</f>
        <v>66205.739999999991</v>
      </c>
      <c r="L463" s="23">
        <f t="shared" si="35"/>
        <v>430.42846500000007</v>
      </c>
      <c r="M463" s="1592">
        <f>SUMIFS('South West Spends'!$AH$1:$AH$5018,'South West Spends'!$A$1:$A$5018,'Institution by Framework Totals'!B463,'South West Spends'!$C$1:$C$5018,'Institution by Framework Totals'!A463)</f>
        <v>34322.149999999994</v>
      </c>
      <c r="N463" s="1592">
        <f t="shared" si="36"/>
        <v>463.34902499999993</v>
      </c>
      <c r="O463" s="1592">
        <f t="shared" si="37"/>
        <v>31883.589999999997</v>
      </c>
      <c r="P463" s="1592">
        <f t="shared" si="38"/>
        <v>430.42846500000002</v>
      </c>
      <c r="Q463" s="14">
        <f t="shared" si="39"/>
        <v>893.77748999999994</v>
      </c>
    </row>
    <row r="464" spans="1:17" x14ac:dyDescent="0.2">
      <c r="A464" s="1509" t="s">
        <v>143</v>
      </c>
      <c r="B464" s="1473" t="s">
        <v>306</v>
      </c>
      <c r="C464" s="140">
        <f>VLOOKUP(B464,'Admin Fees.'!$A$1:$C$46,2,FALSE)</f>
        <v>1.35E-2</v>
      </c>
      <c r="D464" s="506">
        <f>SUMIFS('Inst. by Framework &amp; Suppliers'!$D$2:$D$5720,'Inst. by Framework &amp; Suppliers'!$A$2:$A$5720,$A464,'Inst. by Framework &amp; Suppliers'!$B$2:$B$5720,$B464)</f>
        <v>0</v>
      </c>
      <c r="E464" s="507">
        <f>SUMIFS('Inst. by Framework &amp; Suppliers'!$E$2:$E$5720,'Inst. by Framework &amp; Suppliers'!$A$2:$A$5720,$A464,'Inst. by Framework &amp; Suppliers'!$B$2:$B$5720,$B464)</f>
        <v>0</v>
      </c>
      <c r="F464" s="507">
        <f>SUMIFS('Inst. by Framework &amp; Suppliers'!F$2:F$5720,'Inst. by Framework &amp; Suppliers'!$B$2:$B$5720,$B$2:$B$5336,'Inst. by Framework &amp; Suppliers'!$A$2:$A$5720,$A464)</f>
        <v>0</v>
      </c>
      <c r="G464" s="882">
        <f>SUMIFS('Inst. by Framework &amp; Suppliers'!G$2:G$5720,'Inst. by Framework &amp; Suppliers'!$B$2:$B$5720,$B$2:$B$5336,'Inst. by Framework &amp; Suppliers'!$A$2:$A$5720,$A464)</f>
        <v>0</v>
      </c>
      <c r="H464" s="1444">
        <f>SUMIFS('Inst. by Framework &amp; Suppliers'!H$2:H$5720,'Inst. by Framework &amp; Suppliers'!$B$2:$B$5720,$B$2:$B$5336,'Inst. by Framework &amp; Suppliers'!$A$2:$A$5720,$A464)</f>
        <v>0</v>
      </c>
      <c r="I464" s="1445">
        <f>SUMIFS('Inst. by Framework &amp; Suppliers'!I$2:I$5720,'Inst. by Framework &amp; Suppliers'!$B$2:$B$5720,$B$2:$B$5336,'Inst. by Framework &amp; Suppliers'!$A$2:$A$5720,$A464)</f>
        <v>0</v>
      </c>
      <c r="J464" s="1446">
        <f>SUMIFS('Inst. by Framework &amp; Suppliers'!J$2:J$5720,'Inst. by Framework &amp; Suppliers'!$B$2:$B$5720,$B$2:$B$5336,'Inst. by Framework &amp; Suppliers'!$A$2:$A$5720,$A464)</f>
        <v>83630.02</v>
      </c>
      <c r="K464" s="24">
        <f>SUMIFS('Inst. by Framework &amp; Suppliers'!K$2:K$5720,'Inst. by Framework &amp; Suppliers'!$B$2:$B$5720,$B$2:$B$5336,'Inst. by Framework &amp; Suppliers'!$A$2:$A$5720,$A464)</f>
        <v>152978.79</v>
      </c>
      <c r="L464" s="23">
        <f t="shared" si="35"/>
        <v>1129.0052700000001</v>
      </c>
      <c r="M464" s="1592">
        <f>SUMIFS('South West Spends'!$AH$1:$AH$5018,'South West Spends'!$A$1:$A$5018,'Institution by Framework Totals'!B464,'South West Spends'!$C$1:$C$5018,'Institution by Framework Totals'!A464)</f>
        <v>69348.77</v>
      </c>
      <c r="N464" s="1592">
        <f t="shared" si="36"/>
        <v>936.208395</v>
      </c>
      <c r="O464" s="1592">
        <f t="shared" si="37"/>
        <v>83630.02</v>
      </c>
      <c r="P464" s="1592">
        <f t="shared" si="38"/>
        <v>1129.0052700000001</v>
      </c>
      <c r="Q464" s="14">
        <f t="shared" si="39"/>
        <v>2065.2136650000002</v>
      </c>
    </row>
    <row r="465" spans="1:17" x14ac:dyDescent="0.2">
      <c r="A465" s="1509" t="s">
        <v>144</v>
      </c>
      <c r="B465" s="1473" t="s">
        <v>306</v>
      </c>
      <c r="C465" s="140">
        <f>VLOOKUP(B465,'Admin Fees.'!$A$1:$C$46,2,FALSE)</f>
        <v>1.35E-2</v>
      </c>
      <c r="D465" s="506">
        <f>SUMIFS('Inst. by Framework &amp; Suppliers'!$D$2:$D$5720,'Inst. by Framework &amp; Suppliers'!$A$2:$A$5720,$A465,'Inst. by Framework &amp; Suppliers'!$B$2:$B$5720,$B465)</f>
        <v>0</v>
      </c>
      <c r="E465" s="507">
        <f>SUMIFS('Inst. by Framework &amp; Suppliers'!$E$2:$E$5720,'Inst. by Framework &amp; Suppliers'!$A$2:$A$5720,$A465,'Inst. by Framework &amp; Suppliers'!$B$2:$B$5720,$B465)</f>
        <v>0</v>
      </c>
      <c r="F465" s="507">
        <f>SUMIFS('Inst. by Framework &amp; Suppliers'!F$2:F$5720,'Inst. by Framework &amp; Suppliers'!$B$2:$B$5720,$B$2:$B$5336,'Inst. by Framework &amp; Suppliers'!$A$2:$A$5720,$A465)</f>
        <v>0</v>
      </c>
      <c r="G465" s="882">
        <f>SUMIFS('Inst. by Framework &amp; Suppliers'!G$2:G$5720,'Inst. by Framework &amp; Suppliers'!$B$2:$B$5720,$B$2:$B$5336,'Inst. by Framework &amp; Suppliers'!$A$2:$A$5720,$A465)</f>
        <v>0</v>
      </c>
      <c r="H465" s="1444">
        <f>SUMIFS('Inst. by Framework &amp; Suppliers'!H$2:H$5720,'Inst. by Framework &amp; Suppliers'!$B$2:$B$5720,$B$2:$B$5336,'Inst. by Framework &amp; Suppliers'!$A$2:$A$5720,$A465)</f>
        <v>0</v>
      </c>
      <c r="I465" s="1445">
        <f>SUMIFS('Inst. by Framework &amp; Suppliers'!I$2:I$5720,'Inst. by Framework &amp; Suppliers'!$B$2:$B$5720,$B$2:$B$5336,'Inst. by Framework &amp; Suppliers'!$A$2:$A$5720,$A465)</f>
        <v>0</v>
      </c>
      <c r="J465" s="1446">
        <f>SUMIFS('Inst. by Framework &amp; Suppliers'!J$2:J$5720,'Inst. by Framework &amp; Suppliers'!$B$2:$B$5720,$B$2:$B$5336,'Inst. by Framework &amp; Suppliers'!$A$2:$A$5720,$A465)</f>
        <v>83398.059999999983</v>
      </c>
      <c r="K465" s="24">
        <f>SUMIFS('Inst. by Framework &amp; Suppliers'!K$2:K$5720,'Inst. by Framework &amp; Suppliers'!$B$2:$B$5720,$B$2:$B$5336,'Inst. by Framework &amp; Suppliers'!$A$2:$A$5720,$A465)</f>
        <v>167896.78</v>
      </c>
      <c r="L465" s="23">
        <f t="shared" si="35"/>
        <v>1125.8738099999998</v>
      </c>
      <c r="M465" s="1592">
        <f>SUMIFS('South West Spends'!$AH$1:$AH$5018,'South West Spends'!$A$1:$A$5018,'Institution by Framework Totals'!B465,'South West Spends'!$C$1:$C$5018,'Institution by Framework Totals'!A465)</f>
        <v>84498.719999999987</v>
      </c>
      <c r="N465" s="1592">
        <f t="shared" si="36"/>
        <v>1140.7327199999997</v>
      </c>
      <c r="O465" s="1592">
        <f t="shared" si="37"/>
        <v>83398.060000000012</v>
      </c>
      <c r="P465" s="1592">
        <f t="shared" si="38"/>
        <v>1125.8738100000003</v>
      </c>
      <c r="Q465" s="14">
        <f t="shared" si="39"/>
        <v>2266.60653</v>
      </c>
    </row>
    <row r="466" spans="1:17" x14ac:dyDescent="0.2">
      <c r="A466" s="1509" t="s">
        <v>170</v>
      </c>
      <c r="B466" s="1473" t="s">
        <v>306</v>
      </c>
      <c r="C466" s="140">
        <f>VLOOKUP(B466,'Admin Fees.'!$A$1:$C$46,2,FALSE)</f>
        <v>1.35E-2</v>
      </c>
      <c r="D466" s="506">
        <f>SUMIFS('Inst. by Framework &amp; Suppliers'!$D$2:$D$5720,'Inst. by Framework &amp; Suppliers'!$A$2:$A$5720,$A466,'Inst. by Framework &amp; Suppliers'!$B$2:$B$5720,$B466)</f>
        <v>0</v>
      </c>
      <c r="E466" s="507">
        <f>SUMIFS('Inst. by Framework &amp; Suppliers'!$E$2:$E$5720,'Inst. by Framework &amp; Suppliers'!$A$2:$A$5720,$A466,'Inst. by Framework &amp; Suppliers'!$B$2:$B$5720,$B466)</f>
        <v>0</v>
      </c>
      <c r="F466" s="507">
        <f>SUMIFS('Inst. by Framework &amp; Suppliers'!F$2:F$5720,'Inst. by Framework &amp; Suppliers'!$B$2:$B$5720,$B$2:$B$5336,'Inst. by Framework &amp; Suppliers'!$A$2:$A$5720,$A466)</f>
        <v>0</v>
      </c>
      <c r="G466" s="882">
        <f>SUMIFS('Inst. by Framework &amp; Suppliers'!G$2:G$5720,'Inst. by Framework &amp; Suppliers'!$B$2:$B$5720,$B$2:$B$5336,'Inst. by Framework &amp; Suppliers'!$A$2:$A$5720,$A466)</f>
        <v>0</v>
      </c>
      <c r="H466" s="1444">
        <f>SUMIFS('Inst. by Framework &amp; Suppliers'!H$2:H$5720,'Inst. by Framework &amp; Suppliers'!$B$2:$B$5720,$B$2:$B$5336,'Inst. by Framework &amp; Suppliers'!$A$2:$A$5720,$A466)</f>
        <v>0</v>
      </c>
      <c r="I466" s="1445">
        <f>SUMIFS('Inst. by Framework &amp; Suppliers'!I$2:I$5720,'Inst. by Framework &amp; Suppliers'!$B$2:$B$5720,$B$2:$B$5336,'Inst. by Framework &amp; Suppliers'!$A$2:$A$5720,$A466)</f>
        <v>0</v>
      </c>
      <c r="J466" s="1446">
        <f>SUMIFS('Inst. by Framework &amp; Suppliers'!J$2:J$5720,'Inst. by Framework &amp; Suppliers'!$B$2:$B$5720,$B$2:$B$5336,'Inst. by Framework &amp; Suppliers'!$A$2:$A$5720,$A466)</f>
        <v>59092.44</v>
      </c>
      <c r="K466" s="24">
        <f>SUMIFS('Inst. by Framework &amp; Suppliers'!K$2:K$5720,'Inst. by Framework &amp; Suppliers'!$B$2:$B$5720,$B$2:$B$5336,'Inst. by Framework &amp; Suppliers'!$A$2:$A$5720,$A466)</f>
        <v>169350.6</v>
      </c>
      <c r="L466" s="23">
        <f t="shared" si="35"/>
        <v>797.74794000000009</v>
      </c>
      <c r="M466" s="1592">
        <f>SUMIFS('South West Spends'!$AH$1:$AH$5018,'South West Spends'!$A$1:$A$5018,'Institution by Framework Totals'!B466,'South West Spends'!$C$1:$C$5018,'Institution by Framework Totals'!A466)</f>
        <v>110258.16</v>
      </c>
      <c r="N466" s="1592">
        <f t="shared" si="36"/>
        <v>1488.48516</v>
      </c>
      <c r="O466" s="1592">
        <f t="shared" si="37"/>
        <v>59092.44</v>
      </c>
      <c r="P466" s="1592">
        <f t="shared" si="38"/>
        <v>797.74794000000009</v>
      </c>
      <c r="Q466" s="14">
        <f t="shared" si="39"/>
        <v>2286.2330999999999</v>
      </c>
    </row>
    <row r="467" spans="1:17" x14ac:dyDescent="0.2">
      <c r="A467" s="1509" t="s">
        <v>146</v>
      </c>
      <c r="B467" s="1473" t="s">
        <v>306</v>
      </c>
      <c r="C467" s="140">
        <f>VLOOKUP(B467,'Admin Fees.'!$A$1:$C$46,2,FALSE)</f>
        <v>1.35E-2</v>
      </c>
      <c r="D467" s="506">
        <f>SUMIFS('Inst. by Framework &amp; Suppliers'!$D$2:$D$5720,'Inst. by Framework &amp; Suppliers'!$A$2:$A$5720,$A467,'Inst. by Framework &amp; Suppliers'!$B$2:$B$5720,$B467)</f>
        <v>0</v>
      </c>
      <c r="E467" s="507">
        <f>SUMIFS('Inst. by Framework &amp; Suppliers'!$E$2:$E$5720,'Inst. by Framework &amp; Suppliers'!$A$2:$A$5720,$A467,'Inst. by Framework &amp; Suppliers'!$B$2:$B$5720,$B467)</f>
        <v>0</v>
      </c>
      <c r="F467" s="507">
        <f>SUMIFS('Inst. by Framework &amp; Suppliers'!F$2:F$5720,'Inst. by Framework &amp; Suppliers'!$B$2:$B$5720,$B$2:$B$5336,'Inst. by Framework &amp; Suppliers'!$A$2:$A$5720,$A467)</f>
        <v>0</v>
      </c>
      <c r="G467" s="882">
        <f>SUMIFS('Inst. by Framework &amp; Suppliers'!G$2:G$5720,'Inst. by Framework &amp; Suppliers'!$B$2:$B$5720,$B$2:$B$5336,'Inst. by Framework &amp; Suppliers'!$A$2:$A$5720,$A467)</f>
        <v>0</v>
      </c>
      <c r="H467" s="1444">
        <f>SUMIFS('Inst. by Framework &amp; Suppliers'!H$2:H$5720,'Inst. by Framework &amp; Suppliers'!$B$2:$B$5720,$B$2:$B$5336,'Inst. by Framework &amp; Suppliers'!$A$2:$A$5720,$A467)</f>
        <v>0</v>
      </c>
      <c r="I467" s="1445">
        <f>SUMIFS('Inst. by Framework &amp; Suppliers'!I$2:I$5720,'Inst. by Framework &amp; Suppliers'!$B$2:$B$5720,$B$2:$B$5336,'Inst. by Framework &amp; Suppliers'!$A$2:$A$5720,$A467)</f>
        <v>0</v>
      </c>
      <c r="J467" s="1446">
        <f>SUMIFS('Inst. by Framework &amp; Suppliers'!J$2:J$5720,'Inst. by Framework &amp; Suppliers'!$B$2:$B$5720,$B$2:$B$5336,'Inst. by Framework &amp; Suppliers'!$A$2:$A$5720,$A467)</f>
        <v>21130.940000000002</v>
      </c>
      <c r="K467" s="24">
        <f>SUMIFS('Inst. by Framework &amp; Suppliers'!K$2:K$5720,'Inst. by Framework &amp; Suppliers'!$B$2:$B$5720,$B$2:$B$5336,'Inst. by Framework &amp; Suppliers'!$A$2:$A$5720,$A467)</f>
        <v>42775.12</v>
      </c>
      <c r="L467" s="23">
        <f t="shared" si="35"/>
        <v>285.26769000000007</v>
      </c>
      <c r="M467" s="1592">
        <f>SUMIFS('South West Spends'!$AH$1:$AH$5018,'South West Spends'!$A$1:$A$5018,'Institution by Framework Totals'!B467,'South West Spends'!$C$1:$C$5018,'Institution by Framework Totals'!A467)</f>
        <v>21644.18</v>
      </c>
      <c r="N467" s="1592">
        <f t="shared" si="36"/>
        <v>292.19643000000002</v>
      </c>
      <c r="O467" s="1592">
        <f t="shared" si="37"/>
        <v>21130.940000000002</v>
      </c>
      <c r="P467" s="1592">
        <f t="shared" si="38"/>
        <v>285.26769000000007</v>
      </c>
      <c r="Q467" s="14">
        <f t="shared" si="39"/>
        <v>577.46412000000009</v>
      </c>
    </row>
    <row r="468" spans="1:17" x14ac:dyDescent="0.2">
      <c r="A468" s="1535" t="s">
        <v>147</v>
      </c>
      <c r="B468" s="1473" t="s">
        <v>306</v>
      </c>
      <c r="C468" s="140">
        <f>VLOOKUP(B468,'Admin Fees.'!$A$1:$C$46,2,FALSE)</f>
        <v>1.35E-2</v>
      </c>
      <c r="D468" s="506">
        <f>SUMIFS('Inst. by Framework &amp; Suppliers'!$D$2:$D$5720,'Inst. by Framework &amp; Suppliers'!$A$2:$A$5720,$A468,'Inst. by Framework &amp; Suppliers'!$B$2:$B$5720,$B468)</f>
        <v>0</v>
      </c>
      <c r="E468" s="507">
        <f>SUMIFS('Inst. by Framework &amp; Suppliers'!$E$2:$E$5720,'Inst. by Framework &amp; Suppliers'!$A$2:$A$5720,$A468,'Inst. by Framework &amp; Suppliers'!$B$2:$B$5720,$B468)</f>
        <v>0</v>
      </c>
      <c r="F468" s="507">
        <f>SUMIFS('Inst. by Framework &amp; Suppliers'!F$2:F$5720,'Inst. by Framework &amp; Suppliers'!$B$2:$B$5720,$B$2:$B$5336,'Inst. by Framework &amp; Suppliers'!$A$2:$A$5720,$A468)</f>
        <v>0</v>
      </c>
      <c r="G468" s="882">
        <f>SUMIFS('Inst. by Framework &amp; Suppliers'!G$2:G$5720,'Inst. by Framework &amp; Suppliers'!$B$2:$B$5720,$B$2:$B$5336,'Inst. by Framework &amp; Suppliers'!$A$2:$A$5720,$A468)</f>
        <v>0</v>
      </c>
      <c r="H468" s="1444">
        <f>SUMIFS('Inst. by Framework &amp; Suppliers'!H$2:H$5720,'Inst. by Framework &amp; Suppliers'!$B$2:$B$5720,$B$2:$B$5336,'Inst. by Framework &amp; Suppliers'!$A$2:$A$5720,$A468)</f>
        <v>0</v>
      </c>
      <c r="I468" s="1445">
        <f>SUMIFS('Inst. by Framework &amp; Suppliers'!I$2:I$5720,'Inst. by Framework &amp; Suppliers'!$B$2:$B$5720,$B$2:$B$5336,'Inst. by Framework &amp; Suppliers'!$A$2:$A$5720,$A468)</f>
        <v>0</v>
      </c>
      <c r="J468" s="1446">
        <f>SUMIFS('Inst. by Framework &amp; Suppliers'!J$2:J$5720,'Inst. by Framework &amp; Suppliers'!$B$2:$B$5720,$B$2:$B$5336,'Inst. by Framework &amp; Suppliers'!$A$2:$A$5720,$A468)</f>
        <v>13842.2</v>
      </c>
      <c r="K468" s="24">
        <f>SUMIFS('Inst. by Framework &amp; Suppliers'!K$2:K$5720,'Inst. by Framework &amp; Suppliers'!$B$2:$B$5720,$B$2:$B$5336,'Inst. by Framework &amp; Suppliers'!$A$2:$A$5720,$A468)</f>
        <v>32305.850000000002</v>
      </c>
      <c r="L468" s="23">
        <f t="shared" si="35"/>
        <v>186.86970000000002</v>
      </c>
      <c r="M468" s="1592">
        <f>SUMIFS('South West Spends'!$AH$1:$AH$5018,'South West Spends'!$A$1:$A$5018,'Institution by Framework Totals'!B468,'South West Spends'!$C$1:$C$5018,'Institution by Framework Totals'!A468)</f>
        <v>18463.650000000001</v>
      </c>
      <c r="N468" s="1592">
        <f t="shared" si="36"/>
        <v>249.25927500000003</v>
      </c>
      <c r="O468" s="1592">
        <f t="shared" si="37"/>
        <v>13842.2</v>
      </c>
      <c r="P468" s="1592">
        <f t="shared" si="38"/>
        <v>186.86970000000002</v>
      </c>
      <c r="Q468" s="14">
        <f t="shared" si="39"/>
        <v>436.12897500000008</v>
      </c>
    </row>
    <row r="469" spans="1:17" x14ac:dyDescent="0.2">
      <c r="A469" s="15" t="s">
        <v>124</v>
      </c>
      <c r="B469" s="13" t="s">
        <v>38</v>
      </c>
      <c r="C469" s="140">
        <f>VLOOKUP(B469,'Admin Fees.'!$A$1:$C$46,2,FALSE)</f>
        <v>0.01</v>
      </c>
      <c r="D469" s="506">
        <f>SUMIFS('Inst. by Framework &amp; Suppliers'!$D$2:$D$5720,'Inst. by Framework &amp; Suppliers'!$A$2:$A$5720,$A469,'Inst. by Framework &amp; Suppliers'!$B$2:$B$5720,$B469)</f>
        <v>0</v>
      </c>
      <c r="E469" s="507">
        <f>SUMIFS('Inst. by Framework &amp; Suppliers'!$E$2:$E$5720,'Inst. by Framework &amp; Suppliers'!$A$2:$A$5720,$A469,'Inst. by Framework &amp; Suppliers'!$B$2:$B$5720,$B469)</f>
        <v>4050.5800000000008</v>
      </c>
      <c r="F469" s="507">
        <f>SUMIFS('Inst. by Framework &amp; Suppliers'!F$2:F$5720,'Inst. by Framework &amp; Suppliers'!$B$2:$B$5720,$B$2:$B$5336,'Inst. by Framework &amp; Suppliers'!$A$2:$A$5720,$A469)</f>
        <v>15374.88</v>
      </c>
      <c r="G469" s="882">
        <f>SUMIFS('Inst. by Framework &amp; Suppliers'!G$2:G$5720,'Inst. by Framework &amp; Suppliers'!$B$2:$B$5720,$B$2:$B$5336,'Inst. by Framework &amp; Suppliers'!$A$2:$A$5720,$A469)</f>
        <v>5031.6400000000012</v>
      </c>
      <c r="H469" s="1444">
        <f>SUMIFS('Inst. by Framework &amp; Suppliers'!H$2:H$5720,'Inst. by Framework &amp; Suppliers'!$B$2:$B$5720,$B$2:$B$5336,'Inst. by Framework &amp; Suppliers'!$A$2:$A$5720,$A469)</f>
        <v>0</v>
      </c>
      <c r="I469" s="1445">
        <f>SUMIFS('Inst. by Framework &amp; Suppliers'!I$2:I$5720,'Inst. by Framework &amp; Suppliers'!$B$2:$B$5720,$B$2:$B$5336,'Inst. by Framework &amp; Suppliers'!$A$2:$A$5720,$A469)</f>
        <v>0</v>
      </c>
      <c r="J469" s="1446">
        <f>SUMIFS('Inst. by Framework &amp; Suppliers'!J$2:J$5720,'Inst. by Framework &amp; Suppliers'!$B$2:$B$5720,$B$2:$B$5336,'Inst. by Framework &amp; Suppliers'!$A$2:$A$5720,$A469)</f>
        <v>0</v>
      </c>
      <c r="K469" s="24">
        <f>SUMIFS('Inst. by Framework &amp; Suppliers'!K$2:K$5720,'Inst. by Framework &amp; Suppliers'!$B$2:$B$5720,$B$2:$B$5336,'Inst. by Framework &amp; Suppliers'!$A$2:$A$5720,$A469)</f>
        <v>0</v>
      </c>
      <c r="L469" s="23">
        <f t="shared" si="35"/>
        <v>0</v>
      </c>
      <c r="M469" s="1592">
        <f>SUMIFS('South West Spends'!$AH$1:$AH$5018,'South West Spends'!$A$1:$A$5018,'Institution by Framework Totals'!B469,'South West Spends'!$C$1:$C$5018,'Institution by Framework Totals'!A469)</f>
        <v>0</v>
      </c>
      <c r="N469" s="1592">
        <f t="shared" si="36"/>
        <v>0</v>
      </c>
      <c r="O469" s="1592">
        <f t="shared" si="37"/>
        <v>0</v>
      </c>
      <c r="P469" s="1592">
        <f t="shared" si="38"/>
        <v>0</v>
      </c>
      <c r="Q469" s="14">
        <f t="shared" si="39"/>
        <v>0</v>
      </c>
    </row>
    <row r="470" spans="1:17" x14ac:dyDescent="0.2">
      <c r="A470" s="15" t="s">
        <v>158</v>
      </c>
      <c r="B470" s="13" t="s">
        <v>38</v>
      </c>
      <c r="C470" s="140">
        <f>VLOOKUP(B470,'Admin Fees.'!$A$1:$C$46,2,FALSE)</f>
        <v>0.01</v>
      </c>
      <c r="D470" s="506">
        <f>SUMIFS('Inst. by Framework &amp; Suppliers'!$D$2:$D$5720,'Inst. by Framework &amp; Suppliers'!$A$2:$A$5720,$A470,'Inst. by Framework &amp; Suppliers'!$B$2:$B$5720,$B470)</f>
        <v>30307.9</v>
      </c>
      <c r="E470" s="507">
        <f>SUMIFS('Inst. by Framework &amp; Suppliers'!$E$2:$E$5720,'Inst. by Framework &amp; Suppliers'!$A$2:$A$5720,$A470,'Inst. by Framework &amp; Suppliers'!$B$2:$B$5720,$B470)</f>
        <v>22351</v>
      </c>
      <c r="F470" s="507">
        <f>SUMIFS('Inst. by Framework &amp; Suppliers'!F$2:F$5720,'Inst. by Framework &amp; Suppliers'!$B$2:$B$5720,$B$2:$B$5336,'Inst. by Framework &amp; Suppliers'!$A$2:$A$5720,$A470)</f>
        <v>5525.25</v>
      </c>
      <c r="G470" s="882">
        <f>SUMIFS('Inst. by Framework &amp; Suppliers'!G$2:G$5720,'Inst. by Framework &amp; Suppliers'!$B$2:$B$5720,$B$2:$B$5336,'Inst. by Framework &amp; Suppliers'!$A$2:$A$5720,$A470)</f>
        <v>0</v>
      </c>
      <c r="H470" s="1444">
        <f>SUMIFS('Inst. by Framework &amp; Suppliers'!H$2:H$5720,'Inst. by Framework &amp; Suppliers'!$B$2:$B$5720,$B$2:$B$5336,'Inst. by Framework &amp; Suppliers'!$A$2:$A$5720,$A470)</f>
        <v>0</v>
      </c>
      <c r="I470" s="1445">
        <f>SUMIFS('Inst. by Framework &amp; Suppliers'!I$2:I$5720,'Inst. by Framework &amp; Suppliers'!$B$2:$B$5720,$B$2:$B$5336,'Inst. by Framework &amp; Suppliers'!$A$2:$A$5720,$A470)</f>
        <v>0</v>
      </c>
      <c r="J470" s="1446">
        <f>SUMIFS('Inst. by Framework &amp; Suppliers'!J$2:J$5720,'Inst. by Framework &amp; Suppliers'!$B$2:$B$5720,$B$2:$B$5336,'Inst. by Framework &amp; Suppliers'!$A$2:$A$5720,$A470)</f>
        <v>0</v>
      </c>
      <c r="K470" s="24">
        <f>SUMIFS('Inst. by Framework &amp; Suppliers'!K$2:K$5720,'Inst. by Framework &amp; Suppliers'!$B$2:$B$5720,$B$2:$B$5336,'Inst. by Framework &amp; Suppliers'!$A$2:$A$5720,$A470)</f>
        <v>0</v>
      </c>
      <c r="L470" s="23">
        <f t="shared" si="35"/>
        <v>0</v>
      </c>
      <c r="M470" s="1592">
        <f>SUMIFS('South West Spends'!$AH$1:$AH$5018,'South West Spends'!$A$1:$A$5018,'Institution by Framework Totals'!B470,'South West Spends'!$C$1:$C$5018,'Institution by Framework Totals'!A470)</f>
        <v>0</v>
      </c>
      <c r="N470" s="1592">
        <f t="shared" si="36"/>
        <v>0</v>
      </c>
      <c r="O470" s="1592">
        <f t="shared" si="37"/>
        <v>0</v>
      </c>
      <c r="P470" s="1592">
        <f t="shared" si="38"/>
        <v>0</v>
      </c>
      <c r="Q470" s="14">
        <f t="shared" si="39"/>
        <v>0</v>
      </c>
    </row>
    <row r="471" spans="1:17" x14ac:dyDescent="0.2">
      <c r="A471" s="15" t="s">
        <v>125</v>
      </c>
      <c r="B471" s="13" t="s">
        <v>38</v>
      </c>
      <c r="C471" s="140">
        <f>VLOOKUP(B471,'Admin Fees.'!$A$1:$C$46,2,FALSE)</f>
        <v>0.01</v>
      </c>
      <c r="D471" s="506">
        <f>SUMIFS('Inst. by Framework &amp; Suppliers'!$D$2:$D$5720,'Inst. by Framework &amp; Suppliers'!$A$2:$A$5720,$A471,'Inst. by Framework &amp; Suppliers'!$B$2:$B$5720,$B471)</f>
        <v>35437.599999999999</v>
      </c>
      <c r="E471" s="507">
        <f>SUMIFS('Inst. by Framework &amp; Suppliers'!$E$2:$E$5720,'Inst. by Framework &amp; Suppliers'!$A$2:$A$5720,$A471,'Inst. by Framework &amp; Suppliers'!$B$2:$B$5720,$B471)</f>
        <v>37023.819999999992</v>
      </c>
      <c r="F471" s="507">
        <f>SUMIFS('Inst. by Framework &amp; Suppliers'!F$2:F$5720,'Inst. by Framework &amp; Suppliers'!$B$2:$B$5720,$B$2:$B$5336,'Inst. by Framework &amp; Suppliers'!$A$2:$A$5720,$A471)</f>
        <v>25582.94</v>
      </c>
      <c r="G471" s="882">
        <f>SUMIFS('Inst. by Framework &amp; Suppliers'!G$2:G$5720,'Inst. by Framework &amp; Suppliers'!$B$2:$B$5720,$B$2:$B$5336,'Inst. by Framework &amp; Suppliers'!$A$2:$A$5720,$A471)</f>
        <v>10574.220000000001</v>
      </c>
      <c r="H471" s="1444">
        <f>SUMIFS('Inst. by Framework &amp; Suppliers'!H$2:H$5720,'Inst. by Framework &amp; Suppliers'!$B$2:$B$5720,$B$2:$B$5336,'Inst. by Framework &amp; Suppliers'!$A$2:$A$5720,$A471)</f>
        <v>0</v>
      </c>
      <c r="I471" s="1445">
        <f>SUMIFS('Inst. by Framework &amp; Suppliers'!I$2:I$5720,'Inst. by Framework &amp; Suppliers'!$B$2:$B$5720,$B$2:$B$5336,'Inst. by Framework &amp; Suppliers'!$A$2:$A$5720,$A471)</f>
        <v>0</v>
      </c>
      <c r="J471" s="1446">
        <f>SUMIFS('Inst. by Framework &amp; Suppliers'!J$2:J$5720,'Inst. by Framework &amp; Suppliers'!$B$2:$B$5720,$B$2:$B$5336,'Inst. by Framework &amp; Suppliers'!$A$2:$A$5720,$A471)</f>
        <v>0</v>
      </c>
      <c r="K471" s="24">
        <f>SUMIFS('Inst. by Framework &amp; Suppliers'!K$2:K$5720,'Inst. by Framework &amp; Suppliers'!$B$2:$B$5720,$B$2:$B$5336,'Inst. by Framework &amp; Suppliers'!$A$2:$A$5720,$A471)</f>
        <v>0</v>
      </c>
      <c r="L471" s="23">
        <f t="shared" si="35"/>
        <v>0</v>
      </c>
      <c r="M471" s="1592">
        <f>SUMIFS('South West Spends'!$AH$1:$AH$5018,'South West Spends'!$A$1:$A$5018,'Institution by Framework Totals'!B471,'South West Spends'!$C$1:$C$5018,'Institution by Framework Totals'!A471)</f>
        <v>0</v>
      </c>
      <c r="N471" s="1592">
        <f t="shared" si="36"/>
        <v>0</v>
      </c>
      <c r="O471" s="1592">
        <f t="shared" si="37"/>
        <v>0</v>
      </c>
      <c r="P471" s="1592">
        <f t="shared" si="38"/>
        <v>0</v>
      </c>
      <c r="Q471" s="14">
        <f t="shared" si="39"/>
        <v>0</v>
      </c>
    </row>
    <row r="472" spans="1:17" x14ac:dyDescent="0.2">
      <c r="A472" s="15" t="s">
        <v>126</v>
      </c>
      <c r="B472" s="13" t="s">
        <v>38</v>
      </c>
      <c r="C472" s="140">
        <f>VLOOKUP(B472,'Admin Fees.'!$A$1:$C$46,2,FALSE)</f>
        <v>0.01</v>
      </c>
      <c r="D472" s="506">
        <f>SUMIFS('Inst. by Framework &amp; Suppliers'!$D$2:$D$5720,'Inst. by Framework &amp; Suppliers'!$A$2:$A$5720,$A472,'Inst. by Framework &amp; Suppliers'!$B$2:$B$5720,$B472)</f>
        <v>41415.959999999992</v>
      </c>
      <c r="E472" s="507">
        <f>SUMIFS('Inst. by Framework &amp; Suppliers'!$E$2:$E$5720,'Inst. by Framework &amp; Suppliers'!$A$2:$A$5720,$A472,'Inst. by Framework &amp; Suppliers'!$B$2:$B$5720,$B472)</f>
        <v>55628.959999999999</v>
      </c>
      <c r="F472" s="507">
        <f>SUMIFS('Inst. by Framework &amp; Suppliers'!F$2:F$5720,'Inst. by Framework &amp; Suppliers'!$B$2:$B$5720,$B$2:$B$5336,'Inst. by Framework &amp; Suppliers'!$A$2:$A$5720,$A472)</f>
        <v>37905.050000000003</v>
      </c>
      <c r="G472" s="882">
        <f>SUMIFS('Inst. by Framework &amp; Suppliers'!G$2:G$5720,'Inst. by Framework &amp; Suppliers'!$B$2:$B$5720,$B$2:$B$5336,'Inst. by Framework &amp; Suppliers'!$A$2:$A$5720,$A472)</f>
        <v>11345.010000000002</v>
      </c>
      <c r="H472" s="1444">
        <f>SUMIFS('Inst. by Framework &amp; Suppliers'!H$2:H$5720,'Inst. by Framework &amp; Suppliers'!$B$2:$B$5720,$B$2:$B$5336,'Inst. by Framework &amp; Suppliers'!$A$2:$A$5720,$A472)</f>
        <v>0</v>
      </c>
      <c r="I472" s="1445">
        <f>SUMIFS('Inst. by Framework &amp; Suppliers'!I$2:I$5720,'Inst. by Framework &amp; Suppliers'!$B$2:$B$5720,$B$2:$B$5336,'Inst. by Framework &amp; Suppliers'!$A$2:$A$5720,$A472)</f>
        <v>0</v>
      </c>
      <c r="J472" s="1446">
        <f>SUMIFS('Inst. by Framework &amp; Suppliers'!J$2:J$5720,'Inst. by Framework &amp; Suppliers'!$B$2:$B$5720,$B$2:$B$5336,'Inst. by Framework &amp; Suppliers'!$A$2:$A$5720,$A472)</f>
        <v>0</v>
      </c>
      <c r="K472" s="24">
        <f>SUMIFS('Inst. by Framework &amp; Suppliers'!K$2:K$5720,'Inst. by Framework &amp; Suppliers'!$B$2:$B$5720,$B$2:$B$5336,'Inst. by Framework &amp; Suppliers'!$A$2:$A$5720,$A472)</f>
        <v>0</v>
      </c>
      <c r="L472" s="23">
        <f t="shared" si="35"/>
        <v>0</v>
      </c>
      <c r="M472" s="1592">
        <f>SUMIFS('South West Spends'!$AH$1:$AH$5018,'South West Spends'!$A$1:$A$5018,'Institution by Framework Totals'!B472,'South West Spends'!$C$1:$C$5018,'Institution by Framework Totals'!A472)</f>
        <v>0</v>
      </c>
      <c r="N472" s="1592">
        <f t="shared" si="36"/>
        <v>0</v>
      </c>
      <c r="O472" s="1592">
        <f t="shared" si="37"/>
        <v>0</v>
      </c>
      <c r="P472" s="1592">
        <f t="shared" si="38"/>
        <v>0</v>
      </c>
      <c r="Q472" s="14">
        <f t="shared" si="39"/>
        <v>0</v>
      </c>
    </row>
    <row r="473" spans="1:17" x14ac:dyDescent="0.2">
      <c r="A473" s="15" t="s">
        <v>161</v>
      </c>
      <c r="B473" s="13" t="s">
        <v>38</v>
      </c>
      <c r="C473" s="140">
        <f>VLOOKUP(B473,'Admin Fees.'!$A$1:$C$46,2,FALSE)</f>
        <v>0.01</v>
      </c>
      <c r="D473" s="506">
        <f>SUMIFS('Inst. by Framework &amp; Suppliers'!$D$2:$D$5720,'Inst. by Framework &amp; Suppliers'!$A$2:$A$5720,$A473,'Inst. by Framework &amp; Suppliers'!$B$2:$B$5720,$B473)</f>
        <v>0</v>
      </c>
      <c r="E473" s="507">
        <f>SUMIFS('Inst. by Framework &amp; Suppliers'!$E$2:$E$5720,'Inst. by Framework &amp; Suppliers'!$A$2:$A$5720,$A473,'Inst. by Framework &amp; Suppliers'!$B$2:$B$5720,$B473)</f>
        <v>349.5</v>
      </c>
      <c r="F473" s="507">
        <f>SUMIFS('Inst. by Framework &amp; Suppliers'!F$2:F$5720,'Inst. by Framework &amp; Suppliers'!$B$2:$B$5720,$B$2:$B$5336,'Inst. by Framework &amp; Suppliers'!$A$2:$A$5720,$A473)</f>
        <v>0</v>
      </c>
      <c r="G473" s="882">
        <f>SUMIFS('Inst. by Framework &amp; Suppliers'!G$2:G$5720,'Inst. by Framework &amp; Suppliers'!$B$2:$B$5720,$B$2:$B$5336,'Inst. by Framework &amp; Suppliers'!$A$2:$A$5720,$A473)</f>
        <v>0</v>
      </c>
      <c r="H473" s="1444">
        <f>SUMIFS('Inst. by Framework &amp; Suppliers'!H$2:H$5720,'Inst. by Framework &amp; Suppliers'!$B$2:$B$5720,$B$2:$B$5336,'Inst. by Framework &amp; Suppliers'!$A$2:$A$5720,$A473)</f>
        <v>0</v>
      </c>
      <c r="I473" s="1445">
        <f>SUMIFS('Inst. by Framework &amp; Suppliers'!I$2:I$5720,'Inst. by Framework &amp; Suppliers'!$B$2:$B$5720,$B$2:$B$5336,'Inst. by Framework &amp; Suppliers'!$A$2:$A$5720,$A473)</f>
        <v>0</v>
      </c>
      <c r="J473" s="1446">
        <f>SUMIFS('Inst. by Framework &amp; Suppliers'!J$2:J$5720,'Inst. by Framework &amp; Suppliers'!$B$2:$B$5720,$B$2:$B$5336,'Inst. by Framework &amp; Suppliers'!$A$2:$A$5720,$A473)</f>
        <v>0</v>
      </c>
      <c r="K473" s="24">
        <f>SUMIFS('Inst. by Framework &amp; Suppliers'!K$2:K$5720,'Inst. by Framework &amp; Suppliers'!$B$2:$B$5720,$B$2:$B$5336,'Inst. by Framework &amp; Suppliers'!$A$2:$A$5720,$A473)</f>
        <v>0</v>
      </c>
      <c r="L473" s="23">
        <f t="shared" si="35"/>
        <v>0</v>
      </c>
      <c r="M473" s="1592">
        <f>SUMIFS('South West Spends'!$AH$1:$AH$5018,'South West Spends'!$A$1:$A$5018,'Institution by Framework Totals'!B473,'South West Spends'!$C$1:$C$5018,'Institution by Framework Totals'!A473)</f>
        <v>0</v>
      </c>
      <c r="N473" s="1592">
        <f t="shared" si="36"/>
        <v>0</v>
      </c>
      <c r="O473" s="1592">
        <f t="shared" si="37"/>
        <v>0</v>
      </c>
      <c r="P473" s="1592">
        <f t="shared" si="38"/>
        <v>0</v>
      </c>
      <c r="Q473" s="14">
        <f t="shared" si="39"/>
        <v>0</v>
      </c>
    </row>
    <row r="474" spans="1:17" x14ac:dyDescent="0.2">
      <c r="A474" s="15" t="s">
        <v>159</v>
      </c>
      <c r="B474" s="13" t="s">
        <v>38</v>
      </c>
      <c r="C474" s="140">
        <f>VLOOKUP(B474,'Admin Fees.'!$A$1:$C$46,2,FALSE)</f>
        <v>0.01</v>
      </c>
      <c r="D474" s="506">
        <f>SUMIFS('Inst. by Framework &amp; Suppliers'!$D$2:$D$5720,'Inst. by Framework &amp; Suppliers'!$A$2:$A$5720,$A474,'Inst. by Framework &amp; Suppliers'!$B$2:$B$5720,$B474)</f>
        <v>5696.76</v>
      </c>
      <c r="E474" s="507">
        <f>SUMIFS('Inst. by Framework &amp; Suppliers'!$E$2:$E$5720,'Inst. by Framework &amp; Suppliers'!$A$2:$A$5720,$A474,'Inst. by Framework &amp; Suppliers'!$B$2:$B$5720,$B474)</f>
        <v>2743.8999999999996</v>
      </c>
      <c r="F474" s="507">
        <f>SUMIFS('Inst. by Framework &amp; Suppliers'!F$2:F$5720,'Inst. by Framework &amp; Suppliers'!$B$2:$B$5720,$B$2:$B$5336,'Inst. by Framework &amp; Suppliers'!$A$2:$A$5720,$A474)</f>
        <v>2405.6800000000003</v>
      </c>
      <c r="G474" s="882">
        <f>SUMIFS('Inst. by Framework &amp; Suppliers'!G$2:G$5720,'Inst. by Framework &amp; Suppliers'!$B$2:$B$5720,$B$2:$B$5336,'Inst. by Framework &amp; Suppliers'!$A$2:$A$5720,$A474)</f>
        <v>1183.23</v>
      </c>
      <c r="H474" s="1444">
        <f>SUMIFS('Inst. by Framework &amp; Suppliers'!H$2:H$5720,'Inst. by Framework &amp; Suppliers'!$B$2:$B$5720,$B$2:$B$5336,'Inst. by Framework &amp; Suppliers'!$A$2:$A$5720,$A474)</f>
        <v>0</v>
      </c>
      <c r="I474" s="1445">
        <f>SUMIFS('Inst. by Framework &amp; Suppliers'!I$2:I$5720,'Inst. by Framework &amp; Suppliers'!$B$2:$B$5720,$B$2:$B$5336,'Inst. by Framework &amp; Suppliers'!$A$2:$A$5720,$A474)</f>
        <v>0</v>
      </c>
      <c r="J474" s="1446">
        <f>SUMIFS('Inst. by Framework &amp; Suppliers'!J$2:J$5720,'Inst. by Framework &amp; Suppliers'!$B$2:$B$5720,$B$2:$B$5336,'Inst. by Framework &amp; Suppliers'!$A$2:$A$5720,$A474)</f>
        <v>0</v>
      </c>
      <c r="K474" s="24">
        <f>SUMIFS('Inst. by Framework &amp; Suppliers'!K$2:K$5720,'Inst. by Framework &amp; Suppliers'!$B$2:$B$5720,$B$2:$B$5336,'Inst. by Framework &amp; Suppliers'!$A$2:$A$5720,$A474)</f>
        <v>0</v>
      </c>
      <c r="L474" s="23">
        <f t="shared" si="35"/>
        <v>0</v>
      </c>
      <c r="M474" s="1592">
        <f>SUMIFS('South West Spends'!$AH$1:$AH$5018,'South West Spends'!$A$1:$A$5018,'Institution by Framework Totals'!B474,'South West Spends'!$C$1:$C$5018,'Institution by Framework Totals'!A474)</f>
        <v>0</v>
      </c>
      <c r="N474" s="1592">
        <f t="shared" si="36"/>
        <v>0</v>
      </c>
      <c r="O474" s="1592">
        <f t="shared" si="37"/>
        <v>0</v>
      </c>
      <c r="P474" s="1592">
        <f t="shared" si="38"/>
        <v>0</v>
      </c>
      <c r="Q474" s="14">
        <f t="shared" si="39"/>
        <v>0</v>
      </c>
    </row>
    <row r="475" spans="1:17" x14ac:dyDescent="0.2">
      <c r="A475" s="15" t="s">
        <v>149</v>
      </c>
      <c r="B475" s="13" t="s">
        <v>38</v>
      </c>
      <c r="C475" s="140">
        <f>VLOOKUP(B475,'Admin Fees.'!$A$1:$C$46,2,FALSE)</f>
        <v>0.01</v>
      </c>
      <c r="D475" s="506">
        <f>SUMIFS('Inst. by Framework &amp; Suppliers'!$D$2:$D$5720,'Inst. by Framework &amp; Suppliers'!$A$2:$A$5720,$A475,'Inst. by Framework &amp; Suppliers'!$B$2:$B$5720,$B475)</f>
        <v>2255.34</v>
      </c>
      <c r="E475" s="507">
        <f>SUMIFS('Inst. by Framework &amp; Suppliers'!$E$2:$E$5720,'Inst. by Framework &amp; Suppliers'!$A$2:$A$5720,$A475,'Inst. by Framework &amp; Suppliers'!$B$2:$B$5720,$B475)</f>
        <v>114.66</v>
      </c>
      <c r="F475" s="507">
        <f>SUMIFS('Inst. by Framework &amp; Suppliers'!F$2:F$5720,'Inst. by Framework &amp; Suppliers'!$B$2:$B$5720,$B$2:$B$5336,'Inst. by Framework &amp; Suppliers'!$A$2:$A$5720,$A475)</f>
        <v>0</v>
      </c>
      <c r="G475" s="882">
        <f>SUMIFS('Inst. by Framework &amp; Suppliers'!G$2:G$5720,'Inst. by Framework &amp; Suppliers'!$B$2:$B$5720,$B$2:$B$5336,'Inst. by Framework &amp; Suppliers'!$A$2:$A$5720,$A475)</f>
        <v>0</v>
      </c>
      <c r="H475" s="1444">
        <f>SUMIFS('Inst. by Framework &amp; Suppliers'!H$2:H$5720,'Inst. by Framework &amp; Suppliers'!$B$2:$B$5720,$B$2:$B$5336,'Inst. by Framework &amp; Suppliers'!$A$2:$A$5720,$A475)</f>
        <v>0</v>
      </c>
      <c r="I475" s="1445">
        <f>SUMIFS('Inst. by Framework &amp; Suppliers'!I$2:I$5720,'Inst. by Framework &amp; Suppliers'!$B$2:$B$5720,$B$2:$B$5336,'Inst. by Framework &amp; Suppliers'!$A$2:$A$5720,$A475)</f>
        <v>0</v>
      </c>
      <c r="J475" s="1446">
        <f>SUMIFS('Inst. by Framework &amp; Suppliers'!J$2:J$5720,'Inst. by Framework &amp; Suppliers'!$B$2:$B$5720,$B$2:$B$5336,'Inst. by Framework &amp; Suppliers'!$A$2:$A$5720,$A475)</f>
        <v>0</v>
      </c>
      <c r="K475" s="24">
        <f>SUMIFS('Inst. by Framework &amp; Suppliers'!K$2:K$5720,'Inst. by Framework &amp; Suppliers'!$B$2:$B$5720,$B$2:$B$5336,'Inst. by Framework &amp; Suppliers'!$A$2:$A$5720,$A475)</f>
        <v>0</v>
      </c>
      <c r="L475" s="23">
        <f t="shared" si="35"/>
        <v>0</v>
      </c>
      <c r="M475" s="1592">
        <f>SUMIFS('South West Spends'!$AH$1:$AH$5018,'South West Spends'!$A$1:$A$5018,'Institution by Framework Totals'!B475,'South West Spends'!$C$1:$C$5018,'Institution by Framework Totals'!A475)</f>
        <v>0</v>
      </c>
      <c r="N475" s="1592">
        <f t="shared" si="36"/>
        <v>0</v>
      </c>
      <c r="O475" s="1592">
        <f t="shared" si="37"/>
        <v>0</v>
      </c>
      <c r="P475" s="1592">
        <f t="shared" si="38"/>
        <v>0</v>
      </c>
      <c r="Q475" s="14">
        <f t="shared" si="39"/>
        <v>0</v>
      </c>
    </row>
    <row r="476" spans="1:17" x14ac:dyDescent="0.2">
      <c r="A476" s="26" t="s">
        <v>127</v>
      </c>
      <c r="B476" s="27" t="s">
        <v>38</v>
      </c>
      <c r="C476" s="141">
        <f>VLOOKUP(B476,'Admin Fees.'!$A$1:$C$46,2,FALSE)</f>
        <v>0.01</v>
      </c>
      <c r="D476" s="506">
        <f>SUMIFS('Inst. by Framework &amp; Suppliers'!$D$2:$D$5720,'Inst. by Framework &amp; Suppliers'!$A$2:$A$5720,$A476,'Inst. by Framework &amp; Suppliers'!$B$2:$B$5720,$B476)</f>
        <v>5870.52</v>
      </c>
      <c r="E476" s="507">
        <f>SUMIFS('Inst. by Framework &amp; Suppliers'!$E$2:$E$5720,'Inst. by Framework &amp; Suppliers'!$A$2:$A$5720,$A476,'Inst. by Framework &amp; Suppliers'!$B$2:$B$5720,$B476)</f>
        <v>5439.67</v>
      </c>
      <c r="F476" s="507">
        <f>SUMIFS('Inst. by Framework &amp; Suppliers'!F$2:F$5720,'Inst. by Framework &amp; Suppliers'!$B$2:$B$5720,$B$2:$B$5336,'Inst. by Framework &amp; Suppliers'!$A$2:$A$5720,$A476)</f>
        <v>15540.43</v>
      </c>
      <c r="G476" s="882">
        <f>SUMIFS('Inst. by Framework &amp; Suppliers'!G$2:G$5720,'Inst. by Framework &amp; Suppliers'!$B$2:$B$5720,$B$2:$B$5336,'Inst. by Framework &amp; Suppliers'!$A$2:$A$5720,$A476)</f>
        <v>5804.72</v>
      </c>
      <c r="H476" s="1444">
        <f>SUMIFS('Inst. by Framework &amp; Suppliers'!H$2:H$5720,'Inst. by Framework &amp; Suppliers'!$B$2:$B$5720,$B$2:$B$5336,'Inst. by Framework &amp; Suppliers'!$A$2:$A$5720,$A476)</f>
        <v>0</v>
      </c>
      <c r="I476" s="1445">
        <f>SUMIFS('Inst. by Framework &amp; Suppliers'!I$2:I$5720,'Inst. by Framework &amp; Suppliers'!$B$2:$B$5720,$B$2:$B$5336,'Inst. by Framework &amp; Suppliers'!$A$2:$A$5720,$A476)</f>
        <v>0</v>
      </c>
      <c r="J476" s="1446">
        <f>SUMIFS('Inst. by Framework &amp; Suppliers'!J$2:J$5720,'Inst. by Framework &amp; Suppliers'!$B$2:$B$5720,$B$2:$B$5336,'Inst. by Framework &amp; Suppliers'!$A$2:$A$5720,$A476)</f>
        <v>0</v>
      </c>
      <c r="K476" s="24">
        <f>SUMIFS('Inst. by Framework &amp; Suppliers'!K$2:K$5720,'Inst. by Framework &amp; Suppliers'!$B$2:$B$5720,$B$2:$B$5336,'Inst. by Framework &amp; Suppliers'!$A$2:$A$5720,$A476)</f>
        <v>0</v>
      </c>
      <c r="L476" s="23">
        <f t="shared" si="35"/>
        <v>0</v>
      </c>
      <c r="M476" s="1592">
        <f>SUMIFS('South West Spends'!$AH$1:$AH$5018,'South West Spends'!$A$1:$A$5018,'Institution by Framework Totals'!B476,'South West Spends'!$C$1:$C$5018,'Institution by Framework Totals'!A476)</f>
        <v>0</v>
      </c>
      <c r="N476" s="1592">
        <f t="shared" si="36"/>
        <v>0</v>
      </c>
      <c r="O476" s="1592">
        <f t="shared" si="37"/>
        <v>0</v>
      </c>
      <c r="P476" s="1592">
        <f t="shared" si="38"/>
        <v>0</v>
      </c>
      <c r="Q476" s="14">
        <f t="shared" si="39"/>
        <v>0</v>
      </c>
    </row>
    <row r="477" spans="1:17" x14ac:dyDescent="0.2">
      <c r="A477" s="26" t="s">
        <v>128</v>
      </c>
      <c r="B477" s="27" t="s">
        <v>38</v>
      </c>
      <c r="C477" s="141">
        <f>VLOOKUP(B477,'Admin Fees.'!$A$1:$C$46,2,FALSE)</f>
        <v>0.01</v>
      </c>
      <c r="D477" s="506">
        <f>SUMIFS('Inst. by Framework &amp; Suppliers'!$D$2:$D$5720,'Inst. by Framework &amp; Suppliers'!$A$2:$A$5720,$A477,'Inst. by Framework &amp; Suppliers'!$B$2:$B$5720,$B477)</f>
        <v>14708.349999999999</v>
      </c>
      <c r="E477" s="507">
        <f>SUMIFS('Inst. by Framework &amp; Suppliers'!$E$2:$E$5720,'Inst. by Framework &amp; Suppliers'!$A$2:$A$5720,$A477,'Inst. by Framework &amp; Suppliers'!$B$2:$B$5720,$B477)</f>
        <v>7613.09</v>
      </c>
      <c r="F477" s="507">
        <f>SUMIFS('Inst. by Framework &amp; Suppliers'!F$2:F$5720,'Inst. by Framework &amp; Suppliers'!$B$2:$B$5720,$B$2:$B$5336,'Inst. by Framework &amp; Suppliers'!$A$2:$A$5720,$A477)</f>
        <v>1101.96</v>
      </c>
      <c r="G477" s="882">
        <f>SUMIFS('Inst. by Framework &amp; Suppliers'!G$2:G$5720,'Inst. by Framework &amp; Suppliers'!$B$2:$B$5720,$B$2:$B$5336,'Inst. by Framework &amp; Suppliers'!$A$2:$A$5720,$A477)</f>
        <v>790.77</v>
      </c>
      <c r="H477" s="1444">
        <f>SUMIFS('Inst. by Framework &amp; Suppliers'!H$2:H$5720,'Inst. by Framework &amp; Suppliers'!$B$2:$B$5720,$B$2:$B$5336,'Inst. by Framework &amp; Suppliers'!$A$2:$A$5720,$A477)</f>
        <v>0</v>
      </c>
      <c r="I477" s="1445">
        <f>SUMIFS('Inst. by Framework &amp; Suppliers'!I$2:I$5720,'Inst. by Framework &amp; Suppliers'!$B$2:$B$5720,$B$2:$B$5336,'Inst. by Framework &amp; Suppliers'!$A$2:$A$5720,$A477)</f>
        <v>0</v>
      </c>
      <c r="J477" s="1446">
        <f>SUMIFS('Inst. by Framework &amp; Suppliers'!J$2:J$5720,'Inst. by Framework &amp; Suppliers'!$B$2:$B$5720,$B$2:$B$5336,'Inst. by Framework &amp; Suppliers'!$A$2:$A$5720,$A477)</f>
        <v>0</v>
      </c>
      <c r="K477" s="24">
        <f>SUMIFS('Inst. by Framework &amp; Suppliers'!K$2:K$5720,'Inst. by Framework &amp; Suppliers'!$B$2:$B$5720,$B$2:$B$5336,'Inst. by Framework &amp; Suppliers'!$A$2:$A$5720,$A477)</f>
        <v>0</v>
      </c>
      <c r="L477" s="23">
        <f t="shared" si="35"/>
        <v>0</v>
      </c>
      <c r="M477" s="1592">
        <f>SUMIFS('South West Spends'!$AH$1:$AH$5018,'South West Spends'!$A$1:$A$5018,'Institution by Framework Totals'!B477,'South West Spends'!$C$1:$C$5018,'Institution by Framework Totals'!A477)</f>
        <v>0</v>
      </c>
      <c r="N477" s="1592">
        <f t="shared" si="36"/>
        <v>0</v>
      </c>
      <c r="O477" s="1592">
        <f t="shared" si="37"/>
        <v>0</v>
      </c>
      <c r="P477" s="1592">
        <f t="shared" si="38"/>
        <v>0</v>
      </c>
      <c r="Q477" s="14">
        <f t="shared" si="39"/>
        <v>0</v>
      </c>
    </row>
    <row r="478" spans="1:17" x14ac:dyDescent="0.2">
      <c r="A478" s="26" t="s">
        <v>129</v>
      </c>
      <c r="B478" s="27" t="s">
        <v>38</v>
      </c>
      <c r="C478" s="141">
        <f>VLOOKUP(B478,'Admin Fees.'!$A$1:$C$46,2,FALSE)</f>
        <v>0.01</v>
      </c>
      <c r="D478" s="506">
        <f>SUMIFS('Inst. by Framework &amp; Suppliers'!$D$2:$D$5720,'Inst. by Framework &amp; Suppliers'!$A$2:$A$5720,$A478,'Inst. by Framework &amp; Suppliers'!$B$2:$B$5720,$B478)</f>
        <v>496.07</v>
      </c>
      <c r="E478" s="507">
        <f>SUMIFS('Inst. by Framework &amp; Suppliers'!$E$2:$E$5720,'Inst. by Framework &amp; Suppliers'!$A$2:$A$5720,$A478,'Inst. by Framework &amp; Suppliers'!$B$2:$B$5720,$B478)</f>
        <v>1731.42</v>
      </c>
      <c r="F478" s="507">
        <f>SUMIFS('Inst. by Framework &amp; Suppliers'!F$2:F$5720,'Inst. by Framework &amp; Suppliers'!$B$2:$B$5720,$B$2:$B$5336,'Inst. by Framework &amp; Suppliers'!$A$2:$A$5720,$A478)</f>
        <v>21442.350000000006</v>
      </c>
      <c r="G478" s="882">
        <f>SUMIFS('Inst. by Framework &amp; Suppliers'!G$2:G$5720,'Inst. by Framework &amp; Suppliers'!$B$2:$B$5720,$B$2:$B$5336,'Inst. by Framework &amp; Suppliers'!$A$2:$A$5720,$A478)</f>
        <v>12722.59</v>
      </c>
      <c r="H478" s="1444">
        <f>SUMIFS('Inst. by Framework &amp; Suppliers'!H$2:H$5720,'Inst. by Framework &amp; Suppliers'!$B$2:$B$5720,$B$2:$B$5336,'Inst. by Framework &amp; Suppliers'!$A$2:$A$5720,$A478)</f>
        <v>0</v>
      </c>
      <c r="I478" s="1445">
        <f>SUMIFS('Inst. by Framework &amp; Suppliers'!I$2:I$5720,'Inst. by Framework &amp; Suppliers'!$B$2:$B$5720,$B$2:$B$5336,'Inst. by Framework &amp; Suppliers'!$A$2:$A$5720,$A478)</f>
        <v>0</v>
      </c>
      <c r="J478" s="1446">
        <f>SUMIFS('Inst. by Framework &amp; Suppliers'!J$2:J$5720,'Inst. by Framework &amp; Suppliers'!$B$2:$B$5720,$B$2:$B$5336,'Inst. by Framework &amp; Suppliers'!$A$2:$A$5720,$A478)</f>
        <v>0</v>
      </c>
      <c r="K478" s="24">
        <f>SUMIFS('Inst. by Framework &amp; Suppliers'!K$2:K$5720,'Inst. by Framework &amp; Suppliers'!$B$2:$B$5720,$B$2:$B$5336,'Inst. by Framework &amp; Suppliers'!$A$2:$A$5720,$A478)</f>
        <v>0</v>
      </c>
      <c r="L478" s="23">
        <f t="shared" si="35"/>
        <v>0</v>
      </c>
      <c r="M478" s="1592">
        <f>SUMIFS('South West Spends'!$AH$1:$AH$5018,'South West Spends'!$A$1:$A$5018,'Institution by Framework Totals'!B478,'South West Spends'!$C$1:$C$5018,'Institution by Framework Totals'!A478)</f>
        <v>0</v>
      </c>
      <c r="N478" s="1592">
        <f t="shared" si="36"/>
        <v>0</v>
      </c>
      <c r="O478" s="1592">
        <f t="shared" si="37"/>
        <v>0</v>
      </c>
      <c r="P478" s="1592">
        <f t="shared" si="38"/>
        <v>0</v>
      </c>
      <c r="Q478" s="14">
        <f t="shared" si="39"/>
        <v>0</v>
      </c>
    </row>
    <row r="479" spans="1:17" x14ac:dyDescent="0.2">
      <c r="A479" s="26" t="s">
        <v>130</v>
      </c>
      <c r="B479" s="27" t="s">
        <v>38</v>
      </c>
      <c r="C479" s="141">
        <f>VLOOKUP(B479,'Admin Fees.'!$A$1:$C$46,2,FALSE)</f>
        <v>0.01</v>
      </c>
      <c r="D479" s="506">
        <f>SUMIFS('Inst. by Framework &amp; Suppliers'!$D$2:$D$5720,'Inst. by Framework &amp; Suppliers'!$A$2:$A$5720,$A479,'Inst. by Framework &amp; Suppliers'!$B$2:$B$5720,$B479)</f>
        <v>10704.949999999999</v>
      </c>
      <c r="E479" s="507">
        <f>SUMIFS('Inst. by Framework &amp; Suppliers'!$E$2:$E$5720,'Inst. by Framework &amp; Suppliers'!$A$2:$A$5720,$A479,'Inst. by Framework &amp; Suppliers'!$B$2:$B$5720,$B479)</f>
        <v>9329</v>
      </c>
      <c r="F479" s="507">
        <f>SUMIFS('Inst. by Framework &amp; Suppliers'!F$2:F$5720,'Inst. by Framework &amp; Suppliers'!$B$2:$B$5720,$B$2:$B$5336,'Inst. by Framework &amp; Suppliers'!$A$2:$A$5720,$A479)</f>
        <v>7030.24</v>
      </c>
      <c r="G479" s="882">
        <f>SUMIFS('Inst. by Framework &amp; Suppliers'!G$2:G$5720,'Inst. by Framework &amp; Suppliers'!$B$2:$B$5720,$B$2:$B$5336,'Inst. by Framework &amp; Suppliers'!$A$2:$A$5720,$A479)</f>
        <v>1754.6800000000003</v>
      </c>
      <c r="H479" s="1444">
        <f>SUMIFS('Inst. by Framework &amp; Suppliers'!H$2:H$5720,'Inst. by Framework &amp; Suppliers'!$B$2:$B$5720,$B$2:$B$5336,'Inst. by Framework &amp; Suppliers'!$A$2:$A$5720,$A479)</f>
        <v>0</v>
      </c>
      <c r="I479" s="1445">
        <f>SUMIFS('Inst. by Framework &amp; Suppliers'!I$2:I$5720,'Inst. by Framework &amp; Suppliers'!$B$2:$B$5720,$B$2:$B$5336,'Inst. by Framework &amp; Suppliers'!$A$2:$A$5720,$A479)</f>
        <v>0</v>
      </c>
      <c r="J479" s="1446">
        <f>SUMIFS('Inst. by Framework &amp; Suppliers'!J$2:J$5720,'Inst. by Framework &amp; Suppliers'!$B$2:$B$5720,$B$2:$B$5336,'Inst. by Framework &amp; Suppliers'!$A$2:$A$5720,$A479)</f>
        <v>0</v>
      </c>
      <c r="K479" s="24">
        <f>SUMIFS('Inst. by Framework &amp; Suppliers'!K$2:K$5720,'Inst. by Framework &amp; Suppliers'!$B$2:$B$5720,$B$2:$B$5336,'Inst. by Framework &amp; Suppliers'!$A$2:$A$5720,$A479)</f>
        <v>0</v>
      </c>
      <c r="L479" s="23">
        <f t="shared" si="35"/>
        <v>0</v>
      </c>
      <c r="M479" s="1592">
        <f>SUMIFS('South West Spends'!$AH$1:$AH$5018,'South West Spends'!$A$1:$A$5018,'Institution by Framework Totals'!B479,'South West Spends'!$C$1:$C$5018,'Institution by Framework Totals'!A479)</f>
        <v>0</v>
      </c>
      <c r="N479" s="1592">
        <f t="shared" si="36"/>
        <v>0</v>
      </c>
      <c r="O479" s="1592">
        <f t="shared" si="37"/>
        <v>0</v>
      </c>
      <c r="P479" s="1592">
        <f t="shared" si="38"/>
        <v>0</v>
      </c>
      <c r="Q479" s="14">
        <f t="shared" si="39"/>
        <v>0</v>
      </c>
    </row>
    <row r="480" spans="1:17" x14ac:dyDescent="0.2">
      <c r="A480" s="26" t="s">
        <v>131</v>
      </c>
      <c r="B480" s="27" t="s">
        <v>38</v>
      </c>
      <c r="C480" s="141">
        <f>VLOOKUP(B480,'Admin Fees.'!$A$1:$C$46,2,FALSE)</f>
        <v>0.01</v>
      </c>
      <c r="D480" s="506">
        <f>SUMIFS('Inst. by Framework &amp; Suppliers'!$D$2:$D$5720,'Inst. by Framework &amp; Suppliers'!$A$2:$A$5720,$A480,'Inst. by Framework &amp; Suppliers'!$B$2:$B$5720,$B480)</f>
        <v>180232.02</v>
      </c>
      <c r="E480" s="507">
        <f>SUMIFS('Inst. by Framework &amp; Suppliers'!$E$2:$E$5720,'Inst. by Framework &amp; Suppliers'!$A$2:$A$5720,$A480,'Inst. by Framework &amp; Suppliers'!$B$2:$B$5720,$B480)</f>
        <v>150892.46</v>
      </c>
      <c r="F480" s="507">
        <f>SUMIFS('Inst. by Framework &amp; Suppliers'!F$2:F$5720,'Inst. by Framework &amp; Suppliers'!$B$2:$B$5720,$B$2:$B$5336,'Inst. by Framework &amp; Suppliers'!$A$2:$A$5720,$A480)</f>
        <v>104322.62999999998</v>
      </c>
      <c r="G480" s="882">
        <f>SUMIFS('Inst. by Framework &amp; Suppliers'!G$2:G$5720,'Inst. by Framework &amp; Suppliers'!$B$2:$B$5720,$B$2:$B$5336,'Inst. by Framework &amp; Suppliers'!$A$2:$A$5720,$A480)</f>
        <v>37058.280000000006</v>
      </c>
      <c r="H480" s="1444">
        <f>SUMIFS('Inst. by Framework &amp; Suppliers'!H$2:H$5720,'Inst. by Framework &amp; Suppliers'!$B$2:$B$5720,$B$2:$B$5336,'Inst. by Framework &amp; Suppliers'!$A$2:$A$5720,$A480)</f>
        <v>0</v>
      </c>
      <c r="I480" s="1445">
        <f>SUMIFS('Inst. by Framework &amp; Suppliers'!I$2:I$5720,'Inst. by Framework &amp; Suppliers'!$B$2:$B$5720,$B$2:$B$5336,'Inst. by Framework &amp; Suppliers'!$A$2:$A$5720,$A480)</f>
        <v>0</v>
      </c>
      <c r="J480" s="1446">
        <f>SUMIFS('Inst. by Framework &amp; Suppliers'!J$2:J$5720,'Inst. by Framework &amp; Suppliers'!$B$2:$B$5720,$B$2:$B$5336,'Inst. by Framework &amp; Suppliers'!$A$2:$A$5720,$A480)</f>
        <v>0</v>
      </c>
      <c r="K480" s="24">
        <f>SUMIFS('Inst. by Framework &amp; Suppliers'!K$2:K$5720,'Inst. by Framework &amp; Suppliers'!$B$2:$B$5720,$B$2:$B$5336,'Inst. by Framework &amp; Suppliers'!$A$2:$A$5720,$A480)</f>
        <v>0</v>
      </c>
      <c r="L480" s="23">
        <f t="shared" si="35"/>
        <v>0</v>
      </c>
      <c r="M480" s="1592">
        <f>SUMIFS('South West Spends'!$AH$1:$AH$5018,'South West Spends'!$A$1:$A$5018,'Institution by Framework Totals'!B480,'South West Spends'!$C$1:$C$5018,'Institution by Framework Totals'!A480)</f>
        <v>0</v>
      </c>
      <c r="N480" s="1592">
        <f t="shared" si="36"/>
        <v>0</v>
      </c>
      <c r="O480" s="1592">
        <f t="shared" si="37"/>
        <v>0</v>
      </c>
      <c r="P480" s="1592">
        <f t="shared" si="38"/>
        <v>0</v>
      </c>
      <c r="Q480" s="14">
        <f t="shared" si="39"/>
        <v>0</v>
      </c>
    </row>
    <row r="481" spans="1:17" x14ac:dyDescent="0.2">
      <c r="A481" s="26" t="s">
        <v>174</v>
      </c>
      <c r="B481" s="27" t="s">
        <v>38</v>
      </c>
      <c r="C481" s="141">
        <f>VLOOKUP(B481,'Admin Fees.'!$A$1:$C$46,2,FALSE)</f>
        <v>0.01</v>
      </c>
      <c r="D481" s="506">
        <f>SUMIFS('Inst. by Framework &amp; Suppliers'!$D$2:$D$5720,'Inst. by Framework &amp; Suppliers'!$A$2:$A$5720,$A481,'Inst. by Framework &amp; Suppliers'!$B$2:$B$5720,$B481)</f>
        <v>5260.2000000000007</v>
      </c>
      <c r="E481" s="507">
        <f>SUMIFS('Inst. by Framework &amp; Suppliers'!$E$2:$E$5720,'Inst. by Framework &amp; Suppliers'!$A$2:$A$5720,$A481,'Inst. by Framework &amp; Suppliers'!$B$2:$B$5720,$B481)</f>
        <v>691.16</v>
      </c>
      <c r="F481" s="507">
        <f>SUMIFS('Inst. by Framework &amp; Suppliers'!F$2:F$5720,'Inst. by Framework &amp; Suppliers'!$B$2:$B$5720,$B$2:$B$5336,'Inst. by Framework &amp; Suppliers'!$A$2:$A$5720,$A481)</f>
        <v>0</v>
      </c>
      <c r="G481" s="882">
        <f>SUMIFS('Inst. by Framework &amp; Suppliers'!G$2:G$5720,'Inst. by Framework &amp; Suppliers'!$B$2:$B$5720,$B$2:$B$5336,'Inst. by Framework &amp; Suppliers'!$A$2:$A$5720,$A481)</f>
        <v>0</v>
      </c>
      <c r="H481" s="1444">
        <f>SUMIFS('Inst. by Framework &amp; Suppliers'!H$2:H$5720,'Inst. by Framework &amp; Suppliers'!$B$2:$B$5720,$B$2:$B$5336,'Inst. by Framework &amp; Suppliers'!$A$2:$A$5720,$A481)</f>
        <v>0</v>
      </c>
      <c r="I481" s="1445">
        <f>SUMIFS('Inst. by Framework &amp; Suppliers'!I$2:I$5720,'Inst. by Framework &amp; Suppliers'!$B$2:$B$5720,$B$2:$B$5336,'Inst. by Framework &amp; Suppliers'!$A$2:$A$5720,$A481)</f>
        <v>0</v>
      </c>
      <c r="J481" s="1446">
        <f>SUMIFS('Inst. by Framework &amp; Suppliers'!J$2:J$5720,'Inst. by Framework &amp; Suppliers'!$B$2:$B$5720,$B$2:$B$5336,'Inst. by Framework &amp; Suppliers'!$A$2:$A$5720,$A481)</f>
        <v>0</v>
      </c>
      <c r="K481" s="24">
        <f>SUMIFS('Inst. by Framework &amp; Suppliers'!K$2:K$5720,'Inst. by Framework &amp; Suppliers'!$B$2:$B$5720,$B$2:$B$5336,'Inst. by Framework &amp; Suppliers'!$A$2:$A$5720,$A481)</f>
        <v>0</v>
      </c>
      <c r="L481" s="23">
        <f t="shared" si="35"/>
        <v>0</v>
      </c>
      <c r="M481" s="1592">
        <f>SUMIFS('South West Spends'!$AH$1:$AH$5018,'South West Spends'!$A$1:$A$5018,'Institution by Framework Totals'!B481,'South West Spends'!$C$1:$C$5018,'Institution by Framework Totals'!A481)</f>
        <v>0</v>
      </c>
      <c r="N481" s="1592">
        <f t="shared" si="36"/>
        <v>0</v>
      </c>
      <c r="O481" s="1592">
        <f t="shared" si="37"/>
        <v>0</v>
      </c>
      <c r="P481" s="1592">
        <f t="shared" si="38"/>
        <v>0</v>
      </c>
      <c r="Q481" s="14">
        <f t="shared" si="39"/>
        <v>0</v>
      </c>
    </row>
    <row r="482" spans="1:17" x14ac:dyDescent="0.2">
      <c r="A482" s="26" t="s">
        <v>132</v>
      </c>
      <c r="B482" s="27" t="s">
        <v>38</v>
      </c>
      <c r="C482" s="141">
        <f>VLOOKUP(B482,'Admin Fees.'!$A$1:$C$46,2,FALSE)</f>
        <v>0.01</v>
      </c>
      <c r="D482" s="506">
        <f>SUMIFS('Inst. by Framework &amp; Suppliers'!$D$2:$D$5720,'Inst. by Framework &amp; Suppliers'!$A$2:$A$5720,$A482,'Inst. by Framework &amp; Suppliers'!$B$2:$B$5720,$B482)</f>
        <v>28467.19</v>
      </c>
      <c r="E482" s="507">
        <f>SUMIFS('Inst. by Framework &amp; Suppliers'!$E$2:$E$5720,'Inst. by Framework &amp; Suppliers'!$A$2:$A$5720,$A482,'Inst. by Framework &amp; Suppliers'!$B$2:$B$5720,$B482)</f>
        <v>2417.2399999999998</v>
      </c>
      <c r="F482" s="507">
        <f>SUMIFS('Inst. by Framework &amp; Suppliers'!F$2:F$5720,'Inst. by Framework &amp; Suppliers'!$B$2:$B$5720,$B$2:$B$5336,'Inst. by Framework &amp; Suppliers'!$A$2:$A$5720,$A482)</f>
        <v>1420.52</v>
      </c>
      <c r="G482" s="882">
        <f>SUMIFS('Inst. by Framework &amp; Suppliers'!G$2:G$5720,'Inst. by Framework &amp; Suppliers'!$B$2:$B$5720,$B$2:$B$5336,'Inst. by Framework &amp; Suppliers'!$A$2:$A$5720,$A482)</f>
        <v>581.93999999999994</v>
      </c>
      <c r="H482" s="1444">
        <f>SUMIFS('Inst. by Framework &amp; Suppliers'!H$2:H$5720,'Inst. by Framework &amp; Suppliers'!$B$2:$B$5720,$B$2:$B$5336,'Inst. by Framework &amp; Suppliers'!$A$2:$A$5720,$A482)</f>
        <v>0</v>
      </c>
      <c r="I482" s="1445">
        <f>SUMIFS('Inst. by Framework &amp; Suppliers'!I$2:I$5720,'Inst. by Framework &amp; Suppliers'!$B$2:$B$5720,$B$2:$B$5336,'Inst. by Framework &amp; Suppliers'!$A$2:$A$5720,$A482)</f>
        <v>0</v>
      </c>
      <c r="J482" s="1446">
        <f>SUMIFS('Inst. by Framework &amp; Suppliers'!J$2:J$5720,'Inst. by Framework &amp; Suppliers'!$B$2:$B$5720,$B$2:$B$5336,'Inst. by Framework &amp; Suppliers'!$A$2:$A$5720,$A482)</f>
        <v>0</v>
      </c>
      <c r="K482" s="24">
        <f>SUMIFS('Inst. by Framework &amp; Suppliers'!K$2:K$5720,'Inst. by Framework &amp; Suppliers'!$B$2:$B$5720,$B$2:$B$5336,'Inst. by Framework &amp; Suppliers'!$A$2:$A$5720,$A482)</f>
        <v>0</v>
      </c>
      <c r="L482" s="23">
        <f t="shared" si="35"/>
        <v>0</v>
      </c>
      <c r="M482" s="1592">
        <f>SUMIFS('South West Spends'!$AH$1:$AH$5018,'South West Spends'!$A$1:$A$5018,'Institution by Framework Totals'!B482,'South West Spends'!$C$1:$C$5018,'Institution by Framework Totals'!A482)</f>
        <v>0</v>
      </c>
      <c r="N482" s="1592">
        <f t="shared" si="36"/>
        <v>0</v>
      </c>
      <c r="O482" s="1592">
        <f t="shared" si="37"/>
        <v>0</v>
      </c>
      <c r="P482" s="1592">
        <f t="shared" si="38"/>
        <v>0</v>
      </c>
      <c r="Q482" s="14">
        <f t="shared" si="39"/>
        <v>0</v>
      </c>
    </row>
    <row r="483" spans="1:17" x14ac:dyDescent="0.2">
      <c r="A483" s="26" t="s">
        <v>133</v>
      </c>
      <c r="B483" s="27" t="s">
        <v>38</v>
      </c>
      <c r="C483" s="141">
        <f>VLOOKUP(B483,'Admin Fees.'!$A$1:$C$46,2,FALSE)</f>
        <v>0.01</v>
      </c>
      <c r="D483" s="506">
        <f>SUMIFS('Inst. by Framework &amp; Suppliers'!$D$2:$D$5720,'Inst. by Framework &amp; Suppliers'!$A$2:$A$5720,$A483,'Inst. by Framework &amp; Suppliers'!$B$2:$B$5720,$B483)</f>
        <v>4574.12</v>
      </c>
      <c r="E483" s="507">
        <f>SUMIFS('Inst. by Framework &amp; Suppliers'!$E$2:$E$5720,'Inst. by Framework &amp; Suppliers'!$A$2:$A$5720,$A483,'Inst. by Framework &amp; Suppliers'!$B$2:$B$5720,$B483)</f>
        <v>6162.420000000001</v>
      </c>
      <c r="F483" s="507">
        <f>SUMIFS('Inst. by Framework &amp; Suppliers'!F$2:F$5720,'Inst. by Framework &amp; Suppliers'!$B$2:$B$5720,$B$2:$B$5336,'Inst. by Framework &amp; Suppliers'!$A$2:$A$5720,$A483)</f>
        <v>3947.81</v>
      </c>
      <c r="G483" s="882">
        <f>SUMIFS('Inst. by Framework &amp; Suppliers'!G$2:G$5720,'Inst. by Framework &amp; Suppliers'!$B$2:$B$5720,$B$2:$B$5336,'Inst. by Framework &amp; Suppliers'!$A$2:$A$5720,$A483)</f>
        <v>988.17000000000007</v>
      </c>
      <c r="H483" s="1444">
        <f>SUMIFS('Inst. by Framework &amp; Suppliers'!H$2:H$5720,'Inst. by Framework &amp; Suppliers'!$B$2:$B$5720,$B$2:$B$5336,'Inst. by Framework &amp; Suppliers'!$A$2:$A$5720,$A483)</f>
        <v>0</v>
      </c>
      <c r="I483" s="1445">
        <f>SUMIFS('Inst. by Framework &amp; Suppliers'!I$2:I$5720,'Inst. by Framework &amp; Suppliers'!$B$2:$B$5720,$B$2:$B$5336,'Inst. by Framework &amp; Suppliers'!$A$2:$A$5720,$A483)</f>
        <v>0</v>
      </c>
      <c r="J483" s="1446">
        <f>SUMIFS('Inst. by Framework &amp; Suppliers'!J$2:J$5720,'Inst. by Framework &amp; Suppliers'!$B$2:$B$5720,$B$2:$B$5336,'Inst. by Framework &amp; Suppliers'!$A$2:$A$5720,$A483)</f>
        <v>0</v>
      </c>
      <c r="K483" s="24">
        <f>SUMIFS('Inst. by Framework &amp; Suppliers'!K$2:K$5720,'Inst. by Framework &amp; Suppliers'!$B$2:$B$5720,$B$2:$B$5336,'Inst. by Framework &amp; Suppliers'!$A$2:$A$5720,$A483)</f>
        <v>0</v>
      </c>
      <c r="L483" s="23">
        <f t="shared" si="35"/>
        <v>0</v>
      </c>
      <c r="M483" s="1592">
        <f>SUMIFS('South West Spends'!$AH$1:$AH$5018,'South West Spends'!$A$1:$A$5018,'Institution by Framework Totals'!B483,'South West Spends'!$C$1:$C$5018,'Institution by Framework Totals'!A483)</f>
        <v>0</v>
      </c>
      <c r="N483" s="1592">
        <f t="shared" si="36"/>
        <v>0</v>
      </c>
      <c r="O483" s="1592">
        <f t="shared" si="37"/>
        <v>0</v>
      </c>
      <c r="P483" s="1592">
        <f t="shared" si="38"/>
        <v>0</v>
      </c>
      <c r="Q483" s="14">
        <f t="shared" si="39"/>
        <v>0</v>
      </c>
    </row>
    <row r="484" spans="1:17" x14ac:dyDescent="0.2">
      <c r="A484" s="26" t="s">
        <v>134</v>
      </c>
      <c r="B484" s="27" t="s">
        <v>38</v>
      </c>
      <c r="C484" s="141">
        <f>VLOOKUP(B484,'Admin Fees.'!$A$1:$C$46,2,FALSE)</f>
        <v>0.01</v>
      </c>
      <c r="D484" s="506">
        <f>SUMIFS('Inst. by Framework &amp; Suppliers'!$D$2:$D$5720,'Inst. by Framework &amp; Suppliers'!$A$2:$A$5720,$A484,'Inst. by Framework &amp; Suppliers'!$B$2:$B$5720,$B484)</f>
        <v>23972.58</v>
      </c>
      <c r="E484" s="507">
        <f>SUMIFS('Inst. by Framework &amp; Suppliers'!$E$2:$E$5720,'Inst. by Framework &amp; Suppliers'!$A$2:$A$5720,$A484,'Inst. by Framework &amp; Suppliers'!$B$2:$B$5720,$B484)</f>
        <v>11489.48</v>
      </c>
      <c r="F484" s="507">
        <f>SUMIFS('Inst. by Framework &amp; Suppliers'!F$2:F$5720,'Inst. by Framework &amp; Suppliers'!$B$2:$B$5720,$B$2:$B$5336,'Inst. by Framework &amp; Suppliers'!$A$2:$A$5720,$A484)</f>
        <v>5681.1100000000006</v>
      </c>
      <c r="G484" s="882">
        <f>SUMIFS('Inst. by Framework &amp; Suppliers'!G$2:G$5720,'Inst. by Framework &amp; Suppliers'!$B$2:$B$5720,$B$2:$B$5336,'Inst. by Framework &amp; Suppliers'!$A$2:$A$5720,$A484)</f>
        <v>1981.46</v>
      </c>
      <c r="H484" s="1444">
        <f>SUMIFS('Inst. by Framework &amp; Suppliers'!H$2:H$5720,'Inst. by Framework &amp; Suppliers'!$B$2:$B$5720,$B$2:$B$5336,'Inst. by Framework &amp; Suppliers'!$A$2:$A$5720,$A484)</f>
        <v>0</v>
      </c>
      <c r="I484" s="1445">
        <f>SUMIFS('Inst. by Framework &amp; Suppliers'!I$2:I$5720,'Inst. by Framework &amp; Suppliers'!$B$2:$B$5720,$B$2:$B$5336,'Inst. by Framework &amp; Suppliers'!$A$2:$A$5720,$A484)</f>
        <v>0</v>
      </c>
      <c r="J484" s="1446">
        <f>SUMIFS('Inst. by Framework &amp; Suppliers'!J$2:J$5720,'Inst. by Framework &amp; Suppliers'!$B$2:$B$5720,$B$2:$B$5336,'Inst. by Framework &amp; Suppliers'!$A$2:$A$5720,$A484)</f>
        <v>0</v>
      </c>
      <c r="K484" s="24">
        <f>SUMIFS('Inst. by Framework &amp; Suppliers'!K$2:K$5720,'Inst. by Framework &amp; Suppliers'!$B$2:$B$5720,$B$2:$B$5336,'Inst. by Framework &amp; Suppliers'!$A$2:$A$5720,$A484)</f>
        <v>0</v>
      </c>
      <c r="L484" s="23">
        <f t="shared" si="35"/>
        <v>0</v>
      </c>
      <c r="M484" s="1592">
        <f>SUMIFS('South West Spends'!$AH$1:$AH$5018,'South West Spends'!$A$1:$A$5018,'Institution by Framework Totals'!B484,'South West Spends'!$C$1:$C$5018,'Institution by Framework Totals'!A484)</f>
        <v>0</v>
      </c>
      <c r="N484" s="1592">
        <f t="shared" si="36"/>
        <v>0</v>
      </c>
      <c r="O484" s="1592">
        <f t="shared" si="37"/>
        <v>0</v>
      </c>
      <c r="P484" s="1592">
        <f t="shared" si="38"/>
        <v>0</v>
      </c>
      <c r="Q484" s="14">
        <f t="shared" si="39"/>
        <v>0</v>
      </c>
    </row>
    <row r="485" spans="1:17" x14ac:dyDescent="0.2">
      <c r="A485" s="26" t="s">
        <v>135</v>
      </c>
      <c r="B485" s="27" t="s">
        <v>38</v>
      </c>
      <c r="C485" s="141">
        <f>VLOOKUP(B485,'Admin Fees.'!$A$1:$C$46,2,FALSE)</f>
        <v>0.01</v>
      </c>
      <c r="D485" s="506">
        <f>SUMIFS('Inst. by Framework &amp; Suppliers'!$D$2:$D$5720,'Inst. by Framework &amp; Suppliers'!$A$2:$A$5720,$A485,'Inst. by Framework &amp; Suppliers'!$B$2:$B$5720,$B485)</f>
        <v>0</v>
      </c>
      <c r="E485" s="507">
        <f>SUMIFS('Inst. by Framework &amp; Suppliers'!$E$2:$E$5720,'Inst. by Framework &amp; Suppliers'!$A$2:$A$5720,$A485,'Inst. by Framework &amp; Suppliers'!$B$2:$B$5720,$B485)</f>
        <v>9805.9600000000009</v>
      </c>
      <c r="F485" s="507">
        <f>SUMIFS('Inst. by Framework &amp; Suppliers'!F$2:F$5720,'Inst. by Framework &amp; Suppliers'!$B$2:$B$5720,$B$2:$B$5336,'Inst. by Framework &amp; Suppliers'!$A$2:$A$5720,$A485)</f>
        <v>34240.559999999998</v>
      </c>
      <c r="G485" s="882">
        <f>SUMIFS('Inst. by Framework &amp; Suppliers'!G$2:G$5720,'Inst. by Framework &amp; Suppliers'!$B$2:$B$5720,$B$2:$B$5336,'Inst. by Framework &amp; Suppliers'!$A$2:$A$5720,$A485)</f>
        <v>8568.86</v>
      </c>
      <c r="H485" s="1444">
        <f>SUMIFS('Inst. by Framework &amp; Suppliers'!H$2:H$5720,'Inst. by Framework &amp; Suppliers'!$B$2:$B$5720,$B$2:$B$5336,'Inst. by Framework &amp; Suppliers'!$A$2:$A$5720,$A485)</f>
        <v>0</v>
      </c>
      <c r="I485" s="1445">
        <f>SUMIFS('Inst. by Framework &amp; Suppliers'!I$2:I$5720,'Inst. by Framework &amp; Suppliers'!$B$2:$B$5720,$B$2:$B$5336,'Inst. by Framework &amp; Suppliers'!$A$2:$A$5720,$A485)</f>
        <v>0</v>
      </c>
      <c r="J485" s="1446">
        <f>SUMIFS('Inst. by Framework &amp; Suppliers'!J$2:J$5720,'Inst. by Framework &amp; Suppliers'!$B$2:$B$5720,$B$2:$B$5336,'Inst. by Framework &amp; Suppliers'!$A$2:$A$5720,$A485)</f>
        <v>0</v>
      </c>
      <c r="K485" s="24">
        <f>SUMIFS('Inst. by Framework &amp; Suppliers'!K$2:K$5720,'Inst. by Framework &amp; Suppliers'!$B$2:$B$5720,$B$2:$B$5336,'Inst. by Framework &amp; Suppliers'!$A$2:$A$5720,$A485)</f>
        <v>0</v>
      </c>
      <c r="L485" s="23">
        <f t="shared" si="35"/>
        <v>0</v>
      </c>
      <c r="M485" s="1592">
        <f>SUMIFS('South West Spends'!$AH$1:$AH$5018,'South West Spends'!$A$1:$A$5018,'Institution by Framework Totals'!B485,'South West Spends'!$C$1:$C$5018,'Institution by Framework Totals'!A485)</f>
        <v>0</v>
      </c>
      <c r="N485" s="1592">
        <f t="shared" si="36"/>
        <v>0</v>
      </c>
      <c r="O485" s="1592">
        <f t="shared" si="37"/>
        <v>0</v>
      </c>
      <c r="P485" s="1592">
        <f t="shared" si="38"/>
        <v>0</v>
      </c>
      <c r="Q485" s="14">
        <f t="shared" si="39"/>
        <v>0</v>
      </c>
    </row>
    <row r="486" spans="1:17" x14ac:dyDescent="0.2">
      <c r="A486" s="26" t="s">
        <v>155</v>
      </c>
      <c r="B486" s="27" t="s">
        <v>38</v>
      </c>
      <c r="C486" s="141">
        <f>VLOOKUP(B486,'Admin Fees.'!$A$1:$C$46,2,FALSE)</f>
        <v>0.01</v>
      </c>
      <c r="D486" s="506">
        <f>SUMIFS('Inst. by Framework &amp; Suppliers'!$D$2:$D$5720,'Inst. by Framework &amp; Suppliers'!$A$2:$A$5720,$A486,'Inst. by Framework &amp; Suppliers'!$B$2:$B$5720,$B486)</f>
        <v>0</v>
      </c>
      <c r="E486" s="507">
        <f>SUMIFS('Inst. by Framework &amp; Suppliers'!$E$2:$E$5720,'Inst. by Framework &amp; Suppliers'!$A$2:$A$5720,$A486,'Inst. by Framework &amp; Suppliers'!$B$2:$B$5720,$B486)</f>
        <v>0</v>
      </c>
      <c r="F486" s="507">
        <f>SUMIFS('Inst. by Framework &amp; Suppliers'!F$2:F$5720,'Inst. by Framework &amp; Suppliers'!$B$2:$B$5720,$B$2:$B$5336,'Inst. by Framework &amp; Suppliers'!$A$2:$A$5720,$A486)</f>
        <v>11612.399999999998</v>
      </c>
      <c r="G486" s="882">
        <f>SUMIFS('Inst. by Framework &amp; Suppliers'!G$2:G$5720,'Inst. by Framework &amp; Suppliers'!$B$2:$B$5720,$B$2:$B$5336,'Inst. by Framework &amp; Suppliers'!$A$2:$A$5720,$A486)</f>
        <v>5177.2300000000005</v>
      </c>
      <c r="H486" s="1444">
        <f>SUMIFS('Inst. by Framework &amp; Suppliers'!H$2:H$5720,'Inst. by Framework &amp; Suppliers'!$B$2:$B$5720,$B$2:$B$5336,'Inst. by Framework &amp; Suppliers'!$A$2:$A$5720,$A486)</f>
        <v>0</v>
      </c>
      <c r="I486" s="1445">
        <f>SUMIFS('Inst. by Framework &amp; Suppliers'!I$2:I$5720,'Inst. by Framework &amp; Suppliers'!$B$2:$B$5720,$B$2:$B$5336,'Inst. by Framework &amp; Suppliers'!$A$2:$A$5720,$A486)</f>
        <v>0</v>
      </c>
      <c r="J486" s="1446">
        <f>SUMIFS('Inst. by Framework &amp; Suppliers'!J$2:J$5720,'Inst. by Framework &amp; Suppliers'!$B$2:$B$5720,$B$2:$B$5336,'Inst. by Framework &amp; Suppliers'!$A$2:$A$5720,$A486)</f>
        <v>0</v>
      </c>
      <c r="K486" s="24">
        <f>SUMIFS('Inst. by Framework &amp; Suppliers'!K$2:K$5720,'Inst. by Framework &amp; Suppliers'!$B$2:$B$5720,$B$2:$B$5336,'Inst. by Framework &amp; Suppliers'!$A$2:$A$5720,$A486)</f>
        <v>0</v>
      </c>
      <c r="L486" s="23">
        <f t="shared" si="35"/>
        <v>0</v>
      </c>
      <c r="M486" s="1592">
        <f>SUMIFS('South West Spends'!$AH$1:$AH$5018,'South West Spends'!$A$1:$A$5018,'Institution by Framework Totals'!B486,'South West Spends'!$C$1:$C$5018,'Institution by Framework Totals'!A486)</f>
        <v>0</v>
      </c>
      <c r="N486" s="1592">
        <f t="shared" si="36"/>
        <v>0</v>
      </c>
      <c r="O486" s="1592">
        <f t="shared" si="37"/>
        <v>0</v>
      </c>
      <c r="P486" s="1592">
        <f t="shared" si="38"/>
        <v>0</v>
      </c>
      <c r="Q486" s="14">
        <f t="shared" si="39"/>
        <v>0</v>
      </c>
    </row>
    <row r="487" spans="1:17" x14ac:dyDescent="0.2">
      <c r="A487" s="26" t="s">
        <v>136</v>
      </c>
      <c r="B487" s="27" t="s">
        <v>38</v>
      </c>
      <c r="C487" s="141">
        <f>VLOOKUP(B487,'Admin Fees.'!$A$1:$C$46,2,FALSE)</f>
        <v>0.01</v>
      </c>
      <c r="D487" s="506">
        <f>SUMIFS('Inst. by Framework &amp; Suppliers'!$D$2:$D$5720,'Inst. by Framework &amp; Suppliers'!$A$2:$A$5720,$A487,'Inst. by Framework &amp; Suppliers'!$B$2:$B$5720,$B487)</f>
        <v>64147.310000000005</v>
      </c>
      <c r="E487" s="507">
        <f>SUMIFS('Inst. by Framework &amp; Suppliers'!$E$2:$E$5720,'Inst. by Framework &amp; Suppliers'!$A$2:$A$5720,$A487,'Inst. by Framework &amp; Suppliers'!$B$2:$B$5720,$B487)</f>
        <v>45756.489999999991</v>
      </c>
      <c r="F487" s="507">
        <f>SUMIFS('Inst. by Framework &amp; Suppliers'!F$2:F$5720,'Inst. by Framework &amp; Suppliers'!$B$2:$B$5720,$B$2:$B$5336,'Inst. by Framework &amp; Suppliers'!$A$2:$A$5720,$A487)</f>
        <v>0</v>
      </c>
      <c r="G487" s="882">
        <f>SUMIFS('Inst. by Framework &amp; Suppliers'!G$2:G$5720,'Inst. by Framework &amp; Suppliers'!$B$2:$B$5720,$B$2:$B$5336,'Inst. by Framework &amp; Suppliers'!$A$2:$A$5720,$A487)</f>
        <v>0</v>
      </c>
      <c r="H487" s="1444">
        <f>SUMIFS('Inst. by Framework &amp; Suppliers'!H$2:H$5720,'Inst. by Framework &amp; Suppliers'!$B$2:$B$5720,$B$2:$B$5336,'Inst. by Framework &amp; Suppliers'!$A$2:$A$5720,$A487)</f>
        <v>0</v>
      </c>
      <c r="I487" s="1445">
        <f>SUMIFS('Inst. by Framework &amp; Suppliers'!I$2:I$5720,'Inst. by Framework &amp; Suppliers'!$B$2:$B$5720,$B$2:$B$5336,'Inst. by Framework &amp; Suppliers'!$A$2:$A$5720,$A487)</f>
        <v>0</v>
      </c>
      <c r="J487" s="1446">
        <f>SUMIFS('Inst. by Framework &amp; Suppliers'!J$2:J$5720,'Inst. by Framework &amp; Suppliers'!$B$2:$B$5720,$B$2:$B$5336,'Inst. by Framework &amp; Suppliers'!$A$2:$A$5720,$A487)</f>
        <v>0</v>
      </c>
      <c r="K487" s="24">
        <f>SUMIFS('Inst. by Framework &amp; Suppliers'!K$2:K$5720,'Inst. by Framework &amp; Suppliers'!$B$2:$B$5720,$B$2:$B$5336,'Inst. by Framework &amp; Suppliers'!$A$2:$A$5720,$A487)</f>
        <v>0</v>
      </c>
      <c r="L487" s="23">
        <f t="shared" si="35"/>
        <v>0</v>
      </c>
      <c r="M487" s="1592">
        <f>SUMIFS('South West Spends'!$AH$1:$AH$5018,'South West Spends'!$A$1:$A$5018,'Institution by Framework Totals'!B487,'South West Spends'!$C$1:$C$5018,'Institution by Framework Totals'!A487)</f>
        <v>0</v>
      </c>
      <c r="N487" s="1592">
        <f t="shared" si="36"/>
        <v>0</v>
      </c>
      <c r="O487" s="1592">
        <f t="shared" si="37"/>
        <v>0</v>
      </c>
      <c r="P487" s="1592">
        <f t="shared" si="38"/>
        <v>0</v>
      </c>
      <c r="Q487" s="14">
        <f t="shared" si="39"/>
        <v>0</v>
      </c>
    </row>
    <row r="488" spans="1:17" x14ac:dyDescent="0.2">
      <c r="A488" s="26" t="s">
        <v>137</v>
      </c>
      <c r="B488" s="27" t="s">
        <v>38</v>
      </c>
      <c r="C488" s="141">
        <f>VLOOKUP(B488,'Admin Fees.'!$A$1:$C$46,2,FALSE)</f>
        <v>0.01</v>
      </c>
      <c r="D488" s="506">
        <f>SUMIFS('Inst. by Framework &amp; Suppliers'!$D$2:$D$5720,'Inst. by Framework &amp; Suppliers'!$A$2:$A$5720,$A488,'Inst. by Framework &amp; Suppliers'!$B$2:$B$5720,$B488)</f>
        <v>5284.46</v>
      </c>
      <c r="E488" s="507">
        <f>SUMIFS('Inst. by Framework &amp; Suppliers'!$E$2:$E$5720,'Inst. by Framework &amp; Suppliers'!$A$2:$A$5720,$A488,'Inst. by Framework &amp; Suppliers'!$B$2:$B$5720,$B488)</f>
        <v>6999.76</v>
      </c>
      <c r="F488" s="507">
        <f>SUMIFS('Inst. by Framework &amp; Suppliers'!F$2:F$5720,'Inst. by Framework &amp; Suppliers'!$B$2:$B$5720,$B$2:$B$5336,'Inst. by Framework &amp; Suppliers'!$A$2:$A$5720,$A488)</f>
        <v>5524.2599999999993</v>
      </c>
      <c r="G488" s="882">
        <f>SUMIFS('Inst. by Framework &amp; Suppliers'!G$2:G$5720,'Inst. by Framework &amp; Suppliers'!$B$2:$B$5720,$B$2:$B$5336,'Inst. by Framework &amp; Suppliers'!$A$2:$A$5720,$A488)</f>
        <v>2166.81</v>
      </c>
      <c r="H488" s="1444">
        <f>SUMIFS('Inst. by Framework &amp; Suppliers'!H$2:H$5720,'Inst. by Framework &amp; Suppliers'!$B$2:$B$5720,$B$2:$B$5336,'Inst. by Framework &amp; Suppliers'!$A$2:$A$5720,$A488)</f>
        <v>0</v>
      </c>
      <c r="I488" s="1445">
        <f>SUMIFS('Inst. by Framework &amp; Suppliers'!I$2:I$5720,'Inst. by Framework &amp; Suppliers'!$B$2:$B$5720,$B$2:$B$5336,'Inst. by Framework &amp; Suppliers'!$A$2:$A$5720,$A488)</f>
        <v>0</v>
      </c>
      <c r="J488" s="1446">
        <f>SUMIFS('Inst. by Framework &amp; Suppliers'!J$2:J$5720,'Inst. by Framework &amp; Suppliers'!$B$2:$B$5720,$B$2:$B$5336,'Inst. by Framework &amp; Suppliers'!$A$2:$A$5720,$A488)</f>
        <v>0</v>
      </c>
      <c r="K488" s="24">
        <f>SUMIFS('Inst. by Framework &amp; Suppliers'!K$2:K$5720,'Inst. by Framework &amp; Suppliers'!$B$2:$B$5720,$B$2:$B$5336,'Inst. by Framework &amp; Suppliers'!$A$2:$A$5720,$A488)</f>
        <v>0</v>
      </c>
      <c r="L488" s="23">
        <f t="shared" si="35"/>
        <v>0</v>
      </c>
      <c r="M488" s="1592">
        <f>SUMIFS('South West Spends'!$AH$1:$AH$5018,'South West Spends'!$A$1:$A$5018,'Institution by Framework Totals'!B488,'South West Spends'!$C$1:$C$5018,'Institution by Framework Totals'!A488)</f>
        <v>0</v>
      </c>
      <c r="N488" s="1592">
        <f t="shared" si="36"/>
        <v>0</v>
      </c>
      <c r="O488" s="1592">
        <f t="shared" si="37"/>
        <v>0</v>
      </c>
      <c r="P488" s="1592">
        <f t="shared" si="38"/>
        <v>0</v>
      </c>
      <c r="Q488" s="14">
        <f t="shared" si="39"/>
        <v>0</v>
      </c>
    </row>
    <row r="489" spans="1:17" x14ac:dyDescent="0.2">
      <c r="A489" s="26" t="s">
        <v>138</v>
      </c>
      <c r="B489" s="27" t="s">
        <v>38</v>
      </c>
      <c r="C489" s="141">
        <f>VLOOKUP(B489,'Admin Fees.'!$A$1:$C$46,2,FALSE)</f>
        <v>0.01</v>
      </c>
      <c r="D489" s="506">
        <f>SUMIFS('Inst. by Framework &amp; Suppliers'!$D$2:$D$5720,'Inst. by Framework &amp; Suppliers'!$A$2:$A$5720,$A489,'Inst. by Framework &amp; Suppliers'!$B$2:$B$5720,$B489)</f>
        <v>14925.07</v>
      </c>
      <c r="E489" s="507">
        <f>SUMIFS('Inst. by Framework &amp; Suppliers'!$E$2:$E$5720,'Inst. by Framework &amp; Suppliers'!$A$2:$A$5720,$A489,'Inst. by Framework &amp; Suppliers'!$B$2:$B$5720,$B489)</f>
        <v>6909.3</v>
      </c>
      <c r="F489" s="507">
        <f>SUMIFS('Inst. by Framework &amp; Suppliers'!F$2:F$5720,'Inst. by Framework &amp; Suppliers'!$B$2:$B$5720,$B$2:$B$5336,'Inst. by Framework &amp; Suppliers'!$A$2:$A$5720,$A489)</f>
        <v>3907.5500000000006</v>
      </c>
      <c r="G489" s="882">
        <f>SUMIFS('Inst. by Framework &amp; Suppliers'!G$2:G$5720,'Inst. by Framework &amp; Suppliers'!$B$2:$B$5720,$B$2:$B$5336,'Inst. by Framework &amp; Suppliers'!$A$2:$A$5720,$A489)</f>
        <v>1050.5500000000002</v>
      </c>
      <c r="H489" s="1444">
        <f>SUMIFS('Inst. by Framework &amp; Suppliers'!H$2:H$5720,'Inst. by Framework &amp; Suppliers'!$B$2:$B$5720,$B$2:$B$5336,'Inst. by Framework &amp; Suppliers'!$A$2:$A$5720,$A489)</f>
        <v>0</v>
      </c>
      <c r="I489" s="1445">
        <f>SUMIFS('Inst. by Framework &amp; Suppliers'!I$2:I$5720,'Inst. by Framework &amp; Suppliers'!$B$2:$B$5720,$B$2:$B$5336,'Inst. by Framework &amp; Suppliers'!$A$2:$A$5720,$A489)</f>
        <v>0</v>
      </c>
      <c r="J489" s="1446">
        <f>SUMIFS('Inst. by Framework &amp; Suppliers'!J$2:J$5720,'Inst. by Framework &amp; Suppliers'!$B$2:$B$5720,$B$2:$B$5336,'Inst. by Framework &amp; Suppliers'!$A$2:$A$5720,$A489)</f>
        <v>0</v>
      </c>
      <c r="K489" s="24">
        <f>SUMIFS('Inst. by Framework &amp; Suppliers'!K$2:K$5720,'Inst. by Framework &amp; Suppliers'!$B$2:$B$5720,$B$2:$B$5336,'Inst. by Framework &amp; Suppliers'!$A$2:$A$5720,$A489)</f>
        <v>0</v>
      </c>
      <c r="L489" s="23">
        <f t="shared" si="35"/>
        <v>0</v>
      </c>
      <c r="M489" s="1592">
        <f>SUMIFS('South West Spends'!$AH$1:$AH$5018,'South West Spends'!$A$1:$A$5018,'Institution by Framework Totals'!B489,'South West Spends'!$C$1:$C$5018,'Institution by Framework Totals'!A489)</f>
        <v>0</v>
      </c>
      <c r="N489" s="1592">
        <f t="shared" si="36"/>
        <v>0</v>
      </c>
      <c r="O489" s="1592">
        <f t="shared" si="37"/>
        <v>0</v>
      </c>
      <c r="P489" s="1592">
        <f t="shared" si="38"/>
        <v>0</v>
      </c>
      <c r="Q489" s="14">
        <f t="shared" si="39"/>
        <v>0</v>
      </c>
    </row>
    <row r="490" spans="1:17" x14ac:dyDescent="0.2">
      <c r="A490" s="26" t="s">
        <v>139</v>
      </c>
      <c r="B490" s="27" t="s">
        <v>38</v>
      </c>
      <c r="C490" s="141">
        <f>VLOOKUP(B490,'Admin Fees.'!$A$1:$C$46,2,FALSE)</f>
        <v>0.01</v>
      </c>
      <c r="D490" s="506">
        <f>SUMIFS('Inst. by Framework &amp; Suppliers'!$D$2:$D$5720,'Inst. by Framework &amp; Suppliers'!$A$2:$A$5720,$A490,'Inst. by Framework &amp; Suppliers'!$B$2:$B$5720,$B490)</f>
        <v>38277.83</v>
      </c>
      <c r="E490" s="507">
        <f>SUMIFS('Inst. by Framework &amp; Suppliers'!$E$2:$E$5720,'Inst. by Framework &amp; Suppliers'!$A$2:$A$5720,$A490,'Inst. by Framework &amp; Suppliers'!$B$2:$B$5720,$B490)</f>
        <v>34861.409999999996</v>
      </c>
      <c r="F490" s="507">
        <f>SUMIFS('Inst. by Framework &amp; Suppliers'!F$2:F$5720,'Inst. by Framework &amp; Suppliers'!$B$2:$B$5720,$B$2:$B$5336,'Inst. by Framework &amp; Suppliers'!$A$2:$A$5720,$A490)</f>
        <v>22379.190000000002</v>
      </c>
      <c r="G490" s="882">
        <f>SUMIFS('Inst. by Framework &amp; Suppliers'!G$2:G$5720,'Inst. by Framework &amp; Suppliers'!$B$2:$B$5720,$B$2:$B$5336,'Inst. by Framework &amp; Suppliers'!$A$2:$A$5720,$A490)</f>
        <v>7274.8499999999995</v>
      </c>
      <c r="H490" s="1444">
        <f>SUMIFS('Inst. by Framework &amp; Suppliers'!H$2:H$5720,'Inst. by Framework &amp; Suppliers'!$B$2:$B$5720,$B$2:$B$5336,'Inst. by Framework &amp; Suppliers'!$A$2:$A$5720,$A490)</f>
        <v>0</v>
      </c>
      <c r="I490" s="1445">
        <f>SUMIFS('Inst. by Framework &amp; Suppliers'!I$2:I$5720,'Inst. by Framework &amp; Suppliers'!$B$2:$B$5720,$B$2:$B$5336,'Inst. by Framework &amp; Suppliers'!$A$2:$A$5720,$A490)</f>
        <v>0</v>
      </c>
      <c r="J490" s="1446">
        <f>SUMIFS('Inst. by Framework &amp; Suppliers'!J$2:J$5720,'Inst. by Framework &amp; Suppliers'!$B$2:$B$5720,$B$2:$B$5336,'Inst. by Framework &amp; Suppliers'!$A$2:$A$5720,$A490)</f>
        <v>0</v>
      </c>
      <c r="K490" s="24">
        <f>SUMIFS('Inst. by Framework &amp; Suppliers'!K$2:K$5720,'Inst. by Framework &amp; Suppliers'!$B$2:$B$5720,$B$2:$B$5336,'Inst. by Framework &amp; Suppliers'!$A$2:$A$5720,$A490)</f>
        <v>0</v>
      </c>
      <c r="L490" s="23">
        <f t="shared" si="35"/>
        <v>0</v>
      </c>
      <c r="M490" s="1592">
        <f>SUMIFS('South West Spends'!$AH$1:$AH$5018,'South West Spends'!$A$1:$A$5018,'Institution by Framework Totals'!B490,'South West Spends'!$C$1:$C$5018,'Institution by Framework Totals'!A490)</f>
        <v>0</v>
      </c>
      <c r="N490" s="1592">
        <f t="shared" si="36"/>
        <v>0</v>
      </c>
      <c r="O490" s="1592">
        <f t="shared" si="37"/>
        <v>0</v>
      </c>
      <c r="P490" s="1592">
        <f t="shared" si="38"/>
        <v>0</v>
      </c>
      <c r="Q490" s="14">
        <f t="shared" si="39"/>
        <v>0</v>
      </c>
    </row>
    <row r="491" spans="1:17" x14ac:dyDescent="0.2">
      <c r="A491" s="26" t="s">
        <v>140</v>
      </c>
      <c r="B491" s="27" t="s">
        <v>38</v>
      </c>
      <c r="C491" s="141">
        <f>VLOOKUP(B491,'Admin Fees.'!$A$1:$C$46,2,FALSE)</f>
        <v>0.01</v>
      </c>
      <c r="D491" s="506">
        <f>SUMIFS('Inst. by Framework &amp; Suppliers'!$D$2:$D$5720,'Inst. by Framework &amp; Suppliers'!$A$2:$A$5720,$A491,'Inst. by Framework &amp; Suppliers'!$B$2:$B$5720,$B491)</f>
        <v>3625.21</v>
      </c>
      <c r="E491" s="507">
        <f>SUMIFS('Inst. by Framework &amp; Suppliers'!$E$2:$E$5720,'Inst. by Framework &amp; Suppliers'!$A$2:$A$5720,$A491,'Inst. by Framework &amp; Suppliers'!$B$2:$B$5720,$B491)</f>
        <v>25742.999999999996</v>
      </c>
      <c r="F491" s="507">
        <f>SUMIFS('Inst. by Framework &amp; Suppliers'!F$2:F$5720,'Inst. by Framework &amp; Suppliers'!$B$2:$B$5720,$B$2:$B$5336,'Inst. by Framework &amp; Suppliers'!$A$2:$A$5720,$A491)</f>
        <v>17198.97</v>
      </c>
      <c r="G491" s="882">
        <f>SUMIFS('Inst. by Framework &amp; Suppliers'!G$2:G$5720,'Inst. by Framework &amp; Suppliers'!$B$2:$B$5720,$B$2:$B$5336,'Inst. by Framework &amp; Suppliers'!$A$2:$A$5720,$A491)</f>
        <v>0</v>
      </c>
      <c r="H491" s="1444">
        <f>SUMIFS('Inst. by Framework &amp; Suppliers'!H$2:H$5720,'Inst. by Framework &amp; Suppliers'!$B$2:$B$5720,$B$2:$B$5336,'Inst. by Framework &amp; Suppliers'!$A$2:$A$5720,$A491)</f>
        <v>0</v>
      </c>
      <c r="I491" s="1445">
        <f>SUMIFS('Inst. by Framework &amp; Suppliers'!I$2:I$5720,'Inst. by Framework &amp; Suppliers'!$B$2:$B$5720,$B$2:$B$5336,'Inst. by Framework &amp; Suppliers'!$A$2:$A$5720,$A491)</f>
        <v>0</v>
      </c>
      <c r="J491" s="1446">
        <f>SUMIFS('Inst. by Framework &amp; Suppliers'!J$2:J$5720,'Inst. by Framework &amp; Suppliers'!$B$2:$B$5720,$B$2:$B$5336,'Inst. by Framework &amp; Suppliers'!$A$2:$A$5720,$A491)</f>
        <v>0</v>
      </c>
      <c r="K491" s="24">
        <f>SUMIFS('Inst. by Framework &amp; Suppliers'!K$2:K$5720,'Inst. by Framework &amp; Suppliers'!$B$2:$B$5720,$B$2:$B$5336,'Inst. by Framework &amp; Suppliers'!$A$2:$A$5720,$A491)</f>
        <v>0</v>
      </c>
      <c r="L491" s="23">
        <f t="shared" si="35"/>
        <v>0</v>
      </c>
      <c r="M491" s="1592">
        <f>SUMIFS('South West Spends'!$AH$1:$AH$5018,'South West Spends'!$A$1:$A$5018,'Institution by Framework Totals'!B491,'South West Spends'!$C$1:$C$5018,'Institution by Framework Totals'!A491)</f>
        <v>0</v>
      </c>
      <c r="N491" s="1592">
        <f t="shared" si="36"/>
        <v>0</v>
      </c>
      <c r="O491" s="1592">
        <f t="shared" si="37"/>
        <v>0</v>
      </c>
      <c r="P491" s="1592">
        <f t="shared" si="38"/>
        <v>0</v>
      </c>
      <c r="Q491" s="14">
        <f t="shared" si="39"/>
        <v>0</v>
      </c>
    </row>
    <row r="492" spans="1:17" x14ac:dyDescent="0.2">
      <c r="A492" s="26" t="s">
        <v>156</v>
      </c>
      <c r="B492" s="27" t="s">
        <v>38</v>
      </c>
      <c r="C492" s="141">
        <f>VLOOKUP(B492,'Admin Fees.'!$A$1:$C$46,2,FALSE)</f>
        <v>0.01</v>
      </c>
      <c r="D492" s="506">
        <f>SUMIFS('Inst. by Framework &amp; Suppliers'!$D$2:$D$5720,'Inst. by Framework &amp; Suppliers'!$A$2:$A$5720,$A492,'Inst. by Framework &amp; Suppliers'!$B$2:$B$5720,$B492)</f>
        <v>8328.4900000000016</v>
      </c>
      <c r="E492" s="507">
        <f>SUMIFS('Inst. by Framework &amp; Suppliers'!$E$2:$E$5720,'Inst. by Framework &amp; Suppliers'!$A$2:$A$5720,$A492,'Inst. by Framework &amp; Suppliers'!$B$2:$B$5720,$B492)</f>
        <v>7727.67</v>
      </c>
      <c r="F492" s="507">
        <f>SUMIFS('Inst. by Framework &amp; Suppliers'!F$2:F$5720,'Inst. by Framework &amp; Suppliers'!$B$2:$B$5720,$B$2:$B$5336,'Inst. by Framework &amp; Suppliers'!$A$2:$A$5720,$A492)</f>
        <v>9078.1399999999976</v>
      </c>
      <c r="G492" s="882">
        <f>SUMIFS('Inst. by Framework &amp; Suppliers'!G$2:G$5720,'Inst. by Framework &amp; Suppliers'!$B$2:$B$5720,$B$2:$B$5336,'Inst. by Framework &amp; Suppliers'!$A$2:$A$5720,$A492)</f>
        <v>2677.6499999999996</v>
      </c>
      <c r="H492" s="1444">
        <f>SUMIFS('Inst. by Framework &amp; Suppliers'!H$2:H$5720,'Inst. by Framework &amp; Suppliers'!$B$2:$B$5720,$B$2:$B$5336,'Inst. by Framework &amp; Suppliers'!$A$2:$A$5720,$A492)</f>
        <v>0</v>
      </c>
      <c r="I492" s="1445">
        <f>SUMIFS('Inst. by Framework &amp; Suppliers'!I$2:I$5720,'Inst. by Framework &amp; Suppliers'!$B$2:$B$5720,$B$2:$B$5336,'Inst. by Framework &amp; Suppliers'!$A$2:$A$5720,$A492)</f>
        <v>0</v>
      </c>
      <c r="J492" s="1446">
        <f>SUMIFS('Inst. by Framework &amp; Suppliers'!J$2:J$5720,'Inst. by Framework &amp; Suppliers'!$B$2:$B$5720,$B$2:$B$5336,'Inst. by Framework &amp; Suppliers'!$A$2:$A$5720,$A492)</f>
        <v>0</v>
      </c>
      <c r="K492" s="24">
        <f>SUMIFS('Inst. by Framework &amp; Suppliers'!K$2:K$5720,'Inst. by Framework &amp; Suppliers'!$B$2:$B$5720,$B$2:$B$5336,'Inst. by Framework &amp; Suppliers'!$A$2:$A$5720,$A492)</f>
        <v>0</v>
      </c>
      <c r="L492" s="23">
        <f t="shared" si="35"/>
        <v>0</v>
      </c>
      <c r="M492" s="1592">
        <f>SUMIFS('South West Spends'!$AH$1:$AH$5018,'South West Spends'!$A$1:$A$5018,'Institution by Framework Totals'!B492,'South West Spends'!$C$1:$C$5018,'Institution by Framework Totals'!A492)</f>
        <v>0</v>
      </c>
      <c r="N492" s="1592">
        <f t="shared" si="36"/>
        <v>0</v>
      </c>
      <c r="O492" s="1592">
        <f t="shared" si="37"/>
        <v>0</v>
      </c>
      <c r="P492" s="1592">
        <f t="shared" si="38"/>
        <v>0</v>
      </c>
      <c r="Q492" s="14">
        <f t="shared" si="39"/>
        <v>0</v>
      </c>
    </row>
    <row r="493" spans="1:17" x14ac:dyDescent="0.2">
      <c r="A493" s="26" t="s">
        <v>148</v>
      </c>
      <c r="B493" s="27" t="s">
        <v>38</v>
      </c>
      <c r="C493" s="141">
        <f>VLOOKUP(B493,'Admin Fees.'!$A$1:$C$46,2,FALSE)</f>
        <v>0.01</v>
      </c>
      <c r="D493" s="506">
        <f>SUMIFS('Inst. by Framework &amp; Suppliers'!$D$2:$D$5720,'Inst. by Framework &amp; Suppliers'!$A$2:$A$5720,$A493,'Inst. by Framework &amp; Suppliers'!$B$2:$B$5720,$B493)</f>
        <v>2812.2</v>
      </c>
      <c r="E493" s="507">
        <f>SUMIFS('Inst. by Framework &amp; Suppliers'!$E$2:$E$5720,'Inst. by Framework &amp; Suppliers'!$A$2:$A$5720,$A493,'Inst. by Framework &amp; Suppliers'!$B$2:$B$5720,$B493)</f>
        <v>11383.55</v>
      </c>
      <c r="F493" s="507">
        <f>SUMIFS('Inst. by Framework &amp; Suppliers'!F$2:F$5720,'Inst. by Framework &amp; Suppliers'!$B$2:$B$5720,$B$2:$B$5336,'Inst. by Framework &amp; Suppliers'!$A$2:$A$5720,$A493)</f>
        <v>15782.23</v>
      </c>
      <c r="G493" s="882">
        <f>SUMIFS('Inst. by Framework &amp; Suppliers'!G$2:G$5720,'Inst. by Framework &amp; Suppliers'!$B$2:$B$5720,$B$2:$B$5336,'Inst. by Framework &amp; Suppliers'!$A$2:$A$5720,$A493)</f>
        <v>5093.8399999999992</v>
      </c>
      <c r="H493" s="1444">
        <f>SUMIFS('Inst. by Framework &amp; Suppliers'!H$2:H$5720,'Inst. by Framework &amp; Suppliers'!$B$2:$B$5720,$B$2:$B$5336,'Inst. by Framework &amp; Suppliers'!$A$2:$A$5720,$A493)</f>
        <v>0</v>
      </c>
      <c r="I493" s="1445">
        <f>SUMIFS('Inst. by Framework &amp; Suppliers'!I$2:I$5720,'Inst. by Framework &amp; Suppliers'!$B$2:$B$5720,$B$2:$B$5336,'Inst. by Framework &amp; Suppliers'!$A$2:$A$5720,$A493)</f>
        <v>0</v>
      </c>
      <c r="J493" s="1446">
        <f>SUMIFS('Inst. by Framework &amp; Suppliers'!J$2:J$5720,'Inst. by Framework &amp; Suppliers'!$B$2:$B$5720,$B$2:$B$5336,'Inst. by Framework &amp; Suppliers'!$A$2:$A$5720,$A493)</f>
        <v>0</v>
      </c>
      <c r="K493" s="24">
        <f>SUMIFS('Inst. by Framework &amp; Suppliers'!K$2:K$5720,'Inst. by Framework &amp; Suppliers'!$B$2:$B$5720,$B$2:$B$5336,'Inst. by Framework &amp; Suppliers'!$A$2:$A$5720,$A493)</f>
        <v>0</v>
      </c>
      <c r="L493" s="23">
        <f t="shared" si="35"/>
        <v>0</v>
      </c>
      <c r="M493" s="1592">
        <f>SUMIFS('South West Spends'!$AH$1:$AH$5018,'South West Spends'!$A$1:$A$5018,'Institution by Framework Totals'!B493,'South West Spends'!$C$1:$C$5018,'Institution by Framework Totals'!A493)</f>
        <v>0</v>
      </c>
      <c r="N493" s="1592">
        <f t="shared" si="36"/>
        <v>0</v>
      </c>
      <c r="O493" s="1592">
        <f t="shared" si="37"/>
        <v>0</v>
      </c>
      <c r="P493" s="1592">
        <f t="shared" si="38"/>
        <v>0</v>
      </c>
      <c r="Q493" s="14">
        <f t="shared" si="39"/>
        <v>0</v>
      </c>
    </row>
    <row r="494" spans="1:17" x14ac:dyDescent="0.2">
      <c r="A494" s="26" t="s">
        <v>153</v>
      </c>
      <c r="B494" s="27" t="s">
        <v>38</v>
      </c>
      <c r="C494" s="141">
        <f>VLOOKUP(B494,'Admin Fees.'!$A$1:$C$46,2,FALSE)</f>
        <v>0.01</v>
      </c>
      <c r="D494" s="506">
        <f>SUMIFS('Inst. by Framework &amp; Suppliers'!$D$2:$D$5720,'Inst. by Framework &amp; Suppliers'!$A$2:$A$5720,$A494,'Inst. by Framework &amp; Suppliers'!$B$2:$B$5720,$B494)</f>
        <v>250060.46000000002</v>
      </c>
      <c r="E494" s="507">
        <f>SUMIFS('Inst. by Framework &amp; Suppliers'!$E$2:$E$5720,'Inst. by Framework &amp; Suppliers'!$A$2:$A$5720,$A494,'Inst. by Framework &amp; Suppliers'!$B$2:$B$5720,$B494)</f>
        <v>311184.15000000002</v>
      </c>
      <c r="F494" s="507">
        <f>SUMIFS('Inst. by Framework &amp; Suppliers'!F$2:F$5720,'Inst. by Framework &amp; Suppliers'!$B$2:$B$5720,$B$2:$B$5336,'Inst. by Framework &amp; Suppliers'!$A$2:$A$5720,$A494)</f>
        <v>363956.79999999993</v>
      </c>
      <c r="G494" s="882">
        <f>SUMIFS('Inst. by Framework &amp; Suppliers'!G$2:G$5720,'Inst. by Framework &amp; Suppliers'!$B$2:$B$5720,$B$2:$B$5336,'Inst. by Framework &amp; Suppliers'!$A$2:$A$5720,$A494)</f>
        <v>157018.43</v>
      </c>
      <c r="H494" s="1444">
        <f>SUMIFS('Inst. by Framework &amp; Suppliers'!H$2:H$5720,'Inst. by Framework &amp; Suppliers'!$B$2:$B$5720,$B$2:$B$5336,'Inst. by Framework &amp; Suppliers'!$A$2:$A$5720,$A494)</f>
        <v>0</v>
      </c>
      <c r="I494" s="1445">
        <f>SUMIFS('Inst. by Framework &amp; Suppliers'!I$2:I$5720,'Inst. by Framework &amp; Suppliers'!$B$2:$B$5720,$B$2:$B$5336,'Inst. by Framework &amp; Suppliers'!$A$2:$A$5720,$A494)</f>
        <v>0</v>
      </c>
      <c r="J494" s="1446">
        <f>SUMIFS('Inst. by Framework &amp; Suppliers'!J$2:J$5720,'Inst. by Framework &amp; Suppliers'!$B$2:$B$5720,$B$2:$B$5336,'Inst. by Framework &amp; Suppliers'!$A$2:$A$5720,$A494)</f>
        <v>0</v>
      </c>
      <c r="K494" s="24">
        <f>SUMIFS('Inst. by Framework &amp; Suppliers'!K$2:K$5720,'Inst. by Framework &amp; Suppliers'!$B$2:$B$5720,$B$2:$B$5336,'Inst. by Framework &amp; Suppliers'!$A$2:$A$5720,$A494)</f>
        <v>0</v>
      </c>
      <c r="L494" s="23">
        <f t="shared" si="35"/>
        <v>0</v>
      </c>
      <c r="M494" s="1592">
        <f>SUMIFS('South West Spends'!$AH$1:$AH$5018,'South West Spends'!$A$1:$A$5018,'Institution by Framework Totals'!B494,'South West Spends'!$C$1:$C$5018,'Institution by Framework Totals'!A494)</f>
        <v>0</v>
      </c>
      <c r="N494" s="1592">
        <f t="shared" si="36"/>
        <v>0</v>
      </c>
      <c r="O494" s="1592">
        <f t="shared" si="37"/>
        <v>0</v>
      </c>
      <c r="P494" s="1592">
        <f t="shared" si="38"/>
        <v>0</v>
      </c>
      <c r="Q494" s="14">
        <f t="shared" si="39"/>
        <v>0</v>
      </c>
    </row>
    <row r="495" spans="1:17" x14ac:dyDescent="0.2">
      <c r="A495" s="26" t="s">
        <v>141</v>
      </c>
      <c r="B495" s="27" t="s">
        <v>38</v>
      </c>
      <c r="C495" s="141">
        <f>VLOOKUP(B495,'Admin Fees.'!$A$1:$C$46,2,FALSE)</f>
        <v>0.01</v>
      </c>
      <c r="D495" s="506">
        <f>SUMIFS('Inst. by Framework &amp; Suppliers'!$D$2:$D$5720,'Inst. by Framework &amp; Suppliers'!$A$2:$A$5720,$A495,'Inst. by Framework &amp; Suppliers'!$B$2:$B$5720,$B495)</f>
        <v>371409.89999999991</v>
      </c>
      <c r="E495" s="507">
        <f>SUMIFS('Inst. by Framework &amp; Suppliers'!$E$2:$E$5720,'Inst. by Framework &amp; Suppliers'!$A$2:$A$5720,$A495,'Inst. by Framework &amp; Suppliers'!$B$2:$B$5720,$B495)</f>
        <v>455176.51999999996</v>
      </c>
      <c r="F495" s="507">
        <f>SUMIFS('Inst. by Framework &amp; Suppliers'!F$2:F$5720,'Inst. by Framework &amp; Suppliers'!$B$2:$B$5720,$B$2:$B$5336,'Inst. by Framework &amp; Suppliers'!$A$2:$A$5720,$A495)</f>
        <v>433117.46</v>
      </c>
      <c r="G495" s="882">
        <f>SUMIFS('Inst. by Framework &amp; Suppliers'!G$2:G$5720,'Inst. by Framework &amp; Suppliers'!$B$2:$B$5720,$B$2:$B$5336,'Inst. by Framework &amp; Suppliers'!$A$2:$A$5720,$A495)</f>
        <v>144026.93000000002</v>
      </c>
      <c r="H495" s="1444">
        <f>SUMIFS('Inst. by Framework &amp; Suppliers'!H$2:H$5720,'Inst. by Framework &amp; Suppliers'!$B$2:$B$5720,$B$2:$B$5336,'Inst. by Framework &amp; Suppliers'!$A$2:$A$5720,$A495)</f>
        <v>0</v>
      </c>
      <c r="I495" s="1445">
        <f>SUMIFS('Inst. by Framework &amp; Suppliers'!I$2:I$5720,'Inst. by Framework &amp; Suppliers'!$B$2:$B$5720,$B$2:$B$5336,'Inst. by Framework &amp; Suppliers'!$A$2:$A$5720,$A495)</f>
        <v>0</v>
      </c>
      <c r="J495" s="1446">
        <f>SUMIFS('Inst. by Framework &amp; Suppliers'!J$2:J$5720,'Inst. by Framework &amp; Suppliers'!$B$2:$B$5720,$B$2:$B$5336,'Inst. by Framework &amp; Suppliers'!$A$2:$A$5720,$A495)</f>
        <v>0</v>
      </c>
      <c r="K495" s="24">
        <f>SUMIFS('Inst. by Framework &amp; Suppliers'!K$2:K$5720,'Inst. by Framework &amp; Suppliers'!$B$2:$B$5720,$B$2:$B$5336,'Inst. by Framework &amp; Suppliers'!$A$2:$A$5720,$A495)</f>
        <v>0</v>
      </c>
      <c r="L495" s="23">
        <f t="shared" si="35"/>
        <v>0</v>
      </c>
      <c r="M495" s="1592">
        <f>SUMIFS('South West Spends'!$AH$1:$AH$5018,'South West Spends'!$A$1:$A$5018,'Institution by Framework Totals'!B495,'South West Spends'!$C$1:$C$5018,'Institution by Framework Totals'!A495)</f>
        <v>0</v>
      </c>
      <c r="N495" s="1592">
        <f t="shared" si="36"/>
        <v>0</v>
      </c>
      <c r="O495" s="1592">
        <f t="shared" si="37"/>
        <v>0</v>
      </c>
      <c r="P495" s="1592">
        <f t="shared" si="38"/>
        <v>0</v>
      </c>
      <c r="Q495" s="14">
        <f t="shared" si="39"/>
        <v>0</v>
      </c>
    </row>
    <row r="496" spans="1:17" x14ac:dyDescent="0.2">
      <c r="A496" s="26" t="s">
        <v>142</v>
      </c>
      <c r="B496" s="27" t="s">
        <v>38</v>
      </c>
      <c r="C496" s="141">
        <f>VLOOKUP(B496,'Admin Fees.'!$A$1:$C$46,2,FALSE)</f>
        <v>0.01</v>
      </c>
      <c r="D496" s="506">
        <f>SUMIFS('Inst. by Framework &amp; Suppliers'!$D$2:$D$5720,'Inst. by Framework &amp; Suppliers'!$A$2:$A$5720,$A496,'Inst. by Framework &amp; Suppliers'!$B$2:$B$5720,$B496)</f>
        <v>393178.88</v>
      </c>
      <c r="E496" s="507">
        <f>SUMIFS('Inst. by Framework &amp; Suppliers'!$E$2:$E$5720,'Inst. by Framework &amp; Suppliers'!$A$2:$A$5720,$A496,'Inst. by Framework &amp; Suppliers'!$B$2:$B$5720,$B496)</f>
        <v>393664.83999999997</v>
      </c>
      <c r="F496" s="507">
        <f>SUMIFS('Inst. by Framework &amp; Suppliers'!F$2:F$5720,'Inst. by Framework &amp; Suppliers'!$B$2:$B$5720,$B$2:$B$5336,'Inst. by Framework &amp; Suppliers'!$A$2:$A$5720,$A496)</f>
        <v>344921.72</v>
      </c>
      <c r="G496" s="882">
        <f>SUMIFS('Inst. by Framework &amp; Suppliers'!G$2:G$5720,'Inst. by Framework &amp; Suppliers'!$B$2:$B$5720,$B$2:$B$5336,'Inst. by Framework &amp; Suppliers'!$A$2:$A$5720,$A496)</f>
        <v>131810.79</v>
      </c>
      <c r="H496" s="1444">
        <f>SUMIFS('Inst. by Framework &amp; Suppliers'!H$2:H$5720,'Inst. by Framework &amp; Suppliers'!$B$2:$B$5720,$B$2:$B$5336,'Inst. by Framework &amp; Suppliers'!$A$2:$A$5720,$A496)</f>
        <v>0</v>
      </c>
      <c r="I496" s="1445">
        <f>SUMIFS('Inst. by Framework &amp; Suppliers'!I$2:I$5720,'Inst. by Framework &amp; Suppliers'!$B$2:$B$5720,$B$2:$B$5336,'Inst. by Framework &amp; Suppliers'!$A$2:$A$5720,$A496)</f>
        <v>0</v>
      </c>
      <c r="J496" s="1446">
        <f>SUMIFS('Inst. by Framework &amp; Suppliers'!J$2:J$5720,'Inst. by Framework &amp; Suppliers'!$B$2:$B$5720,$B$2:$B$5336,'Inst. by Framework &amp; Suppliers'!$A$2:$A$5720,$A496)</f>
        <v>0</v>
      </c>
      <c r="K496" s="24">
        <f>SUMIFS('Inst. by Framework &amp; Suppliers'!K$2:K$5720,'Inst. by Framework &amp; Suppliers'!$B$2:$B$5720,$B$2:$B$5336,'Inst. by Framework &amp; Suppliers'!$A$2:$A$5720,$A496)</f>
        <v>0</v>
      </c>
      <c r="L496" s="23">
        <f t="shared" si="35"/>
        <v>0</v>
      </c>
      <c r="M496" s="1592">
        <f>SUMIFS('South West Spends'!$AH$1:$AH$5018,'South West Spends'!$A$1:$A$5018,'Institution by Framework Totals'!B496,'South West Spends'!$C$1:$C$5018,'Institution by Framework Totals'!A496)</f>
        <v>0</v>
      </c>
      <c r="N496" s="1592">
        <f t="shared" si="36"/>
        <v>0</v>
      </c>
      <c r="O496" s="1592">
        <f t="shared" si="37"/>
        <v>0</v>
      </c>
      <c r="P496" s="1592">
        <f t="shared" si="38"/>
        <v>0</v>
      </c>
      <c r="Q496" s="14">
        <f t="shared" si="39"/>
        <v>0</v>
      </c>
    </row>
    <row r="497" spans="1:17" x14ac:dyDescent="0.2">
      <c r="A497" s="26" t="s">
        <v>143</v>
      </c>
      <c r="B497" s="27" t="s">
        <v>38</v>
      </c>
      <c r="C497" s="141">
        <f>VLOOKUP(B497,'Admin Fees.'!$A$1:$C$46,2,FALSE)</f>
        <v>0.01</v>
      </c>
      <c r="D497" s="506">
        <f>SUMIFS('Inst. by Framework &amp; Suppliers'!$D$2:$D$5720,'Inst. by Framework &amp; Suppliers'!$A$2:$A$5720,$A497,'Inst. by Framework &amp; Suppliers'!$B$2:$B$5720,$B497)</f>
        <v>159087.16999999998</v>
      </c>
      <c r="E497" s="507">
        <f>SUMIFS('Inst. by Framework &amp; Suppliers'!$E$2:$E$5720,'Inst. by Framework &amp; Suppliers'!$A$2:$A$5720,$A497,'Inst. by Framework &amp; Suppliers'!$B$2:$B$5720,$B497)</f>
        <v>163385.34000000003</v>
      </c>
      <c r="F497" s="507">
        <f>SUMIFS('Inst. by Framework &amp; Suppliers'!F$2:F$5720,'Inst. by Framework &amp; Suppliers'!$B$2:$B$5720,$B$2:$B$5336,'Inst. by Framework &amp; Suppliers'!$A$2:$A$5720,$A497)</f>
        <v>145366.68</v>
      </c>
      <c r="G497" s="882">
        <f>SUMIFS('Inst. by Framework &amp; Suppliers'!G$2:G$5720,'Inst. by Framework &amp; Suppliers'!$B$2:$B$5720,$B$2:$B$5336,'Inst. by Framework &amp; Suppliers'!$A$2:$A$5720,$A497)</f>
        <v>54795.97</v>
      </c>
      <c r="H497" s="1444">
        <f>SUMIFS('Inst. by Framework &amp; Suppliers'!H$2:H$5720,'Inst. by Framework &amp; Suppliers'!$B$2:$B$5720,$B$2:$B$5336,'Inst. by Framework &amp; Suppliers'!$A$2:$A$5720,$A497)</f>
        <v>0</v>
      </c>
      <c r="I497" s="1445">
        <f>SUMIFS('Inst. by Framework &amp; Suppliers'!I$2:I$5720,'Inst. by Framework &amp; Suppliers'!$B$2:$B$5720,$B$2:$B$5336,'Inst. by Framework &amp; Suppliers'!$A$2:$A$5720,$A497)</f>
        <v>0</v>
      </c>
      <c r="J497" s="1446">
        <f>SUMIFS('Inst. by Framework &amp; Suppliers'!J$2:J$5720,'Inst. by Framework &amp; Suppliers'!$B$2:$B$5720,$B$2:$B$5336,'Inst. by Framework &amp; Suppliers'!$A$2:$A$5720,$A497)</f>
        <v>0</v>
      </c>
      <c r="K497" s="24">
        <f>SUMIFS('Inst. by Framework &amp; Suppliers'!K$2:K$5720,'Inst. by Framework &amp; Suppliers'!$B$2:$B$5720,$B$2:$B$5336,'Inst. by Framework &amp; Suppliers'!$A$2:$A$5720,$A497)</f>
        <v>0</v>
      </c>
      <c r="L497" s="23">
        <f t="shared" si="35"/>
        <v>0</v>
      </c>
      <c r="M497" s="1592">
        <f>SUMIFS('South West Spends'!$AH$1:$AH$5018,'South West Spends'!$A$1:$A$5018,'Institution by Framework Totals'!B497,'South West Spends'!$C$1:$C$5018,'Institution by Framework Totals'!A497)</f>
        <v>0</v>
      </c>
      <c r="N497" s="1592">
        <f t="shared" si="36"/>
        <v>0</v>
      </c>
      <c r="O497" s="1592">
        <f t="shared" si="37"/>
        <v>0</v>
      </c>
      <c r="P497" s="1592">
        <f t="shared" si="38"/>
        <v>0</v>
      </c>
      <c r="Q497" s="14">
        <f t="shared" si="39"/>
        <v>0</v>
      </c>
    </row>
    <row r="498" spans="1:17" x14ac:dyDescent="0.2">
      <c r="A498" s="26" t="s">
        <v>144</v>
      </c>
      <c r="B498" s="27" t="s">
        <v>38</v>
      </c>
      <c r="C498" s="141">
        <f>VLOOKUP(B498,'Admin Fees.'!$A$1:$C$46,2,FALSE)</f>
        <v>0.01</v>
      </c>
      <c r="D498" s="506">
        <f>SUMIFS('Inst. by Framework &amp; Suppliers'!$D$2:$D$5720,'Inst. by Framework &amp; Suppliers'!$A$2:$A$5720,$A498,'Inst. by Framework &amp; Suppliers'!$B$2:$B$5720,$B498)</f>
        <v>160230.70000000001</v>
      </c>
      <c r="E498" s="507">
        <f>SUMIFS('Inst. by Framework &amp; Suppliers'!$E$2:$E$5720,'Inst. by Framework &amp; Suppliers'!$A$2:$A$5720,$A498,'Inst. by Framework &amp; Suppliers'!$B$2:$B$5720,$B498)</f>
        <v>142744.91000000003</v>
      </c>
      <c r="F498" s="507">
        <f>SUMIFS('Inst. by Framework &amp; Suppliers'!F$2:F$5720,'Inst. by Framework &amp; Suppliers'!$B$2:$B$5720,$B$2:$B$5336,'Inst. by Framework &amp; Suppliers'!$A$2:$A$5720,$A498)</f>
        <v>127251.48000000001</v>
      </c>
      <c r="G498" s="882">
        <f>SUMIFS('Inst. by Framework &amp; Suppliers'!G$2:G$5720,'Inst. by Framework &amp; Suppliers'!$B$2:$B$5720,$B$2:$B$5336,'Inst. by Framework &amp; Suppliers'!$A$2:$A$5720,$A498)</f>
        <v>51137.96</v>
      </c>
      <c r="H498" s="1444">
        <f>SUMIFS('Inst. by Framework &amp; Suppliers'!H$2:H$5720,'Inst. by Framework &amp; Suppliers'!$B$2:$B$5720,$B$2:$B$5336,'Inst. by Framework &amp; Suppliers'!$A$2:$A$5720,$A498)</f>
        <v>0</v>
      </c>
      <c r="I498" s="1445">
        <f>SUMIFS('Inst. by Framework &amp; Suppliers'!I$2:I$5720,'Inst. by Framework &amp; Suppliers'!$B$2:$B$5720,$B$2:$B$5336,'Inst. by Framework &amp; Suppliers'!$A$2:$A$5720,$A498)</f>
        <v>0</v>
      </c>
      <c r="J498" s="1446">
        <f>SUMIFS('Inst. by Framework &amp; Suppliers'!J$2:J$5720,'Inst. by Framework &amp; Suppliers'!$B$2:$B$5720,$B$2:$B$5336,'Inst. by Framework &amp; Suppliers'!$A$2:$A$5720,$A498)</f>
        <v>0</v>
      </c>
      <c r="K498" s="24">
        <f>SUMIFS('Inst. by Framework &amp; Suppliers'!K$2:K$5720,'Inst. by Framework &amp; Suppliers'!$B$2:$B$5720,$B$2:$B$5336,'Inst. by Framework &amp; Suppliers'!$A$2:$A$5720,$A498)</f>
        <v>0</v>
      </c>
      <c r="L498" s="23">
        <f t="shared" si="35"/>
        <v>0</v>
      </c>
      <c r="M498" s="1592">
        <f>SUMIFS('South West Spends'!$AH$1:$AH$5018,'South West Spends'!$A$1:$A$5018,'Institution by Framework Totals'!B498,'South West Spends'!$C$1:$C$5018,'Institution by Framework Totals'!A498)</f>
        <v>0</v>
      </c>
      <c r="N498" s="1592">
        <f t="shared" si="36"/>
        <v>0</v>
      </c>
      <c r="O498" s="1592">
        <f t="shared" si="37"/>
        <v>0</v>
      </c>
      <c r="P498" s="1592">
        <f t="shared" si="38"/>
        <v>0</v>
      </c>
      <c r="Q498" s="14">
        <f t="shared" si="39"/>
        <v>0</v>
      </c>
    </row>
    <row r="499" spans="1:17" x14ac:dyDescent="0.2">
      <c r="A499" s="26" t="s">
        <v>157</v>
      </c>
      <c r="B499" s="27" t="s">
        <v>38</v>
      </c>
      <c r="C499" s="141">
        <f>VLOOKUP(B499,'Admin Fees.'!$A$1:$C$46,2,FALSE)</f>
        <v>0.01</v>
      </c>
      <c r="D499" s="506">
        <f>SUMIFS('Inst. by Framework &amp; Suppliers'!$D$2:$D$5720,'Inst. by Framework &amp; Suppliers'!$A$2:$A$5720,$A499,'Inst. by Framework &amp; Suppliers'!$B$2:$B$5720,$B499)</f>
        <v>180921.56</v>
      </c>
      <c r="E499" s="507">
        <f>SUMIFS('Inst. by Framework &amp; Suppliers'!$E$2:$E$5720,'Inst. by Framework &amp; Suppliers'!$A$2:$A$5720,$A499,'Inst. by Framework &amp; Suppliers'!$B$2:$B$5720,$B499)</f>
        <v>222563.88000000003</v>
      </c>
      <c r="F499" s="507">
        <f>SUMIFS('Inst. by Framework &amp; Suppliers'!F$2:F$5720,'Inst. by Framework &amp; Suppliers'!$B$2:$B$5720,$B$2:$B$5336,'Inst. by Framework &amp; Suppliers'!$A$2:$A$5720,$A499)</f>
        <v>223860.49</v>
      </c>
      <c r="G499" s="882">
        <f>SUMIFS('Inst. by Framework &amp; Suppliers'!G$2:G$5720,'Inst. by Framework &amp; Suppliers'!$B$2:$B$5720,$B$2:$B$5336,'Inst. by Framework &amp; Suppliers'!$A$2:$A$5720,$A499)</f>
        <v>74512.63</v>
      </c>
      <c r="H499" s="1444">
        <f>SUMIFS('Inst. by Framework &amp; Suppliers'!H$2:H$5720,'Inst. by Framework &amp; Suppliers'!$B$2:$B$5720,$B$2:$B$5336,'Inst. by Framework &amp; Suppliers'!$A$2:$A$5720,$A499)</f>
        <v>0</v>
      </c>
      <c r="I499" s="1445">
        <f>SUMIFS('Inst. by Framework &amp; Suppliers'!I$2:I$5720,'Inst. by Framework &amp; Suppliers'!$B$2:$B$5720,$B$2:$B$5336,'Inst. by Framework &amp; Suppliers'!$A$2:$A$5720,$A499)</f>
        <v>0</v>
      </c>
      <c r="J499" s="1446">
        <f>SUMIFS('Inst. by Framework &amp; Suppliers'!J$2:J$5720,'Inst. by Framework &amp; Suppliers'!$B$2:$B$5720,$B$2:$B$5336,'Inst. by Framework &amp; Suppliers'!$A$2:$A$5720,$A499)</f>
        <v>0</v>
      </c>
      <c r="K499" s="24">
        <f>SUMIFS('Inst. by Framework &amp; Suppliers'!K$2:K$5720,'Inst. by Framework &amp; Suppliers'!$B$2:$B$5720,$B$2:$B$5336,'Inst. by Framework &amp; Suppliers'!$A$2:$A$5720,$A499)</f>
        <v>0</v>
      </c>
      <c r="L499" s="23">
        <f t="shared" si="35"/>
        <v>0</v>
      </c>
      <c r="M499" s="1592">
        <f>SUMIFS('South West Spends'!$AH$1:$AH$5018,'South West Spends'!$A$1:$A$5018,'Institution by Framework Totals'!B499,'South West Spends'!$C$1:$C$5018,'Institution by Framework Totals'!A499)</f>
        <v>0</v>
      </c>
      <c r="N499" s="1592">
        <f t="shared" si="36"/>
        <v>0</v>
      </c>
      <c r="O499" s="1592">
        <f t="shared" si="37"/>
        <v>0</v>
      </c>
      <c r="P499" s="1592">
        <f t="shared" si="38"/>
        <v>0</v>
      </c>
      <c r="Q499" s="14">
        <f t="shared" si="39"/>
        <v>0</v>
      </c>
    </row>
    <row r="500" spans="1:17" x14ac:dyDescent="0.2">
      <c r="A500" s="26" t="s">
        <v>146</v>
      </c>
      <c r="B500" s="27" t="s">
        <v>38</v>
      </c>
      <c r="C500" s="141">
        <f>VLOOKUP(B500,'Admin Fees.'!$A$1:$C$46,2,FALSE)</f>
        <v>0.01</v>
      </c>
      <c r="D500" s="506">
        <f>SUMIFS('Inst. by Framework &amp; Suppliers'!$D$2:$D$5720,'Inst. by Framework &amp; Suppliers'!$A$2:$A$5720,$A500,'Inst. by Framework &amp; Suppliers'!$B$2:$B$5720,$B500)</f>
        <v>61719.649999999987</v>
      </c>
      <c r="E500" s="507">
        <f>SUMIFS('Inst. by Framework &amp; Suppliers'!$E$2:$E$5720,'Inst. by Framework &amp; Suppliers'!$A$2:$A$5720,$A500,'Inst. by Framework &amp; Suppliers'!$B$2:$B$5720,$B500)</f>
        <v>55855.539999999994</v>
      </c>
      <c r="F500" s="507">
        <f>SUMIFS('Inst. by Framework &amp; Suppliers'!F$2:F$5720,'Inst. by Framework &amp; Suppliers'!$B$2:$B$5720,$B$2:$B$5336,'Inst. by Framework &amp; Suppliers'!$A$2:$A$5720,$A500)</f>
        <v>55986.09</v>
      </c>
      <c r="G500" s="882">
        <f>SUMIFS('Inst. by Framework &amp; Suppliers'!G$2:G$5720,'Inst. by Framework &amp; Suppliers'!$B$2:$B$5720,$B$2:$B$5336,'Inst. by Framework &amp; Suppliers'!$A$2:$A$5720,$A500)</f>
        <v>24764.31</v>
      </c>
      <c r="H500" s="1444">
        <f>SUMIFS('Inst. by Framework &amp; Suppliers'!H$2:H$5720,'Inst. by Framework &amp; Suppliers'!$B$2:$B$5720,$B$2:$B$5336,'Inst. by Framework &amp; Suppliers'!$A$2:$A$5720,$A500)</f>
        <v>0</v>
      </c>
      <c r="I500" s="1445">
        <f>SUMIFS('Inst. by Framework &amp; Suppliers'!I$2:I$5720,'Inst. by Framework &amp; Suppliers'!$B$2:$B$5720,$B$2:$B$5336,'Inst. by Framework &amp; Suppliers'!$A$2:$A$5720,$A500)</f>
        <v>0</v>
      </c>
      <c r="J500" s="1446">
        <f>SUMIFS('Inst. by Framework &amp; Suppliers'!J$2:J$5720,'Inst. by Framework &amp; Suppliers'!$B$2:$B$5720,$B$2:$B$5336,'Inst. by Framework &amp; Suppliers'!$A$2:$A$5720,$A500)</f>
        <v>0</v>
      </c>
      <c r="K500" s="24">
        <f>SUMIFS('Inst. by Framework &amp; Suppliers'!K$2:K$5720,'Inst. by Framework &amp; Suppliers'!$B$2:$B$5720,$B$2:$B$5336,'Inst. by Framework &amp; Suppliers'!$A$2:$A$5720,$A500)</f>
        <v>0</v>
      </c>
      <c r="L500" s="23">
        <f t="shared" si="35"/>
        <v>0</v>
      </c>
      <c r="M500" s="1592">
        <f>SUMIFS('South West Spends'!$AH$1:$AH$5018,'South West Spends'!$A$1:$A$5018,'Institution by Framework Totals'!B500,'South West Spends'!$C$1:$C$5018,'Institution by Framework Totals'!A500)</f>
        <v>0</v>
      </c>
      <c r="N500" s="1592">
        <f t="shared" si="36"/>
        <v>0</v>
      </c>
      <c r="O500" s="1592">
        <f t="shared" si="37"/>
        <v>0</v>
      </c>
      <c r="P500" s="1592">
        <f t="shared" si="38"/>
        <v>0</v>
      </c>
      <c r="Q500" s="14">
        <f t="shared" si="39"/>
        <v>0</v>
      </c>
    </row>
    <row r="501" spans="1:17" x14ac:dyDescent="0.2">
      <c r="A501" s="377" t="s">
        <v>147</v>
      </c>
      <c r="B501" s="27" t="s">
        <v>38</v>
      </c>
      <c r="C501" s="141">
        <f>VLOOKUP(B501,'Admin Fees.'!$A$1:$C$46,2,FALSE)</f>
        <v>0.01</v>
      </c>
      <c r="D501" s="506">
        <f>SUMIFS('Inst. by Framework &amp; Suppliers'!$D$2:$D$5720,'Inst. by Framework &amp; Suppliers'!$A$2:$A$5720,$A501,'Inst. by Framework &amp; Suppliers'!$B$2:$B$5720,$B501)</f>
        <v>68243.539999999994</v>
      </c>
      <c r="E501" s="507">
        <f>SUMIFS('Inst. by Framework &amp; Suppliers'!$E$2:$E$5720,'Inst. by Framework &amp; Suppliers'!$A$2:$A$5720,$A501,'Inst. by Framework &amp; Suppliers'!$B$2:$B$5720,$B501)</f>
        <v>63373.469999999994</v>
      </c>
      <c r="F501" s="507">
        <f>SUMIFS('Inst. by Framework &amp; Suppliers'!F$2:F$5720,'Inst. by Framework &amp; Suppliers'!$B$2:$B$5720,$B$2:$B$5336,'Inst. by Framework &amp; Suppliers'!$A$2:$A$5720,$A501)</f>
        <v>48730.73</v>
      </c>
      <c r="G501" s="882">
        <f>SUMIFS('Inst. by Framework &amp; Suppliers'!G$2:G$5720,'Inst. by Framework &amp; Suppliers'!$B$2:$B$5720,$B$2:$B$5336,'Inst. by Framework &amp; Suppliers'!$A$2:$A$5720,$A501)</f>
        <v>15984.989999999998</v>
      </c>
      <c r="H501" s="1444">
        <f>SUMIFS('Inst. by Framework &amp; Suppliers'!H$2:H$5720,'Inst. by Framework &amp; Suppliers'!$B$2:$B$5720,$B$2:$B$5336,'Inst. by Framework &amp; Suppliers'!$A$2:$A$5720,$A501)</f>
        <v>0</v>
      </c>
      <c r="I501" s="1445">
        <f>SUMIFS('Inst. by Framework &amp; Suppliers'!I$2:I$5720,'Inst. by Framework &amp; Suppliers'!$B$2:$B$5720,$B$2:$B$5336,'Inst. by Framework &amp; Suppliers'!$A$2:$A$5720,$A501)</f>
        <v>0</v>
      </c>
      <c r="J501" s="1446">
        <f>SUMIFS('Inst. by Framework &amp; Suppliers'!J$2:J$5720,'Inst. by Framework &amp; Suppliers'!$B$2:$B$5720,$B$2:$B$5336,'Inst. by Framework &amp; Suppliers'!$A$2:$A$5720,$A501)</f>
        <v>0</v>
      </c>
      <c r="K501" s="24">
        <f>SUMIFS('Inst. by Framework &amp; Suppliers'!K$2:K$5720,'Inst. by Framework &amp; Suppliers'!$B$2:$B$5720,$B$2:$B$5336,'Inst. by Framework &amp; Suppliers'!$A$2:$A$5720,$A501)</f>
        <v>0</v>
      </c>
      <c r="L501" s="23">
        <f t="shared" si="35"/>
        <v>0</v>
      </c>
      <c r="M501" s="1592">
        <f>SUMIFS('South West Spends'!$AH$1:$AH$5018,'South West Spends'!$A$1:$A$5018,'Institution by Framework Totals'!B501,'South West Spends'!$C$1:$C$5018,'Institution by Framework Totals'!A501)</f>
        <v>0</v>
      </c>
      <c r="N501" s="1592">
        <f t="shared" si="36"/>
        <v>0</v>
      </c>
      <c r="O501" s="1592">
        <f t="shared" si="37"/>
        <v>0</v>
      </c>
      <c r="P501" s="1592">
        <f t="shared" si="38"/>
        <v>0</v>
      </c>
      <c r="Q501" s="14">
        <f t="shared" si="39"/>
        <v>0</v>
      </c>
    </row>
    <row r="502" spans="1:17" x14ac:dyDescent="0.2">
      <c r="A502" s="377" t="s">
        <v>124</v>
      </c>
      <c r="B502" s="27" t="s">
        <v>225</v>
      </c>
      <c r="C502" s="141">
        <f>VLOOKUP(B502,'Admin Fees.'!$A$1:$C$46,2,FALSE)</f>
        <v>0.01</v>
      </c>
      <c r="D502" s="506">
        <f>SUMIFS('Inst. by Framework &amp; Suppliers'!$D$2:$D$5720,'Inst. by Framework &amp; Suppliers'!$A$2:$A$5720,$A502,'Inst. by Framework &amp; Suppliers'!$B$2:$B$5720,$B502)</f>
        <v>0</v>
      </c>
      <c r="E502" s="507">
        <f>SUMIFS('Inst. by Framework &amp; Suppliers'!$E$2:$E$5720,'Inst. by Framework &amp; Suppliers'!$A$2:$A$5720,$A502,'Inst. by Framework &amp; Suppliers'!$B$2:$B$5720,$B502)</f>
        <v>0</v>
      </c>
      <c r="F502" s="507">
        <f>SUMIFS('Inst. by Framework &amp; Suppliers'!F$2:F$5720,'Inst. by Framework &amp; Suppliers'!$B$2:$B$5720,$B$2:$B$5336,'Inst. by Framework &amp; Suppliers'!$A$2:$A$5720,$A502)</f>
        <v>0</v>
      </c>
      <c r="G502" s="882">
        <f>SUMIFS('Inst. by Framework &amp; Suppliers'!G$2:G$5720,'Inst. by Framework &amp; Suppliers'!$B$2:$B$5720,$B$2:$B$5336,'Inst. by Framework &amp; Suppliers'!$A$2:$A$5720,$A502)</f>
        <v>9626.260000000002</v>
      </c>
      <c r="H502" s="1444">
        <f>SUMIFS('Inst. by Framework &amp; Suppliers'!H$2:H$5720,'Inst. by Framework &amp; Suppliers'!$B$2:$B$5720,$B$2:$B$5336,'Inst. by Framework &amp; Suppliers'!$A$2:$A$5720,$A502)</f>
        <v>18363.200000000004</v>
      </c>
      <c r="I502" s="1445">
        <f>SUMIFS('Inst. by Framework &amp; Suppliers'!I$2:I$5720,'Inst. by Framework &amp; Suppliers'!$B$2:$B$5720,$B$2:$B$5336,'Inst. by Framework &amp; Suppliers'!$A$2:$A$5720,$A502)</f>
        <v>13891.94</v>
      </c>
      <c r="J502" s="1446">
        <f>SUMIFS('Inst. by Framework &amp; Suppliers'!J$2:J$5720,'Inst. by Framework &amp; Suppliers'!$B$2:$B$5720,$B$2:$B$5336,'Inst. by Framework &amp; Suppliers'!$A$2:$A$5720,$A502)</f>
        <v>0</v>
      </c>
      <c r="K502" s="24">
        <f>SUMIFS('Inst. by Framework &amp; Suppliers'!K$2:K$5720,'Inst. by Framework &amp; Suppliers'!$B$2:$B$5720,$B$2:$B$5336,'Inst. by Framework &amp; Suppliers'!$A$2:$A$5720,$A502)</f>
        <v>0</v>
      </c>
      <c r="L502" s="23">
        <f t="shared" si="35"/>
        <v>0</v>
      </c>
      <c r="M502" s="1592">
        <f>SUMIFS('South West Spends'!$AH$1:$AH$5018,'South West Spends'!$A$1:$A$5018,'Institution by Framework Totals'!B502,'South West Spends'!$C$1:$C$5018,'Institution by Framework Totals'!A502)</f>
        <v>0</v>
      </c>
      <c r="N502" s="1592">
        <f t="shared" si="36"/>
        <v>0</v>
      </c>
      <c r="O502" s="1592">
        <f t="shared" si="37"/>
        <v>0</v>
      </c>
      <c r="P502" s="1592">
        <f t="shared" si="38"/>
        <v>0</v>
      </c>
      <c r="Q502" s="14">
        <f t="shared" si="39"/>
        <v>0</v>
      </c>
    </row>
    <row r="503" spans="1:17" x14ac:dyDescent="0.2">
      <c r="A503" s="386" t="s">
        <v>125</v>
      </c>
      <c r="B503" s="27" t="s">
        <v>225</v>
      </c>
      <c r="C503" s="141">
        <f>VLOOKUP(B503,'Admin Fees.'!$A$1:$C$46,2,FALSE)</f>
        <v>0.01</v>
      </c>
      <c r="D503" s="506">
        <f>SUMIFS('Inst. by Framework &amp; Suppliers'!$D$2:$D$5720,'Inst. by Framework &amp; Suppliers'!$A$2:$A$5720,$A503,'Inst. by Framework &amp; Suppliers'!$B$2:$B$5720,$B503)</f>
        <v>0</v>
      </c>
      <c r="E503" s="507">
        <f>SUMIFS('Inst. by Framework &amp; Suppliers'!$E$2:$E$5720,'Inst. by Framework &amp; Suppliers'!$A$2:$A$5720,$A503,'Inst. by Framework &amp; Suppliers'!$B$2:$B$5720,$B503)</f>
        <v>0</v>
      </c>
      <c r="F503" s="507">
        <f>SUMIFS('Inst. by Framework &amp; Suppliers'!F$2:F$5720,'Inst. by Framework &amp; Suppliers'!$B$2:$B$5720,$B$2:$B$5336,'Inst. by Framework &amp; Suppliers'!$A$2:$A$5720,$A503)</f>
        <v>0</v>
      </c>
      <c r="G503" s="882">
        <f>SUMIFS('Inst. by Framework &amp; Suppliers'!G$2:G$5720,'Inst. by Framework &amp; Suppliers'!$B$2:$B$5720,$B$2:$B$5336,'Inst. by Framework &amp; Suppliers'!$A$2:$A$5720,$A503)</f>
        <v>19588.810000000001</v>
      </c>
      <c r="H503" s="1444">
        <f>SUMIFS('Inst. by Framework &amp; Suppliers'!H$2:H$5720,'Inst. by Framework &amp; Suppliers'!$B$2:$B$5720,$B$2:$B$5336,'Inst. by Framework &amp; Suppliers'!$A$2:$A$5720,$A503)</f>
        <v>26020.06</v>
      </c>
      <c r="I503" s="1445">
        <f>SUMIFS('Inst. by Framework &amp; Suppliers'!I$2:I$5720,'Inst. by Framework &amp; Suppliers'!$B$2:$B$5720,$B$2:$B$5336,'Inst. by Framework &amp; Suppliers'!$A$2:$A$5720,$A503)</f>
        <v>21992.959999999999</v>
      </c>
      <c r="J503" s="1446">
        <f>SUMIFS('Inst. by Framework &amp; Suppliers'!J$2:J$5720,'Inst. by Framework &amp; Suppliers'!$B$2:$B$5720,$B$2:$B$5336,'Inst. by Framework &amp; Suppliers'!$A$2:$A$5720,$A503)</f>
        <v>0</v>
      </c>
      <c r="K503" s="24">
        <f>SUMIFS('Inst. by Framework &amp; Suppliers'!K$2:K$5720,'Inst. by Framework &amp; Suppliers'!$B$2:$B$5720,$B$2:$B$5336,'Inst. by Framework &amp; Suppliers'!$A$2:$A$5720,$A503)</f>
        <v>0</v>
      </c>
      <c r="L503" s="23">
        <f t="shared" si="35"/>
        <v>0</v>
      </c>
      <c r="M503" s="1592">
        <f>SUMIFS('South West Spends'!$AH$1:$AH$5018,'South West Spends'!$A$1:$A$5018,'Institution by Framework Totals'!B503,'South West Spends'!$C$1:$C$5018,'Institution by Framework Totals'!A503)</f>
        <v>0</v>
      </c>
      <c r="N503" s="1592">
        <f t="shared" si="36"/>
        <v>0</v>
      </c>
      <c r="O503" s="1592">
        <f t="shared" si="37"/>
        <v>0</v>
      </c>
      <c r="P503" s="1592">
        <f t="shared" si="38"/>
        <v>0</v>
      </c>
      <c r="Q503" s="14">
        <f t="shared" si="39"/>
        <v>0</v>
      </c>
    </row>
    <row r="504" spans="1:17" x14ac:dyDescent="0.2">
      <c r="A504" s="386" t="s">
        <v>126</v>
      </c>
      <c r="B504" s="27" t="s">
        <v>225</v>
      </c>
      <c r="C504" s="141">
        <f>VLOOKUP(B504,'Admin Fees.'!$A$1:$C$46,2,FALSE)</f>
        <v>0.01</v>
      </c>
      <c r="D504" s="506">
        <f>SUMIFS('Inst. by Framework &amp; Suppliers'!$D$2:$D$5720,'Inst. by Framework &amp; Suppliers'!$A$2:$A$5720,$A504,'Inst. by Framework &amp; Suppliers'!$B$2:$B$5720,$B504)</f>
        <v>0</v>
      </c>
      <c r="E504" s="507">
        <f>SUMIFS('Inst. by Framework &amp; Suppliers'!$E$2:$E$5720,'Inst. by Framework &amp; Suppliers'!$A$2:$A$5720,$A504,'Inst. by Framework &amp; Suppliers'!$B$2:$B$5720,$B504)</f>
        <v>0</v>
      </c>
      <c r="F504" s="507">
        <f>SUMIFS('Inst. by Framework &amp; Suppliers'!F$2:F$5720,'Inst. by Framework &amp; Suppliers'!$B$2:$B$5720,$B$2:$B$5336,'Inst. by Framework &amp; Suppliers'!$A$2:$A$5720,$A504)</f>
        <v>0</v>
      </c>
      <c r="G504" s="882">
        <f>SUMIFS('Inst. by Framework &amp; Suppliers'!G$2:G$5720,'Inst. by Framework &amp; Suppliers'!$B$2:$B$5720,$B$2:$B$5336,'Inst. by Framework &amp; Suppliers'!$A$2:$A$5720,$A504)</f>
        <v>20861.479999999996</v>
      </c>
      <c r="H504" s="1444">
        <f>SUMIFS('Inst. by Framework &amp; Suppliers'!H$2:H$5720,'Inst. by Framework &amp; Suppliers'!$B$2:$B$5720,$B$2:$B$5336,'Inst. by Framework &amp; Suppliers'!$A$2:$A$5720,$A504)</f>
        <v>30694.17</v>
      </c>
      <c r="I504" s="1445">
        <f>SUMIFS('Inst. by Framework &amp; Suppliers'!I$2:I$5720,'Inst. by Framework &amp; Suppliers'!$B$2:$B$5720,$B$2:$B$5336,'Inst. by Framework &amp; Suppliers'!$A$2:$A$5720,$A504)</f>
        <v>22750.239999999998</v>
      </c>
      <c r="J504" s="1446">
        <f>SUMIFS('Inst. by Framework &amp; Suppliers'!J$2:J$5720,'Inst. by Framework &amp; Suppliers'!$B$2:$B$5720,$B$2:$B$5336,'Inst. by Framework &amp; Suppliers'!$A$2:$A$5720,$A504)</f>
        <v>0</v>
      </c>
      <c r="K504" s="24">
        <f>SUMIFS('Inst. by Framework &amp; Suppliers'!K$2:K$5720,'Inst. by Framework &amp; Suppliers'!$B$2:$B$5720,$B$2:$B$5336,'Inst. by Framework &amp; Suppliers'!$A$2:$A$5720,$A504)</f>
        <v>0</v>
      </c>
      <c r="L504" s="23">
        <f t="shared" si="35"/>
        <v>0</v>
      </c>
      <c r="M504" s="1592">
        <f>SUMIFS('South West Spends'!$AH$1:$AH$5018,'South West Spends'!$A$1:$A$5018,'Institution by Framework Totals'!B504,'South West Spends'!$C$1:$C$5018,'Institution by Framework Totals'!A504)</f>
        <v>0</v>
      </c>
      <c r="N504" s="1592">
        <f t="shared" si="36"/>
        <v>0</v>
      </c>
      <c r="O504" s="1592">
        <f t="shared" si="37"/>
        <v>0</v>
      </c>
      <c r="P504" s="1592">
        <f t="shared" si="38"/>
        <v>0</v>
      </c>
      <c r="Q504" s="14">
        <f t="shared" si="39"/>
        <v>0</v>
      </c>
    </row>
    <row r="505" spans="1:17" x14ac:dyDescent="0.2">
      <c r="A505" s="386" t="s">
        <v>160</v>
      </c>
      <c r="B505" s="27" t="s">
        <v>225</v>
      </c>
      <c r="C505" s="141">
        <f>VLOOKUP(B505,'Admin Fees.'!$A$1:$C$46,2,FALSE)</f>
        <v>0.01</v>
      </c>
      <c r="D505" s="506">
        <f>SUMIFS('Inst. by Framework &amp; Suppliers'!$D$2:$D$5720,'Inst. by Framework &amp; Suppliers'!$A$2:$A$5720,$A505,'Inst. by Framework &amp; Suppliers'!$B$2:$B$5720,$B505)</f>
        <v>0</v>
      </c>
      <c r="E505" s="507">
        <f>SUMIFS('Inst. by Framework &amp; Suppliers'!$E$2:$E$5720,'Inst. by Framework &amp; Suppliers'!$A$2:$A$5720,$A505,'Inst. by Framework &amp; Suppliers'!$B$2:$B$5720,$B505)</f>
        <v>0</v>
      </c>
      <c r="F505" s="507">
        <f>SUMIFS('Inst. by Framework &amp; Suppliers'!F$2:F$5720,'Inst. by Framework &amp; Suppliers'!$B$2:$B$5720,$B$2:$B$5336,'Inst. by Framework &amp; Suppliers'!$A$2:$A$5720,$A505)</f>
        <v>0</v>
      </c>
      <c r="G505" s="882">
        <f>SUMIFS('Inst. by Framework &amp; Suppliers'!G$2:G$5720,'Inst. by Framework &amp; Suppliers'!$B$2:$B$5720,$B$2:$B$5336,'Inst. by Framework &amp; Suppliers'!$A$2:$A$5720,$A505)</f>
        <v>0</v>
      </c>
      <c r="H505" s="1444">
        <f>SUMIFS('Inst. by Framework &amp; Suppliers'!H$2:H$5720,'Inst. by Framework &amp; Suppliers'!$B$2:$B$5720,$B$2:$B$5336,'Inst. by Framework &amp; Suppliers'!$A$2:$A$5720,$A505)</f>
        <v>0</v>
      </c>
      <c r="I505" s="1445">
        <f>SUMIFS('Inst. by Framework &amp; Suppliers'!I$2:I$5720,'Inst. by Framework &amp; Suppliers'!$B$2:$B$5720,$B$2:$B$5336,'Inst. by Framework &amp; Suppliers'!$A$2:$A$5720,$A505)</f>
        <v>18918.43</v>
      </c>
      <c r="J505" s="1446">
        <f>SUMIFS('Inst. by Framework &amp; Suppliers'!J$2:J$5720,'Inst. by Framework &amp; Suppliers'!$B$2:$B$5720,$B$2:$B$5336,'Inst. by Framework &amp; Suppliers'!$A$2:$A$5720,$A505)</f>
        <v>0</v>
      </c>
      <c r="K505" s="24">
        <f>SUMIFS('Inst. by Framework &amp; Suppliers'!K$2:K$5720,'Inst. by Framework &amp; Suppliers'!$B$2:$B$5720,$B$2:$B$5336,'Inst. by Framework &amp; Suppliers'!$A$2:$A$5720,$A505)</f>
        <v>0</v>
      </c>
      <c r="L505" s="23">
        <f t="shared" si="35"/>
        <v>0</v>
      </c>
      <c r="M505" s="1592">
        <f>SUMIFS('South West Spends'!$AH$1:$AH$5018,'South West Spends'!$A$1:$A$5018,'Institution by Framework Totals'!B505,'South West Spends'!$C$1:$C$5018,'Institution by Framework Totals'!A505)</f>
        <v>0</v>
      </c>
      <c r="N505" s="1592">
        <f t="shared" si="36"/>
        <v>0</v>
      </c>
      <c r="O505" s="1592">
        <f t="shared" si="37"/>
        <v>0</v>
      </c>
      <c r="P505" s="1592">
        <f t="shared" si="38"/>
        <v>0</v>
      </c>
      <c r="Q505" s="14">
        <f t="shared" si="39"/>
        <v>0</v>
      </c>
    </row>
    <row r="506" spans="1:17" x14ac:dyDescent="0.2">
      <c r="A506" s="912" t="s">
        <v>252</v>
      </c>
      <c r="B506" s="27" t="s">
        <v>225</v>
      </c>
      <c r="C506" s="141">
        <f>VLOOKUP(B506,'Admin Fees.'!$A$1:$C$46,2,FALSE)</f>
        <v>0.01</v>
      </c>
      <c r="D506" s="506">
        <f>SUMIFS('Inst. by Framework &amp; Suppliers'!$D$2:$D$5720,'Inst. by Framework &amp; Suppliers'!$A$2:$A$5720,$A506,'Inst. by Framework &amp; Suppliers'!$B$2:$B$5720,$B506)</f>
        <v>0</v>
      </c>
      <c r="E506" s="507">
        <f>SUMIFS('Inst. by Framework &amp; Suppliers'!$E$2:$E$5720,'Inst. by Framework &amp; Suppliers'!$A$2:$A$5720,$A506,'Inst. by Framework &amp; Suppliers'!$B$2:$B$5720,$B506)</f>
        <v>0</v>
      </c>
      <c r="F506" s="507">
        <f>SUMIFS('Inst. by Framework &amp; Suppliers'!F$2:F$5720,'Inst. by Framework &amp; Suppliers'!$B$2:$B$5720,$B$2:$B$5336,'Inst. by Framework &amp; Suppliers'!$A$2:$A$5720,$A506)</f>
        <v>0</v>
      </c>
      <c r="G506" s="882">
        <f>SUMIFS('Inst. by Framework &amp; Suppliers'!G$2:G$5720,'Inst. by Framework &amp; Suppliers'!$B$2:$B$5720,$B$2:$B$5336,'Inst. by Framework &amp; Suppliers'!$A$2:$A$5720,$A506)</f>
        <v>0</v>
      </c>
      <c r="H506" s="1444">
        <f>SUMIFS('Inst. by Framework &amp; Suppliers'!H$2:H$5720,'Inst. by Framework &amp; Suppliers'!$B$2:$B$5720,$B$2:$B$5336,'Inst. by Framework &amp; Suppliers'!$A$2:$A$5720,$A506)</f>
        <v>216.23000000000002</v>
      </c>
      <c r="I506" s="1445">
        <f>SUMIFS('Inst. by Framework &amp; Suppliers'!I$2:I$5720,'Inst. by Framework &amp; Suppliers'!$B$2:$B$5720,$B$2:$B$5336,'Inst. by Framework &amp; Suppliers'!$A$2:$A$5720,$A506)</f>
        <v>0</v>
      </c>
      <c r="J506" s="1446">
        <f>SUMIFS('Inst. by Framework &amp; Suppliers'!J$2:J$5720,'Inst. by Framework &amp; Suppliers'!$B$2:$B$5720,$B$2:$B$5336,'Inst. by Framework &amp; Suppliers'!$A$2:$A$5720,$A506)</f>
        <v>0</v>
      </c>
      <c r="K506" s="24">
        <f>SUMIFS('Inst. by Framework &amp; Suppliers'!K$2:K$5720,'Inst. by Framework &amp; Suppliers'!$B$2:$B$5720,$B$2:$B$5336,'Inst. by Framework &amp; Suppliers'!$A$2:$A$5720,$A506)</f>
        <v>0</v>
      </c>
      <c r="L506" s="23">
        <f t="shared" si="35"/>
        <v>0</v>
      </c>
      <c r="M506" s="1592">
        <f>SUMIFS('South West Spends'!$AH$1:$AH$5018,'South West Spends'!$A$1:$A$5018,'Institution by Framework Totals'!B506,'South West Spends'!$C$1:$C$5018,'Institution by Framework Totals'!A506)</f>
        <v>0</v>
      </c>
      <c r="N506" s="1592">
        <f t="shared" si="36"/>
        <v>0</v>
      </c>
      <c r="O506" s="1592">
        <f t="shared" si="37"/>
        <v>0</v>
      </c>
      <c r="P506" s="1592">
        <f t="shared" si="38"/>
        <v>0</v>
      </c>
      <c r="Q506" s="14">
        <f t="shared" si="39"/>
        <v>0</v>
      </c>
    </row>
    <row r="507" spans="1:17" x14ac:dyDescent="0.2">
      <c r="A507" s="386" t="s">
        <v>159</v>
      </c>
      <c r="B507" s="27" t="s">
        <v>225</v>
      </c>
      <c r="C507" s="141">
        <f>VLOOKUP(B507,'Admin Fees.'!$A$1:$C$46,2,FALSE)</f>
        <v>0.01</v>
      </c>
      <c r="D507" s="506">
        <f>SUMIFS('Inst. by Framework &amp; Suppliers'!$D$2:$D$5720,'Inst. by Framework &amp; Suppliers'!$A$2:$A$5720,$A507,'Inst. by Framework &amp; Suppliers'!$B$2:$B$5720,$B507)</f>
        <v>0</v>
      </c>
      <c r="E507" s="507">
        <f>SUMIFS('Inst. by Framework &amp; Suppliers'!$E$2:$E$5720,'Inst. by Framework &amp; Suppliers'!$A$2:$A$5720,$A507,'Inst. by Framework &amp; Suppliers'!$B$2:$B$5720,$B507)</f>
        <v>0</v>
      </c>
      <c r="F507" s="507">
        <f>SUMIFS('Inst. by Framework &amp; Suppliers'!F$2:F$5720,'Inst. by Framework &amp; Suppliers'!$B$2:$B$5720,$B$2:$B$5336,'Inst. by Framework &amp; Suppliers'!$A$2:$A$5720,$A507)</f>
        <v>0</v>
      </c>
      <c r="G507" s="882">
        <f>SUMIFS('Inst. by Framework &amp; Suppliers'!G$2:G$5720,'Inst. by Framework &amp; Suppliers'!$B$2:$B$5720,$B$2:$B$5336,'Inst. by Framework &amp; Suppliers'!$A$2:$A$5720,$A507)</f>
        <v>7216.17</v>
      </c>
      <c r="H507" s="1444">
        <f>SUMIFS('Inst. by Framework &amp; Suppliers'!H$2:H$5720,'Inst. by Framework &amp; Suppliers'!$B$2:$B$5720,$B$2:$B$5336,'Inst. by Framework &amp; Suppliers'!$A$2:$A$5720,$A507)</f>
        <v>11563.29</v>
      </c>
      <c r="I507" s="1445">
        <f>SUMIFS('Inst. by Framework &amp; Suppliers'!I$2:I$5720,'Inst. by Framework &amp; Suppliers'!$B$2:$B$5720,$B$2:$B$5336,'Inst. by Framework &amp; Suppliers'!$A$2:$A$5720,$A507)</f>
        <v>16759.530000000002</v>
      </c>
      <c r="J507" s="1446">
        <f>SUMIFS('Inst. by Framework &amp; Suppliers'!J$2:J$5720,'Inst. by Framework &amp; Suppliers'!$B$2:$B$5720,$B$2:$B$5336,'Inst. by Framework &amp; Suppliers'!$A$2:$A$5720,$A507)</f>
        <v>0</v>
      </c>
      <c r="K507" s="24">
        <f>SUMIFS('Inst. by Framework &amp; Suppliers'!K$2:K$5720,'Inst. by Framework &amp; Suppliers'!$B$2:$B$5720,$B$2:$B$5336,'Inst. by Framework &amp; Suppliers'!$A$2:$A$5720,$A507)</f>
        <v>0</v>
      </c>
      <c r="L507" s="23">
        <f t="shared" si="35"/>
        <v>0</v>
      </c>
      <c r="M507" s="1592">
        <f>SUMIFS('South West Spends'!$AH$1:$AH$5018,'South West Spends'!$A$1:$A$5018,'Institution by Framework Totals'!B507,'South West Spends'!$C$1:$C$5018,'Institution by Framework Totals'!A507)</f>
        <v>0</v>
      </c>
      <c r="N507" s="1592">
        <f t="shared" si="36"/>
        <v>0</v>
      </c>
      <c r="O507" s="1592">
        <f t="shared" si="37"/>
        <v>0</v>
      </c>
      <c r="P507" s="1592">
        <f t="shared" si="38"/>
        <v>0</v>
      </c>
      <c r="Q507" s="14">
        <f t="shared" si="39"/>
        <v>0</v>
      </c>
    </row>
    <row r="508" spans="1:17" x14ac:dyDescent="0.2">
      <c r="A508" s="386" t="s">
        <v>127</v>
      </c>
      <c r="B508" s="27" t="s">
        <v>225</v>
      </c>
      <c r="C508" s="141">
        <f>VLOOKUP(B508,'Admin Fees.'!$A$1:$C$46,2,FALSE)</f>
        <v>0.01</v>
      </c>
      <c r="D508" s="506">
        <f>SUMIFS('Inst. by Framework &amp; Suppliers'!$D$2:$D$5720,'Inst. by Framework &amp; Suppliers'!$A$2:$A$5720,$A508,'Inst. by Framework &amp; Suppliers'!$B$2:$B$5720,$B508)</f>
        <v>0</v>
      </c>
      <c r="E508" s="507">
        <f>SUMIFS('Inst. by Framework &amp; Suppliers'!$E$2:$E$5720,'Inst. by Framework &amp; Suppliers'!$A$2:$A$5720,$A508,'Inst. by Framework &amp; Suppliers'!$B$2:$B$5720,$B508)</f>
        <v>0</v>
      </c>
      <c r="F508" s="507">
        <f>SUMIFS('Inst. by Framework &amp; Suppliers'!F$2:F$5720,'Inst. by Framework &amp; Suppliers'!$B$2:$B$5720,$B$2:$B$5336,'Inst. by Framework &amp; Suppliers'!$A$2:$A$5720,$A508)</f>
        <v>0</v>
      </c>
      <c r="G508" s="882">
        <f>SUMIFS('Inst. by Framework &amp; Suppliers'!G$2:G$5720,'Inst. by Framework &amp; Suppliers'!$B$2:$B$5720,$B$2:$B$5336,'Inst. by Framework &amp; Suppliers'!$A$2:$A$5720,$A508)</f>
        <v>18994.13</v>
      </c>
      <c r="H508" s="1444">
        <f>SUMIFS('Inst. by Framework &amp; Suppliers'!H$2:H$5720,'Inst. by Framework &amp; Suppliers'!$B$2:$B$5720,$B$2:$B$5336,'Inst. by Framework &amp; Suppliers'!$A$2:$A$5720,$A508)</f>
        <v>25643.01</v>
      </c>
      <c r="I508" s="1445">
        <f>SUMIFS('Inst. by Framework &amp; Suppliers'!I$2:I$5720,'Inst. by Framework &amp; Suppliers'!$B$2:$B$5720,$B$2:$B$5336,'Inst. by Framework &amp; Suppliers'!$A$2:$A$5720,$A508)</f>
        <v>26433.4</v>
      </c>
      <c r="J508" s="1446">
        <f>SUMIFS('Inst. by Framework &amp; Suppliers'!J$2:J$5720,'Inst. by Framework &amp; Suppliers'!$B$2:$B$5720,$B$2:$B$5336,'Inst. by Framework &amp; Suppliers'!$A$2:$A$5720,$A508)</f>
        <v>0</v>
      </c>
      <c r="K508" s="24">
        <f>SUMIFS('Inst. by Framework &amp; Suppliers'!K$2:K$5720,'Inst. by Framework &amp; Suppliers'!$B$2:$B$5720,$B$2:$B$5336,'Inst. by Framework &amp; Suppliers'!$A$2:$A$5720,$A508)</f>
        <v>0</v>
      </c>
      <c r="L508" s="23">
        <f t="shared" si="35"/>
        <v>0</v>
      </c>
      <c r="M508" s="1592">
        <f>SUMIFS('South West Spends'!$AH$1:$AH$5018,'South West Spends'!$A$1:$A$5018,'Institution by Framework Totals'!B508,'South West Spends'!$C$1:$C$5018,'Institution by Framework Totals'!A508)</f>
        <v>0</v>
      </c>
      <c r="N508" s="1592">
        <f t="shared" si="36"/>
        <v>0</v>
      </c>
      <c r="O508" s="1592">
        <f t="shared" si="37"/>
        <v>0</v>
      </c>
      <c r="P508" s="1592">
        <f t="shared" si="38"/>
        <v>0</v>
      </c>
      <c r="Q508" s="14">
        <f t="shared" si="39"/>
        <v>0</v>
      </c>
    </row>
    <row r="509" spans="1:17" x14ac:dyDescent="0.2">
      <c r="A509" s="695" t="s">
        <v>150</v>
      </c>
      <c r="B509" s="27" t="s">
        <v>225</v>
      </c>
      <c r="C509" s="141">
        <f>VLOOKUP(B509,'Admin Fees.'!$A$1:$C$46,2,FALSE)</f>
        <v>0.01</v>
      </c>
      <c r="D509" s="506">
        <f>SUMIFS('Inst. by Framework &amp; Suppliers'!$D$2:$D$5720,'Inst. by Framework &amp; Suppliers'!$A$2:$A$5720,$A509,'Inst. by Framework &amp; Suppliers'!$B$2:$B$5720,$B509)</f>
        <v>0</v>
      </c>
      <c r="E509" s="507">
        <f>SUMIFS('Inst. by Framework &amp; Suppliers'!$E$2:$E$5720,'Inst. by Framework &amp; Suppliers'!$A$2:$A$5720,$A509,'Inst. by Framework &amp; Suppliers'!$B$2:$B$5720,$B509)</f>
        <v>0</v>
      </c>
      <c r="F509" s="507">
        <f>SUMIFS('Inst. by Framework &amp; Suppliers'!F$2:F$5720,'Inst. by Framework &amp; Suppliers'!$B$2:$B$5720,$B$2:$B$5336,'Inst. by Framework &amp; Suppliers'!$A$2:$A$5720,$A509)</f>
        <v>0</v>
      </c>
      <c r="G509" s="882">
        <f>SUMIFS('Inst. by Framework &amp; Suppliers'!G$2:G$5720,'Inst. by Framework &amp; Suppliers'!$B$2:$B$5720,$B$2:$B$5336,'Inst. by Framework &amp; Suppliers'!$A$2:$A$5720,$A509)</f>
        <v>0</v>
      </c>
      <c r="H509" s="1444">
        <f>SUMIFS('Inst. by Framework &amp; Suppliers'!H$2:H$5720,'Inst. by Framework &amp; Suppliers'!$B$2:$B$5720,$B$2:$B$5336,'Inst. by Framework &amp; Suppliers'!$A$2:$A$5720,$A509)</f>
        <v>754.27999999999986</v>
      </c>
      <c r="I509" s="1445">
        <f>SUMIFS('Inst. by Framework &amp; Suppliers'!I$2:I$5720,'Inst. by Framework &amp; Suppliers'!$B$2:$B$5720,$B$2:$B$5336,'Inst. by Framework &amp; Suppliers'!$A$2:$A$5720,$A509)</f>
        <v>12124.67</v>
      </c>
      <c r="J509" s="1446">
        <f>SUMIFS('Inst. by Framework &amp; Suppliers'!J$2:J$5720,'Inst. by Framework &amp; Suppliers'!$B$2:$B$5720,$B$2:$B$5336,'Inst. by Framework &amp; Suppliers'!$A$2:$A$5720,$A509)</f>
        <v>0</v>
      </c>
      <c r="K509" s="24">
        <f>SUMIFS('Inst. by Framework &amp; Suppliers'!K$2:K$5720,'Inst. by Framework &amp; Suppliers'!$B$2:$B$5720,$B$2:$B$5336,'Inst. by Framework &amp; Suppliers'!$A$2:$A$5720,$A509)</f>
        <v>0</v>
      </c>
      <c r="L509" s="23">
        <f t="shared" si="35"/>
        <v>0</v>
      </c>
      <c r="M509" s="1592">
        <f>SUMIFS('South West Spends'!$AH$1:$AH$5018,'South West Spends'!$A$1:$A$5018,'Institution by Framework Totals'!B509,'South West Spends'!$C$1:$C$5018,'Institution by Framework Totals'!A509)</f>
        <v>0</v>
      </c>
      <c r="N509" s="1592">
        <f t="shared" si="36"/>
        <v>0</v>
      </c>
      <c r="O509" s="1592">
        <f t="shared" si="37"/>
        <v>0</v>
      </c>
      <c r="P509" s="1592">
        <f t="shared" si="38"/>
        <v>0</v>
      </c>
      <c r="Q509" s="14">
        <f t="shared" si="39"/>
        <v>0</v>
      </c>
    </row>
    <row r="510" spans="1:17" x14ac:dyDescent="0.2">
      <c r="A510" s="386" t="s">
        <v>128</v>
      </c>
      <c r="B510" s="27" t="s">
        <v>225</v>
      </c>
      <c r="C510" s="141">
        <f>VLOOKUP(B510,'Admin Fees.'!$A$1:$C$46,2,FALSE)</f>
        <v>0.01</v>
      </c>
      <c r="D510" s="506">
        <f>SUMIFS('Inst. by Framework &amp; Suppliers'!$D$2:$D$5720,'Inst. by Framework &amp; Suppliers'!$A$2:$A$5720,$A510,'Inst. by Framework &amp; Suppliers'!$B$2:$B$5720,$B510)</f>
        <v>0</v>
      </c>
      <c r="E510" s="507">
        <f>SUMIFS('Inst. by Framework &amp; Suppliers'!$E$2:$E$5720,'Inst. by Framework &amp; Suppliers'!$A$2:$A$5720,$A510,'Inst. by Framework &amp; Suppliers'!$B$2:$B$5720,$B510)</f>
        <v>0</v>
      </c>
      <c r="F510" s="507">
        <f>SUMIFS('Inst. by Framework &amp; Suppliers'!F$2:F$5720,'Inst. by Framework &amp; Suppliers'!$B$2:$B$5720,$B$2:$B$5336,'Inst. by Framework &amp; Suppliers'!$A$2:$A$5720,$A510)</f>
        <v>0</v>
      </c>
      <c r="G510" s="882">
        <f>SUMIFS('Inst. by Framework &amp; Suppliers'!G$2:G$5720,'Inst. by Framework &amp; Suppliers'!$B$2:$B$5720,$B$2:$B$5336,'Inst. by Framework &amp; Suppliers'!$A$2:$A$5720,$A510)</f>
        <v>5145.9400000000005</v>
      </c>
      <c r="H510" s="1444">
        <f>SUMIFS('Inst. by Framework &amp; Suppliers'!H$2:H$5720,'Inst. by Framework &amp; Suppliers'!$B$2:$B$5720,$B$2:$B$5336,'Inst. by Framework &amp; Suppliers'!$A$2:$A$5720,$A510)</f>
        <v>2664.76</v>
      </c>
      <c r="I510" s="1445">
        <f>SUMIFS('Inst. by Framework &amp; Suppliers'!I$2:I$5720,'Inst. by Framework &amp; Suppliers'!$B$2:$B$5720,$B$2:$B$5336,'Inst. by Framework &amp; Suppliers'!$A$2:$A$5720,$A510)</f>
        <v>0</v>
      </c>
      <c r="J510" s="1446">
        <f>SUMIFS('Inst. by Framework &amp; Suppliers'!J$2:J$5720,'Inst. by Framework &amp; Suppliers'!$B$2:$B$5720,$B$2:$B$5336,'Inst. by Framework &amp; Suppliers'!$A$2:$A$5720,$A510)</f>
        <v>0</v>
      </c>
      <c r="K510" s="24">
        <f>SUMIFS('Inst. by Framework &amp; Suppliers'!K$2:K$5720,'Inst. by Framework &amp; Suppliers'!$B$2:$B$5720,$B$2:$B$5336,'Inst. by Framework &amp; Suppliers'!$A$2:$A$5720,$A510)</f>
        <v>0</v>
      </c>
      <c r="L510" s="23">
        <f t="shared" si="35"/>
        <v>0</v>
      </c>
      <c r="M510" s="1592">
        <f>SUMIFS('South West Spends'!$AH$1:$AH$5018,'South West Spends'!$A$1:$A$5018,'Institution by Framework Totals'!B510,'South West Spends'!$C$1:$C$5018,'Institution by Framework Totals'!A510)</f>
        <v>0</v>
      </c>
      <c r="N510" s="1592">
        <f t="shared" si="36"/>
        <v>0</v>
      </c>
      <c r="O510" s="1592">
        <f t="shared" si="37"/>
        <v>0</v>
      </c>
      <c r="P510" s="1592">
        <f t="shared" si="38"/>
        <v>0</v>
      </c>
      <c r="Q510" s="14">
        <f t="shared" si="39"/>
        <v>0</v>
      </c>
    </row>
    <row r="511" spans="1:17" x14ac:dyDescent="0.2">
      <c r="A511" s="386" t="s">
        <v>129</v>
      </c>
      <c r="B511" s="27" t="s">
        <v>225</v>
      </c>
      <c r="C511" s="141">
        <f>VLOOKUP(B511,'Admin Fees.'!$A$1:$C$46,2,FALSE)</f>
        <v>0.01</v>
      </c>
      <c r="D511" s="506">
        <f>SUMIFS('Inst. by Framework &amp; Suppliers'!$D$2:$D$5720,'Inst. by Framework &amp; Suppliers'!$A$2:$A$5720,$A511,'Inst. by Framework &amp; Suppliers'!$B$2:$B$5720,$B511)</f>
        <v>0</v>
      </c>
      <c r="E511" s="507">
        <f>SUMIFS('Inst. by Framework &amp; Suppliers'!$E$2:$E$5720,'Inst. by Framework &amp; Suppliers'!$A$2:$A$5720,$A511,'Inst. by Framework &amp; Suppliers'!$B$2:$B$5720,$B511)</f>
        <v>0</v>
      </c>
      <c r="F511" s="507">
        <f>SUMIFS('Inst. by Framework &amp; Suppliers'!F$2:F$5720,'Inst. by Framework &amp; Suppliers'!$B$2:$B$5720,$B$2:$B$5336,'Inst. by Framework &amp; Suppliers'!$A$2:$A$5720,$A511)</f>
        <v>0</v>
      </c>
      <c r="G511" s="882">
        <f>SUMIFS('Inst. by Framework &amp; Suppliers'!G$2:G$5720,'Inst. by Framework &amp; Suppliers'!$B$2:$B$5720,$B$2:$B$5336,'Inst. by Framework &amp; Suppliers'!$A$2:$A$5720,$A511)</f>
        <v>27123.759999999998</v>
      </c>
      <c r="H511" s="1444">
        <f>SUMIFS('Inst. by Framework &amp; Suppliers'!H$2:H$5720,'Inst. by Framework &amp; Suppliers'!$B$2:$B$5720,$B$2:$B$5336,'Inst. by Framework &amp; Suppliers'!$A$2:$A$5720,$A511)</f>
        <v>29038.749999999996</v>
      </c>
      <c r="I511" s="1445">
        <f>SUMIFS('Inst. by Framework &amp; Suppliers'!I$2:I$5720,'Inst. by Framework &amp; Suppliers'!$B$2:$B$5720,$B$2:$B$5336,'Inst. by Framework &amp; Suppliers'!$A$2:$A$5720,$A511)</f>
        <v>7467.48</v>
      </c>
      <c r="J511" s="1446">
        <f>SUMIFS('Inst. by Framework &amp; Suppliers'!J$2:J$5720,'Inst. by Framework &amp; Suppliers'!$B$2:$B$5720,$B$2:$B$5336,'Inst. by Framework &amp; Suppliers'!$A$2:$A$5720,$A511)</f>
        <v>0</v>
      </c>
      <c r="K511" s="24">
        <f>SUMIFS('Inst. by Framework &amp; Suppliers'!K$2:K$5720,'Inst. by Framework &amp; Suppliers'!$B$2:$B$5720,$B$2:$B$5336,'Inst. by Framework &amp; Suppliers'!$A$2:$A$5720,$A511)</f>
        <v>0</v>
      </c>
      <c r="L511" s="23">
        <f t="shared" si="35"/>
        <v>0</v>
      </c>
      <c r="M511" s="1592">
        <f>SUMIFS('South West Spends'!$AH$1:$AH$5018,'South West Spends'!$A$1:$A$5018,'Institution by Framework Totals'!B511,'South West Spends'!$C$1:$C$5018,'Institution by Framework Totals'!A511)</f>
        <v>0</v>
      </c>
      <c r="N511" s="1592">
        <f t="shared" si="36"/>
        <v>0</v>
      </c>
      <c r="O511" s="1592">
        <f t="shared" si="37"/>
        <v>0</v>
      </c>
      <c r="P511" s="1592">
        <f t="shared" si="38"/>
        <v>0</v>
      </c>
      <c r="Q511" s="14">
        <f t="shared" si="39"/>
        <v>0</v>
      </c>
    </row>
    <row r="512" spans="1:17" x14ac:dyDescent="0.2">
      <c r="A512" s="400" t="s">
        <v>130</v>
      </c>
      <c r="B512" s="27" t="s">
        <v>225</v>
      </c>
      <c r="C512" s="141">
        <f>VLOOKUP(B512,'Admin Fees.'!$A$1:$C$46,2,FALSE)</f>
        <v>0.01</v>
      </c>
      <c r="D512" s="506">
        <f>SUMIFS('Inst. by Framework &amp; Suppliers'!$D$2:$D$5720,'Inst. by Framework &amp; Suppliers'!$A$2:$A$5720,$A512,'Inst. by Framework &amp; Suppliers'!$B$2:$B$5720,$B512)</f>
        <v>0</v>
      </c>
      <c r="E512" s="507">
        <f>SUMIFS('Inst. by Framework &amp; Suppliers'!$E$2:$E$5720,'Inst. by Framework &amp; Suppliers'!$A$2:$A$5720,$A512,'Inst. by Framework &amp; Suppliers'!$B$2:$B$5720,$B512)</f>
        <v>0</v>
      </c>
      <c r="F512" s="507">
        <f>SUMIFS('Inst. by Framework &amp; Suppliers'!F$2:F$5720,'Inst. by Framework &amp; Suppliers'!$B$2:$B$5720,$B$2:$B$5336,'Inst. by Framework &amp; Suppliers'!$A$2:$A$5720,$A512)</f>
        <v>0</v>
      </c>
      <c r="G512" s="882">
        <f>SUMIFS('Inst. by Framework &amp; Suppliers'!G$2:G$5720,'Inst. by Framework &amp; Suppliers'!$B$2:$B$5720,$B$2:$B$5336,'Inst. by Framework &amp; Suppliers'!$A$2:$A$5720,$A512)</f>
        <v>4195.59</v>
      </c>
      <c r="H512" s="1444">
        <f>SUMIFS('Inst. by Framework &amp; Suppliers'!H$2:H$5720,'Inst. by Framework &amp; Suppliers'!$B$2:$B$5720,$B$2:$B$5336,'Inst. by Framework &amp; Suppliers'!$A$2:$A$5720,$A512)</f>
        <v>5511.6600000000008</v>
      </c>
      <c r="I512" s="1445">
        <f>SUMIFS('Inst. by Framework &amp; Suppliers'!I$2:I$5720,'Inst. by Framework &amp; Suppliers'!$B$2:$B$5720,$B$2:$B$5336,'Inst. by Framework &amp; Suppliers'!$A$2:$A$5720,$A512)</f>
        <v>5160.3900000000012</v>
      </c>
      <c r="J512" s="1446">
        <f>SUMIFS('Inst. by Framework &amp; Suppliers'!J$2:J$5720,'Inst. by Framework &amp; Suppliers'!$B$2:$B$5720,$B$2:$B$5336,'Inst. by Framework &amp; Suppliers'!$A$2:$A$5720,$A512)</f>
        <v>0</v>
      </c>
      <c r="K512" s="24">
        <f>SUMIFS('Inst. by Framework &amp; Suppliers'!K$2:K$5720,'Inst. by Framework &amp; Suppliers'!$B$2:$B$5720,$B$2:$B$5336,'Inst. by Framework &amp; Suppliers'!$A$2:$A$5720,$A512)</f>
        <v>0</v>
      </c>
      <c r="L512" s="23">
        <f t="shared" si="35"/>
        <v>0</v>
      </c>
      <c r="M512" s="1592">
        <f>SUMIFS('South West Spends'!$AH$1:$AH$5018,'South West Spends'!$A$1:$A$5018,'Institution by Framework Totals'!B512,'South West Spends'!$C$1:$C$5018,'Institution by Framework Totals'!A512)</f>
        <v>0</v>
      </c>
      <c r="N512" s="1592">
        <f t="shared" si="36"/>
        <v>0</v>
      </c>
      <c r="O512" s="1592">
        <f t="shared" si="37"/>
        <v>0</v>
      </c>
      <c r="P512" s="1592">
        <f t="shared" si="38"/>
        <v>0</v>
      </c>
      <c r="Q512" s="14">
        <f t="shared" si="39"/>
        <v>0</v>
      </c>
    </row>
    <row r="513" spans="1:17" x14ac:dyDescent="0.2">
      <c r="A513" s="386" t="s">
        <v>131</v>
      </c>
      <c r="B513" s="27" t="s">
        <v>225</v>
      </c>
      <c r="C513" s="141">
        <f>VLOOKUP(B513,'Admin Fees.'!$A$1:$C$46,2,FALSE)</f>
        <v>0.01</v>
      </c>
      <c r="D513" s="506">
        <f>SUMIFS('Inst. by Framework &amp; Suppliers'!$D$2:$D$5720,'Inst. by Framework &amp; Suppliers'!$A$2:$A$5720,$A513,'Inst. by Framework &amp; Suppliers'!$B$2:$B$5720,$B513)</f>
        <v>0</v>
      </c>
      <c r="E513" s="507">
        <f>SUMIFS('Inst. by Framework &amp; Suppliers'!$E$2:$E$5720,'Inst. by Framework &amp; Suppliers'!$A$2:$A$5720,$A513,'Inst. by Framework &amp; Suppliers'!$B$2:$B$5720,$B513)</f>
        <v>0</v>
      </c>
      <c r="F513" s="507">
        <f>SUMIFS('Inst. by Framework &amp; Suppliers'!F$2:F$5720,'Inst. by Framework &amp; Suppliers'!$B$2:$B$5720,$B$2:$B$5336,'Inst. by Framework &amp; Suppliers'!$A$2:$A$5720,$A513)</f>
        <v>0</v>
      </c>
      <c r="G513" s="882">
        <f>SUMIFS('Inst. by Framework &amp; Suppliers'!G$2:G$5720,'Inst. by Framework &amp; Suppliers'!$B$2:$B$5720,$B$2:$B$5336,'Inst. by Framework &amp; Suppliers'!$A$2:$A$5720,$A513)</f>
        <v>78307.06</v>
      </c>
      <c r="H513" s="1444">
        <f>SUMIFS('Inst. by Framework &amp; Suppliers'!H$2:H$5720,'Inst. by Framework &amp; Suppliers'!$B$2:$B$5720,$B$2:$B$5336,'Inst. by Framework &amp; Suppliers'!$A$2:$A$5720,$A513)</f>
        <v>115329.78</v>
      </c>
      <c r="I513" s="1445">
        <f>SUMIFS('Inst. by Framework &amp; Suppliers'!I$2:I$5720,'Inst. by Framework &amp; Suppliers'!$B$2:$B$5720,$B$2:$B$5336,'Inst. by Framework &amp; Suppliers'!$A$2:$A$5720,$A513)</f>
        <v>109802.4</v>
      </c>
      <c r="J513" s="1446">
        <f>SUMIFS('Inst. by Framework &amp; Suppliers'!J$2:J$5720,'Inst. by Framework &amp; Suppliers'!$B$2:$B$5720,$B$2:$B$5336,'Inst. by Framework &amp; Suppliers'!$A$2:$A$5720,$A513)</f>
        <v>0</v>
      </c>
      <c r="K513" s="24">
        <f>SUMIFS('Inst. by Framework &amp; Suppliers'!K$2:K$5720,'Inst. by Framework &amp; Suppliers'!$B$2:$B$5720,$B$2:$B$5336,'Inst. by Framework &amp; Suppliers'!$A$2:$A$5720,$A513)</f>
        <v>0</v>
      </c>
      <c r="L513" s="23">
        <f t="shared" si="35"/>
        <v>0</v>
      </c>
      <c r="M513" s="1592">
        <f>SUMIFS('South West Spends'!$AH$1:$AH$5018,'South West Spends'!$A$1:$A$5018,'Institution by Framework Totals'!B513,'South West Spends'!$C$1:$C$5018,'Institution by Framework Totals'!A513)</f>
        <v>0</v>
      </c>
      <c r="N513" s="1592">
        <f t="shared" si="36"/>
        <v>0</v>
      </c>
      <c r="O513" s="1592">
        <f t="shared" si="37"/>
        <v>0</v>
      </c>
      <c r="P513" s="1592">
        <f t="shared" si="38"/>
        <v>0</v>
      </c>
      <c r="Q513" s="14">
        <f t="shared" si="39"/>
        <v>0</v>
      </c>
    </row>
    <row r="514" spans="1:17" x14ac:dyDescent="0.2">
      <c r="A514" s="386" t="s">
        <v>226</v>
      </c>
      <c r="B514" s="27" t="s">
        <v>225</v>
      </c>
      <c r="C514" s="141">
        <f>VLOOKUP(B514,'Admin Fees.'!$A$1:$C$46,2,FALSE)</f>
        <v>0.01</v>
      </c>
      <c r="D514" s="506">
        <f>SUMIFS('Inst. by Framework &amp; Suppliers'!$D$2:$D$5720,'Inst. by Framework &amp; Suppliers'!$A$2:$A$5720,$A514,'Inst. by Framework &amp; Suppliers'!$B$2:$B$5720,$B514)</f>
        <v>0</v>
      </c>
      <c r="E514" s="507">
        <f>SUMIFS('Inst. by Framework &amp; Suppliers'!$E$2:$E$5720,'Inst. by Framework &amp; Suppliers'!$A$2:$A$5720,$A514,'Inst. by Framework &amp; Suppliers'!$B$2:$B$5720,$B514)</f>
        <v>0</v>
      </c>
      <c r="F514" s="507">
        <f>SUMIFS('Inst. by Framework &amp; Suppliers'!F$2:F$5720,'Inst. by Framework &amp; Suppliers'!$B$2:$B$5720,$B$2:$B$5336,'Inst. by Framework &amp; Suppliers'!$A$2:$A$5720,$A514)</f>
        <v>0</v>
      </c>
      <c r="G514" s="882">
        <f>SUMIFS('Inst. by Framework &amp; Suppliers'!G$2:G$5720,'Inst. by Framework &amp; Suppliers'!$B$2:$B$5720,$B$2:$B$5336,'Inst. by Framework &amp; Suppliers'!$A$2:$A$5720,$A514)</f>
        <v>7031.7300000000005</v>
      </c>
      <c r="H514" s="1444">
        <f>SUMIFS('Inst. by Framework &amp; Suppliers'!H$2:H$5720,'Inst. by Framework &amp; Suppliers'!$B$2:$B$5720,$B$2:$B$5336,'Inst. by Framework &amp; Suppliers'!$A$2:$A$5720,$A514)</f>
        <v>8407.49</v>
      </c>
      <c r="I514" s="1445">
        <f>SUMIFS('Inst. by Framework &amp; Suppliers'!I$2:I$5720,'Inst. by Framework &amp; Suppliers'!$B$2:$B$5720,$B$2:$B$5336,'Inst. by Framework &amp; Suppliers'!$A$2:$A$5720,$A514)</f>
        <v>21026.910000000003</v>
      </c>
      <c r="J514" s="1446">
        <f>SUMIFS('Inst. by Framework &amp; Suppliers'!J$2:J$5720,'Inst. by Framework &amp; Suppliers'!$B$2:$B$5720,$B$2:$B$5336,'Inst. by Framework &amp; Suppliers'!$A$2:$A$5720,$A514)</f>
        <v>0</v>
      </c>
      <c r="K514" s="24">
        <f>SUMIFS('Inst. by Framework &amp; Suppliers'!K$2:K$5720,'Inst. by Framework &amp; Suppliers'!$B$2:$B$5720,$B$2:$B$5336,'Inst. by Framework &amp; Suppliers'!$A$2:$A$5720,$A514)</f>
        <v>0</v>
      </c>
      <c r="L514" s="23">
        <f t="shared" si="35"/>
        <v>0</v>
      </c>
      <c r="M514" s="1592">
        <f>SUMIFS('South West Spends'!$AH$1:$AH$5018,'South West Spends'!$A$1:$A$5018,'Institution by Framework Totals'!B514,'South West Spends'!$C$1:$C$5018,'Institution by Framework Totals'!A514)</f>
        <v>0</v>
      </c>
      <c r="N514" s="1592">
        <f t="shared" si="36"/>
        <v>0</v>
      </c>
      <c r="O514" s="1592">
        <f t="shared" si="37"/>
        <v>0</v>
      </c>
      <c r="P514" s="1592">
        <f t="shared" si="38"/>
        <v>0</v>
      </c>
      <c r="Q514" s="14">
        <f t="shared" si="39"/>
        <v>0</v>
      </c>
    </row>
    <row r="515" spans="1:17" x14ac:dyDescent="0.2">
      <c r="A515" s="386" t="s">
        <v>132</v>
      </c>
      <c r="B515" s="27" t="s">
        <v>225</v>
      </c>
      <c r="C515" s="141">
        <f>VLOOKUP(B515,'Admin Fees.'!$A$1:$C$46,2,FALSE)</f>
        <v>0.01</v>
      </c>
      <c r="D515" s="506">
        <f>SUMIFS('Inst. by Framework &amp; Suppliers'!$D$2:$D$5720,'Inst. by Framework &amp; Suppliers'!$A$2:$A$5720,$A515,'Inst. by Framework &amp; Suppliers'!$B$2:$B$5720,$B515)</f>
        <v>0</v>
      </c>
      <c r="E515" s="507">
        <f>SUMIFS('Inst. by Framework &amp; Suppliers'!$E$2:$E$5720,'Inst. by Framework &amp; Suppliers'!$A$2:$A$5720,$A515,'Inst. by Framework &amp; Suppliers'!$B$2:$B$5720,$B515)</f>
        <v>0</v>
      </c>
      <c r="F515" s="507">
        <f>SUMIFS('Inst. by Framework &amp; Suppliers'!F$2:F$5720,'Inst. by Framework &amp; Suppliers'!$B$2:$B$5720,$B$2:$B$5336,'Inst. by Framework &amp; Suppliers'!$A$2:$A$5720,$A515)</f>
        <v>0</v>
      </c>
      <c r="G515" s="882">
        <f>SUMIFS('Inst. by Framework &amp; Suppliers'!G$2:G$5720,'Inst. by Framework &amp; Suppliers'!$B$2:$B$5720,$B$2:$B$5336,'Inst. by Framework &amp; Suppliers'!$A$2:$A$5720,$A515)</f>
        <v>1235.77</v>
      </c>
      <c r="H515" s="1444">
        <f>SUMIFS('Inst. by Framework &amp; Suppliers'!H$2:H$5720,'Inst. by Framework &amp; Suppliers'!$B$2:$B$5720,$B$2:$B$5336,'Inst. by Framework &amp; Suppliers'!$A$2:$A$5720,$A515)</f>
        <v>996.76</v>
      </c>
      <c r="I515" s="1445">
        <f>SUMIFS('Inst. by Framework &amp; Suppliers'!I$2:I$5720,'Inst. by Framework &amp; Suppliers'!$B$2:$B$5720,$B$2:$B$5336,'Inst. by Framework &amp; Suppliers'!$A$2:$A$5720,$A515)</f>
        <v>0</v>
      </c>
      <c r="J515" s="1446">
        <f>SUMIFS('Inst. by Framework &amp; Suppliers'!J$2:J$5720,'Inst. by Framework &amp; Suppliers'!$B$2:$B$5720,$B$2:$B$5336,'Inst. by Framework &amp; Suppliers'!$A$2:$A$5720,$A515)</f>
        <v>0</v>
      </c>
      <c r="K515" s="24">
        <f>SUMIFS('Inst. by Framework &amp; Suppliers'!K$2:K$5720,'Inst. by Framework &amp; Suppliers'!$B$2:$B$5720,$B$2:$B$5336,'Inst. by Framework &amp; Suppliers'!$A$2:$A$5720,$A515)</f>
        <v>0</v>
      </c>
      <c r="L515" s="23">
        <f t="shared" ref="L515:L578" si="40">J515*1.35%</f>
        <v>0</v>
      </c>
      <c r="M515" s="1592">
        <f>SUMIFS('South West Spends'!$AH$1:$AH$5018,'South West Spends'!$A$1:$A$5018,'Institution by Framework Totals'!B515,'South West Spends'!$C$1:$C$5018,'Institution by Framework Totals'!A515)</f>
        <v>0</v>
      </c>
      <c r="N515" s="1592">
        <f t="shared" ref="N515:N578" si="41">M515*C515</f>
        <v>0</v>
      </c>
      <c r="O515" s="1592">
        <f t="shared" ref="O515:O578" si="42">K515-M515</f>
        <v>0</v>
      </c>
      <c r="P515" s="1592">
        <f t="shared" ref="P515:P578" si="43">O515*1.35%</f>
        <v>0</v>
      </c>
      <c r="Q515" s="14">
        <f t="shared" ref="Q515:Q578" si="44">P515+N515</f>
        <v>0</v>
      </c>
    </row>
    <row r="516" spans="1:17" x14ac:dyDescent="0.2">
      <c r="A516" s="386" t="s">
        <v>133</v>
      </c>
      <c r="B516" s="27" t="s">
        <v>225</v>
      </c>
      <c r="C516" s="141">
        <f>VLOOKUP(B516,'Admin Fees.'!$A$1:$C$46,2,FALSE)</f>
        <v>0.01</v>
      </c>
      <c r="D516" s="506">
        <f>SUMIFS('Inst. by Framework &amp; Suppliers'!$D$2:$D$5720,'Inst. by Framework &amp; Suppliers'!$A$2:$A$5720,$A516,'Inst. by Framework &amp; Suppliers'!$B$2:$B$5720,$B516)</f>
        <v>0</v>
      </c>
      <c r="E516" s="507">
        <f>SUMIFS('Inst. by Framework &amp; Suppliers'!$E$2:$E$5720,'Inst. by Framework &amp; Suppliers'!$A$2:$A$5720,$A516,'Inst. by Framework &amp; Suppliers'!$B$2:$B$5720,$B516)</f>
        <v>0</v>
      </c>
      <c r="F516" s="507">
        <f>SUMIFS('Inst. by Framework &amp; Suppliers'!F$2:F$5720,'Inst. by Framework &amp; Suppliers'!$B$2:$B$5720,$B$2:$B$5336,'Inst. by Framework &amp; Suppliers'!$A$2:$A$5720,$A516)</f>
        <v>0</v>
      </c>
      <c r="G516" s="882">
        <f>SUMIFS('Inst. by Framework &amp; Suppliers'!G$2:G$5720,'Inst. by Framework &amp; Suppliers'!$B$2:$B$5720,$B$2:$B$5336,'Inst. by Framework &amp; Suppliers'!$A$2:$A$5720,$A516)</f>
        <v>3144.54</v>
      </c>
      <c r="H516" s="1444">
        <f>SUMIFS('Inst. by Framework &amp; Suppliers'!H$2:H$5720,'Inst. by Framework &amp; Suppliers'!$B$2:$B$5720,$B$2:$B$5336,'Inst. by Framework &amp; Suppliers'!$A$2:$A$5720,$A516)</f>
        <v>3499.11</v>
      </c>
      <c r="I516" s="1445">
        <f>SUMIFS('Inst. by Framework &amp; Suppliers'!I$2:I$5720,'Inst. by Framework &amp; Suppliers'!$B$2:$B$5720,$B$2:$B$5336,'Inst. by Framework &amp; Suppliers'!$A$2:$A$5720,$A516)</f>
        <v>5556.85</v>
      </c>
      <c r="J516" s="1446">
        <f>SUMIFS('Inst. by Framework &amp; Suppliers'!J$2:J$5720,'Inst. by Framework &amp; Suppliers'!$B$2:$B$5720,$B$2:$B$5336,'Inst. by Framework &amp; Suppliers'!$A$2:$A$5720,$A516)</f>
        <v>0</v>
      </c>
      <c r="K516" s="24">
        <f>SUMIFS('Inst. by Framework &amp; Suppliers'!K$2:K$5720,'Inst. by Framework &amp; Suppliers'!$B$2:$B$5720,$B$2:$B$5336,'Inst. by Framework &amp; Suppliers'!$A$2:$A$5720,$A516)</f>
        <v>0</v>
      </c>
      <c r="L516" s="23">
        <f t="shared" si="40"/>
        <v>0</v>
      </c>
      <c r="M516" s="1592">
        <f>SUMIFS('South West Spends'!$AH$1:$AH$5018,'South West Spends'!$A$1:$A$5018,'Institution by Framework Totals'!B516,'South West Spends'!$C$1:$C$5018,'Institution by Framework Totals'!A516)</f>
        <v>0</v>
      </c>
      <c r="N516" s="1592">
        <f t="shared" si="41"/>
        <v>0</v>
      </c>
      <c r="O516" s="1592">
        <f t="shared" si="42"/>
        <v>0</v>
      </c>
      <c r="P516" s="1592">
        <f t="shared" si="43"/>
        <v>0</v>
      </c>
      <c r="Q516" s="14">
        <f t="shared" si="44"/>
        <v>0</v>
      </c>
    </row>
    <row r="517" spans="1:17" x14ac:dyDescent="0.2">
      <c r="A517" s="386" t="s">
        <v>134</v>
      </c>
      <c r="B517" s="27" t="s">
        <v>225</v>
      </c>
      <c r="C517" s="141">
        <f>VLOOKUP(B517,'Admin Fees.'!$A$1:$C$46,2,FALSE)</f>
        <v>0.01</v>
      </c>
      <c r="D517" s="506">
        <f>SUMIFS('Inst. by Framework &amp; Suppliers'!$D$2:$D$5720,'Inst. by Framework &amp; Suppliers'!$A$2:$A$5720,$A517,'Inst. by Framework &amp; Suppliers'!$B$2:$B$5720,$B517)</f>
        <v>0</v>
      </c>
      <c r="E517" s="507">
        <f>SUMIFS('Inst. by Framework &amp; Suppliers'!$E$2:$E$5720,'Inst. by Framework &amp; Suppliers'!$A$2:$A$5720,$A517,'Inst. by Framework &amp; Suppliers'!$B$2:$B$5720,$B517)</f>
        <v>0</v>
      </c>
      <c r="F517" s="507">
        <f>SUMIFS('Inst. by Framework &amp; Suppliers'!F$2:F$5720,'Inst. by Framework &amp; Suppliers'!$B$2:$B$5720,$B$2:$B$5336,'Inst. by Framework &amp; Suppliers'!$A$2:$A$5720,$A517)</f>
        <v>0</v>
      </c>
      <c r="G517" s="882">
        <f>SUMIFS('Inst. by Framework &amp; Suppliers'!G$2:G$5720,'Inst. by Framework &amp; Suppliers'!$B$2:$B$5720,$B$2:$B$5336,'Inst. by Framework &amp; Suppliers'!$A$2:$A$5720,$A517)</f>
        <v>4098.49</v>
      </c>
      <c r="H517" s="1444">
        <f>SUMIFS('Inst. by Framework &amp; Suppliers'!H$2:H$5720,'Inst. by Framework &amp; Suppliers'!$B$2:$B$5720,$B$2:$B$5336,'Inst. by Framework &amp; Suppliers'!$A$2:$A$5720,$A517)</f>
        <v>5944.31</v>
      </c>
      <c r="I517" s="1445">
        <f>SUMIFS('Inst. by Framework &amp; Suppliers'!I$2:I$5720,'Inst. by Framework &amp; Suppliers'!$B$2:$B$5720,$B$2:$B$5336,'Inst. by Framework &amp; Suppliers'!$A$2:$A$5720,$A517)</f>
        <v>1745.0600000000002</v>
      </c>
      <c r="J517" s="1446">
        <f>SUMIFS('Inst. by Framework &amp; Suppliers'!J$2:J$5720,'Inst. by Framework &amp; Suppliers'!$B$2:$B$5720,$B$2:$B$5336,'Inst. by Framework &amp; Suppliers'!$A$2:$A$5720,$A517)</f>
        <v>0</v>
      </c>
      <c r="K517" s="24">
        <f>SUMIFS('Inst. by Framework &amp; Suppliers'!K$2:K$5720,'Inst. by Framework &amp; Suppliers'!$B$2:$B$5720,$B$2:$B$5336,'Inst. by Framework &amp; Suppliers'!$A$2:$A$5720,$A517)</f>
        <v>0</v>
      </c>
      <c r="L517" s="23">
        <f t="shared" si="40"/>
        <v>0</v>
      </c>
      <c r="M517" s="1592">
        <f>SUMIFS('South West Spends'!$AH$1:$AH$5018,'South West Spends'!$A$1:$A$5018,'Institution by Framework Totals'!B517,'South West Spends'!$C$1:$C$5018,'Institution by Framework Totals'!A517)</f>
        <v>0</v>
      </c>
      <c r="N517" s="1592">
        <f t="shared" si="41"/>
        <v>0</v>
      </c>
      <c r="O517" s="1592">
        <f t="shared" si="42"/>
        <v>0</v>
      </c>
      <c r="P517" s="1592">
        <f t="shared" si="43"/>
        <v>0</v>
      </c>
      <c r="Q517" s="14">
        <f t="shared" si="44"/>
        <v>0</v>
      </c>
    </row>
    <row r="518" spans="1:17" x14ac:dyDescent="0.2">
      <c r="A518" s="400" t="s">
        <v>135</v>
      </c>
      <c r="B518" s="27" t="s">
        <v>225</v>
      </c>
      <c r="C518" s="141">
        <f>VLOOKUP(B518,'Admin Fees.'!$A$1:$C$46,2,FALSE)</f>
        <v>0.01</v>
      </c>
      <c r="D518" s="506">
        <f>SUMIFS('Inst. by Framework &amp; Suppliers'!$D$2:$D$5720,'Inst. by Framework &amp; Suppliers'!$A$2:$A$5720,$A518,'Inst. by Framework &amp; Suppliers'!$B$2:$B$5720,$B518)</f>
        <v>0</v>
      </c>
      <c r="E518" s="507">
        <f>SUMIFS('Inst. by Framework &amp; Suppliers'!$E$2:$E$5720,'Inst. by Framework &amp; Suppliers'!$A$2:$A$5720,$A518,'Inst. by Framework &amp; Suppliers'!$B$2:$B$5720,$B518)</f>
        <v>0</v>
      </c>
      <c r="F518" s="507">
        <f>SUMIFS('Inst. by Framework &amp; Suppliers'!F$2:F$5720,'Inst. by Framework &amp; Suppliers'!$B$2:$B$5720,$B$2:$B$5336,'Inst. by Framework &amp; Suppliers'!$A$2:$A$5720,$A518)</f>
        <v>0</v>
      </c>
      <c r="G518" s="882">
        <f>SUMIFS('Inst. by Framework &amp; Suppliers'!G$2:G$5720,'Inst. by Framework &amp; Suppliers'!$B$2:$B$5720,$B$2:$B$5336,'Inst. by Framework &amp; Suppliers'!$A$2:$A$5720,$A518)</f>
        <v>26901.89</v>
      </c>
      <c r="H518" s="1444">
        <f>SUMIFS('Inst. by Framework &amp; Suppliers'!H$2:H$5720,'Inst. by Framework &amp; Suppliers'!$B$2:$B$5720,$B$2:$B$5336,'Inst. by Framework &amp; Suppliers'!$A$2:$A$5720,$A518)</f>
        <v>14089.810000000001</v>
      </c>
      <c r="I518" s="1445">
        <f>SUMIFS('Inst. by Framework &amp; Suppliers'!I$2:I$5720,'Inst. by Framework &amp; Suppliers'!$B$2:$B$5720,$B$2:$B$5336,'Inst. by Framework &amp; Suppliers'!$A$2:$A$5720,$A518)</f>
        <v>9863.4599999999991</v>
      </c>
      <c r="J518" s="1446">
        <f>SUMIFS('Inst. by Framework &amp; Suppliers'!J$2:J$5720,'Inst. by Framework &amp; Suppliers'!$B$2:$B$5720,$B$2:$B$5336,'Inst. by Framework &amp; Suppliers'!$A$2:$A$5720,$A518)</f>
        <v>0</v>
      </c>
      <c r="K518" s="24">
        <f>SUMIFS('Inst. by Framework &amp; Suppliers'!K$2:K$5720,'Inst. by Framework &amp; Suppliers'!$B$2:$B$5720,$B$2:$B$5336,'Inst. by Framework &amp; Suppliers'!$A$2:$A$5720,$A518)</f>
        <v>0</v>
      </c>
      <c r="L518" s="23">
        <f t="shared" si="40"/>
        <v>0</v>
      </c>
      <c r="M518" s="1592">
        <f>SUMIFS('South West Spends'!$AH$1:$AH$5018,'South West Spends'!$A$1:$A$5018,'Institution by Framework Totals'!B518,'South West Spends'!$C$1:$C$5018,'Institution by Framework Totals'!A518)</f>
        <v>0</v>
      </c>
      <c r="N518" s="1592">
        <f t="shared" si="41"/>
        <v>0</v>
      </c>
      <c r="O518" s="1592">
        <f t="shared" si="42"/>
        <v>0</v>
      </c>
      <c r="P518" s="1592">
        <f t="shared" si="43"/>
        <v>0</v>
      </c>
      <c r="Q518" s="14">
        <f t="shared" si="44"/>
        <v>0</v>
      </c>
    </row>
    <row r="519" spans="1:17" x14ac:dyDescent="0.2">
      <c r="A519" s="386" t="s">
        <v>155</v>
      </c>
      <c r="B519" s="27" t="s">
        <v>225</v>
      </c>
      <c r="C519" s="141">
        <f>VLOOKUP(B519,'Admin Fees.'!$A$1:$C$46,2,FALSE)</f>
        <v>0.01</v>
      </c>
      <c r="D519" s="506">
        <f>SUMIFS('Inst. by Framework &amp; Suppliers'!$D$2:$D$5720,'Inst. by Framework &amp; Suppliers'!$A$2:$A$5720,$A519,'Inst. by Framework &amp; Suppliers'!$B$2:$B$5720,$B519)</f>
        <v>0</v>
      </c>
      <c r="E519" s="507">
        <f>SUMIFS('Inst. by Framework &amp; Suppliers'!$E$2:$E$5720,'Inst. by Framework &amp; Suppliers'!$A$2:$A$5720,$A519,'Inst. by Framework &amp; Suppliers'!$B$2:$B$5720,$B519)</f>
        <v>0</v>
      </c>
      <c r="F519" s="507">
        <f>SUMIFS('Inst. by Framework &amp; Suppliers'!F$2:F$5720,'Inst. by Framework &amp; Suppliers'!$B$2:$B$5720,$B$2:$B$5336,'Inst. by Framework &amp; Suppliers'!$A$2:$A$5720,$A519)</f>
        <v>0</v>
      </c>
      <c r="G519" s="882">
        <f>SUMIFS('Inst. by Framework &amp; Suppliers'!G$2:G$5720,'Inst. by Framework &amp; Suppliers'!$B$2:$B$5720,$B$2:$B$5336,'Inst. by Framework &amp; Suppliers'!$A$2:$A$5720,$A519)</f>
        <v>8268.8000000000011</v>
      </c>
      <c r="H519" s="1444">
        <f>SUMIFS('Inst. by Framework &amp; Suppliers'!H$2:H$5720,'Inst. by Framework &amp; Suppliers'!$B$2:$B$5720,$B$2:$B$5336,'Inst. by Framework &amp; Suppliers'!$A$2:$A$5720,$A519)</f>
        <v>11200.990000000002</v>
      </c>
      <c r="I519" s="1445">
        <f>SUMIFS('Inst. by Framework &amp; Suppliers'!I$2:I$5720,'Inst. by Framework &amp; Suppliers'!$B$2:$B$5720,$B$2:$B$5336,'Inst. by Framework &amp; Suppliers'!$A$2:$A$5720,$A519)</f>
        <v>14476.93</v>
      </c>
      <c r="J519" s="1446">
        <f>SUMIFS('Inst. by Framework &amp; Suppliers'!J$2:J$5720,'Inst. by Framework &amp; Suppliers'!$B$2:$B$5720,$B$2:$B$5336,'Inst. by Framework &amp; Suppliers'!$A$2:$A$5720,$A519)</f>
        <v>0</v>
      </c>
      <c r="K519" s="24">
        <f>SUMIFS('Inst. by Framework &amp; Suppliers'!K$2:K$5720,'Inst. by Framework &amp; Suppliers'!$B$2:$B$5720,$B$2:$B$5336,'Inst. by Framework &amp; Suppliers'!$A$2:$A$5720,$A519)</f>
        <v>0</v>
      </c>
      <c r="L519" s="23">
        <f t="shared" si="40"/>
        <v>0</v>
      </c>
      <c r="M519" s="1592">
        <f>SUMIFS('South West Spends'!$AH$1:$AH$5018,'South West Spends'!$A$1:$A$5018,'Institution by Framework Totals'!B519,'South West Spends'!$C$1:$C$5018,'Institution by Framework Totals'!A519)</f>
        <v>0</v>
      </c>
      <c r="N519" s="1592">
        <f t="shared" si="41"/>
        <v>0</v>
      </c>
      <c r="O519" s="1592">
        <f t="shared" si="42"/>
        <v>0</v>
      </c>
      <c r="P519" s="1592">
        <f t="shared" si="43"/>
        <v>0</v>
      </c>
      <c r="Q519" s="14">
        <f t="shared" si="44"/>
        <v>0</v>
      </c>
    </row>
    <row r="520" spans="1:17" x14ac:dyDescent="0.2">
      <c r="A520" s="386" t="s">
        <v>227</v>
      </c>
      <c r="B520" s="27" t="s">
        <v>225</v>
      </c>
      <c r="C520" s="141">
        <f>VLOOKUP(B520,'Admin Fees.'!$A$1:$C$46,2,FALSE)</f>
        <v>0.01</v>
      </c>
      <c r="D520" s="506">
        <f>SUMIFS('Inst. by Framework &amp; Suppliers'!$D$2:$D$5720,'Inst. by Framework &amp; Suppliers'!$A$2:$A$5720,$A520,'Inst. by Framework &amp; Suppliers'!$B$2:$B$5720,$B520)</f>
        <v>0</v>
      </c>
      <c r="E520" s="507">
        <f>SUMIFS('Inst. by Framework &amp; Suppliers'!$E$2:$E$5720,'Inst. by Framework &amp; Suppliers'!$A$2:$A$5720,$A520,'Inst. by Framework &amp; Suppliers'!$B$2:$B$5720,$B520)</f>
        <v>0</v>
      </c>
      <c r="F520" s="507">
        <f>SUMIFS('Inst. by Framework &amp; Suppliers'!F$2:F$5720,'Inst. by Framework &amp; Suppliers'!$B$2:$B$5720,$B$2:$B$5336,'Inst. by Framework &amp; Suppliers'!$A$2:$A$5720,$A520)</f>
        <v>0</v>
      </c>
      <c r="G520" s="882">
        <f>SUMIFS('Inst. by Framework &amp; Suppliers'!G$2:G$5720,'Inst. by Framework &amp; Suppliers'!$B$2:$B$5720,$B$2:$B$5336,'Inst. by Framework &amp; Suppliers'!$A$2:$A$5720,$A520)</f>
        <v>797.71000000000015</v>
      </c>
      <c r="H520" s="1444">
        <f>SUMIFS('Inst. by Framework &amp; Suppliers'!H$2:H$5720,'Inst. by Framework &amp; Suppliers'!$B$2:$B$5720,$B$2:$B$5336,'Inst. by Framework &amp; Suppliers'!$A$2:$A$5720,$A520)</f>
        <v>0</v>
      </c>
      <c r="I520" s="1445">
        <f>SUMIFS('Inst. by Framework &amp; Suppliers'!I$2:I$5720,'Inst. by Framework &amp; Suppliers'!$B$2:$B$5720,$B$2:$B$5336,'Inst. by Framework &amp; Suppliers'!$A$2:$A$5720,$A520)</f>
        <v>0</v>
      </c>
      <c r="J520" s="1446">
        <f>SUMIFS('Inst. by Framework &amp; Suppliers'!J$2:J$5720,'Inst. by Framework &amp; Suppliers'!$B$2:$B$5720,$B$2:$B$5336,'Inst. by Framework &amp; Suppliers'!$A$2:$A$5720,$A520)</f>
        <v>0</v>
      </c>
      <c r="K520" s="24">
        <f>SUMIFS('Inst. by Framework &amp; Suppliers'!K$2:K$5720,'Inst. by Framework &amp; Suppliers'!$B$2:$B$5720,$B$2:$B$5336,'Inst. by Framework &amp; Suppliers'!$A$2:$A$5720,$A520)</f>
        <v>0</v>
      </c>
      <c r="L520" s="23">
        <f t="shared" si="40"/>
        <v>0</v>
      </c>
      <c r="M520" s="1592">
        <f>SUMIFS('South West Spends'!$AH$1:$AH$5018,'South West Spends'!$A$1:$A$5018,'Institution by Framework Totals'!B520,'South West Spends'!$C$1:$C$5018,'Institution by Framework Totals'!A520)</f>
        <v>0</v>
      </c>
      <c r="N520" s="1592">
        <f t="shared" si="41"/>
        <v>0</v>
      </c>
      <c r="O520" s="1592">
        <f t="shared" si="42"/>
        <v>0</v>
      </c>
      <c r="P520" s="1592">
        <f t="shared" si="43"/>
        <v>0</v>
      </c>
      <c r="Q520" s="14">
        <f t="shared" si="44"/>
        <v>0</v>
      </c>
    </row>
    <row r="521" spans="1:17" x14ac:dyDescent="0.2">
      <c r="A521" s="720" t="s">
        <v>253</v>
      </c>
      <c r="B521" s="27" t="s">
        <v>225</v>
      </c>
      <c r="C521" s="141">
        <f>VLOOKUP(B521,'Admin Fees.'!$A$1:$C$46,2,FALSE)</f>
        <v>0.01</v>
      </c>
      <c r="D521" s="506">
        <f>SUMIFS('Inst. by Framework &amp; Suppliers'!$D$2:$D$5720,'Inst. by Framework &amp; Suppliers'!$A$2:$A$5720,$A521,'Inst. by Framework &amp; Suppliers'!$B$2:$B$5720,$B521)</f>
        <v>0</v>
      </c>
      <c r="E521" s="507">
        <f>SUMIFS('Inst. by Framework &amp; Suppliers'!$E$2:$E$5720,'Inst. by Framework &amp; Suppliers'!$A$2:$A$5720,$A521,'Inst. by Framework &amp; Suppliers'!$B$2:$B$5720,$B521)</f>
        <v>0</v>
      </c>
      <c r="F521" s="507">
        <f>SUMIFS('Inst. by Framework &amp; Suppliers'!F$2:F$5720,'Inst. by Framework &amp; Suppliers'!$B$2:$B$5720,$B$2:$B$5336,'Inst. by Framework &amp; Suppliers'!$A$2:$A$5720,$A521)</f>
        <v>0</v>
      </c>
      <c r="G521" s="882">
        <f>SUMIFS('Inst. by Framework &amp; Suppliers'!G$2:G$5720,'Inst. by Framework &amp; Suppliers'!$B$2:$B$5720,$B$2:$B$5336,'Inst. by Framework &amp; Suppliers'!$A$2:$A$5720,$A521)</f>
        <v>0</v>
      </c>
      <c r="H521" s="1444">
        <f>SUMIFS('Inst. by Framework &amp; Suppliers'!H$2:H$5720,'Inst. by Framework &amp; Suppliers'!$B$2:$B$5720,$B$2:$B$5336,'Inst. by Framework &amp; Suppliers'!$A$2:$A$5720,$A521)</f>
        <v>3120.44</v>
      </c>
      <c r="I521" s="1445">
        <f>SUMIFS('Inst. by Framework &amp; Suppliers'!I$2:I$5720,'Inst. by Framework &amp; Suppliers'!$B$2:$B$5720,$B$2:$B$5336,'Inst. by Framework &amp; Suppliers'!$A$2:$A$5720,$A521)</f>
        <v>3451.5899999999997</v>
      </c>
      <c r="J521" s="1446">
        <f>SUMIFS('Inst. by Framework &amp; Suppliers'!J$2:J$5720,'Inst. by Framework &amp; Suppliers'!$B$2:$B$5720,$B$2:$B$5336,'Inst. by Framework &amp; Suppliers'!$A$2:$A$5720,$A521)</f>
        <v>0</v>
      </c>
      <c r="K521" s="24">
        <f>SUMIFS('Inst. by Framework &amp; Suppliers'!K$2:K$5720,'Inst. by Framework &amp; Suppliers'!$B$2:$B$5720,$B$2:$B$5336,'Inst. by Framework &amp; Suppliers'!$A$2:$A$5720,$A521)</f>
        <v>0</v>
      </c>
      <c r="L521" s="23">
        <f t="shared" si="40"/>
        <v>0</v>
      </c>
      <c r="M521" s="1592">
        <f>SUMIFS('South West Spends'!$AH$1:$AH$5018,'South West Spends'!$A$1:$A$5018,'Institution by Framework Totals'!B521,'South West Spends'!$C$1:$C$5018,'Institution by Framework Totals'!A521)</f>
        <v>0</v>
      </c>
      <c r="N521" s="1592">
        <f t="shared" si="41"/>
        <v>0</v>
      </c>
      <c r="O521" s="1592">
        <f t="shared" si="42"/>
        <v>0</v>
      </c>
      <c r="P521" s="1592">
        <f t="shared" si="43"/>
        <v>0</v>
      </c>
      <c r="Q521" s="14">
        <f t="shared" si="44"/>
        <v>0</v>
      </c>
    </row>
    <row r="522" spans="1:17" x14ac:dyDescent="0.2">
      <c r="A522" s="720" t="s">
        <v>254</v>
      </c>
      <c r="B522" s="27" t="s">
        <v>225</v>
      </c>
      <c r="C522" s="141">
        <f>VLOOKUP(B522,'Admin Fees.'!$A$1:$C$46,2,FALSE)</f>
        <v>0.01</v>
      </c>
      <c r="D522" s="506">
        <f>SUMIFS('Inst. by Framework &amp; Suppliers'!$D$2:$D$5720,'Inst. by Framework &amp; Suppliers'!$A$2:$A$5720,$A522,'Inst. by Framework &amp; Suppliers'!$B$2:$B$5720,$B522)</f>
        <v>0</v>
      </c>
      <c r="E522" s="507">
        <f>SUMIFS('Inst. by Framework &amp; Suppliers'!$E$2:$E$5720,'Inst. by Framework &amp; Suppliers'!$A$2:$A$5720,$A522,'Inst. by Framework &amp; Suppliers'!$B$2:$B$5720,$B522)</f>
        <v>0</v>
      </c>
      <c r="F522" s="507">
        <f>SUMIFS('Inst. by Framework &amp; Suppliers'!F$2:F$5720,'Inst. by Framework &amp; Suppliers'!$B$2:$B$5720,$B$2:$B$5336,'Inst. by Framework &amp; Suppliers'!$A$2:$A$5720,$A522)</f>
        <v>0</v>
      </c>
      <c r="G522" s="882">
        <f>SUMIFS('Inst. by Framework &amp; Suppliers'!G$2:G$5720,'Inst. by Framework &amp; Suppliers'!$B$2:$B$5720,$B$2:$B$5336,'Inst. by Framework &amp; Suppliers'!$A$2:$A$5720,$A522)</f>
        <v>0</v>
      </c>
      <c r="H522" s="1444">
        <f>SUMIFS('Inst. by Framework &amp; Suppliers'!H$2:H$5720,'Inst. by Framework &amp; Suppliers'!$B$2:$B$5720,$B$2:$B$5336,'Inst. by Framework &amp; Suppliers'!$A$2:$A$5720,$A522)</f>
        <v>131.70999999999998</v>
      </c>
      <c r="I522" s="1445">
        <f>SUMIFS('Inst. by Framework &amp; Suppliers'!I$2:I$5720,'Inst. by Framework &amp; Suppliers'!$B$2:$B$5720,$B$2:$B$5336,'Inst. by Framework &amp; Suppliers'!$A$2:$A$5720,$A522)</f>
        <v>846.73000000000013</v>
      </c>
      <c r="J522" s="1446">
        <f>SUMIFS('Inst. by Framework &amp; Suppliers'!J$2:J$5720,'Inst. by Framework &amp; Suppliers'!$B$2:$B$5720,$B$2:$B$5336,'Inst. by Framework &amp; Suppliers'!$A$2:$A$5720,$A522)</f>
        <v>0</v>
      </c>
      <c r="K522" s="24">
        <f>SUMIFS('Inst. by Framework &amp; Suppliers'!K$2:K$5720,'Inst. by Framework &amp; Suppliers'!$B$2:$B$5720,$B$2:$B$5336,'Inst. by Framework &amp; Suppliers'!$A$2:$A$5720,$A522)</f>
        <v>0</v>
      </c>
      <c r="L522" s="23">
        <f t="shared" si="40"/>
        <v>0</v>
      </c>
      <c r="M522" s="1592">
        <f>SUMIFS('South West Spends'!$AH$1:$AH$5018,'South West Spends'!$A$1:$A$5018,'Institution by Framework Totals'!B522,'South West Spends'!$C$1:$C$5018,'Institution by Framework Totals'!A522)</f>
        <v>0</v>
      </c>
      <c r="N522" s="1592">
        <f t="shared" si="41"/>
        <v>0</v>
      </c>
      <c r="O522" s="1592">
        <f t="shared" si="42"/>
        <v>0</v>
      </c>
      <c r="P522" s="1592">
        <f t="shared" si="43"/>
        <v>0</v>
      </c>
      <c r="Q522" s="14">
        <f t="shared" si="44"/>
        <v>0</v>
      </c>
    </row>
    <row r="523" spans="1:17" x14ac:dyDescent="0.2">
      <c r="A523" s="386" t="s">
        <v>137</v>
      </c>
      <c r="B523" s="27" t="s">
        <v>225</v>
      </c>
      <c r="C523" s="141">
        <f>VLOOKUP(B523,'Admin Fees.'!$A$1:$C$46,2,FALSE)</f>
        <v>0.01</v>
      </c>
      <c r="D523" s="506">
        <f>SUMIFS('Inst. by Framework &amp; Suppliers'!$D$2:$D$5720,'Inst. by Framework &amp; Suppliers'!$A$2:$A$5720,$A523,'Inst. by Framework &amp; Suppliers'!$B$2:$B$5720,$B523)</f>
        <v>0</v>
      </c>
      <c r="E523" s="507">
        <f>SUMIFS('Inst. by Framework &amp; Suppliers'!$E$2:$E$5720,'Inst. by Framework &amp; Suppliers'!$A$2:$A$5720,$A523,'Inst. by Framework &amp; Suppliers'!$B$2:$B$5720,$B523)</f>
        <v>0</v>
      </c>
      <c r="F523" s="507">
        <f>SUMIFS('Inst. by Framework &amp; Suppliers'!F$2:F$5720,'Inst. by Framework &amp; Suppliers'!$B$2:$B$5720,$B$2:$B$5336,'Inst. by Framework &amp; Suppliers'!$A$2:$A$5720,$A523)</f>
        <v>0</v>
      </c>
      <c r="G523" s="882">
        <f>SUMIFS('Inst. by Framework &amp; Suppliers'!G$2:G$5720,'Inst. by Framework &amp; Suppliers'!$B$2:$B$5720,$B$2:$B$5336,'Inst. by Framework &amp; Suppliers'!$A$2:$A$5720,$A523)</f>
        <v>4977.7199999999993</v>
      </c>
      <c r="H523" s="1444">
        <f>SUMIFS('Inst. by Framework &amp; Suppliers'!H$2:H$5720,'Inst. by Framework &amp; Suppliers'!$B$2:$B$5720,$B$2:$B$5336,'Inst. by Framework &amp; Suppliers'!$A$2:$A$5720,$A523)</f>
        <v>6642.46</v>
      </c>
      <c r="I523" s="1445">
        <f>SUMIFS('Inst. by Framework &amp; Suppliers'!I$2:I$5720,'Inst. by Framework &amp; Suppliers'!$B$2:$B$5720,$B$2:$B$5336,'Inst. by Framework &amp; Suppliers'!$A$2:$A$5720,$A523)</f>
        <v>9843.02</v>
      </c>
      <c r="J523" s="1446">
        <f>SUMIFS('Inst. by Framework &amp; Suppliers'!J$2:J$5720,'Inst. by Framework &amp; Suppliers'!$B$2:$B$5720,$B$2:$B$5336,'Inst. by Framework &amp; Suppliers'!$A$2:$A$5720,$A523)</f>
        <v>0</v>
      </c>
      <c r="K523" s="24">
        <f>SUMIFS('Inst. by Framework &amp; Suppliers'!K$2:K$5720,'Inst. by Framework &amp; Suppliers'!$B$2:$B$5720,$B$2:$B$5336,'Inst. by Framework &amp; Suppliers'!$A$2:$A$5720,$A523)</f>
        <v>0</v>
      </c>
      <c r="L523" s="23">
        <f t="shared" si="40"/>
        <v>0</v>
      </c>
      <c r="M523" s="1592">
        <f>SUMIFS('South West Spends'!$AH$1:$AH$5018,'South West Spends'!$A$1:$A$5018,'Institution by Framework Totals'!B523,'South West Spends'!$C$1:$C$5018,'Institution by Framework Totals'!A523)</f>
        <v>0</v>
      </c>
      <c r="N523" s="1592">
        <f t="shared" si="41"/>
        <v>0</v>
      </c>
      <c r="O523" s="1592">
        <f t="shared" si="42"/>
        <v>0</v>
      </c>
      <c r="P523" s="1592">
        <f t="shared" si="43"/>
        <v>0</v>
      </c>
      <c r="Q523" s="14">
        <f t="shared" si="44"/>
        <v>0</v>
      </c>
    </row>
    <row r="524" spans="1:17" x14ac:dyDescent="0.2">
      <c r="A524" s="386" t="s">
        <v>138</v>
      </c>
      <c r="B524" s="27" t="s">
        <v>225</v>
      </c>
      <c r="C524" s="141">
        <f>VLOOKUP(B524,'Admin Fees.'!$A$1:$C$46,2,FALSE)</f>
        <v>0.01</v>
      </c>
      <c r="D524" s="506">
        <f>SUMIFS('Inst. by Framework &amp; Suppliers'!$D$2:$D$5720,'Inst. by Framework &amp; Suppliers'!$A$2:$A$5720,$A524,'Inst. by Framework &amp; Suppliers'!$B$2:$B$5720,$B524)</f>
        <v>0</v>
      </c>
      <c r="E524" s="507">
        <f>SUMIFS('Inst. by Framework &amp; Suppliers'!$E$2:$E$5720,'Inst. by Framework &amp; Suppliers'!$A$2:$A$5720,$A524,'Inst. by Framework &amp; Suppliers'!$B$2:$B$5720,$B524)</f>
        <v>0</v>
      </c>
      <c r="F524" s="507">
        <f>SUMIFS('Inst. by Framework &amp; Suppliers'!F$2:F$5720,'Inst. by Framework &amp; Suppliers'!$B$2:$B$5720,$B$2:$B$5336,'Inst. by Framework &amp; Suppliers'!$A$2:$A$5720,$A524)</f>
        <v>0</v>
      </c>
      <c r="G524" s="882">
        <f>SUMIFS('Inst. by Framework &amp; Suppliers'!G$2:G$5720,'Inst. by Framework &amp; Suppliers'!$B$2:$B$5720,$B$2:$B$5336,'Inst. by Framework &amp; Suppliers'!$A$2:$A$5720,$A524)</f>
        <v>3340.1800000000003</v>
      </c>
      <c r="H524" s="1444">
        <f>SUMIFS('Inst. by Framework &amp; Suppliers'!H$2:H$5720,'Inst. by Framework &amp; Suppliers'!$B$2:$B$5720,$B$2:$B$5336,'Inst. by Framework &amp; Suppliers'!$A$2:$A$5720,$A524)</f>
        <v>4484.74</v>
      </c>
      <c r="I524" s="1445">
        <f>SUMIFS('Inst. by Framework &amp; Suppliers'!I$2:I$5720,'Inst. by Framework &amp; Suppliers'!$B$2:$B$5720,$B$2:$B$5336,'Inst. by Framework &amp; Suppliers'!$A$2:$A$5720,$A524)</f>
        <v>5653.13</v>
      </c>
      <c r="J524" s="1446">
        <f>SUMIFS('Inst. by Framework &amp; Suppliers'!J$2:J$5720,'Inst. by Framework &amp; Suppliers'!$B$2:$B$5720,$B$2:$B$5336,'Inst. by Framework &amp; Suppliers'!$A$2:$A$5720,$A524)</f>
        <v>0</v>
      </c>
      <c r="K524" s="24">
        <f>SUMIFS('Inst. by Framework &amp; Suppliers'!K$2:K$5720,'Inst. by Framework &amp; Suppliers'!$B$2:$B$5720,$B$2:$B$5336,'Inst. by Framework &amp; Suppliers'!$A$2:$A$5720,$A524)</f>
        <v>0</v>
      </c>
      <c r="L524" s="23">
        <f t="shared" si="40"/>
        <v>0</v>
      </c>
      <c r="M524" s="1592">
        <f>SUMIFS('South West Spends'!$AH$1:$AH$5018,'South West Spends'!$A$1:$A$5018,'Institution by Framework Totals'!B524,'South West Spends'!$C$1:$C$5018,'Institution by Framework Totals'!A524)</f>
        <v>0</v>
      </c>
      <c r="N524" s="1592">
        <f t="shared" si="41"/>
        <v>0</v>
      </c>
      <c r="O524" s="1592">
        <f t="shared" si="42"/>
        <v>0</v>
      </c>
      <c r="P524" s="1592">
        <f t="shared" si="43"/>
        <v>0</v>
      </c>
      <c r="Q524" s="14">
        <f t="shared" si="44"/>
        <v>0</v>
      </c>
    </row>
    <row r="525" spans="1:17" x14ac:dyDescent="0.2">
      <c r="A525" s="386" t="s">
        <v>139</v>
      </c>
      <c r="B525" s="27" t="s">
        <v>225</v>
      </c>
      <c r="C525" s="141">
        <f>VLOOKUP(B525,'Admin Fees.'!$A$1:$C$46,2,FALSE)</f>
        <v>0.01</v>
      </c>
      <c r="D525" s="506">
        <f>SUMIFS('Inst. by Framework &amp; Suppliers'!$D$2:$D$5720,'Inst. by Framework &amp; Suppliers'!$A$2:$A$5720,$A525,'Inst. by Framework &amp; Suppliers'!$B$2:$B$5720,$B525)</f>
        <v>0</v>
      </c>
      <c r="E525" s="507">
        <f>SUMIFS('Inst. by Framework &amp; Suppliers'!$E$2:$E$5720,'Inst. by Framework &amp; Suppliers'!$A$2:$A$5720,$A525,'Inst. by Framework &amp; Suppliers'!$B$2:$B$5720,$B525)</f>
        <v>0</v>
      </c>
      <c r="F525" s="507">
        <f>SUMIFS('Inst. by Framework &amp; Suppliers'!F$2:F$5720,'Inst. by Framework &amp; Suppliers'!$B$2:$B$5720,$B$2:$B$5336,'Inst. by Framework &amp; Suppliers'!$A$2:$A$5720,$A525)</f>
        <v>0</v>
      </c>
      <c r="G525" s="882">
        <f>SUMIFS('Inst. by Framework &amp; Suppliers'!G$2:G$5720,'Inst. by Framework &amp; Suppliers'!$B$2:$B$5720,$B$2:$B$5336,'Inst. by Framework &amp; Suppliers'!$A$2:$A$5720,$A525)</f>
        <v>15198.609999999999</v>
      </c>
      <c r="H525" s="1444">
        <f>SUMIFS('Inst. by Framework &amp; Suppliers'!H$2:H$5720,'Inst. by Framework &amp; Suppliers'!$B$2:$B$5720,$B$2:$B$5336,'Inst. by Framework &amp; Suppliers'!$A$2:$A$5720,$A525)</f>
        <v>20439.5</v>
      </c>
      <c r="I525" s="1445">
        <f>SUMIFS('Inst. by Framework &amp; Suppliers'!I$2:I$5720,'Inst. by Framework &amp; Suppliers'!$B$2:$B$5720,$B$2:$B$5336,'Inst. by Framework &amp; Suppliers'!$A$2:$A$5720,$A525)</f>
        <v>22792.9</v>
      </c>
      <c r="J525" s="1446">
        <f>SUMIFS('Inst. by Framework &amp; Suppliers'!J$2:J$5720,'Inst. by Framework &amp; Suppliers'!$B$2:$B$5720,$B$2:$B$5336,'Inst. by Framework &amp; Suppliers'!$A$2:$A$5720,$A525)</f>
        <v>0</v>
      </c>
      <c r="K525" s="24">
        <f>SUMIFS('Inst. by Framework &amp; Suppliers'!K$2:K$5720,'Inst. by Framework &amp; Suppliers'!$B$2:$B$5720,$B$2:$B$5336,'Inst. by Framework &amp; Suppliers'!$A$2:$A$5720,$A525)</f>
        <v>0</v>
      </c>
      <c r="L525" s="23">
        <f t="shared" si="40"/>
        <v>0</v>
      </c>
      <c r="M525" s="1592">
        <f>SUMIFS('South West Spends'!$AH$1:$AH$5018,'South West Spends'!$A$1:$A$5018,'Institution by Framework Totals'!B525,'South West Spends'!$C$1:$C$5018,'Institution by Framework Totals'!A525)</f>
        <v>0</v>
      </c>
      <c r="N525" s="1592">
        <f t="shared" si="41"/>
        <v>0</v>
      </c>
      <c r="O525" s="1592">
        <f t="shared" si="42"/>
        <v>0</v>
      </c>
      <c r="P525" s="1592">
        <f t="shared" si="43"/>
        <v>0</v>
      </c>
      <c r="Q525" s="14">
        <f t="shared" si="44"/>
        <v>0</v>
      </c>
    </row>
    <row r="526" spans="1:17" x14ac:dyDescent="0.2">
      <c r="A526" s="377" t="s">
        <v>156</v>
      </c>
      <c r="B526" s="27" t="s">
        <v>225</v>
      </c>
      <c r="C526" s="141">
        <f>VLOOKUP(B526,'Admin Fees.'!$A$1:$C$46,2,FALSE)</f>
        <v>0.01</v>
      </c>
      <c r="D526" s="506">
        <f>SUMIFS('Inst. by Framework &amp; Suppliers'!$D$2:$D$5720,'Inst. by Framework &amp; Suppliers'!$A$2:$A$5720,$A526,'Inst. by Framework &amp; Suppliers'!$B$2:$B$5720,$B526)</f>
        <v>0</v>
      </c>
      <c r="E526" s="507">
        <f>SUMIFS('Inst. by Framework &amp; Suppliers'!$E$2:$E$5720,'Inst. by Framework &amp; Suppliers'!$A$2:$A$5720,$A526,'Inst. by Framework &amp; Suppliers'!$B$2:$B$5720,$B526)</f>
        <v>0</v>
      </c>
      <c r="F526" s="507">
        <f>SUMIFS('Inst. by Framework &amp; Suppliers'!F$2:F$5720,'Inst. by Framework &amp; Suppliers'!$B$2:$B$5720,$B$2:$B$5336,'Inst. by Framework &amp; Suppliers'!$A$2:$A$5720,$A526)</f>
        <v>0</v>
      </c>
      <c r="G526" s="882">
        <f>SUMIFS('Inst. by Framework &amp; Suppliers'!G$2:G$5720,'Inst. by Framework &amp; Suppliers'!$B$2:$B$5720,$B$2:$B$5336,'Inst. by Framework &amp; Suppliers'!$A$2:$A$5720,$A526)</f>
        <v>6383.2999999999993</v>
      </c>
      <c r="H526" s="1444">
        <f>SUMIFS('Inst. by Framework &amp; Suppliers'!H$2:H$5720,'Inst. by Framework &amp; Suppliers'!$B$2:$B$5720,$B$2:$B$5336,'Inst. by Framework &amp; Suppliers'!$A$2:$A$5720,$A526)</f>
        <v>8042.2699999999995</v>
      </c>
      <c r="I526" s="1445">
        <f>SUMIFS('Inst. by Framework &amp; Suppliers'!I$2:I$5720,'Inst. by Framework &amp; Suppliers'!$B$2:$B$5720,$B$2:$B$5336,'Inst. by Framework &amp; Suppliers'!$A$2:$A$5720,$A526)</f>
        <v>1033.94</v>
      </c>
      <c r="J526" s="1446">
        <f>SUMIFS('Inst. by Framework &amp; Suppliers'!J$2:J$5720,'Inst. by Framework &amp; Suppliers'!$B$2:$B$5720,$B$2:$B$5336,'Inst. by Framework &amp; Suppliers'!$A$2:$A$5720,$A526)</f>
        <v>0</v>
      </c>
      <c r="K526" s="24">
        <f>SUMIFS('Inst. by Framework &amp; Suppliers'!K$2:K$5720,'Inst. by Framework &amp; Suppliers'!$B$2:$B$5720,$B$2:$B$5336,'Inst. by Framework &amp; Suppliers'!$A$2:$A$5720,$A526)</f>
        <v>0</v>
      </c>
      <c r="L526" s="23">
        <f t="shared" si="40"/>
        <v>0</v>
      </c>
      <c r="M526" s="1592">
        <f>SUMIFS('South West Spends'!$AH$1:$AH$5018,'South West Spends'!$A$1:$A$5018,'Institution by Framework Totals'!B526,'South West Spends'!$C$1:$C$5018,'Institution by Framework Totals'!A526)</f>
        <v>0</v>
      </c>
      <c r="N526" s="1592">
        <f t="shared" si="41"/>
        <v>0</v>
      </c>
      <c r="O526" s="1592">
        <f t="shared" si="42"/>
        <v>0</v>
      </c>
      <c r="P526" s="1592">
        <f t="shared" si="43"/>
        <v>0</v>
      </c>
      <c r="Q526" s="14">
        <f t="shared" si="44"/>
        <v>0</v>
      </c>
    </row>
    <row r="527" spans="1:17" x14ac:dyDescent="0.2">
      <c r="A527" s="377" t="s">
        <v>148</v>
      </c>
      <c r="B527" s="27" t="s">
        <v>225</v>
      </c>
      <c r="C527" s="141">
        <f>VLOOKUP(B527,'Admin Fees.'!$A$1:$C$46,2,FALSE)</f>
        <v>0.01</v>
      </c>
      <c r="D527" s="506">
        <f>SUMIFS('Inst. by Framework &amp; Suppliers'!$D$2:$D$5720,'Inst. by Framework &amp; Suppliers'!$A$2:$A$5720,$A527,'Inst. by Framework &amp; Suppliers'!$B$2:$B$5720,$B527)</f>
        <v>0</v>
      </c>
      <c r="E527" s="507">
        <f>SUMIFS('Inst. by Framework &amp; Suppliers'!$E$2:$E$5720,'Inst. by Framework &amp; Suppliers'!$A$2:$A$5720,$A527,'Inst. by Framework &amp; Suppliers'!$B$2:$B$5720,$B527)</f>
        <v>0</v>
      </c>
      <c r="F527" s="507">
        <f>SUMIFS('Inst. by Framework &amp; Suppliers'!F$2:F$5720,'Inst. by Framework &amp; Suppliers'!$B$2:$B$5720,$B$2:$B$5336,'Inst. by Framework &amp; Suppliers'!$A$2:$A$5720,$A527)</f>
        <v>0</v>
      </c>
      <c r="G527" s="882">
        <f>SUMIFS('Inst. by Framework &amp; Suppliers'!G$2:G$5720,'Inst. by Framework &amp; Suppliers'!$B$2:$B$5720,$B$2:$B$5336,'Inst. by Framework &amp; Suppliers'!$A$2:$A$5720,$A527)</f>
        <v>19075.129999999997</v>
      </c>
      <c r="H527" s="1444">
        <f>SUMIFS('Inst. by Framework &amp; Suppliers'!H$2:H$5720,'Inst. by Framework &amp; Suppliers'!$B$2:$B$5720,$B$2:$B$5336,'Inst. by Framework &amp; Suppliers'!$A$2:$A$5720,$A527)</f>
        <v>10768.179999999997</v>
      </c>
      <c r="I527" s="1445">
        <f>SUMIFS('Inst. by Framework &amp; Suppliers'!I$2:I$5720,'Inst. by Framework &amp; Suppliers'!$B$2:$B$5720,$B$2:$B$5336,'Inst. by Framework &amp; Suppliers'!$A$2:$A$5720,$A527)</f>
        <v>0</v>
      </c>
      <c r="J527" s="1446">
        <f>SUMIFS('Inst. by Framework &amp; Suppliers'!J$2:J$5720,'Inst. by Framework &amp; Suppliers'!$B$2:$B$5720,$B$2:$B$5336,'Inst. by Framework &amp; Suppliers'!$A$2:$A$5720,$A527)</f>
        <v>0</v>
      </c>
      <c r="K527" s="24">
        <f>SUMIFS('Inst. by Framework &amp; Suppliers'!K$2:K$5720,'Inst. by Framework &amp; Suppliers'!$B$2:$B$5720,$B$2:$B$5336,'Inst. by Framework &amp; Suppliers'!$A$2:$A$5720,$A527)</f>
        <v>0</v>
      </c>
      <c r="L527" s="23">
        <f t="shared" si="40"/>
        <v>0</v>
      </c>
      <c r="M527" s="1592">
        <f>SUMIFS('South West Spends'!$AH$1:$AH$5018,'South West Spends'!$A$1:$A$5018,'Institution by Framework Totals'!B527,'South West Spends'!$C$1:$C$5018,'Institution by Framework Totals'!A527)</f>
        <v>0</v>
      </c>
      <c r="N527" s="1592">
        <f t="shared" si="41"/>
        <v>0</v>
      </c>
      <c r="O527" s="1592">
        <f t="shared" si="42"/>
        <v>0</v>
      </c>
      <c r="P527" s="1592">
        <f t="shared" si="43"/>
        <v>0</v>
      </c>
      <c r="Q527" s="14">
        <f t="shared" si="44"/>
        <v>0</v>
      </c>
    </row>
    <row r="528" spans="1:17" x14ac:dyDescent="0.2">
      <c r="A528" s="26" t="s">
        <v>153</v>
      </c>
      <c r="B528" s="27" t="s">
        <v>225</v>
      </c>
      <c r="C528" s="141">
        <f>VLOOKUP(B528,'Admin Fees.'!$A$1:$C$46,2,FALSE)</f>
        <v>0.01</v>
      </c>
      <c r="D528" s="506">
        <f>SUMIFS('Inst. by Framework &amp; Suppliers'!$D$2:$D$5720,'Inst. by Framework &amp; Suppliers'!$A$2:$A$5720,$A528,'Inst. by Framework &amp; Suppliers'!$B$2:$B$5720,$B528)</f>
        <v>0</v>
      </c>
      <c r="E528" s="507">
        <f>SUMIFS('Inst. by Framework &amp; Suppliers'!$E$2:$E$5720,'Inst. by Framework &amp; Suppliers'!$A$2:$A$5720,$A528,'Inst. by Framework &amp; Suppliers'!$B$2:$B$5720,$B528)</f>
        <v>0</v>
      </c>
      <c r="F528" s="507">
        <f>SUMIFS('Inst. by Framework &amp; Suppliers'!F$2:F$5720,'Inst. by Framework &amp; Suppliers'!$B$2:$B$5720,$B$2:$B$5336,'Inst. by Framework &amp; Suppliers'!$A$2:$A$5720,$A528)</f>
        <v>0</v>
      </c>
      <c r="G528" s="882">
        <f>SUMIFS('Inst. by Framework &amp; Suppliers'!G$2:G$5720,'Inst. by Framework &amp; Suppliers'!$B$2:$B$5720,$B$2:$B$5336,'Inst. by Framework &amp; Suppliers'!$A$2:$A$5720,$A528)</f>
        <v>338061.71000000008</v>
      </c>
      <c r="H528" s="1444">
        <f>SUMIFS('Inst. by Framework &amp; Suppliers'!H$2:H$5720,'Inst. by Framework &amp; Suppliers'!$B$2:$B$5720,$B$2:$B$5336,'Inst. by Framework &amp; Suppliers'!$A$2:$A$5720,$A528)</f>
        <v>563501.64000000013</v>
      </c>
      <c r="I528" s="1445">
        <f>SUMIFS('Inst. by Framework &amp; Suppliers'!I$2:I$5720,'Inst. by Framework &amp; Suppliers'!$B$2:$B$5720,$B$2:$B$5336,'Inst. by Framework &amp; Suppliers'!$A$2:$A$5720,$A528)</f>
        <v>564154.97</v>
      </c>
      <c r="J528" s="1446">
        <f>SUMIFS('Inst. by Framework &amp; Suppliers'!J$2:J$5720,'Inst. by Framework &amp; Suppliers'!$B$2:$B$5720,$B$2:$B$5336,'Inst. by Framework &amp; Suppliers'!$A$2:$A$5720,$A528)</f>
        <v>0</v>
      </c>
      <c r="K528" s="24">
        <f>SUMIFS('Inst. by Framework &amp; Suppliers'!K$2:K$5720,'Inst. by Framework &amp; Suppliers'!$B$2:$B$5720,$B$2:$B$5336,'Inst. by Framework &amp; Suppliers'!$A$2:$A$5720,$A528)</f>
        <v>0</v>
      </c>
      <c r="L528" s="23">
        <f t="shared" si="40"/>
        <v>0</v>
      </c>
      <c r="M528" s="1592">
        <f>SUMIFS('South West Spends'!$AH$1:$AH$5018,'South West Spends'!$A$1:$A$5018,'Institution by Framework Totals'!B528,'South West Spends'!$C$1:$C$5018,'Institution by Framework Totals'!A528)</f>
        <v>0</v>
      </c>
      <c r="N528" s="1592">
        <f t="shared" si="41"/>
        <v>0</v>
      </c>
      <c r="O528" s="1592">
        <f t="shared" si="42"/>
        <v>0</v>
      </c>
      <c r="P528" s="1592">
        <f t="shared" si="43"/>
        <v>0</v>
      </c>
      <c r="Q528" s="14">
        <f t="shared" si="44"/>
        <v>0</v>
      </c>
    </row>
    <row r="529" spans="1:17" x14ac:dyDescent="0.2">
      <c r="A529" s="26" t="s">
        <v>141</v>
      </c>
      <c r="B529" s="27" t="s">
        <v>225</v>
      </c>
      <c r="C529" s="141">
        <f>VLOOKUP(B529,'Admin Fees.'!$A$1:$C$46,2,FALSE)</f>
        <v>0.01</v>
      </c>
      <c r="D529" s="506">
        <f>SUMIFS('Inst. by Framework &amp; Suppliers'!$D$2:$D$5720,'Inst. by Framework &amp; Suppliers'!$A$2:$A$5720,$A529,'Inst. by Framework &amp; Suppliers'!$B$2:$B$5720,$B529)</f>
        <v>0</v>
      </c>
      <c r="E529" s="507">
        <f>SUMIFS('Inst. by Framework &amp; Suppliers'!$E$2:$E$5720,'Inst. by Framework &amp; Suppliers'!$A$2:$A$5720,$A529,'Inst. by Framework &amp; Suppliers'!$B$2:$B$5720,$B529)</f>
        <v>0</v>
      </c>
      <c r="F529" s="507">
        <f>SUMIFS('Inst. by Framework &amp; Suppliers'!F$2:F$5720,'Inst. by Framework &amp; Suppliers'!$B$2:$B$5720,$B$2:$B$5336,'Inst. by Framework &amp; Suppliers'!$A$2:$A$5720,$A529)</f>
        <v>0</v>
      </c>
      <c r="G529" s="882">
        <f>SUMIFS('Inst. by Framework &amp; Suppliers'!G$2:G$5720,'Inst. by Framework &amp; Suppliers'!$B$2:$B$5720,$B$2:$B$5336,'Inst. by Framework &amp; Suppliers'!$A$2:$A$5720,$A529)</f>
        <v>325061.39</v>
      </c>
      <c r="H529" s="1444">
        <f>SUMIFS('Inst. by Framework &amp; Suppliers'!H$2:H$5720,'Inst. by Framework &amp; Suppliers'!$B$2:$B$5720,$B$2:$B$5336,'Inst. by Framework &amp; Suppliers'!$A$2:$A$5720,$A529)</f>
        <v>442122.63</v>
      </c>
      <c r="I529" s="1445">
        <f>SUMIFS('Inst. by Framework &amp; Suppliers'!I$2:I$5720,'Inst. by Framework &amp; Suppliers'!$B$2:$B$5720,$B$2:$B$5336,'Inst. by Framework &amp; Suppliers'!$A$2:$A$5720,$A529)</f>
        <v>558683</v>
      </c>
      <c r="J529" s="1446">
        <f>SUMIFS('Inst. by Framework &amp; Suppliers'!J$2:J$5720,'Inst. by Framework &amp; Suppliers'!$B$2:$B$5720,$B$2:$B$5336,'Inst. by Framework &amp; Suppliers'!$A$2:$A$5720,$A529)</f>
        <v>0</v>
      </c>
      <c r="K529" s="24">
        <f>SUMIFS('Inst. by Framework &amp; Suppliers'!K$2:K$5720,'Inst. by Framework &amp; Suppliers'!$B$2:$B$5720,$B$2:$B$5336,'Inst. by Framework &amp; Suppliers'!$A$2:$A$5720,$A529)</f>
        <v>0</v>
      </c>
      <c r="L529" s="23">
        <f t="shared" si="40"/>
        <v>0</v>
      </c>
      <c r="M529" s="1592">
        <f>SUMIFS('South West Spends'!$AH$1:$AH$5018,'South West Spends'!$A$1:$A$5018,'Institution by Framework Totals'!B529,'South West Spends'!$C$1:$C$5018,'Institution by Framework Totals'!A529)</f>
        <v>0</v>
      </c>
      <c r="N529" s="1592">
        <f t="shared" si="41"/>
        <v>0</v>
      </c>
      <c r="O529" s="1592">
        <f t="shared" si="42"/>
        <v>0</v>
      </c>
      <c r="P529" s="1592">
        <f t="shared" si="43"/>
        <v>0</v>
      </c>
      <c r="Q529" s="14">
        <f t="shared" si="44"/>
        <v>0</v>
      </c>
    </row>
    <row r="530" spans="1:17" x14ac:dyDescent="0.2">
      <c r="A530" s="26" t="s">
        <v>142</v>
      </c>
      <c r="B530" s="27" t="s">
        <v>225</v>
      </c>
      <c r="C530" s="141">
        <f>VLOOKUP(B530,'Admin Fees.'!$A$1:$C$46,2,FALSE)</f>
        <v>0.01</v>
      </c>
      <c r="D530" s="506">
        <f>SUMIFS('Inst. by Framework &amp; Suppliers'!$D$2:$D$5720,'Inst. by Framework &amp; Suppliers'!$A$2:$A$5720,$A530,'Inst. by Framework &amp; Suppliers'!$B$2:$B$5720,$B530)</f>
        <v>0</v>
      </c>
      <c r="E530" s="507">
        <f>SUMIFS('Inst. by Framework &amp; Suppliers'!$E$2:$E$5720,'Inst. by Framework &amp; Suppliers'!$A$2:$A$5720,$A530,'Inst. by Framework &amp; Suppliers'!$B$2:$B$5720,$B530)</f>
        <v>0</v>
      </c>
      <c r="F530" s="507">
        <f>SUMIFS('Inst. by Framework &amp; Suppliers'!F$2:F$5720,'Inst. by Framework &amp; Suppliers'!$B$2:$B$5720,$B$2:$B$5336,'Inst. by Framework &amp; Suppliers'!$A$2:$A$5720,$A530)</f>
        <v>0</v>
      </c>
      <c r="G530" s="882">
        <f>SUMIFS('Inst. by Framework &amp; Suppliers'!G$2:G$5720,'Inst. by Framework &amp; Suppliers'!$B$2:$B$5720,$B$2:$B$5336,'Inst. by Framework &amp; Suppliers'!$A$2:$A$5720,$A530)</f>
        <v>283596.67</v>
      </c>
      <c r="H530" s="1444">
        <f>SUMIFS('Inst. by Framework &amp; Suppliers'!H$2:H$5720,'Inst. by Framework &amp; Suppliers'!$B$2:$B$5720,$B$2:$B$5336,'Inst. by Framework &amp; Suppliers'!$A$2:$A$5720,$A530)</f>
        <v>412549.29</v>
      </c>
      <c r="I530" s="1445">
        <f>SUMIFS('Inst. by Framework &amp; Suppliers'!I$2:I$5720,'Inst. by Framework &amp; Suppliers'!$B$2:$B$5720,$B$2:$B$5336,'Inst. by Framework &amp; Suppliers'!$A$2:$A$5720,$A530)</f>
        <v>361300.91</v>
      </c>
      <c r="J530" s="1446">
        <f>SUMIFS('Inst. by Framework &amp; Suppliers'!J$2:J$5720,'Inst. by Framework &amp; Suppliers'!$B$2:$B$5720,$B$2:$B$5336,'Inst. by Framework &amp; Suppliers'!$A$2:$A$5720,$A530)</f>
        <v>0</v>
      </c>
      <c r="K530" s="24">
        <f>SUMIFS('Inst. by Framework &amp; Suppliers'!K$2:K$5720,'Inst. by Framework &amp; Suppliers'!$B$2:$B$5720,$B$2:$B$5336,'Inst. by Framework &amp; Suppliers'!$A$2:$A$5720,$A530)</f>
        <v>0</v>
      </c>
      <c r="L530" s="23">
        <f t="shared" si="40"/>
        <v>0</v>
      </c>
      <c r="M530" s="1592">
        <f>SUMIFS('South West Spends'!$AH$1:$AH$5018,'South West Spends'!$A$1:$A$5018,'Institution by Framework Totals'!B530,'South West Spends'!$C$1:$C$5018,'Institution by Framework Totals'!A530)</f>
        <v>0</v>
      </c>
      <c r="N530" s="1592">
        <f t="shared" si="41"/>
        <v>0</v>
      </c>
      <c r="O530" s="1592">
        <f t="shared" si="42"/>
        <v>0</v>
      </c>
      <c r="P530" s="1592">
        <f t="shared" si="43"/>
        <v>0</v>
      </c>
      <c r="Q530" s="14">
        <f t="shared" si="44"/>
        <v>0</v>
      </c>
    </row>
    <row r="531" spans="1:17" x14ac:dyDescent="0.2">
      <c r="A531" s="26" t="s">
        <v>143</v>
      </c>
      <c r="B531" s="27" t="s">
        <v>225</v>
      </c>
      <c r="C531" s="141">
        <f>VLOOKUP(B531,'Admin Fees.'!$A$1:$C$46,2,FALSE)</f>
        <v>0.01</v>
      </c>
      <c r="D531" s="506">
        <f>SUMIFS('Inst. by Framework &amp; Suppliers'!$D$2:$D$5720,'Inst. by Framework &amp; Suppliers'!$A$2:$A$5720,$A531,'Inst. by Framework &amp; Suppliers'!$B$2:$B$5720,$B531)</f>
        <v>0</v>
      </c>
      <c r="E531" s="507">
        <f>SUMIFS('Inst. by Framework &amp; Suppliers'!$E$2:$E$5720,'Inst. by Framework &amp; Suppliers'!$A$2:$A$5720,$A531,'Inst. by Framework &amp; Suppliers'!$B$2:$B$5720,$B531)</f>
        <v>0</v>
      </c>
      <c r="F531" s="507">
        <f>SUMIFS('Inst. by Framework &amp; Suppliers'!F$2:F$5720,'Inst. by Framework &amp; Suppliers'!$B$2:$B$5720,$B$2:$B$5336,'Inst. by Framework &amp; Suppliers'!$A$2:$A$5720,$A531)</f>
        <v>0</v>
      </c>
      <c r="G531" s="882">
        <f>SUMIFS('Inst. by Framework &amp; Suppliers'!G$2:G$5720,'Inst. by Framework &amp; Suppliers'!$B$2:$B$5720,$B$2:$B$5336,'Inst. by Framework &amp; Suppliers'!$A$2:$A$5720,$A531)</f>
        <v>139155.9</v>
      </c>
      <c r="H531" s="1444">
        <f>SUMIFS('Inst. by Framework &amp; Suppliers'!H$2:H$5720,'Inst. by Framework &amp; Suppliers'!$B$2:$B$5720,$B$2:$B$5336,'Inst. by Framework &amp; Suppliers'!$A$2:$A$5720,$A531)</f>
        <v>205113.27</v>
      </c>
      <c r="I531" s="1445">
        <f>SUMIFS('Inst. by Framework &amp; Suppliers'!I$2:I$5720,'Inst. by Framework &amp; Suppliers'!$B$2:$B$5720,$B$2:$B$5336,'Inst. by Framework &amp; Suppliers'!$A$2:$A$5720,$A531)</f>
        <v>159703.96</v>
      </c>
      <c r="J531" s="1446">
        <f>SUMIFS('Inst. by Framework &amp; Suppliers'!J$2:J$5720,'Inst. by Framework &amp; Suppliers'!$B$2:$B$5720,$B$2:$B$5336,'Inst. by Framework &amp; Suppliers'!$A$2:$A$5720,$A531)</f>
        <v>0</v>
      </c>
      <c r="K531" s="24">
        <f>SUMIFS('Inst. by Framework &amp; Suppliers'!K$2:K$5720,'Inst. by Framework &amp; Suppliers'!$B$2:$B$5720,$B$2:$B$5336,'Inst. by Framework &amp; Suppliers'!$A$2:$A$5720,$A531)</f>
        <v>0</v>
      </c>
      <c r="L531" s="23">
        <f t="shared" si="40"/>
        <v>0</v>
      </c>
      <c r="M531" s="1592">
        <f>SUMIFS('South West Spends'!$AH$1:$AH$5018,'South West Spends'!$A$1:$A$5018,'Institution by Framework Totals'!B531,'South West Spends'!$C$1:$C$5018,'Institution by Framework Totals'!A531)</f>
        <v>0</v>
      </c>
      <c r="N531" s="1592">
        <f t="shared" si="41"/>
        <v>0</v>
      </c>
      <c r="O531" s="1592">
        <f t="shared" si="42"/>
        <v>0</v>
      </c>
      <c r="P531" s="1592">
        <f t="shared" si="43"/>
        <v>0</v>
      </c>
      <c r="Q531" s="14">
        <f t="shared" si="44"/>
        <v>0</v>
      </c>
    </row>
    <row r="532" spans="1:17" x14ac:dyDescent="0.2">
      <c r="A532" s="26" t="s">
        <v>144</v>
      </c>
      <c r="B532" s="27" t="s">
        <v>225</v>
      </c>
      <c r="C532" s="141">
        <f>VLOOKUP(B532,'Admin Fees.'!$A$1:$C$46,2,FALSE)</f>
        <v>0.01</v>
      </c>
      <c r="D532" s="506">
        <f>SUMIFS('Inst. by Framework &amp; Suppliers'!$D$2:$D$5720,'Inst. by Framework &amp; Suppliers'!$A$2:$A$5720,$A532,'Inst. by Framework &amp; Suppliers'!$B$2:$B$5720,$B532)</f>
        <v>0</v>
      </c>
      <c r="E532" s="507">
        <f>SUMIFS('Inst. by Framework &amp; Suppliers'!$E$2:$E$5720,'Inst. by Framework &amp; Suppliers'!$A$2:$A$5720,$A532,'Inst. by Framework &amp; Suppliers'!$B$2:$B$5720,$B532)</f>
        <v>0</v>
      </c>
      <c r="F532" s="507">
        <f>SUMIFS('Inst. by Framework &amp; Suppliers'!F$2:F$5720,'Inst. by Framework &amp; Suppliers'!$B$2:$B$5720,$B$2:$B$5336,'Inst. by Framework &amp; Suppliers'!$A$2:$A$5720,$A532)</f>
        <v>0</v>
      </c>
      <c r="G532" s="882">
        <f>SUMIFS('Inst. by Framework &amp; Suppliers'!G$2:G$5720,'Inst. by Framework &amp; Suppliers'!$B$2:$B$5720,$B$2:$B$5336,'Inst. by Framework &amp; Suppliers'!$A$2:$A$5720,$A532)</f>
        <v>99624.86</v>
      </c>
      <c r="H532" s="1444">
        <f>SUMIFS('Inst. by Framework &amp; Suppliers'!H$2:H$5720,'Inst. by Framework &amp; Suppliers'!$B$2:$B$5720,$B$2:$B$5336,'Inst. by Framework &amp; Suppliers'!$A$2:$A$5720,$A532)</f>
        <v>174238.63999999998</v>
      </c>
      <c r="I532" s="1445">
        <f>SUMIFS('Inst. by Framework &amp; Suppliers'!I$2:I$5720,'Inst. by Framework &amp; Suppliers'!$B$2:$B$5720,$B$2:$B$5336,'Inst. by Framework &amp; Suppliers'!$A$2:$A$5720,$A532)</f>
        <v>185157.06</v>
      </c>
      <c r="J532" s="1446">
        <f>SUMIFS('Inst. by Framework &amp; Suppliers'!J$2:J$5720,'Inst. by Framework &amp; Suppliers'!$B$2:$B$5720,$B$2:$B$5336,'Inst. by Framework &amp; Suppliers'!$A$2:$A$5720,$A532)</f>
        <v>0</v>
      </c>
      <c r="K532" s="24">
        <f>SUMIFS('Inst. by Framework &amp; Suppliers'!K$2:K$5720,'Inst. by Framework &amp; Suppliers'!$B$2:$B$5720,$B$2:$B$5336,'Inst. by Framework &amp; Suppliers'!$A$2:$A$5720,$A532)</f>
        <v>0</v>
      </c>
      <c r="L532" s="23">
        <f t="shared" si="40"/>
        <v>0</v>
      </c>
      <c r="M532" s="1592">
        <f>SUMIFS('South West Spends'!$AH$1:$AH$5018,'South West Spends'!$A$1:$A$5018,'Institution by Framework Totals'!B532,'South West Spends'!$C$1:$C$5018,'Institution by Framework Totals'!A532)</f>
        <v>0</v>
      </c>
      <c r="N532" s="1592">
        <f t="shared" si="41"/>
        <v>0</v>
      </c>
      <c r="O532" s="1592">
        <f t="shared" si="42"/>
        <v>0</v>
      </c>
      <c r="P532" s="1592">
        <f t="shared" si="43"/>
        <v>0</v>
      </c>
      <c r="Q532" s="14">
        <f t="shared" si="44"/>
        <v>0</v>
      </c>
    </row>
    <row r="533" spans="1:17" x14ac:dyDescent="0.2">
      <c r="A533" s="377" t="s">
        <v>170</v>
      </c>
      <c r="B533" s="27" t="s">
        <v>225</v>
      </c>
      <c r="C533" s="141">
        <f>VLOOKUP(B533,'Admin Fees.'!$A$1:$C$46,2,FALSE)</f>
        <v>0.01</v>
      </c>
      <c r="D533" s="506">
        <f>SUMIFS('Inst. by Framework &amp; Suppliers'!$D$2:$D$5720,'Inst. by Framework &amp; Suppliers'!$A$2:$A$5720,$A533,'Inst. by Framework &amp; Suppliers'!$B$2:$B$5720,$B533)</f>
        <v>0</v>
      </c>
      <c r="E533" s="507">
        <f>SUMIFS('Inst. by Framework &amp; Suppliers'!$E$2:$E$5720,'Inst. by Framework &amp; Suppliers'!$A$2:$A$5720,$A533,'Inst. by Framework &amp; Suppliers'!$B$2:$B$5720,$B533)</f>
        <v>0</v>
      </c>
      <c r="F533" s="507">
        <f>SUMIFS('Inst. by Framework &amp; Suppliers'!F$2:F$5720,'Inst. by Framework &amp; Suppliers'!$B$2:$B$5720,$B$2:$B$5336,'Inst. by Framework &amp; Suppliers'!$A$2:$A$5720,$A533)</f>
        <v>0</v>
      </c>
      <c r="G533" s="882">
        <f>SUMIFS('Inst. by Framework &amp; Suppliers'!G$2:G$5720,'Inst. by Framework &amp; Suppliers'!$B$2:$B$5720,$B$2:$B$5336,'Inst. by Framework &amp; Suppliers'!$A$2:$A$5720,$A533)</f>
        <v>177643.47999999995</v>
      </c>
      <c r="H533" s="1444">
        <f>SUMIFS('Inst. by Framework &amp; Suppliers'!H$2:H$5720,'Inst. by Framework &amp; Suppliers'!$B$2:$B$5720,$B$2:$B$5336,'Inst. by Framework &amp; Suppliers'!$A$2:$A$5720,$A533)</f>
        <v>258240.08000000002</v>
      </c>
      <c r="I533" s="1445">
        <f>SUMIFS('Inst. by Framework &amp; Suppliers'!I$2:I$5720,'Inst. by Framework &amp; Suppliers'!$B$2:$B$5720,$B$2:$B$5336,'Inst. by Framework &amp; Suppliers'!$A$2:$A$5720,$A533)</f>
        <v>306013.51</v>
      </c>
      <c r="J533" s="1446">
        <f>SUMIFS('Inst. by Framework &amp; Suppliers'!J$2:J$5720,'Inst. by Framework &amp; Suppliers'!$B$2:$B$5720,$B$2:$B$5336,'Inst. by Framework &amp; Suppliers'!$A$2:$A$5720,$A533)</f>
        <v>0</v>
      </c>
      <c r="K533" s="24">
        <f>SUMIFS('Inst. by Framework &amp; Suppliers'!K$2:K$5720,'Inst. by Framework &amp; Suppliers'!$B$2:$B$5720,$B$2:$B$5336,'Inst. by Framework &amp; Suppliers'!$A$2:$A$5720,$A533)</f>
        <v>0</v>
      </c>
      <c r="L533" s="23">
        <f t="shared" si="40"/>
        <v>0</v>
      </c>
      <c r="M533" s="1592">
        <f>SUMIFS('South West Spends'!$AH$1:$AH$5018,'South West Spends'!$A$1:$A$5018,'Institution by Framework Totals'!B533,'South West Spends'!$C$1:$C$5018,'Institution by Framework Totals'!A533)</f>
        <v>0</v>
      </c>
      <c r="N533" s="1592">
        <f t="shared" si="41"/>
        <v>0</v>
      </c>
      <c r="O533" s="1592">
        <f t="shared" si="42"/>
        <v>0</v>
      </c>
      <c r="P533" s="1592">
        <f t="shared" si="43"/>
        <v>0</v>
      </c>
      <c r="Q533" s="14">
        <f t="shared" si="44"/>
        <v>0</v>
      </c>
    </row>
    <row r="534" spans="1:17" x14ac:dyDescent="0.2">
      <c r="A534" s="26" t="s">
        <v>146</v>
      </c>
      <c r="B534" s="27" t="s">
        <v>225</v>
      </c>
      <c r="C534" s="141">
        <f>VLOOKUP(B534,'Admin Fees.'!$A$1:$C$46,2,FALSE)</f>
        <v>0.01</v>
      </c>
      <c r="D534" s="506">
        <f>SUMIFS('Inst. by Framework &amp; Suppliers'!$D$2:$D$5720,'Inst. by Framework &amp; Suppliers'!$A$2:$A$5720,$A534,'Inst. by Framework &amp; Suppliers'!$B$2:$B$5720,$B534)</f>
        <v>0</v>
      </c>
      <c r="E534" s="507">
        <f>SUMIFS('Inst. by Framework &amp; Suppliers'!$E$2:$E$5720,'Inst. by Framework &amp; Suppliers'!$A$2:$A$5720,$A534,'Inst. by Framework &amp; Suppliers'!$B$2:$B$5720,$B534)</f>
        <v>0</v>
      </c>
      <c r="F534" s="507">
        <f>SUMIFS('Inst. by Framework &amp; Suppliers'!F$2:F$5720,'Inst. by Framework &amp; Suppliers'!$B$2:$B$5720,$B$2:$B$5336,'Inst. by Framework &amp; Suppliers'!$A$2:$A$5720,$A534)</f>
        <v>0</v>
      </c>
      <c r="G534" s="882">
        <f>SUMIFS('Inst. by Framework &amp; Suppliers'!G$2:G$5720,'Inst. by Framework &amp; Suppliers'!$B$2:$B$5720,$B$2:$B$5336,'Inst. by Framework &amp; Suppliers'!$A$2:$A$5720,$A534)</f>
        <v>34566.679999999993</v>
      </c>
      <c r="H534" s="1444">
        <f>SUMIFS('Inst. by Framework &amp; Suppliers'!H$2:H$5720,'Inst. by Framework &amp; Suppliers'!$B$2:$B$5720,$B$2:$B$5336,'Inst. by Framework &amp; Suppliers'!$A$2:$A$5720,$A534)</f>
        <v>57218.86</v>
      </c>
      <c r="I534" s="1445">
        <f>SUMIFS('Inst. by Framework &amp; Suppliers'!I$2:I$5720,'Inst. by Framework &amp; Suppliers'!$B$2:$B$5720,$B$2:$B$5336,'Inst. by Framework &amp; Suppliers'!$A$2:$A$5720,$A534)</f>
        <v>64613.19</v>
      </c>
      <c r="J534" s="1446">
        <f>SUMIFS('Inst. by Framework &amp; Suppliers'!J$2:J$5720,'Inst. by Framework &amp; Suppliers'!$B$2:$B$5720,$B$2:$B$5336,'Inst. by Framework &amp; Suppliers'!$A$2:$A$5720,$A534)</f>
        <v>0</v>
      </c>
      <c r="K534" s="24">
        <f>SUMIFS('Inst. by Framework &amp; Suppliers'!K$2:K$5720,'Inst. by Framework &amp; Suppliers'!$B$2:$B$5720,$B$2:$B$5336,'Inst. by Framework &amp; Suppliers'!$A$2:$A$5720,$A534)</f>
        <v>0</v>
      </c>
      <c r="L534" s="23">
        <f t="shared" si="40"/>
        <v>0</v>
      </c>
      <c r="M534" s="1592">
        <f>SUMIFS('South West Spends'!$AH$1:$AH$5018,'South West Spends'!$A$1:$A$5018,'Institution by Framework Totals'!B534,'South West Spends'!$C$1:$C$5018,'Institution by Framework Totals'!A534)</f>
        <v>0</v>
      </c>
      <c r="N534" s="1592">
        <f t="shared" si="41"/>
        <v>0</v>
      </c>
      <c r="O534" s="1592">
        <f t="shared" si="42"/>
        <v>0</v>
      </c>
      <c r="P534" s="1592">
        <f t="shared" si="43"/>
        <v>0</v>
      </c>
      <c r="Q534" s="14">
        <f t="shared" si="44"/>
        <v>0</v>
      </c>
    </row>
    <row r="535" spans="1:17" x14ac:dyDescent="0.2">
      <c r="A535" s="26" t="s">
        <v>147</v>
      </c>
      <c r="B535" s="27" t="s">
        <v>225</v>
      </c>
      <c r="C535" s="141">
        <f>VLOOKUP(B535,'Admin Fees.'!$A$1:$C$46,2,FALSE)</f>
        <v>0.01</v>
      </c>
      <c r="D535" s="506">
        <f>SUMIFS('Inst. by Framework &amp; Suppliers'!$D$2:$D$5720,'Inst. by Framework &amp; Suppliers'!$A$2:$A$5720,$A535,'Inst. by Framework &amp; Suppliers'!$B$2:$B$5720,$B535)</f>
        <v>0</v>
      </c>
      <c r="E535" s="507">
        <f>SUMIFS('Inst. by Framework &amp; Suppliers'!$E$2:$E$5720,'Inst. by Framework &amp; Suppliers'!$A$2:$A$5720,$A535,'Inst. by Framework &amp; Suppliers'!$B$2:$B$5720,$B535)</f>
        <v>0</v>
      </c>
      <c r="F535" s="507">
        <f>SUMIFS('Inst. by Framework &amp; Suppliers'!F$2:F$5720,'Inst. by Framework &amp; Suppliers'!$B$2:$B$5720,$B$2:$B$5336,'Inst. by Framework &amp; Suppliers'!$A$2:$A$5720,$A535)</f>
        <v>0</v>
      </c>
      <c r="G535" s="882">
        <f>SUMIFS('Inst. by Framework &amp; Suppliers'!G$2:G$5720,'Inst. by Framework &amp; Suppliers'!$B$2:$B$5720,$B$2:$B$5336,'Inst. by Framework &amp; Suppliers'!$A$2:$A$5720,$A535)</f>
        <v>41922.32</v>
      </c>
      <c r="H535" s="1444">
        <f>SUMIFS('Inst. by Framework &amp; Suppliers'!H$2:H$5720,'Inst. by Framework &amp; Suppliers'!$B$2:$B$5720,$B$2:$B$5336,'Inst. by Framework &amp; Suppliers'!$A$2:$A$5720,$A535)</f>
        <v>59613.1</v>
      </c>
      <c r="I535" s="1445">
        <f>SUMIFS('Inst. by Framework &amp; Suppliers'!I$2:I$5720,'Inst. by Framework &amp; Suppliers'!$B$2:$B$5720,$B$2:$B$5336,'Inst. by Framework &amp; Suppliers'!$A$2:$A$5720,$A535)</f>
        <v>60166.48</v>
      </c>
      <c r="J535" s="1446">
        <f>SUMIFS('Inst. by Framework &amp; Suppliers'!J$2:J$5720,'Inst. by Framework &amp; Suppliers'!$B$2:$B$5720,$B$2:$B$5336,'Inst. by Framework &amp; Suppliers'!$A$2:$A$5720,$A535)</f>
        <v>0</v>
      </c>
      <c r="K535" s="24">
        <f>SUMIFS('Inst. by Framework &amp; Suppliers'!K$2:K$5720,'Inst. by Framework &amp; Suppliers'!$B$2:$B$5720,$B$2:$B$5336,'Inst. by Framework &amp; Suppliers'!$A$2:$A$5720,$A535)</f>
        <v>0</v>
      </c>
      <c r="L535" s="23">
        <f t="shared" si="40"/>
        <v>0</v>
      </c>
      <c r="M535" s="1592">
        <f>SUMIFS('South West Spends'!$AH$1:$AH$5018,'South West Spends'!$A$1:$A$5018,'Institution by Framework Totals'!B535,'South West Spends'!$C$1:$C$5018,'Institution by Framework Totals'!A535)</f>
        <v>0</v>
      </c>
      <c r="N535" s="1592">
        <f t="shared" si="41"/>
        <v>0</v>
      </c>
      <c r="O535" s="1592">
        <f t="shared" si="42"/>
        <v>0</v>
      </c>
      <c r="P535" s="1592">
        <f t="shared" si="43"/>
        <v>0</v>
      </c>
      <c r="Q535" s="14">
        <f t="shared" si="44"/>
        <v>0</v>
      </c>
    </row>
    <row r="536" spans="1:17" x14ac:dyDescent="0.2">
      <c r="A536" s="26" t="s">
        <v>125</v>
      </c>
      <c r="B536" s="27" t="s">
        <v>18</v>
      </c>
      <c r="C536" s="141">
        <f>VLOOKUP(B536,'Admin Fees.'!$A$1:$C$46,2,FALSE)</f>
        <v>0.02</v>
      </c>
      <c r="D536" s="506">
        <f>SUMIFS('Inst. by Framework &amp; Suppliers'!$D$2:$D$5720,'Inst. by Framework &amp; Suppliers'!$A$2:$A$5720,$A536,'Inst. by Framework &amp; Suppliers'!$B$2:$B$5720,$B536)</f>
        <v>8467.3299999999981</v>
      </c>
      <c r="E536" s="507">
        <f>SUMIFS('Inst. by Framework &amp; Suppliers'!$E$2:$E$5720,'Inst. by Framework &amp; Suppliers'!$A$2:$A$5720,$A536,'Inst. by Framework &amp; Suppliers'!$B$2:$B$5720,$B536)</f>
        <v>10302.16</v>
      </c>
      <c r="F536" s="507">
        <f>SUMIFS('Inst. by Framework &amp; Suppliers'!F$2:F$5720,'Inst. by Framework &amp; Suppliers'!$B$2:$B$5720,$B$2:$B$5336,'Inst. by Framework &amp; Suppliers'!$A$2:$A$5720,$A536)</f>
        <v>2821.94</v>
      </c>
      <c r="G536" s="882">
        <f>SUMIFS('Inst. by Framework &amp; Suppliers'!G$2:G$5720,'Inst. by Framework &amp; Suppliers'!$B$2:$B$5720,$B$2:$B$5336,'Inst. by Framework &amp; Suppliers'!$A$2:$A$5720,$A536)</f>
        <v>0</v>
      </c>
      <c r="H536" s="1444">
        <f>SUMIFS('Inst. by Framework &amp; Suppliers'!H$2:H$5720,'Inst. by Framework &amp; Suppliers'!$B$2:$B$5720,$B$2:$B$5336,'Inst. by Framework &amp; Suppliers'!$A$2:$A$5720,$A536)</f>
        <v>0</v>
      </c>
      <c r="I536" s="1445">
        <f>SUMIFS('Inst. by Framework &amp; Suppliers'!I$2:I$5720,'Inst. by Framework &amp; Suppliers'!$B$2:$B$5720,$B$2:$B$5336,'Inst. by Framework &amp; Suppliers'!$A$2:$A$5720,$A536)</f>
        <v>0</v>
      </c>
      <c r="J536" s="1446">
        <f>SUMIFS('Inst. by Framework &amp; Suppliers'!J$2:J$5720,'Inst. by Framework &amp; Suppliers'!$B$2:$B$5720,$B$2:$B$5336,'Inst. by Framework &amp; Suppliers'!$A$2:$A$5720,$A536)</f>
        <v>0</v>
      </c>
      <c r="K536" s="24">
        <f>SUMIFS('Inst. by Framework &amp; Suppliers'!K$2:K$5720,'Inst. by Framework &amp; Suppliers'!$B$2:$B$5720,$B$2:$B$5336,'Inst. by Framework &amp; Suppliers'!$A$2:$A$5720,$A536)</f>
        <v>0</v>
      </c>
      <c r="L536" s="23">
        <f t="shared" si="40"/>
        <v>0</v>
      </c>
      <c r="M536" s="1592">
        <f>SUMIFS('South West Spends'!$AH$1:$AH$5018,'South West Spends'!$A$1:$A$5018,'Institution by Framework Totals'!B536,'South West Spends'!$C$1:$C$5018,'Institution by Framework Totals'!A536)</f>
        <v>0</v>
      </c>
      <c r="N536" s="1592">
        <f t="shared" si="41"/>
        <v>0</v>
      </c>
      <c r="O536" s="1592">
        <f t="shared" si="42"/>
        <v>0</v>
      </c>
      <c r="P536" s="1592">
        <f t="shared" si="43"/>
        <v>0</v>
      </c>
      <c r="Q536" s="14">
        <f t="shared" si="44"/>
        <v>0</v>
      </c>
    </row>
    <row r="537" spans="1:17" x14ac:dyDescent="0.2">
      <c r="A537" s="26" t="s">
        <v>126</v>
      </c>
      <c r="B537" s="27" t="s">
        <v>18</v>
      </c>
      <c r="C537" s="141">
        <f>VLOOKUP(B537,'Admin Fees.'!$A$1:$C$46,2,FALSE)</f>
        <v>0.02</v>
      </c>
      <c r="D537" s="506">
        <f>SUMIFS('Inst. by Framework &amp; Suppliers'!$D$2:$D$5720,'Inst. by Framework &amp; Suppliers'!$A$2:$A$5720,$A537,'Inst. by Framework &amp; Suppliers'!$B$2:$B$5720,$B537)</f>
        <v>6109.6900000000005</v>
      </c>
      <c r="E537" s="507">
        <f>SUMIFS('Inst. by Framework &amp; Suppliers'!$E$2:$E$5720,'Inst. by Framework &amp; Suppliers'!$A$2:$A$5720,$A537,'Inst. by Framework &amp; Suppliers'!$B$2:$B$5720,$B537)</f>
        <v>36245.39</v>
      </c>
      <c r="F537" s="507">
        <f>SUMIFS('Inst. by Framework &amp; Suppliers'!F$2:F$5720,'Inst. by Framework &amp; Suppliers'!$B$2:$B$5720,$B$2:$B$5336,'Inst. by Framework &amp; Suppliers'!$A$2:$A$5720,$A537)</f>
        <v>38112.289999999994</v>
      </c>
      <c r="G537" s="882">
        <f>SUMIFS('Inst. by Framework &amp; Suppliers'!G$2:G$5720,'Inst. by Framework &amp; Suppliers'!$B$2:$B$5720,$B$2:$B$5336,'Inst. by Framework &amp; Suppliers'!$A$2:$A$5720,$A537)</f>
        <v>0</v>
      </c>
      <c r="H537" s="1444">
        <f>SUMIFS('Inst. by Framework &amp; Suppliers'!H$2:H$5720,'Inst. by Framework &amp; Suppliers'!$B$2:$B$5720,$B$2:$B$5336,'Inst. by Framework &amp; Suppliers'!$A$2:$A$5720,$A537)</f>
        <v>0</v>
      </c>
      <c r="I537" s="1445">
        <f>SUMIFS('Inst. by Framework &amp; Suppliers'!I$2:I$5720,'Inst. by Framework &amp; Suppliers'!$B$2:$B$5720,$B$2:$B$5336,'Inst. by Framework &amp; Suppliers'!$A$2:$A$5720,$A537)</f>
        <v>0</v>
      </c>
      <c r="J537" s="1446">
        <f>SUMIFS('Inst. by Framework &amp; Suppliers'!J$2:J$5720,'Inst. by Framework &amp; Suppliers'!$B$2:$B$5720,$B$2:$B$5336,'Inst. by Framework &amp; Suppliers'!$A$2:$A$5720,$A537)</f>
        <v>0</v>
      </c>
      <c r="K537" s="24">
        <f>SUMIFS('Inst. by Framework &amp; Suppliers'!K$2:K$5720,'Inst. by Framework &amp; Suppliers'!$B$2:$B$5720,$B$2:$B$5336,'Inst. by Framework &amp; Suppliers'!$A$2:$A$5720,$A537)</f>
        <v>0</v>
      </c>
      <c r="L537" s="23">
        <f t="shared" si="40"/>
        <v>0</v>
      </c>
      <c r="M537" s="1592">
        <f>SUMIFS('South West Spends'!$AH$1:$AH$5018,'South West Spends'!$A$1:$A$5018,'Institution by Framework Totals'!B537,'South West Spends'!$C$1:$C$5018,'Institution by Framework Totals'!A537)</f>
        <v>0</v>
      </c>
      <c r="N537" s="1592">
        <f t="shared" si="41"/>
        <v>0</v>
      </c>
      <c r="O537" s="1592">
        <f t="shared" si="42"/>
        <v>0</v>
      </c>
      <c r="P537" s="1592">
        <f t="shared" si="43"/>
        <v>0</v>
      </c>
      <c r="Q537" s="14">
        <f t="shared" si="44"/>
        <v>0</v>
      </c>
    </row>
    <row r="538" spans="1:17" x14ac:dyDescent="0.2">
      <c r="A538" s="26" t="s">
        <v>159</v>
      </c>
      <c r="B538" s="27" t="s">
        <v>18</v>
      </c>
      <c r="C538" s="141">
        <f>VLOOKUP(B538,'Admin Fees.'!$A$1:$C$46,2,FALSE)</f>
        <v>0.02</v>
      </c>
      <c r="D538" s="506">
        <f>SUMIFS('Inst. by Framework &amp; Suppliers'!$D$2:$D$5720,'Inst. by Framework &amp; Suppliers'!$A$2:$A$5720,$A538,'Inst. by Framework &amp; Suppliers'!$B$2:$B$5720,$B538)</f>
        <v>228</v>
      </c>
      <c r="E538" s="507">
        <f>SUMIFS('Inst. by Framework &amp; Suppliers'!$E$2:$E$5720,'Inst. by Framework &amp; Suppliers'!$A$2:$A$5720,$A538,'Inst. by Framework &amp; Suppliers'!$B$2:$B$5720,$B538)</f>
        <v>753.09</v>
      </c>
      <c r="F538" s="507">
        <f>SUMIFS('Inst. by Framework &amp; Suppliers'!F$2:F$5720,'Inst. by Framework &amp; Suppliers'!$B$2:$B$5720,$B$2:$B$5336,'Inst. by Framework &amp; Suppliers'!$A$2:$A$5720,$A538)</f>
        <v>1568</v>
      </c>
      <c r="G538" s="882">
        <f>SUMIFS('Inst. by Framework &amp; Suppliers'!G$2:G$5720,'Inst. by Framework &amp; Suppliers'!$B$2:$B$5720,$B$2:$B$5336,'Inst. by Framework &amp; Suppliers'!$A$2:$A$5720,$A538)</f>
        <v>0</v>
      </c>
      <c r="H538" s="1444">
        <f>SUMIFS('Inst. by Framework &amp; Suppliers'!H$2:H$5720,'Inst. by Framework &amp; Suppliers'!$B$2:$B$5720,$B$2:$B$5336,'Inst. by Framework &amp; Suppliers'!$A$2:$A$5720,$A538)</f>
        <v>0</v>
      </c>
      <c r="I538" s="1445">
        <f>SUMIFS('Inst. by Framework &amp; Suppliers'!I$2:I$5720,'Inst. by Framework &amp; Suppliers'!$B$2:$B$5720,$B$2:$B$5336,'Inst. by Framework &amp; Suppliers'!$A$2:$A$5720,$A538)</f>
        <v>0</v>
      </c>
      <c r="J538" s="1446">
        <f>SUMIFS('Inst. by Framework &amp; Suppliers'!J$2:J$5720,'Inst. by Framework &amp; Suppliers'!$B$2:$B$5720,$B$2:$B$5336,'Inst. by Framework &amp; Suppliers'!$A$2:$A$5720,$A538)</f>
        <v>0</v>
      </c>
      <c r="K538" s="24">
        <f>SUMIFS('Inst. by Framework &amp; Suppliers'!K$2:K$5720,'Inst. by Framework &amp; Suppliers'!$B$2:$B$5720,$B$2:$B$5336,'Inst. by Framework &amp; Suppliers'!$A$2:$A$5720,$A538)</f>
        <v>0</v>
      </c>
      <c r="L538" s="23">
        <f t="shared" si="40"/>
        <v>0</v>
      </c>
      <c r="M538" s="1592">
        <f>SUMIFS('South West Spends'!$AH$1:$AH$5018,'South West Spends'!$A$1:$A$5018,'Institution by Framework Totals'!B538,'South West Spends'!$C$1:$C$5018,'Institution by Framework Totals'!A538)</f>
        <v>0</v>
      </c>
      <c r="N538" s="1592">
        <f t="shared" si="41"/>
        <v>0</v>
      </c>
      <c r="O538" s="1592">
        <f t="shared" si="42"/>
        <v>0</v>
      </c>
      <c r="P538" s="1592">
        <f t="shared" si="43"/>
        <v>0</v>
      </c>
      <c r="Q538" s="14">
        <f t="shared" si="44"/>
        <v>0</v>
      </c>
    </row>
    <row r="539" spans="1:17" x14ac:dyDescent="0.2">
      <c r="A539" s="26" t="s">
        <v>127</v>
      </c>
      <c r="B539" s="27" t="s">
        <v>18</v>
      </c>
      <c r="C539" s="141">
        <f>VLOOKUP(B539,'Admin Fees.'!$A$1:$C$46,2,FALSE)</f>
        <v>0.02</v>
      </c>
      <c r="D539" s="506">
        <f>SUMIFS('Inst. by Framework &amp; Suppliers'!$D$2:$D$5720,'Inst. by Framework &amp; Suppliers'!$A$2:$A$5720,$A539,'Inst. by Framework &amp; Suppliers'!$B$2:$B$5720,$B539)</f>
        <v>43107.57999999998</v>
      </c>
      <c r="E539" s="507">
        <f>SUMIFS('Inst. by Framework &amp; Suppliers'!$E$2:$E$5720,'Inst. by Framework &amp; Suppliers'!$A$2:$A$5720,$A539,'Inst. by Framework &amp; Suppliers'!$B$2:$B$5720,$B539)</f>
        <v>61822.980399999986</v>
      </c>
      <c r="F539" s="507">
        <f>SUMIFS('Inst. by Framework &amp; Suppliers'!F$2:F$5720,'Inst. by Framework &amp; Suppliers'!$B$2:$B$5720,$B$2:$B$5336,'Inst. by Framework &amp; Suppliers'!$A$2:$A$5720,$A539)</f>
        <v>40165.159999999989</v>
      </c>
      <c r="G539" s="882">
        <f>SUMIFS('Inst. by Framework &amp; Suppliers'!G$2:G$5720,'Inst. by Framework &amp; Suppliers'!$B$2:$B$5720,$B$2:$B$5336,'Inst. by Framework &amp; Suppliers'!$A$2:$A$5720,$A539)</f>
        <v>0</v>
      </c>
      <c r="H539" s="1444">
        <f>SUMIFS('Inst. by Framework &amp; Suppliers'!H$2:H$5720,'Inst. by Framework &amp; Suppliers'!$B$2:$B$5720,$B$2:$B$5336,'Inst. by Framework &amp; Suppliers'!$A$2:$A$5720,$A539)</f>
        <v>0</v>
      </c>
      <c r="I539" s="1445">
        <f>SUMIFS('Inst. by Framework &amp; Suppliers'!I$2:I$5720,'Inst. by Framework &amp; Suppliers'!$B$2:$B$5720,$B$2:$B$5336,'Inst. by Framework &amp; Suppliers'!$A$2:$A$5720,$A539)</f>
        <v>0</v>
      </c>
      <c r="J539" s="1446">
        <f>SUMIFS('Inst. by Framework &amp; Suppliers'!J$2:J$5720,'Inst. by Framework &amp; Suppliers'!$B$2:$B$5720,$B$2:$B$5336,'Inst. by Framework &amp; Suppliers'!$A$2:$A$5720,$A539)</f>
        <v>0</v>
      </c>
      <c r="K539" s="24">
        <f>SUMIFS('Inst. by Framework &amp; Suppliers'!K$2:K$5720,'Inst. by Framework &amp; Suppliers'!$B$2:$B$5720,$B$2:$B$5336,'Inst. by Framework &amp; Suppliers'!$A$2:$A$5720,$A539)</f>
        <v>0</v>
      </c>
      <c r="L539" s="23">
        <f t="shared" si="40"/>
        <v>0</v>
      </c>
      <c r="M539" s="1592">
        <f>SUMIFS('South West Spends'!$AH$1:$AH$5018,'South West Spends'!$A$1:$A$5018,'Institution by Framework Totals'!B539,'South West Spends'!$C$1:$C$5018,'Institution by Framework Totals'!A539)</f>
        <v>0</v>
      </c>
      <c r="N539" s="1592">
        <f t="shared" si="41"/>
        <v>0</v>
      </c>
      <c r="O539" s="1592">
        <f t="shared" si="42"/>
        <v>0</v>
      </c>
      <c r="P539" s="1592">
        <f t="shared" si="43"/>
        <v>0</v>
      </c>
      <c r="Q539" s="14">
        <f t="shared" si="44"/>
        <v>0</v>
      </c>
    </row>
    <row r="540" spans="1:17" x14ac:dyDescent="0.2">
      <c r="A540" s="26" t="s">
        <v>150</v>
      </c>
      <c r="B540" s="27" t="s">
        <v>18</v>
      </c>
      <c r="C540" s="141">
        <f>VLOOKUP(B540,'Admin Fees.'!$A$1:$C$46,2,FALSE)</f>
        <v>0.02</v>
      </c>
      <c r="D540" s="506">
        <f>SUMIFS('Inst. by Framework &amp; Suppliers'!$D$2:$D$5720,'Inst. by Framework &amp; Suppliers'!$A$2:$A$5720,$A540,'Inst. by Framework &amp; Suppliers'!$B$2:$B$5720,$B540)</f>
        <v>0</v>
      </c>
      <c r="E540" s="507">
        <f>SUMIFS('Inst. by Framework &amp; Suppliers'!$E$2:$E$5720,'Inst. by Framework &amp; Suppliers'!$A$2:$A$5720,$A540,'Inst. by Framework &amp; Suppliers'!$B$2:$B$5720,$B540)</f>
        <v>9493.4972999999991</v>
      </c>
      <c r="F540" s="507">
        <f>SUMIFS('Inst. by Framework &amp; Suppliers'!F$2:F$5720,'Inst. by Framework &amp; Suppliers'!$B$2:$B$5720,$B$2:$B$5336,'Inst. by Framework &amp; Suppliers'!$A$2:$A$5720,$A540)</f>
        <v>7337.88</v>
      </c>
      <c r="G540" s="882">
        <f>SUMIFS('Inst. by Framework &amp; Suppliers'!G$2:G$5720,'Inst. by Framework &amp; Suppliers'!$B$2:$B$5720,$B$2:$B$5336,'Inst. by Framework &amp; Suppliers'!$A$2:$A$5720,$A540)</f>
        <v>0</v>
      </c>
      <c r="H540" s="1444">
        <f>SUMIFS('Inst. by Framework &amp; Suppliers'!H$2:H$5720,'Inst. by Framework &amp; Suppliers'!$B$2:$B$5720,$B$2:$B$5336,'Inst. by Framework &amp; Suppliers'!$A$2:$A$5720,$A540)</f>
        <v>0</v>
      </c>
      <c r="I540" s="1445">
        <f>SUMIFS('Inst. by Framework &amp; Suppliers'!I$2:I$5720,'Inst. by Framework &amp; Suppliers'!$B$2:$B$5720,$B$2:$B$5336,'Inst. by Framework &amp; Suppliers'!$A$2:$A$5720,$A540)</f>
        <v>0</v>
      </c>
      <c r="J540" s="1446">
        <f>SUMIFS('Inst. by Framework &amp; Suppliers'!J$2:J$5720,'Inst. by Framework &amp; Suppliers'!$B$2:$B$5720,$B$2:$B$5336,'Inst. by Framework &amp; Suppliers'!$A$2:$A$5720,$A540)</f>
        <v>0</v>
      </c>
      <c r="K540" s="24">
        <f>SUMIFS('Inst. by Framework &amp; Suppliers'!K$2:K$5720,'Inst. by Framework &amp; Suppliers'!$B$2:$B$5720,$B$2:$B$5336,'Inst. by Framework &amp; Suppliers'!$A$2:$A$5720,$A540)</f>
        <v>0</v>
      </c>
      <c r="L540" s="23">
        <f t="shared" si="40"/>
        <v>0</v>
      </c>
      <c r="M540" s="1592">
        <f>SUMIFS('South West Spends'!$AH$1:$AH$5018,'South West Spends'!$A$1:$A$5018,'Institution by Framework Totals'!B540,'South West Spends'!$C$1:$C$5018,'Institution by Framework Totals'!A540)</f>
        <v>0</v>
      </c>
      <c r="N540" s="1592">
        <f t="shared" si="41"/>
        <v>0</v>
      </c>
      <c r="O540" s="1592">
        <f t="shared" si="42"/>
        <v>0</v>
      </c>
      <c r="P540" s="1592">
        <f t="shared" si="43"/>
        <v>0</v>
      </c>
      <c r="Q540" s="14">
        <f t="shared" si="44"/>
        <v>0</v>
      </c>
    </row>
    <row r="541" spans="1:17" x14ac:dyDescent="0.2">
      <c r="A541" s="26" t="s">
        <v>129</v>
      </c>
      <c r="B541" s="27" t="s">
        <v>18</v>
      </c>
      <c r="C541" s="141">
        <f>VLOOKUP(B541,'Admin Fees.'!$A$1:$C$46,2,FALSE)</f>
        <v>0.02</v>
      </c>
      <c r="D541" s="506">
        <f>SUMIFS('Inst. by Framework &amp; Suppliers'!$D$2:$D$5720,'Inst. by Framework &amp; Suppliers'!$A$2:$A$5720,$A541,'Inst. by Framework &amp; Suppliers'!$B$2:$B$5720,$B541)</f>
        <v>2236.86</v>
      </c>
      <c r="E541" s="507">
        <f>SUMIFS('Inst. by Framework &amp; Suppliers'!$E$2:$E$5720,'Inst. by Framework &amp; Suppliers'!$A$2:$A$5720,$A541,'Inst. by Framework &amp; Suppliers'!$B$2:$B$5720,$B541)</f>
        <v>2068.63</v>
      </c>
      <c r="F541" s="507">
        <f>SUMIFS('Inst. by Framework &amp; Suppliers'!F$2:F$5720,'Inst. by Framework &amp; Suppliers'!$B$2:$B$5720,$B$2:$B$5336,'Inst. by Framework &amp; Suppliers'!$A$2:$A$5720,$A541)</f>
        <v>449.08000000000004</v>
      </c>
      <c r="G541" s="882">
        <f>SUMIFS('Inst. by Framework &amp; Suppliers'!G$2:G$5720,'Inst. by Framework &amp; Suppliers'!$B$2:$B$5720,$B$2:$B$5336,'Inst. by Framework &amp; Suppliers'!$A$2:$A$5720,$A541)</f>
        <v>0</v>
      </c>
      <c r="H541" s="1444">
        <f>SUMIFS('Inst. by Framework &amp; Suppliers'!H$2:H$5720,'Inst. by Framework &amp; Suppliers'!$B$2:$B$5720,$B$2:$B$5336,'Inst. by Framework &amp; Suppliers'!$A$2:$A$5720,$A541)</f>
        <v>0</v>
      </c>
      <c r="I541" s="1445">
        <f>SUMIFS('Inst. by Framework &amp; Suppliers'!I$2:I$5720,'Inst. by Framework &amp; Suppliers'!$B$2:$B$5720,$B$2:$B$5336,'Inst. by Framework &amp; Suppliers'!$A$2:$A$5720,$A541)</f>
        <v>0</v>
      </c>
      <c r="J541" s="1446">
        <f>SUMIFS('Inst. by Framework &amp; Suppliers'!J$2:J$5720,'Inst. by Framework &amp; Suppliers'!$B$2:$B$5720,$B$2:$B$5336,'Inst. by Framework &amp; Suppliers'!$A$2:$A$5720,$A541)</f>
        <v>0</v>
      </c>
      <c r="K541" s="24">
        <f>SUMIFS('Inst. by Framework &amp; Suppliers'!K$2:K$5720,'Inst. by Framework &amp; Suppliers'!$B$2:$B$5720,$B$2:$B$5336,'Inst. by Framework &amp; Suppliers'!$A$2:$A$5720,$A541)</f>
        <v>0</v>
      </c>
      <c r="L541" s="23">
        <f t="shared" si="40"/>
        <v>0</v>
      </c>
      <c r="M541" s="1592">
        <f>SUMIFS('South West Spends'!$AH$1:$AH$5018,'South West Spends'!$A$1:$A$5018,'Institution by Framework Totals'!B541,'South West Spends'!$C$1:$C$5018,'Institution by Framework Totals'!A541)</f>
        <v>0</v>
      </c>
      <c r="N541" s="1592">
        <f t="shared" si="41"/>
        <v>0</v>
      </c>
      <c r="O541" s="1592">
        <f t="shared" si="42"/>
        <v>0</v>
      </c>
      <c r="P541" s="1592">
        <f t="shared" si="43"/>
        <v>0</v>
      </c>
      <c r="Q541" s="14">
        <f t="shared" si="44"/>
        <v>0</v>
      </c>
    </row>
    <row r="542" spans="1:17" x14ac:dyDescent="0.2">
      <c r="A542" s="26" t="s">
        <v>162</v>
      </c>
      <c r="B542" s="27" t="s">
        <v>18</v>
      </c>
      <c r="C542" s="141">
        <f>VLOOKUP(B542,'Admin Fees.'!$A$1:$C$46,2,FALSE)</f>
        <v>0.02</v>
      </c>
      <c r="D542" s="506">
        <f>SUMIFS('Inst. by Framework &amp; Suppliers'!$D$2:$D$5720,'Inst. by Framework &amp; Suppliers'!$A$2:$A$5720,$A542,'Inst. by Framework &amp; Suppliers'!$B$2:$B$5720,$B542)</f>
        <v>6105.75</v>
      </c>
      <c r="E542" s="507">
        <f>SUMIFS('Inst. by Framework &amp; Suppliers'!$E$2:$E$5720,'Inst. by Framework &amp; Suppliers'!$A$2:$A$5720,$A542,'Inst. by Framework &amp; Suppliers'!$B$2:$B$5720,$B542)</f>
        <v>14626.839999999997</v>
      </c>
      <c r="F542" s="507">
        <f>SUMIFS('Inst. by Framework &amp; Suppliers'!F$2:F$5720,'Inst. by Framework &amp; Suppliers'!$B$2:$B$5720,$B$2:$B$5336,'Inst. by Framework &amp; Suppliers'!$A$2:$A$5720,$A542)</f>
        <v>14413.25</v>
      </c>
      <c r="G542" s="882">
        <f>SUMIFS('Inst. by Framework &amp; Suppliers'!G$2:G$5720,'Inst. by Framework &amp; Suppliers'!$B$2:$B$5720,$B$2:$B$5336,'Inst. by Framework &amp; Suppliers'!$A$2:$A$5720,$A542)</f>
        <v>0</v>
      </c>
      <c r="H542" s="1444">
        <f>SUMIFS('Inst. by Framework &amp; Suppliers'!H$2:H$5720,'Inst. by Framework &amp; Suppliers'!$B$2:$B$5720,$B$2:$B$5336,'Inst. by Framework &amp; Suppliers'!$A$2:$A$5720,$A542)</f>
        <v>0</v>
      </c>
      <c r="I542" s="1445">
        <f>SUMIFS('Inst. by Framework &amp; Suppliers'!I$2:I$5720,'Inst. by Framework &amp; Suppliers'!$B$2:$B$5720,$B$2:$B$5336,'Inst. by Framework &amp; Suppliers'!$A$2:$A$5720,$A542)</f>
        <v>0</v>
      </c>
      <c r="J542" s="1446">
        <f>SUMIFS('Inst. by Framework &amp; Suppliers'!J$2:J$5720,'Inst. by Framework &amp; Suppliers'!$B$2:$B$5720,$B$2:$B$5336,'Inst. by Framework &amp; Suppliers'!$A$2:$A$5720,$A542)</f>
        <v>0</v>
      </c>
      <c r="K542" s="24">
        <f>SUMIFS('Inst. by Framework &amp; Suppliers'!K$2:K$5720,'Inst. by Framework &amp; Suppliers'!$B$2:$B$5720,$B$2:$B$5336,'Inst. by Framework &amp; Suppliers'!$A$2:$A$5720,$A542)</f>
        <v>0</v>
      </c>
      <c r="L542" s="23">
        <f t="shared" si="40"/>
        <v>0</v>
      </c>
      <c r="M542" s="1592">
        <f>SUMIFS('South West Spends'!$AH$1:$AH$5018,'South West Spends'!$A$1:$A$5018,'Institution by Framework Totals'!B542,'South West Spends'!$C$1:$C$5018,'Institution by Framework Totals'!A542)</f>
        <v>0</v>
      </c>
      <c r="N542" s="1592">
        <f t="shared" si="41"/>
        <v>0</v>
      </c>
      <c r="O542" s="1592">
        <f t="shared" si="42"/>
        <v>0</v>
      </c>
      <c r="P542" s="1592">
        <f t="shared" si="43"/>
        <v>0</v>
      </c>
      <c r="Q542" s="14">
        <f t="shared" si="44"/>
        <v>0</v>
      </c>
    </row>
    <row r="543" spans="1:17" x14ac:dyDescent="0.2">
      <c r="A543" s="26" t="s">
        <v>131</v>
      </c>
      <c r="B543" s="27" t="s">
        <v>18</v>
      </c>
      <c r="C543" s="141">
        <f>VLOOKUP(B543,'Admin Fees.'!$A$1:$C$46,2,FALSE)</f>
        <v>0.02</v>
      </c>
      <c r="D543" s="506">
        <f>SUMIFS('Inst. by Framework &amp; Suppliers'!$D$2:$D$5720,'Inst. by Framework &amp; Suppliers'!$A$2:$A$5720,$A543,'Inst. by Framework &amp; Suppliers'!$B$2:$B$5720,$B543)</f>
        <v>15470.800000000001</v>
      </c>
      <c r="E543" s="507">
        <f>SUMIFS('Inst. by Framework &amp; Suppliers'!$E$2:$E$5720,'Inst. by Framework &amp; Suppliers'!$A$2:$A$5720,$A543,'Inst. by Framework &amp; Suppliers'!$B$2:$B$5720,$B543)</f>
        <v>32846.619999999995</v>
      </c>
      <c r="F543" s="507">
        <f>SUMIFS('Inst. by Framework &amp; Suppliers'!F$2:F$5720,'Inst. by Framework &amp; Suppliers'!$B$2:$B$5720,$B$2:$B$5336,'Inst. by Framework &amp; Suppliers'!$A$2:$A$5720,$A543)</f>
        <v>26716.97</v>
      </c>
      <c r="G543" s="882">
        <f>SUMIFS('Inst. by Framework &amp; Suppliers'!G$2:G$5720,'Inst. by Framework &amp; Suppliers'!$B$2:$B$5720,$B$2:$B$5336,'Inst. by Framework &amp; Suppliers'!$A$2:$A$5720,$A543)</f>
        <v>0</v>
      </c>
      <c r="H543" s="1444">
        <f>SUMIFS('Inst. by Framework &amp; Suppliers'!H$2:H$5720,'Inst. by Framework &amp; Suppliers'!$B$2:$B$5720,$B$2:$B$5336,'Inst. by Framework &amp; Suppliers'!$A$2:$A$5720,$A543)</f>
        <v>0</v>
      </c>
      <c r="I543" s="1445">
        <f>SUMIFS('Inst. by Framework &amp; Suppliers'!I$2:I$5720,'Inst. by Framework &amp; Suppliers'!$B$2:$B$5720,$B$2:$B$5336,'Inst. by Framework &amp; Suppliers'!$A$2:$A$5720,$A543)</f>
        <v>0</v>
      </c>
      <c r="J543" s="1446">
        <f>SUMIFS('Inst. by Framework &amp; Suppliers'!J$2:J$5720,'Inst. by Framework &amp; Suppliers'!$B$2:$B$5720,$B$2:$B$5336,'Inst. by Framework &amp; Suppliers'!$A$2:$A$5720,$A543)</f>
        <v>0</v>
      </c>
      <c r="K543" s="24">
        <f>SUMIFS('Inst. by Framework &amp; Suppliers'!K$2:K$5720,'Inst. by Framework &amp; Suppliers'!$B$2:$B$5720,$B$2:$B$5336,'Inst. by Framework &amp; Suppliers'!$A$2:$A$5720,$A543)</f>
        <v>0</v>
      </c>
      <c r="L543" s="23">
        <f t="shared" si="40"/>
        <v>0</v>
      </c>
      <c r="M543" s="1592">
        <f>SUMIFS('South West Spends'!$AH$1:$AH$5018,'South West Spends'!$A$1:$A$5018,'Institution by Framework Totals'!B543,'South West Spends'!$C$1:$C$5018,'Institution by Framework Totals'!A543)</f>
        <v>0</v>
      </c>
      <c r="N543" s="1592">
        <f t="shared" si="41"/>
        <v>0</v>
      </c>
      <c r="O543" s="1592">
        <f t="shared" si="42"/>
        <v>0</v>
      </c>
      <c r="P543" s="1592">
        <f t="shared" si="43"/>
        <v>0</v>
      </c>
      <c r="Q543" s="14">
        <f t="shared" si="44"/>
        <v>0</v>
      </c>
    </row>
    <row r="544" spans="1:17" x14ac:dyDescent="0.2">
      <c r="A544" s="26" t="s">
        <v>132</v>
      </c>
      <c r="B544" s="27" t="s">
        <v>18</v>
      </c>
      <c r="C544" s="141">
        <f>VLOOKUP(B544,'Admin Fees.'!$A$1:$C$46,2,FALSE)</f>
        <v>0.02</v>
      </c>
      <c r="D544" s="506">
        <f>SUMIFS('Inst. by Framework &amp; Suppliers'!$D$2:$D$5720,'Inst. by Framework &amp; Suppliers'!$A$2:$A$5720,$A544,'Inst. by Framework &amp; Suppliers'!$B$2:$B$5720,$B544)</f>
        <v>68.180000000000007</v>
      </c>
      <c r="E544" s="507">
        <f>SUMIFS('Inst. by Framework &amp; Suppliers'!$E$2:$E$5720,'Inst. by Framework &amp; Suppliers'!$A$2:$A$5720,$A544,'Inst. by Framework &amp; Suppliers'!$B$2:$B$5720,$B544)</f>
        <v>0</v>
      </c>
      <c r="F544" s="507">
        <f>SUMIFS('Inst. by Framework &amp; Suppliers'!F$2:F$5720,'Inst. by Framework &amp; Suppliers'!$B$2:$B$5720,$B$2:$B$5336,'Inst. by Framework &amp; Suppliers'!$A$2:$A$5720,$A544)</f>
        <v>0</v>
      </c>
      <c r="G544" s="882">
        <f>SUMIFS('Inst. by Framework &amp; Suppliers'!G$2:G$5720,'Inst. by Framework &amp; Suppliers'!$B$2:$B$5720,$B$2:$B$5336,'Inst. by Framework &amp; Suppliers'!$A$2:$A$5720,$A544)</f>
        <v>0</v>
      </c>
      <c r="H544" s="1444">
        <f>SUMIFS('Inst. by Framework &amp; Suppliers'!H$2:H$5720,'Inst. by Framework &amp; Suppliers'!$B$2:$B$5720,$B$2:$B$5336,'Inst. by Framework &amp; Suppliers'!$A$2:$A$5720,$A544)</f>
        <v>0</v>
      </c>
      <c r="I544" s="1445">
        <f>SUMIFS('Inst. by Framework &amp; Suppliers'!I$2:I$5720,'Inst. by Framework &amp; Suppliers'!$B$2:$B$5720,$B$2:$B$5336,'Inst. by Framework &amp; Suppliers'!$A$2:$A$5720,$A544)</f>
        <v>0</v>
      </c>
      <c r="J544" s="1446">
        <f>SUMIFS('Inst. by Framework &amp; Suppliers'!J$2:J$5720,'Inst. by Framework &amp; Suppliers'!$B$2:$B$5720,$B$2:$B$5336,'Inst. by Framework &amp; Suppliers'!$A$2:$A$5720,$A544)</f>
        <v>0</v>
      </c>
      <c r="K544" s="24">
        <f>SUMIFS('Inst. by Framework &amp; Suppliers'!K$2:K$5720,'Inst. by Framework &amp; Suppliers'!$B$2:$B$5720,$B$2:$B$5336,'Inst. by Framework &amp; Suppliers'!$A$2:$A$5720,$A544)</f>
        <v>0</v>
      </c>
      <c r="L544" s="23">
        <f t="shared" si="40"/>
        <v>0</v>
      </c>
      <c r="M544" s="1592">
        <f>SUMIFS('South West Spends'!$AH$1:$AH$5018,'South West Spends'!$A$1:$A$5018,'Institution by Framework Totals'!B544,'South West Spends'!$C$1:$C$5018,'Institution by Framework Totals'!A544)</f>
        <v>0</v>
      </c>
      <c r="N544" s="1592">
        <f t="shared" si="41"/>
        <v>0</v>
      </c>
      <c r="O544" s="1592">
        <f t="shared" si="42"/>
        <v>0</v>
      </c>
      <c r="P544" s="1592">
        <f t="shared" si="43"/>
        <v>0</v>
      </c>
      <c r="Q544" s="14">
        <f t="shared" si="44"/>
        <v>0</v>
      </c>
    </row>
    <row r="545" spans="1:17" x14ac:dyDescent="0.2">
      <c r="A545" s="26" t="s">
        <v>135</v>
      </c>
      <c r="B545" s="27" t="s">
        <v>18</v>
      </c>
      <c r="C545" s="141">
        <f>VLOOKUP(B545,'Admin Fees.'!$A$1:$C$46,2,FALSE)</f>
        <v>0.02</v>
      </c>
      <c r="D545" s="506">
        <f>SUMIFS('Inst. by Framework &amp; Suppliers'!$D$2:$D$5720,'Inst. by Framework &amp; Suppliers'!$A$2:$A$5720,$A545,'Inst. by Framework &amp; Suppliers'!$B$2:$B$5720,$B545)</f>
        <v>18530.059999999998</v>
      </c>
      <c r="E545" s="507">
        <f>SUMIFS('Inst. by Framework &amp; Suppliers'!$E$2:$E$5720,'Inst. by Framework &amp; Suppliers'!$A$2:$A$5720,$A545,'Inst. by Framework &amp; Suppliers'!$B$2:$B$5720,$B545)</f>
        <v>19960.400000000001</v>
      </c>
      <c r="F545" s="507">
        <f>SUMIFS('Inst. by Framework &amp; Suppliers'!F$2:F$5720,'Inst. by Framework &amp; Suppliers'!$B$2:$B$5720,$B$2:$B$5336,'Inst. by Framework &amp; Suppliers'!$A$2:$A$5720,$A545)</f>
        <v>11245.189999999999</v>
      </c>
      <c r="G545" s="882">
        <f>SUMIFS('Inst. by Framework &amp; Suppliers'!G$2:G$5720,'Inst. by Framework &amp; Suppliers'!$B$2:$B$5720,$B$2:$B$5336,'Inst. by Framework &amp; Suppliers'!$A$2:$A$5720,$A545)</f>
        <v>0</v>
      </c>
      <c r="H545" s="1444">
        <f>SUMIFS('Inst. by Framework &amp; Suppliers'!H$2:H$5720,'Inst. by Framework &amp; Suppliers'!$B$2:$B$5720,$B$2:$B$5336,'Inst. by Framework &amp; Suppliers'!$A$2:$A$5720,$A545)</f>
        <v>0</v>
      </c>
      <c r="I545" s="1445">
        <f>SUMIFS('Inst. by Framework &amp; Suppliers'!I$2:I$5720,'Inst. by Framework &amp; Suppliers'!$B$2:$B$5720,$B$2:$B$5336,'Inst. by Framework &amp; Suppliers'!$A$2:$A$5720,$A545)</f>
        <v>0</v>
      </c>
      <c r="J545" s="1446">
        <f>SUMIFS('Inst. by Framework &amp; Suppliers'!J$2:J$5720,'Inst. by Framework &amp; Suppliers'!$B$2:$B$5720,$B$2:$B$5336,'Inst. by Framework &amp; Suppliers'!$A$2:$A$5720,$A545)</f>
        <v>0</v>
      </c>
      <c r="K545" s="24">
        <f>SUMIFS('Inst. by Framework &amp; Suppliers'!K$2:K$5720,'Inst. by Framework &amp; Suppliers'!$B$2:$B$5720,$B$2:$B$5336,'Inst. by Framework &amp; Suppliers'!$A$2:$A$5720,$A545)</f>
        <v>0</v>
      </c>
      <c r="L545" s="23">
        <f t="shared" si="40"/>
        <v>0</v>
      </c>
      <c r="M545" s="1592">
        <f>SUMIFS('South West Spends'!$AH$1:$AH$5018,'South West Spends'!$A$1:$A$5018,'Institution by Framework Totals'!B545,'South West Spends'!$C$1:$C$5018,'Institution by Framework Totals'!A545)</f>
        <v>0</v>
      </c>
      <c r="N545" s="1592">
        <f t="shared" si="41"/>
        <v>0</v>
      </c>
      <c r="O545" s="1592">
        <f t="shared" si="42"/>
        <v>0</v>
      </c>
      <c r="P545" s="1592">
        <f t="shared" si="43"/>
        <v>0</v>
      </c>
      <c r="Q545" s="14">
        <f t="shared" si="44"/>
        <v>0</v>
      </c>
    </row>
    <row r="546" spans="1:17" x14ac:dyDescent="0.2">
      <c r="A546" s="26" t="s">
        <v>175</v>
      </c>
      <c r="B546" s="27" t="s">
        <v>18</v>
      </c>
      <c r="C546" s="141">
        <f>VLOOKUP(B546,'Admin Fees.'!$A$1:$C$46,2,FALSE)</f>
        <v>0.02</v>
      </c>
      <c r="D546" s="506">
        <f>SUMIFS('Inst. by Framework &amp; Suppliers'!$D$2:$D$5720,'Inst. by Framework &amp; Suppliers'!$A$2:$A$5720,$A546,'Inst. by Framework &amp; Suppliers'!$B$2:$B$5720,$B546)</f>
        <v>0</v>
      </c>
      <c r="E546" s="507">
        <f>SUMIFS('Inst. by Framework &amp; Suppliers'!$E$2:$E$5720,'Inst. by Framework &amp; Suppliers'!$A$2:$A$5720,$A546,'Inst. by Framework &amp; Suppliers'!$B$2:$B$5720,$B546)</f>
        <v>108.23000000000002</v>
      </c>
      <c r="F546" s="507">
        <f>SUMIFS('Inst. by Framework &amp; Suppliers'!F$2:F$5720,'Inst. by Framework &amp; Suppliers'!$B$2:$B$5720,$B$2:$B$5336,'Inst. by Framework &amp; Suppliers'!$A$2:$A$5720,$A546)</f>
        <v>0</v>
      </c>
      <c r="G546" s="882">
        <f>SUMIFS('Inst. by Framework &amp; Suppliers'!G$2:G$5720,'Inst. by Framework &amp; Suppliers'!$B$2:$B$5720,$B$2:$B$5336,'Inst. by Framework &amp; Suppliers'!$A$2:$A$5720,$A546)</f>
        <v>0</v>
      </c>
      <c r="H546" s="1444">
        <f>SUMIFS('Inst. by Framework &amp; Suppliers'!H$2:H$5720,'Inst. by Framework &amp; Suppliers'!$B$2:$B$5720,$B$2:$B$5336,'Inst. by Framework &amp; Suppliers'!$A$2:$A$5720,$A546)</f>
        <v>0</v>
      </c>
      <c r="I546" s="1445">
        <f>SUMIFS('Inst. by Framework &amp; Suppliers'!I$2:I$5720,'Inst. by Framework &amp; Suppliers'!$B$2:$B$5720,$B$2:$B$5336,'Inst. by Framework &amp; Suppliers'!$A$2:$A$5720,$A546)</f>
        <v>0</v>
      </c>
      <c r="J546" s="1446">
        <f>SUMIFS('Inst. by Framework &amp; Suppliers'!J$2:J$5720,'Inst. by Framework &amp; Suppliers'!$B$2:$B$5720,$B$2:$B$5336,'Inst. by Framework &amp; Suppliers'!$A$2:$A$5720,$A546)</f>
        <v>0</v>
      </c>
      <c r="K546" s="24">
        <f>SUMIFS('Inst. by Framework &amp; Suppliers'!K$2:K$5720,'Inst. by Framework &amp; Suppliers'!$B$2:$B$5720,$B$2:$B$5336,'Inst. by Framework &amp; Suppliers'!$A$2:$A$5720,$A546)</f>
        <v>0</v>
      </c>
      <c r="L546" s="23">
        <f t="shared" si="40"/>
        <v>0</v>
      </c>
      <c r="M546" s="1592">
        <f>SUMIFS('South West Spends'!$AH$1:$AH$5018,'South West Spends'!$A$1:$A$5018,'Institution by Framework Totals'!B546,'South West Spends'!$C$1:$C$5018,'Institution by Framework Totals'!A546)</f>
        <v>0</v>
      </c>
      <c r="N546" s="1592">
        <f t="shared" si="41"/>
        <v>0</v>
      </c>
      <c r="O546" s="1592">
        <f t="shared" si="42"/>
        <v>0</v>
      </c>
      <c r="P546" s="1592">
        <f t="shared" si="43"/>
        <v>0</v>
      </c>
      <c r="Q546" s="14">
        <f t="shared" si="44"/>
        <v>0</v>
      </c>
    </row>
    <row r="547" spans="1:17" x14ac:dyDescent="0.2">
      <c r="A547" s="26" t="s">
        <v>156</v>
      </c>
      <c r="B547" s="27" t="s">
        <v>18</v>
      </c>
      <c r="C547" s="141">
        <f>VLOOKUP(B547,'Admin Fees.'!$A$1:$C$46,2,FALSE)</f>
        <v>0.02</v>
      </c>
      <c r="D547" s="506">
        <f>SUMIFS('Inst. by Framework &amp; Suppliers'!$D$2:$D$5720,'Inst. by Framework &amp; Suppliers'!$A$2:$A$5720,$A547,'Inst. by Framework &amp; Suppliers'!$B$2:$B$5720,$B547)</f>
        <v>171.36</v>
      </c>
      <c r="E547" s="507">
        <f>SUMIFS('Inst. by Framework &amp; Suppliers'!$E$2:$E$5720,'Inst. by Framework &amp; Suppliers'!$A$2:$A$5720,$A547,'Inst. by Framework &amp; Suppliers'!$B$2:$B$5720,$B547)</f>
        <v>0</v>
      </c>
      <c r="F547" s="507">
        <f>SUMIFS('Inst. by Framework &amp; Suppliers'!F$2:F$5720,'Inst. by Framework &amp; Suppliers'!$B$2:$B$5720,$B$2:$B$5336,'Inst. by Framework &amp; Suppliers'!$A$2:$A$5720,$A547)</f>
        <v>0</v>
      </c>
      <c r="G547" s="882">
        <f>SUMIFS('Inst. by Framework &amp; Suppliers'!G$2:G$5720,'Inst. by Framework &amp; Suppliers'!$B$2:$B$5720,$B$2:$B$5336,'Inst. by Framework &amp; Suppliers'!$A$2:$A$5720,$A547)</f>
        <v>0</v>
      </c>
      <c r="H547" s="1444">
        <f>SUMIFS('Inst. by Framework &amp; Suppliers'!H$2:H$5720,'Inst. by Framework &amp; Suppliers'!$B$2:$B$5720,$B$2:$B$5336,'Inst. by Framework &amp; Suppliers'!$A$2:$A$5720,$A547)</f>
        <v>0</v>
      </c>
      <c r="I547" s="1445">
        <f>SUMIFS('Inst. by Framework &amp; Suppliers'!I$2:I$5720,'Inst. by Framework &amp; Suppliers'!$B$2:$B$5720,$B$2:$B$5336,'Inst. by Framework &amp; Suppliers'!$A$2:$A$5720,$A547)</f>
        <v>0</v>
      </c>
      <c r="J547" s="1446">
        <f>SUMIFS('Inst. by Framework &amp; Suppliers'!J$2:J$5720,'Inst. by Framework &amp; Suppliers'!$B$2:$B$5720,$B$2:$B$5336,'Inst. by Framework &amp; Suppliers'!$A$2:$A$5720,$A547)</f>
        <v>0</v>
      </c>
      <c r="K547" s="24">
        <f>SUMIFS('Inst. by Framework &amp; Suppliers'!K$2:K$5720,'Inst. by Framework &amp; Suppliers'!$B$2:$B$5720,$B$2:$B$5336,'Inst. by Framework &amp; Suppliers'!$A$2:$A$5720,$A547)</f>
        <v>0</v>
      </c>
      <c r="L547" s="23">
        <f t="shared" si="40"/>
        <v>0</v>
      </c>
      <c r="M547" s="1592">
        <f>SUMIFS('South West Spends'!$AH$1:$AH$5018,'South West Spends'!$A$1:$A$5018,'Institution by Framework Totals'!B547,'South West Spends'!$C$1:$C$5018,'Institution by Framework Totals'!A547)</f>
        <v>0</v>
      </c>
      <c r="N547" s="1592">
        <f t="shared" si="41"/>
        <v>0</v>
      </c>
      <c r="O547" s="1592">
        <f t="shared" si="42"/>
        <v>0</v>
      </c>
      <c r="P547" s="1592">
        <f t="shared" si="43"/>
        <v>0</v>
      </c>
      <c r="Q547" s="14">
        <f t="shared" si="44"/>
        <v>0</v>
      </c>
    </row>
    <row r="548" spans="1:17" x14ac:dyDescent="0.2">
      <c r="A548" s="26" t="s">
        <v>148</v>
      </c>
      <c r="B548" s="27" t="s">
        <v>18</v>
      </c>
      <c r="C548" s="141">
        <f>VLOOKUP(B548,'Admin Fees.'!$A$1:$C$46,2,FALSE)</f>
        <v>0.02</v>
      </c>
      <c r="D548" s="506">
        <f>SUMIFS('Inst. by Framework &amp; Suppliers'!$D$2:$D$5720,'Inst. by Framework &amp; Suppliers'!$A$2:$A$5720,$A548,'Inst. by Framework &amp; Suppliers'!$B$2:$B$5720,$B548)</f>
        <v>0</v>
      </c>
      <c r="E548" s="507">
        <f>SUMIFS('Inst. by Framework &amp; Suppliers'!$E$2:$E$5720,'Inst. by Framework &amp; Suppliers'!$A$2:$A$5720,$A548,'Inst. by Framework &amp; Suppliers'!$B$2:$B$5720,$B548)</f>
        <v>4399.71</v>
      </c>
      <c r="F548" s="507">
        <f>SUMIFS('Inst. by Framework &amp; Suppliers'!F$2:F$5720,'Inst. by Framework &amp; Suppliers'!$B$2:$B$5720,$B$2:$B$5336,'Inst. by Framework &amp; Suppliers'!$A$2:$A$5720,$A548)</f>
        <v>11759.52</v>
      </c>
      <c r="G548" s="882">
        <f>SUMIFS('Inst. by Framework &amp; Suppliers'!G$2:G$5720,'Inst. by Framework &amp; Suppliers'!$B$2:$B$5720,$B$2:$B$5336,'Inst. by Framework &amp; Suppliers'!$A$2:$A$5720,$A548)</f>
        <v>0</v>
      </c>
      <c r="H548" s="1444">
        <f>SUMIFS('Inst. by Framework &amp; Suppliers'!H$2:H$5720,'Inst. by Framework &amp; Suppliers'!$B$2:$B$5720,$B$2:$B$5336,'Inst. by Framework &amp; Suppliers'!$A$2:$A$5720,$A548)</f>
        <v>0</v>
      </c>
      <c r="I548" s="1445">
        <f>SUMIFS('Inst. by Framework &amp; Suppliers'!I$2:I$5720,'Inst. by Framework &amp; Suppliers'!$B$2:$B$5720,$B$2:$B$5336,'Inst. by Framework &amp; Suppliers'!$A$2:$A$5720,$A548)</f>
        <v>0</v>
      </c>
      <c r="J548" s="1446">
        <f>SUMIFS('Inst. by Framework &amp; Suppliers'!J$2:J$5720,'Inst. by Framework &amp; Suppliers'!$B$2:$B$5720,$B$2:$B$5336,'Inst. by Framework &amp; Suppliers'!$A$2:$A$5720,$A548)</f>
        <v>0</v>
      </c>
      <c r="K548" s="24">
        <f>SUMIFS('Inst. by Framework &amp; Suppliers'!K$2:K$5720,'Inst. by Framework &amp; Suppliers'!$B$2:$B$5720,$B$2:$B$5336,'Inst. by Framework &amp; Suppliers'!$A$2:$A$5720,$A548)</f>
        <v>0</v>
      </c>
      <c r="L548" s="23">
        <f t="shared" si="40"/>
        <v>0</v>
      </c>
      <c r="M548" s="1592">
        <f>SUMIFS('South West Spends'!$AH$1:$AH$5018,'South West Spends'!$A$1:$A$5018,'Institution by Framework Totals'!B548,'South West Spends'!$C$1:$C$5018,'Institution by Framework Totals'!A548)</f>
        <v>0</v>
      </c>
      <c r="N548" s="1592">
        <f t="shared" si="41"/>
        <v>0</v>
      </c>
      <c r="O548" s="1592">
        <f t="shared" si="42"/>
        <v>0</v>
      </c>
      <c r="P548" s="1592">
        <f t="shared" si="43"/>
        <v>0</v>
      </c>
      <c r="Q548" s="14">
        <f t="shared" si="44"/>
        <v>0</v>
      </c>
    </row>
    <row r="549" spans="1:17" x14ac:dyDescent="0.2">
      <c r="A549" s="26" t="s">
        <v>153</v>
      </c>
      <c r="B549" s="27" t="s">
        <v>18</v>
      </c>
      <c r="C549" s="141">
        <f>VLOOKUP(B549,'Admin Fees.'!$A$1:$C$46,2,FALSE)</f>
        <v>0.02</v>
      </c>
      <c r="D549" s="506">
        <f>SUMIFS('Inst. by Framework &amp; Suppliers'!$D$2:$D$5720,'Inst. by Framework &amp; Suppliers'!$A$2:$A$5720,$A549,'Inst. by Framework &amp; Suppliers'!$B$2:$B$5720,$B549)</f>
        <v>155213.37</v>
      </c>
      <c r="E549" s="507">
        <f>SUMIFS('Inst. by Framework &amp; Suppliers'!$E$2:$E$5720,'Inst. by Framework &amp; Suppliers'!$A$2:$A$5720,$A549,'Inst. by Framework &amp; Suppliers'!$B$2:$B$5720,$B549)</f>
        <v>176295.59999999998</v>
      </c>
      <c r="F549" s="507">
        <f>SUMIFS('Inst. by Framework &amp; Suppliers'!F$2:F$5720,'Inst. by Framework &amp; Suppliers'!$B$2:$B$5720,$B$2:$B$5336,'Inst. by Framework &amp; Suppliers'!$A$2:$A$5720,$A549)</f>
        <v>126449.21</v>
      </c>
      <c r="G549" s="882">
        <f>SUMIFS('Inst. by Framework &amp; Suppliers'!G$2:G$5720,'Inst. by Framework &amp; Suppliers'!$B$2:$B$5720,$B$2:$B$5336,'Inst. by Framework &amp; Suppliers'!$A$2:$A$5720,$A549)</f>
        <v>0</v>
      </c>
      <c r="H549" s="1444">
        <f>SUMIFS('Inst. by Framework &amp; Suppliers'!H$2:H$5720,'Inst. by Framework &amp; Suppliers'!$B$2:$B$5720,$B$2:$B$5336,'Inst. by Framework &amp; Suppliers'!$A$2:$A$5720,$A549)</f>
        <v>0</v>
      </c>
      <c r="I549" s="1445">
        <f>SUMIFS('Inst. by Framework &amp; Suppliers'!I$2:I$5720,'Inst. by Framework &amp; Suppliers'!$B$2:$B$5720,$B$2:$B$5336,'Inst. by Framework &amp; Suppliers'!$A$2:$A$5720,$A549)</f>
        <v>0</v>
      </c>
      <c r="J549" s="1446">
        <f>SUMIFS('Inst. by Framework &amp; Suppliers'!J$2:J$5720,'Inst. by Framework &amp; Suppliers'!$B$2:$B$5720,$B$2:$B$5336,'Inst. by Framework &amp; Suppliers'!$A$2:$A$5720,$A549)</f>
        <v>0</v>
      </c>
      <c r="K549" s="24">
        <f>SUMIFS('Inst. by Framework &amp; Suppliers'!K$2:K$5720,'Inst. by Framework &amp; Suppliers'!$B$2:$B$5720,$B$2:$B$5336,'Inst. by Framework &amp; Suppliers'!$A$2:$A$5720,$A549)</f>
        <v>0</v>
      </c>
      <c r="L549" s="23">
        <f t="shared" si="40"/>
        <v>0</v>
      </c>
      <c r="M549" s="1592">
        <f>SUMIFS('South West Spends'!$AH$1:$AH$5018,'South West Spends'!$A$1:$A$5018,'Institution by Framework Totals'!B549,'South West Spends'!$C$1:$C$5018,'Institution by Framework Totals'!A549)</f>
        <v>0</v>
      </c>
      <c r="N549" s="1592">
        <f t="shared" si="41"/>
        <v>0</v>
      </c>
      <c r="O549" s="1592">
        <f t="shared" si="42"/>
        <v>0</v>
      </c>
      <c r="P549" s="1592">
        <f t="shared" si="43"/>
        <v>0</v>
      </c>
      <c r="Q549" s="14">
        <f t="shared" si="44"/>
        <v>0</v>
      </c>
    </row>
    <row r="550" spans="1:17" x14ac:dyDescent="0.2">
      <c r="A550" s="226" t="s">
        <v>141</v>
      </c>
      <c r="B550" s="27" t="s">
        <v>18</v>
      </c>
      <c r="C550" s="141">
        <f>VLOOKUP(B550,'Admin Fees.'!$A$1:$C$46,2,FALSE)</f>
        <v>0.02</v>
      </c>
      <c r="D550" s="506">
        <f>SUMIFS('Inst. by Framework &amp; Suppliers'!$D$2:$D$5720,'Inst. by Framework &amp; Suppliers'!$A$2:$A$5720,$A550,'Inst. by Framework &amp; Suppliers'!$B$2:$B$5720,$B550)</f>
        <v>70284.499999999971</v>
      </c>
      <c r="E550" s="507">
        <f>SUMIFS('Inst. by Framework &amp; Suppliers'!$E$2:$E$5720,'Inst. by Framework &amp; Suppliers'!$A$2:$A$5720,$A550,'Inst. by Framework &amp; Suppliers'!$B$2:$B$5720,$B550)</f>
        <v>111571.54</v>
      </c>
      <c r="F550" s="507">
        <f>SUMIFS('Inst. by Framework &amp; Suppliers'!F$2:F$5720,'Inst. by Framework &amp; Suppliers'!$B$2:$B$5720,$B$2:$B$5336,'Inst. by Framework &amp; Suppliers'!$A$2:$A$5720,$A550)</f>
        <v>78096.439999999973</v>
      </c>
      <c r="G550" s="882">
        <f>SUMIFS('Inst. by Framework &amp; Suppliers'!G$2:G$5720,'Inst. by Framework &amp; Suppliers'!$B$2:$B$5720,$B$2:$B$5336,'Inst. by Framework &amp; Suppliers'!$A$2:$A$5720,$A550)</f>
        <v>0</v>
      </c>
      <c r="H550" s="1444">
        <f>SUMIFS('Inst. by Framework &amp; Suppliers'!H$2:H$5720,'Inst. by Framework &amp; Suppliers'!$B$2:$B$5720,$B$2:$B$5336,'Inst. by Framework &amp; Suppliers'!$A$2:$A$5720,$A550)</f>
        <v>0</v>
      </c>
      <c r="I550" s="1445">
        <f>SUMIFS('Inst. by Framework &amp; Suppliers'!I$2:I$5720,'Inst. by Framework &amp; Suppliers'!$B$2:$B$5720,$B$2:$B$5336,'Inst. by Framework &amp; Suppliers'!$A$2:$A$5720,$A550)</f>
        <v>0</v>
      </c>
      <c r="J550" s="1446">
        <f>SUMIFS('Inst. by Framework &amp; Suppliers'!J$2:J$5720,'Inst. by Framework &amp; Suppliers'!$B$2:$B$5720,$B$2:$B$5336,'Inst. by Framework &amp; Suppliers'!$A$2:$A$5720,$A550)</f>
        <v>0</v>
      </c>
      <c r="K550" s="24">
        <f>SUMIFS('Inst. by Framework &amp; Suppliers'!K$2:K$5720,'Inst. by Framework &amp; Suppliers'!$B$2:$B$5720,$B$2:$B$5336,'Inst. by Framework &amp; Suppliers'!$A$2:$A$5720,$A550)</f>
        <v>0</v>
      </c>
      <c r="L550" s="23">
        <f t="shared" si="40"/>
        <v>0</v>
      </c>
      <c r="M550" s="1592">
        <f>SUMIFS('South West Spends'!$AH$1:$AH$5018,'South West Spends'!$A$1:$A$5018,'Institution by Framework Totals'!B550,'South West Spends'!$C$1:$C$5018,'Institution by Framework Totals'!A550)</f>
        <v>0</v>
      </c>
      <c r="N550" s="1592">
        <f t="shared" si="41"/>
        <v>0</v>
      </c>
      <c r="O550" s="1592">
        <f t="shared" si="42"/>
        <v>0</v>
      </c>
      <c r="P550" s="1592">
        <f t="shared" si="43"/>
        <v>0</v>
      </c>
      <c r="Q550" s="14">
        <f t="shared" si="44"/>
        <v>0</v>
      </c>
    </row>
    <row r="551" spans="1:17" x14ac:dyDescent="0.2">
      <c r="A551" s="226" t="s">
        <v>142</v>
      </c>
      <c r="B551" s="27" t="s">
        <v>18</v>
      </c>
      <c r="C551" s="141">
        <f>VLOOKUP(B551,'Admin Fees.'!$A$1:$C$46,2,FALSE)</f>
        <v>0.02</v>
      </c>
      <c r="D551" s="506">
        <f>SUMIFS('Inst. by Framework &amp; Suppliers'!$D$2:$D$5720,'Inst. by Framework &amp; Suppliers'!$A$2:$A$5720,$A551,'Inst. by Framework &amp; Suppliers'!$B$2:$B$5720,$B551)</f>
        <v>57889.67</v>
      </c>
      <c r="E551" s="507">
        <f>SUMIFS('Inst. by Framework &amp; Suppliers'!$E$2:$E$5720,'Inst. by Framework &amp; Suppliers'!$A$2:$A$5720,$A551,'Inst. by Framework &amp; Suppliers'!$B$2:$B$5720,$B551)</f>
        <v>70116.37</v>
      </c>
      <c r="F551" s="507">
        <f>SUMIFS('Inst. by Framework &amp; Suppliers'!F$2:F$5720,'Inst. by Framework &amp; Suppliers'!$B$2:$B$5720,$B$2:$B$5336,'Inst. by Framework &amp; Suppliers'!$A$2:$A$5720,$A551)</f>
        <v>73385.109999999971</v>
      </c>
      <c r="G551" s="882">
        <f>SUMIFS('Inst. by Framework &amp; Suppliers'!G$2:G$5720,'Inst. by Framework &amp; Suppliers'!$B$2:$B$5720,$B$2:$B$5336,'Inst. by Framework &amp; Suppliers'!$A$2:$A$5720,$A551)</f>
        <v>0</v>
      </c>
      <c r="H551" s="1444">
        <f>SUMIFS('Inst. by Framework &amp; Suppliers'!H$2:H$5720,'Inst. by Framework &amp; Suppliers'!$B$2:$B$5720,$B$2:$B$5336,'Inst. by Framework &amp; Suppliers'!$A$2:$A$5720,$A551)</f>
        <v>0</v>
      </c>
      <c r="I551" s="1445">
        <f>SUMIFS('Inst. by Framework &amp; Suppliers'!I$2:I$5720,'Inst. by Framework &amp; Suppliers'!$B$2:$B$5720,$B$2:$B$5336,'Inst. by Framework &amp; Suppliers'!$A$2:$A$5720,$A551)</f>
        <v>0</v>
      </c>
      <c r="J551" s="1446">
        <f>SUMIFS('Inst. by Framework &amp; Suppliers'!J$2:J$5720,'Inst. by Framework &amp; Suppliers'!$B$2:$B$5720,$B$2:$B$5336,'Inst. by Framework &amp; Suppliers'!$A$2:$A$5720,$A551)</f>
        <v>0</v>
      </c>
      <c r="K551" s="24">
        <f>SUMIFS('Inst. by Framework &amp; Suppliers'!K$2:K$5720,'Inst. by Framework &amp; Suppliers'!$B$2:$B$5720,$B$2:$B$5336,'Inst. by Framework &amp; Suppliers'!$A$2:$A$5720,$A551)</f>
        <v>0</v>
      </c>
      <c r="L551" s="23">
        <f t="shared" si="40"/>
        <v>0</v>
      </c>
      <c r="M551" s="1592">
        <f>SUMIFS('South West Spends'!$AH$1:$AH$5018,'South West Spends'!$A$1:$A$5018,'Institution by Framework Totals'!B551,'South West Spends'!$C$1:$C$5018,'Institution by Framework Totals'!A551)</f>
        <v>0</v>
      </c>
      <c r="N551" s="1592">
        <f t="shared" si="41"/>
        <v>0</v>
      </c>
      <c r="O551" s="1592">
        <f t="shared" si="42"/>
        <v>0</v>
      </c>
      <c r="P551" s="1592">
        <f t="shared" si="43"/>
        <v>0</v>
      </c>
      <c r="Q551" s="14">
        <f t="shared" si="44"/>
        <v>0</v>
      </c>
    </row>
    <row r="552" spans="1:17" x14ac:dyDescent="0.2">
      <c r="A552" s="226" t="s">
        <v>143</v>
      </c>
      <c r="B552" s="27" t="s">
        <v>18</v>
      </c>
      <c r="C552" s="141">
        <f>VLOOKUP(B552,'Admin Fees.'!$A$1:$C$46,2,FALSE)</f>
        <v>0.02</v>
      </c>
      <c r="D552" s="506">
        <f>SUMIFS('Inst. by Framework &amp; Suppliers'!$D$2:$D$5720,'Inst. by Framework &amp; Suppliers'!$A$2:$A$5720,$A552,'Inst. by Framework &amp; Suppliers'!$B$2:$B$5720,$B552)</f>
        <v>152076.24</v>
      </c>
      <c r="E552" s="507">
        <f>SUMIFS('Inst. by Framework &amp; Suppliers'!$E$2:$E$5720,'Inst. by Framework &amp; Suppliers'!$A$2:$A$5720,$A552,'Inst. by Framework &amp; Suppliers'!$B$2:$B$5720,$B552)</f>
        <v>159957.6099999999</v>
      </c>
      <c r="F552" s="507">
        <f>SUMIFS('Inst. by Framework &amp; Suppliers'!F$2:F$5720,'Inst. by Framework &amp; Suppliers'!$B$2:$B$5720,$B$2:$B$5336,'Inst. by Framework &amp; Suppliers'!$A$2:$A$5720,$A552)</f>
        <v>81673.899999999965</v>
      </c>
      <c r="G552" s="882">
        <f>SUMIFS('Inst. by Framework &amp; Suppliers'!G$2:G$5720,'Inst. by Framework &amp; Suppliers'!$B$2:$B$5720,$B$2:$B$5336,'Inst. by Framework &amp; Suppliers'!$A$2:$A$5720,$A552)</f>
        <v>0</v>
      </c>
      <c r="H552" s="1444">
        <f>SUMIFS('Inst. by Framework &amp; Suppliers'!H$2:H$5720,'Inst. by Framework &amp; Suppliers'!$B$2:$B$5720,$B$2:$B$5336,'Inst. by Framework &amp; Suppliers'!$A$2:$A$5720,$A552)</f>
        <v>0</v>
      </c>
      <c r="I552" s="1445">
        <f>SUMIFS('Inst. by Framework &amp; Suppliers'!I$2:I$5720,'Inst. by Framework &amp; Suppliers'!$B$2:$B$5720,$B$2:$B$5336,'Inst. by Framework &amp; Suppliers'!$A$2:$A$5720,$A552)</f>
        <v>0</v>
      </c>
      <c r="J552" s="1446">
        <f>SUMIFS('Inst. by Framework &amp; Suppliers'!J$2:J$5720,'Inst. by Framework &amp; Suppliers'!$B$2:$B$5720,$B$2:$B$5336,'Inst. by Framework &amp; Suppliers'!$A$2:$A$5720,$A552)</f>
        <v>0</v>
      </c>
      <c r="K552" s="24">
        <f>SUMIFS('Inst. by Framework &amp; Suppliers'!K$2:K$5720,'Inst. by Framework &amp; Suppliers'!$B$2:$B$5720,$B$2:$B$5336,'Inst. by Framework &amp; Suppliers'!$A$2:$A$5720,$A552)</f>
        <v>0</v>
      </c>
      <c r="L552" s="23">
        <f t="shared" si="40"/>
        <v>0</v>
      </c>
      <c r="M552" s="1592">
        <f>SUMIFS('South West Spends'!$AH$1:$AH$5018,'South West Spends'!$A$1:$A$5018,'Institution by Framework Totals'!B552,'South West Spends'!$C$1:$C$5018,'Institution by Framework Totals'!A552)</f>
        <v>0</v>
      </c>
      <c r="N552" s="1592">
        <f t="shared" si="41"/>
        <v>0</v>
      </c>
      <c r="O552" s="1592">
        <f t="shared" si="42"/>
        <v>0</v>
      </c>
      <c r="P552" s="1592">
        <f t="shared" si="43"/>
        <v>0</v>
      </c>
      <c r="Q552" s="14">
        <f t="shared" si="44"/>
        <v>0</v>
      </c>
    </row>
    <row r="553" spans="1:17" x14ac:dyDescent="0.2">
      <c r="A553" s="226" t="s">
        <v>144</v>
      </c>
      <c r="B553" s="27" t="s">
        <v>18</v>
      </c>
      <c r="C553" s="141">
        <f>VLOOKUP(B553,'Admin Fees.'!$A$1:$C$46,2,FALSE)</f>
        <v>0.02</v>
      </c>
      <c r="D553" s="506">
        <f>SUMIFS('Inst. by Framework &amp; Suppliers'!$D$2:$D$5720,'Inst. by Framework &amp; Suppliers'!$A$2:$A$5720,$A553,'Inst. by Framework &amp; Suppliers'!$B$2:$B$5720,$B553)</f>
        <v>64921.86</v>
      </c>
      <c r="E553" s="507">
        <f>SUMIFS('Inst. by Framework &amp; Suppliers'!$E$2:$E$5720,'Inst. by Framework &amp; Suppliers'!$A$2:$A$5720,$A553,'Inst. by Framework &amp; Suppliers'!$B$2:$B$5720,$B553)</f>
        <v>80357.64</v>
      </c>
      <c r="F553" s="507">
        <f>SUMIFS('Inst. by Framework &amp; Suppliers'!F$2:F$5720,'Inst. by Framework &amp; Suppliers'!$B$2:$B$5720,$B$2:$B$5336,'Inst. by Framework &amp; Suppliers'!$A$2:$A$5720,$A553)</f>
        <v>114178.14712000001</v>
      </c>
      <c r="G553" s="882">
        <f>SUMIFS('Inst. by Framework &amp; Suppliers'!G$2:G$5720,'Inst. by Framework &amp; Suppliers'!$B$2:$B$5720,$B$2:$B$5336,'Inst. by Framework &amp; Suppliers'!$A$2:$A$5720,$A553)</f>
        <v>0</v>
      </c>
      <c r="H553" s="1444">
        <f>SUMIFS('Inst. by Framework &amp; Suppliers'!H$2:H$5720,'Inst. by Framework &amp; Suppliers'!$B$2:$B$5720,$B$2:$B$5336,'Inst. by Framework &amp; Suppliers'!$A$2:$A$5720,$A553)</f>
        <v>0</v>
      </c>
      <c r="I553" s="1445">
        <f>SUMIFS('Inst. by Framework &amp; Suppliers'!I$2:I$5720,'Inst. by Framework &amp; Suppliers'!$B$2:$B$5720,$B$2:$B$5336,'Inst. by Framework &amp; Suppliers'!$A$2:$A$5720,$A553)</f>
        <v>0</v>
      </c>
      <c r="J553" s="1446">
        <f>SUMIFS('Inst. by Framework &amp; Suppliers'!J$2:J$5720,'Inst. by Framework &amp; Suppliers'!$B$2:$B$5720,$B$2:$B$5336,'Inst. by Framework &amp; Suppliers'!$A$2:$A$5720,$A553)</f>
        <v>0</v>
      </c>
      <c r="K553" s="24">
        <f>SUMIFS('Inst. by Framework &amp; Suppliers'!K$2:K$5720,'Inst. by Framework &amp; Suppliers'!$B$2:$B$5720,$B$2:$B$5336,'Inst. by Framework &amp; Suppliers'!$A$2:$A$5720,$A553)</f>
        <v>0</v>
      </c>
      <c r="L553" s="23">
        <f t="shared" si="40"/>
        <v>0</v>
      </c>
      <c r="M553" s="1592">
        <f>SUMIFS('South West Spends'!$AH$1:$AH$5018,'South West Spends'!$A$1:$A$5018,'Institution by Framework Totals'!B553,'South West Spends'!$C$1:$C$5018,'Institution by Framework Totals'!A553)</f>
        <v>0</v>
      </c>
      <c r="N553" s="1592">
        <f t="shared" si="41"/>
        <v>0</v>
      </c>
      <c r="O553" s="1592">
        <f t="shared" si="42"/>
        <v>0</v>
      </c>
      <c r="P553" s="1592">
        <f t="shared" si="43"/>
        <v>0</v>
      </c>
      <c r="Q553" s="14">
        <f t="shared" si="44"/>
        <v>0</v>
      </c>
    </row>
    <row r="554" spans="1:17" x14ac:dyDescent="0.2">
      <c r="A554" s="226" t="s">
        <v>170</v>
      </c>
      <c r="B554" s="27" t="s">
        <v>18</v>
      </c>
      <c r="C554" s="141">
        <f>VLOOKUP(B554,'Admin Fees.'!$A$1:$C$46,2,FALSE)</f>
        <v>0.02</v>
      </c>
      <c r="D554" s="506">
        <f>SUMIFS('Inst. by Framework &amp; Suppliers'!$D$2:$D$5720,'Inst. by Framework &amp; Suppliers'!$A$2:$A$5720,$A554,'Inst. by Framework &amp; Suppliers'!$B$2:$B$5720,$B554)</f>
        <v>44561.85</v>
      </c>
      <c r="E554" s="507">
        <f>SUMIFS('Inst. by Framework &amp; Suppliers'!$E$2:$E$5720,'Inst. by Framework &amp; Suppliers'!$A$2:$A$5720,$A554,'Inst. by Framework &amp; Suppliers'!$B$2:$B$5720,$B554)</f>
        <v>89189.87</v>
      </c>
      <c r="F554" s="507">
        <f>SUMIFS('Inst. by Framework &amp; Suppliers'!F$2:F$5720,'Inst. by Framework &amp; Suppliers'!$B$2:$B$5720,$B$2:$B$5336,'Inst. by Framework &amp; Suppliers'!$A$2:$A$5720,$A554)</f>
        <v>86146.790000000008</v>
      </c>
      <c r="G554" s="882">
        <f>SUMIFS('Inst. by Framework &amp; Suppliers'!G$2:G$5720,'Inst. by Framework &amp; Suppliers'!$B$2:$B$5720,$B$2:$B$5336,'Inst. by Framework &amp; Suppliers'!$A$2:$A$5720,$A554)</f>
        <v>0</v>
      </c>
      <c r="H554" s="1444">
        <f>SUMIFS('Inst. by Framework &amp; Suppliers'!H$2:H$5720,'Inst. by Framework &amp; Suppliers'!$B$2:$B$5720,$B$2:$B$5336,'Inst. by Framework &amp; Suppliers'!$A$2:$A$5720,$A554)</f>
        <v>0</v>
      </c>
      <c r="I554" s="1445">
        <f>SUMIFS('Inst. by Framework &amp; Suppliers'!I$2:I$5720,'Inst. by Framework &amp; Suppliers'!$B$2:$B$5720,$B$2:$B$5336,'Inst. by Framework &amp; Suppliers'!$A$2:$A$5720,$A554)</f>
        <v>0</v>
      </c>
      <c r="J554" s="1446">
        <f>SUMIFS('Inst. by Framework &amp; Suppliers'!J$2:J$5720,'Inst. by Framework &amp; Suppliers'!$B$2:$B$5720,$B$2:$B$5336,'Inst. by Framework &amp; Suppliers'!$A$2:$A$5720,$A554)</f>
        <v>0</v>
      </c>
      <c r="K554" s="24">
        <f>SUMIFS('Inst. by Framework &amp; Suppliers'!K$2:K$5720,'Inst. by Framework &amp; Suppliers'!$B$2:$B$5720,$B$2:$B$5336,'Inst. by Framework &amp; Suppliers'!$A$2:$A$5720,$A554)</f>
        <v>0</v>
      </c>
      <c r="L554" s="23">
        <f t="shared" si="40"/>
        <v>0</v>
      </c>
      <c r="M554" s="1592">
        <f>SUMIFS('South West Spends'!$AH$1:$AH$5018,'South West Spends'!$A$1:$A$5018,'Institution by Framework Totals'!B554,'South West Spends'!$C$1:$C$5018,'Institution by Framework Totals'!A554)</f>
        <v>0</v>
      </c>
      <c r="N554" s="1592">
        <f t="shared" si="41"/>
        <v>0</v>
      </c>
      <c r="O554" s="1592">
        <f t="shared" si="42"/>
        <v>0</v>
      </c>
      <c r="P554" s="1592">
        <f t="shared" si="43"/>
        <v>0</v>
      </c>
      <c r="Q554" s="14">
        <f t="shared" si="44"/>
        <v>0</v>
      </c>
    </row>
    <row r="555" spans="1:17" x14ac:dyDescent="0.2">
      <c r="A555" s="226" t="s">
        <v>146</v>
      </c>
      <c r="B555" s="27" t="s">
        <v>18</v>
      </c>
      <c r="C555" s="141">
        <f>VLOOKUP(B555,'Admin Fees.'!$A$1:$C$46,2,FALSE)</f>
        <v>0.02</v>
      </c>
      <c r="D555" s="506">
        <f>SUMIFS('Inst. by Framework &amp; Suppliers'!$D$2:$D$5720,'Inst. by Framework &amp; Suppliers'!$A$2:$A$5720,$A555,'Inst. by Framework &amp; Suppliers'!$B$2:$B$5720,$B555)</f>
        <v>45764.439999999995</v>
      </c>
      <c r="E555" s="507">
        <f>SUMIFS('Inst. by Framework &amp; Suppliers'!$E$2:$E$5720,'Inst. by Framework &amp; Suppliers'!$A$2:$A$5720,$A555,'Inst. by Framework &amp; Suppliers'!$B$2:$B$5720,$B555)</f>
        <v>60751.407999999989</v>
      </c>
      <c r="F555" s="507">
        <f>SUMIFS('Inst. by Framework &amp; Suppliers'!F$2:F$5720,'Inst. by Framework &amp; Suppliers'!$B$2:$B$5720,$B$2:$B$5336,'Inst. by Framework &amp; Suppliers'!$A$2:$A$5720,$A555)</f>
        <v>38724.699999999997</v>
      </c>
      <c r="G555" s="882">
        <f>SUMIFS('Inst. by Framework &amp; Suppliers'!G$2:G$5720,'Inst. by Framework &amp; Suppliers'!$B$2:$B$5720,$B$2:$B$5336,'Inst. by Framework &amp; Suppliers'!$A$2:$A$5720,$A555)</f>
        <v>0</v>
      </c>
      <c r="H555" s="1444">
        <f>SUMIFS('Inst. by Framework &amp; Suppliers'!H$2:H$5720,'Inst. by Framework &amp; Suppliers'!$B$2:$B$5720,$B$2:$B$5336,'Inst. by Framework &amp; Suppliers'!$A$2:$A$5720,$A555)</f>
        <v>0</v>
      </c>
      <c r="I555" s="1445">
        <f>SUMIFS('Inst. by Framework &amp; Suppliers'!I$2:I$5720,'Inst. by Framework &amp; Suppliers'!$B$2:$B$5720,$B$2:$B$5336,'Inst. by Framework &amp; Suppliers'!$A$2:$A$5720,$A555)</f>
        <v>0</v>
      </c>
      <c r="J555" s="1446">
        <f>SUMIFS('Inst. by Framework &amp; Suppliers'!J$2:J$5720,'Inst. by Framework &amp; Suppliers'!$B$2:$B$5720,$B$2:$B$5336,'Inst. by Framework &amp; Suppliers'!$A$2:$A$5720,$A555)</f>
        <v>0</v>
      </c>
      <c r="K555" s="24">
        <f>SUMIFS('Inst. by Framework &amp; Suppliers'!K$2:K$5720,'Inst. by Framework &amp; Suppliers'!$B$2:$B$5720,$B$2:$B$5336,'Inst. by Framework &amp; Suppliers'!$A$2:$A$5720,$A555)</f>
        <v>0</v>
      </c>
      <c r="L555" s="23">
        <f t="shared" si="40"/>
        <v>0</v>
      </c>
      <c r="M555" s="1592">
        <f>SUMIFS('South West Spends'!$AH$1:$AH$5018,'South West Spends'!$A$1:$A$5018,'Institution by Framework Totals'!B555,'South West Spends'!$C$1:$C$5018,'Institution by Framework Totals'!A555)</f>
        <v>0</v>
      </c>
      <c r="N555" s="1592">
        <f t="shared" si="41"/>
        <v>0</v>
      </c>
      <c r="O555" s="1592">
        <f t="shared" si="42"/>
        <v>0</v>
      </c>
      <c r="P555" s="1592">
        <f t="shared" si="43"/>
        <v>0</v>
      </c>
      <c r="Q555" s="14">
        <f t="shared" si="44"/>
        <v>0</v>
      </c>
    </row>
    <row r="556" spans="1:17" x14ac:dyDescent="0.2">
      <c r="A556" s="226" t="s">
        <v>147</v>
      </c>
      <c r="B556" s="27" t="s">
        <v>18</v>
      </c>
      <c r="C556" s="141">
        <f>VLOOKUP(B556,'Admin Fees.'!$A$1:$C$46,2,FALSE)</f>
        <v>0.02</v>
      </c>
      <c r="D556" s="506">
        <f>SUMIFS('Inst. by Framework &amp; Suppliers'!$D$2:$D$5720,'Inst. by Framework &amp; Suppliers'!$A$2:$A$5720,$A556,'Inst. by Framework &amp; Suppliers'!$B$2:$B$5720,$B556)</f>
        <v>667.99</v>
      </c>
      <c r="E556" s="507">
        <f>SUMIFS('Inst. by Framework &amp; Suppliers'!$E$2:$E$5720,'Inst. by Framework &amp; Suppliers'!$A$2:$A$5720,$A556,'Inst. by Framework &amp; Suppliers'!$B$2:$B$5720,$B556)</f>
        <v>144.25</v>
      </c>
      <c r="F556" s="507">
        <f>SUMIFS('Inst. by Framework &amp; Suppliers'!F$2:F$5720,'Inst. by Framework &amp; Suppliers'!$B$2:$B$5720,$B$2:$B$5336,'Inst. by Framework &amp; Suppliers'!$A$2:$A$5720,$A556)</f>
        <v>0</v>
      </c>
      <c r="G556" s="882">
        <f>SUMIFS('Inst. by Framework &amp; Suppliers'!G$2:G$5720,'Inst. by Framework &amp; Suppliers'!$B$2:$B$5720,$B$2:$B$5336,'Inst. by Framework &amp; Suppliers'!$A$2:$A$5720,$A556)</f>
        <v>0</v>
      </c>
      <c r="H556" s="1444">
        <f>SUMIFS('Inst. by Framework &amp; Suppliers'!H$2:H$5720,'Inst. by Framework &amp; Suppliers'!$B$2:$B$5720,$B$2:$B$5336,'Inst. by Framework &amp; Suppliers'!$A$2:$A$5720,$A556)</f>
        <v>0</v>
      </c>
      <c r="I556" s="1445">
        <f>SUMIFS('Inst. by Framework &amp; Suppliers'!I$2:I$5720,'Inst. by Framework &amp; Suppliers'!$B$2:$B$5720,$B$2:$B$5336,'Inst. by Framework &amp; Suppliers'!$A$2:$A$5720,$A556)</f>
        <v>0</v>
      </c>
      <c r="J556" s="1446">
        <f>SUMIFS('Inst. by Framework &amp; Suppliers'!J$2:J$5720,'Inst. by Framework &amp; Suppliers'!$B$2:$B$5720,$B$2:$B$5336,'Inst. by Framework &amp; Suppliers'!$A$2:$A$5720,$A556)</f>
        <v>0</v>
      </c>
      <c r="K556" s="24">
        <f>SUMIFS('Inst. by Framework &amp; Suppliers'!K$2:K$5720,'Inst. by Framework &amp; Suppliers'!$B$2:$B$5720,$B$2:$B$5336,'Inst. by Framework &amp; Suppliers'!$A$2:$A$5720,$A556)</f>
        <v>0</v>
      </c>
      <c r="L556" s="23">
        <f t="shared" si="40"/>
        <v>0</v>
      </c>
      <c r="M556" s="1592">
        <f>SUMIFS('South West Spends'!$AH$1:$AH$5018,'South West Spends'!$A$1:$A$5018,'Institution by Framework Totals'!B556,'South West Spends'!$C$1:$C$5018,'Institution by Framework Totals'!A556)</f>
        <v>0</v>
      </c>
      <c r="N556" s="1592">
        <f t="shared" si="41"/>
        <v>0</v>
      </c>
      <c r="O556" s="1592">
        <f t="shared" si="42"/>
        <v>0</v>
      </c>
      <c r="P556" s="1592">
        <f t="shared" si="43"/>
        <v>0</v>
      </c>
      <c r="Q556" s="14">
        <f t="shared" si="44"/>
        <v>0</v>
      </c>
    </row>
    <row r="557" spans="1:17" x14ac:dyDescent="0.2">
      <c r="A557" s="275" t="s">
        <v>154</v>
      </c>
      <c r="B557" s="27" t="s">
        <v>18</v>
      </c>
      <c r="C557" s="141">
        <f>VLOOKUP(B557,'Admin Fees.'!$A$1:$C$46,2,FALSE)</f>
        <v>0.02</v>
      </c>
      <c r="D557" s="506">
        <f>SUMIFS('Inst. by Framework &amp; Suppliers'!$D$2:$D$5720,'Inst. by Framework &amp; Suppliers'!$A$2:$A$5720,$A557,'Inst. by Framework &amp; Suppliers'!$B$2:$B$5720,$B557)</f>
        <v>0</v>
      </c>
      <c r="E557" s="507">
        <f>SUMIFS('Inst. by Framework &amp; Suppliers'!$E$2:$E$5720,'Inst. by Framework &amp; Suppliers'!$A$2:$A$5720,$A557,'Inst. by Framework &amp; Suppliers'!$B$2:$B$5720,$B557)</f>
        <v>815.65</v>
      </c>
      <c r="F557" s="507">
        <f>SUMIFS('Inst. by Framework &amp; Suppliers'!F$2:F$5720,'Inst. by Framework &amp; Suppliers'!$B$2:$B$5720,$B$2:$B$5336,'Inst. by Framework &amp; Suppliers'!$A$2:$A$5720,$A557)</f>
        <v>657.6</v>
      </c>
      <c r="G557" s="882">
        <f>SUMIFS('Inst. by Framework &amp; Suppliers'!G$2:G$5720,'Inst. by Framework &amp; Suppliers'!$B$2:$B$5720,$B$2:$B$5336,'Inst. by Framework &amp; Suppliers'!$A$2:$A$5720,$A557)</f>
        <v>0</v>
      </c>
      <c r="H557" s="1444">
        <f>SUMIFS('Inst. by Framework &amp; Suppliers'!H$2:H$5720,'Inst. by Framework &amp; Suppliers'!$B$2:$B$5720,$B$2:$B$5336,'Inst. by Framework &amp; Suppliers'!$A$2:$A$5720,$A557)</f>
        <v>0</v>
      </c>
      <c r="I557" s="1445">
        <f>SUMIFS('Inst. by Framework &amp; Suppliers'!I$2:I$5720,'Inst. by Framework &amp; Suppliers'!$B$2:$B$5720,$B$2:$B$5336,'Inst. by Framework &amp; Suppliers'!$A$2:$A$5720,$A557)</f>
        <v>0</v>
      </c>
      <c r="J557" s="1446">
        <f>SUMIFS('Inst. by Framework &amp; Suppliers'!J$2:J$5720,'Inst. by Framework &amp; Suppliers'!$B$2:$B$5720,$B$2:$B$5336,'Inst. by Framework &amp; Suppliers'!$A$2:$A$5720,$A557)</f>
        <v>0</v>
      </c>
      <c r="K557" s="24">
        <f>SUMIFS('Inst. by Framework &amp; Suppliers'!K$2:K$5720,'Inst. by Framework &amp; Suppliers'!$B$2:$B$5720,$B$2:$B$5336,'Inst. by Framework &amp; Suppliers'!$A$2:$A$5720,$A557)</f>
        <v>0</v>
      </c>
      <c r="L557" s="23">
        <f t="shared" si="40"/>
        <v>0</v>
      </c>
      <c r="M557" s="1592">
        <f>SUMIFS('South West Spends'!$AH$1:$AH$5018,'South West Spends'!$A$1:$A$5018,'Institution by Framework Totals'!B557,'South West Spends'!$C$1:$C$5018,'Institution by Framework Totals'!A557)</f>
        <v>0</v>
      </c>
      <c r="N557" s="1592">
        <f t="shared" si="41"/>
        <v>0</v>
      </c>
      <c r="O557" s="1592">
        <f t="shared" si="42"/>
        <v>0</v>
      </c>
      <c r="P557" s="1592">
        <f t="shared" si="43"/>
        <v>0</v>
      </c>
      <c r="Q557" s="14">
        <f t="shared" si="44"/>
        <v>0</v>
      </c>
    </row>
    <row r="558" spans="1:17" x14ac:dyDescent="0.2">
      <c r="A558" s="282" t="s">
        <v>125</v>
      </c>
      <c r="B558" s="27" t="s">
        <v>207</v>
      </c>
      <c r="C558" s="141">
        <f>VLOOKUP(B558,'Admin Fees.'!$A$1:$C$46,2,FALSE)</f>
        <v>0.01</v>
      </c>
      <c r="D558" s="506">
        <f>SUMIFS('Inst. by Framework &amp; Suppliers'!$D$2:$D$5720,'Inst. by Framework &amp; Suppliers'!$A$2:$A$5720,$A558,'Inst. by Framework &amp; Suppliers'!$B$2:$B$5720,$B558)</f>
        <v>0</v>
      </c>
      <c r="E558" s="507">
        <f>SUMIFS('Inst. by Framework &amp; Suppliers'!$E$2:$E$5720,'Inst. by Framework &amp; Suppliers'!$A$2:$A$5720,$A558,'Inst. by Framework &amp; Suppliers'!$B$2:$B$5720,$B558)</f>
        <v>0</v>
      </c>
      <c r="F558" s="507">
        <f>SUMIFS('Inst. by Framework &amp; Suppliers'!F$2:F$5720,'Inst. by Framework &amp; Suppliers'!$B$2:$B$5720,$B$2:$B$5336,'Inst. by Framework &amp; Suppliers'!$A$2:$A$5720,$A558)</f>
        <v>258.48</v>
      </c>
      <c r="G558" s="882">
        <f>SUMIFS('Inst. by Framework &amp; Suppliers'!G$2:G$5720,'Inst. by Framework &amp; Suppliers'!$B$2:$B$5720,$B$2:$B$5336,'Inst. by Framework &amp; Suppliers'!$A$2:$A$5720,$A558)</f>
        <v>3897.3</v>
      </c>
      <c r="H558" s="1444">
        <f>SUMIFS('Inst. by Framework &amp; Suppliers'!H$2:H$5720,'Inst. by Framework &amp; Suppliers'!$B$2:$B$5720,$B$2:$B$5336,'Inst. by Framework &amp; Suppliers'!$A$2:$A$5720,$A558)</f>
        <v>1219.02</v>
      </c>
      <c r="I558" s="1445">
        <f>SUMIFS('Inst. by Framework &amp; Suppliers'!I$2:I$5720,'Inst. by Framework &amp; Suppliers'!$B$2:$B$5720,$B$2:$B$5336,'Inst. by Framework &amp; Suppliers'!$A$2:$A$5720,$A558)</f>
        <v>1121.2600000000002</v>
      </c>
      <c r="J558" s="1446">
        <f>SUMIFS('Inst. by Framework &amp; Suppliers'!J$2:J$5720,'Inst. by Framework &amp; Suppliers'!$B$2:$B$5720,$B$2:$B$5336,'Inst. by Framework &amp; Suppliers'!$A$2:$A$5720,$A558)</f>
        <v>726.92</v>
      </c>
      <c r="K558" s="24">
        <f>SUMIFS('Inst. by Framework &amp; Suppliers'!K$2:K$5720,'Inst. by Framework &amp; Suppliers'!$B$2:$B$5720,$B$2:$B$5336,'Inst. by Framework &amp; Suppliers'!$A$2:$A$5720,$A558)</f>
        <v>1210.57</v>
      </c>
      <c r="L558" s="23">
        <f t="shared" si="40"/>
        <v>9.8134200000000007</v>
      </c>
      <c r="M558" s="1592">
        <f>SUMIFS('South West Spends'!$AH$1:$AH$5018,'South West Spends'!$A$1:$A$5018,'Institution by Framework Totals'!B558,'South West Spends'!$C$1:$C$5018,'Institution by Framework Totals'!A558)</f>
        <v>483.65</v>
      </c>
      <c r="N558" s="1592">
        <f t="shared" si="41"/>
        <v>4.8365</v>
      </c>
      <c r="O558" s="1592">
        <f t="shared" si="42"/>
        <v>726.92</v>
      </c>
      <c r="P558" s="1592">
        <f t="shared" si="43"/>
        <v>9.8134200000000007</v>
      </c>
      <c r="Q558" s="14">
        <f t="shared" si="44"/>
        <v>14.649920000000002</v>
      </c>
    </row>
    <row r="559" spans="1:17" x14ac:dyDescent="0.2">
      <c r="A559" s="226" t="s">
        <v>126</v>
      </c>
      <c r="B559" s="27" t="s">
        <v>207</v>
      </c>
      <c r="C559" s="141">
        <f>VLOOKUP(B559,'Admin Fees.'!$A$1:$C$46,2,FALSE)</f>
        <v>0.01</v>
      </c>
      <c r="D559" s="506">
        <f>SUMIFS('Inst. by Framework &amp; Suppliers'!$D$2:$D$5720,'Inst. by Framework &amp; Suppliers'!$A$2:$A$5720,$A559,'Inst. by Framework &amp; Suppliers'!$B$2:$B$5720,$B559)</f>
        <v>0</v>
      </c>
      <c r="E559" s="507">
        <f>SUMIFS('Inst. by Framework &amp; Suppliers'!$E$2:$E$5720,'Inst. by Framework &amp; Suppliers'!$A$2:$A$5720,$A559,'Inst. by Framework &amp; Suppliers'!$B$2:$B$5720,$B559)</f>
        <v>0</v>
      </c>
      <c r="F559" s="507">
        <f>SUMIFS('Inst. by Framework &amp; Suppliers'!F$2:F$5720,'Inst. by Framework &amp; Suppliers'!$B$2:$B$5720,$B$2:$B$5336,'Inst. by Framework &amp; Suppliers'!$A$2:$A$5720,$A559)</f>
        <v>21846.420000000002</v>
      </c>
      <c r="G559" s="882">
        <f>SUMIFS('Inst. by Framework &amp; Suppliers'!G$2:G$5720,'Inst. by Framework &amp; Suppliers'!$B$2:$B$5720,$B$2:$B$5336,'Inst. by Framework &amp; Suppliers'!$A$2:$A$5720,$A559)</f>
        <v>68745.240000000005</v>
      </c>
      <c r="H559" s="1444">
        <f>SUMIFS('Inst. by Framework &amp; Suppliers'!H$2:H$5720,'Inst. by Framework &amp; Suppliers'!$B$2:$B$5720,$B$2:$B$5336,'Inst. by Framework &amp; Suppliers'!$A$2:$A$5720,$A559)</f>
        <v>65775.429999999993</v>
      </c>
      <c r="I559" s="1445">
        <f>SUMIFS('Inst. by Framework &amp; Suppliers'!I$2:I$5720,'Inst. by Framework &amp; Suppliers'!$B$2:$B$5720,$B$2:$B$5336,'Inst. by Framework &amp; Suppliers'!$A$2:$A$5720,$A559)</f>
        <v>52508.350000000006</v>
      </c>
      <c r="J559" s="1446">
        <f>SUMIFS('Inst. by Framework &amp; Suppliers'!J$2:J$5720,'Inst. by Framework &amp; Suppliers'!$B$2:$B$5720,$B$2:$B$5336,'Inst. by Framework &amp; Suppliers'!$A$2:$A$5720,$A559)</f>
        <v>138.78</v>
      </c>
      <c r="K559" s="24">
        <f>SUMIFS('Inst. by Framework &amp; Suppliers'!K$2:K$5720,'Inst. by Framework &amp; Suppliers'!$B$2:$B$5720,$B$2:$B$5336,'Inst. by Framework &amp; Suppliers'!$A$2:$A$5720,$A559)</f>
        <v>9725.7800000000007</v>
      </c>
      <c r="L559" s="23">
        <f t="shared" si="40"/>
        <v>1.8735300000000001</v>
      </c>
      <c r="M559" s="1592">
        <f>SUMIFS('South West Spends'!$AH$1:$AH$5018,'South West Spends'!$A$1:$A$5018,'Institution by Framework Totals'!B559,'South West Spends'!$C$1:$C$5018,'Institution by Framework Totals'!A559)</f>
        <v>9587</v>
      </c>
      <c r="N559" s="1592">
        <f t="shared" si="41"/>
        <v>95.87</v>
      </c>
      <c r="O559" s="1592">
        <f t="shared" si="42"/>
        <v>138.78000000000065</v>
      </c>
      <c r="P559" s="1592">
        <f t="shared" si="43"/>
        <v>1.873530000000009</v>
      </c>
      <c r="Q559" s="14">
        <f t="shared" si="44"/>
        <v>97.743530000000007</v>
      </c>
    </row>
    <row r="560" spans="1:17" x14ac:dyDescent="0.2">
      <c r="A560" s="226" t="s">
        <v>159</v>
      </c>
      <c r="B560" s="27" t="s">
        <v>207</v>
      </c>
      <c r="C560" s="141">
        <f>VLOOKUP(B560,'Admin Fees.'!$A$1:$C$46,2,FALSE)</f>
        <v>0.01</v>
      </c>
      <c r="D560" s="506">
        <f>SUMIFS('Inst. by Framework &amp; Suppliers'!$D$2:$D$5720,'Inst. by Framework &amp; Suppliers'!$A$2:$A$5720,$A560,'Inst. by Framework &amp; Suppliers'!$B$2:$B$5720,$B560)</f>
        <v>0</v>
      </c>
      <c r="E560" s="507">
        <f>SUMIFS('Inst. by Framework &amp; Suppliers'!$E$2:$E$5720,'Inst. by Framework &amp; Suppliers'!$A$2:$A$5720,$A560,'Inst. by Framework &amp; Suppliers'!$B$2:$B$5720,$B560)</f>
        <v>0</v>
      </c>
      <c r="F560" s="507">
        <f>SUMIFS('Inst. by Framework &amp; Suppliers'!F$2:F$5720,'Inst. by Framework &amp; Suppliers'!$B$2:$B$5720,$B$2:$B$5336,'Inst. by Framework &amp; Suppliers'!$A$2:$A$5720,$A560)</f>
        <v>1016</v>
      </c>
      <c r="G560" s="882">
        <f>SUMIFS('Inst. by Framework &amp; Suppliers'!G$2:G$5720,'Inst. by Framework &amp; Suppliers'!$B$2:$B$5720,$B$2:$B$5336,'Inst. by Framework &amp; Suppliers'!$A$2:$A$5720,$A560)</f>
        <v>1686</v>
      </c>
      <c r="H560" s="1444">
        <f>SUMIFS('Inst. by Framework &amp; Suppliers'!H$2:H$5720,'Inst. by Framework &amp; Suppliers'!$B$2:$B$5720,$B$2:$B$5336,'Inst. by Framework &amp; Suppliers'!$A$2:$A$5720,$A560)</f>
        <v>1910</v>
      </c>
      <c r="I560" s="1445">
        <f>SUMIFS('Inst. by Framework &amp; Suppliers'!I$2:I$5720,'Inst. by Framework &amp; Suppliers'!$B$2:$B$5720,$B$2:$B$5336,'Inst. by Framework &amp; Suppliers'!$A$2:$A$5720,$A560)</f>
        <v>0</v>
      </c>
      <c r="J560" s="1446">
        <f>SUMIFS('Inst. by Framework &amp; Suppliers'!J$2:J$5720,'Inst. by Framework &amp; Suppliers'!$B$2:$B$5720,$B$2:$B$5336,'Inst. by Framework &amp; Suppliers'!$A$2:$A$5720,$A560)</f>
        <v>0</v>
      </c>
      <c r="K560" s="24">
        <f>SUMIFS('Inst. by Framework &amp; Suppliers'!K$2:K$5720,'Inst. by Framework &amp; Suppliers'!$B$2:$B$5720,$B$2:$B$5336,'Inst. by Framework &amp; Suppliers'!$A$2:$A$5720,$A560)</f>
        <v>0</v>
      </c>
      <c r="L560" s="23">
        <f t="shared" si="40"/>
        <v>0</v>
      </c>
      <c r="M560" s="1592">
        <f>SUMIFS('South West Spends'!$AH$1:$AH$5018,'South West Spends'!$A$1:$A$5018,'Institution by Framework Totals'!B560,'South West Spends'!$C$1:$C$5018,'Institution by Framework Totals'!A560)</f>
        <v>0</v>
      </c>
      <c r="N560" s="1592">
        <f t="shared" si="41"/>
        <v>0</v>
      </c>
      <c r="O560" s="1592">
        <f t="shared" si="42"/>
        <v>0</v>
      </c>
      <c r="P560" s="1592">
        <f t="shared" si="43"/>
        <v>0</v>
      </c>
      <c r="Q560" s="14">
        <f t="shared" si="44"/>
        <v>0</v>
      </c>
    </row>
    <row r="561" spans="1:17" x14ac:dyDescent="0.2">
      <c r="A561" s="226" t="s">
        <v>127</v>
      </c>
      <c r="B561" s="27" t="s">
        <v>207</v>
      </c>
      <c r="C561" s="141">
        <f>VLOOKUP(B561,'Admin Fees.'!$A$1:$C$46,2,FALSE)</f>
        <v>0.01</v>
      </c>
      <c r="D561" s="506">
        <f>SUMIFS('Inst. by Framework &amp; Suppliers'!$D$2:$D$5720,'Inst. by Framework &amp; Suppliers'!$A$2:$A$5720,$A561,'Inst. by Framework &amp; Suppliers'!$B$2:$B$5720,$B561)</f>
        <v>0</v>
      </c>
      <c r="E561" s="507">
        <f>SUMIFS('Inst. by Framework &amp; Suppliers'!$E$2:$E$5720,'Inst. by Framework &amp; Suppliers'!$A$2:$A$5720,$A561,'Inst. by Framework &amp; Suppliers'!$B$2:$B$5720,$B561)</f>
        <v>0</v>
      </c>
      <c r="F561" s="507">
        <f>SUMIFS('Inst. by Framework &amp; Suppliers'!F$2:F$5720,'Inst. by Framework &amp; Suppliers'!$B$2:$B$5720,$B$2:$B$5336,'Inst. by Framework &amp; Suppliers'!$A$2:$A$5720,$A561)</f>
        <v>19720.604999999996</v>
      </c>
      <c r="G561" s="882">
        <f>SUMIFS('Inst. by Framework &amp; Suppliers'!G$2:G$5720,'Inst. by Framework &amp; Suppliers'!$B$2:$B$5720,$B$2:$B$5336,'Inst. by Framework &amp; Suppliers'!$A$2:$A$5720,$A561)</f>
        <v>38834.717499999984</v>
      </c>
      <c r="H561" s="1444">
        <f>SUMIFS('Inst. by Framework &amp; Suppliers'!H$2:H$5720,'Inst. by Framework &amp; Suppliers'!$B$2:$B$5720,$B$2:$B$5336,'Inst. by Framework &amp; Suppliers'!$A$2:$A$5720,$A561)</f>
        <v>7125.8099999999995</v>
      </c>
      <c r="I561" s="1445">
        <f>SUMIFS('Inst. by Framework &amp; Suppliers'!I$2:I$5720,'Inst. by Framework &amp; Suppliers'!$B$2:$B$5720,$B$2:$B$5336,'Inst. by Framework &amp; Suppliers'!$A$2:$A$5720,$A561)</f>
        <v>6541.4500000000007</v>
      </c>
      <c r="J561" s="1446">
        <f>SUMIFS('Inst. by Framework &amp; Suppliers'!J$2:J$5720,'Inst. by Framework &amp; Suppliers'!$B$2:$B$5720,$B$2:$B$5336,'Inst. by Framework &amp; Suppliers'!$A$2:$A$5720,$A561)</f>
        <v>0</v>
      </c>
      <c r="K561" s="24">
        <f>SUMIFS('Inst. by Framework &amp; Suppliers'!K$2:K$5720,'Inst. by Framework &amp; Suppliers'!$B$2:$B$5720,$B$2:$B$5336,'Inst. by Framework &amp; Suppliers'!$A$2:$A$5720,$A561)</f>
        <v>976.2</v>
      </c>
      <c r="L561" s="23">
        <f t="shared" si="40"/>
        <v>0</v>
      </c>
      <c r="M561" s="1592">
        <f>SUMIFS('South West Spends'!$AH$1:$AH$5018,'South West Spends'!$A$1:$A$5018,'Institution by Framework Totals'!B561,'South West Spends'!$C$1:$C$5018,'Institution by Framework Totals'!A561)</f>
        <v>976.2</v>
      </c>
      <c r="N561" s="1592">
        <f t="shared" si="41"/>
        <v>9.7620000000000005</v>
      </c>
      <c r="O561" s="1592">
        <f t="shared" si="42"/>
        <v>0</v>
      </c>
      <c r="P561" s="1592">
        <f t="shared" si="43"/>
        <v>0</v>
      </c>
      <c r="Q561" s="14">
        <f t="shared" si="44"/>
        <v>9.7620000000000005</v>
      </c>
    </row>
    <row r="562" spans="1:17" x14ac:dyDescent="0.2">
      <c r="A562" s="226" t="s">
        <v>150</v>
      </c>
      <c r="B562" s="27" t="s">
        <v>207</v>
      </c>
      <c r="C562" s="141">
        <f>VLOOKUP(B562,'Admin Fees.'!$A$1:$C$46,2,FALSE)</f>
        <v>0.01</v>
      </c>
      <c r="D562" s="506">
        <f>SUMIFS('Inst. by Framework &amp; Suppliers'!$D$2:$D$5720,'Inst. by Framework &amp; Suppliers'!$A$2:$A$5720,$A562,'Inst. by Framework &amp; Suppliers'!$B$2:$B$5720,$B562)</f>
        <v>0</v>
      </c>
      <c r="E562" s="507">
        <f>SUMIFS('Inst. by Framework &amp; Suppliers'!$E$2:$E$5720,'Inst. by Framework &amp; Suppliers'!$A$2:$A$5720,$A562,'Inst. by Framework &amp; Suppliers'!$B$2:$B$5720,$B562)</f>
        <v>0</v>
      </c>
      <c r="F562" s="507">
        <f>SUMIFS('Inst. by Framework &amp; Suppliers'!F$2:F$5720,'Inst. by Framework &amp; Suppliers'!$B$2:$B$5720,$B$2:$B$5336,'Inst. by Framework &amp; Suppliers'!$A$2:$A$5720,$A562)</f>
        <v>2523.1999999999998</v>
      </c>
      <c r="G562" s="882">
        <f>SUMIFS('Inst. by Framework &amp; Suppliers'!G$2:G$5720,'Inst. by Framework &amp; Suppliers'!$B$2:$B$5720,$B$2:$B$5336,'Inst. by Framework &amp; Suppliers'!$A$2:$A$5720,$A562)</f>
        <v>37989.29</v>
      </c>
      <c r="H562" s="1444">
        <f>SUMIFS('Inst. by Framework &amp; Suppliers'!H$2:H$5720,'Inst. by Framework &amp; Suppliers'!$B$2:$B$5720,$B$2:$B$5336,'Inst. by Framework &amp; Suppliers'!$A$2:$A$5720,$A562)</f>
        <v>81505.149999999994</v>
      </c>
      <c r="I562" s="1445">
        <f>SUMIFS('Inst. by Framework &amp; Suppliers'!I$2:I$5720,'Inst. by Framework &amp; Suppliers'!$B$2:$B$5720,$B$2:$B$5336,'Inst. by Framework &amp; Suppliers'!$A$2:$A$5720,$A562)</f>
        <v>47477.990000000005</v>
      </c>
      <c r="J562" s="1446">
        <f>SUMIFS('Inst. by Framework &amp; Suppliers'!J$2:J$5720,'Inst. by Framework &amp; Suppliers'!$B$2:$B$5720,$B$2:$B$5336,'Inst. by Framework &amp; Suppliers'!$A$2:$A$5720,$A562)</f>
        <v>0</v>
      </c>
      <c r="K562" s="24">
        <f>SUMIFS('Inst. by Framework &amp; Suppliers'!K$2:K$5720,'Inst. by Framework &amp; Suppliers'!$B$2:$B$5720,$B$2:$B$5336,'Inst. by Framework &amp; Suppliers'!$A$2:$A$5720,$A562)</f>
        <v>6069.75</v>
      </c>
      <c r="L562" s="23">
        <f t="shared" si="40"/>
        <v>0</v>
      </c>
      <c r="M562" s="1592">
        <f>SUMIFS('South West Spends'!$AH$1:$AH$5018,'South West Spends'!$A$1:$A$5018,'Institution by Framework Totals'!B562,'South West Spends'!$C$1:$C$5018,'Institution by Framework Totals'!A562)</f>
        <v>6069.75</v>
      </c>
      <c r="N562" s="1592">
        <f t="shared" si="41"/>
        <v>60.697499999999998</v>
      </c>
      <c r="O562" s="1592">
        <f t="shared" si="42"/>
        <v>0</v>
      </c>
      <c r="P562" s="1592">
        <f t="shared" si="43"/>
        <v>0</v>
      </c>
      <c r="Q562" s="14">
        <f t="shared" si="44"/>
        <v>60.697499999999998</v>
      </c>
    </row>
    <row r="563" spans="1:17" x14ac:dyDescent="0.2">
      <c r="A563" s="226" t="s">
        <v>162</v>
      </c>
      <c r="B563" s="27" t="s">
        <v>207</v>
      </c>
      <c r="C563" s="141">
        <f>VLOOKUP(B563,'Admin Fees.'!$A$1:$C$46,2,FALSE)</f>
        <v>0.01</v>
      </c>
      <c r="D563" s="506">
        <f>SUMIFS('Inst. by Framework &amp; Suppliers'!$D$2:$D$5720,'Inst. by Framework &amp; Suppliers'!$A$2:$A$5720,$A563,'Inst. by Framework &amp; Suppliers'!$B$2:$B$5720,$B563)</f>
        <v>0</v>
      </c>
      <c r="E563" s="507">
        <f>SUMIFS('Inst. by Framework &amp; Suppliers'!$E$2:$E$5720,'Inst. by Framework &amp; Suppliers'!$A$2:$A$5720,$A563,'Inst. by Framework &amp; Suppliers'!$B$2:$B$5720,$B563)</f>
        <v>0</v>
      </c>
      <c r="F563" s="507">
        <f>SUMIFS('Inst. by Framework &amp; Suppliers'!F$2:F$5720,'Inst. by Framework &amp; Suppliers'!$B$2:$B$5720,$B$2:$B$5336,'Inst. by Framework &amp; Suppliers'!$A$2:$A$5720,$A563)</f>
        <v>3096.8799999999997</v>
      </c>
      <c r="G563" s="882">
        <f>SUMIFS('Inst. by Framework &amp; Suppliers'!G$2:G$5720,'Inst. by Framework &amp; Suppliers'!$B$2:$B$5720,$B$2:$B$5336,'Inst. by Framework &amp; Suppliers'!$A$2:$A$5720,$A563)</f>
        <v>12012.42</v>
      </c>
      <c r="H563" s="1444">
        <f>SUMIFS('Inst. by Framework &amp; Suppliers'!H$2:H$5720,'Inst. by Framework &amp; Suppliers'!$B$2:$B$5720,$B$2:$B$5336,'Inst. by Framework &amp; Suppliers'!$A$2:$A$5720,$A563)</f>
        <v>9858.44</v>
      </c>
      <c r="I563" s="1445">
        <f>SUMIFS('Inst. by Framework &amp; Suppliers'!I$2:I$5720,'Inst. by Framework &amp; Suppliers'!$B$2:$B$5720,$B$2:$B$5336,'Inst. by Framework &amp; Suppliers'!$A$2:$A$5720,$A563)</f>
        <v>7101.49</v>
      </c>
      <c r="J563" s="1446">
        <f>SUMIFS('Inst. by Framework &amp; Suppliers'!J$2:J$5720,'Inst. by Framework &amp; Suppliers'!$B$2:$B$5720,$B$2:$B$5336,'Inst. by Framework &amp; Suppliers'!$A$2:$A$5720,$A563)</f>
        <v>0</v>
      </c>
      <c r="K563" s="24">
        <f>SUMIFS('Inst. by Framework &amp; Suppliers'!K$2:K$5720,'Inst. by Framework &amp; Suppliers'!$B$2:$B$5720,$B$2:$B$5336,'Inst. by Framework &amp; Suppliers'!$A$2:$A$5720,$A563)</f>
        <v>0</v>
      </c>
      <c r="L563" s="23">
        <f t="shared" si="40"/>
        <v>0</v>
      </c>
      <c r="M563" s="1592">
        <f>SUMIFS('South West Spends'!$AH$1:$AH$5018,'South West Spends'!$A$1:$A$5018,'Institution by Framework Totals'!B563,'South West Spends'!$C$1:$C$5018,'Institution by Framework Totals'!A563)</f>
        <v>0</v>
      </c>
      <c r="N563" s="1592">
        <f t="shared" si="41"/>
        <v>0</v>
      </c>
      <c r="O563" s="1592">
        <f t="shared" si="42"/>
        <v>0</v>
      </c>
      <c r="P563" s="1592">
        <f t="shared" si="43"/>
        <v>0</v>
      </c>
      <c r="Q563" s="14">
        <f t="shared" si="44"/>
        <v>0</v>
      </c>
    </row>
    <row r="564" spans="1:17" x14ac:dyDescent="0.2">
      <c r="A564" s="226" t="s">
        <v>131</v>
      </c>
      <c r="B564" s="27" t="s">
        <v>207</v>
      </c>
      <c r="C564" s="141">
        <f>VLOOKUP(B564,'Admin Fees.'!$A$1:$C$46,2,FALSE)</f>
        <v>0.01</v>
      </c>
      <c r="D564" s="506">
        <f>SUMIFS('Inst. by Framework &amp; Suppliers'!$D$2:$D$5720,'Inst. by Framework &amp; Suppliers'!$A$2:$A$5720,$A564,'Inst. by Framework &amp; Suppliers'!$B$2:$B$5720,$B564)</f>
        <v>0</v>
      </c>
      <c r="E564" s="507">
        <f>SUMIFS('Inst. by Framework &amp; Suppliers'!$E$2:$E$5720,'Inst. by Framework &amp; Suppliers'!$A$2:$A$5720,$A564,'Inst. by Framework &amp; Suppliers'!$B$2:$B$5720,$B564)</f>
        <v>0</v>
      </c>
      <c r="F564" s="507">
        <f>SUMIFS('Inst. by Framework &amp; Suppliers'!F$2:F$5720,'Inst. by Framework &amp; Suppliers'!$B$2:$B$5720,$B$2:$B$5336,'Inst. by Framework &amp; Suppliers'!$A$2:$A$5720,$A564)</f>
        <v>13516.610000000002</v>
      </c>
      <c r="G564" s="882">
        <f>SUMIFS('Inst. by Framework &amp; Suppliers'!G$2:G$5720,'Inst. by Framework &amp; Suppliers'!$B$2:$B$5720,$B$2:$B$5336,'Inst. by Framework &amp; Suppliers'!$A$2:$A$5720,$A564)</f>
        <v>65308.36</v>
      </c>
      <c r="H564" s="1444">
        <f>SUMIFS('Inst. by Framework &amp; Suppliers'!H$2:H$5720,'Inst. by Framework &amp; Suppliers'!$B$2:$B$5720,$B$2:$B$5336,'Inst. by Framework &amp; Suppliers'!$A$2:$A$5720,$A564)</f>
        <v>74808.75</v>
      </c>
      <c r="I564" s="1445">
        <f>SUMIFS('Inst. by Framework &amp; Suppliers'!I$2:I$5720,'Inst. by Framework &amp; Suppliers'!$B$2:$B$5720,$B$2:$B$5336,'Inst. by Framework &amp; Suppliers'!$A$2:$A$5720,$A564)</f>
        <v>123574.82</v>
      </c>
      <c r="J564" s="1446">
        <f>SUMIFS('Inst. by Framework &amp; Suppliers'!J$2:J$5720,'Inst. by Framework &amp; Suppliers'!$B$2:$B$5720,$B$2:$B$5336,'Inst. by Framework &amp; Suppliers'!$A$2:$A$5720,$A564)</f>
        <v>17970.72</v>
      </c>
      <c r="K564" s="24">
        <f>SUMIFS('Inst. by Framework &amp; Suppliers'!K$2:K$5720,'Inst. by Framework &amp; Suppliers'!$B$2:$B$5720,$B$2:$B$5336,'Inst. by Framework &amp; Suppliers'!$A$2:$A$5720,$A564)</f>
        <v>41311.490000000005</v>
      </c>
      <c r="L564" s="23">
        <f t="shared" si="40"/>
        <v>242.60472000000004</v>
      </c>
      <c r="M564" s="1592">
        <f>SUMIFS('South West Spends'!$AH$1:$AH$5018,'South West Spends'!$A$1:$A$5018,'Institution by Framework Totals'!B564,'South West Spends'!$C$1:$C$5018,'Institution by Framework Totals'!A564)</f>
        <v>23340.770000000004</v>
      </c>
      <c r="N564" s="1592">
        <f t="shared" si="41"/>
        <v>233.40770000000003</v>
      </c>
      <c r="O564" s="1592">
        <f t="shared" si="42"/>
        <v>17970.72</v>
      </c>
      <c r="P564" s="1592">
        <f t="shared" si="43"/>
        <v>242.60472000000004</v>
      </c>
      <c r="Q564" s="14">
        <f t="shared" si="44"/>
        <v>476.01242000000008</v>
      </c>
    </row>
    <row r="565" spans="1:17" x14ac:dyDescent="0.2">
      <c r="A565" s="226" t="s">
        <v>135</v>
      </c>
      <c r="B565" s="27" t="s">
        <v>207</v>
      </c>
      <c r="C565" s="141">
        <f>VLOOKUP(B565,'Admin Fees.'!$A$1:$C$46,2,FALSE)</f>
        <v>0.01</v>
      </c>
      <c r="D565" s="506">
        <f>SUMIFS('Inst. by Framework &amp; Suppliers'!$D$2:$D$5720,'Inst. by Framework &amp; Suppliers'!$A$2:$A$5720,$A565,'Inst. by Framework &amp; Suppliers'!$B$2:$B$5720,$B565)</f>
        <v>0</v>
      </c>
      <c r="E565" s="507">
        <f>SUMIFS('Inst. by Framework &amp; Suppliers'!$E$2:$E$5720,'Inst. by Framework &amp; Suppliers'!$A$2:$A$5720,$A565,'Inst. by Framework &amp; Suppliers'!$B$2:$B$5720,$B565)</f>
        <v>0</v>
      </c>
      <c r="F565" s="507">
        <f>SUMIFS('Inst. by Framework &amp; Suppliers'!F$2:F$5720,'Inst. by Framework &amp; Suppliers'!$B$2:$B$5720,$B$2:$B$5336,'Inst. by Framework &amp; Suppliers'!$A$2:$A$5720,$A565)</f>
        <v>5418.51</v>
      </c>
      <c r="G565" s="882">
        <f>SUMIFS('Inst. by Framework &amp; Suppliers'!G$2:G$5720,'Inst. by Framework &amp; Suppliers'!$B$2:$B$5720,$B$2:$B$5336,'Inst. by Framework &amp; Suppliers'!$A$2:$A$5720,$A565)</f>
        <v>21044.9</v>
      </c>
      <c r="H565" s="1444">
        <f>SUMIFS('Inst. by Framework &amp; Suppliers'!H$2:H$5720,'Inst. by Framework &amp; Suppliers'!$B$2:$B$5720,$B$2:$B$5336,'Inst. by Framework &amp; Suppliers'!$A$2:$A$5720,$A565)</f>
        <v>3714.24</v>
      </c>
      <c r="I565" s="1445">
        <f>SUMIFS('Inst. by Framework &amp; Suppliers'!I$2:I$5720,'Inst. by Framework &amp; Suppliers'!$B$2:$B$5720,$B$2:$B$5336,'Inst. by Framework &amp; Suppliers'!$A$2:$A$5720,$A565)</f>
        <v>1402.3</v>
      </c>
      <c r="J565" s="1446">
        <f>SUMIFS('Inst. by Framework &amp; Suppliers'!J$2:J$5720,'Inst. by Framework &amp; Suppliers'!$B$2:$B$5720,$B$2:$B$5336,'Inst. by Framework &amp; Suppliers'!$A$2:$A$5720,$A565)</f>
        <v>365.08</v>
      </c>
      <c r="K565" s="24">
        <f>SUMIFS('Inst. by Framework &amp; Suppliers'!K$2:K$5720,'Inst. by Framework &amp; Suppliers'!$B$2:$B$5720,$B$2:$B$5336,'Inst. by Framework &amp; Suppliers'!$A$2:$A$5720,$A565)</f>
        <v>523.07999999999993</v>
      </c>
      <c r="L565" s="23">
        <f t="shared" si="40"/>
        <v>4.9285800000000002</v>
      </c>
      <c r="M565" s="1592">
        <f>SUMIFS('South West Spends'!$AH$1:$AH$5018,'South West Spends'!$A$1:$A$5018,'Institution by Framework Totals'!B565,'South West Spends'!$C$1:$C$5018,'Institution by Framework Totals'!A565)</f>
        <v>158</v>
      </c>
      <c r="N565" s="1592">
        <f t="shared" si="41"/>
        <v>1.58</v>
      </c>
      <c r="O565" s="1592">
        <f t="shared" si="42"/>
        <v>365.07999999999993</v>
      </c>
      <c r="P565" s="1592">
        <f t="shared" si="43"/>
        <v>4.9285799999999993</v>
      </c>
      <c r="Q565" s="14">
        <f t="shared" si="44"/>
        <v>6.5085799999999994</v>
      </c>
    </row>
    <row r="566" spans="1:17" x14ac:dyDescent="0.2">
      <c r="A566" s="275" t="s">
        <v>148</v>
      </c>
      <c r="B566" s="27" t="s">
        <v>207</v>
      </c>
      <c r="C566" s="141">
        <f>VLOOKUP(B566,'Admin Fees.'!$A$1:$C$46,2,FALSE)</f>
        <v>0.01</v>
      </c>
      <c r="D566" s="506">
        <f>SUMIFS('Inst. by Framework &amp; Suppliers'!$D$2:$D$5720,'Inst. by Framework &amp; Suppliers'!$A$2:$A$5720,$A566,'Inst. by Framework &amp; Suppliers'!$B$2:$B$5720,$B566)</f>
        <v>0</v>
      </c>
      <c r="E566" s="507">
        <f>SUMIFS('Inst. by Framework &amp; Suppliers'!$E$2:$E$5720,'Inst. by Framework &amp; Suppliers'!$A$2:$A$5720,$A566,'Inst. by Framework &amp; Suppliers'!$B$2:$B$5720,$B566)</f>
        <v>0</v>
      </c>
      <c r="F566" s="507">
        <f>SUMIFS('Inst. by Framework &amp; Suppliers'!F$2:F$5720,'Inst. by Framework &amp; Suppliers'!$B$2:$B$5720,$B$2:$B$5336,'Inst. by Framework &amp; Suppliers'!$A$2:$A$5720,$A566)</f>
        <v>3958.27</v>
      </c>
      <c r="G566" s="882">
        <f>SUMIFS('Inst. by Framework &amp; Suppliers'!G$2:G$5720,'Inst. by Framework &amp; Suppliers'!$B$2:$B$5720,$B$2:$B$5336,'Inst. by Framework &amp; Suppliers'!$A$2:$A$5720,$A566)</f>
        <v>6676.52</v>
      </c>
      <c r="H566" s="1444">
        <f>SUMIFS('Inst. by Framework &amp; Suppliers'!H$2:H$5720,'Inst. by Framework &amp; Suppliers'!$B$2:$B$5720,$B$2:$B$5336,'Inst. by Framework &amp; Suppliers'!$A$2:$A$5720,$A566)</f>
        <v>6101.4900000000007</v>
      </c>
      <c r="I566" s="1445">
        <f>SUMIFS('Inst. by Framework &amp; Suppliers'!I$2:I$5720,'Inst. by Framework &amp; Suppliers'!$B$2:$B$5720,$B$2:$B$5336,'Inst. by Framework &amp; Suppliers'!$A$2:$A$5720,$A566)</f>
        <v>0</v>
      </c>
      <c r="J566" s="1446">
        <f>SUMIFS('Inst. by Framework &amp; Suppliers'!J$2:J$5720,'Inst. by Framework &amp; Suppliers'!$B$2:$B$5720,$B$2:$B$5336,'Inst. by Framework &amp; Suppliers'!$A$2:$A$5720,$A566)</f>
        <v>0</v>
      </c>
      <c r="K566" s="24">
        <f>SUMIFS('Inst. by Framework &amp; Suppliers'!K$2:K$5720,'Inst. by Framework &amp; Suppliers'!$B$2:$B$5720,$B$2:$B$5336,'Inst. by Framework &amp; Suppliers'!$A$2:$A$5720,$A566)</f>
        <v>0</v>
      </c>
      <c r="L566" s="23">
        <f t="shared" si="40"/>
        <v>0</v>
      </c>
      <c r="M566" s="1592">
        <f>SUMIFS('South West Spends'!$AH$1:$AH$5018,'South West Spends'!$A$1:$A$5018,'Institution by Framework Totals'!B566,'South West Spends'!$C$1:$C$5018,'Institution by Framework Totals'!A566)</f>
        <v>0</v>
      </c>
      <c r="N566" s="1592">
        <f t="shared" si="41"/>
        <v>0</v>
      </c>
      <c r="O566" s="1592">
        <f t="shared" si="42"/>
        <v>0</v>
      </c>
      <c r="P566" s="1592">
        <f t="shared" si="43"/>
        <v>0</v>
      </c>
      <c r="Q566" s="14">
        <f t="shared" si="44"/>
        <v>0</v>
      </c>
    </row>
    <row r="567" spans="1:17" x14ac:dyDescent="0.2">
      <c r="A567" s="26" t="s">
        <v>153</v>
      </c>
      <c r="B567" s="27" t="s">
        <v>207</v>
      </c>
      <c r="C567" s="141">
        <f>VLOOKUP(B567,'Admin Fees.'!$A$1:$C$46,2,FALSE)</f>
        <v>0.01</v>
      </c>
      <c r="D567" s="506">
        <f>SUMIFS('Inst. by Framework &amp; Suppliers'!$D$2:$D$5720,'Inst. by Framework &amp; Suppliers'!$A$2:$A$5720,$A567,'Inst. by Framework &amp; Suppliers'!$B$2:$B$5720,$B567)</f>
        <v>0</v>
      </c>
      <c r="E567" s="507">
        <f>SUMIFS('Inst. by Framework &amp; Suppliers'!$E$2:$E$5720,'Inst. by Framework &amp; Suppliers'!$A$2:$A$5720,$A567,'Inst. by Framework &amp; Suppliers'!$B$2:$B$5720,$B567)</f>
        <v>0</v>
      </c>
      <c r="F567" s="507">
        <f>SUMIFS('Inst. by Framework &amp; Suppliers'!F$2:F$5720,'Inst. by Framework &amp; Suppliers'!$B$2:$B$5720,$B$2:$B$5336,'Inst. by Framework &amp; Suppliers'!$A$2:$A$5720,$A567)</f>
        <v>49022.85</v>
      </c>
      <c r="G567" s="882">
        <f>SUMIFS('Inst. by Framework &amp; Suppliers'!G$2:G$5720,'Inst. by Framework &amp; Suppliers'!$B$2:$B$5720,$B$2:$B$5336,'Inst. by Framework &amp; Suppliers'!$A$2:$A$5720,$A567)</f>
        <v>203750.2</v>
      </c>
      <c r="H567" s="1444">
        <f>SUMIFS('Inst. by Framework &amp; Suppliers'!H$2:H$5720,'Inst. by Framework &amp; Suppliers'!$B$2:$B$5720,$B$2:$B$5336,'Inst. by Framework &amp; Suppliers'!$A$2:$A$5720,$A567)</f>
        <v>173585.69</v>
      </c>
      <c r="I567" s="1445">
        <f>SUMIFS('Inst. by Framework &amp; Suppliers'!I$2:I$5720,'Inst. by Framework &amp; Suppliers'!$B$2:$B$5720,$B$2:$B$5336,'Inst. by Framework &amp; Suppliers'!$A$2:$A$5720,$A567)</f>
        <v>145049.65999999997</v>
      </c>
      <c r="J567" s="1446">
        <f>SUMIFS('Inst. by Framework &amp; Suppliers'!J$2:J$5720,'Inst. by Framework &amp; Suppliers'!$B$2:$B$5720,$B$2:$B$5336,'Inst. by Framework &amp; Suppliers'!$A$2:$A$5720,$A567)</f>
        <v>34226.389999999992</v>
      </c>
      <c r="K567" s="24">
        <f>SUMIFS('Inst. by Framework &amp; Suppliers'!K$2:K$5720,'Inst. by Framework &amp; Suppliers'!$B$2:$B$5720,$B$2:$B$5336,'Inst. by Framework &amp; Suppliers'!$A$2:$A$5720,$A567)</f>
        <v>71443.659999999989</v>
      </c>
      <c r="L567" s="23">
        <f t="shared" si="40"/>
        <v>462.05626499999994</v>
      </c>
      <c r="M567" s="1592">
        <f>SUMIFS('South West Spends'!$AH$1:$AH$5018,'South West Spends'!$A$1:$A$5018,'Institution by Framework Totals'!B567,'South West Spends'!$C$1:$C$5018,'Institution by Framework Totals'!A567)</f>
        <v>37217.270000000004</v>
      </c>
      <c r="N567" s="1592">
        <f t="shared" si="41"/>
        <v>372.17270000000002</v>
      </c>
      <c r="O567" s="1592">
        <f t="shared" si="42"/>
        <v>34226.389999999985</v>
      </c>
      <c r="P567" s="1592">
        <f t="shared" si="43"/>
        <v>462.05626499999983</v>
      </c>
      <c r="Q567" s="14">
        <f t="shared" si="44"/>
        <v>834.22896499999979</v>
      </c>
    </row>
    <row r="568" spans="1:17" x14ac:dyDescent="0.2">
      <c r="A568" s="26" t="s">
        <v>141</v>
      </c>
      <c r="B568" s="27" t="s">
        <v>207</v>
      </c>
      <c r="C568" s="141">
        <f>VLOOKUP(B568,'Admin Fees.'!$A$1:$C$46,2,FALSE)</f>
        <v>0.01</v>
      </c>
      <c r="D568" s="506">
        <f>SUMIFS('Inst. by Framework &amp; Suppliers'!$D$2:$D$5720,'Inst. by Framework &amp; Suppliers'!$A$2:$A$5720,$A568,'Inst. by Framework &amp; Suppliers'!$B$2:$B$5720,$B568)</f>
        <v>0</v>
      </c>
      <c r="E568" s="507">
        <f>SUMIFS('Inst. by Framework &amp; Suppliers'!$E$2:$E$5720,'Inst. by Framework &amp; Suppliers'!$A$2:$A$5720,$A568,'Inst. by Framework &amp; Suppliers'!$B$2:$B$5720,$B568)</f>
        <v>0</v>
      </c>
      <c r="F568" s="507">
        <f>SUMIFS('Inst. by Framework &amp; Suppliers'!F$2:F$5720,'Inst. by Framework &amp; Suppliers'!$B$2:$B$5720,$B$2:$B$5336,'Inst. by Framework &amp; Suppliers'!$A$2:$A$5720,$A568)</f>
        <v>35432.069999999992</v>
      </c>
      <c r="G568" s="882">
        <f>SUMIFS('Inst. by Framework &amp; Suppliers'!G$2:G$5720,'Inst. by Framework &amp; Suppliers'!$B$2:$B$5720,$B$2:$B$5336,'Inst. by Framework &amp; Suppliers'!$A$2:$A$5720,$A568)</f>
        <v>151719.55000000002</v>
      </c>
      <c r="H568" s="1444">
        <f>SUMIFS('Inst. by Framework &amp; Suppliers'!H$2:H$5720,'Inst. by Framework &amp; Suppliers'!$B$2:$B$5720,$B$2:$B$5336,'Inst. by Framework &amp; Suppliers'!$A$2:$A$5720,$A568)</f>
        <v>182228.31999999998</v>
      </c>
      <c r="I568" s="1445">
        <f>SUMIFS('Inst. by Framework &amp; Suppliers'!I$2:I$5720,'Inst. by Framework &amp; Suppliers'!$B$2:$B$5720,$B$2:$B$5336,'Inst. by Framework &amp; Suppliers'!$A$2:$A$5720,$A568)</f>
        <v>199459.31</v>
      </c>
      <c r="J568" s="1446">
        <f>SUMIFS('Inst. by Framework &amp; Suppliers'!J$2:J$5720,'Inst. by Framework &amp; Suppliers'!$B$2:$B$5720,$B$2:$B$5336,'Inst. by Framework &amp; Suppliers'!$A$2:$A$5720,$A568)</f>
        <v>22519.7</v>
      </c>
      <c r="K568" s="24">
        <f>SUMIFS('Inst. by Framework &amp; Suppliers'!K$2:K$5720,'Inst. by Framework &amp; Suppliers'!$B$2:$B$5720,$B$2:$B$5336,'Inst. by Framework &amp; Suppliers'!$A$2:$A$5720,$A568)</f>
        <v>66974.850000000006</v>
      </c>
      <c r="L568" s="23">
        <f t="shared" si="40"/>
        <v>304.01595000000003</v>
      </c>
      <c r="M568" s="1592">
        <f>SUMIFS('South West Spends'!$AH$1:$AH$5018,'South West Spends'!$A$1:$A$5018,'Institution by Framework Totals'!B568,'South West Spends'!$C$1:$C$5018,'Institution by Framework Totals'!A568)</f>
        <v>44455.150000000009</v>
      </c>
      <c r="N568" s="1592">
        <f t="shared" si="41"/>
        <v>444.55150000000009</v>
      </c>
      <c r="O568" s="1592">
        <f t="shared" si="42"/>
        <v>22519.699999999997</v>
      </c>
      <c r="P568" s="1592">
        <f t="shared" si="43"/>
        <v>304.01594999999998</v>
      </c>
      <c r="Q568" s="14">
        <f t="shared" si="44"/>
        <v>748.56745000000001</v>
      </c>
    </row>
    <row r="569" spans="1:17" x14ac:dyDescent="0.2">
      <c r="A569" s="26" t="s">
        <v>142</v>
      </c>
      <c r="B569" s="27" t="s">
        <v>207</v>
      </c>
      <c r="C569" s="141">
        <f>VLOOKUP(B569,'Admin Fees.'!$A$1:$C$46,2,FALSE)</f>
        <v>0.01</v>
      </c>
      <c r="D569" s="506">
        <f>SUMIFS('Inst. by Framework &amp; Suppliers'!$D$2:$D$5720,'Inst. by Framework &amp; Suppliers'!$A$2:$A$5720,$A569,'Inst. by Framework &amp; Suppliers'!$B$2:$B$5720,$B569)</f>
        <v>0</v>
      </c>
      <c r="E569" s="507">
        <f>SUMIFS('Inst. by Framework &amp; Suppliers'!$E$2:$E$5720,'Inst. by Framework &amp; Suppliers'!$A$2:$A$5720,$A569,'Inst. by Framework &amp; Suppliers'!$B$2:$B$5720,$B569)</f>
        <v>0</v>
      </c>
      <c r="F569" s="507">
        <f>SUMIFS('Inst. by Framework &amp; Suppliers'!F$2:F$5720,'Inst. by Framework &amp; Suppliers'!$B$2:$B$5720,$B$2:$B$5336,'Inst. by Framework &amp; Suppliers'!$A$2:$A$5720,$A569)</f>
        <v>31397.419999999987</v>
      </c>
      <c r="G569" s="882">
        <f>SUMIFS('Inst. by Framework &amp; Suppliers'!G$2:G$5720,'Inst. by Framework &amp; Suppliers'!$B$2:$B$5720,$B$2:$B$5336,'Inst. by Framework &amp; Suppliers'!$A$2:$A$5720,$A569)</f>
        <v>94065.475199999972</v>
      </c>
      <c r="H569" s="1444">
        <f>SUMIFS('Inst. by Framework &amp; Suppliers'!H$2:H$5720,'Inst. by Framework &amp; Suppliers'!$B$2:$B$5720,$B$2:$B$5336,'Inst. by Framework &amp; Suppliers'!$A$2:$A$5720,$A569)</f>
        <v>106902.96999999997</v>
      </c>
      <c r="I569" s="1445">
        <f>SUMIFS('Inst. by Framework &amp; Suppliers'!I$2:I$5720,'Inst. by Framework &amp; Suppliers'!$B$2:$B$5720,$B$2:$B$5336,'Inst. by Framework &amp; Suppliers'!$A$2:$A$5720,$A569)</f>
        <v>75069.62</v>
      </c>
      <c r="J569" s="1446">
        <f>SUMIFS('Inst. by Framework &amp; Suppliers'!J$2:J$5720,'Inst. by Framework &amp; Suppliers'!$B$2:$B$5720,$B$2:$B$5336,'Inst. by Framework &amp; Suppliers'!$A$2:$A$5720,$A569)</f>
        <v>8112.4500000000007</v>
      </c>
      <c r="K569" s="24">
        <f>SUMIFS('Inst. by Framework &amp; Suppliers'!K$2:K$5720,'Inst. by Framework &amp; Suppliers'!$B$2:$B$5720,$B$2:$B$5336,'Inst. by Framework &amp; Suppliers'!$A$2:$A$5720,$A569)</f>
        <v>21434.81</v>
      </c>
      <c r="L569" s="23">
        <f t="shared" si="40"/>
        <v>109.51807500000002</v>
      </c>
      <c r="M569" s="1592">
        <f>SUMIFS('South West Spends'!$AH$1:$AH$5018,'South West Spends'!$A$1:$A$5018,'Institution by Framework Totals'!B569,'South West Spends'!$C$1:$C$5018,'Institution by Framework Totals'!A569)</f>
        <v>13322.36</v>
      </c>
      <c r="N569" s="1592">
        <f t="shared" si="41"/>
        <v>133.2236</v>
      </c>
      <c r="O569" s="1592">
        <f t="shared" si="42"/>
        <v>8112.4500000000007</v>
      </c>
      <c r="P569" s="1592">
        <f t="shared" si="43"/>
        <v>109.51807500000002</v>
      </c>
      <c r="Q569" s="14">
        <f t="shared" si="44"/>
        <v>242.74167500000004</v>
      </c>
    </row>
    <row r="570" spans="1:17" x14ac:dyDescent="0.2">
      <c r="A570" s="26" t="s">
        <v>143</v>
      </c>
      <c r="B570" s="27" t="s">
        <v>207</v>
      </c>
      <c r="C570" s="141">
        <f>VLOOKUP(B570,'Admin Fees.'!$A$1:$C$46,2,FALSE)</f>
        <v>0.01</v>
      </c>
      <c r="D570" s="506">
        <f>SUMIFS('Inst. by Framework &amp; Suppliers'!$D$2:$D$5720,'Inst. by Framework &amp; Suppliers'!$A$2:$A$5720,$A570,'Inst. by Framework &amp; Suppliers'!$B$2:$B$5720,$B570)</f>
        <v>0</v>
      </c>
      <c r="E570" s="507">
        <f>SUMIFS('Inst. by Framework &amp; Suppliers'!$E$2:$E$5720,'Inst. by Framework &amp; Suppliers'!$A$2:$A$5720,$A570,'Inst. by Framework &amp; Suppliers'!$B$2:$B$5720,$B570)</f>
        <v>0</v>
      </c>
      <c r="F570" s="507">
        <f>SUMIFS('Inst. by Framework &amp; Suppliers'!F$2:F$5720,'Inst. by Framework &amp; Suppliers'!$B$2:$B$5720,$B$2:$B$5336,'Inst. by Framework &amp; Suppliers'!$A$2:$A$5720,$A570)</f>
        <v>39698.849999999991</v>
      </c>
      <c r="G570" s="882">
        <f>SUMIFS('Inst. by Framework &amp; Suppliers'!G$2:G$5720,'Inst. by Framework &amp; Suppliers'!$B$2:$B$5720,$B$2:$B$5336,'Inst. by Framework &amp; Suppliers'!$A$2:$A$5720,$A570)</f>
        <v>149233.80999999997</v>
      </c>
      <c r="H570" s="1444">
        <f>SUMIFS('Inst. by Framework &amp; Suppliers'!H$2:H$5720,'Inst. by Framework &amp; Suppliers'!$B$2:$B$5720,$B$2:$B$5336,'Inst. by Framework &amp; Suppliers'!$A$2:$A$5720,$A570)</f>
        <v>111015.69</v>
      </c>
      <c r="I570" s="1445">
        <f>SUMIFS('Inst. by Framework &amp; Suppliers'!I$2:I$5720,'Inst. by Framework &amp; Suppliers'!$B$2:$B$5720,$B$2:$B$5336,'Inst. by Framework &amp; Suppliers'!$A$2:$A$5720,$A570)</f>
        <v>77930.510000000009</v>
      </c>
      <c r="J570" s="1446">
        <f>SUMIFS('Inst. by Framework &amp; Suppliers'!J$2:J$5720,'Inst. by Framework &amp; Suppliers'!$B$2:$B$5720,$B$2:$B$5336,'Inst. by Framework &amp; Suppliers'!$A$2:$A$5720,$A570)</f>
        <v>8832.9900000000016</v>
      </c>
      <c r="K570" s="24">
        <f>SUMIFS('Inst. by Framework &amp; Suppliers'!K$2:K$5720,'Inst. by Framework &amp; Suppliers'!$B$2:$B$5720,$B$2:$B$5336,'Inst. by Framework &amp; Suppliers'!$A$2:$A$5720,$A570)</f>
        <v>21882.700000000004</v>
      </c>
      <c r="L570" s="23">
        <f t="shared" si="40"/>
        <v>119.24536500000004</v>
      </c>
      <c r="M570" s="1592">
        <f>SUMIFS('South West Spends'!$AH$1:$AH$5018,'South West Spends'!$A$1:$A$5018,'Institution by Framework Totals'!B570,'South West Spends'!$C$1:$C$5018,'Institution by Framework Totals'!A570)</f>
        <v>13049.710000000003</v>
      </c>
      <c r="N570" s="1592">
        <f t="shared" si="41"/>
        <v>130.49710000000002</v>
      </c>
      <c r="O570" s="1592">
        <f t="shared" si="42"/>
        <v>8832.9900000000016</v>
      </c>
      <c r="P570" s="1592">
        <f t="shared" si="43"/>
        <v>119.24536500000004</v>
      </c>
      <c r="Q570" s="14">
        <f t="shared" si="44"/>
        <v>249.74246500000004</v>
      </c>
    </row>
    <row r="571" spans="1:17" x14ac:dyDescent="0.2">
      <c r="A571" s="26" t="s">
        <v>144</v>
      </c>
      <c r="B571" s="27" t="s">
        <v>207</v>
      </c>
      <c r="C571" s="141">
        <f>VLOOKUP(B571,'Admin Fees.'!$A$1:$C$46,2,FALSE)</f>
        <v>0.01</v>
      </c>
      <c r="D571" s="506">
        <f>SUMIFS('Inst. by Framework &amp; Suppliers'!$D$2:$D$5720,'Inst. by Framework &amp; Suppliers'!$A$2:$A$5720,$A571,'Inst. by Framework &amp; Suppliers'!$B$2:$B$5720,$B571)</f>
        <v>0</v>
      </c>
      <c r="E571" s="507">
        <f>SUMIFS('Inst. by Framework &amp; Suppliers'!$E$2:$E$5720,'Inst. by Framework &amp; Suppliers'!$A$2:$A$5720,$A571,'Inst. by Framework &amp; Suppliers'!$B$2:$B$5720,$B571)</f>
        <v>0</v>
      </c>
      <c r="F571" s="507">
        <f>SUMIFS('Inst. by Framework &amp; Suppliers'!F$2:F$5720,'Inst. by Framework &amp; Suppliers'!$B$2:$B$5720,$B$2:$B$5336,'Inst. by Framework &amp; Suppliers'!$A$2:$A$5720,$A571)</f>
        <v>26458.349999999991</v>
      </c>
      <c r="G571" s="882">
        <f>SUMIFS('Inst. by Framework &amp; Suppliers'!G$2:G$5720,'Inst. by Framework &amp; Suppliers'!$B$2:$B$5720,$B$2:$B$5336,'Inst. by Framework &amp; Suppliers'!$A$2:$A$5720,$A571)</f>
        <v>95875.75</v>
      </c>
      <c r="H571" s="1444">
        <f>SUMIFS('Inst. by Framework &amp; Suppliers'!H$2:H$5720,'Inst. by Framework &amp; Suppliers'!$B$2:$B$5720,$B$2:$B$5336,'Inst. by Framework &amp; Suppliers'!$A$2:$A$5720,$A571)</f>
        <v>103233.71999999999</v>
      </c>
      <c r="I571" s="1445">
        <f>SUMIFS('Inst. by Framework &amp; Suppliers'!I$2:I$5720,'Inst. by Framework &amp; Suppliers'!$B$2:$B$5720,$B$2:$B$5336,'Inst. by Framework &amp; Suppliers'!$A$2:$A$5720,$A571)</f>
        <v>100335.58</v>
      </c>
      <c r="J571" s="1446">
        <f>SUMIFS('Inst. by Framework &amp; Suppliers'!J$2:J$5720,'Inst. by Framework &amp; Suppliers'!$B$2:$B$5720,$B$2:$B$5336,'Inst. by Framework &amp; Suppliers'!$A$2:$A$5720,$A571)</f>
        <v>5707.6000000000013</v>
      </c>
      <c r="K571" s="24">
        <f>SUMIFS('Inst. by Framework &amp; Suppliers'!K$2:K$5720,'Inst. by Framework &amp; Suppliers'!$B$2:$B$5720,$B$2:$B$5336,'Inst. by Framework &amp; Suppliers'!$A$2:$A$5720,$A571)</f>
        <v>26059.4</v>
      </c>
      <c r="L571" s="23">
        <f t="shared" si="40"/>
        <v>77.052600000000027</v>
      </c>
      <c r="M571" s="1592">
        <f>SUMIFS('South West Spends'!$AH$1:$AH$5018,'South West Spends'!$A$1:$A$5018,'Institution by Framework Totals'!B571,'South West Spends'!$C$1:$C$5018,'Institution by Framework Totals'!A571)</f>
        <v>20351.800000000003</v>
      </c>
      <c r="N571" s="1592">
        <f t="shared" si="41"/>
        <v>203.51800000000003</v>
      </c>
      <c r="O571" s="1592">
        <f t="shared" si="42"/>
        <v>5707.5999999999985</v>
      </c>
      <c r="P571" s="1592">
        <f t="shared" si="43"/>
        <v>77.052599999999984</v>
      </c>
      <c r="Q571" s="14">
        <f t="shared" si="44"/>
        <v>280.57060000000001</v>
      </c>
    </row>
    <row r="572" spans="1:17" x14ac:dyDescent="0.2">
      <c r="A572" s="26" t="s">
        <v>170</v>
      </c>
      <c r="B572" s="27" t="s">
        <v>207</v>
      </c>
      <c r="C572" s="141">
        <f>VLOOKUP(B572,'Admin Fees.'!$A$1:$C$46,2,FALSE)</f>
        <v>0.01</v>
      </c>
      <c r="D572" s="506">
        <f>SUMIFS('Inst. by Framework &amp; Suppliers'!$D$2:$D$5720,'Inst. by Framework &amp; Suppliers'!$A$2:$A$5720,$A572,'Inst. by Framework &amp; Suppliers'!$B$2:$B$5720,$B572)</f>
        <v>0</v>
      </c>
      <c r="E572" s="507">
        <f>SUMIFS('Inst. by Framework &amp; Suppliers'!$E$2:$E$5720,'Inst. by Framework &amp; Suppliers'!$A$2:$A$5720,$A572,'Inst. by Framework &amp; Suppliers'!$B$2:$B$5720,$B572)</f>
        <v>0</v>
      </c>
      <c r="F572" s="507">
        <f>SUMIFS('Inst. by Framework &amp; Suppliers'!F$2:F$5720,'Inst. by Framework &amp; Suppliers'!$B$2:$B$5720,$B$2:$B$5336,'Inst. by Framework &amp; Suppliers'!$A$2:$A$5720,$A572)</f>
        <v>37735.300000000003</v>
      </c>
      <c r="G572" s="882">
        <f>SUMIFS('Inst. by Framework &amp; Suppliers'!G$2:G$5720,'Inst. by Framework &amp; Suppliers'!$B$2:$B$5720,$B$2:$B$5336,'Inst. by Framework &amp; Suppliers'!$A$2:$A$5720,$A572)</f>
        <v>127951.54</v>
      </c>
      <c r="H572" s="1444">
        <f>SUMIFS('Inst. by Framework &amp; Suppliers'!H$2:H$5720,'Inst. by Framework &amp; Suppliers'!$B$2:$B$5720,$B$2:$B$5336,'Inst. by Framework &amp; Suppliers'!$A$2:$A$5720,$A572)</f>
        <v>120616.96999999999</v>
      </c>
      <c r="I572" s="1445">
        <f>SUMIFS('Inst. by Framework &amp; Suppliers'!I$2:I$5720,'Inst. by Framework &amp; Suppliers'!$B$2:$B$5720,$B$2:$B$5336,'Inst. by Framework &amp; Suppliers'!$A$2:$A$5720,$A572)</f>
        <v>111742.39000000001</v>
      </c>
      <c r="J572" s="1446">
        <f>SUMIFS('Inst. by Framework &amp; Suppliers'!J$2:J$5720,'Inst. by Framework &amp; Suppliers'!$B$2:$B$5720,$B$2:$B$5336,'Inst. by Framework &amp; Suppliers'!$A$2:$A$5720,$A572)</f>
        <v>3169.9300000000003</v>
      </c>
      <c r="K572" s="24">
        <f>SUMIFS('Inst. by Framework &amp; Suppliers'!K$2:K$5720,'Inst. by Framework &amp; Suppliers'!$B$2:$B$5720,$B$2:$B$5336,'Inst. by Framework &amp; Suppliers'!$A$2:$A$5720,$A572)</f>
        <v>22106.6</v>
      </c>
      <c r="L572" s="23">
        <f t="shared" si="40"/>
        <v>42.794055000000007</v>
      </c>
      <c r="M572" s="1592">
        <f>SUMIFS('South West Spends'!$AH$1:$AH$5018,'South West Spends'!$A$1:$A$5018,'Institution by Framework Totals'!B572,'South West Spends'!$C$1:$C$5018,'Institution by Framework Totals'!A572)</f>
        <v>18936.669999999998</v>
      </c>
      <c r="N572" s="1592">
        <f t="shared" si="41"/>
        <v>189.36669999999998</v>
      </c>
      <c r="O572" s="1592">
        <f t="shared" si="42"/>
        <v>3169.9300000000003</v>
      </c>
      <c r="P572" s="1592">
        <f t="shared" si="43"/>
        <v>42.794055000000007</v>
      </c>
      <c r="Q572" s="14">
        <f t="shared" si="44"/>
        <v>232.16075499999999</v>
      </c>
    </row>
    <row r="573" spans="1:17" x14ac:dyDescent="0.2">
      <c r="A573" s="26" t="s">
        <v>146</v>
      </c>
      <c r="B573" s="27" t="s">
        <v>207</v>
      </c>
      <c r="C573" s="141">
        <f>VLOOKUP(B573,'Admin Fees.'!$A$1:$C$46,2,FALSE)</f>
        <v>0.01</v>
      </c>
      <c r="D573" s="506">
        <f>SUMIFS('Inst. by Framework &amp; Suppliers'!$D$2:$D$5720,'Inst. by Framework &amp; Suppliers'!$A$2:$A$5720,$A573,'Inst. by Framework &amp; Suppliers'!$B$2:$B$5720,$B573)</f>
        <v>0</v>
      </c>
      <c r="E573" s="507">
        <f>SUMIFS('Inst. by Framework &amp; Suppliers'!$E$2:$E$5720,'Inst. by Framework &amp; Suppliers'!$A$2:$A$5720,$A573,'Inst. by Framework &amp; Suppliers'!$B$2:$B$5720,$B573)</f>
        <v>0</v>
      </c>
      <c r="F573" s="507">
        <f>SUMIFS('Inst. by Framework &amp; Suppliers'!F$2:F$5720,'Inst. by Framework &amp; Suppliers'!$B$2:$B$5720,$B$2:$B$5336,'Inst. by Framework &amp; Suppliers'!$A$2:$A$5720,$A573)</f>
        <v>20234.010000000002</v>
      </c>
      <c r="G573" s="882">
        <f>SUMIFS('Inst. by Framework &amp; Suppliers'!G$2:G$5720,'Inst. by Framework &amp; Suppliers'!$B$2:$B$5720,$B$2:$B$5336,'Inst. by Framework &amp; Suppliers'!$A$2:$A$5720,$A573)</f>
        <v>51201.26</v>
      </c>
      <c r="H573" s="1444">
        <f>SUMIFS('Inst. by Framework &amp; Suppliers'!H$2:H$5720,'Inst. by Framework &amp; Suppliers'!$B$2:$B$5720,$B$2:$B$5336,'Inst. by Framework &amp; Suppliers'!$A$2:$A$5720,$A573)</f>
        <v>51793.850000000006</v>
      </c>
      <c r="I573" s="1445">
        <f>SUMIFS('Inst. by Framework &amp; Suppliers'!I$2:I$5720,'Inst. by Framework &amp; Suppliers'!$B$2:$B$5720,$B$2:$B$5336,'Inst. by Framework &amp; Suppliers'!$A$2:$A$5720,$A573)</f>
        <v>54108.100000000006</v>
      </c>
      <c r="J573" s="1446">
        <f>SUMIFS('Inst. by Framework &amp; Suppliers'!J$2:J$5720,'Inst. by Framework &amp; Suppliers'!$B$2:$B$5720,$B$2:$B$5336,'Inst. by Framework &amp; Suppliers'!$A$2:$A$5720,$A573)</f>
        <v>16443.999999999996</v>
      </c>
      <c r="K573" s="24">
        <f>SUMIFS('Inst. by Framework &amp; Suppliers'!K$2:K$5720,'Inst. by Framework &amp; Suppliers'!$B$2:$B$5720,$B$2:$B$5336,'Inst. by Framework &amp; Suppliers'!$A$2:$A$5720,$A573)</f>
        <v>26637.949999999997</v>
      </c>
      <c r="L573" s="23">
        <f t="shared" si="40"/>
        <v>221.99399999999997</v>
      </c>
      <c r="M573" s="1592">
        <f>SUMIFS('South West Spends'!$AH$1:$AH$5018,'South West Spends'!$A$1:$A$5018,'Institution by Framework Totals'!B573,'South West Spends'!$C$1:$C$5018,'Institution by Framework Totals'!A573)</f>
        <v>10193.950000000003</v>
      </c>
      <c r="N573" s="1592">
        <f t="shared" si="41"/>
        <v>101.93950000000002</v>
      </c>
      <c r="O573" s="1592">
        <f t="shared" si="42"/>
        <v>16443.999999999993</v>
      </c>
      <c r="P573" s="1592">
        <f t="shared" si="43"/>
        <v>221.99399999999991</v>
      </c>
      <c r="Q573" s="14">
        <f t="shared" si="44"/>
        <v>323.93349999999992</v>
      </c>
    </row>
    <row r="574" spans="1:17" x14ac:dyDescent="0.2">
      <c r="A574" s="26" t="s">
        <v>154</v>
      </c>
      <c r="B574" s="27" t="s">
        <v>207</v>
      </c>
      <c r="C574" s="141">
        <f>VLOOKUP(B574,'Admin Fees.'!$A$1:$C$46,2,FALSE)</f>
        <v>0.01</v>
      </c>
      <c r="D574" s="506">
        <f>SUMIFS('Inst. by Framework &amp; Suppliers'!$D$2:$D$5720,'Inst. by Framework &amp; Suppliers'!$A$2:$A$5720,$A574,'Inst. by Framework &amp; Suppliers'!$B$2:$B$5720,$B574)</f>
        <v>0</v>
      </c>
      <c r="E574" s="507">
        <f>SUMIFS('Inst. by Framework &amp; Suppliers'!$E$2:$E$5720,'Inst. by Framework &amp; Suppliers'!$A$2:$A$5720,$A574,'Inst. by Framework &amp; Suppliers'!$B$2:$B$5720,$B574)</f>
        <v>0</v>
      </c>
      <c r="F574" s="507">
        <f>SUMIFS('Inst. by Framework &amp; Suppliers'!F$2:F$5720,'Inst. by Framework &amp; Suppliers'!$B$2:$B$5720,$B$2:$B$5336,'Inst. by Framework &amp; Suppliers'!$A$2:$A$5720,$A574)</f>
        <v>382.6</v>
      </c>
      <c r="G574" s="882">
        <f>SUMIFS('Inst. by Framework &amp; Suppliers'!G$2:G$5720,'Inst. by Framework &amp; Suppliers'!$B$2:$B$5720,$B$2:$B$5336,'Inst. by Framework &amp; Suppliers'!$A$2:$A$5720,$A574)</f>
        <v>1512.7999999999997</v>
      </c>
      <c r="H574" s="1444">
        <f>SUMIFS('Inst. by Framework &amp; Suppliers'!H$2:H$5720,'Inst. by Framework &amp; Suppliers'!$B$2:$B$5720,$B$2:$B$5336,'Inst. by Framework &amp; Suppliers'!$A$2:$A$5720,$A574)</f>
        <v>506.74999999999994</v>
      </c>
      <c r="I574" s="1445">
        <f>SUMIFS('Inst. by Framework &amp; Suppliers'!I$2:I$5720,'Inst. by Framework &amp; Suppliers'!$B$2:$B$5720,$B$2:$B$5336,'Inst. by Framework &amp; Suppliers'!$A$2:$A$5720,$A574)</f>
        <v>127.20000000000002</v>
      </c>
      <c r="J574" s="1446">
        <f>SUMIFS('Inst. by Framework &amp; Suppliers'!J$2:J$5720,'Inst. by Framework &amp; Suppliers'!$B$2:$B$5720,$B$2:$B$5336,'Inst. by Framework &amp; Suppliers'!$A$2:$A$5720,$A574)</f>
        <v>0</v>
      </c>
      <c r="K574" s="24">
        <f>SUMIFS('Inst. by Framework &amp; Suppliers'!K$2:K$5720,'Inst. by Framework &amp; Suppliers'!$B$2:$B$5720,$B$2:$B$5336,'Inst. by Framework &amp; Suppliers'!$A$2:$A$5720,$A574)</f>
        <v>31.799999999999997</v>
      </c>
      <c r="L574" s="23">
        <f t="shared" si="40"/>
        <v>0</v>
      </c>
      <c r="M574" s="1592">
        <f>SUMIFS('South West Spends'!$AH$1:$AH$5018,'South West Spends'!$A$1:$A$5018,'Institution by Framework Totals'!B574,'South West Spends'!$C$1:$C$5018,'Institution by Framework Totals'!A574)</f>
        <v>31.799999999999997</v>
      </c>
      <c r="N574" s="1592">
        <f t="shared" si="41"/>
        <v>0.318</v>
      </c>
      <c r="O574" s="1592">
        <f t="shared" si="42"/>
        <v>0</v>
      </c>
      <c r="P574" s="1592">
        <f t="shared" si="43"/>
        <v>0</v>
      </c>
      <c r="Q574" s="14">
        <f t="shared" si="44"/>
        <v>0.318</v>
      </c>
    </row>
    <row r="575" spans="1:17" x14ac:dyDescent="0.2">
      <c r="A575" s="26" t="s">
        <v>126</v>
      </c>
      <c r="B575" s="27" t="s">
        <v>19</v>
      </c>
      <c r="C575" s="141">
        <f>VLOOKUP(B575,'Admin Fees.'!$A$1:$C$46,2,FALSE)</f>
        <v>0.01</v>
      </c>
      <c r="D575" s="506">
        <f>SUMIFS('Inst. by Framework &amp; Suppliers'!$D$2:$D$5720,'Inst. by Framework &amp; Suppliers'!$A$2:$A$5720,$A575,'Inst. by Framework &amp; Suppliers'!$B$2:$B$5720,$B575)</f>
        <v>443</v>
      </c>
      <c r="E575" s="507">
        <f>SUMIFS('Inst. by Framework &amp; Suppliers'!$E$2:$E$5720,'Inst. by Framework &amp; Suppliers'!$A$2:$A$5720,$A575,'Inst. by Framework &amp; Suppliers'!$B$2:$B$5720,$B575)</f>
        <v>188.19</v>
      </c>
      <c r="F575" s="507">
        <f>SUMIFS('Inst. by Framework &amp; Suppliers'!F$2:F$5720,'Inst. by Framework &amp; Suppliers'!$B$2:$B$5720,$B$2:$B$5336,'Inst. by Framework &amp; Suppliers'!$A$2:$A$5720,$A575)</f>
        <v>0</v>
      </c>
      <c r="G575" s="882">
        <f>SUMIFS('Inst. by Framework &amp; Suppliers'!G$2:G$5720,'Inst. by Framework &amp; Suppliers'!$B$2:$B$5720,$B$2:$B$5336,'Inst. by Framework &amp; Suppliers'!$A$2:$A$5720,$A575)</f>
        <v>0</v>
      </c>
      <c r="H575" s="1444">
        <f>SUMIFS('Inst. by Framework &amp; Suppliers'!H$2:H$5720,'Inst. by Framework &amp; Suppliers'!$B$2:$B$5720,$B$2:$B$5336,'Inst. by Framework &amp; Suppliers'!$A$2:$A$5720,$A575)</f>
        <v>0</v>
      </c>
      <c r="I575" s="1445">
        <f>SUMIFS('Inst. by Framework &amp; Suppliers'!I$2:I$5720,'Inst. by Framework &amp; Suppliers'!$B$2:$B$5720,$B$2:$B$5336,'Inst. by Framework &amp; Suppliers'!$A$2:$A$5720,$A575)</f>
        <v>0</v>
      </c>
      <c r="J575" s="1446">
        <f>SUMIFS('Inst. by Framework &amp; Suppliers'!J$2:J$5720,'Inst. by Framework &amp; Suppliers'!$B$2:$B$5720,$B$2:$B$5336,'Inst. by Framework &amp; Suppliers'!$A$2:$A$5720,$A575)</f>
        <v>0</v>
      </c>
      <c r="K575" s="24">
        <f>SUMIFS('Inst. by Framework &amp; Suppliers'!K$2:K$5720,'Inst. by Framework &amp; Suppliers'!$B$2:$B$5720,$B$2:$B$5336,'Inst. by Framework &amp; Suppliers'!$A$2:$A$5720,$A575)</f>
        <v>0</v>
      </c>
      <c r="L575" s="23">
        <f t="shared" si="40"/>
        <v>0</v>
      </c>
      <c r="M575" s="1592">
        <f>SUMIFS('South West Spends'!$AH$1:$AH$5018,'South West Spends'!$A$1:$A$5018,'Institution by Framework Totals'!B575,'South West Spends'!$C$1:$C$5018,'Institution by Framework Totals'!A575)</f>
        <v>0</v>
      </c>
      <c r="N575" s="1592">
        <f t="shared" si="41"/>
        <v>0</v>
      </c>
      <c r="O575" s="1592">
        <f t="shared" si="42"/>
        <v>0</v>
      </c>
      <c r="P575" s="1592">
        <f t="shared" si="43"/>
        <v>0</v>
      </c>
      <c r="Q575" s="14">
        <f t="shared" si="44"/>
        <v>0</v>
      </c>
    </row>
    <row r="576" spans="1:17" x14ac:dyDescent="0.2">
      <c r="A576" s="26" t="s">
        <v>131</v>
      </c>
      <c r="B576" s="27" t="s">
        <v>19</v>
      </c>
      <c r="C576" s="141">
        <f>VLOOKUP(B576,'Admin Fees.'!$A$1:$C$46,2,FALSE)</f>
        <v>0.01</v>
      </c>
      <c r="D576" s="506">
        <f>SUMIFS('Inst. by Framework &amp; Suppliers'!$D$2:$D$5720,'Inst. by Framework &amp; Suppliers'!$A$2:$A$5720,$A576,'Inst. by Framework &amp; Suppliers'!$B$2:$B$5720,$B576)</f>
        <v>3169.71</v>
      </c>
      <c r="E576" s="507">
        <f>SUMIFS('Inst. by Framework &amp; Suppliers'!$E$2:$E$5720,'Inst. by Framework &amp; Suppliers'!$A$2:$A$5720,$A576,'Inst. by Framework &amp; Suppliers'!$B$2:$B$5720,$B576)</f>
        <v>0</v>
      </c>
      <c r="F576" s="507">
        <f>SUMIFS('Inst. by Framework &amp; Suppliers'!F$2:F$5720,'Inst. by Framework &amp; Suppliers'!$B$2:$B$5720,$B$2:$B$5336,'Inst. by Framework &amp; Suppliers'!$A$2:$A$5720,$A576)</f>
        <v>0</v>
      </c>
      <c r="G576" s="882">
        <f>SUMIFS('Inst. by Framework &amp; Suppliers'!G$2:G$5720,'Inst. by Framework &amp; Suppliers'!$B$2:$B$5720,$B$2:$B$5336,'Inst. by Framework &amp; Suppliers'!$A$2:$A$5720,$A576)</f>
        <v>0</v>
      </c>
      <c r="H576" s="1444">
        <f>SUMIFS('Inst. by Framework &amp; Suppliers'!H$2:H$5720,'Inst. by Framework &amp; Suppliers'!$B$2:$B$5720,$B$2:$B$5336,'Inst. by Framework &amp; Suppliers'!$A$2:$A$5720,$A576)</f>
        <v>0</v>
      </c>
      <c r="I576" s="1445">
        <f>SUMIFS('Inst. by Framework &amp; Suppliers'!I$2:I$5720,'Inst. by Framework &amp; Suppliers'!$B$2:$B$5720,$B$2:$B$5336,'Inst. by Framework &amp; Suppliers'!$A$2:$A$5720,$A576)</f>
        <v>0</v>
      </c>
      <c r="J576" s="1446">
        <f>SUMIFS('Inst. by Framework &amp; Suppliers'!J$2:J$5720,'Inst. by Framework &amp; Suppliers'!$B$2:$B$5720,$B$2:$B$5336,'Inst. by Framework &amp; Suppliers'!$A$2:$A$5720,$A576)</f>
        <v>0</v>
      </c>
      <c r="K576" s="24">
        <f>SUMIFS('Inst. by Framework &amp; Suppliers'!K$2:K$5720,'Inst. by Framework &amp; Suppliers'!$B$2:$B$5720,$B$2:$B$5336,'Inst. by Framework &amp; Suppliers'!$A$2:$A$5720,$A576)</f>
        <v>0</v>
      </c>
      <c r="L576" s="23">
        <f t="shared" si="40"/>
        <v>0</v>
      </c>
      <c r="M576" s="1592">
        <f>SUMIFS('South West Spends'!$AH$1:$AH$5018,'South West Spends'!$A$1:$A$5018,'Institution by Framework Totals'!B576,'South West Spends'!$C$1:$C$5018,'Institution by Framework Totals'!A576)</f>
        <v>0</v>
      </c>
      <c r="N576" s="1592">
        <f t="shared" si="41"/>
        <v>0</v>
      </c>
      <c r="O576" s="1592">
        <f t="shared" si="42"/>
        <v>0</v>
      </c>
      <c r="P576" s="1592">
        <f t="shared" si="43"/>
        <v>0</v>
      </c>
      <c r="Q576" s="14">
        <f t="shared" si="44"/>
        <v>0</v>
      </c>
    </row>
    <row r="577" spans="1:17" x14ac:dyDescent="0.2">
      <c r="A577" s="26" t="s">
        <v>132</v>
      </c>
      <c r="B577" s="27" t="s">
        <v>19</v>
      </c>
      <c r="C577" s="141">
        <f>VLOOKUP(B577,'Admin Fees.'!$A$1:$C$46,2,FALSE)</f>
        <v>0.01</v>
      </c>
      <c r="D577" s="506">
        <f>SUMIFS('Inst. by Framework &amp; Suppliers'!$D$2:$D$5720,'Inst. by Framework &amp; Suppliers'!$A$2:$A$5720,$A577,'Inst. by Framework &amp; Suppliers'!$B$2:$B$5720,$B577)</f>
        <v>5220.45</v>
      </c>
      <c r="E577" s="507">
        <f>SUMIFS('Inst. by Framework &amp; Suppliers'!$E$2:$E$5720,'Inst. by Framework &amp; Suppliers'!$A$2:$A$5720,$A577,'Inst. by Framework &amp; Suppliers'!$B$2:$B$5720,$B577)</f>
        <v>0</v>
      </c>
      <c r="F577" s="507">
        <f>SUMIFS('Inst. by Framework &amp; Suppliers'!F$2:F$5720,'Inst. by Framework &amp; Suppliers'!$B$2:$B$5720,$B$2:$B$5336,'Inst. by Framework &amp; Suppliers'!$A$2:$A$5720,$A577)</f>
        <v>0</v>
      </c>
      <c r="G577" s="882">
        <f>SUMIFS('Inst. by Framework &amp; Suppliers'!G$2:G$5720,'Inst. by Framework &amp; Suppliers'!$B$2:$B$5720,$B$2:$B$5336,'Inst. by Framework &amp; Suppliers'!$A$2:$A$5720,$A577)</f>
        <v>0</v>
      </c>
      <c r="H577" s="1444">
        <f>SUMIFS('Inst. by Framework &amp; Suppliers'!H$2:H$5720,'Inst. by Framework &amp; Suppliers'!$B$2:$B$5720,$B$2:$B$5336,'Inst. by Framework &amp; Suppliers'!$A$2:$A$5720,$A577)</f>
        <v>0</v>
      </c>
      <c r="I577" s="1445">
        <f>SUMIFS('Inst. by Framework &amp; Suppliers'!I$2:I$5720,'Inst. by Framework &amp; Suppliers'!$B$2:$B$5720,$B$2:$B$5336,'Inst. by Framework &amp; Suppliers'!$A$2:$A$5720,$A577)</f>
        <v>0</v>
      </c>
      <c r="J577" s="1446">
        <f>SUMIFS('Inst. by Framework &amp; Suppliers'!J$2:J$5720,'Inst. by Framework &amp; Suppliers'!$B$2:$B$5720,$B$2:$B$5336,'Inst. by Framework &amp; Suppliers'!$A$2:$A$5720,$A577)</f>
        <v>0</v>
      </c>
      <c r="K577" s="24">
        <f>SUMIFS('Inst. by Framework &amp; Suppliers'!K$2:K$5720,'Inst. by Framework &amp; Suppliers'!$B$2:$B$5720,$B$2:$B$5336,'Inst. by Framework &amp; Suppliers'!$A$2:$A$5720,$A577)</f>
        <v>0</v>
      </c>
      <c r="L577" s="23">
        <f t="shared" si="40"/>
        <v>0</v>
      </c>
      <c r="M577" s="1592">
        <f>SUMIFS('South West Spends'!$AH$1:$AH$5018,'South West Spends'!$A$1:$A$5018,'Institution by Framework Totals'!B577,'South West Spends'!$C$1:$C$5018,'Institution by Framework Totals'!A577)</f>
        <v>0</v>
      </c>
      <c r="N577" s="1592">
        <f t="shared" si="41"/>
        <v>0</v>
      </c>
      <c r="O577" s="1592">
        <f t="shared" si="42"/>
        <v>0</v>
      </c>
      <c r="P577" s="1592">
        <f t="shared" si="43"/>
        <v>0</v>
      </c>
      <c r="Q577" s="14">
        <f t="shared" si="44"/>
        <v>0</v>
      </c>
    </row>
    <row r="578" spans="1:17" x14ac:dyDescent="0.2">
      <c r="A578" s="26" t="s">
        <v>134</v>
      </c>
      <c r="B578" s="27" t="s">
        <v>19</v>
      </c>
      <c r="C578" s="141">
        <f>VLOOKUP(B578,'Admin Fees.'!$A$1:$C$46,2,FALSE)</f>
        <v>0.01</v>
      </c>
      <c r="D578" s="506">
        <f>SUMIFS('Inst. by Framework &amp; Suppliers'!$D$2:$D$5720,'Inst. by Framework &amp; Suppliers'!$A$2:$A$5720,$A578,'Inst. by Framework &amp; Suppliers'!$B$2:$B$5720,$B578)</f>
        <v>10548.71</v>
      </c>
      <c r="E578" s="507">
        <f>SUMIFS('Inst. by Framework &amp; Suppliers'!$E$2:$E$5720,'Inst. by Framework &amp; Suppliers'!$A$2:$A$5720,$A578,'Inst. by Framework &amp; Suppliers'!$B$2:$B$5720,$B578)</f>
        <v>12752.89</v>
      </c>
      <c r="F578" s="507">
        <f>SUMIFS('Inst. by Framework &amp; Suppliers'!F$2:F$5720,'Inst. by Framework &amp; Suppliers'!$B$2:$B$5720,$B$2:$B$5336,'Inst. by Framework &amp; Suppliers'!$A$2:$A$5720,$A578)</f>
        <v>0</v>
      </c>
      <c r="G578" s="882">
        <f>SUMIFS('Inst. by Framework &amp; Suppliers'!G$2:G$5720,'Inst. by Framework &amp; Suppliers'!$B$2:$B$5720,$B$2:$B$5336,'Inst. by Framework &amp; Suppliers'!$A$2:$A$5720,$A578)</f>
        <v>0</v>
      </c>
      <c r="H578" s="1444">
        <f>SUMIFS('Inst. by Framework &amp; Suppliers'!H$2:H$5720,'Inst. by Framework &amp; Suppliers'!$B$2:$B$5720,$B$2:$B$5336,'Inst. by Framework &amp; Suppliers'!$A$2:$A$5720,$A578)</f>
        <v>0</v>
      </c>
      <c r="I578" s="1445">
        <f>SUMIFS('Inst. by Framework &amp; Suppliers'!I$2:I$5720,'Inst. by Framework &amp; Suppliers'!$B$2:$B$5720,$B$2:$B$5336,'Inst. by Framework &amp; Suppliers'!$A$2:$A$5720,$A578)</f>
        <v>0</v>
      </c>
      <c r="J578" s="1446">
        <f>SUMIFS('Inst. by Framework &amp; Suppliers'!J$2:J$5720,'Inst. by Framework &amp; Suppliers'!$B$2:$B$5720,$B$2:$B$5336,'Inst. by Framework &amp; Suppliers'!$A$2:$A$5720,$A578)</f>
        <v>0</v>
      </c>
      <c r="K578" s="24">
        <f>SUMIFS('Inst. by Framework &amp; Suppliers'!K$2:K$5720,'Inst. by Framework &amp; Suppliers'!$B$2:$B$5720,$B$2:$B$5336,'Inst. by Framework &amp; Suppliers'!$A$2:$A$5720,$A578)</f>
        <v>0</v>
      </c>
      <c r="L578" s="23">
        <f t="shared" si="40"/>
        <v>0</v>
      </c>
      <c r="M578" s="1592">
        <f>SUMIFS('South West Spends'!$AH$1:$AH$5018,'South West Spends'!$A$1:$A$5018,'Institution by Framework Totals'!B578,'South West Spends'!$C$1:$C$5018,'Institution by Framework Totals'!A578)</f>
        <v>0</v>
      </c>
      <c r="N578" s="1592">
        <f t="shared" si="41"/>
        <v>0</v>
      </c>
      <c r="O578" s="1592">
        <f t="shared" si="42"/>
        <v>0</v>
      </c>
      <c r="P578" s="1592">
        <f t="shared" si="43"/>
        <v>0</v>
      </c>
      <c r="Q578" s="14">
        <f t="shared" si="44"/>
        <v>0</v>
      </c>
    </row>
    <row r="579" spans="1:17" x14ac:dyDescent="0.2">
      <c r="A579" s="26" t="s">
        <v>135</v>
      </c>
      <c r="B579" s="27" t="s">
        <v>19</v>
      </c>
      <c r="C579" s="141">
        <f>VLOOKUP(B579,'Admin Fees.'!$A$1:$C$46,2,FALSE)</f>
        <v>0.01</v>
      </c>
      <c r="D579" s="506">
        <f>SUMIFS('Inst. by Framework &amp; Suppliers'!$D$2:$D$5720,'Inst. by Framework &amp; Suppliers'!$A$2:$A$5720,$A579,'Inst. by Framework &amp; Suppliers'!$B$2:$B$5720,$B579)</f>
        <v>1167.98</v>
      </c>
      <c r="E579" s="507">
        <f>SUMIFS('Inst. by Framework &amp; Suppliers'!$E$2:$E$5720,'Inst. by Framework &amp; Suppliers'!$A$2:$A$5720,$A579,'Inst. by Framework &amp; Suppliers'!$B$2:$B$5720,$B579)</f>
        <v>1262.32</v>
      </c>
      <c r="F579" s="507">
        <f>SUMIFS('Inst. by Framework &amp; Suppliers'!F$2:F$5720,'Inst. by Framework &amp; Suppliers'!$B$2:$B$5720,$B$2:$B$5336,'Inst. by Framework &amp; Suppliers'!$A$2:$A$5720,$A579)</f>
        <v>0</v>
      </c>
      <c r="G579" s="882">
        <f>SUMIFS('Inst. by Framework &amp; Suppliers'!G$2:G$5720,'Inst. by Framework &amp; Suppliers'!$B$2:$B$5720,$B$2:$B$5336,'Inst. by Framework &amp; Suppliers'!$A$2:$A$5720,$A579)</f>
        <v>0</v>
      </c>
      <c r="H579" s="1444">
        <f>SUMIFS('Inst. by Framework &amp; Suppliers'!H$2:H$5720,'Inst. by Framework &amp; Suppliers'!$B$2:$B$5720,$B$2:$B$5336,'Inst. by Framework &amp; Suppliers'!$A$2:$A$5720,$A579)</f>
        <v>0</v>
      </c>
      <c r="I579" s="1445">
        <f>SUMIFS('Inst. by Framework &amp; Suppliers'!I$2:I$5720,'Inst. by Framework &amp; Suppliers'!$B$2:$B$5720,$B$2:$B$5336,'Inst. by Framework &amp; Suppliers'!$A$2:$A$5720,$A579)</f>
        <v>0</v>
      </c>
      <c r="J579" s="1446">
        <f>SUMIFS('Inst. by Framework &amp; Suppliers'!J$2:J$5720,'Inst. by Framework &amp; Suppliers'!$B$2:$B$5720,$B$2:$B$5336,'Inst. by Framework &amp; Suppliers'!$A$2:$A$5720,$A579)</f>
        <v>0</v>
      </c>
      <c r="K579" s="24">
        <f>SUMIFS('Inst. by Framework &amp; Suppliers'!K$2:K$5720,'Inst. by Framework &amp; Suppliers'!$B$2:$B$5720,$B$2:$B$5336,'Inst. by Framework &amp; Suppliers'!$A$2:$A$5720,$A579)</f>
        <v>0</v>
      </c>
      <c r="L579" s="23">
        <f t="shared" ref="L579:L642" si="45">J579*1.35%</f>
        <v>0</v>
      </c>
      <c r="M579" s="1592">
        <f>SUMIFS('South West Spends'!$AH$1:$AH$5018,'South West Spends'!$A$1:$A$5018,'Institution by Framework Totals'!B579,'South West Spends'!$C$1:$C$5018,'Institution by Framework Totals'!A579)</f>
        <v>0</v>
      </c>
      <c r="N579" s="1592">
        <f t="shared" ref="N579:N642" si="46">M579*C579</f>
        <v>0</v>
      </c>
      <c r="O579" s="1592">
        <f t="shared" ref="O579:O642" si="47">K579-M579</f>
        <v>0</v>
      </c>
      <c r="P579" s="1592">
        <f t="shared" ref="P579:P642" si="48">O579*1.35%</f>
        <v>0</v>
      </c>
      <c r="Q579" s="14">
        <f t="shared" ref="Q579:Q642" si="49">P579+N579</f>
        <v>0</v>
      </c>
    </row>
    <row r="580" spans="1:17" x14ac:dyDescent="0.2">
      <c r="A580" s="26" t="s">
        <v>136</v>
      </c>
      <c r="B580" s="27" t="s">
        <v>19</v>
      </c>
      <c r="C580" s="141">
        <f>VLOOKUP(B580,'Admin Fees.'!$A$1:$C$46,2,FALSE)</f>
        <v>0.01</v>
      </c>
      <c r="D580" s="506">
        <f>SUMIFS('Inst. by Framework &amp; Suppliers'!$D$2:$D$5720,'Inst. by Framework &amp; Suppliers'!$A$2:$A$5720,$A580,'Inst. by Framework &amp; Suppliers'!$B$2:$B$5720,$B580)</f>
        <v>4100.6400000000003</v>
      </c>
      <c r="E580" s="507">
        <f>SUMIFS('Inst. by Framework &amp; Suppliers'!$E$2:$E$5720,'Inst. by Framework &amp; Suppliers'!$A$2:$A$5720,$A580,'Inst. by Framework &amp; Suppliers'!$B$2:$B$5720,$B580)</f>
        <v>414.72</v>
      </c>
      <c r="F580" s="507">
        <f>SUMIFS('Inst. by Framework &amp; Suppliers'!F$2:F$5720,'Inst. by Framework &amp; Suppliers'!$B$2:$B$5720,$B$2:$B$5336,'Inst. by Framework &amp; Suppliers'!$A$2:$A$5720,$A580)</f>
        <v>0</v>
      </c>
      <c r="G580" s="882">
        <f>SUMIFS('Inst. by Framework &amp; Suppliers'!G$2:G$5720,'Inst. by Framework &amp; Suppliers'!$B$2:$B$5720,$B$2:$B$5336,'Inst. by Framework &amp; Suppliers'!$A$2:$A$5720,$A580)</f>
        <v>0</v>
      </c>
      <c r="H580" s="1444">
        <f>SUMIFS('Inst. by Framework &amp; Suppliers'!H$2:H$5720,'Inst. by Framework &amp; Suppliers'!$B$2:$B$5720,$B$2:$B$5336,'Inst. by Framework &amp; Suppliers'!$A$2:$A$5720,$A580)</f>
        <v>0</v>
      </c>
      <c r="I580" s="1445">
        <f>SUMIFS('Inst. by Framework &amp; Suppliers'!I$2:I$5720,'Inst. by Framework &amp; Suppliers'!$B$2:$B$5720,$B$2:$B$5336,'Inst. by Framework &amp; Suppliers'!$A$2:$A$5720,$A580)</f>
        <v>0</v>
      </c>
      <c r="J580" s="1446">
        <f>SUMIFS('Inst. by Framework &amp; Suppliers'!J$2:J$5720,'Inst. by Framework &amp; Suppliers'!$B$2:$B$5720,$B$2:$B$5336,'Inst. by Framework &amp; Suppliers'!$A$2:$A$5720,$A580)</f>
        <v>0</v>
      </c>
      <c r="K580" s="24">
        <f>SUMIFS('Inst. by Framework &amp; Suppliers'!K$2:K$5720,'Inst. by Framework &amp; Suppliers'!$B$2:$B$5720,$B$2:$B$5336,'Inst. by Framework &amp; Suppliers'!$A$2:$A$5720,$A580)</f>
        <v>0</v>
      </c>
      <c r="L580" s="23">
        <f t="shared" si="45"/>
        <v>0</v>
      </c>
      <c r="M580" s="1592">
        <f>SUMIFS('South West Spends'!$AH$1:$AH$5018,'South West Spends'!$A$1:$A$5018,'Institution by Framework Totals'!B580,'South West Spends'!$C$1:$C$5018,'Institution by Framework Totals'!A580)</f>
        <v>0</v>
      </c>
      <c r="N580" s="1592">
        <f t="shared" si="46"/>
        <v>0</v>
      </c>
      <c r="O580" s="1592">
        <f t="shared" si="47"/>
        <v>0</v>
      </c>
      <c r="P580" s="1592">
        <f t="shared" si="48"/>
        <v>0</v>
      </c>
      <c r="Q580" s="14">
        <f t="shared" si="49"/>
        <v>0</v>
      </c>
    </row>
    <row r="581" spans="1:17" x14ac:dyDescent="0.2">
      <c r="A581" s="26" t="s">
        <v>138</v>
      </c>
      <c r="B581" s="27" t="s">
        <v>19</v>
      </c>
      <c r="C581" s="141">
        <f>VLOOKUP(B581,'Admin Fees.'!$A$1:$C$46,2,FALSE)</f>
        <v>0.01</v>
      </c>
      <c r="D581" s="506">
        <f>SUMIFS('Inst. by Framework &amp; Suppliers'!$D$2:$D$5720,'Inst. by Framework &amp; Suppliers'!$A$2:$A$5720,$A581,'Inst. by Framework &amp; Suppliers'!$B$2:$B$5720,$B581)</f>
        <v>17.28</v>
      </c>
      <c r="E581" s="507">
        <f>SUMIFS('Inst. by Framework &amp; Suppliers'!$E$2:$E$5720,'Inst. by Framework &amp; Suppliers'!$A$2:$A$5720,$A581,'Inst. by Framework &amp; Suppliers'!$B$2:$B$5720,$B581)</f>
        <v>0</v>
      </c>
      <c r="F581" s="507">
        <f>SUMIFS('Inst. by Framework &amp; Suppliers'!F$2:F$5720,'Inst. by Framework &amp; Suppliers'!$B$2:$B$5720,$B$2:$B$5336,'Inst. by Framework &amp; Suppliers'!$A$2:$A$5720,$A581)</f>
        <v>0</v>
      </c>
      <c r="G581" s="882">
        <f>SUMIFS('Inst. by Framework &amp; Suppliers'!G$2:G$5720,'Inst. by Framework &amp; Suppliers'!$B$2:$B$5720,$B$2:$B$5336,'Inst. by Framework &amp; Suppliers'!$A$2:$A$5720,$A581)</f>
        <v>0</v>
      </c>
      <c r="H581" s="1444">
        <f>SUMIFS('Inst. by Framework &amp; Suppliers'!H$2:H$5720,'Inst. by Framework &amp; Suppliers'!$B$2:$B$5720,$B$2:$B$5336,'Inst. by Framework &amp; Suppliers'!$A$2:$A$5720,$A581)</f>
        <v>0</v>
      </c>
      <c r="I581" s="1445">
        <f>SUMIFS('Inst. by Framework &amp; Suppliers'!I$2:I$5720,'Inst. by Framework &amp; Suppliers'!$B$2:$B$5720,$B$2:$B$5336,'Inst. by Framework &amp; Suppliers'!$A$2:$A$5720,$A581)</f>
        <v>0</v>
      </c>
      <c r="J581" s="1446">
        <f>SUMIFS('Inst. by Framework &amp; Suppliers'!J$2:J$5720,'Inst. by Framework &amp; Suppliers'!$B$2:$B$5720,$B$2:$B$5336,'Inst. by Framework &amp; Suppliers'!$A$2:$A$5720,$A581)</f>
        <v>0</v>
      </c>
      <c r="K581" s="24">
        <f>SUMIFS('Inst. by Framework &amp; Suppliers'!K$2:K$5720,'Inst. by Framework &amp; Suppliers'!$B$2:$B$5720,$B$2:$B$5336,'Inst. by Framework &amp; Suppliers'!$A$2:$A$5720,$A581)</f>
        <v>0</v>
      </c>
      <c r="L581" s="23">
        <f t="shared" si="45"/>
        <v>0</v>
      </c>
      <c r="M581" s="1592">
        <f>SUMIFS('South West Spends'!$AH$1:$AH$5018,'South West Spends'!$A$1:$A$5018,'Institution by Framework Totals'!B581,'South West Spends'!$C$1:$C$5018,'Institution by Framework Totals'!A581)</f>
        <v>0</v>
      </c>
      <c r="N581" s="1592">
        <f t="shared" si="46"/>
        <v>0</v>
      </c>
      <c r="O581" s="1592">
        <f t="shared" si="47"/>
        <v>0</v>
      </c>
      <c r="P581" s="1592">
        <f t="shared" si="48"/>
        <v>0</v>
      </c>
      <c r="Q581" s="14">
        <f t="shared" si="49"/>
        <v>0</v>
      </c>
    </row>
    <row r="582" spans="1:17" x14ac:dyDescent="0.2">
      <c r="A582" s="26" t="s">
        <v>140</v>
      </c>
      <c r="B582" s="27" t="s">
        <v>19</v>
      </c>
      <c r="C582" s="141">
        <f>VLOOKUP(B582,'Admin Fees.'!$A$1:$C$46,2,FALSE)</f>
        <v>0.01</v>
      </c>
      <c r="D582" s="506">
        <f>SUMIFS('Inst. by Framework &amp; Suppliers'!$D$2:$D$5720,'Inst. by Framework &amp; Suppliers'!$A$2:$A$5720,$A582,'Inst. by Framework &amp; Suppliers'!$B$2:$B$5720,$B582)</f>
        <v>1157.76</v>
      </c>
      <c r="E582" s="507">
        <f>SUMIFS('Inst. by Framework &amp; Suppliers'!$E$2:$E$5720,'Inst. by Framework &amp; Suppliers'!$A$2:$A$5720,$A582,'Inst. by Framework &amp; Suppliers'!$B$2:$B$5720,$B582)</f>
        <v>3093.1200000000003</v>
      </c>
      <c r="F582" s="507">
        <f>SUMIFS('Inst. by Framework &amp; Suppliers'!F$2:F$5720,'Inst. by Framework &amp; Suppliers'!$B$2:$B$5720,$B$2:$B$5336,'Inst. by Framework &amp; Suppliers'!$A$2:$A$5720,$A582)</f>
        <v>0</v>
      </c>
      <c r="G582" s="882">
        <f>SUMIFS('Inst. by Framework &amp; Suppliers'!G$2:G$5720,'Inst. by Framework &amp; Suppliers'!$B$2:$B$5720,$B$2:$B$5336,'Inst. by Framework &amp; Suppliers'!$A$2:$A$5720,$A582)</f>
        <v>0</v>
      </c>
      <c r="H582" s="1444">
        <f>SUMIFS('Inst. by Framework &amp; Suppliers'!H$2:H$5720,'Inst. by Framework &amp; Suppliers'!$B$2:$B$5720,$B$2:$B$5336,'Inst. by Framework &amp; Suppliers'!$A$2:$A$5720,$A582)</f>
        <v>0</v>
      </c>
      <c r="I582" s="1445">
        <f>SUMIFS('Inst. by Framework &amp; Suppliers'!I$2:I$5720,'Inst. by Framework &amp; Suppliers'!$B$2:$B$5720,$B$2:$B$5336,'Inst. by Framework &amp; Suppliers'!$A$2:$A$5720,$A582)</f>
        <v>0</v>
      </c>
      <c r="J582" s="1446">
        <f>SUMIFS('Inst. by Framework &amp; Suppliers'!J$2:J$5720,'Inst. by Framework &amp; Suppliers'!$B$2:$B$5720,$B$2:$B$5336,'Inst. by Framework &amp; Suppliers'!$A$2:$A$5720,$A582)</f>
        <v>0</v>
      </c>
      <c r="K582" s="24">
        <f>SUMIFS('Inst. by Framework &amp; Suppliers'!K$2:K$5720,'Inst. by Framework &amp; Suppliers'!$B$2:$B$5720,$B$2:$B$5336,'Inst. by Framework &amp; Suppliers'!$A$2:$A$5720,$A582)</f>
        <v>0</v>
      </c>
      <c r="L582" s="23">
        <f t="shared" si="45"/>
        <v>0</v>
      </c>
      <c r="M582" s="1592">
        <f>SUMIFS('South West Spends'!$AH$1:$AH$5018,'South West Spends'!$A$1:$A$5018,'Institution by Framework Totals'!B582,'South West Spends'!$C$1:$C$5018,'Institution by Framework Totals'!A582)</f>
        <v>0</v>
      </c>
      <c r="N582" s="1592">
        <f t="shared" si="46"/>
        <v>0</v>
      </c>
      <c r="O582" s="1592">
        <f t="shared" si="47"/>
        <v>0</v>
      </c>
      <c r="P582" s="1592">
        <f t="shared" si="48"/>
        <v>0</v>
      </c>
      <c r="Q582" s="14">
        <f t="shared" si="49"/>
        <v>0</v>
      </c>
    </row>
    <row r="583" spans="1:17" x14ac:dyDescent="0.2">
      <c r="A583" s="26" t="s">
        <v>153</v>
      </c>
      <c r="B583" s="27" t="s">
        <v>19</v>
      </c>
      <c r="C583" s="141">
        <f>VLOOKUP(B583,'Admin Fees.'!$A$1:$C$46,2,FALSE)</f>
        <v>0.01</v>
      </c>
      <c r="D583" s="506">
        <f>SUMIFS('Inst. by Framework &amp; Suppliers'!$D$2:$D$5720,'Inst. by Framework &amp; Suppliers'!$A$2:$A$5720,$A583,'Inst. by Framework &amp; Suppliers'!$B$2:$B$5720,$B583)</f>
        <v>5224.82</v>
      </c>
      <c r="E583" s="507">
        <f>SUMIFS('Inst. by Framework &amp; Suppliers'!$E$2:$E$5720,'Inst. by Framework &amp; Suppliers'!$A$2:$A$5720,$A583,'Inst. by Framework &amp; Suppliers'!$B$2:$B$5720,$B583)</f>
        <v>1786.29</v>
      </c>
      <c r="F583" s="507">
        <f>SUMIFS('Inst. by Framework &amp; Suppliers'!F$2:F$5720,'Inst. by Framework &amp; Suppliers'!$B$2:$B$5720,$B$2:$B$5336,'Inst. by Framework &amp; Suppliers'!$A$2:$A$5720,$A583)</f>
        <v>0</v>
      </c>
      <c r="G583" s="882">
        <f>SUMIFS('Inst. by Framework &amp; Suppliers'!G$2:G$5720,'Inst. by Framework &amp; Suppliers'!$B$2:$B$5720,$B$2:$B$5336,'Inst. by Framework &amp; Suppliers'!$A$2:$A$5720,$A583)</f>
        <v>0</v>
      </c>
      <c r="H583" s="1444">
        <f>SUMIFS('Inst. by Framework &amp; Suppliers'!H$2:H$5720,'Inst. by Framework &amp; Suppliers'!$B$2:$B$5720,$B$2:$B$5336,'Inst. by Framework &amp; Suppliers'!$A$2:$A$5720,$A583)</f>
        <v>0</v>
      </c>
      <c r="I583" s="1445">
        <f>SUMIFS('Inst. by Framework &amp; Suppliers'!I$2:I$5720,'Inst. by Framework &amp; Suppliers'!$B$2:$B$5720,$B$2:$B$5336,'Inst. by Framework &amp; Suppliers'!$A$2:$A$5720,$A583)</f>
        <v>0</v>
      </c>
      <c r="J583" s="1446">
        <f>SUMIFS('Inst. by Framework &amp; Suppliers'!J$2:J$5720,'Inst. by Framework &amp; Suppliers'!$B$2:$B$5720,$B$2:$B$5336,'Inst. by Framework &amp; Suppliers'!$A$2:$A$5720,$A583)</f>
        <v>0</v>
      </c>
      <c r="K583" s="24">
        <f>SUMIFS('Inst. by Framework &amp; Suppliers'!K$2:K$5720,'Inst. by Framework &amp; Suppliers'!$B$2:$B$5720,$B$2:$B$5336,'Inst. by Framework &amp; Suppliers'!$A$2:$A$5720,$A583)</f>
        <v>0</v>
      </c>
      <c r="L583" s="23">
        <f t="shared" si="45"/>
        <v>0</v>
      </c>
      <c r="M583" s="1592">
        <f>SUMIFS('South West Spends'!$AH$1:$AH$5018,'South West Spends'!$A$1:$A$5018,'Institution by Framework Totals'!B583,'South West Spends'!$C$1:$C$5018,'Institution by Framework Totals'!A583)</f>
        <v>0</v>
      </c>
      <c r="N583" s="1592">
        <f t="shared" si="46"/>
        <v>0</v>
      </c>
      <c r="O583" s="1592">
        <f t="shared" si="47"/>
        <v>0</v>
      </c>
      <c r="P583" s="1592">
        <f t="shared" si="48"/>
        <v>0</v>
      </c>
      <c r="Q583" s="14">
        <f t="shared" si="49"/>
        <v>0</v>
      </c>
    </row>
    <row r="584" spans="1:17" x14ac:dyDescent="0.2">
      <c r="A584" s="26" t="s">
        <v>141</v>
      </c>
      <c r="B584" s="27" t="s">
        <v>19</v>
      </c>
      <c r="C584" s="141">
        <f>VLOOKUP(B584,'Admin Fees.'!$A$1:$C$46,2,FALSE)</f>
        <v>0.01</v>
      </c>
      <c r="D584" s="506">
        <f>SUMIFS('Inst. by Framework &amp; Suppliers'!$D$2:$D$5720,'Inst. by Framework &amp; Suppliers'!$A$2:$A$5720,$A584,'Inst. by Framework &amp; Suppliers'!$B$2:$B$5720,$B584)</f>
        <v>791.76</v>
      </c>
      <c r="E584" s="507">
        <f>SUMIFS('Inst. by Framework &amp; Suppliers'!$E$2:$E$5720,'Inst. by Framework &amp; Suppliers'!$A$2:$A$5720,$A584,'Inst. by Framework &amp; Suppliers'!$B$2:$B$5720,$B584)</f>
        <v>587.52</v>
      </c>
      <c r="F584" s="507">
        <f>SUMIFS('Inst. by Framework &amp; Suppliers'!F$2:F$5720,'Inst. by Framework &amp; Suppliers'!$B$2:$B$5720,$B$2:$B$5336,'Inst. by Framework &amp; Suppliers'!$A$2:$A$5720,$A584)</f>
        <v>0</v>
      </c>
      <c r="G584" s="882">
        <f>SUMIFS('Inst. by Framework &amp; Suppliers'!G$2:G$5720,'Inst. by Framework &amp; Suppliers'!$B$2:$B$5720,$B$2:$B$5336,'Inst. by Framework &amp; Suppliers'!$A$2:$A$5720,$A584)</f>
        <v>0</v>
      </c>
      <c r="H584" s="1444">
        <f>SUMIFS('Inst. by Framework &amp; Suppliers'!H$2:H$5720,'Inst. by Framework &amp; Suppliers'!$B$2:$B$5720,$B$2:$B$5336,'Inst. by Framework &amp; Suppliers'!$A$2:$A$5720,$A584)</f>
        <v>0</v>
      </c>
      <c r="I584" s="1445">
        <f>SUMIFS('Inst. by Framework &amp; Suppliers'!I$2:I$5720,'Inst. by Framework &amp; Suppliers'!$B$2:$B$5720,$B$2:$B$5336,'Inst. by Framework &amp; Suppliers'!$A$2:$A$5720,$A584)</f>
        <v>0</v>
      </c>
      <c r="J584" s="1446">
        <f>SUMIFS('Inst. by Framework &amp; Suppliers'!J$2:J$5720,'Inst. by Framework &amp; Suppliers'!$B$2:$B$5720,$B$2:$B$5336,'Inst. by Framework &amp; Suppliers'!$A$2:$A$5720,$A584)</f>
        <v>0</v>
      </c>
      <c r="K584" s="24">
        <f>SUMIFS('Inst. by Framework &amp; Suppliers'!K$2:K$5720,'Inst. by Framework &amp; Suppliers'!$B$2:$B$5720,$B$2:$B$5336,'Inst. by Framework &amp; Suppliers'!$A$2:$A$5720,$A584)</f>
        <v>0</v>
      </c>
      <c r="L584" s="23">
        <f t="shared" si="45"/>
        <v>0</v>
      </c>
      <c r="M584" s="1592">
        <f>SUMIFS('South West Spends'!$AH$1:$AH$5018,'South West Spends'!$A$1:$A$5018,'Institution by Framework Totals'!B584,'South West Spends'!$C$1:$C$5018,'Institution by Framework Totals'!A584)</f>
        <v>0</v>
      </c>
      <c r="N584" s="1592">
        <f t="shared" si="46"/>
        <v>0</v>
      </c>
      <c r="O584" s="1592">
        <f t="shared" si="47"/>
        <v>0</v>
      </c>
      <c r="P584" s="1592">
        <f t="shared" si="48"/>
        <v>0</v>
      </c>
      <c r="Q584" s="14">
        <f t="shared" si="49"/>
        <v>0</v>
      </c>
    </row>
    <row r="585" spans="1:17" x14ac:dyDescent="0.2">
      <c r="A585" s="26" t="s">
        <v>142</v>
      </c>
      <c r="B585" s="27" t="s">
        <v>19</v>
      </c>
      <c r="C585" s="141">
        <f>VLOOKUP(B585,'Admin Fees.'!$A$1:$C$46,2,FALSE)</f>
        <v>0.01</v>
      </c>
      <c r="D585" s="506">
        <f>SUMIFS('Inst. by Framework &amp; Suppliers'!$D$2:$D$5720,'Inst. by Framework &amp; Suppliers'!$A$2:$A$5720,$A585,'Inst. by Framework &amp; Suppliers'!$B$2:$B$5720,$B585)</f>
        <v>28275.22</v>
      </c>
      <c r="E585" s="507">
        <f>SUMIFS('Inst. by Framework &amp; Suppliers'!$E$2:$E$5720,'Inst. by Framework &amp; Suppliers'!$A$2:$A$5720,$A585,'Inst. by Framework &amp; Suppliers'!$B$2:$B$5720,$B585)</f>
        <v>4871.08</v>
      </c>
      <c r="F585" s="507">
        <f>SUMIFS('Inst. by Framework &amp; Suppliers'!F$2:F$5720,'Inst. by Framework &amp; Suppliers'!$B$2:$B$5720,$B$2:$B$5336,'Inst. by Framework &amp; Suppliers'!$A$2:$A$5720,$A585)</f>
        <v>0</v>
      </c>
      <c r="G585" s="882">
        <f>SUMIFS('Inst. by Framework &amp; Suppliers'!G$2:G$5720,'Inst. by Framework &amp; Suppliers'!$B$2:$B$5720,$B$2:$B$5336,'Inst. by Framework &amp; Suppliers'!$A$2:$A$5720,$A585)</f>
        <v>0</v>
      </c>
      <c r="H585" s="1444">
        <f>SUMIFS('Inst. by Framework &amp; Suppliers'!H$2:H$5720,'Inst. by Framework &amp; Suppliers'!$B$2:$B$5720,$B$2:$B$5336,'Inst. by Framework &amp; Suppliers'!$A$2:$A$5720,$A585)</f>
        <v>0</v>
      </c>
      <c r="I585" s="1445">
        <f>SUMIFS('Inst. by Framework &amp; Suppliers'!I$2:I$5720,'Inst. by Framework &amp; Suppliers'!$B$2:$B$5720,$B$2:$B$5336,'Inst. by Framework &amp; Suppliers'!$A$2:$A$5720,$A585)</f>
        <v>0</v>
      </c>
      <c r="J585" s="1446">
        <f>SUMIFS('Inst. by Framework &amp; Suppliers'!J$2:J$5720,'Inst. by Framework &amp; Suppliers'!$B$2:$B$5720,$B$2:$B$5336,'Inst. by Framework &amp; Suppliers'!$A$2:$A$5720,$A585)</f>
        <v>0</v>
      </c>
      <c r="K585" s="24">
        <f>SUMIFS('Inst. by Framework &amp; Suppliers'!K$2:K$5720,'Inst. by Framework &amp; Suppliers'!$B$2:$B$5720,$B$2:$B$5336,'Inst. by Framework &amp; Suppliers'!$A$2:$A$5720,$A585)</f>
        <v>0</v>
      </c>
      <c r="L585" s="23">
        <f t="shared" si="45"/>
        <v>0</v>
      </c>
      <c r="M585" s="1592">
        <f>SUMIFS('South West Spends'!$AH$1:$AH$5018,'South West Spends'!$A$1:$A$5018,'Institution by Framework Totals'!B585,'South West Spends'!$C$1:$C$5018,'Institution by Framework Totals'!A585)</f>
        <v>0</v>
      </c>
      <c r="N585" s="1592">
        <f t="shared" si="46"/>
        <v>0</v>
      </c>
      <c r="O585" s="1592">
        <f t="shared" si="47"/>
        <v>0</v>
      </c>
      <c r="P585" s="1592">
        <f t="shared" si="48"/>
        <v>0</v>
      </c>
      <c r="Q585" s="14">
        <f t="shared" si="49"/>
        <v>0</v>
      </c>
    </row>
    <row r="586" spans="1:17" x14ac:dyDescent="0.2">
      <c r="A586" s="26" t="s">
        <v>143</v>
      </c>
      <c r="B586" s="27" t="s">
        <v>19</v>
      </c>
      <c r="C586" s="141">
        <f>VLOOKUP(B586,'Admin Fees.'!$A$1:$C$46,2,FALSE)</f>
        <v>0.01</v>
      </c>
      <c r="D586" s="506">
        <f>SUMIFS('Inst. by Framework &amp; Suppliers'!$D$2:$D$5720,'Inst. by Framework &amp; Suppliers'!$A$2:$A$5720,$A586,'Inst. by Framework &amp; Suppliers'!$B$2:$B$5720,$B586)</f>
        <v>10519.44</v>
      </c>
      <c r="E586" s="507">
        <f>SUMIFS('Inst. by Framework &amp; Suppliers'!$E$2:$E$5720,'Inst. by Framework &amp; Suppliers'!$A$2:$A$5720,$A586,'Inst. by Framework &amp; Suppliers'!$B$2:$B$5720,$B586)</f>
        <v>6583.68</v>
      </c>
      <c r="F586" s="507">
        <f>SUMIFS('Inst. by Framework &amp; Suppliers'!F$2:F$5720,'Inst. by Framework &amp; Suppliers'!$B$2:$B$5720,$B$2:$B$5336,'Inst. by Framework &amp; Suppliers'!$A$2:$A$5720,$A586)</f>
        <v>0</v>
      </c>
      <c r="G586" s="882">
        <f>SUMIFS('Inst. by Framework &amp; Suppliers'!G$2:G$5720,'Inst. by Framework &amp; Suppliers'!$B$2:$B$5720,$B$2:$B$5336,'Inst. by Framework &amp; Suppliers'!$A$2:$A$5720,$A586)</f>
        <v>0</v>
      </c>
      <c r="H586" s="1444">
        <f>SUMIFS('Inst. by Framework &amp; Suppliers'!H$2:H$5720,'Inst. by Framework &amp; Suppliers'!$B$2:$B$5720,$B$2:$B$5336,'Inst. by Framework &amp; Suppliers'!$A$2:$A$5720,$A586)</f>
        <v>0</v>
      </c>
      <c r="I586" s="1445">
        <f>SUMIFS('Inst. by Framework &amp; Suppliers'!I$2:I$5720,'Inst. by Framework &amp; Suppliers'!$B$2:$B$5720,$B$2:$B$5336,'Inst. by Framework &amp; Suppliers'!$A$2:$A$5720,$A586)</f>
        <v>0</v>
      </c>
      <c r="J586" s="1446">
        <f>SUMIFS('Inst. by Framework &amp; Suppliers'!J$2:J$5720,'Inst. by Framework &amp; Suppliers'!$B$2:$B$5720,$B$2:$B$5336,'Inst. by Framework &amp; Suppliers'!$A$2:$A$5720,$A586)</f>
        <v>0</v>
      </c>
      <c r="K586" s="24">
        <f>SUMIFS('Inst. by Framework &amp; Suppliers'!K$2:K$5720,'Inst. by Framework &amp; Suppliers'!$B$2:$B$5720,$B$2:$B$5336,'Inst. by Framework &amp; Suppliers'!$A$2:$A$5720,$A586)</f>
        <v>0</v>
      </c>
      <c r="L586" s="23">
        <f t="shared" si="45"/>
        <v>0</v>
      </c>
      <c r="M586" s="1592">
        <f>SUMIFS('South West Spends'!$AH$1:$AH$5018,'South West Spends'!$A$1:$A$5018,'Institution by Framework Totals'!B586,'South West Spends'!$C$1:$C$5018,'Institution by Framework Totals'!A586)</f>
        <v>0</v>
      </c>
      <c r="N586" s="1592">
        <f t="shared" si="46"/>
        <v>0</v>
      </c>
      <c r="O586" s="1592">
        <f t="shared" si="47"/>
        <v>0</v>
      </c>
      <c r="P586" s="1592">
        <f t="shared" si="48"/>
        <v>0</v>
      </c>
      <c r="Q586" s="14">
        <f t="shared" si="49"/>
        <v>0</v>
      </c>
    </row>
    <row r="587" spans="1:17" x14ac:dyDescent="0.2">
      <c r="A587" s="26" t="s">
        <v>144</v>
      </c>
      <c r="B587" s="27" t="s">
        <v>19</v>
      </c>
      <c r="C587" s="141">
        <f>VLOOKUP(B587,'Admin Fees.'!$A$1:$C$46,2,FALSE)</f>
        <v>0.01</v>
      </c>
      <c r="D587" s="506">
        <f>SUMIFS('Inst. by Framework &amp; Suppliers'!$D$2:$D$5720,'Inst. by Framework &amp; Suppliers'!$A$2:$A$5720,$A587,'Inst. by Framework &amp; Suppliers'!$B$2:$B$5720,$B587)</f>
        <v>26702.04</v>
      </c>
      <c r="E587" s="507">
        <f>SUMIFS('Inst. by Framework &amp; Suppliers'!$E$2:$E$5720,'Inst. by Framework &amp; Suppliers'!$A$2:$A$5720,$A587,'Inst. by Framework &amp; Suppliers'!$B$2:$B$5720,$B587)</f>
        <v>24759.930000000004</v>
      </c>
      <c r="F587" s="507">
        <f>SUMIFS('Inst. by Framework &amp; Suppliers'!F$2:F$5720,'Inst. by Framework &amp; Suppliers'!$B$2:$B$5720,$B$2:$B$5336,'Inst. by Framework &amp; Suppliers'!$A$2:$A$5720,$A587)</f>
        <v>0</v>
      </c>
      <c r="G587" s="882">
        <f>SUMIFS('Inst. by Framework &amp; Suppliers'!G$2:G$5720,'Inst. by Framework &amp; Suppliers'!$B$2:$B$5720,$B$2:$B$5336,'Inst. by Framework &amp; Suppliers'!$A$2:$A$5720,$A587)</f>
        <v>0</v>
      </c>
      <c r="H587" s="1444">
        <f>SUMIFS('Inst. by Framework &amp; Suppliers'!H$2:H$5720,'Inst. by Framework &amp; Suppliers'!$B$2:$B$5720,$B$2:$B$5336,'Inst. by Framework &amp; Suppliers'!$A$2:$A$5720,$A587)</f>
        <v>0</v>
      </c>
      <c r="I587" s="1445">
        <f>SUMIFS('Inst. by Framework &amp; Suppliers'!I$2:I$5720,'Inst. by Framework &amp; Suppliers'!$B$2:$B$5720,$B$2:$B$5336,'Inst. by Framework &amp; Suppliers'!$A$2:$A$5720,$A587)</f>
        <v>0</v>
      </c>
      <c r="J587" s="1446">
        <f>SUMIFS('Inst. by Framework &amp; Suppliers'!J$2:J$5720,'Inst. by Framework &amp; Suppliers'!$B$2:$B$5720,$B$2:$B$5336,'Inst. by Framework &amp; Suppliers'!$A$2:$A$5720,$A587)</f>
        <v>0</v>
      </c>
      <c r="K587" s="24">
        <f>SUMIFS('Inst. by Framework &amp; Suppliers'!K$2:K$5720,'Inst. by Framework &amp; Suppliers'!$B$2:$B$5720,$B$2:$B$5336,'Inst. by Framework &amp; Suppliers'!$A$2:$A$5720,$A587)</f>
        <v>0</v>
      </c>
      <c r="L587" s="23">
        <f t="shared" si="45"/>
        <v>0</v>
      </c>
      <c r="M587" s="1592">
        <f>SUMIFS('South West Spends'!$AH$1:$AH$5018,'South West Spends'!$A$1:$A$5018,'Institution by Framework Totals'!B587,'South West Spends'!$C$1:$C$5018,'Institution by Framework Totals'!A587)</f>
        <v>0</v>
      </c>
      <c r="N587" s="1592">
        <f t="shared" si="46"/>
        <v>0</v>
      </c>
      <c r="O587" s="1592">
        <f t="shared" si="47"/>
        <v>0</v>
      </c>
      <c r="P587" s="1592">
        <f t="shared" si="48"/>
        <v>0</v>
      </c>
      <c r="Q587" s="14">
        <f t="shared" si="49"/>
        <v>0</v>
      </c>
    </row>
    <row r="588" spans="1:17" x14ac:dyDescent="0.2">
      <c r="A588" s="26" t="s">
        <v>170</v>
      </c>
      <c r="B588" s="27" t="s">
        <v>19</v>
      </c>
      <c r="C588" s="141">
        <f>VLOOKUP(B588,'Admin Fees.'!$A$1:$C$46,2,FALSE)</f>
        <v>0.01</v>
      </c>
      <c r="D588" s="506">
        <f>SUMIFS('Inst. by Framework &amp; Suppliers'!$D$2:$D$5720,'Inst. by Framework &amp; Suppliers'!$A$2:$A$5720,$A588,'Inst. by Framework &amp; Suppliers'!$B$2:$B$5720,$B588)</f>
        <v>825.36</v>
      </c>
      <c r="E588" s="507">
        <f>SUMIFS('Inst. by Framework &amp; Suppliers'!$E$2:$E$5720,'Inst. by Framework &amp; Suppliers'!$A$2:$A$5720,$A588,'Inst. by Framework &amp; Suppliers'!$B$2:$B$5720,$B588)</f>
        <v>0</v>
      </c>
      <c r="F588" s="507">
        <f>SUMIFS('Inst. by Framework &amp; Suppliers'!F$2:F$5720,'Inst. by Framework &amp; Suppliers'!$B$2:$B$5720,$B$2:$B$5336,'Inst. by Framework &amp; Suppliers'!$A$2:$A$5720,$A588)</f>
        <v>0</v>
      </c>
      <c r="G588" s="882">
        <f>SUMIFS('Inst. by Framework &amp; Suppliers'!G$2:G$5720,'Inst. by Framework &amp; Suppliers'!$B$2:$B$5720,$B$2:$B$5336,'Inst. by Framework &amp; Suppliers'!$A$2:$A$5720,$A588)</f>
        <v>0</v>
      </c>
      <c r="H588" s="1444">
        <f>SUMIFS('Inst. by Framework &amp; Suppliers'!H$2:H$5720,'Inst. by Framework &amp; Suppliers'!$B$2:$B$5720,$B$2:$B$5336,'Inst. by Framework &amp; Suppliers'!$A$2:$A$5720,$A588)</f>
        <v>0</v>
      </c>
      <c r="I588" s="1445">
        <f>SUMIFS('Inst. by Framework &amp; Suppliers'!I$2:I$5720,'Inst. by Framework &amp; Suppliers'!$B$2:$B$5720,$B$2:$B$5336,'Inst. by Framework &amp; Suppliers'!$A$2:$A$5720,$A588)</f>
        <v>0</v>
      </c>
      <c r="J588" s="1446">
        <f>SUMIFS('Inst. by Framework &amp; Suppliers'!J$2:J$5720,'Inst. by Framework &amp; Suppliers'!$B$2:$B$5720,$B$2:$B$5336,'Inst. by Framework &amp; Suppliers'!$A$2:$A$5720,$A588)</f>
        <v>0</v>
      </c>
      <c r="K588" s="24">
        <f>SUMIFS('Inst. by Framework &amp; Suppliers'!K$2:K$5720,'Inst. by Framework &amp; Suppliers'!$B$2:$B$5720,$B$2:$B$5336,'Inst. by Framework &amp; Suppliers'!$A$2:$A$5720,$A588)</f>
        <v>0</v>
      </c>
      <c r="L588" s="23">
        <f t="shared" si="45"/>
        <v>0</v>
      </c>
      <c r="M588" s="1592">
        <f>SUMIFS('South West Spends'!$AH$1:$AH$5018,'South West Spends'!$A$1:$A$5018,'Institution by Framework Totals'!B588,'South West Spends'!$C$1:$C$5018,'Institution by Framework Totals'!A588)</f>
        <v>0</v>
      </c>
      <c r="N588" s="1592">
        <f t="shared" si="46"/>
        <v>0</v>
      </c>
      <c r="O588" s="1592">
        <f t="shared" si="47"/>
        <v>0</v>
      </c>
      <c r="P588" s="1592">
        <f t="shared" si="48"/>
        <v>0</v>
      </c>
      <c r="Q588" s="14">
        <f t="shared" si="49"/>
        <v>0</v>
      </c>
    </row>
    <row r="589" spans="1:17" x14ac:dyDescent="0.2">
      <c r="A589" s="26" t="s">
        <v>146</v>
      </c>
      <c r="B589" s="27" t="s">
        <v>19</v>
      </c>
      <c r="C589" s="141">
        <f>VLOOKUP(B589,'Admin Fees.'!$A$1:$C$46,2,FALSE)</f>
        <v>0.01</v>
      </c>
      <c r="D589" s="506">
        <f>SUMIFS('Inst. by Framework &amp; Suppliers'!$D$2:$D$5720,'Inst. by Framework &amp; Suppliers'!$A$2:$A$5720,$A589,'Inst. by Framework &amp; Suppliers'!$B$2:$B$5720,$B589)</f>
        <v>30544.54</v>
      </c>
      <c r="E589" s="507">
        <f>SUMIFS('Inst. by Framework &amp; Suppliers'!$E$2:$E$5720,'Inst. by Framework &amp; Suppliers'!$A$2:$A$5720,$A589,'Inst. by Framework &amp; Suppliers'!$B$2:$B$5720,$B589)</f>
        <v>17861.22</v>
      </c>
      <c r="F589" s="507">
        <f>SUMIFS('Inst. by Framework &amp; Suppliers'!F$2:F$5720,'Inst. by Framework &amp; Suppliers'!$B$2:$B$5720,$B$2:$B$5336,'Inst. by Framework &amp; Suppliers'!$A$2:$A$5720,$A589)</f>
        <v>0</v>
      </c>
      <c r="G589" s="882">
        <f>SUMIFS('Inst. by Framework &amp; Suppliers'!G$2:G$5720,'Inst. by Framework &amp; Suppliers'!$B$2:$B$5720,$B$2:$B$5336,'Inst. by Framework &amp; Suppliers'!$A$2:$A$5720,$A589)</f>
        <v>0</v>
      </c>
      <c r="H589" s="1444">
        <f>SUMIFS('Inst. by Framework &amp; Suppliers'!H$2:H$5720,'Inst. by Framework &amp; Suppliers'!$B$2:$B$5720,$B$2:$B$5336,'Inst. by Framework &amp; Suppliers'!$A$2:$A$5720,$A589)</f>
        <v>0</v>
      </c>
      <c r="I589" s="1445">
        <f>SUMIFS('Inst. by Framework &amp; Suppliers'!I$2:I$5720,'Inst. by Framework &amp; Suppliers'!$B$2:$B$5720,$B$2:$B$5336,'Inst. by Framework &amp; Suppliers'!$A$2:$A$5720,$A589)</f>
        <v>0</v>
      </c>
      <c r="J589" s="1446">
        <f>SUMIFS('Inst. by Framework &amp; Suppliers'!J$2:J$5720,'Inst. by Framework &amp; Suppliers'!$B$2:$B$5720,$B$2:$B$5336,'Inst. by Framework &amp; Suppliers'!$A$2:$A$5720,$A589)</f>
        <v>0</v>
      </c>
      <c r="K589" s="24">
        <f>SUMIFS('Inst. by Framework &amp; Suppliers'!K$2:K$5720,'Inst. by Framework &amp; Suppliers'!$B$2:$B$5720,$B$2:$B$5336,'Inst. by Framework &amp; Suppliers'!$A$2:$A$5720,$A589)</f>
        <v>0</v>
      </c>
      <c r="L589" s="23">
        <f t="shared" si="45"/>
        <v>0</v>
      </c>
      <c r="M589" s="1592">
        <f>SUMIFS('South West Spends'!$AH$1:$AH$5018,'South West Spends'!$A$1:$A$5018,'Institution by Framework Totals'!B589,'South West Spends'!$C$1:$C$5018,'Institution by Framework Totals'!A589)</f>
        <v>0</v>
      </c>
      <c r="N589" s="1592">
        <f t="shared" si="46"/>
        <v>0</v>
      </c>
      <c r="O589" s="1592">
        <f t="shared" si="47"/>
        <v>0</v>
      </c>
      <c r="P589" s="1592">
        <f t="shared" si="48"/>
        <v>0</v>
      </c>
      <c r="Q589" s="14">
        <f t="shared" si="49"/>
        <v>0</v>
      </c>
    </row>
    <row r="590" spans="1:17" x14ac:dyDescent="0.2">
      <c r="A590" s="26" t="s">
        <v>163</v>
      </c>
      <c r="B590" s="27" t="s">
        <v>19</v>
      </c>
      <c r="C590" s="141">
        <f>VLOOKUP(B590,'Admin Fees.'!$A$1:$C$46,2,FALSE)</f>
        <v>0.01</v>
      </c>
      <c r="D590" s="506">
        <f>SUMIFS('Inst. by Framework &amp; Suppliers'!$D$2:$D$5720,'Inst. by Framework &amp; Suppliers'!$A$2:$A$5720,$A590,'Inst. by Framework &amp; Suppliers'!$B$2:$B$5720,$B590)</f>
        <v>175.36</v>
      </c>
      <c r="E590" s="507">
        <f>SUMIFS('Inst. by Framework &amp; Suppliers'!$E$2:$E$5720,'Inst. by Framework &amp; Suppliers'!$A$2:$A$5720,$A590,'Inst. by Framework &amp; Suppliers'!$B$2:$B$5720,$B590)</f>
        <v>0</v>
      </c>
      <c r="F590" s="507">
        <f>SUMIFS('Inst. by Framework &amp; Suppliers'!F$2:F$5720,'Inst. by Framework &amp; Suppliers'!$B$2:$B$5720,$B$2:$B$5336,'Inst. by Framework &amp; Suppliers'!$A$2:$A$5720,$A590)</f>
        <v>0</v>
      </c>
      <c r="G590" s="882">
        <f>SUMIFS('Inst. by Framework &amp; Suppliers'!G$2:G$5720,'Inst. by Framework &amp; Suppliers'!$B$2:$B$5720,$B$2:$B$5336,'Inst. by Framework &amp; Suppliers'!$A$2:$A$5720,$A590)</f>
        <v>0</v>
      </c>
      <c r="H590" s="1444">
        <f>SUMIFS('Inst. by Framework &amp; Suppliers'!H$2:H$5720,'Inst. by Framework &amp; Suppliers'!$B$2:$B$5720,$B$2:$B$5336,'Inst. by Framework &amp; Suppliers'!$A$2:$A$5720,$A590)</f>
        <v>0</v>
      </c>
      <c r="I590" s="1445">
        <f>SUMIFS('Inst. by Framework &amp; Suppliers'!I$2:I$5720,'Inst. by Framework &amp; Suppliers'!$B$2:$B$5720,$B$2:$B$5336,'Inst. by Framework &amp; Suppliers'!$A$2:$A$5720,$A590)</f>
        <v>0</v>
      </c>
      <c r="J590" s="1446">
        <f>SUMIFS('Inst. by Framework &amp; Suppliers'!J$2:J$5720,'Inst. by Framework &amp; Suppliers'!$B$2:$B$5720,$B$2:$B$5336,'Inst. by Framework &amp; Suppliers'!$A$2:$A$5720,$A590)</f>
        <v>0</v>
      </c>
      <c r="K590" s="24">
        <f>SUMIFS('Inst. by Framework &amp; Suppliers'!K$2:K$5720,'Inst. by Framework &amp; Suppliers'!$B$2:$B$5720,$B$2:$B$5336,'Inst. by Framework &amp; Suppliers'!$A$2:$A$5720,$A590)</f>
        <v>0</v>
      </c>
      <c r="L590" s="23">
        <f t="shared" si="45"/>
        <v>0</v>
      </c>
      <c r="M590" s="1592">
        <f>SUMIFS('South West Spends'!$AH$1:$AH$5018,'South West Spends'!$A$1:$A$5018,'Institution by Framework Totals'!B590,'South West Spends'!$C$1:$C$5018,'Institution by Framework Totals'!A590)</f>
        <v>0</v>
      </c>
      <c r="N590" s="1592">
        <f t="shared" si="46"/>
        <v>0</v>
      </c>
      <c r="O590" s="1592">
        <f t="shared" si="47"/>
        <v>0</v>
      </c>
      <c r="P590" s="1592">
        <f t="shared" si="48"/>
        <v>0</v>
      </c>
      <c r="Q590" s="14">
        <f t="shared" si="49"/>
        <v>0</v>
      </c>
    </row>
    <row r="591" spans="1:17" x14ac:dyDescent="0.2">
      <c r="A591" s="1276" t="s">
        <v>126</v>
      </c>
      <c r="B591" s="27" t="s">
        <v>277</v>
      </c>
      <c r="C591" s="141">
        <f>VLOOKUP(B591,'Admin Fees.'!$A$1:$C$46,2,FALSE)</f>
        <v>0.01</v>
      </c>
      <c r="D591" s="506">
        <f>SUMIFS('Inst. by Framework &amp; Suppliers'!$D$2:$D$5720,'Inst. by Framework &amp; Suppliers'!$A$2:$A$5720,$A591,'Inst. by Framework &amp; Suppliers'!$B$2:$B$5720,$B591)</f>
        <v>0</v>
      </c>
      <c r="E591" s="507">
        <f>SUMIFS('Inst. by Framework &amp; Suppliers'!$E$2:$E$5720,'Inst. by Framework &amp; Suppliers'!$A$2:$A$5720,$A591,'Inst. by Framework &amp; Suppliers'!$B$2:$B$5720,$B591)</f>
        <v>0</v>
      </c>
      <c r="F591" s="507">
        <f>SUMIFS('Inst. by Framework &amp; Suppliers'!F$2:F$5720,'Inst. by Framework &amp; Suppliers'!$B$2:$B$5720,$B$2:$B$5336,'Inst. by Framework &amp; Suppliers'!$A$2:$A$5720,$A591)</f>
        <v>0</v>
      </c>
      <c r="G591" s="882">
        <f>SUMIFS('Inst. by Framework &amp; Suppliers'!G$2:G$5720,'Inst. by Framework &amp; Suppliers'!$B$2:$B$5720,$B$2:$B$5336,'Inst. by Framework &amp; Suppliers'!$A$2:$A$5720,$A591)</f>
        <v>0</v>
      </c>
      <c r="H591" s="1444">
        <f>SUMIFS('Inst. by Framework &amp; Suppliers'!H$2:H$5720,'Inst. by Framework &amp; Suppliers'!$B$2:$B$5720,$B$2:$B$5336,'Inst. by Framework &amp; Suppliers'!$A$2:$A$5720,$A591)</f>
        <v>0</v>
      </c>
      <c r="I591" s="1445">
        <f>SUMIFS('Inst. by Framework &amp; Suppliers'!I$2:I$5720,'Inst. by Framework &amp; Suppliers'!$B$2:$B$5720,$B$2:$B$5336,'Inst. by Framework &amp; Suppliers'!$A$2:$A$5720,$A591)</f>
        <v>544.80999999999995</v>
      </c>
      <c r="J591" s="1446">
        <f>SUMIFS('Inst. by Framework &amp; Suppliers'!J$2:J$5720,'Inst. by Framework &amp; Suppliers'!$B$2:$B$5720,$B$2:$B$5336,'Inst. by Framework &amp; Suppliers'!$A$2:$A$5720,$A591)</f>
        <v>0</v>
      </c>
      <c r="K591" s="24">
        <f>SUMIFS('Inst. by Framework &amp; Suppliers'!K$2:K$5720,'Inst. by Framework &amp; Suppliers'!$B$2:$B$5720,$B$2:$B$5336,'Inst. by Framework &amp; Suppliers'!$A$2:$A$5720,$A591)</f>
        <v>201.6</v>
      </c>
      <c r="L591" s="23">
        <f t="shared" si="45"/>
        <v>0</v>
      </c>
      <c r="M591" s="1592">
        <f>SUMIFS('South West Spends'!$AH$1:$AH$5018,'South West Spends'!$A$1:$A$5018,'Institution by Framework Totals'!B591,'South West Spends'!$C$1:$C$5018,'Institution by Framework Totals'!A591)</f>
        <v>201.6</v>
      </c>
      <c r="N591" s="1592">
        <f t="shared" si="46"/>
        <v>2.016</v>
      </c>
      <c r="O591" s="1592">
        <f t="shared" si="47"/>
        <v>0</v>
      </c>
      <c r="P591" s="1592">
        <f t="shared" si="48"/>
        <v>0</v>
      </c>
      <c r="Q591" s="14">
        <f t="shared" si="49"/>
        <v>2.016</v>
      </c>
    </row>
    <row r="592" spans="1:17" x14ac:dyDescent="0.2">
      <c r="A592" s="1495" t="s">
        <v>151</v>
      </c>
      <c r="B592" s="27" t="s">
        <v>277</v>
      </c>
      <c r="C592" s="141">
        <f>VLOOKUP(B592,'Admin Fees.'!$A$1:$C$46,2,FALSE)</f>
        <v>0.01</v>
      </c>
      <c r="D592" s="506">
        <f>SUMIFS('Inst. by Framework &amp; Suppliers'!$D$2:$D$5720,'Inst. by Framework &amp; Suppliers'!$A$2:$A$5720,$A592,'Inst. by Framework &amp; Suppliers'!$B$2:$B$5720,$B592)</f>
        <v>0</v>
      </c>
      <c r="E592" s="507">
        <f>SUMIFS('Inst. by Framework &amp; Suppliers'!$E$2:$E$5720,'Inst. by Framework &amp; Suppliers'!$A$2:$A$5720,$A592,'Inst. by Framework &amp; Suppliers'!$B$2:$B$5720,$B592)</f>
        <v>0</v>
      </c>
      <c r="F592" s="507">
        <f>SUMIFS('Inst. by Framework &amp; Suppliers'!F$2:F$5720,'Inst. by Framework &amp; Suppliers'!$B$2:$B$5720,$B$2:$B$5336,'Inst. by Framework &amp; Suppliers'!$A$2:$A$5720,$A592)</f>
        <v>0</v>
      </c>
      <c r="G592" s="882">
        <f>SUMIFS('Inst. by Framework &amp; Suppliers'!G$2:G$5720,'Inst. by Framework &amp; Suppliers'!$B$2:$B$5720,$B$2:$B$5336,'Inst. by Framework &amp; Suppliers'!$A$2:$A$5720,$A592)</f>
        <v>0</v>
      </c>
      <c r="H592" s="1444">
        <f>SUMIFS('Inst. by Framework &amp; Suppliers'!H$2:H$5720,'Inst. by Framework &amp; Suppliers'!$B$2:$B$5720,$B$2:$B$5336,'Inst. by Framework &amp; Suppliers'!$A$2:$A$5720,$A592)</f>
        <v>0</v>
      </c>
      <c r="I592" s="1445">
        <f>SUMIFS('Inst. by Framework &amp; Suppliers'!I$2:I$5720,'Inst. by Framework &amp; Suppliers'!$B$2:$B$5720,$B$2:$B$5336,'Inst. by Framework &amp; Suppliers'!$A$2:$A$5720,$A592)</f>
        <v>0</v>
      </c>
      <c r="J592" s="1446">
        <f>SUMIFS('Inst. by Framework &amp; Suppliers'!J$2:J$5720,'Inst. by Framework &amp; Suppliers'!$B$2:$B$5720,$B$2:$B$5336,'Inst. by Framework &amp; Suppliers'!$A$2:$A$5720,$A592)</f>
        <v>757.56</v>
      </c>
      <c r="K592" s="24">
        <f>SUMIFS('Inst. by Framework &amp; Suppliers'!K$2:K$5720,'Inst. by Framework &amp; Suppliers'!$B$2:$B$5720,$B$2:$B$5336,'Inst. by Framework &amp; Suppliers'!$A$2:$A$5720,$A592)</f>
        <v>961.95999999999992</v>
      </c>
      <c r="L592" s="23">
        <f t="shared" si="45"/>
        <v>10.22706</v>
      </c>
      <c r="M592" s="1592">
        <f>SUMIFS('South West Spends'!$AH$1:$AH$5018,'South West Spends'!$A$1:$A$5018,'Institution by Framework Totals'!B592,'South West Spends'!$C$1:$C$5018,'Institution by Framework Totals'!A592)</f>
        <v>204.4</v>
      </c>
      <c r="N592" s="1592">
        <f t="shared" si="46"/>
        <v>2.044</v>
      </c>
      <c r="O592" s="1592">
        <f t="shared" si="47"/>
        <v>757.56</v>
      </c>
      <c r="P592" s="1592">
        <f t="shared" si="48"/>
        <v>10.22706</v>
      </c>
      <c r="Q592" s="14">
        <f t="shared" si="49"/>
        <v>12.27106</v>
      </c>
    </row>
    <row r="593" spans="1:17" x14ac:dyDescent="0.2">
      <c r="A593" s="1086" t="s">
        <v>160</v>
      </c>
      <c r="B593" s="27" t="s">
        <v>277</v>
      </c>
      <c r="C593" s="141">
        <f>VLOOKUP(B593,'Admin Fees.'!$A$1:$C$46,2,FALSE)</f>
        <v>0.01</v>
      </c>
      <c r="D593" s="506">
        <f>SUMIFS('Inst. by Framework &amp; Suppliers'!$D$2:$D$5720,'Inst. by Framework &amp; Suppliers'!$A$2:$A$5720,$A593,'Inst. by Framework &amp; Suppliers'!$B$2:$B$5720,$B593)</f>
        <v>0</v>
      </c>
      <c r="E593" s="507">
        <f>SUMIFS('Inst. by Framework &amp; Suppliers'!$E$2:$E$5720,'Inst. by Framework &amp; Suppliers'!$A$2:$A$5720,$A593,'Inst. by Framework &amp; Suppliers'!$B$2:$B$5720,$B593)</f>
        <v>0</v>
      </c>
      <c r="F593" s="507">
        <f>SUMIFS('Inst. by Framework &amp; Suppliers'!F$2:F$5720,'Inst. by Framework &amp; Suppliers'!$B$2:$B$5720,$B$2:$B$5336,'Inst. by Framework &amp; Suppliers'!$A$2:$A$5720,$A593)</f>
        <v>0</v>
      </c>
      <c r="G593" s="882">
        <f>SUMIFS('Inst. by Framework &amp; Suppliers'!G$2:G$5720,'Inst. by Framework &amp; Suppliers'!$B$2:$B$5720,$B$2:$B$5336,'Inst. by Framework &amp; Suppliers'!$A$2:$A$5720,$A593)</f>
        <v>0</v>
      </c>
      <c r="H593" s="1444">
        <f>SUMIFS('Inst. by Framework &amp; Suppliers'!H$2:H$5720,'Inst. by Framework &amp; Suppliers'!$B$2:$B$5720,$B$2:$B$5336,'Inst. by Framework &amp; Suppliers'!$A$2:$A$5720,$A593)</f>
        <v>0</v>
      </c>
      <c r="I593" s="1445">
        <f>SUMIFS('Inst. by Framework &amp; Suppliers'!I$2:I$5720,'Inst. by Framework &amp; Suppliers'!$B$2:$B$5720,$B$2:$B$5336,'Inst. by Framework &amp; Suppliers'!$A$2:$A$5720,$A593)</f>
        <v>39.409999999999997</v>
      </c>
      <c r="J593" s="1446">
        <f>SUMIFS('Inst. by Framework &amp; Suppliers'!J$2:J$5720,'Inst. by Framework &amp; Suppliers'!$B$2:$B$5720,$B$2:$B$5336,'Inst. by Framework &amp; Suppliers'!$A$2:$A$5720,$A593)</f>
        <v>0</v>
      </c>
      <c r="K593" s="24">
        <f>SUMIFS('Inst. by Framework &amp; Suppliers'!K$2:K$5720,'Inst. by Framework &amp; Suppliers'!$B$2:$B$5720,$B$2:$B$5336,'Inst. by Framework &amp; Suppliers'!$A$2:$A$5720,$A593)</f>
        <v>0</v>
      </c>
      <c r="L593" s="23">
        <f t="shared" si="45"/>
        <v>0</v>
      </c>
      <c r="M593" s="1592">
        <f>SUMIFS('South West Spends'!$AH$1:$AH$5018,'South West Spends'!$A$1:$A$5018,'Institution by Framework Totals'!B593,'South West Spends'!$C$1:$C$5018,'Institution by Framework Totals'!A593)</f>
        <v>0</v>
      </c>
      <c r="N593" s="1592">
        <f t="shared" si="46"/>
        <v>0</v>
      </c>
      <c r="O593" s="1592">
        <f t="shared" si="47"/>
        <v>0</v>
      </c>
      <c r="P593" s="1592">
        <f t="shared" si="48"/>
        <v>0</v>
      </c>
      <c r="Q593" s="14">
        <f t="shared" si="49"/>
        <v>0</v>
      </c>
    </row>
    <row r="594" spans="1:17" x14ac:dyDescent="0.2">
      <c r="A594" s="1013" t="s">
        <v>159</v>
      </c>
      <c r="B594" s="27" t="s">
        <v>277</v>
      </c>
      <c r="C594" s="141">
        <f>VLOOKUP(B594,'Admin Fees.'!$A$1:$C$46,2,FALSE)</f>
        <v>0.01</v>
      </c>
      <c r="D594" s="506">
        <f>SUMIFS('Inst. by Framework &amp; Suppliers'!$D$2:$D$5720,'Inst. by Framework &amp; Suppliers'!$A$2:$A$5720,$A594,'Inst. by Framework &amp; Suppliers'!$B$2:$B$5720,$B594)</f>
        <v>0</v>
      </c>
      <c r="E594" s="507">
        <f>SUMIFS('Inst. by Framework &amp; Suppliers'!$E$2:$E$5720,'Inst. by Framework &amp; Suppliers'!$A$2:$A$5720,$A594,'Inst. by Framework &amp; Suppliers'!$B$2:$B$5720,$B594)</f>
        <v>0</v>
      </c>
      <c r="F594" s="507">
        <f>SUMIFS('Inst. by Framework &amp; Suppliers'!F$2:F$5720,'Inst. by Framework &amp; Suppliers'!$B$2:$B$5720,$B$2:$B$5336,'Inst. by Framework &amp; Suppliers'!$A$2:$A$5720,$A594)</f>
        <v>0</v>
      </c>
      <c r="G594" s="882">
        <f>SUMIFS('Inst. by Framework &amp; Suppliers'!G$2:G$5720,'Inst. by Framework &amp; Suppliers'!$B$2:$B$5720,$B$2:$B$5336,'Inst. by Framework &amp; Suppliers'!$A$2:$A$5720,$A594)</f>
        <v>0</v>
      </c>
      <c r="H594" s="1444">
        <f>SUMIFS('Inst. by Framework &amp; Suppliers'!H$2:H$5720,'Inst. by Framework &amp; Suppliers'!$B$2:$B$5720,$B$2:$B$5336,'Inst. by Framework &amp; Suppliers'!$A$2:$A$5720,$A594)</f>
        <v>0</v>
      </c>
      <c r="I594" s="1445">
        <f>SUMIFS('Inst. by Framework &amp; Suppliers'!I$2:I$5720,'Inst. by Framework &amp; Suppliers'!$B$2:$B$5720,$B$2:$B$5336,'Inst. by Framework &amp; Suppliers'!$A$2:$A$5720,$A594)</f>
        <v>1398.96</v>
      </c>
      <c r="J594" s="1446">
        <f>SUMIFS('Inst. by Framework &amp; Suppliers'!J$2:J$5720,'Inst. by Framework &amp; Suppliers'!$B$2:$B$5720,$B$2:$B$5336,'Inst. by Framework &amp; Suppliers'!$A$2:$A$5720,$A594)</f>
        <v>116.58</v>
      </c>
      <c r="K594" s="24">
        <f>SUMIFS('Inst. by Framework &amp; Suppliers'!K$2:K$5720,'Inst. by Framework &amp; Suppliers'!$B$2:$B$5720,$B$2:$B$5336,'Inst. by Framework &amp; Suppliers'!$A$2:$A$5720,$A594)</f>
        <v>582.9</v>
      </c>
      <c r="L594" s="23">
        <f t="shared" si="45"/>
        <v>1.5738300000000001</v>
      </c>
      <c r="M594" s="1592">
        <f>SUMIFS('South West Spends'!$AH$1:$AH$5018,'South West Spends'!$A$1:$A$5018,'Institution by Framework Totals'!B594,'South West Spends'!$C$1:$C$5018,'Institution by Framework Totals'!A594)</f>
        <v>466.32</v>
      </c>
      <c r="N594" s="1592">
        <f t="shared" si="46"/>
        <v>4.6631999999999998</v>
      </c>
      <c r="O594" s="1592">
        <f t="shared" si="47"/>
        <v>116.57999999999998</v>
      </c>
      <c r="P594" s="1592">
        <f t="shared" si="48"/>
        <v>1.5738300000000001</v>
      </c>
      <c r="Q594" s="14">
        <f t="shared" si="49"/>
        <v>6.2370299999999999</v>
      </c>
    </row>
    <row r="595" spans="1:17" x14ac:dyDescent="0.2">
      <c r="A595" s="1013" t="s">
        <v>172</v>
      </c>
      <c r="B595" s="27" t="s">
        <v>277</v>
      </c>
      <c r="C595" s="141">
        <f>VLOOKUP(B595,'Admin Fees.'!$A$1:$C$46,2,FALSE)</f>
        <v>0.01</v>
      </c>
      <c r="D595" s="506">
        <f>SUMIFS('Inst. by Framework &amp; Suppliers'!$D$2:$D$5720,'Inst. by Framework &amp; Suppliers'!$A$2:$A$5720,$A595,'Inst. by Framework &amp; Suppliers'!$B$2:$B$5720,$B595)</f>
        <v>0</v>
      </c>
      <c r="E595" s="507">
        <f>SUMIFS('Inst. by Framework &amp; Suppliers'!$E$2:$E$5720,'Inst. by Framework &amp; Suppliers'!$A$2:$A$5720,$A595,'Inst. by Framework &amp; Suppliers'!$B$2:$B$5720,$B595)</f>
        <v>0</v>
      </c>
      <c r="F595" s="507">
        <f>SUMIFS('Inst. by Framework &amp; Suppliers'!F$2:F$5720,'Inst. by Framework &amp; Suppliers'!$B$2:$B$5720,$B$2:$B$5336,'Inst. by Framework &amp; Suppliers'!$A$2:$A$5720,$A595)</f>
        <v>0</v>
      </c>
      <c r="G595" s="882">
        <f>SUMIFS('Inst. by Framework &amp; Suppliers'!G$2:G$5720,'Inst. by Framework &amp; Suppliers'!$B$2:$B$5720,$B$2:$B$5336,'Inst. by Framework &amp; Suppliers'!$A$2:$A$5720,$A595)</f>
        <v>0</v>
      </c>
      <c r="H595" s="1444">
        <f>SUMIFS('Inst. by Framework &amp; Suppliers'!H$2:H$5720,'Inst. by Framework &amp; Suppliers'!$B$2:$B$5720,$B$2:$B$5336,'Inst. by Framework &amp; Suppliers'!$A$2:$A$5720,$A595)</f>
        <v>0</v>
      </c>
      <c r="I595" s="1445">
        <f>SUMIFS('Inst. by Framework &amp; Suppliers'!I$2:I$5720,'Inst. by Framework &amp; Suppliers'!$B$2:$B$5720,$B$2:$B$5336,'Inst. by Framework &amp; Suppliers'!$A$2:$A$5720,$A595)</f>
        <v>596.51</v>
      </c>
      <c r="J595" s="1446">
        <f>SUMIFS('Inst. by Framework &amp; Suppliers'!J$2:J$5720,'Inst. by Framework &amp; Suppliers'!$B$2:$B$5720,$B$2:$B$5336,'Inst. by Framework &amp; Suppliers'!$A$2:$A$5720,$A595)</f>
        <v>-16.75</v>
      </c>
      <c r="K595" s="24">
        <f>SUMIFS('Inst. by Framework &amp; Suppliers'!K$2:K$5720,'Inst. by Framework &amp; Suppliers'!$B$2:$B$5720,$B$2:$B$5336,'Inst. by Framework &amp; Suppliers'!$A$2:$A$5720,$A595)</f>
        <v>258.89999999999998</v>
      </c>
      <c r="L595" s="23">
        <f t="shared" si="45"/>
        <v>-0.22612500000000002</v>
      </c>
      <c r="M595" s="1592">
        <f>SUMIFS('South West Spends'!$AH$1:$AH$5018,'South West Spends'!$A$1:$A$5018,'Institution by Framework Totals'!B595,'South West Spends'!$C$1:$C$5018,'Institution by Framework Totals'!A595)</f>
        <v>275.64999999999998</v>
      </c>
      <c r="N595" s="1592">
        <f t="shared" si="46"/>
        <v>2.7565</v>
      </c>
      <c r="O595" s="1592">
        <f t="shared" si="47"/>
        <v>-16.75</v>
      </c>
      <c r="P595" s="1592">
        <f t="shared" si="48"/>
        <v>-0.22612500000000002</v>
      </c>
      <c r="Q595" s="14">
        <f t="shared" si="49"/>
        <v>2.5303749999999998</v>
      </c>
    </row>
    <row r="596" spans="1:17" x14ac:dyDescent="0.2">
      <c r="A596" s="941" t="s">
        <v>131</v>
      </c>
      <c r="B596" s="27" t="s">
        <v>277</v>
      </c>
      <c r="C596" s="141">
        <f>VLOOKUP(B596,'Admin Fees.'!$A$1:$C$46,2,FALSE)</f>
        <v>0.01</v>
      </c>
      <c r="D596" s="506">
        <f>SUMIFS('Inst. by Framework &amp; Suppliers'!$D$2:$D$5720,'Inst. by Framework &amp; Suppliers'!$A$2:$A$5720,$A596,'Inst. by Framework &amp; Suppliers'!$B$2:$B$5720,$B596)</f>
        <v>0</v>
      </c>
      <c r="E596" s="507">
        <f>SUMIFS('Inst. by Framework &amp; Suppliers'!$E$2:$E$5720,'Inst. by Framework &amp; Suppliers'!$A$2:$A$5720,$A596,'Inst. by Framework &amp; Suppliers'!$B$2:$B$5720,$B596)</f>
        <v>0</v>
      </c>
      <c r="F596" s="507">
        <f>SUMIFS('Inst. by Framework &amp; Suppliers'!F$2:F$5720,'Inst. by Framework &amp; Suppliers'!$B$2:$B$5720,$B$2:$B$5336,'Inst. by Framework &amp; Suppliers'!$A$2:$A$5720,$A596)</f>
        <v>0</v>
      </c>
      <c r="G596" s="882">
        <f>SUMIFS('Inst. by Framework &amp; Suppliers'!G$2:G$5720,'Inst. by Framework &amp; Suppliers'!$B$2:$B$5720,$B$2:$B$5336,'Inst. by Framework &amp; Suppliers'!$A$2:$A$5720,$A596)</f>
        <v>0</v>
      </c>
      <c r="H596" s="1444">
        <f>SUMIFS('Inst. by Framework &amp; Suppliers'!H$2:H$5720,'Inst. by Framework &amp; Suppliers'!$B$2:$B$5720,$B$2:$B$5336,'Inst. by Framework &amp; Suppliers'!$A$2:$A$5720,$A596)</f>
        <v>0</v>
      </c>
      <c r="I596" s="1445">
        <f>SUMIFS('Inst. by Framework &amp; Suppliers'!I$2:I$5720,'Inst. by Framework &amp; Suppliers'!$B$2:$B$5720,$B$2:$B$5336,'Inst. by Framework &amp; Suppliers'!$A$2:$A$5720,$A596)</f>
        <v>11650.829999999998</v>
      </c>
      <c r="J596" s="1446">
        <f>SUMIFS('Inst. by Framework &amp; Suppliers'!J$2:J$5720,'Inst. by Framework &amp; Suppliers'!$B$2:$B$5720,$B$2:$B$5336,'Inst. by Framework &amp; Suppliers'!$A$2:$A$5720,$A596)</f>
        <v>1884.83</v>
      </c>
      <c r="K596" s="24">
        <f>SUMIFS('Inst. by Framework &amp; Suppliers'!K$2:K$5720,'Inst. by Framework &amp; Suppliers'!$B$2:$B$5720,$B$2:$B$5336,'Inst. by Framework &amp; Suppliers'!$A$2:$A$5720,$A596)</f>
        <v>3145.17</v>
      </c>
      <c r="L596" s="23">
        <f t="shared" si="45"/>
        <v>25.445205000000001</v>
      </c>
      <c r="M596" s="1592">
        <f>SUMIFS('South West Spends'!$AH$1:$AH$5018,'South West Spends'!$A$1:$A$5018,'Institution by Framework Totals'!B596,'South West Spends'!$C$1:$C$5018,'Institution by Framework Totals'!A596)</f>
        <v>1260.3399999999999</v>
      </c>
      <c r="N596" s="1592">
        <f t="shared" si="46"/>
        <v>12.603399999999999</v>
      </c>
      <c r="O596" s="1592">
        <f t="shared" si="47"/>
        <v>1884.8300000000002</v>
      </c>
      <c r="P596" s="1592">
        <f t="shared" si="48"/>
        <v>25.445205000000005</v>
      </c>
      <c r="Q596" s="14">
        <f t="shared" si="49"/>
        <v>38.048605000000002</v>
      </c>
    </row>
    <row r="597" spans="1:17" x14ac:dyDescent="0.2">
      <c r="A597" s="1013" t="s">
        <v>134</v>
      </c>
      <c r="B597" s="27" t="s">
        <v>277</v>
      </c>
      <c r="C597" s="141">
        <f>VLOOKUP(B597,'Admin Fees.'!$A$1:$C$46,2,FALSE)</f>
        <v>0.01</v>
      </c>
      <c r="D597" s="506">
        <f>SUMIFS('Inst. by Framework &amp; Suppliers'!$D$2:$D$5720,'Inst. by Framework &amp; Suppliers'!$A$2:$A$5720,$A597,'Inst. by Framework &amp; Suppliers'!$B$2:$B$5720,$B597)</f>
        <v>0</v>
      </c>
      <c r="E597" s="507">
        <f>SUMIFS('Inst. by Framework &amp; Suppliers'!$E$2:$E$5720,'Inst. by Framework &amp; Suppliers'!$A$2:$A$5720,$A597,'Inst. by Framework &amp; Suppliers'!$B$2:$B$5720,$B597)</f>
        <v>0</v>
      </c>
      <c r="F597" s="507">
        <f>SUMIFS('Inst. by Framework &amp; Suppliers'!F$2:F$5720,'Inst. by Framework &amp; Suppliers'!$B$2:$B$5720,$B$2:$B$5336,'Inst. by Framework &amp; Suppliers'!$A$2:$A$5720,$A597)</f>
        <v>0</v>
      </c>
      <c r="G597" s="882">
        <f>SUMIFS('Inst. by Framework &amp; Suppliers'!G$2:G$5720,'Inst. by Framework &amp; Suppliers'!$B$2:$B$5720,$B$2:$B$5336,'Inst. by Framework &amp; Suppliers'!$A$2:$A$5720,$A597)</f>
        <v>0</v>
      </c>
      <c r="H597" s="1444">
        <f>SUMIFS('Inst. by Framework &amp; Suppliers'!H$2:H$5720,'Inst. by Framework &amp; Suppliers'!$B$2:$B$5720,$B$2:$B$5336,'Inst. by Framework &amp; Suppliers'!$A$2:$A$5720,$A597)</f>
        <v>0</v>
      </c>
      <c r="I597" s="1445">
        <f>SUMIFS('Inst. by Framework &amp; Suppliers'!I$2:I$5720,'Inst. by Framework &amp; Suppliers'!$B$2:$B$5720,$B$2:$B$5336,'Inst. by Framework &amp; Suppliers'!$A$2:$A$5720,$A597)</f>
        <v>10820.65</v>
      </c>
      <c r="J597" s="1446">
        <f>SUMIFS('Inst. by Framework &amp; Suppliers'!J$2:J$5720,'Inst. by Framework &amp; Suppliers'!$B$2:$B$5720,$B$2:$B$5336,'Inst. by Framework &amp; Suppliers'!$A$2:$A$5720,$A597)</f>
        <v>2999.35</v>
      </c>
      <c r="K597" s="24">
        <f>SUMIFS('Inst. by Framework &amp; Suppliers'!K$2:K$5720,'Inst. by Framework &amp; Suppliers'!$B$2:$B$5720,$B$2:$B$5336,'Inst. by Framework &amp; Suppliers'!$A$2:$A$5720,$A597)</f>
        <v>6236.5</v>
      </c>
      <c r="L597" s="23">
        <f t="shared" si="45"/>
        <v>40.491225</v>
      </c>
      <c r="M597" s="1592">
        <f>SUMIFS('South West Spends'!$AH$1:$AH$5018,'South West Spends'!$A$1:$A$5018,'Institution by Framework Totals'!B597,'South West Spends'!$C$1:$C$5018,'Institution by Framework Totals'!A597)</f>
        <v>3237.15</v>
      </c>
      <c r="N597" s="1592">
        <f t="shared" si="46"/>
        <v>32.371500000000005</v>
      </c>
      <c r="O597" s="1592">
        <f t="shared" si="47"/>
        <v>2999.35</v>
      </c>
      <c r="P597" s="1592">
        <f t="shared" si="48"/>
        <v>40.491225</v>
      </c>
      <c r="Q597" s="14">
        <f t="shared" si="49"/>
        <v>72.862725000000012</v>
      </c>
    </row>
    <row r="598" spans="1:17" x14ac:dyDescent="0.2">
      <c r="A598" s="941" t="s">
        <v>137</v>
      </c>
      <c r="B598" s="27" t="s">
        <v>277</v>
      </c>
      <c r="C598" s="141">
        <f>VLOOKUP(B598,'Admin Fees.'!$A$1:$C$46,2,FALSE)</f>
        <v>0.01</v>
      </c>
      <c r="D598" s="506">
        <f>SUMIFS('Inst. by Framework &amp; Suppliers'!$D$2:$D$5720,'Inst. by Framework &amp; Suppliers'!$A$2:$A$5720,$A598,'Inst. by Framework &amp; Suppliers'!$B$2:$B$5720,$B598)</f>
        <v>0</v>
      </c>
      <c r="E598" s="507">
        <f>SUMIFS('Inst. by Framework &amp; Suppliers'!$E$2:$E$5720,'Inst. by Framework &amp; Suppliers'!$A$2:$A$5720,$A598,'Inst. by Framework &amp; Suppliers'!$B$2:$B$5720,$B598)</f>
        <v>0</v>
      </c>
      <c r="F598" s="507">
        <f>SUMIFS('Inst. by Framework &amp; Suppliers'!F$2:F$5720,'Inst. by Framework &amp; Suppliers'!$B$2:$B$5720,$B$2:$B$5336,'Inst. by Framework &amp; Suppliers'!$A$2:$A$5720,$A598)</f>
        <v>0</v>
      </c>
      <c r="G598" s="882">
        <f>SUMIFS('Inst. by Framework &amp; Suppliers'!G$2:G$5720,'Inst. by Framework &amp; Suppliers'!$B$2:$B$5720,$B$2:$B$5336,'Inst. by Framework &amp; Suppliers'!$A$2:$A$5720,$A598)</f>
        <v>0</v>
      </c>
      <c r="H598" s="1444">
        <f>SUMIFS('Inst. by Framework &amp; Suppliers'!H$2:H$5720,'Inst. by Framework &amp; Suppliers'!$B$2:$B$5720,$B$2:$B$5336,'Inst. by Framework &amp; Suppliers'!$A$2:$A$5720,$A598)</f>
        <v>0</v>
      </c>
      <c r="I598" s="1445">
        <f>SUMIFS('Inst. by Framework &amp; Suppliers'!I$2:I$5720,'Inst. by Framework &amp; Suppliers'!$B$2:$B$5720,$B$2:$B$5336,'Inst. by Framework &amp; Suppliers'!$A$2:$A$5720,$A598)</f>
        <v>544.04</v>
      </c>
      <c r="J598" s="1446">
        <f>SUMIFS('Inst. by Framework &amp; Suppliers'!J$2:J$5720,'Inst. by Framework &amp; Suppliers'!$B$2:$B$5720,$B$2:$B$5336,'Inst. by Framework &amp; Suppliers'!$A$2:$A$5720,$A598)</f>
        <v>116.58</v>
      </c>
      <c r="K598" s="24">
        <f>SUMIFS('Inst. by Framework &amp; Suppliers'!K$2:K$5720,'Inst. by Framework &amp; Suppliers'!$B$2:$B$5720,$B$2:$B$5336,'Inst. by Framework &amp; Suppliers'!$A$2:$A$5720,$A598)</f>
        <v>272.02</v>
      </c>
      <c r="L598" s="23">
        <f t="shared" si="45"/>
        <v>1.5738300000000001</v>
      </c>
      <c r="M598" s="1592">
        <f>SUMIFS('South West Spends'!$AH$1:$AH$5018,'South West Spends'!$A$1:$A$5018,'Institution by Framework Totals'!B598,'South West Spends'!$C$1:$C$5018,'Institution by Framework Totals'!A598)</f>
        <v>155.44</v>
      </c>
      <c r="N598" s="1592">
        <f t="shared" si="46"/>
        <v>1.5544</v>
      </c>
      <c r="O598" s="1592">
        <f t="shared" si="47"/>
        <v>116.57999999999998</v>
      </c>
      <c r="P598" s="1592">
        <f t="shared" si="48"/>
        <v>1.5738300000000001</v>
      </c>
      <c r="Q598" s="14">
        <f t="shared" si="49"/>
        <v>3.1282300000000003</v>
      </c>
    </row>
    <row r="599" spans="1:17" x14ac:dyDescent="0.2">
      <c r="A599" s="1086" t="s">
        <v>153</v>
      </c>
      <c r="B599" s="27" t="s">
        <v>277</v>
      </c>
      <c r="C599" s="141">
        <f>VLOOKUP(B599,'Admin Fees.'!$A$1:$C$46,2,FALSE)</f>
        <v>0.01</v>
      </c>
      <c r="D599" s="506">
        <f>SUMIFS('Inst. by Framework &amp; Suppliers'!$D$2:$D$5720,'Inst. by Framework &amp; Suppliers'!$A$2:$A$5720,$A599,'Inst. by Framework &amp; Suppliers'!$B$2:$B$5720,$B599)</f>
        <v>0</v>
      </c>
      <c r="E599" s="507">
        <f>SUMIFS('Inst. by Framework &amp; Suppliers'!$E$2:$E$5720,'Inst. by Framework &amp; Suppliers'!$A$2:$A$5720,$A599,'Inst. by Framework &amp; Suppliers'!$B$2:$B$5720,$B599)</f>
        <v>0</v>
      </c>
      <c r="F599" s="507">
        <f>SUMIFS('Inst. by Framework &amp; Suppliers'!F$2:F$5720,'Inst. by Framework &amp; Suppliers'!$B$2:$B$5720,$B$2:$B$5336,'Inst. by Framework &amp; Suppliers'!$A$2:$A$5720,$A599)</f>
        <v>0</v>
      </c>
      <c r="G599" s="882">
        <f>SUMIFS('Inst. by Framework &amp; Suppliers'!G$2:G$5720,'Inst. by Framework &amp; Suppliers'!$B$2:$B$5720,$B$2:$B$5336,'Inst. by Framework &amp; Suppliers'!$A$2:$A$5720,$A599)</f>
        <v>0</v>
      </c>
      <c r="H599" s="1444">
        <f>SUMIFS('Inst. by Framework &amp; Suppliers'!H$2:H$5720,'Inst. by Framework &amp; Suppliers'!$B$2:$B$5720,$B$2:$B$5336,'Inst. by Framework &amp; Suppliers'!$A$2:$A$5720,$A599)</f>
        <v>0</v>
      </c>
      <c r="I599" s="1445">
        <f>SUMIFS('Inst. by Framework &amp; Suppliers'!I$2:I$5720,'Inst. by Framework &amp; Suppliers'!$B$2:$B$5720,$B$2:$B$5336,'Inst. by Framework &amp; Suppliers'!$A$2:$A$5720,$A599)</f>
        <v>1685.8</v>
      </c>
      <c r="J599" s="1446">
        <f>SUMIFS('Inst. by Framework &amp; Suppliers'!J$2:J$5720,'Inst. by Framework &amp; Suppliers'!$B$2:$B$5720,$B$2:$B$5336,'Inst. by Framework &amp; Suppliers'!$A$2:$A$5720,$A599)</f>
        <v>1106.95</v>
      </c>
      <c r="K599" s="24">
        <f>SUMIFS('Inst. by Framework &amp; Suppliers'!K$2:K$5720,'Inst. by Framework &amp; Suppliers'!$B$2:$B$5720,$B$2:$B$5336,'Inst. by Framework &amp; Suppliers'!$A$2:$A$5720,$A599)</f>
        <v>1859.2937719259266</v>
      </c>
      <c r="L599" s="23">
        <f t="shared" si="45"/>
        <v>14.943825000000002</v>
      </c>
      <c r="M599" s="1592">
        <f>SUMIFS('South West Spends'!$AH$1:$AH$5018,'South West Spends'!$A$1:$A$5018,'Institution by Framework Totals'!B599,'South West Spends'!$C$1:$C$5018,'Institution by Framework Totals'!A599)</f>
        <v>752.3437719259266</v>
      </c>
      <c r="N599" s="1592">
        <f t="shared" si="46"/>
        <v>7.5234377192592659</v>
      </c>
      <c r="O599" s="1592">
        <f t="shared" si="47"/>
        <v>1106.95</v>
      </c>
      <c r="P599" s="1592">
        <f t="shared" si="48"/>
        <v>14.943825000000002</v>
      </c>
      <c r="Q599" s="14">
        <f t="shared" si="49"/>
        <v>22.467262719259267</v>
      </c>
    </row>
    <row r="600" spans="1:17" x14ac:dyDescent="0.2">
      <c r="A600" s="1086" t="s">
        <v>141</v>
      </c>
      <c r="B600" s="27" t="s">
        <v>277</v>
      </c>
      <c r="C600" s="141">
        <f>VLOOKUP(B600,'Admin Fees.'!$A$1:$C$46,2,FALSE)</f>
        <v>0.01</v>
      </c>
      <c r="D600" s="506">
        <f>SUMIFS('Inst. by Framework &amp; Suppliers'!$D$2:$D$5720,'Inst. by Framework &amp; Suppliers'!$A$2:$A$5720,$A600,'Inst. by Framework &amp; Suppliers'!$B$2:$B$5720,$B600)</f>
        <v>0</v>
      </c>
      <c r="E600" s="507">
        <f>SUMIFS('Inst. by Framework &amp; Suppliers'!$E$2:$E$5720,'Inst. by Framework &amp; Suppliers'!$A$2:$A$5720,$A600,'Inst. by Framework &amp; Suppliers'!$B$2:$B$5720,$B600)</f>
        <v>0</v>
      </c>
      <c r="F600" s="507">
        <f>SUMIFS('Inst. by Framework &amp; Suppliers'!F$2:F$5720,'Inst. by Framework &amp; Suppliers'!$B$2:$B$5720,$B$2:$B$5336,'Inst. by Framework &amp; Suppliers'!$A$2:$A$5720,$A600)</f>
        <v>0</v>
      </c>
      <c r="G600" s="882">
        <f>SUMIFS('Inst. by Framework &amp; Suppliers'!G$2:G$5720,'Inst. by Framework &amp; Suppliers'!$B$2:$B$5720,$B$2:$B$5336,'Inst. by Framework &amp; Suppliers'!$A$2:$A$5720,$A600)</f>
        <v>0</v>
      </c>
      <c r="H600" s="1444">
        <f>SUMIFS('Inst. by Framework &amp; Suppliers'!H$2:H$5720,'Inst. by Framework &amp; Suppliers'!$B$2:$B$5720,$B$2:$B$5336,'Inst. by Framework &amp; Suppliers'!$A$2:$A$5720,$A600)</f>
        <v>0</v>
      </c>
      <c r="I600" s="1445">
        <f>SUMIFS('Inst. by Framework &amp; Suppliers'!I$2:I$5720,'Inst. by Framework &amp; Suppliers'!$B$2:$B$5720,$B$2:$B$5336,'Inst. by Framework &amp; Suppliers'!$A$2:$A$5720,$A600)</f>
        <v>3782.9199999999996</v>
      </c>
      <c r="J600" s="1446">
        <f>SUMIFS('Inst. by Framework &amp; Suppliers'!J$2:J$5720,'Inst. by Framework &amp; Suppliers'!$B$2:$B$5720,$B$2:$B$5336,'Inst. by Framework &amp; Suppliers'!$A$2:$A$5720,$A600)</f>
        <v>5505.5199999999995</v>
      </c>
      <c r="K600" s="24">
        <f>SUMIFS('Inst. by Framework &amp; Suppliers'!K$2:K$5720,'Inst. by Framework &amp; Suppliers'!$B$2:$B$5720,$B$2:$B$5336,'Inst. by Framework &amp; Suppliers'!$A$2:$A$5720,$A600)</f>
        <v>6135.7199999999993</v>
      </c>
      <c r="L600" s="23">
        <f t="shared" si="45"/>
        <v>74.324520000000007</v>
      </c>
      <c r="M600" s="1592">
        <f>SUMIFS('South West Spends'!$AH$1:$AH$5018,'South West Spends'!$A$1:$A$5018,'Institution by Framework Totals'!B600,'South West Spends'!$C$1:$C$5018,'Institution by Framework Totals'!A600)</f>
        <v>630.20000000000005</v>
      </c>
      <c r="N600" s="1592">
        <f t="shared" si="46"/>
        <v>6.3020000000000005</v>
      </c>
      <c r="O600" s="1592">
        <f t="shared" si="47"/>
        <v>5505.5199999999995</v>
      </c>
      <c r="P600" s="1592">
        <f t="shared" si="48"/>
        <v>74.324520000000007</v>
      </c>
      <c r="Q600" s="14">
        <f t="shared" si="49"/>
        <v>80.626520000000014</v>
      </c>
    </row>
    <row r="601" spans="1:17" x14ac:dyDescent="0.2">
      <c r="A601" s="1086" t="s">
        <v>142</v>
      </c>
      <c r="B601" s="27" t="s">
        <v>277</v>
      </c>
      <c r="C601" s="141">
        <f>VLOOKUP(B601,'Admin Fees.'!$A$1:$C$46,2,FALSE)</f>
        <v>0.01</v>
      </c>
      <c r="D601" s="506">
        <f>SUMIFS('Inst. by Framework &amp; Suppliers'!$D$2:$D$5720,'Inst. by Framework &amp; Suppliers'!$A$2:$A$5720,$A601,'Inst. by Framework &amp; Suppliers'!$B$2:$B$5720,$B601)</f>
        <v>0</v>
      </c>
      <c r="E601" s="507">
        <f>SUMIFS('Inst. by Framework &amp; Suppliers'!$E$2:$E$5720,'Inst. by Framework &amp; Suppliers'!$A$2:$A$5720,$A601,'Inst. by Framework &amp; Suppliers'!$B$2:$B$5720,$B601)</f>
        <v>0</v>
      </c>
      <c r="F601" s="507">
        <f>SUMIFS('Inst. by Framework &amp; Suppliers'!F$2:F$5720,'Inst. by Framework &amp; Suppliers'!$B$2:$B$5720,$B$2:$B$5336,'Inst. by Framework &amp; Suppliers'!$A$2:$A$5720,$A601)</f>
        <v>0</v>
      </c>
      <c r="G601" s="882">
        <f>SUMIFS('Inst. by Framework &amp; Suppliers'!G$2:G$5720,'Inst. by Framework &amp; Suppliers'!$B$2:$B$5720,$B$2:$B$5336,'Inst. by Framework &amp; Suppliers'!$A$2:$A$5720,$A601)</f>
        <v>0</v>
      </c>
      <c r="H601" s="1444">
        <f>SUMIFS('Inst. by Framework &amp; Suppliers'!H$2:H$5720,'Inst. by Framework &amp; Suppliers'!$B$2:$B$5720,$B$2:$B$5336,'Inst. by Framework &amp; Suppliers'!$A$2:$A$5720,$A601)</f>
        <v>0</v>
      </c>
      <c r="I601" s="1445">
        <f>SUMIFS('Inst. by Framework &amp; Suppliers'!I$2:I$5720,'Inst. by Framework &amp; Suppliers'!$B$2:$B$5720,$B$2:$B$5336,'Inst. by Framework &amp; Suppliers'!$A$2:$A$5720,$A601)</f>
        <v>5512.0199999999995</v>
      </c>
      <c r="J601" s="1446">
        <f>SUMIFS('Inst. by Framework &amp; Suppliers'!J$2:J$5720,'Inst. by Framework &amp; Suppliers'!$B$2:$B$5720,$B$2:$B$5336,'Inst. by Framework &amp; Suppliers'!$A$2:$A$5720,$A601)</f>
        <v>2393.71</v>
      </c>
      <c r="K601" s="24">
        <f>SUMIFS('Inst. by Framework &amp; Suppliers'!K$2:K$5720,'Inst. by Framework &amp; Suppliers'!$B$2:$B$5720,$B$2:$B$5336,'Inst. by Framework &amp; Suppliers'!$A$2:$A$5720,$A601)</f>
        <v>3263.6</v>
      </c>
      <c r="L601" s="23">
        <f t="shared" si="45"/>
        <v>32.315085000000003</v>
      </c>
      <c r="M601" s="1592">
        <f>SUMIFS('South West Spends'!$AH$1:$AH$5018,'South West Spends'!$A$1:$A$5018,'Institution by Framework Totals'!B601,'South West Spends'!$C$1:$C$5018,'Institution by Framework Totals'!A601)</f>
        <v>869.89</v>
      </c>
      <c r="N601" s="1592">
        <f t="shared" si="46"/>
        <v>8.6989000000000001</v>
      </c>
      <c r="O601" s="1592">
        <f t="shared" si="47"/>
        <v>2393.71</v>
      </c>
      <c r="P601" s="1592">
        <f t="shared" si="48"/>
        <v>32.315085000000003</v>
      </c>
      <c r="Q601" s="14">
        <f t="shared" si="49"/>
        <v>41.013985000000005</v>
      </c>
    </row>
    <row r="602" spans="1:17" x14ac:dyDescent="0.2">
      <c r="A602" s="941" t="s">
        <v>143</v>
      </c>
      <c r="B602" s="27" t="s">
        <v>277</v>
      </c>
      <c r="C602" s="141">
        <f>VLOOKUP(B602,'Admin Fees.'!$A$1:$C$46,2,FALSE)</f>
        <v>0.01</v>
      </c>
      <c r="D602" s="506">
        <f>SUMIFS('Inst. by Framework &amp; Suppliers'!$D$2:$D$5720,'Inst. by Framework &amp; Suppliers'!$A$2:$A$5720,$A602,'Inst. by Framework &amp; Suppliers'!$B$2:$B$5720,$B602)</f>
        <v>0</v>
      </c>
      <c r="E602" s="507">
        <f>SUMIFS('Inst. by Framework &amp; Suppliers'!$E$2:$E$5720,'Inst. by Framework &amp; Suppliers'!$A$2:$A$5720,$A602,'Inst. by Framework &amp; Suppliers'!$B$2:$B$5720,$B602)</f>
        <v>0</v>
      </c>
      <c r="F602" s="507">
        <f>SUMIFS('Inst. by Framework &amp; Suppliers'!F$2:F$5720,'Inst. by Framework &amp; Suppliers'!$B$2:$B$5720,$B$2:$B$5336,'Inst. by Framework &amp; Suppliers'!$A$2:$A$5720,$A602)</f>
        <v>0</v>
      </c>
      <c r="G602" s="882">
        <f>SUMIFS('Inst. by Framework &amp; Suppliers'!G$2:G$5720,'Inst. by Framework &amp; Suppliers'!$B$2:$B$5720,$B$2:$B$5336,'Inst. by Framework &amp; Suppliers'!$A$2:$A$5720,$A602)</f>
        <v>0</v>
      </c>
      <c r="H602" s="1444">
        <f>SUMIFS('Inst. by Framework &amp; Suppliers'!H$2:H$5720,'Inst. by Framework &amp; Suppliers'!$B$2:$B$5720,$B$2:$B$5336,'Inst. by Framework &amp; Suppliers'!$A$2:$A$5720,$A602)</f>
        <v>0</v>
      </c>
      <c r="I602" s="1445">
        <f>SUMIFS('Inst. by Framework &amp; Suppliers'!I$2:I$5720,'Inst. by Framework &amp; Suppliers'!$B$2:$B$5720,$B$2:$B$5336,'Inst. by Framework &amp; Suppliers'!$A$2:$A$5720,$A602)</f>
        <v>7670.4</v>
      </c>
      <c r="J602" s="1446">
        <f>SUMIFS('Inst. by Framework &amp; Suppliers'!J$2:J$5720,'Inst. by Framework &amp; Suppliers'!$B$2:$B$5720,$B$2:$B$5336,'Inst. by Framework &amp; Suppliers'!$A$2:$A$5720,$A602)</f>
        <v>1828.1299999999999</v>
      </c>
      <c r="K602" s="24">
        <f>SUMIFS('Inst. by Framework &amp; Suppliers'!K$2:K$5720,'Inst. by Framework &amp; Suppliers'!$B$2:$B$5720,$B$2:$B$5336,'Inst. by Framework &amp; Suppliers'!$A$2:$A$5720,$A602)</f>
        <v>3862.55</v>
      </c>
      <c r="L602" s="23">
        <f t="shared" si="45"/>
        <v>24.679755</v>
      </c>
      <c r="M602" s="1592">
        <f>SUMIFS('South West Spends'!$AH$1:$AH$5018,'South West Spends'!$A$1:$A$5018,'Institution by Framework Totals'!B602,'South West Spends'!$C$1:$C$5018,'Institution by Framework Totals'!A602)</f>
        <v>2034.4199999999998</v>
      </c>
      <c r="N602" s="1592">
        <f t="shared" si="46"/>
        <v>20.344199999999997</v>
      </c>
      <c r="O602" s="1592">
        <f t="shared" si="47"/>
        <v>1828.1300000000003</v>
      </c>
      <c r="P602" s="1592">
        <f t="shared" si="48"/>
        <v>24.679755000000007</v>
      </c>
      <c r="Q602" s="14">
        <f t="shared" si="49"/>
        <v>45.023955000000001</v>
      </c>
    </row>
    <row r="603" spans="1:17" x14ac:dyDescent="0.2">
      <c r="A603" s="26" t="s">
        <v>144</v>
      </c>
      <c r="B603" s="27" t="s">
        <v>277</v>
      </c>
      <c r="C603" s="141">
        <f>VLOOKUP(B603,'Admin Fees.'!$A$1:$C$46,2,FALSE)</f>
        <v>0.01</v>
      </c>
      <c r="D603" s="506">
        <f>SUMIFS('Inst. by Framework &amp; Suppliers'!$D$2:$D$5720,'Inst. by Framework &amp; Suppliers'!$A$2:$A$5720,$A603,'Inst. by Framework &amp; Suppliers'!$B$2:$B$5720,$B603)</f>
        <v>0</v>
      </c>
      <c r="E603" s="507">
        <f>SUMIFS('Inst. by Framework &amp; Suppliers'!$E$2:$E$5720,'Inst. by Framework &amp; Suppliers'!$A$2:$A$5720,$A603,'Inst. by Framework &amp; Suppliers'!$B$2:$B$5720,$B603)</f>
        <v>0</v>
      </c>
      <c r="F603" s="507">
        <f>SUMIFS('Inst. by Framework &amp; Suppliers'!F$2:F$5720,'Inst. by Framework &amp; Suppliers'!$B$2:$B$5720,$B$2:$B$5336,'Inst. by Framework &amp; Suppliers'!$A$2:$A$5720,$A603)</f>
        <v>0</v>
      </c>
      <c r="G603" s="882">
        <f>SUMIFS('Inst. by Framework &amp; Suppliers'!G$2:G$5720,'Inst. by Framework &amp; Suppliers'!$B$2:$B$5720,$B$2:$B$5336,'Inst. by Framework &amp; Suppliers'!$A$2:$A$5720,$A603)</f>
        <v>0</v>
      </c>
      <c r="H603" s="1444">
        <f>SUMIFS('Inst. by Framework &amp; Suppliers'!H$2:H$5720,'Inst. by Framework &amp; Suppliers'!$B$2:$B$5720,$B$2:$B$5336,'Inst. by Framework &amp; Suppliers'!$A$2:$A$5720,$A603)</f>
        <v>0</v>
      </c>
      <c r="I603" s="1445">
        <f>SUMIFS('Inst. by Framework &amp; Suppliers'!I$2:I$5720,'Inst. by Framework &amp; Suppliers'!$B$2:$B$5720,$B$2:$B$5336,'Inst. by Framework &amp; Suppliers'!$A$2:$A$5720,$A603)</f>
        <v>72163.239999999991</v>
      </c>
      <c r="J603" s="1446">
        <f>SUMIFS('Inst. by Framework &amp; Suppliers'!J$2:J$5720,'Inst. by Framework &amp; Suppliers'!$B$2:$B$5720,$B$2:$B$5336,'Inst. by Framework &amp; Suppliers'!$A$2:$A$5720,$A603)</f>
        <v>11852.38</v>
      </c>
      <c r="K603" s="24">
        <f>SUMIFS('Inst. by Framework &amp; Suppliers'!K$2:K$5720,'Inst. by Framework &amp; Suppliers'!$B$2:$B$5720,$B$2:$B$5336,'Inst. by Framework &amp; Suppliers'!$A$2:$A$5720,$A603)</f>
        <v>27187.370000000003</v>
      </c>
      <c r="L603" s="23">
        <f t="shared" si="45"/>
        <v>160.00713000000002</v>
      </c>
      <c r="M603" s="1592">
        <f>SUMIFS('South West Spends'!$AH$1:$AH$5018,'South West Spends'!$A$1:$A$5018,'Institution by Framework Totals'!B603,'South West Spends'!$C$1:$C$5018,'Institution by Framework Totals'!A603)</f>
        <v>15334.990000000002</v>
      </c>
      <c r="N603" s="1592">
        <f t="shared" si="46"/>
        <v>153.34990000000002</v>
      </c>
      <c r="O603" s="1592">
        <f t="shared" si="47"/>
        <v>11852.380000000001</v>
      </c>
      <c r="P603" s="1592">
        <f t="shared" si="48"/>
        <v>160.00713000000005</v>
      </c>
      <c r="Q603" s="14">
        <f t="shared" si="49"/>
        <v>313.35703000000007</v>
      </c>
    </row>
    <row r="604" spans="1:17" x14ac:dyDescent="0.2">
      <c r="A604" s="26" t="s">
        <v>170</v>
      </c>
      <c r="B604" s="27" t="s">
        <v>277</v>
      </c>
      <c r="C604" s="141">
        <f>VLOOKUP(B604,'Admin Fees.'!$A$1:$C$46,2,FALSE)</f>
        <v>0.01</v>
      </c>
      <c r="D604" s="506">
        <f>SUMIFS('Inst. by Framework &amp; Suppliers'!$D$2:$D$5720,'Inst. by Framework &amp; Suppliers'!$A$2:$A$5720,$A604,'Inst. by Framework &amp; Suppliers'!$B$2:$B$5720,$B604)</f>
        <v>0</v>
      </c>
      <c r="E604" s="507">
        <f>SUMIFS('Inst. by Framework &amp; Suppliers'!$E$2:$E$5720,'Inst. by Framework &amp; Suppliers'!$A$2:$A$5720,$A604,'Inst. by Framework &amp; Suppliers'!$B$2:$B$5720,$B604)</f>
        <v>0</v>
      </c>
      <c r="F604" s="507">
        <f>SUMIFS('Inst. by Framework &amp; Suppliers'!F$2:F$5720,'Inst. by Framework &amp; Suppliers'!$B$2:$B$5720,$B$2:$B$5336,'Inst. by Framework &amp; Suppliers'!$A$2:$A$5720,$A604)</f>
        <v>0</v>
      </c>
      <c r="G604" s="882">
        <f>SUMIFS('Inst. by Framework &amp; Suppliers'!G$2:G$5720,'Inst. by Framework &amp; Suppliers'!$B$2:$B$5720,$B$2:$B$5336,'Inst. by Framework &amp; Suppliers'!$A$2:$A$5720,$A604)</f>
        <v>0</v>
      </c>
      <c r="H604" s="1444">
        <f>SUMIFS('Inst. by Framework &amp; Suppliers'!H$2:H$5720,'Inst. by Framework &amp; Suppliers'!$B$2:$B$5720,$B$2:$B$5336,'Inst. by Framework &amp; Suppliers'!$A$2:$A$5720,$A604)</f>
        <v>0</v>
      </c>
      <c r="I604" s="1445">
        <f>SUMIFS('Inst. by Framework &amp; Suppliers'!I$2:I$5720,'Inst. by Framework &amp; Suppliers'!$B$2:$B$5720,$B$2:$B$5336,'Inst. by Framework &amp; Suppliers'!$A$2:$A$5720,$A604)</f>
        <v>121</v>
      </c>
      <c r="J604" s="1446">
        <f>SUMIFS('Inst. by Framework &amp; Suppliers'!J$2:J$5720,'Inst. by Framework &amp; Suppliers'!$B$2:$B$5720,$B$2:$B$5336,'Inst. by Framework &amp; Suppliers'!$A$2:$A$5720,$A604)</f>
        <v>0</v>
      </c>
      <c r="K604" s="24">
        <f>SUMIFS('Inst. by Framework &amp; Suppliers'!K$2:K$5720,'Inst. by Framework &amp; Suppliers'!$B$2:$B$5720,$B$2:$B$5336,'Inst. by Framework &amp; Suppliers'!$A$2:$A$5720,$A604)</f>
        <v>0</v>
      </c>
      <c r="L604" s="23">
        <f t="shared" si="45"/>
        <v>0</v>
      </c>
      <c r="M604" s="1592">
        <f>SUMIFS('South West Spends'!$AH$1:$AH$5018,'South West Spends'!$A$1:$A$5018,'Institution by Framework Totals'!B604,'South West Spends'!$C$1:$C$5018,'Institution by Framework Totals'!A604)</f>
        <v>0</v>
      </c>
      <c r="N604" s="1592">
        <f t="shared" si="46"/>
        <v>0</v>
      </c>
      <c r="O604" s="1592">
        <f t="shared" si="47"/>
        <v>0</v>
      </c>
      <c r="P604" s="1592">
        <f t="shared" si="48"/>
        <v>0</v>
      </c>
      <c r="Q604" s="14">
        <f t="shared" si="49"/>
        <v>0</v>
      </c>
    </row>
    <row r="605" spans="1:17" x14ac:dyDescent="0.2">
      <c r="A605" s="26" t="s">
        <v>146</v>
      </c>
      <c r="B605" s="27" t="s">
        <v>277</v>
      </c>
      <c r="C605" s="141">
        <f>VLOOKUP(B605,'Admin Fees.'!$A$1:$C$46,2,FALSE)</f>
        <v>0.01</v>
      </c>
      <c r="D605" s="506">
        <f>SUMIFS('Inst. by Framework &amp; Suppliers'!$D$2:$D$5720,'Inst. by Framework &amp; Suppliers'!$A$2:$A$5720,$A605,'Inst. by Framework &amp; Suppliers'!$B$2:$B$5720,$B605)</f>
        <v>0</v>
      </c>
      <c r="E605" s="507">
        <f>SUMIFS('Inst. by Framework &amp; Suppliers'!$E$2:$E$5720,'Inst. by Framework &amp; Suppliers'!$A$2:$A$5720,$A605,'Inst. by Framework &amp; Suppliers'!$B$2:$B$5720,$B605)</f>
        <v>0</v>
      </c>
      <c r="F605" s="507">
        <f>SUMIFS('Inst. by Framework &amp; Suppliers'!F$2:F$5720,'Inst. by Framework &amp; Suppliers'!$B$2:$B$5720,$B$2:$B$5336,'Inst. by Framework &amp; Suppliers'!$A$2:$A$5720,$A605)</f>
        <v>0</v>
      </c>
      <c r="G605" s="882">
        <f>SUMIFS('Inst. by Framework &amp; Suppliers'!G$2:G$5720,'Inst. by Framework &amp; Suppliers'!$B$2:$B$5720,$B$2:$B$5336,'Inst. by Framework &amp; Suppliers'!$A$2:$A$5720,$A605)</f>
        <v>0</v>
      </c>
      <c r="H605" s="1444">
        <f>SUMIFS('Inst. by Framework &amp; Suppliers'!H$2:H$5720,'Inst. by Framework &amp; Suppliers'!$B$2:$B$5720,$B$2:$B$5336,'Inst. by Framework &amp; Suppliers'!$A$2:$A$5720,$A605)</f>
        <v>0</v>
      </c>
      <c r="I605" s="1445">
        <f>SUMIFS('Inst. by Framework &amp; Suppliers'!I$2:I$5720,'Inst. by Framework &amp; Suppliers'!$B$2:$B$5720,$B$2:$B$5336,'Inst. by Framework &amp; Suppliers'!$A$2:$A$5720,$A605)</f>
        <v>10426.17</v>
      </c>
      <c r="J605" s="1446">
        <f>SUMIFS('Inst. by Framework &amp; Suppliers'!J$2:J$5720,'Inst. by Framework &amp; Suppliers'!$B$2:$B$5720,$B$2:$B$5336,'Inst. by Framework &amp; Suppliers'!$A$2:$A$5720,$A605)</f>
        <v>3383.5699999999997</v>
      </c>
      <c r="K605" s="24">
        <f>SUMIFS('Inst. by Framework &amp; Suppliers'!K$2:K$5720,'Inst. by Framework &amp; Suppliers'!$B$2:$B$5720,$B$2:$B$5336,'Inst. by Framework &amp; Suppliers'!$A$2:$A$5720,$A605)</f>
        <v>5181.0200000000004</v>
      </c>
      <c r="L605" s="23">
        <f t="shared" si="45"/>
        <v>45.678195000000002</v>
      </c>
      <c r="M605" s="1592">
        <f>SUMIFS('South West Spends'!$AH$1:$AH$5018,'South West Spends'!$A$1:$A$5018,'Institution by Framework Totals'!B605,'South West Spends'!$C$1:$C$5018,'Institution by Framework Totals'!A605)</f>
        <v>1797.45</v>
      </c>
      <c r="N605" s="1592">
        <f t="shared" si="46"/>
        <v>17.974500000000003</v>
      </c>
      <c r="O605" s="1592">
        <f t="shared" si="47"/>
        <v>3383.5700000000006</v>
      </c>
      <c r="P605" s="1592">
        <f t="shared" si="48"/>
        <v>45.678195000000017</v>
      </c>
      <c r="Q605" s="14">
        <f t="shared" si="49"/>
        <v>63.652695000000023</v>
      </c>
    </row>
    <row r="606" spans="1:17" x14ac:dyDescent="0.2">
      <c r="A606" s="26" t="s">
        <v>124</v>
      </c>
      <c r="B606" s="27" t="s">
        <v>84</v>
      </c>
      <c r="C606" s="141">
        <f>VLOOKUP(B606,'Admin Fees.'!$A$1:$C$46,2,FALSE)</f>
        <v>0.01</v>
      </c>
      <c r="D606" s="506">
        <f>SUMIFS('Inst. by Framework &amp; Suppliers'!$D$2:$D$5720,'Inst. by Framework &amp; Suppliers'!$A$2:$A$5720,$A606,'Inst. by Framework &amp; Suppliers'!$B$2:$B$5720,$B606)</f>
        <v>0</v>
      </c>
      <c r="E606" s="507">
        <f>SUMIFS('Inst. by Framework &amp; Suppliers'!$E$2:$E$5720,'Inst. by Framework &amp; Suppliers'!$A$2:$A$5720,$A606,'Inst. by Framework &amp; Suppliers'!$B$2:$B$5720,$B606)</f>
        <v>0</v>
      </c>
      <c r="F606" s="507">
        <f>SUMIFS('Inst. by Framework &amp; Suppliers'!F$2:F$5720,'Inst. by Framework &amp; Suppliers'!$B$2:$B$5720,$B$2:$B$5336,'Inst. by Framework &amp; Suppliers'!$A$2:$A$5720,$A606)</f>
        <v>39.82</v>
      </c>
      <c r="G606" s="882">
        <f>SUMIFS('Inst. by Framework &amp; Suppliers'!G$2:G$5720,'Inst. by Framework &amp; Suppliers'!$B$2:$B$5720,$B$2:$B$5336,'Inst. by Framework &amp; Suppliers'!$A$2:$A$5720,$A606)</f>
        <v>0</v>
      </c>
      <c r="H606" s="1444">
        <f>SUMIFS('Inst. by Framework &amp; Suppliers'!H$2:H$5720,'Inst. by Framework &amp; Suppliers'!$B$2:$B$5720,$B$2:$B$5336,'Inst. by Framework &amp; Suppliers'!$A$2:$A$5720,$A606)</f>
        <v>0</v>
      </c>
      <c r="I606" s="1445">
        <f>SUMIFS('Inst. by Framework &amp; Suppliers'!I$2:I$5720,'Inst. by Framework &amp; Suppliers'!$B$2:$B$5720,$B$2:$B$5336,'Inst. by Framework &amp; Suppliers'!$A$2:$A$5720,$A606)</f>
        <v>0</v>
      </c>
      <c r="J606" s="1446">
        <f>SUMIFS('Inst. by Framework &amp; Suppliers'!J$2:J$5720,'Inst. by Framework &amp; Suppliers'!$B$2:$B$5720,$B$2:$B$5336,'Inst. by Framework &amp; Suppliers'!$A$2:$A$5720,$A606)</f>
        <v>0</v>
      </c>
      <c r="K606" s="24">
        <f>SUMIFS('Inst. by Framework &amp; Suppliers'!K$2:K$5720,'Inst. by Framework &amp; Suppliers'!$B$2:$B$5720,$B$2:$B$5336,'Inst. by Framework &amp; Suppliers'!$A$2:$A$5720,$A606)</f>
        <v>0</v>
      </c>
      <c r="L606" s="23">
        <f t="shared" si="45"/>
        <v>0</v>
      </c>
      <c r="M606" s="1592">
        <f>SUMIFS('South West Spends'!$AH$1:$AH$5018,'South West Spends'!$A$1:$A$5018,'Institution by Framework Totals'!B606,'South West Spends'!$C$1:$C$5018,'Institution by Framework Totals'!A606)</f>
        <v>0</v>
      </c>
      <c r="N606" s="1592">
        <f t="shared" si="46"/>
        <v>0</v>
      </c>
      <c r="O606" s="1592">
        <f t="shared" si="47"/>
        <v>0</v>
      </c>
      <c r="P606" s="1592">
        <f t="shared" si="48"/>
        <v>0</v>
      </c>
      <c r="Q606" s="14">
        <f t="shared" si="49"/>
        <v>0</v>
      </c>
    </row>
    <row r="607" spans="1:17" x14ac:dyDescent="0.2">
      <c r="A607" s="26" t="s">
        <v>158</v>
      </c>
      <c r="B607" s="27" t="s">
        <v>84</v>
      </c>
      <c r="C607" s="141">
        <f>VLOOKUP(B607,'Admin Fees.'!$A$1:$C$46,2,FALSE)</f>
        <v>0.01</v>
      </c>
      <c r="D607" s="506">
        <f>SUMIFS('Inst. by Framework &amp; Suppliers'!$D$2:$D$5720,'Inst. by Framework &amp; Suppliers'!$A$2:$A$5720,$A607,'Inst. by Framework &amp; Suppliers'!$B$2:$B$5720,$B607)</f>
        <v>0</v>
      </c>
      <c r="E607" s="507">
        <f>SUMIFS('Inst. by Framework &amp; Suppliers'!$E$2:$E$5720,'Inst. by Framework &amp; Suppliers'!$A$2:$A$5720,$A607,'Inst. by Framework &amp; Suppliers'!$B$2:$B$5720,$B607)</f>
        <v>0</v>
      </c>
      <c r="F607" s="507">
        <f>SUMIFS('Inst. by Framework &amp; Suppliers'!F$2:F$5720,'Inst. by Framework &amp; Suppliers'!$B$2:$B$5720,$B$2:$B$5336,'Inst. by Framework &amp; Suppliers'!$A$2:$A$5720,$A607)</f>
        <v>1946.18</v>
      </c>
      <c r="G607" s="882">
        <f>SUMIFS('Inst. by Framework &amp; Suppliers'!G$2:G$5720,'Inst. by Framework &amp; Suppliers'!$B$2:$B$5720,$B$2:$B$5336,'Inst. by Framework &amp; Suppliers'!$A$2:$A$5720,$A607)</f>
        <v>3401.79</v>
      </c>
      <c r="H607" s="1444">
        <f>SUMIFS('Inst. by Framework &amp; Suppliers'!H$2:H$5720,'Inst. by Framework &amp; Suppliers'!$B$2:$B$5720,$B$2:$B$5336,'Inst. by Framework &amp; Suppliers'!$A$2:$A$5720,$A607)</f>
        <v>2286.48</v>
      </c>
      <c r="I607" s="1445">
        <f>SUMIFS('Inst. by Framework &amp; Suppliers'!I$2:I$5720,'Inst. by Framework &amp; Suppliers'!$B$2:$B$5720,$B$2:$B$5336,'Inst. by Framework &amp; Suppliers'!$A$2:$A$5720,$A607)</f>
        <v>0</v>
      </c>
      <c r="J607" s="1446">
        <f>SUMIFS('Inst. by Framework &amp; Suppliers'!J$2:J$5720,'Inst. by Framework &amp; Suppliers'!$B$2:$B$5720,$B$2:$B$5336,'Inst. by Framework &amp; Suppliers'!$A$2:$A$5720,$A607)</f>
        <v>0</v>
      </c>
      <c r="K607" s="24">
        <f>SUMIFS('Inst. by Framework &amp; Suppliers'!K$2:K$5720,'Inst. by Framework &amp; Suppliers'!$B$2:$B$5720,$B$2:$B$5336,'Inst. by Framework &amp; Suppliers'!$A$2:$A$5720,$A607)</f>
        <v>0</v>
      </c>
      <c r="L607" s="23">
        <f t="shared" si="45"/>
        <v>0</v>
      </c>
      <c r="M607" s="1592">
        <f>SUMIFS('South West Spends'!$AH$1:$AH$5018,'South West Spends'!$A$1:$A$5018,'Institution by Framework Totals'!B607,'South West Spends'!$C$1:$C$5018,'Institution by Framework Totals'!A607)</f>
        <v>0</v>
      </c>
      <c r="N607" s="1592">
        <f t="shared" si="46"/>
        <v>0</v>
      </c>
      <c r="O607" s="1592">
        <f t="shared" si="47"/>
        <v>0</v>
      </c>
      <c r="P607" s="1592">
        <f t="shared" si="48"/>
        <v>0</v>
      </c>
      <c r="Q607" s="14">
        <f t="shared" si="49"/>
        <v>0</v>
      </c>
    </row>
    <row r="608" spans="1:17" x14ac:dyDescent="0.2">
      <c r="A608" s="494" t="s">
        <v>125</v>
      </c>
      <c r="B608" s="27" t="s">
        <v>84</v>
      </c>
      <c r="C608" s="141">
        <f>VLOOKUP(B608,'Admin Fees.'!$A$1:$C$46,2,FALSE)</f>
        <v>0.01</v>
      </c>
      <c r="D608" s="506">
        <f>SUMIFS('Inst. by Framework &amp; Suppliers'!$D$2:$D$5720,'Inst. by Framework &amp; Suppliers'!$A$2:$A$5720,$A608,'Inst. by Framework &amp; Suppliers'!$B$2:$B$5720,$B608)</f>
        <v>0</v>
      </c>
      <c r="E608" s="507">
        <f>SUMIFS('Inst. by Framework &amp; Suppliers'!$E$2:$E$5720,'Inst. by Framework &amp; Suppliers'!$A$2:$A$5720,$A608,'Inst. by Framework &amp; Suppliers'!$B$2:$B$5720,$B608)</f>
        <v>0</v>
      </c>
      <c r="F608" s="507">
        <f>SUMIFS('Inst. by Framework &amp; Suppliers'!F$2:F$5720,'Inst. by Framework &amp; Suppliers'!$B$2:$B$5720,$B$2:$B$5336,'Inst. by Framework &amp; Suppliers'!$A$2:$A$5720,$A608)</f>
        <v>0</v>
      </c>
      <c r="G608" s="882">
        <f>SUMIFS('Inst. by Framework &amp; Suppliers'!G$2:G$5720,'Inst. by Framework &amp; Suppliers'!$B$2:$B$5720,$B$2:$B$5336,'Inst. by Framework &amp; Suppliers'!$A$2:$A$5720,$A608)</f>
        <v>15.2</v>
      </c>
      <c r="H608" s="1444">
        <f>SUMIFS('Inst. by Framework &amp; Suppliers'!H$2:H$5720,'Inst. by Framework &amp; Suppliers'!$B$2:$B$5720,$B$2:$B$5336,'Inst. by Framework &amp; Suppliers'!$A$2:$A$5720,$A608)</f>
        <v>67.919999999999987</v>
      </c>
      <c r="I608" s="1445">
        <f>SUMIFS('Inst. by Framework &amp; Suppliers'!I$2:I$5720,'Inst. by Framework &amp; Suppliers'!$B$2:$B$5720,$B$2:$B$5336,'Inst. by Framework &amp; Suppliers'!$A$2:$A$5720,$A608)</f>
        <v>0</v>
      </c>
      <c r="J608" s="1446">
        <f>SUMIFS('Inst. by Framework &amp; Suppliers'!J$2:J$5720,'Inst. by Framework &amp; Suppliers'!$B$2:$B$5720,$B$2:$B$5336,'Inst. by Framework &amp; Suppliers'!$A$2:$A$5720,$A608)</f>
        <v>0</v>
      </c>
      <c r="K608" s="24">
        <f>SUMIFS('Inst. by Framework &amp; Suppliers'!K$2:K$5720,'Inst. by Framework &amp; Suppliers'!$B$2:$B$5720,$B$2:$B$5336,'Inst. by Framework &amp; Suppliers'!$A$2:$A$5720,$A608)</f>
        <v>0</v>
      </c>
      <c r="L608" s="23">
        <f t="shared" si="45"/>
        <v>0</v>
      </c>
      <c r="M608" s="1592">
        <f>SUMIFS('South West Spends'!$AH$1:$AH$5018,'South West Spends'!$A$1:$A$5018,'Institution by Framework Totals'!B608,'South West Spends'!$C$1:$C$5018,'Institution by Framework Totals'!A608)</f>
        <v>0</v>
      </c>
      <c r="N608" s="1592">
        <f t="shared" si="46"/>
        <v>0</v>
      </c>
      <c r="O608" s="1592">
        <f t="shared" si="47"/>
        <v>0</v>
      </c>
      <c r="P608" s="1592">
        <f t="shared" si="48"/>
        <v>0</v>
      </c>
      <c r="Q608" s="14">
        <f t="shared" si="49"/>
        <v>0</v>
      </c>
    </row>
    <row r="609" spans="1:17" x14ac:dyDescent="0.2">
      <c r="A609" s="26" t="s">
        <v>126</v>
      </c>
      <c r="B609" s="27" t="s">
        <v>84</v>
      </c>
      <c r="C609" s="141">
        <f>VLOOKUP(B609,'Admin Fees.'!$A$1:$C$46,2,FALSE)</f>
        <v>0.01</v>
      </c>
      <c r="D609" s="506">
        <f>SUMIFS('Inst. by Framework &amp; Suppliers'!$D$2:$D$5720,'Inst. by Framework &amp; Suppliers'!$A$2:$A$5720,$A609,'Inst. by Framework &amp; Suppliers'!$B$2:$B$5720,$B609)</f>
        <v>0</v>
      </c>
      <c r="E609" s="507">
        <f>SUMIFS('Inst. by Framework &amp; Suppliers'!$E$2:$E$5720,'Inst. by Framework &amp; Suppliers'!$A$2:$A$5720,$A609,'Inst. by Framework &amp; Suppliers'!$B$2:$B$5720,$B609)</f>
        <v>187.7</v>
      </c>
      <c r="F609" s="507">
        <f>SUMIFS('Inst. by Framework &amp; Suppliers'!F$2:F$5720,'Inst. by Framework &amp; Suppliers'!$B$2:$B$5720,$B$2:$B$5336,'Inst. by Framework &amp; Suppliers'!$A$2:$A$5720,$A609)</f>
        <v>3413.7200000000003</v>
      </c>
      <c r="G609" s="882">
        <f>SUMIFS('Inst. by Framework &amp; Suppliers'!G$2:G$5720,'Inst. by Framework &amp; Suppliers'!$B$2:$B$5720,$B$2:$B$5336,'Inst. by Framework &amp; Suppliers'!$A$2:$A$5720,$A609)</f>
        <v>1418.39</v>
      </c>
      <c r="H609" s="1444">
        <f>SUMIFS('Inst. by Framework &amp; Suppliers'!H$2:H$5720,'Inst. by Framework &amp; Suppliers'!$B$2:$B$5720,$B$2:$B$5336,'Inst. by Framework &amp; Suppliers'!$A$2:$A$5720,$A609)</f>
        <v>1748.4000000000003</v>
      </c>
      <c r="I609" s="1445">
        <f>SUMIFS('Inst. by Framework &amp; Suppliers'!I$2:I$5720,'Inst. by Framework &amp; Suppliers'!$B$2:$B$5720,$B$2:$B$5336,'Inst. by Framework &amp; Suppliers'!$A$2:$A$5720,$A609)</f>
        <v>117.6</v>
      </c>
      <c r="J609" s="1446">
        <f>SUMIFS('Inst. by Framework &amp; Suppliers'!J$2:J$5720,'Inst. by Framework &amp; Suppliers'!$B$2:$B$5720,$B$2:$B$5336,'Inst. by Framework &amp; Suppliers'!$A$2:$A$5720,$A609)</f>
        <v>0</v>
      </c>
      <c r="K609" s="24">
        <f>SUMIFS('Inst. by Framework &amp; Suppliers'!K$2:K$5720,'Inst. by Framework &amp; Suppliers'!$B$2:$B$5720,$B$2:$B$5336,'Inst. by Framework &amp; Suppliers'!$A$2:$A$5720,$A609)</f>
        <v>0</v>
      </c>
      <c r="L609" s="23">
        <f t="shared" si="45"/>
        <v>0</v>
      </c>
      <c r="M609" s="1592">
        <f>SUMIFS('South West Spends'!$AH$1:$AH$5018,'South West Spends'!$A$1:$A$5018,'Institution by Framework Totals'!B609,'South West Spends'!$C$1:$C$5018,'Institution by Framework Totals'!A609)</f>
        <v>0</v>
      </c>
      <c r="N609" s="1592">
        <f t="shared" si="46"/>
        <v>0</v>
      </c>
      <c r="O609" s="1592">
        <f t="shared" si="47"/>
        <v>0</v>
      </c>
      <c r="P609" s="1592">
        <f t="shared" si="48"/>
        <v>0</v>
      </c>
      <c r="Q609" s="14">
        <f t="shared" si="49"/>
        <v>0</v>
      </c>
    </row>
    <row r="610" spans="1:17" x14ac:dyDescent="0.2">
      <c r="A610" s="26" t="s">
        <v>159</v>
      </c>
      <c r="B610" s="27" t="s">
        <v>84</v>
      </c>
      <c r="C610" s="141">
        <f>VLOOKUP(B610,'Admin Fees.'!$A$1:$C$46,2,FALSE)</f>
        <v>0.01</v>
      </c>
      <c r="D610" s="506">
        <f>SUMIFS('Inst. by Framework &amp; Suppliers'!$D$2:$D$5720,'Inst. by Framework &amp; Suppliers'!$A$2:$A$5720,$A610,'Inst. by Framework &amp; Suppliers'!$B$2:$B$5720,$B610)</f>
        <v>0</v>
      </c>
      <c r="E610" s="507">
        <f>SUMIFS('Inst. by Framework &amp; Suppliers'!$E$2:$E$5720,'Inst. by Framework &amp; Suppliers'!$A$2:$A$5720,$A610,'Inst. by Framework &amp; Suppliers'!$B$2:$B$5720,$B610)</f>
        <v>0</v>
      </c>
      <c r="F610" s="507">
        <f>SUMIFS('Inst. by Framework &amp; Suppliers'!F$2:F$5720,'Inst. by Framework &amp; Suppliers'!$B$2:$B$5720,$B$2:$B$5336,'Inst. by Framework &amp; Suppliers'!$A$2:$A$5720,$A610)</f>
        <v>3977.41</v>
      </c>
      <c r="G610" s="882">
        <f>SUMIFS('Inst. by Framework &amp; Suppliers'!G$2:G$5720,'Inst. by Framework &amp; Suppliers'!$B$2:$B$5720,$B$2:$B$5336,'Inst. by Framework &amp; Suppliers'!$A$2:$A$5720,$A610)</f>
        <v>4217.45</v>
      </c>
      <c r="H610" s="1444">
        <f>SUMIFS('Inst. by Framework &amp; Suppliers'!H$2:H$5720,'Inst. by Framework &amp; Suppliers'!$B$2:$B$5720,$B$2:$B$5336,'Inst. by Framework &amp; Suppliers'!$A$2:$A$5720,$A610)</f>
        <v>2525.9</v>
      </c>
      <c r="I610" s="1445">
        <f>SUMIFS('Inst. by Framework &amp; Suppliers'!I$2:I$5720,'Inst. by Framework &amp; Suppliers'!$B$2:$B$5720,$B$2:$B$5336,'Inst. by Framework &amp; Suppliers'!$A$2:$A$5720,$A610)</f>
        <v>699.48</v>
      </c>
      <c r="J610" s="1446">
        <f>SUMIFS('Inst. by Framework &amp; Suppliers'!J$2:J$5720,'Inst. by Framework &amp; Suppliers'!$B$2:$B$5720,$B$2:$B$5336,'Inst. by Framework &amp; Suppliers'!$A$2:$A$5720,$A610)</f>
        <v>0</v>
      </c>
      <c r="K610" s="24">
        <f>SUMIFS('Inst. by Framework &amp; Suppliers'!K$2:K$5720,'Inst. by Framework &amp; Suppliers'!$B$2:$B$5720,$B$2:$B$5336,'Inst. by Framework &amp; Suppliers'!$A$2:$A$5720,$A610)</f>
        <v>0</v>
      </c>
      <c r="L610" s="23">
        <f t="shared" si="45"/>
        <v>0</v>
      </c>
      <c r="M610" s="1592">
        <f>SUMIFS('South West Spends'!$AH$1:$AH$5018,'South West Spends'!$A$1:$A$5018,'Institution by Framework Totals'!B610,'South West Spends'!$C$1:$C$5018,'Institution by Framework Totals'!A610)</f>
        <v>0</v>
      </c>
      <c r="N610" s="1592">
        <f t="shared" si="46"/>
        <v>0</v>
      </c>
      <c r="O610" s="1592">
        <f t="shared" si="47"/>
        <v>0</v>
      </c>
      <c r="P610" s="1592">
        <f t="shared" si="48"/>
        <v>0</v>
      </c>
      <c r="Q610" s="14">
        <f t="shared" si="49"/>
        <v>0</v>
      </c>
    </row>
    <row r="611" spans="1:17" x14ac:dyDescent="0.2">
      <c r="A611" s="26" t="s">
        <v>172</v>
      </c>
      <c r="B611" s="27" t="s">
        <v>84</v>
      </c>
      <c r="C611" s="141">
        <f>VLOOKUP(B611,'Admin Fees.'!$A$1:$C$46,2,FALSE)</f>
        <v>0.01</v>
      </c>
      <c r="D611" s="506">
        <f>SUMIFS('Inst. by Framework &amp; Suppliers'!$D$2:$D$5720,'Inst. by Framework &amp; Suppliers'!$A$2:$A$5720,$A611,'Inst. by Framework &amp; Suppliers'!$B$2:$B$5720,$B611)</f>
        <v>0</v>
      </c>
      <c r="E611" s="507">
        <f>SUMIFS('Inst. by Framework &amp; Suppliers'!$E$2:$E$5720,'Inst. by Framework &amp; Suppliers'!$A$2:$A$5720,$A611,'Inst. by Framework &amp; Suppliers'!$B$2:$B$5720,$B611)</f>
        <v>0</v>
      </c>
      <c r="F611" s="507">
        <f>SUMIFS('Inst. by Framework &amp; Suppliers'!F$2:F$5720,'Inst. by Framework &amp; Suppliers'!$B$2:$B$5720,$B$2:$B$5336,'Inst. by Framework &amp; Suppliers'!$A$2:$A$5720,$A611)</f>
        <v>3077.38</v>
      </c>
      <c r="G611" s="882">
        <f>SUMIFS('Inst. by Framework &amp; Suppliers'!G$2:G$5720,'Inst. by Framework &amp; Suppliers'!$B$2:$B$5720,$B$2:$B$5336,'Inst. by Framework &amp; Suppliers'!$A$2:$A$5720,$A611)</f>
        <v>853.01</v>
      </c>
      <c r="H611" s="1444">
        <f>SUMIFS('Inst. by Framework &amp; Suppliers'!H$2:H$5720,'Inst. by Framework &amp; Suppliers'!$B$2:$B$5720,$B$2:$B$5336,'Inst. by Framework &amp; Suppliers'!$A$2:$A$5720,$A611)</f>
        <v>561.78</v>
      </c>
      <c r="I611" s="1445">
        <f>SUMIFS('Inst. by Framework &amp; Suppliers'!I$2:I$5720,'Inst. by Framework &amp; Suppliers'!$B$2:$B$5720,$B$2:$B$5336,'Inst. by Framework &amp; Suppliers'!$A$2:$A$5720,$A611)</f>
        <v>273.83000000000004</v>
      </c>
      <c r="J611" s="1446">
        <f>SUMIFS('Inst. by Framework &amp; Suppliers'!J$2:J$5720,'Inst. by Framework &amp; Suppliers'!$B$2:$B$5720,$B$2:$B$5336,'Inst. by Framework &amp; Suppliers'!$A$2:$A$5720,$A611)</f>
        <v>0</v>
      </c>
      <c r="K611" s="24">
        <f>SUMIFS('Inst. by Framework &amp; Suppliers'!K$2:K$5720,'Inst. by Framework &amp; Suppliers'!$B$2:$B$5720,$B$2:$B$5336,'Inst. by Framework &amp; Suppliers'!$A$2:$A$5720,$A611)</f>
        <v>0</v>
      </c>
      <c r="L611" s="23">
        <f t="shared" si="45"/>
        <v>0</v>
      </c>
      <c r="M611" s="1592">
        <f>SUMIFS('South West Spends'!$AH$1:$AH$5018,'South West Spends'!$A$1:$A$5018,'Institution by Framework Totals'!B611,'South West Spends'!$C$1:$C$5018,'Institution by Framework Totals'!A611)</f>
        <v>0</v>
      </c>
      <c r="N611" s="1592">
        <f t="shared" si="46"/>
        <v>0</v>
      </c>
      <c r="O611" s="1592">
        <f t="shared" si="47"/>
        <v>0</v>
      </c>
      <c r="P611" s="1592">
        <f t="shared" si="48"/>
        <v>0</v>
      </c>
      <c r="Q611" s="14">
        <f t="shared" si="49"/>
        <v>0</v>
      </c>
    </row>
    <row r="612" spans="1:17" x14ac:dyDescent="0.2">
      <c r="A612" s="785" t="s">
        <v>251</v>
      </c>
      <c r="B612" s="27" t="s">
        <v>84</v>
      </c>
      <c r="C612" s="141">
        <f>VLOOKUP(B612,'Admin Fees.'!$A$1:$C$46,2,FALSE)</f>
        <v>0.01</v>
      </c>
      <c r="D612" s="506">
        <f>SUMIFS('Inst. by Framework &amp; Suppliers'!$D$2:$D$5720,'Inst. by Framework &amp; Suppliers'!$A$2:$A$5720,$A612,'Inst. by Framework &amp; Suppliers'!$B$2:$B$5720,$B612)</f>
        <v>0</v>
      </c>
      <c r="E612" s="507">
        <f>SUMIFS('Inst. by Framework &amp; Suppliers'!$E$2:$E$5720,'Inst. by Framework &amp; Suppliers'!$A$2:$A$5720,$A612,'Inst. by Framework &amp; Suppliers'!$B$2:$B$5720,$B612)</f>
        <v>0</v>
      </c>
      <c r="F612" s="507">
        <f>SUMIFS('Inst. by Framework &amp; Suppliers'!F$2:F$5720,'Inst. by Framework &amp; Suppliers'!$B$2:$B$5720,$B$2:$B$5336,'Inst. by Framework &amp; Suppliers'!$A$2:$A$5720,$A612)</f>
        <v>0</v>
      </c>
      <c r="G612" s="882">
        <f>SUMIFS('Inst. by Framework &amp; Suppliers'!G$2:G$5720,'Inst. by Framework &amp; Suppliers'!$B$2:$B$5720,$B$2:$B$5336,'Inst. by Framework &amp; Suppliers'!$A$2:$A$5720,$A612)</f>
        <v>0</v>
      </c>
      <c r="H612" s="1444">
        <f>SUMIFS('Inst. by Framework &amp; Suppliers'!H$2:H$5720,'Inst. by Framework &amp; Suppliers'!$B$2:$B$5720,$B$2:$B$5336,'Inst. by Framework &amp; Suppliers'!$A$2:$A$5720,$A612)</f>
        <v>18.13</v>
      </c>
      <c r="I612" s="1445">
        <f>SUMIFS('Inst. by Framework &amp; Suppliers'!I$2:I$5720,'Inst. by Framework &amp; Suppliers'!$B$2:$B$5720,$B$2:$B$5336,'Inst. by Framework &amp; Suppliers'!$A$2:$A$5720,$A612)</f>
        <v>0</v>
      </c>
      <c r="J612" s="1446">
        <f>SUMIFS('Inst. by Framework &amp; Suppliers'!J$2:J$5720,'Inst. by Framework &amp; Suppliers'!$B$2:$B$5720,$B$2:$B$5336,'Inst. by Framework &amp; Suppliers'!$A$2:$A$5720,$A612)</f>
        <v>0</v>
      </c>
      <c r="K612" s="24">
        <f>SUMIFS('Inst. by Framework &amp; Suppliers'!K$2:K$5720,'Inst. by Framework &amp; Suppliers'!$B$2:$B$5720,$B$2:$B$5336,'Inst. by Framework &amp; Suppliers'!$A$2:$A$5720,$A612)</f>
        <v>0</v>
      </c>
      <c r="L612" s="23">
        <f t="shared" si="45"/>
        <v>0</v>
      </c>
      <c r="M612" s="1592">
        <f>SUMIFS('South West Spends'!$AH$1:$AH$5018,'South West Spends'!$A$1:$A$5018,'Institution by Framework Totals'!B612,'South West Spends'!$C$1:$C$5018,'Institution by Framework Totals'!A612)</f>
        <v>0</v>
      </c>
      <c r="N612" s="1592">
        <f t="shared" si="46"/>
        <v>0</v>
      </c>
      <c r="O612" s="1592">
        <f t="shared" si="47"/>
        <v>0</v>
      </c>
      <c r="P612" s="1592">
        <f t="shared" si="48"/>
        <v>0</v>
      </c>
      <c r="Q612" s="14">
        <f t="shared" si="49"/>
        <v>0</v>
      </c>
    </row>
    <row r="613" spans="1:17" x14ac:dyDescent="0.2">
      <c r="A613" s="26" t="s">
        <v>131</v>
      </c>
      <c r="B613" s="27" t="s">
        <v>84</v>
      </c>
      <c r="C613" s="141">
        <f>VLOOKUP(B613,'Admin Fees.'!$A$1:$C$46,2,FALSE)</f>
        <v>0.01</v>
      </c>
      <c r="D613" s="506">
        <f>SUMIFS('Inst. by Framework &amp; Suppliers'!$D$2:$D$5720,'Inst. by Framework &amp; Suppliers'!$A$2:$A$5720,$A613,'Inst. by Framework &amp; Suppliers'!$B$2:$B$5720,$B613)</f>
        <v>0</v>
      </c>
      <c r="E613" s="507">
        <f>SUMIFS('Inst. by Framework &amp; Suppliers'!$E$2:$E$5720,'Inst. by Framework &amp; Suppliers'!$A$2:$A$5720,$A613,'Inst. by Framework &amp; Suppliers'!$B$2:$B$5720,$B613)</f>
        <v>241.92000000000002</v>
      </c>
      <c r="F613" s="507">
        <f>SUMIFS('Inst. by Framework &amp; Suppliers'!F$2:F$5720,'Inst. by Framework &amp; Suppliers'!$B$2:$B$5720,$B$2:$B$5336,'Inst. by Framework &amp; Suppliers'!$A$2:$A$5720,$A613)</f>
        <v>3705.6600000000003</v>
      </c>
      <c r="G613" s="882">
        <f>SUMIFS('Inst. by Framework &amp; Suppliers'!G$2:G$5720,'Inst. by Framework &amp; Suppliers'!$B$2:$B$5720,$B$2:$B$5336,'Inst. by Framework &amp; Suppliers'!$A$2:$A$5720,$A613)</f>
        <v>10513.220000000001</v>
      </c>
      <c r="H613" s="1444">
        <f>SUMIFS('Inst. by Framework &amp; Suppliers'!H$2:H$5720,'Inst. by Framework &amp; Suppliers'!$B$2:$B$5720,$B$2:$B$5336,'Inst. by Framework &amp; Suppliers'!$A$2:$A$5720,$A613)</f>
        <v>20263.89</v>
      </c>
      <c r="I613" s="1445">
        <f>SUMIFS('Inst. by Framework &amp; Suppliers'!I$2:I$5720,'Inst. by Framework &amp; Suppliers'!$B$2:$B$5720,$B$2:$B$5336,'Inst. by Framework &amp; Suppliers'!$A$2:$A$5720,$A613)</f>
        <v>4927.1499999999996</v>
      </c>
      <c r="J613" s="1446">
        <f>SUMIFS('Inst. by Framework &amp; Suppliers'!J$2:J$5720,'Inst. by Framework &amp; Suppliers'!$B$2:$B$5720,$B$2:$B$5336,'Inst. by Framework &amp; Suppliers'!$A$2:$A$5720,$A613)</f>
        <v>0</v>
      </c>
      <c r="K613" s="24">
        <f>SUMIFS('Inst. by Framework &amp; Suppliers'!K$2:K$5720,'Inst. by Framework &amp; Suppliers'!$B$2:$B$5720,$B$2:$B$5336,'Inst. by Framework &amp; Suppliers'!$A$2:$A$5720,$A613)</f>
        <v>0</v>
      </c>
      <c r="L613" s="23">
        <f t="shared" si="45"/>
        <v>0</v>
      </c>
      <c r="M613" s="1592">
        <f>SUMIFS('South West Spends'!$AH$1:$AH$5018,'South West Spends'!$A$1:$A$5018,'Institution by Framework Totals'!B613,'South West Spends'!$C$1:$C$5018,'Institution by Framework Totals'!A613)</f>
        <v>0</v>
      </c>
      <c r="N613" s="1592">
        <f t="shared" si="46"/>
        <v>0</v>
      </c>
      <c r="O613" s="1592">
        <f t="shared" si="47"/>
        <v>0</v>
      </c>
      <c r="P613" s="1592">
        <f t="shared" si="48"/>
        <v>0</v>
      </c>
      <c r="Q613" s="14">
        <f t="shared" si="49"/>
        <v>0</v>
      </c>
    </row>
    <row r="614" spans="1:17" x14ac:dyDescent="0.2">
      <c r="A614" s="26" t="s">
        <v>134</v>
      </c>
      <c r="B614" s="27" t="s">
        <v>84</v>
      </c>
      <c r="C614" s="141">
        <f>VLOOKUP(B614,'Admin Fees.'!$A$1:$C$46,2,FALSE)</f>
        <v>0.01</v>
      </c>
      <c r="D614" s="506">
        <f>SUMIFS('Inst. by Framework &amp; Suppliers'!$D$2:$D$5720,'Inst. by Framework &amp; Suppliers'!$A$2:$A$5720,$A614,'Inst. by Framework &amp; Suppliers'!$B$2:$B$5720,$B614)</f>
        <v>0</v>
      </c>
      <c r="E614" s="507">
        <f>SUMIFS('Inst. by Framework &amp; Suppliers'!$E$2:$E$5720,'Inst. by Framework &amp; Suppliers'!$A$2:$A$5720,$A614,'Inst. by Framework &amp; Suppliers'!$B$2:$B$5720,$B614)</f>
        <v>9246.869999999999</v>
      </c>
      <c r="F614" s="507">
        <f>SUMIFS('Inst. by Framework &amp; Suppliers'!F$2:F$5720,'Inst. by Framework &amp; Suppliers'!$B$2:$B$5720,$B$2:$B$5336,'Inst. by Framework &amp; Suppliers'!$A$2:$A$5720,$A614)</f>
        <v>21807.149999999998</v>
      </c>
      <c r="G614" s="882">
        <f>SUMIFS('Inst. by Framework &amp; Suppliers'!G$2:G$5720,'Inst. by Framework &amp; Suppliers'!$B$2:$B$5720,$B$2:$B$5336,'Inst. by Framework &amp; Suppliers'!$A$2:$A$5720,$A614)</f>
        <v>27653.41</v>
      </c>
      <c r="H614" s="1444">
        <f>SUMIFS('Inst. by Framework &amp; Suppliers'!H$2:H$5720,'Inst. by Framework &amp; Suppliers'!$B$2:$B$5720,$B$2:$B$5336,'Inst. by Framework &amp; Suppliers'!$A$2:$A$5720,$A614)</f>
        <v>19833.95</v>
      </c>
      <c r="I614" s="1445">
        <f>SUMIFS('Inst. by Framework &amp; Suppliers'!I$2:I$5720,'Inst. by Framework &amp; Suppliers'!$B$2:$B$5720,$B$2:$B$5336,'Inst. by Framework &amp; Suppliers'!$A$2:$A$5720,$A614)</f>
        <v>4709.25</v>
      </c>
      <c r="J614" s="1446">
        <f>SUMIFS('Inst. by Framework &amp; Suppliers'!J$2:J$5720,'Inst. by Framework &amp; Suppliers'!$B$2:$B$5720,$B$2:$B$5336,'Inst. by Framework &amp; Suppliers'!$A$2:$A$5720,$A614)</f>
        <v>0</v>
      </c>
      <c r="K614" s="24">
        <f>SUMIFS('Inst. by Framework &amp; Suppliers'!K$2:K$5720,'Inst. by Framework &amp; Suppliers'!$B$2:$B$5720,$B$2:$B$5336,'Inst. by Framework &amp; Suppliers'!$A$2:$A$5720,$A614)</f>
        <v>0</v>
      </c>
      <c r="L614" s="23">
        <f t="shared" si="45"/>
        <v>0</v>
      </c>
      <c r="M614" s="1592">
        <f>SUMIFS('South West Spends'!$AH$1:$AH$5018,'South West Spends'!$A$1:$A$5018,'Institution by Framework Totals'!B614,'South West Spends'!$C$1:$C$5018,'Institution by Framework Totals'!A614)</f>
        <v>0</v>
      </c>
      <c r="N614" s="1592">
        <f t="shared" si="46"/>
        <v>0</v>
      </c>
      <c r="O614" s="1592">
        <f t="shared" si="47"/>
        <v>0</v>
      </c>
      <c r="P614" s="1592">
        <f t="shared" si="48"/>
        <v>0</v>
      </c>
      <c r="Q614" s="14">
        <f t="shared" si="49"/>
        <v>0</v>
      </c>
    </row>
    <row r="615" spans="1:17" x14ac:dyDescent="0.2">
      <c r="A615" s="26" t="s">
        <v>135</v>
      </c>
      <c r="B615" s="27" t="s">
        <v>84</v>
      </c>
      <c r="C615" s="141">
        <f>VLOOKUP(B615,'Admin Fees.'!$A$1:$C$46,2,FALSE)</f>
        <v>0.01</v>
      </c>
      <c r="D615" s="506">
        <f>SUMIFS('Inst. by Framework &amp; Suppliers'!$D$2:$D$5720,'Inst. by Framework &amp; Suppliers'!$A$2:$A$5720,$A615,'Inst. by Framework &amp; Suppliers'!$B$2:$B$5720,$B615)</f>
        <v>0</v>
      </c>
      <c r="E615" s="507">
        <f>SUMIFS('Inst. by Framework &amp; Suppliers'!$E$2:$E$5720,'Inst. by Framework &amp; Suppliers'!$A$2:$A$5720,$A615,'Inst. by Framework &amp; Suppliers'!$B$2:$B$5720,$B615)</f>
        <v>2685.38</v>
      </c>
      <c r="F615" s="507">
        <f>SUMIFS('Inst. by Framework &amp; Suppliers'!F$2:F$5720,'Inst. by Framework &amp; Suppliers'!$B$2:$B$5720,$B$2:$B$5336,'Inst. by Framework &amp; Suppliers'!$A$2:$A$5720,$A615)</f>
        <v>9274.66</v>
      </c>
      <c r="G615" s="882">
        <f>SUMIFS('Inst. by Framework &amp; Suppliers'!G$2:G$5720,'Inst. by Framework &amp; Suppliers'!$B$2:$B$5720,$B$2:$B$5336,'Inst. by Framework &amp; Suppliers'!$A$2:$A$5720,$A615)</f>
        <v>10014.73</v>
      </c>
      <c r="H615" s="1444">
        <f>SUMIFS('Inst. by Framework &amp; Suppliers'!H$2:H$5720,'Inst. by Framework &amp; Suppliers'!$B$2:$B$5720,$B$2:$B$5336,'Inst. by Framework &amp; Suppliers'!$A$2:$A$5720,$A615)</f>
        <v>2217.6</v>
      </c>
      <c r="I615" s="1445">
        <f>SUMIFS('Inst. by Framework &amp; Suppliers'!I$2:I$5720,'Inst. by Framework &amp; Suppliers'!$B$2:$B$5720,$B$2:$B$5336,'Inst. by Framework &amp; Suppliers'!$A$2:$A$5720,$A615)</f>
        <v>0</v>
      </c>
      <c r="J615" s="1446">
        <f>SUMIFS('Inst. by Framework &amp; Suppliers'!J$2:J$5720,'Inst. by Framework &amp; Suppliers'!$B$2:$B$5720,$B$2:$B$5336,'Inst. by Framework &amp; Suppliers'!$A$2:$A$5720,$A615)</f>
        <v>0</v>
      </c>
      <c r="K615" s="24">
        <f>SUMIFS('Inst. by Framework &amp; Suppliers'!K$2:K$5720,'Inst. by Framework &amp; Suppliers'!$B$2:$B$5720,$B$2:$B$5336,'Inst. by Framework &amp; Suppliers'!$A$2:$A$5720,$A615)</f>
        <v>0</v>
      </c>
      <c r="L615" s="23">
        <f t="shared" si="45"/>
        <v>0</v>
      </c>
      <c r="M615" s="1592">
        <f>SUMIFS('South West Spends'!$AH$1:$AH$5018,'South West Spends'!$A$1:$A$5018,'Institution by Framework Totals'!B615,'South West Spends'!$C$1:$C$5018,'Institution by Framework Totals'!A615)</f>
        <v>0</v>
      </c>
      <c r="N615" s="1592">
        <f t="shared" si="46"/>
        <v>0</v>
      </c>
      <c r="O615" s="1592">
        <f t="shared" si="47"/>
        <v>0</v>
      </c>
      <c r="P615" s="1592">
        <f t="shared" si="48"/>
        <v>0</v>
      </c>
      <c r="Q615" s="14">
        <f t="shared" si="49"/>
        <v>0</v>
      </c>
    </row>
    <row r="616" spans="1:17" x14ac:dyDescent="0.2">
      <c r="A616" s="26" t="s">
        <v>175</v>
      </c>
      <c r="B616" s="27" t="s">
        <v>84</v>
      </c>
      <c r="C616" s="141">
        <f>VLOOKUP(B616,'Admin Fees.'!$A$1:$C$46,2,FALSE)</f>
        <v>0.01</v>
      </c>
      <c r="D616" s="506">
        <f>SUMIFS('Inst. by Framework &amp; Suppliers'!$D$2:$D$5720,'Inst. by Framework &amp; Suppliers'!$A$2:$A$5720,$A616,'Inst. by Framework &amp; Suppliers'!$B$2:$B$5720,$B616)</f>
        <v>0</v>
      </c>
      <c r="E616" s="507">
        <f>SUMIFS('Inst. by Framework &amp; Suppliers'!$E$2:$E$5720,'Inst. by Framework &amp; Suppliers'!$A$2:$A$5720,$A616,'Inst. by Framework &amp; Suppliers'!$B$2:$B$5720,$B616)</f>
        <v>0</v>
      </c>
      <c r="F616" s="507">
        <f>SUMIFS('Inst. by Framework &amp; Suppliers'!F$2:F$5720,'Inst. by Framework &amp; Suppliers'!$B$2:$B$5720,$B$2:$B$5336,'Inst. by Framework &amp; Suppliers'!$A$2:$A$5720,$A616)</f>
        <v>147.26</v>
      </c>
      <c r="G616" s="882">
        <f>SUMIFS('Inst. by Framework &amp; Suppliers'!G$2:G$5720,'Inst. by Framework &amp; Suppliers'!$B$2:$B$5720,$B$2:$B$5336,'Inst. by Framework &amp; Suppliers'!$A$2:$A$5720,$A616)</f>
        <v>0</v>
      </c>
      <c r="H616" s="1444">
        <f>SUMIFS('Inst. by Framework &amp; Suppliers'!H$2:H$5720,'Inst. by Framework &amp; Suppliers'!$B$2:$B$5720,$B$2:$B$5336,'Inst. by Framework &amp; Suppliers'!$A$2:$A$5720,$A616)</f>
        <v>0</v>
      </c>
      <c r="I616" s="1445">
        <f>SUMIFS('Inst. by Framework &amp; Suppliers'!I$2:I$5720,'Inst. by Framework &amp; Suppliers'!$B$2:$B$5720,$B$2:$B$5336,'Inst. by Framework &amp; Suppliers'!$A$2:$A$5720,$A616)</f>
        <v>0</v>
      </c>
      <c r="J616" s="1446">
        <f>SUMIFS('Inst. by Framework &amp; Suppliers'!J$2:J$5720,'Inst. by Framework &amp; Suppliers'!$B$2:$B$5720,$B$2:$B$5336,'Inst. by Framework &amp; Suppliers'!$A$2:$A$5720,$A616)</f>
        <v>0</v>
      </c>
      <c r="K616" s="24">
        <f>SUMIFS('Inst. by Framework &amp; Suppliers'!K$2:K$5720,'Inst. by Framework &amp; Suppliers'!$B$2:$B$5720,$B$2:$B$5336,'Inst. by Framework &amp; Suppliers'!$A$2:$A$5720,$A616)</f>
        <v>0</v>
      </c>
      <c r="L616" s="23">
        <f t="shared" si="45"/>
        <v>0</v>
      </c>
      <c r="M616" s="1592">
        <f>SUMIFS('South West Spends'!$AH$1:$AH$5018,'South West Spends'!$A$1:$A$5018,'Institution by Framework Totals'!B616,'South West Spends'!$C$1:$C$5018,'Institution by Framework Totals'!A616)</f>
        <v>0</v>
      </c>
      <c r="N616" s="1592">
        <f t="shared" si="46"/>
        <v>0</v>
      </c>
      <c r="O616" s="1592">
        <f t="shared" si="47"/>
        <v>0</v>
      </c>
      <c r="P616" s="1592">
        <f t="shared" si="48"/>
        <v>0</v>
      </c>
      <c r="Q616" s="14">
        <f t="shared" si="49"/>
        <v>0</v>
      </c>
    </row>
    <row r="617" spans="1:17" x14ac:dyDescent="0.2">
      <c r="A617" s="237" t="s">
        <v>137</v>
      </c>
      <c r="B617" s="239" t="s">
        <v>84</v>
      </c>
      <c r="C617" s="141">
        <f>VLOOKUP(B617,'Admin Fees.'!$A$1:$C$46,2,FALSE)</f>
        <v>0.01</v>
      </c>
      <c r="D617" s="506">
        <f>SUMIFS('Inst. by Framework &amp; Suppliers'!$D$2:$D$5720,'Inst. by Framework &amp; Suppliers'!$A$2:$A$5720,$A617,'Inst. by Framework &amp; Suppliers'!$B$2:$B$5720,$B617)</f>
        <v>0</v>
      </c>
      <c r="E617" s="507">
        <f>SUMIFS('Inst. by Framework &amp; Suppliers'!$E$2:$E$5720,'Inst. by Framework &amp; Suppliers'!$A$2:$A$5720,$A617,'Inst. by Framework &amp; Suppliers'!$B$2:$B$5720,$B617)</f>
        <v>0</v>
      </c>
      <c r="F617" s="507">
        <f>SUMIFS('Inst. by Framework &amp; Suppliers'!F$2:F$5720,'Inst. by Framework &amp; Suppliers'!$B$2:$B$5720,$B$2:$B$5336,'Inst. by Framework &amp; Suppliers'!$A$2:$A$5720,$A617)</f>
        <v>328.40999999999997</v>
      </c>
      <c r="G617" s="882">
        <f>SUMIFS('Inst. by Framework &amp; Suppliers'!G$2:G$5720,'Inst. by Framework &amp; Suppliers'!$B$2:$B$5720,$B$2:$B$5336,'Inst. by Framework &amp; Suppliers'!$A$2:$A$5720,$A617)</f>
        <v>456.84</v>
      </c>
      <c r="H617" s="1444">
        <f>SUMIFS('Inst. by Framework &amp; Suppliers'!H$2:H$5720,'Inst. by Framework &amp; Suppliers'!$B$2:$B$5720,$B$2:$B$5336,'Inst. by Framework &amp; Suppliers'!$A$2:$A$5720,$A617)</f>
        <v>466.32</v>
      </c>
      <c r="I617" s="1445">
        <f>SUMIFS('Inst. by Framework &amp; Suppliers'!I$2:I$5720,'Inst. by Framework &amp; Suppliers'!$B$2:$B$5720,$B$2:$B$5336,'Inst. by Framework &amp; Suppliers'!$A$2:$A$5720,$A617)</f>
        <v>77.72</v>
      </c>
      <c r="J617" s="1446">
        <f>SUMIFS('Inst. by Framework &amp; Suppliers'!J$2:J$5720,'Inst. by Framework &amp; Suppliers'!$B$2:$B$5720,$B$2:$B$5336,'Inst. by Framework &amp; Suppliers'!$A$2:$A$5720,$A617)</f>
        <v>0</v>
      </c>
      <c r="K617" s="24">
        <f>SUMIFS('Inst. by Framework &amp; Suppliers'!K$2:K$5720,'Inst. by Framework &amp; Suppliers'!$B$2:$B$5720,$B$2:$B$5336,'Inst. by Framework &amp; Suppliers'!$A$2:$A$5720,$A617)</f>
        <v>0</v>
      </c>
      <c r="L617" s="23">
        <f t="shared" si="45"/>
        <v>0</v>
      </c>
      <c r="M617" s="1592">
        <f>SUMIFS('South West Spends'!$AH$1:$AH$5018,'South West Spends'!$A$1:$A$5018,'Institution by Framework Totals'!B617,'South West Spends'!$C$1:$C$5018,'Institution by Framework Totals'!A617)</f>
        <v>0</v>
      </c>
      <c r="N617" s="1592">
        <f t="shared" si="46"/>
        <v>0</v>
      </c>
      <c r="O617" s="1592">
        <f t="shared" si="47"/>
        <v>0</v>
      </c>
      <c r="P617" s="1592">
        <f t="shared" si="48"/>
        <v>0</v>
      </c>
      <c r="Q617" s="14">
        <f t="shared" si="49"/>
        <v>0</v>
      </c>
    </row>
    <row r="618" spans="1:17" x14ac:dyDescent="0.2">
      <c r="A618" s="237" t="s">
        <v>139</v>
      </c>
      <c r="B618" s="239" t="s">
        <v>84</v>
      </c>
      <c r="C618" s="141">
        <f>VLOOKUP(B618,'Admin Fees.'!$A$1:$C$46,2,FALSE)</f>
        <v>0.01</v>
      </c>
      <c r="D618" s="506">
        <f>SUMIFS('Inst. by Framework &amp; Suppliers'!$D$2:$D$5720,'Inst. by Framework &amp; Suppliers'!$A$2:$A$5720,$A618,'Inst. by Framework &amp; Suppliers'!$B$2:$B$5720,$B618)</f>
        <v>0</v>
      </c>
      <c r="E618" s="507">
        <f>SUMIFS('Inst. by Framework &amp; Suppliers'!$E$2:$E$5720,'Inst. by Framework &amp; Suppliers'!$A$2:$A$5720,$A618,'Inst. by Framework &amp; Suppliers'!$B$2:$B$5720,$B618)</f>
        <v>0</v>
      </c>
      <c r="F618" s="507">
        <f>SUMIFS('Inst. by Framework &amp; Suppliers'!F$2:F$5720,'Inst. by Framework &amp; Suppliers'!$B$2:$B$5720,$B$2:$B$5336,'Inst. by Framework &amp; Suppliers'!$A$2:$A$5720,$A618)</f>
        <v>0</v>
      </c>
      <c r="G618" s="882">
        <f>SUMIFS('Inst. by Framework &amp; Suppliers'!G$2:G$5720,'Inst. by Framework &amp; Suppliers'!$B$2:$B$5720,$B$2:$B$5336,'Inst. by Framework &amp; Suppliers'!$A$2:$A$5720,$A618)</f>
        <v>39.82</v>
      </c>
      <c r="H618" s="1444">
        <f>SUMIFS('Inst. by Framework &amp; Suppliers'!H$2:H$5720,'Inst. by Framework &amp; Suppliers'!$B$2:$B$5720,$B$2:$B$5336,'Inst. by Framework &amp; Suppliers'!$A$2:$A$5720,$A618)</f>
        <v>0</v>
      </c>
      <c r="I618" s="1445">
        <f>SUMIFS('Inst. by Framework &amp; Suppliers'!I$2:I$5720,'Inst. by Framework &amp; Suppliers'!$B$2:$B$5720,$B$2:$B$5336,'Inst. by Framework &amp; Suppliers'!$A$2:$A$5720,$A618)</f>
        <v>0</v>
      </c>
      <c r="J618" s="1446">
        <f>SUMIFS('Inst. by Framework &amp; Suppliers'!J$2:J$5720,'Inst. by Framework &amp; Suppliers'!$B$2:$B$5720,$B$2:$B$5336,'Inst. by Framework &amp; Suppliers'!$A$2:$A$5720,$A618)</f>
        <v>0</v>
      </c>
      <c r="K618" s="24">
        <f>SUMIFS('Inst. by Framework &amp; Suppliers'!K$2:K$5720,'Inst. by Framework &amp; Suppliers'!$B$2:$B$5720,$B$2:$B$5336,'Inst. by Framework &amp; Suppliers'!$A$2:$A$5720,$A618)</f>
        <v>0</v>
      </c>
      <c r="L618" s="23">
        <f t="shared" si="45"/>
        <v>0</v>
      </c>
      <c r="M618" s="1592">
        <f>SUMIFS('South West Spends'!$AH$1:$AH$5018,'South West Spends'!$A$1:$A$5018,'Institution by Framework Totals'!B618,'South West Spends'!$C$1:$C$5018,'Institution by Framework Totals'!A618)</f>
        <v>0</v>
      </c>
      <c r="N618" s="1592">
        <f t="shared" si="46"/>
        <v>0</v>
      </c>
      <c r="O618" s="1592">
        <f t="shared" si="47"/>
        <v>0</v>
      </c>
      <c r="P618" s="1592">
        <f t="shared" si="48"/>
        <v>0</v>
      </c>
      <c r="Q618" s="14">
        <f t="shared" si="49"/>
        <v>0</v>
      </c>
    </row>
    <row r="619" spans="1:17" x14ac:dyDescent="0.2">
      <c r="A619" s="237" t="s">
        <v>140</v>
      </c>
      <c r="B619" s="239" t="s">
        <v>84</v>
      </c>
      <c r="C619" s="141">
        <f>VLOOKUP(B619,'Admin Fees.'!$A$1:$C$46,2,FALSE)</f>
        <v>0.01</v>
      </c>
      <c r="D619" s="506">
        <f>SUMIFS('Inst. by Framework &amp; Suppliers'!$D$2:$D$5720,'Inst. by Framework &amp; Suppliers'!$A$2:$A$5720,$A619,'Inst. by Framework &amp; Suppliers'!$B$2:$B$5720,$B619)</f>
        <v>0</v>
      </c>
      <c r="E619" s="507">
        <f>SUMIFS('Inst. by Framework &amp; Suppliers'!$E$2:$E$5720,'Inst. by Framework &amp; Suppliers'!$A$2:$A$5720,$A619,'Inst. by Framework &amp; Suppliers'!$B$2:$B$5720,$B619)</f>
        <v>1520.6399999999999</v>
      </c>
      <c r="F619" s="507">
        <f>SUMIFS('Inst. by Framework &amp; Suppliers'!F$2:F$5720,'Inst. by Framework &amp; Suppliers'!$B$2:$B$5720,$B$2:$B$5336,'Inst. by Framework &amp; Suppliers'!$A$2:$A$5720,$A619)</f>
        <v>4935.3125</v>
      </c>
      <c r="G619" s="882">
        <f>SUMIFS('Inst. by Framework &amp; Suppliers'!G$2:G$5720,'Inst. by Framework &amp; Suppliers'!$B$2:$B$5720,$B$2:$B$5336,'Inst. by Framework &amp; Suppliers'!$A$2:$A$5720,$A619)</f>
        <v>0</v>
      </c>
      <c r="H619" s="1444">
        <f>SUMIFS('Inst. by Framework &amp; Suppliers'!H$2:H$5720,'Inst. by Framework &amp; Suppliers'!$B$2:$B$5720,$B$2:$B$5336,'Inst. by Framework &amp; Suppliers'!$A$2:$A$5720,$A619)</f>
        <v>0</v>
      </c>
      <c r="I619" s="1445">
        <f>SUMIFS('Inst. by Framework &amp; Suppliers'!I$2:I$5720,'Inst. by Framework &amp; Suppliers'!$B$2:$B$5720,$B$2:$B$5336,'Inst. by Framework &amp; Suppliers'!$A$2:$A$5720,$A619)</f>
        <v>0</v>
      </c>
      <c r="J619" s="1446">
        <f>SUMIFS('Inst. by Framework &amp; Suppliers'!J$2:J$5720,'Inst. by Framework &amp; Suppliers'!$B$2:$B$5720,$B$2:$B$5336,'Inst. by Framework &amp; Suppliers'!$A$2:$A$5720,$A619)</f>
        <v>0</v>
      </c>
      <c r="K619" s="24">
        <f>SUMIFS('Inst. by Framework &amp; Suppliers'!K$2:K$5720,'Inst. by Framework &amp; Suppliers'!$B$2:$B$5720,$B$2:$B$5336,'Inst. by Framework &amp; Suppliers'!$A$2:$A$5720,$A619)</f>
        <v>0</v>
      </c>
      <c r="L619" s="23">
        <f t="shared" si="45"/>
        <v>0</v>
      </c>
      <c r="M619" s="1592">
        <f>SUMIFS('South West Spends'!$AH$1:$AH$5018,'South West Spends'!$A$1:$A$5018,'Institution by Framework Totals'!B619,'South West Spends'!$C$1:$C$5018,'Institution by Framework Totals'!A619)</f>
        <v>0</v>
      </c>
      <c r="N619" s="1592">
        <f t="shared" si="46"/>
        <v>0</v>
      </c>
      <c r="O619" s="1592">
        <f t="shared" si="47"/>
        <v>0</v>
      </c>
      <c r="P619" s="1592">
        <f t="shared" si="48"/>
        <v>0</v>
      </c>
      <c r="Q619" s="14">
        <f t="shared" si="49"/>
        <v>0</v>
      </c>
    </row>
    <row r="620" spans="1:17" x14ac:dyDescent="0.2">
      <c r="A620" s="237" t="s">
        <v>153</v>
      </c>
      <c r="B620" s="239" t="s">
        <v>84</v>
      </c>
      <c r="C620" s="141">
        <f>VLOOKUP(B620,'Admin Fees.'!$A$1:$C$46,2,FALSE)</f>
        <v>0.01</v>
      </c>
      <c r="D620" s="506">
        <f>SUMIFS('Inst. by Framework &amp; Suppliers'!$D$2:$D$5720,'Inst. by Framework &amp; Suppliers'!$A$2:$A$5720,$A620,'Inst. by Framework &amp; Suppliers'!$B$2:$B$5720,$B620)</f>
        <v>0</v>
      </c>
      <c r="E620" s="507">
        <f>SUMIFS('Inst. by Framework &amp; Suppliers'!$E$2:$E$5720,'Inst. by Framework &amp; Suppliers'!$A$2:$A$5720,$A620,'Inst. by Framework &amp; Suppliers'!$B$2:$B$5720,$B620)</f>
        <v>0</v>
      </c>
      <c r="F620" s="507">
        <f>SUMIFS('Inst. by Framework &amp; Suppliers'!F$2:F$5720,'Inst. by Framework &amp; Suppliers'!$B$2:$B$5720,$B$2:$B$5336,'Inst. by Framework &amp; Suppliers'!$A$2:$A$5720,$A620)</f>
        <v>848</v>
      </c>
      <c r="G620" s="882">
        <f>SUMIFS('Inst. by Framework &amp; Suppliers'!G$2:G$5720,'Inst. by Framework &amp; Suppliers'!$B$2:$B$5720,$B$2:$B$5336,'Inst. by Framework &amp; Suppliers'!$A$2:$A$5720,$A620)</f>
        <v>0</v>
      </c>
      <c r="H620" s="1444">
        <f>SUMIFS('Inst. by Framework &amp; Suppliers'!H$2:H$5720,'Inst. by Framework &amp; Suppliers'!$B$2:$B$5720,$B$2:$B$5336,'Inst. by Framework &amp; Suppliers'!$A$2:$A$5720,$A620)</f>
        <v>308.89999999999998</v>
      </c>
      <c r="I620" s="1445">
        <f>SUMIFS('Inst. by Framework &amp; Suppliers'!I$2:I$5720,'Inst. by Framework &amp; Suppliers'!$B$2:$B$5720,$B$2:$B$5336,'Inst. by Framework &amp; Suppliers'!$A$2:$A$5720,$A620)</f>
        <v>201.22</v>
      </c>
      <c r="J620" s="1446">
        <f>SUMIFS('Inst. by Framework &amp; Suppliers'!J$2:J$5720,'Inst. by Framework &amp; Suppliers'!$B$2:$B$5720,$B$2:$B$5336,'Inst. by Framework &amp; Suppliers'!$A$2:$A$5720,$A620)</f>
        <v>0</v>
      </c>
      <c r="K620" s="24">
        <f>SUMIFS('Inst. by Framework &amp; Suppliers'!K$2:K$5720,'Inst. by Framework &amp; Suppliers'!$B$2:$B$5720,$B$2:$B$5336,'Inst. by Framework &amp; Suppliers'!$A$2:$A$5720,$A620)</f>
        <v>0</v>
      </c>
      <c r="L620" s="23">
        <f t="shared" si="45"/>
        <v>0</v>
      </c>
      <c r="M620" s="1592">
        <f>SUMIFS('South West Spends'!$AH$1:$AH$5018,'South West Spends'!$A$1:$A$5018,'Institution by Framework Totals'!B620,'South West Spends'!$C$1:$C$5018,'Institution by Framework Totals'!A620)</f>
        <v>0</v>
      </c>
      <c r="N620" s="1592">
        <f t="shared" si="46"/>
        <v>0</v>
      </c>
      <c r="O620" s="1592">
        <f t="shared" si="47"/>
        <v>0</v>
      </c>
      <c r="P620" s="1592">
        <f t="shared" si="48"/>
        <v>0</v>
      </c>
      <c r="Q620" s="14">
        <f t="shared" si="49"/>
        <v>0</v>
      </c>
    </row>
    <row r="621" spans="1:17" x14ac:dyDescent="0.2">
      <c r="A621" s="26" t="s">
        <v>141</v>
      </c>
      <c r="B621" s="27" t="s">
        <v>84</v>
      </c>
      <c r="C621" s="141">
        <f>VLOOKUP(B621,'Admin Fees.'!$A$1:$C$46,2,FALSE)</f>
        <v>0.01</v>
      </c>
      <c r="D621" s="506">
        <f>SUMIFS('Inst. by Framework &amp; Suppliers'!$D$2:$D$5720,'Inst. by Framework &amp; Suppliers'!$A$2:$A$5720,$A621,'Inst. by Framework &amp; Suppliers'!$B$2:$B$5720,$B621)</f>
        <v>0</v>
      </c>
      <c r="E621" s="507">
        <f>SUMIFS('Inst. by Framework &amp; Suppliers'!$E$2:$E$5720,'Inst. by Framework &amp; Suppliers'!$A$2:$A$5720,$A621,'Inst. by Framework &amp; Suppliers'!$B$2:$B$5720,$B621)</f>
        <v>172.8</v>
      </c>
      <c r="F621" s="507">
        <f>SUMIFS('Inst. by Framework &amp; Suppliers'!F$2:F$5720,'Inst. by Framework &amp; Suppliers'!$B$2:$B$5720,$B$2:$B$5336,'Inst. by Framework &amp; Suppliers'!$A$2:$A$5720,$A621)</f>
        <v>282.87</v>
      </c>
      <c r="G621" s="882">
        <f>SUMIFS('Inst. by Framework &amp; Suppliers'!G$2:G$5720,'Inst. by Framework &amp; Suppliers'!$B$2:$B$5720,$B$2:$B$5336,'Inst. by Framework &amp; Suppliers'!$A$2:$A$5720,$A621)</f>
        <v>2173.3900000000003</v>
      </c>
      <c r="H621" s="1444">
        <f>SUMIFS('Inst. by Framework &amp; Suppliers'!H$2:H$5720,'Inst. by Framework &amp; Suppliers'!$B$2:$B$5720,$B$2:$B$5336,'Inst. by Framework &amp; Suppliers'!$A$2:$A$5720,$A621)</f>
        <v>10451.42</v>
      </c>
      <c r="I621" s="1445">
        <f>SUMIFS('Inst. by Framework &amp; Suppliers'!I$2:I$5720,'Inst. by Framework &amp; Suppliers'!$B$2:$B$5720,$B$2:$B$5336,'Inst. by Framework &amp; Suppliers'!$A$2:$A$5720,$A621)</f>
        <v>3156.78</v>
      </c>
      <c r="J621" s="1446">
        <f>SUMIFS('Inst. by Framework &amp; Suppliers'!J$2:J$5720,'Inst. by Framework &amp; Suppliers'!$B$2:$B$5720,$B$2:$B$5336,'Inst. by Framework &amp; Suppliers'!$A$2:$A$5720,$A621)</f>
        <v>0</v>
      </c>
      <c r="K621" s="24">
        <f>SUMIFS('Inst. by Framework &amp; Suppliers'!K$2:K$5720,'Inst. by Framework &amp; Suppliers'!$B$2:$B$5720,$B$2:$B$5336,'Inst. by Framework &amp; Suppliers'!$A$2:$A$5720,$A621)</f>
        <v>0</v>
      </c>
      <c r="L621" s="23">
        <f t="shared" si="45"/>
        <v>0</v>
      </c>
      <c r="M621" s="1592">
        <f>SUMIFS('South West Spends'!$AH$1:$AH$5018,'South West Spends'!$A$1:$A$5018,'Institution by Framework Totals'!B621,'South West Spends'!$C$1:$C$5018,'Institution by Framework Totals'!A621)</f>
        <v>0</v>
      </c>
      <c r="N621" s="1592">
        <f t="shared" si="46"/>
        <v>0</v>
      </c>
      <c r="O621" s="1592">
        <f t="shared" si="47"/>
        <v>0</v>
      </c>
      <c r="P621" s="1592">
        <f t="shared" si="48"/>
        <v>0</v>
      </c>
      <c r="Q621" s="14">
        <f t="shared" si="49"/>
        <v>0</v>
      </c>
    </row>
    <row r="622" spans="1:17" x14ac:dyDescent="0.2">
      <c r="A622" s="26" t="s">
        <v>142</v>
      </c>
      <c r="B622" s="27" t="s">
        <v>84</v>
      </c>
      <c r="C622" s="141">
        <f>VLOOKUP(B622,'Admin Fees.'!$A$1:$C$46,2,FALSE)</f>
        <v>0.01</v>
      </c>
      <c r="D622" s="506">
        <f>SUMIFS('Inst. by Framework &amp; Suppliers'!$D$2:$D$5720,'Inst. by Framework &amp; Suppliers'!$A$2:$A$5720,$A622,'Inst. by Framework &amp; Suppliers'!$B$2:$B$5720,$B622)</f>
        <v>0</v>
      </c>
      <c r="E622" s="507">
        <f>SUMIFS('Inst. by Framework &amp; Suppliers'!$E$2:$E$5720,'Inst. by Framework &amp; Suppliers'!$A$2:$A$5720,$A622,'Inst. by Framework &amp; Suppliers'!$B$2:$B$5720,$B622)</f>
        <v>3139.54</v>
      </c>
      <c r="F622" s="507">
        <f>SUMIFS('Inst. by Framework &amp; Suppliers'!F$2:F$5720,'Inst. by Framework &amp; Suppliers'!$B$2:$B$5720,$B$2:$B$5336,'Inst. by Framework &amp; Suppliers'!$A$2:$A$5720,$A622)</f>
        <v>10332.550000000001</v>
      </c>
      <c r="G622" s="882">
        <f>SUMIFS('Inst. by Framework &amp; Suppliers'!G$2:G$5720,'Inst. by Framework &amp; Suppliers'!$B$2:$B$5720,$B$2:$B$5336,'Inst. by Framework &amp; Suppliers'!$A$2:$A$5720,$A622)</f>
        <v>17151.09</v>
      </c>
      <c r="H622" s="1444">
        <f>SUMIFS('Inst. by Framework &amp; Suppliers'!H$2:H$5720,'Inst. by Framework &amp; Suppliers'!$B$2:$B$5720,$B$2:$B$5336,'Inst. by Framework &amp; Suppliers'!$A$2:$A$5720,$A622)</f>
        <v>13623.609999999999</v>
      </c>
      <c r="I622" s="1445">
        <f>SUMIFS('Inst. by Framework &amp; Suppliers'!I$2:I$5720,'Inst. by Framework &amp; Suppliers'!$B$2:$B$5720,$B$2:$B$5336,'Inst. by Framework &amp; Suppliers'!$A$2:$A$5720,$A622)</f>
        <v>2493.2799999999997</v>
      </c>
      <c r="J622" s="1446">
        <f>SUMIFS('Inst. by Framework &amp; Suppliers'!J$2:J$5720,'Inst. by Framework &amp; Suppliers'!$B$2:$B$5720,$B$2:$B$5336,'Inst. by Framework &amp; Suppliers'!$A$2:$A$5720,$A622)</f>
        <v>0</v>
      </c>
      <c r="K622" s="24">
        <f>SUMIFS('Inst. by Framework &amp; Suppliers'!K$2:K$5720,'Inst. by Framework &amp; Suppliers'!$B$2:$B$5720,$B$2:$B$5336,'Inst. by Framework &amp; Suppliers'!$A$2:$A$5720,$A622)</f>
        <v>0</v>
      </c>
      <c r="L622" s="23">
        <f t="shared" si="45"/>
        <v>0</v>
      </c>
      <c r="M622" s="1592">
        <f>SUMIFS('South West Spends'!$AH$1:$AH$5018,'South West Spends'!$A$1:$A$5018,'Institution by Framework Totals'!B622,'South West Spends'!$C$1:$C$5018,'Institution by Framework Totals'!A622)</f>
        <v>0</v>
      </c>
      <c r="N622" s="1592">
        <f t="shared" si="46"/>
        <v>0</v>
      </c>
      <c r="O622" s="1592">
        <f t="shared" si="47"/>
        <v>0</v>
      </c>
      <c r="P622" s="1592">
        <f t="shared" si="48"/>
        <v>0</v>
      </c>
      <c r="Q622" s="14">
        <f t="shared" si="49"/>
        <v>0</v>
      </c>
    </row>
    <row r="623" spans="1:17" x14ac:dyDescent="0.2">
      <c r="A623" s="26" t="s">
        <v>143</v>
      </c>
      <c r="B623" s="27" t="s">
        <v>84</v>
      </c>
      <c r="C623" s="141">
        <f>VLOOKUP(B623,'Admin Fees.'!$A$1:$C$46,2,FALSE)</f>
        <v>0.01</v>
      </c>
      <c r="D623" s="506">
        <f>SUMIFS('Inst. by Framework &amp; Suppliers'!$D$2:$D$5720,'Inst. by Framework &amp; Suppliers'!$A$2:$A$5720,$A623,'Inst. by Framework &amp; Suppliers'!$B$2:$B$5720,$B623)</f>
        <v>0</v>
      </c>
      <c r="E623" s="507">
        <f>SUMIFS('Inst. by Framework &amp; Suppliers'!$E$2:$E$5720,'Inst. by Framework &amp; Suppliers'!$A$2:$A$5720,$A623,'Inst. by Framework &amp; Suppliers'!$B$2:$B$5720,$B623)</f>
        <v>4406.3999999999996</v>
      </c>
      <c r="F623" s="507">
        <f>SUMIFS('Inst. by Framework &amp; Suppliers'!F$2:F$5720,'Inst. by Framework &amp; Suppliers'!$B$2:$B$5720,$B$2:$B$5336,'Inst. by Framework &amp; Suppliers'!$A$2:$A$5720,$A623)</f>
        <v>17291.22</v>
      </c>
      <c r="G623" s="882">
        <f>SUMIFS('Inst. by Framework &amp; Suppliers'!G$2:G$5720,'Inst. by Framework &amp; Suppliers'!$B$2:$B$5720,$B$2:$B$5336,'Inst. by Framework &amp; Suppliers'!$A$2:$A$5720,$A623)</f>
        <v>19917.460000000003</v>
      </c>
      <c r="H623" s="1444">
        <f>SUMIFS('Inst. by Framework &amp; Suppliers'!H$2:H$5720,'Inst. by Framework &amp; Suppliers'!$B$2:$B$5720,$B$2:$B$5336,'Inst. by Framework &amp; Suppliers'!$A$2:$A$5720,$A623)</f>
        <v>23773.339999999997</v>
      </c>
      <c r="I623" s="1445">
        <f>SUMIFS('Inst. by Framework &amp; Suppliers'!I$2:I$5720,'Inst. by Framework &amp; Suppliers'!$B$2:$B$5720,$B$2:$B$5336,'Inst. by Framework &amp; Suppliers'!$A$2:$A$5720,$A623)</f>
        <v>4504.8600000000006</v>
      </c>
      <c r="J623" s="1446">
        <f>SUMIFS('Inst. by Framework &amp; Suppliers'!J$2:J$5720,'Inst. by Framework &amp; Suppliers'!$B$2:$B$5720,$B$2:$B$5336,'Inst. by Framework &amp; Suppliers'!$A$2:$A$5720,$A623)</f>
        <v>0</v>
      </c>
      <c r="K623" s="24">
        <f>SUMIFS('Inst. by Framework &amp; Suppliers'!K$2:K$5720,'Inst. by Framework &amp; Suppliers'!$B$2:$B$5720,$B$2:$B$5336,'Inst. by Framework &amp; Suppliers'!$A$2:$A$5720,$A623)</f>
        <v>0</v>
      </c>
      <c r="L623" s="23">
        <f t="shared" si="45"/>
        <v>0</v>
      </c>
      <c r="M623" s="1592">
        <f>SUMIFS('South West Spends'!$AH$1:$AH$5018,'South West Spends'!$A$1:$A$5018,'Institution by Framework Totals'!B623,'South West Spends'!$C$1:$C$5018,'Institution by Framework Totals'!A623)</f>
        <v>0</v>
      </c>
      <c r="N623" s="1592">
        <f t="shared" si="46"/>
        <v>0</v>
      </c>
      <c r="O623" s="1592">
        <f t="shared" si="47"/>
        <v>0</v>
      </c>
      <c r="P623" s="1592">
        <f t="shared" si="48"/>
        <v>0</v>
      </c>
      <c r="Q623" s="14">
        <f t="shared" si="49"/>
        <v>0</v>
      </c>
    </row>
    <row r="624" spans="1:17" x14ac:dyDescent="0.2">
      <c r="A624" s="26" t="s">
        <v>144</v>
      </c>
      <c r="B624" s="27" t="s">
        <v>84</v>
      </c>
      <c r="C624" s="141">
        <f>VLOOKUP(B624,'Admin Fees.'!$A$1:$C$46,2,FALSE)</f>
        <v>0.01</v>
      </c>
      <c r="D624" s="506">
        <f>SUMIFS('Inst. by Framework &amp; Suppliers'!$D$2:$D$5720,'Inst. by Framework &amp; Suppliers'!$A$2:$A$5720,$A624,'Inst. by Framework &amp; Suppliers'!$B$2:$B$5720,$B624)</f>
        <v>0</v>
      </c>
      <c r="E624" s="507">
        <f>SUMIFS('Inst. by Framework &amp; Suppliers'!$E$2:$E$5720,'Inst. by Framework &amp; Suppliers'!$A$2:$A$5720,$A624,'Inst. by Framework &amp; Suppliers'!$B$2:$B$5720,$B624)</f>
        <v>14087.449999999999</v>
      </c>
      <c r="F624" s="507">
        <f>SUMIFS('Inst. by Framework &amp; Suppliers'!F$2:F$5720,'Inst. by Framework &amp; Suppliers'!$B$2:$B$5720,$B$2:$B$5336,'Inst. by Framework &amp; Suppliers'!$A$2:$A$5720,$A624)</f>
        <v>44546.461700000007</v>
      </c>
      <c r="G624" s="882">
        <f>SUMIFS('Inst. by Framework &amp; Suppliers'!G$2:G$5720,'Inst. by Framework &amp; Suppliers'!$B$2:$B$5720,$B$2:$B$5336,'Inst. by Framework &amp; Suppliers'!$A$2:$A$5720,$A624)</f>
        <v>68265.59</v>
      </c>
      <c r="H624" s="1444">
        <f>SUMIFS('Inst. by Framework &amp; Suppliers'!H$2:H$5720,'Inst. by Framework &amp; Suppliers'!$B$2:$B$5720,$B$2:$B$5336,'Inst. by Framework &amp; Suppliers'!$A$2:$A$5720,$A624)</f>
        <v>94394.04</v>
      </c>
      <c r="I624" s="1445">
        <f>SUMIFS('Inst. by Framework &amp; Suppliers'!I$2:I$5720,'Inst. by Framework &amp; Suppliers'!$B$2:$B$5720,$B$2:$B$5336,'Inst. by Framework &amp; Suppliers'!$A$2:$A$5720,$A624)</f>
        <v>31421.05</v>
      </c>
      <c r="J624" s="1446">
        <f>SUMIFS('Inst. by Framework &amp; Suppliers'!J$2:J$5720,'Inst. by Framework &amp; Suppliers'!$B$2:$B$5720,$B$2:$B$5336,'Inst. by Framework &amp; Suppliers'!$A$2:$A$5720,$A624)</f>
        <v>0</v>
      </c>
      <c r="K624" s="24">
        <f>SUMIFS('Inst. by Framework &amp; Suppliers'!K$2:K$5720,'Inst. by Framework &amp; Suppliers'!$B$2:$B$5720,$B$2:$B$5336,'Inst. by Framework &amp; Suppliers'!$A$2:$A$5720,$A624)</f>
        <v>0</v>
      </c>
      <c r="L624" s="23">
        <f t="shared" si="45"/>
        <v>0</v>
      </c>
      <c r="M624" s="1592">
        <f>SUMIFS('South West Spends'!$AH$1:$AH$5018,'South West Spends'!$A$1:$A$5018,'Institution by Framework Totals'!B624,'South West Spends'!$C$1:$C$5018,'Institution by Framework Totals'!A624)</f>
        <v>0</v>
      </c>
      <c r="N624" s="1592">
        <f t="shared" si="46"/>
        <v>0</v>
      </c>
      <c r="O624" s="1592">
        <f t="shared" si="47"/>
        <v>0</v>
      </c>
      <c r="P624" s="1592">
        <f t="shared" si="48"/>
        <v>0</v>
      </c>
      <c r="Q624" s="14">
        <f t="shared" si="49"/>
        <v>0</v>
      </c>
    </row>
    <row r="625" spans="1:17" x14ac:dyDescent="0.2">
      <c r="A625" s="26" t="s">
        <v>170</v>
      </c>
      <c r="B625" s="27" t="s">
        <v>84</v>
      </c>
      <c r="C625" s="141">
        <f>VLOOKUP(B625,'Admin Fees.'!$A$1:$C$46,2,FALSE)</f>
        <v>0.01</v>
      </c>
      <c r="D625" s="506">
        <f>SUMIFS('Inst. by Framework &amp; Suppliers'!$D$2:$D$5720,'Inst. by Framework &amp; Suppliers'!$A$2:$A$5720,$A625,'Inst. by Framework &amp; Suppliers'!$B$2:$B$5720,$B625)</f>
        <v>0</v>
      </c>
      <c r="E625" s="507">
        <f>SUMIFS('Inst. by Framework &amp; Suppliers'!$E$2:$E$5720,'Inst. by Framework &amp; Suppliers'!$A$2:$A$5720,$A625,'Inst. by Framework &amp; Suppliers'!$B$2:$B$5720,$B625)</f>
        <v>0</v>
      </c>
      <c r="F625" s="507">
        <f>SUMIFS('Inst. by Framework &amp; Suppliers'!F$2:F$5720,'Inst. by Framework &amp; Suppliers'!$B$2:$B$5720,$B$2:$B$5336,'Inst. by Framework &amp; Suppliers'!$A$2:$A$5720,$A625)</f>
        <v>0</v>
      </c>
      <c r="G625" s="882">
        <f>SUMIFS('Inst. by Framework &amp; Suppliers'!G$2:G$5720,'Inst. by Framework &amp; Suppliers'!$B$2:$B$5720,$B$2:$B$5336,'Inst. by Framework &amp; Suppliers'!$A$2:$A$5720,$A625)</f>
        <v>39.82</v>
      </c>
      <c r="H625" s="1444">
        <f>SUMIFS('Inst. by Framework &amp; Suppliers'!H$2:H$5720,'Inst. by Framework &amp; Suppliers'!$B$2:$B$5720,$B$2:$B$5336,'Inst. by Framework &amp; Suppliers'!$A$2:$A$5720,$A625)</f>
        <v>286.79999999999995</v>
      </c>
      <c r="I625" s="1445">
        <f>SUMIFS('Inst. by Framework &amp; Suppliers'!I$2:I$5720,'Inst. by Framework &amp; Suppliers'!$B$2:$B$5720,$B$2:$B$5336,'Inst. by Framework &amp; Suppliers'!$A$2:$A$5720,$A625)</f>
        <v>653.19999999999993</v>
      </c>
      <c r="J625" s="1446">
        <f>SUMIFS('Inst. by Framework &amp; Suppliers'!J$2:J$5720,'Inst. by Framework &amp; Suppliers'!$B$2:$B$5720,$B$2:$B$5336,'Inst. by Framework &amp; Suppliers'!$A$2:$A$5720,$A625)</f>
        <v>0</v>
      </c>
      <c r="K625" s="24">
        <f>SUMIFS('Inst. by Framework &amp; Suppliers'!K$2:K$5720,'Inst. by Framework &amp; Suppliers'!$B$2:$B$5720,$B$2:$B$5336,'Inst. by Framework &amp; Suppliers'!$A$2:$A$5720,$A625)</f>
        <v>0</v>
      </c>
      <c r="L625" s="23">
        <f t="shared" si="45"/>
        <v>0</v>
      </c>
      <c r="M625" s="1592">
        <f>SUMIFS('South West Spends'!$AH$1:$AH$5018,'South West Spends'!$A$1:$A$5018,'Institution by Framework Totals'!B625,'South West Spends'!$C$1:$C$5018,'Institution by Framework Totals'!A625)</f>
        <v>0</v>
      </c>
      <c r="N625" s="1592">
        <f t="shared" si="46"/>
        <v>0</v>
      </c>
      <c r="O625" s="1592">
        <f t="shared" si="47"/>
        <v>0</v>
      </c>
      <c r="P625" s="1592">
        <f t="shared" si="48"/>
        <v>0</v>
      </c>
      <c r="Q625" s="14">
        <f t="shared" si="49"/>
        <v>0</v>
      </c>
    </row>
    <row r="626" spans="1:17" x14ac:dyDescent="0.2">
      <c r="A626" s="26" t="s">
        <v>146</v>
      </c>
      <c r="B626" s="27" t="s">
        <v>84</v>
      </c>
      <c r="C626" s="141">
        <f>VLOOKUP(B626,'Admin Fees.'!$A$1:$C$46,2,FALSE)</f>
        <v>0.01</v>
      </c>
      <c r="D626" s="506">
        <f>SUMIFS('Inst. by Framework &amp; Suppliers'!$D$2:$D$5720,'Inst. by Framework &amp; Suppliers'!$A$2:$A$5720,$A626,'Inst. by Framework &amp; Suppliers'!$B$2:$B$5720,$B626)</f>
        <v>0</v>
      </c>
      <c r="E626" s="507">
        <f>SUMIFS('Inst. by Framework &amp; Suppliers'!$E$2:$E$5720,'Inst. by Framework &amp; Suppliers'!$A$2:$A$5720,$A626,'Inst. by Framework &amp; Suppliers'!$B$2:$B$5720,$B626)</f>
        <v>8878.17</v>
      </c>
      <c r="F626" s="507">
        <f>SUMIFS('Inst. by Framework &amp; Suppliers'!F$2:F$5720,'Inst. by Framework &amp; Suppliers'!$B$2:$B$5720,$B$2:$B$5336,'Inst. by Framework &amp; Suppliers'!$A$2:$A$5720,$A626)</f>
        <v>22225.98</v>
      </c>
      <c r="G626" s="882">
        <f>SUMIFS('Inst. by Framework &amp; Suppliers'!G$2:G$5720,'Inst. by Framework &amp; Suppliers'!$B$2:$B$5720,$B$2:$B$5336,'Inst. by Framework &amp; Suppliers'!$A$2:$A$5720,$A626)</f>
        <v>19448.400000000001</v>
      </c>
      <c r="H626" s="1444">
        <f>SUMIFS('Inst. by Framework &amp; Suppliers'!H$2:H$5720,'Inst. by Framework &amp; Suppliers'!$B$2:$B$5720,$B$2:$B$5336,'Inst. by Framework &amp; Suppliers'!$A$2:$A$5720,$A626)</f>
        <v>21798.489999999998</v>
      </c>
      <c r="I626" s="1445">
        <f>SUMIFS('Inst. by Framework &amp; Suppliers'!I$2:I$5720,'Inst. by Framework &amp; Suppliers'!$B$2:$B$5720,$B$2:$B$5336,'Inst. by Framework &amp; Suppliers'!$A$2:$A$5720,$A626)</f>
        <v>5532.3899999999994</v>
      </c>
      <c r="J626" s="1446">
        <f>SUMIFS('Inst. by Framework &amp; Suppliers'!J$2:J$5720,'Inst. by Framework &amp; Suppliers'!$B$2:$B$5720,$B$2:$B$5336,'Inst. by Framework &amp; Suppliers'!$A$2:$A$5720,$A626)</f>
        <v>0</v>
      </c>
      <c r="K626" s="24">
        <f>SUMIFS('Inst. by Framework &amp; Suppliers'!K$2:K$5720,'Inst. by Framework &amp; Suppliers'!$B$2:$B$5720,$B$2:$B$5336,'Inst. by Framework &amp; Suppliers'!$A$2:$A$5720,$A626)</f>
        <v>0</v>
      </c>
      <c r="L626" s="23">
        <f t="shared" si="45"/>
        <v>0</v>
      </c>
      <c r="M626" s="1592">
        <f>SUMIFS('South West Spends'!$AH$1:$AH$5018,'South West Spends'!$A$1:$A$5018,'Institution by Framework Totals'!B626,'South West Spends'!$C$1:$C$5018,'Institution by Framework Totals'!A626)</f>
        <v>0</v>
      </c>
      <c r="N626" s="1592">
        <f t="shared" si="46"/>
        <v>0</v>
      </c>
      <c r="O626" s="1592">
        <f t="shared" si="47"/>
        <v>0</v>
      </c>
      <c r="P626" s="1592">
        <f t="shared" si="48"/>
        <v>0</v>
      </c>
      <c r="Q626" s="14">
        <f t="shared" si="49"/>
        <v>0</v>
      </c>
    </row>
    <row r="627" spans="1:17" x14ac:dyDescent="0.2">
      <c r="A627" s="818" t="s">
        <v>147</v>
      </c>
      <c r="B627" s="27" t="s">
        <v>84</v>
      </c>
      <c r="C627" s="141">
        <f>VLOOKUP(B627,'Admin Fees.'!$A$1:$C$46,2,FALSE)</f>
        <v>0.01</v>
      </c>
      <c r="D627" s="506">
        <f>SUMIFS('Inst. by Framework &amp; Suppliers'!$D$2:$D$5720,'Inst. by Framework &amp; Suppliers'!$A$2:$A$5720,$A627,'Inst. by Framework &amp; Suppliers'!$B$2:$B$5720,$B627)</f>
        <v>0</v>
      </c>
      <c r="E627" s="507">
        <f>SUMIFS('Inst. by Framework &amp; Suppliers'!$E$2:$E$5720,'Inst. by Framework &amp; Suppliers'!$A$2:$A$5720,$A627,'Inst. by Framework &amp; Suppliers'!$B$2:$B$5720,$B627)</f>
        <v>0</v>
      </c>
      <c r="F627" s="507">
        <f>SUMIFS('Inst. by Framework &amp; Suppliers'!F$2:F$5720,'Inst. by Framework &amp; Suppliers'!$B$2:$B$5720,$B$2:$B$5336,'Inst. by Framework &amp; Suppliers'!$A$2:$A$5720,$A627)</f>
        <v>0</v>
      </c>
      <c r="G627" s="882">
        <f>SUMIFS('Inst. by Framework &amp; Suppliers'!G$2:G$5720,'Inst. by Framework &amp; Suppliers'!$B$2:$B$5720,$B$2:$B$5336,'Inst. by Framework &amp; Suppliers'!$A$2:$A$5720,$A627)</f>
        <v>0</v>
      </c>
      <c r="H627" s="1444">
        <f>SUMIFS('Inst. by Framework &amp; Suppliers'!H$2:H$5720,'Inst. by Framework &amp; Suppliers'!$B$2:$B$5720,$B$2:$B$5336,'Inst. by Framework &amp; Suppliers'!$A$2:$A$5720,$A627)</f>
        <v>171.86</v>
      </c>
      <c r="I627" s="1445">
        <f>SUMIFS('Inst. by Framework &amp; Suppliers'!I$2:I$5720,'Inst. by Framework &amp; Suppliers'!$B$2:$B$5720,$B$2:$B$5336,'Inst. by Framework &amp; Suppliers'!$A$2:$A$5720,$A627)</f>
        <v>0</v>
      </c>
      <c r="J627" s="1446">
        <f>SUMIFS('Inst. by Framework &amp; Suppliers'!J$2:J$5720,'Inst. by Framework &amp; Suppliers'!$B$2:$B$5720,$B$2:$B$5336,'Inst. by Framework &amp; Suppliers'!$A$2:$A$5720,$A627)</f>
        <v>0</v>
      </c>
      <c r="K627" s="24">
        <f>SUMIFS('Inst. by Framework &amp; Suppliers'!K$2:K$5720,'Inst. by Framework &amp; Suppliers'!$B$2:$B$5720,$B$2:$B$5336,'Inst. by Framework &amp; Suppliers'!$A$2:$A$5720,$A627)</f>
        <v>0</v>
      </c>
      <c r="L627" s="23">
        <f t="shared" si="45"/>
        <v>0</v>
      </c>
      <c r="M627" s="1592">
        <f>SUMIFS('South West Spends'!$AH$1:$AH$5018,'South West Spends'!$A$1:$A$5018,'Institution by Framework Totals'!B627,'South West Spends'!$C$1:$C$5018,'Institution by Framework Totals'!A627)</f>
        <v>0</v>
      </c>
      <c r="N627" s="1592">
        <f t="shared" si="46"/>
        <v>0</v>
      </c>
      <c r="O627" s="1592">
        <f t="shared" si="47"/>
        <v>0</v>
      </c>
      <c r="P627" s="1592">
        <f t="shared" si="48"/>
        <v>0</v>
      </c>
      <c r="Q627" s="14">
        <f t="shared" si="49"/>
        <v>0</v>
      </c>
    </row>
    <row r="628" spans="1:17" x14ac:dyDescent="0.2">
      <c r="A628" s="26" t="s">
        <v>155</v>
      </c>
      <c r="B628" s="27" t="s">
        <v>92</v>
      </c>
      <c r="C628" s="141">
        <f>VLOOKUP(B628,'Admin Fees.'!$A$1:$C$46,2,FALSE)</f>
        <v>0.01</v>
      </c>
      <c r="D628" s="506">
        <f>SUMIFS('Inst. by Framework &amp; Suppliers'!$D$2:$D$5720,'Inst. by Framework &amp; Suppliers'!$A$2:$A$5720,$A628,'Inst. by Framework &amp; Suppliers'!$B$2:$B$5720,$B628)</f>
        <v>0</v>
      </c>
      <c r="E628" s="507">
        <f>SUMIFS('Inst. by Framework &amp; Suppliers'!$E$2:$E$5720,'Inst. by Framework &amp; Suppliers'!$A$2:$A$5720,$A628,'Inst. by Framework &amp; Suppliers'!$B$2:$B$5720,$B628)</f>
        <v>0</v>
      </c>
      <c r="F628" s="507">
        <f>SUMIFS('Inst. by Framework &amp; Suppliers'!F$2:F$5720,'Inst. by Framework &amp; Suppliers'!$B$2:$B$5720,$B$2:$B$5336,'Inst. by Framework &amp; Suppliers'!$A$2:$A$5720,$A628)</f>
        <v>0</v>
      </c>
      <c r="G628" s="882">
        <f>SUMIFS('Inst. by Framework &amp; Suppliers'!G$2:G$5720,'Inst. by Framework &amp; Suppliers'!$B$2:$B$5720,$B$2:$B$5336,'Inst. by Framework &amp; Suppliers'!$A$2:$A$5720,$A628)</f>
        <v>46961.384808639617</v>
      </c>
      <c r="H628" s="1444">
        <f>SUMIFS('Inst. by Framework &amp; Suppliers'!H$2:H$5720,'Inst. by Framework &amp; Suppliers'!$B$2:$B$5720,$B$2:$B$5336,'Inst. by Framework &amp; Suppliers'!$A$2:$A$5720,$A628)</f>
        <v>0</v>
      </c>
      <c r="I628" s="1445">
        <f>SUMIFS('Inst. by Framework &amp; Suppliers'!I$2:I$5720,'Inst. by Framework &amp; Suppliers'!$B$2:$B$5720,$B$2:$B$5336,'Inst. by Framework &amp; Suppliers'!$A$2:$A$5720,$A628)</f>
        <v>0</v>
      </c>
      <c r="J628" s="1446">
        <f>SUMIFS('Inst. by Framework &amp; Suppliers'!J$2:J$5720,'Inst. by Framework &amp; Suppliers'!$B$2:$B$5720,$B$2:$B$5336,'Inst. by Framework &amp; Suppliers'!$A$2:$A$5720,$A628)</f>
        <v>0</v>
      </c>
      <c r="K628" s="24">
        <f>SUMIFS('Inst. by Framework &amp; Suppliers'!K$2:K$5720,'Inst. by Framework &amp; Suppliers'!$B$2:$B$5720,$B$2:$B$5336,'Inst. by Framework &amp; Suppliers'!$A$2:$A$5720,$A628)</f>
        <v>0</v>
      </c>
      <c r="L628" s="23">
        <f t="shared" si="45"/>
        <v>0</v>
      </c>
      <c r="M628" s="1592">
        <f>SUMIFS('South West Spends'!$AH$1:$AH$5018,'South West Spends'!$A$1:$A$5018,'Institution by Framework Totals'!B628,'South West Spends'!$C$1:$C$5018,'Institution by Framework Totals'!A628)</f>
        <v>0</v>
      </c>
      <c r="N628" s="1592">
        <f t="shared" si="46"/>
        <v>0</v>
      </c>
      <c r="O628" s="1592">
        <f t="shared" si="47"/>
        <v>0</v>
      </c>
      <c r="P628" s="1592">
        <f t="shared" si="48"/>
        <v>0</v>
      </c>
      <c r="Q628" s="14">
        <f t="shared" si="49"/>
        <v>0</v>
      </c>
    </row>
    <row r="629" spans="1:17" x14ac:dyDescent="0.2">
      <c r="A629" s="26" t="s">
        <v>137</v>
      </c>
      <c r="B629" s="27" t="s">
        <v>92</v>
      </c>
      <c r="C629" s="141">
        <f>VLOOKUP(B629,'Admin Fees.'!$A$1:$C$46,2,FALSE)</f>
        <v>0.01</v>
      </c>
      <c r="D629" s="506">
        <f>SUMIFS('Inst. by Framework &amp; Suppliers'!$D$2:$D$5720,'Inst. by Framework &amp; Suppliers'!$A$2:$A$5720,$A629,'Inst. by Framework &amp; Suppliers'!$B$2:$B$5720,$B629)</f>
        <v>0</v>
      </c>
      <c r="E629" s="507">
        <f>SUMIFS('Inst. by Framework &amp; Suppliers'!$E$2:$E$5720,'Inst. by Framework &amp; Suppliers'!$A$2:$A$5720,$A629,'Inst. by Framework &amp; Suppliers'!$B$2:$B$5720,$B629)</f>
        <v>0</v>
      </c>
      <c r="F629" s="507">
        <f>SUMIFS('Inst. by Framework &amp; Suppliers'!F$2:F$5720,'Inst. by Framework &amp; Suppliers'!$B$2:$B$5720,$B$2:$B$5336,'Inst. by Framework &amp; Suppliers'!$A$2:$A$5720,$A629)</f>
        <v>0</v>
      </c>
      <c r="G629" s="882">
        <f>SUMIFS('Inst. by Framework &amp; Suppliers'!G$2:G$5720,'Inst. by Framework &amp; Suppliers'!$B$2:$B$5720,$B$2:$B$5336,'Inst. by Framework &amp; Suppliers'!$A$2:$A$5720,$A629)</f>
        <v>0</v>
      </c>
      <c r="H629" s="1444">
        <f>SUMIFS('Inst. by Framework &amp; Suppliers'!H$2:H$5720,'Inst. by Framework &amp; Suppliers'!$B$2:$B$5720,$B$2:$B$5336,'Inst. by Framework &amp; Suppliers'!$A$2:$A$5720,$A629)</f>
        <v>404</v>
      </c>
      <c r="I629" s="1445">
        <f>SUMIFS('Inst. by Framework &amp; Suppliers'!I$2:I$5720,'Inst. by Framework &amp; Suppliers'!$B$2:$B$5720,$B$2:$B$5336,'Inst. by Framework &amp; Suppliers'!$A$2:$A$5720,$A629)</f>
        <v>0</v>
      </c>
      <c r="J629" s="1446">
        <f>SUMIFS('Inst. by Framework &amp; Suppliers'!J$2:J$5720,'Inst. by Framework &amp; Suppliers'!$B$2:$B$5720,$B$2:$B$5336,'Inst. by Framework &amp; Suppliers'!$A$2:$A$5720,$A629)</f>
        <v>0</v>
      </c>
      <c r="K629" s="24">
        <f>SUMIFS('Inst. by Framework &amp; Suppliers'!K$2:K$5720,'Inst. by Framework &amp; Suppliers'!$B$2:$B$5720,$B$2:$B$5336,'Inst. by Framework &amp; Suppliers'!$A$2:$A$5720,$A629)</f>
        <v>0</v>
      </c>
      <c r="L629" s="23">
        <f t="shared" si="45"/>
        <v>0</v>
      </c>
      <c r="M629" s="1592">
        <f>SUMIFS('South West Spends'!$AH$1:$AH$5018,'South West Spends'!$A$1:$A$5018,'Institution by Framework Totals'!B629,'South West Spends'!$C$1:$C$5018,'Institution by Framework Totals'!A629)</f>
        <v>0</v>
      </c>
      <c r="N629" s="1592">
        <f t="shared" si="46"/>
        <v>0</v>
      </c>
      <c r="O629" s="1592">
        <f t="shared" si="47"/>
        <v>0</v>
      </c>
      <c r="P629" s="1592">
        <f t="shared" si="48"/>
        <v>0</v>
      </c>
      <c r="Q629" s="14">
        <f t="shared" si="49"/>
        <v>0</v>
      </c>
    </row>
    <row r="630" spans="1:17" x14ac:dyDescent="0.2">
      <c r="A630" s="26" t="s">
        <v>139</v>
      </c>
      <c r="B630" s="27" t="s">
        <v>92</v>
      </c>
      <c r="C630" s="141">
        <f>VLOOKUP(B630,'Admin Fees.'!$A$1:$C$46,2,FALSE)</f>
        <v>0.01</v>
      </c>
      <c r="D630" s="506">
        <f>SUMIFS('Inst. by Framework &amp; Suppliers'!$D$2:$D$5720,'Inst. by Framework &amp; Suppliers'!$A$2:$A$5720,$A630,'Inst. by Framework &amp; Suppliers'!$B$2:$B$5720,$B630)</f>
        <v>0</v>
      </c>
      <c r="E630" s="507">
        <f>SUMIFS('Inst. by Framework &amp; Suppliers'!$E$2:$E$5720,'Inst. by Framework &amp; Suppliers'!$A$2:$A$5720,$A630,'Inst. by Framework &amp; Suppliers'!$B$2:$B$5720,$B630)</f>
        <v>0</v>
      </c>
      <c r="F630" s="507">
        <f>SUMIFS('Inst. by Framework &amp; Suppliers'!F$2:F$5720,'Inst. by Framework &amp; Suppliers'!$B$2:$B$5720,$B$2:$B$5336,'Inst. by Framework &amp; Suppliers'!$A$2:$A$5720,$A630)</f>
        <v>315.64999999999998</v>
      </c>
      <c r="G630" s="882">
        <f>SUMIFS('Inst. by Framework &amp; Suppliers'!G$2:G$5720,'Inst. by Framework &amp; Suppliers'!$B$2:$B$5720,$B$2:$B$5336,'Inst. by Framework &amp; Suppliers'!$A$2:$A$5720,$A630)</f>
        <v>0</v>
      </c>
      <c r="H630" s="1444">
        <f>SUMIFS('Inst. by Framework &amp; Suppliers'!H$2:H$5720,'Inst. by Framework &amp; Suppliers'!$B$2:$B$5720,$B$2:$B$5336,'Inst. by Framework &amp; Suppliers'!$A$2:$A$5720,$A630)</f>
        <v>0</v>
      </c>
      <c r="I630" s="1445">
        <f>SUMIFS('Inst. by Framework &amp; Suppliers'!I$2:I$5720,'Inst. by Framework &amp; Suppliers'!$B$2:$B$5720,$B$2:$B$5336,'Inst. by Framework &amp; Suppliers'!$A$2:$A$5720,$A630)</f>
        <v>0</v>
      </c>
      <c r="J630" s="1446">
        <f>SUMIFS('Inst. by Framework &amp; Suppliers'!J$2:J$5720,'Inst. by Framework &amp; Suppliers'!$B$2:$B$5720,$B$2:$B$5336,'Inst. by Framework &amp; Suppliers'!$A$2:$A$5720,$A630)</f>
        <v>0</v>
      </c>
      <c r="K630" s="24">
        <f>SUMIFS('Inst. by Framework &amp; Suppliers'!K$2:K$5720,'Inst. by Framework &amp; Suppliers'!$B$2:$B$5720,$B$2:$B$5336,'Inst. by Framework &amp; Suppliers'!$A$2:$A$5720,$A630)</f>
        <v>0</v>
      </c>
      <c r="L630" s="23">
        <f t="shared" si="45"/>
        <v>0</v>
      </c>
      <c r="M630" s="1592">
        <f>SUMIFS('South West Spends'!$AH$1:$AH$5018,'South West Spends'!$A$1:$A$5018,'Institution by Framework Totals'!B630,'South West Spends'!$C$1:$C$5018,'Institution by Framework Totals'!A630)</f>
        <v>0</v>
      </c>
      <c r="N630" s="1592">
        <f t="shared" si="46"/>
        <v>0</v>
      </c>
      <c r="O630" s="1592">
        <f t="shared" si="47"/>
        <v>0</v>
      </c>
      <c r="P630" s="1592">
        <f t="shared" si="48"/>
        <v>0</v>
      </c>
      <c r="Q630" s="14">
        <f t="shared" si="49"/>
        <v>0</v>
      </c>
    </row>
    <row r="631" spans="1:17" x14ac:dyDescent="0.2">
      <c r="A631" s="26" t="s">
        <v>170</v>
      </c>
      <c r="B631" s="27" t="s">
        <v>92</v>
      </c>
      <c r="C631" s="141">
        <f>VLOOKUP(B631,'Admin Fees.'!$A$1:$C$46,2,FALSE)</f>
        <v>0.01</v>
      </c>
      <c r="D631" s="506">
        <f>SUMIFS('Inst. by Framework &amp; Suppliers'!$D$2:$D$5720,'Inst. by Framework &amp; Suppliers'!$A$2:$A$5720,$A631,'Inst. by Framework &amp; Suppliers'!$B$2:$B$5720,$B631)</f>
        <v>0</v>
      </c>
      <c r="E631" s="507">
        <f>SUMIFS('Inst. by Framework &amp; Suppliers'!$E$2:$E$5720,'Inst. by Framework &amp; Suppliers'!$A$2:$A$5720,$A631,'Inst. by Framework &amp; Suppliers'!$B$2:$B$5720,$B631)</f>
        <v>0</v>
      </c>
      <c r="F631" s="507">
        <f>SUMIFS('Inst. by Framework &amp; Suppliers'!F$2:F$5720,'Inst. by Framework &amp; Suppliers'!$B$2:$B$5720,$B$2:$B$5336,'Inst. by Framework &amp; Suppliers'!$A$2:$A$5720,$A631)</f>
        <v>231.57999999999998</v>
      </c>
      <c r="G631" s="882">
        <f>SUMIFS('Inst. by Framework &amp; Suppliers'!G$2:G$5720,'Inst. by Framework &amp; Suppliers'!$B$2:$B$5720,$B$2:$B$5336,'Inst. by Framework &amp; Suppliers'!$A$2:$A$5720,$A631)</f>
        <v>0</v>
      </c>
      <c r="H631" s="1444">
        <f>SUMIFS('Inst. by Framework &amp; Suppliers'!H$2:H$5720,'Inst. by Framework &amp; Suppliers'!$B$2:$B$5720,$B$2:$B$5336,'Inst. by Framework &amp; Suppliers'!$A$2:$A$5720,$A631)</f>
        <v>0</v>
      </c>
      <c r="I631" s="1445">
        <f>SUMIFS('Inst. by Framework &amp; Suppliers'!I$2:I$5720,'Inst. by Framework &amp; Suppliers'!$B$2:$B$5720,$B$2:$B$5336,'Inst. by Framework &amp; Suppliers'!$A$2:$A$5720,$A631)</f>
        <v>0</v>
      </c>
      <c r="J631" s="1446">
        <f>SUMIFS('Inst. by Framework &amp; Suppliers'!J$2:J$5720,'Inst. by Framework &amp; Suppliers'!$B$2:$B$5720,$B$2:$B$5336,'Inst. by Framework &amp; Suppliers'!$A$2:$A$5720,$A631)</f>
        <v>0</v>
      </c>
      <c r="K631" s="24">
        <f>SUMIFS('Inst. by Framework &amp; Suppliers'!K$2:K$5720,'Inst. by Framework &amp; Suppliers'!$B$2:$B$5720,$B$2:$B$5336,'Inst. by Framework &amp; Suppliers'!$A$2:$A$5720,$A631)</f>
        <v>0</v>
      </c>
      <c r="L631" s="23">
        <f t="shared" si="45"/>
        <v>0</v>
      </c>
      <c r="M631" s="1592">
        <f>SUMIFS('South West Spends'!$AH$1:$AH$5018,'South West Spends'!$A$1:$A$5018,'Institution by Framework Totals'!B631,'South West Spends'!$C$1:$C$5018,'Institution by Framework Totals'!A631)</f>
        <v>0</v>
      </c>
      <c r="N631" s="1592">
        <f t="shared" si="46"/>
        <v>0</v>
      </c>
      <c r="O631" s="1592">
        <f t="shared" si="47"/>
        <v>0</v>
      </c>
      <c r="P631" s="1592">
        <f t="shared" si="48"/>
        <v>0</v>
      </c>
      <c r="Q631" s="14">
        <f t="shared" si="49"/>
        <v>0</v>
      </c>
    </row>
    <row r="632" spans="1:17" x14ac:dyDescent="0.2">
      <c r="A632" s="26" t="s">
        <v>177</v>
      </c>
      <c r="B632" s="27" t="s">
        <v>41</v>
      </c>
      <c r="C632" s="141">
        <f>VLOOKUP(B632,'Admin Fees.'!$A$1:$C$46,2,FALSE)</f>
        <v>1.4999999999999999E-2</v>
      </c>
      <c r="D632" s="506">
        <f>SUMIFS('Inst. by Framework &amp; Suppliers'!$D$2:$D$5720,'Inst. by Framework &amp; Suppliers'!$A$2:$A$5720,$A632,'Inst. by Framework &amp; Suppliers'!$B$2:$B$5720,$B632)</f>
        <v>11.97</v>
      </c>
      <c r="E632" s="507">
        <f>SUMIFS('Inst. by Framework &amp; Suppliers'!$E$2:$E$5720,'Inst. by Framework &amp; Suppliers'!$A$2:$A$5720,$A632,'Inst. by Framework &amp; Suppliers'!$B$2:$B$5720,$B632)</f>
        <v>0</v>
      </c>
      <c r="F632" s="507">
        <f>SUMIFS('Inst. by Framework &amp; Suppliers'!F$2:F$5720,'Inst. by Framework &amp; Suppliers'!$B$2:$B$5720,$B$2:$B$5336,'Inst. by Framework &amp; Suppliers'!$A$2:$A$5720,$A632)</f>
        <v>0</v>
      </c>
      <c r="G632" s="882">
        <f>SUMIFS('Inst. by Framework &amp; Suppliers'!G$2:G$5720,'Inst. by Framework &amp; Suppliers'!$B$2:$B$5720,$B$2:$B$5336,'Inst. by Framework &amp; Suppliers'!$A$2:$A$5720,$A632)</f>
        <v>0</v>
      </c>
      <c r="H632" s="1444">
        <f>SUMIFS('Inst. by Framework &amp; Suppliers'!H$2:H$5720,'Inst. by Framework &amp; Suppliers'!$B$2:$B$5720,$B$2:$B$5336,'Inst. by Framework &amp; Suppliers'!$A$2:$A$5720,$A632)</f>
        <v>0</v>
      </c>
      <c r="I632" s="1445">
        <f>SUMIFS('Inst. by Framework &amp; Suppliers'!I$2:I$5720,'Inst. by Framework &amp; Suppliers'!$B$2:$B$5720,$B$2:$B$5336,'Inst. by Framework &amp; Suppliers'!$A$2:$A$5720,$A632)</f>
        <v>0</v>
      </c>
      <c r="J632" s="1446">
        <f>SUMIFS('Inst. by Framework &amp; Suppliers'!J$2:J$5720,'Inst. by Framework &amp; Suppliers'!$B$2:$B$5720,$B$2:$B$5336,'Inst. by Framework &amp; Suppliers'!$A$2:$A$5720,$A632)</f>
        <v>0</v>
      </c>
      <c r="K632" s="24">
        <f>SUMIFS('Inst. by Framework &amp; Suppliers'!K$2:K$5720,'Inst. by Framework &amp; Suppliers'!$B$2:$B$5720,$B$2:$B$5336,'Inst. by Framework &amp; Suppliers'!$A$2:$A$5720,$A632)</f>
        <v>0</v>
      </c>
      <c r="L632" s="23">
        <f t="shared" si="45"/>
        <v>0</v>
      </c>
      <c r="M632" s="1592">
        <f>SUMIFS('South West Spends'!$AH$1:$AH$5018,'South West Spends'!$A$1:$A$5018,'Institution by Framework Totals'!B632,'South West Spends'!$C$1:$C$5018,'Institution by Framework Totals'!A632)</f>
        <v>0</v>
      </c>
      <c r="N632" s="1592">
        <f t="shared" si="46"/>
        <v>0</v>
      </c>
      <c r="O632" s="1592">
        <f t="shared" si="47"/>
        <v>0</v>
      </c>
      <c r="P632" s="1592">
        <f t="shared" si="48"/>
        <v>0</v>
      </c>
      <c r="Q632" s="14">
        <f t="shared" si="49"/>
        <v>0</v>
      </c>
    </row>
    <row r="633" spans="1:17" x14ac:dyDescent="0.2">
      <c r="A633" s="26" t="s">
        <v>125</v>
      </c>
      <c r="B633" s="27" t="s">
        <v>41</v>
      </c>
      <c r="C633" s="141">
        <f>VLOOKUP(B633,'Admin Fees.'!$A$1:$C$46,2,FALSE)</f>
        <v>1.4999999999999999E-2</v>
      </c>
      <c r="D633" s="506">
        <f>SUMIFS('Inst. by Framework &amp; Suppliers'!$D$2:$D$5720,'Inst. by Framework &amp; Suppliers'!$A$2:$A$5720,$A633,'Inst. by Framework &amp; Suppliers'!$B$2:$B$5720,$B633)</f>
        <v>163.20999999999998</v>
      </c>
      <c r="E633" s="507">
        <f>SUMIFS('Inst. by Framework &amp; Suppliers'!$E$2:$E$5720,'Inst. by Framework &amp; Suppliers'!$A$2:$A$5720,$A633,'Inst. by Framework &amp; Suppliers'!$B$2:$B$5720,$B633)</f>
        <v>0</v>
      </c>
      <c r="F633" s="507">
        <f>SUMIFS('Inst. by Framework &amp; Suppliers'!F$2:F$5720,'Inst. by Framework &amp; Suppliers'!$B$2:$B$5720,$B$2:$B$5336,'Inst. by Framework &amp; Suppliers'!$A$2:$A$5720,$A633)</f>
        <v>0</v>
      </c>
      <c r="G633" s="882">
        <f>SUMIFS('Inst. by Framework &amp; Suppliers'!G$2:G$5720,'Inst. by Framework &amp; Suppliers'!$B$2:$B$5720,$B$2:$B$5336,'Inst. by Framework &amp; Suppliers'!$A$2:$A$5720,$A633)</f>
        <v>0</v>
      </c>
      <c r="H633" s="1444">
        <f>SUMIFS('Inst. by Framework &amp; Suppliers'!H$2:H$5720,'Inst. by Framework &amp; Suppliers'!$B$2:$B$5720,$B$2:$B$5336,'Inst. by Framework &amp; Suppliers'!$A$2:$A$5720,$A633)</f>
        <v>0</v>
      </c>
      <c r="I633" s="1445">
        <f>SUMIFS('Inst. by Framework &amp; Suppliers'!I$2:I$5720,'Inst. by Framework &amp; Suppliers'!$B$2:$B$5720,$B$2:$B$5336,'Inst. by Framework &amp; Suppliers'!$A$2:$A$5720,$A633)</f>
        <v>0</v>
      </c>
      <c r="J633" s="1446">
        <f>SUMIFS('Inst. by Framework &amp; Suppliers'!J$2:J$5720,'Inst. by Framework &amp; Suppliers'!$B$2:$B$5720,$B$2:$B$5336,'Inst. by Framework &amp; Suppliers'!$A$2:$A$5720,$A633)</f>
        <v>0</v>
      </c>
      <c r="K633" s="24">
        <f>SUMIFS('Inst. by Framework &amp; Suppliers'!K$2:K$5720,'Inst. by Framework &amp; Suppliers'!$B$2:$B$5720,$B$2:$B$5336,'Inst. by Framework &amp; Suppliers'!$A$2:$A$5720,$A633)</f>
        <v>0</v>
      </c>
      <c r="L633" s="23">
        <f t="shared" si="45"/>
        <v>0</v>
      </c>
      <c r="M633" s="1592">
        <f>SUMIFS('South West Spends'!$AH$1:$AH$5018,'South West Spends'!$A$1:$A$5018,'Institution by Framework Totals'!B633,'South West Spends'!$C$1:$C$5018,'Institution by Framework Totals'!A633)</f>
        <v>0</v>
      </c>
      <c r="N633" s="1592">
        <f t="shared" si="46"/>
        <v>0</v>
      </c>
      <c r="O633" s="1592">
        <f t="shared" si="47"/>
        <v>0</v>
      </c>
      <c r="P633" s="1592">
        <f t="shared" si="48"/>
        <v>0</v>
      </c>
      <c r="Q633" s="14">
        <f t="shared" si="49"/>
        <v>0</v>
      </c>
    </row>
    <row r="634" spans="1:17" x14ac:dyDescent="0.2">
      <c r="A634" s="26" t="s">
        <v>126</v>
      </c>
      <c r="B634" s="27" t="s">
        <v>41</v>
      </c>
      <c r="C634" s="141">
        <f>VLOOKUP(B634,'Admin Fees.'!$A$1:$C$46,2,FALSE)</f>
        <v>1.4999999999999999E-2</v>
      </c>
      <c r="D634" s="506">
        <f>SUMIFS('Inst. by Framework &amp; Suppliers'!$D$2:$D$5720,'Inst. by Framework &amp; Suppliers'!$A$2:$A$5720,$A634,'Inst. by Framework &amp; Suppliers'!$B$2:$B$5720,$B634)</f>
        <v>6411.13</v>
      </c>
      <c r="E634" s="507">
        <f>SUMIFS('Inst. by Framework &amp; Suppliers'!$E$2:$E$5720,'Inst. by Framework &amp; Suppliers'!$A$2:$A$5720,$A634,'Inst. by Framework &amp; Suppliers'!$B$2:$B$5720,$B634)</f>
        <v>3439.9799999999977</v>
      </c>
      <c r="F634" s="507">
        <f>SUMIFS('Inst. by Framework &amp; Suppliers'!F$2:F$5720,'Inst. by Framework &amp; Suppliers'!$B$2:$B$5720,$B$2:$B$5336,'Inst. by Framework &amp; Suppliers'!$A$2:$A$5720,$A634)</f>
        <v>0</v>
      </c>
      <c r="G634" s="882">
        <f>SUMIFS('Inst. by Framework &amp; Suppliers'!G$2:G$5720,'Inst. by Framework &amp; Suppliers'!$B$2:$B$5720,$B$2:$B$5336,'Inst. by Framework &amp; Suppliers'!$A$2:$A$5720,$A634)</f>
        <v>0</v>
      </c>
      <c r="H634" s="1444">
        <f>SUMIFS('Inst. by Framework &amp; Suppliers'!H$2:H$5720,'Inst. by Framework &amp; Suppliers'!$B$2:$B$5720,$B$2:$B$5336,'Inst. by Framework &amp; Suppliers'!$A$2:$A$5720,$A634)</f>
        <v>0</v>
      </c>
      <c r="I634" s="1445">
        <f>SUMIFS('Inst. by Framework &amp; Suppliers'!I$2:I$5720,'Inst. by Framework &amp; Suppliers'!$B$2:$B$5720,$B$2:$B$5336,'Inst. by Framework &amp; Suppliers'!$A$2:$A$5720,$A634)</f>
        <v>0</v>
      </c>
      <c r="J634" s="1446">
        <f>SUMIFS('Inst. by Framework &amp; Suppliers'!J$2:J$5720,'Inst. by Framework &amp; Suppliers'!$B$2:$B$5720,$B$2:$B$5336,'Inst. by Framework &amp; Suppliers'!$A$2:$A$5720,$A634)</f>
        <v>0</v>
      </c>
      <c r="K634" s="24">
        <f>SUMIFS('Inst. by Framework &amp; Suppliers'!K$2:K$5720,'Inst. by Framework &amp; Suppliers'!$B$2:$B$5720,$B$2:$B$5336,'Inst. by Framework &amp; Suppliers'!$A$2:$A$5720,$A634)</f>
        <v>0</v>
      </c>
      <c r="L634" s="23">
        <f t="shared" si="45"/>
        <v>0</v>
      </c>
      <c r="M634" s="1592">
        <f>SUMIFS('South West Spends'!$AH$1:$AH$5018,'South West Spends'!$A$1:$A$5018,'Institution by Framework Totals'!B634,'South West Spends'!$C$1:$C$5018,'Institution by Framework Totals'!A634)</f>
        <v>0</v>
      </c>
      <c r="N634" s="1592">
        <f t="shared" si="46"/>
        <v>0</v>
      </c>
      <c r="O634" s="1592">
        <f t="shared" si="47"/>
        <v>0</v>
      </c>
      <c r="P634" s="1592">
        <f t="shared" si="48"/>
        <v>0</v>
      </c>
      <c r="Q634" s="14">
        <f t="shared" si="49"/>
        <v>0</v>
      </c>
    </row>
    <row r="635" spans="1:17" x14ac:dyDescent="0.2">
      <c r="A635" s="26" t="s">
        <v>161</v>
      </c>
      <c r="B635" s="27" t="s">
        <v>41</v>
      </c>
      <c r="C635" s="141">
        <f>VLOOKUP(B635,'Admin Fees.'!$A$1:$C$46,2,FALSE)</f>
        <v>1.4999999999999999E-2</v>
      </c>
      <c r="D635" s="506">
        <f>SUMIFS('Inst. by Framework &amp; Suppliers'!$D$2:$D$5720,'Inst. by Framework &amp; Suppliers'!$A$2:$A$5720,$A635,'Inst. by Framework &amp; Suppliers'!$B$2:$B$5720,$B635)</f>
        <v>7000.420000000001</v>
      </c>
      <c r="E635" s="507">
        <f>SUMIFS('Inst. by Framework &amp; Suppliers'!$E$2:$E$5720,'Inst. by Framework &amp; Suppliers'!$A$2:$A$5720,$A635,'Inst. by Framework &amp; Suppliers'!$B$2:$B$5720,$B635)</f>
        <v>570.18999999999994</v>
      </c>
      <c r="F635" s="507">
        <f>SUMIFS('Inst. by Framework &amp; Suppliers'!F$2:F$5720,'Inst. by Framework &amp; Suppliers'!$B$2:$B$5720,$B$2:$B$5336,'Inst. by Framework &amp; Suppliers'!$A$2:$A$5720,$A635)</f>
        <v>0</v>
      </c>
      <c r="G635" s="882">
        <f>SUMIFS('Inst. by Framework &amp; Suppliers'!G$2:G$5720,'Inst. by Framework &amp; Suppliers'!$B$2:$B$5720,$B$2:$B$5336,'Inst. by Framework &amp; Suppliers'!$A$2:$A$5720,$A635)</f>
        <v>0</v>
      </c>
      <c r="H635" s="1444">
        <f>SUMIFS('Inst. by Framework &amp; Suppliers'!H$2:H$5720,'Inst. by Framework &amp; Suppliers'!$B$2:$B$5720,$B$2:$B$5336,'Inst. by Framework &amp; Suppliers'!$A$2:$A$5720,$A635)</f>
        <v>0</v>
      </c>
      <c r="I635" s="1445">
        <f>SUMIFS('Inst. by Framework &amp; Suppliers'!I$2:I$5720,'Inst. by Framework &amp; Suppliers'!$B$2:$B$5720,$B$2:$B$5336,'Inst. by Framework &amp; Suppliers'!$A$2:$A$5720,$A635)</f>
        <v>0</v>
      </c>
      <c r="J635" s="1446">
        <f>SUMIFS('Inst. by Framework &amp; Suppliers'!J$2:J$5720,'Inst. by Framework &amp; Suppliers'!$B$2:$B$5720,$B$2:$B$5336,'Inst. by Framework &amp; Suppliers'!$A$2:$A$5720,$A635)</f>
        <v>0</v>
      </c>
      <c r="K635" s="24">
        <f>SUMIFS('Inst. by Framework &amp; Suppliers'!K$2:K$5720,'Inst. by Framework &amp; Suppliers'!$B$2:$B$5720,$B$2:$B$5336,'Inst. by Framework &amp; Suppliers'!$A$2:$A$5720,$A635)</f>
        <v>0</v>
      </c>
      <c r="L635" s="23">
        <f t="shared" si="45"/>
        <v>0</v>
      </c>
      <c r="M635" s="1592">
        <f>SUMIFS('South West Spends'!$AH$1:$AH$5018,'South West Spends'!$A$1:$A$5018,'Institution by Framework Totals'!B635,'South West Spends'!$C$1:$C$5018,'Institution by Framework Totals'!A635)</f>
        <v>0</v>
      </c>
      <c r="N635" s="1592">
        <f t="shared" si="46"/>
        <v>0</v>
      </c>
      <c r="O635" s="1592">
        <f t="shared" si="47"/>
        <v>0</v>
      </c>
      <c r="P635" s="1592">
        <f t="shared" si="48"/>
        <v>0</v>
      </c>
      <c r="Q635" s="14">
        <f t="shared" si="49"/>
        <v>0</v>
      </c>
    </row>
    <row r="636" spans="1:17" x14ac:dyDescent="0.2">
      <c r="A636" s="26" t="s">
        <v>160</v>
      </c>
      <c r="B636" s="27" t="s">
        <v>41</v>
      </c>
      <c r="C636" s="141">
        <f>VLOOKUP(B636,'Admin Fees.'!$A$1:$C$46,2,FALSE)</f>
        <v>1.4999999999999999E-2</v>
      </c>
      <c r="D636" s="506">
        <f>SUMIFS('Inst. by Framework &amp; Suppliers'!$D$2:$D$5720,'Inst. by Framework &amp; Suppliers'!$A$2:$A$5720,$A636,'Inst. by Framework &amp; Suppliers'!$B$2:$B$5720,$B636)</f>
        <v>4311.96</v>
      </c>
      <c r="E636" s="507">
        <f>SUMIFS('Inst. by Framework &amp; Suppliers'!$E$2:$E$5720,'Inst. by Framework &amp; Suppliers'!$A$2:$A$5720,$A636,'Inst. by Framework &amp; Suppliers'!$B$2:$B$5720,$B636)</f>
        <v>37.53</v>
      </c>
      <c r="F636" s="507">
        <f>SUMIFS('Inst. by Framework &amp; Suppliers'!F$2:F$5720,'Inst. by Framework &amp; Suppliers'!$B$2:$B$5720,$B$2:$B$5336,'Inst. by Framework &amp; Suppliers'!$A$2:$A$5720,$A636)</f>
        <v>0</v>
      </c>
      <c r="G636" s="882">
        <f>SUMIFS('Inst. by Framework &amp; Suppliers'!G$2:G$5720,'Inst. by Framework &amp; Suppliers'!$B$2:$B$5720,$B$2:$B$5336,'Inst. by Framework &amp; Suppliers'!$A$2:$A$5720,$A636)</f>
        <v>0</v>
      </c>
      <c r="H636" s="1444">
        <f>SUMIFS('Inst. by Framework &amp; Suppliers'!H$2:H$5720,'Inst. by Framework &amp; Suppliers'!$B$2:$B$5720,$B$2:$B$5336,'Inst. by Framework &amp; Suppliers'!$A$2:$A$5720,$A636)</f>
        <v>0</v>
      </c>
      <c r="I636" s="1445">
        <f>SUMIFS('Inst. by Framework &amp; Suppliers'!I$2:I$5720,'Inst. by Framework &amp; Suppliers'!$B$2:$B$5720,$B$2:$B$5336,'Inst. by Framework &amp; Suppliers'!$A$2:$A$5720,$A636)</f>
        <v>0</v>
      </c>
      <c r="J636" s="1446">
        <f>SUMIFS('Inst. by Framework &amp; Suppliers'!J$2:J$5720,'Inst. by Framework &amp; Suppliers'!$B$2:$B$5720,$B$2:$B$5336,'Inst. by Framework &amp; Suppliers'!$A$2:$A$5720,$A636)</f>
        <v>0</v>
      </c>
      <c r="K636" s="24">
        <f>SUMIFS('Inst. by Framework &amp; Suppliers'!K$2:K$5720,'Inst. by Framework &amp; Suppliers'!$B$2:$B$5720,$B$2:$B$5336,'Inst. by Framework &amp; Suppliers'!$A$2:$A$5720,$A636)</f>
        <v>0</v>
      </c>
      <c r="L636" s="23">
        <f t="shared" si="45"/>
        <v>0</v>
      </c>
      <c r="M636" s="1592">
        <f>SUMIFS('South West Spends'!$AH$1:$AH$5018,'South West Spends'!$A$1:$A$5018,'Institution by Framework Totals'!B636,'South West Spends'!$C$1:$C$5018,'Institution by Framework Totals'!A636)</f>
        <v>0</v>
      </c>
      <c r="N636" s="1592">
        <f t="shared" si="46"/>
        <v>0</v>
      </c>
      <c r="O636" s="1592">
        <f t="shared" si="47"/>
        <v>0</v>
      </c>
      <c r="P636" s="1592">
        <f t="shared" si="48"/>
        <v>0</v>
      </c>
      <c r="Q636" s="14">
        <f t="shared" si="49"/>
        <v>0</v>
      </c>
    </row>
    <row r="637" spans="1:17" x14ac:dyDescent="0.2">
      <c r="A637" s="26" t="s">
        <v>178</v>
      </c>
      <c r="B637" s="27" t="s">
        <v>41</v>
      </c>
      <c r="C637" s="141">
        <f>VLOOKUP(B637,'Admin Fees.'!$A$1:$C$46,2,FALSE)</f>
        <v>1.4999999999999999E-2</v>
      </c>
      <c r="D637" s="506">
        <f>SUMIFS('Inst. by Framework &amp; Suppliers'!$D$2:$D$5720,'Inst. by Framework &amp; Suppliers'!$A$2:$A$5720,$A637,'Inst. by Framework &amp; Suppliers'!$B$2:$B$5720,$B637)</f>
        <v>5138.9800000000005</v>
      </c>
      <c r="E637" s="507">
        <f>SUMIFS('Inst. by Framework &amp; Suppliers'!$E$2:$E$5720,'Inst. by Framework &amp; Suppliers'!$A$2:$A$5720,$A637,'Inst. by Framework &amp; Suppliers'!$B$2:$B$5720,$B637)</f>
        <v>225.65</v>
      </c>
      <c r="F637" s="507">
        <f>SUMIFS('Inst. by Framework &amp; Suppliers'!F$2:F$5720,'Inst. by Framework &amp; Suppliers'!$B$2:$B$5720,$B$2:$B$5336,'Inst. by Framework &amp; Suppliers'!$A$2:$A$5720,$A637)</f>
        <v>0</v>
      </c>
      <c r="G637" s="882">
        <f>SUMIFS('Inst. by Framework &amp; Suppliers'!G$2:G$5720,'Inst. by Framework &amp; Suppliers'!$B$2:$B$5720,$B$2:$B$5336,'Inst. by Framework &amp; Suppliers'!$A$2:$A$5720,$A637)</f>
        <v>0</v>
      </c>
      <c r="H637" s="1444">
        <f>SUMIFS('Inst. by Framework &amp; Suppliers'!H$2:H$5720,'Inst. by Framework &amp; Suppliers'!$B$2:$B$5720,$B$2:$B$5336,'Inst. by Framework &amp; Suppliers'!$A$2:$A$5720,$A637)</f>
        <v>0</v>
      </c>
      <c r="I637" s="1445">
        <f>SUMIFS('Inst. by Framework &amp; Suppliers'!I$2:I$5720,'Inst. by Framework &amp; Suppliers'!$B$2:$B$5720,$B$2:$B$5336,'Inst. by Framework &amp; Suppliers'!$A$2:$A$5720,$A637)</f>
        <v>0</v>
      </c>
      <c r="J637" s="1446">
        <f>SUMIFS('Inst. by Framework &amp; Suppliers'!J$2:J$5720,'Inst. by Framework &amp; Suppliers'!$B$2:$B$5720,$B$2:$B$5336,'Inst. by Framework &amp; Suppliers'!$A$2:$A$5720,$A637)</f>
        <v>0</v>
      </c>
      <c r="K637" s="24">
        <f>SUMIFS('Inst. by Framework &amp; Suppliers'!K$2:K$5720,'Inst. by Framework &amp; Suppliers'!$B$2:$B$5720,$B$2:$B$5336,'Inst. by Framework &amp; Suppliers'!$A$2:$A$5720,$A637)</f>
        <v>0</v>
      </c>
      <c r="L637" s="23">
        <f t="shared" si="45"/>
        <v>0</v>
      </c>
      <c r="M637" s="1592">
        <f>SUMIFS('South West Spends'!$AH$1:$AH$5018,'South West Spends'!$A$1:$A$5018,'Institution by Framework Totals'!B637,'South West Spends'!$C$1:$C$5018,'Institution by Framework Totals'!A637)</f>
        <v>0</v>
      </c>
      <c r="N637" s="1592">
        <f t="shared" si="46"/>
        <v>0</v>
      </c>
      <c r="O637" s="1592">
        <f t="shared" si="47"/>
        <v>0</v>
      </c>
      <c r="P637" s="1592">
        <f t="shared" si="48"/>
        <v>0</v>
      </c>
      <c r="Q637" s="14">
        <f t="shared" si="49"/>
        <v>0</v>
      </c>
    </row>
    <row r="638" spans="1:17" x14ac:dyDescent="0.2">
      <c r="A638" s="26" t="s">
        <v>159</v>
      </c>
      <c r="B638" s="27" t="s">
        <v>41</v>
      </c>
      <c r="C638" s="141">
        <f>VLOOKUP(B638,'Admin Fees.'!$A$1:$C$46,2,FALSE)</f>
        <v>1.4999999999999999E-2</v>
      </c>
      <c r="D638" s="506">
        <f>SUMIFS('Inst. by Framework &amp; Suppliers'!$D$2:$D$5720,'Inst. by Framework &amp; Suppliers'!$A$2:$A$5720,$A638,'Inst. by Framework &amp; Suppliers'!$B$2:$B$5720,$B638)</f>
        <v>3234.2</v>
      </c>
      <c r="E638" s="507">
        <f>SUMIFS('Inst. by Framework &amp; Suppliers'!$E$2:$E$5720,'Inst. by Framework &amp; Suppliers'!$A$2:$A$5720,$A638,'Inst. by Framework &amp; Suppliers'!$B$2:$B$5720,$B638)</f>
        <v>714.27</v>
      </c>
      <c r="F638" s="507">
        <f>SUMIFS('Inst. by Framework &amp; Suppliers'!F$2:F$5720,'Inst. by Framework &amp; Suppliers'!$B$2:$B$5720,$B$2:$B$5336,'Inst. by Framework &amp; Suppliers'!$A$2:$A$5720,$A638)</f>
        <v>0</v>
      </c>
      <c r="G638" s="882">
        <f>SUMIFS('Inst. by Framework &amp; Suppliers'!G$2:G$5720,'Inst. by Framework &amp; Suppliers'!$B$2:$B$5720,$B$2:$B$5336,'Inst. by Framework &amp; Suppliers'!$A$2:$A$5720,$A638)</f>
        <v>0</v>
      </c>
      <c r="H638" s="1444">
        <f>SUMIFS('Inst. by Framework &amp; Suppliers'!H$2:H$5720,'Inst. by Framework &amp; Suppliers'!$B$2:$B$5720,$B$2:$B$5336,'Inst. by Framework &amp; Suppliers'!$A$2:$A$5720,$A638)</f>
        <v>0</v>
      </c>
      <c r="I638" s="1445">
        <f>SUMIFS('Inst. by Framework &amp; Suppliers'!I$2:I$5720,'Inst. by Framework &amp; Suppliers'!$B$2:$B$5720,$B$2:$B$5336,'Inst. by Framework &amp; Suppliers'!$A$2:$A$5720,$A638)</f>
        <v>0</v>
      </c>
      <c r="J638" s="1446">
        <f>SUMIFS('Inst. by Framework &amp; Suppliers'!J$2:J$5720,'Inst. by Framework &amp; Suppliers'!$B$2:$B$5720,$B$2:$B$5336,'Inst. by Framework &amp; Suppliers'!$A$2:$A$5720,$A638)</f>
        <v>0</v>
      </c>
      <c r="K638" s="24">
        <f>SUMIFS('Inst. by Framework &amp; Suppliers'!K$2:K$5720,'Inst. by Framework &amp; Suppliers'!$B$2:$B$5720,$B$2:$B$5336,'Inst. by Framework &amp; Suppliers'!$A$2:$A$5720,$A638)</f>
        <v>0</v>
      </c>
      <c r="L638" s="23">
        <f t="shared" si="45"/>
        <v>0</v>
      </c>
      <c r="M638" s="1592">
        <f>SUMIFS('South West Spends'!$AH$1:$AH$5018,'South West Spends'!$A$1:$A$5018,'Institution by Framework Totals'!B638,'South West Spends'!$C$1:$C$5018,'Institution by Framework Totals'!A638)</f>
        <v>0</v>
      </c>
      <c r="N638" s="1592">
        <f t="shared" si="46"/>
        <v>0</v>
      </c>
      <c r="O638" s="1592">
        <f t="shared" si="47"/>
        <v>0</v>
      </c>
      <c r="P638" s="1592">
        <f t="shared" si="48"/>
        <v>0</v>
      </c>
      <c r="Q638" s="14">
        <f t="shared" si="49"/>
        <v>0</v>
      </c>
    </row>
    <row r="639" spans="1:17" x14ac:dyDescent="0.2">
      <c r="A639" s="26" t="s">
        <v>149</v>
      </c>
      <c r="B639" s="27" t="s">
        <v>41</v>
      </c>
      <c r="C639" s="141">
        <f>VLOOKUP(B639,'Admin Fees.'!$A$1:$C$46,2,FALSE)</f>
        <v>1.4999999999999999E-2</v>
      </c>
      <c r="D639" s="506">
        <f>SUMIFS('Inst. by Framework &amp; Suppliers'!$D$2:$D$5720,'Inst. by Framework &amp; Suppliers'!$A$2:$A$5720,$A639,'Inst. by Framework &amp; Suppliers'!$B$2:$B$5720,$B639)</f>
        <v>3730.49</v>
      </c>
      <c r="E639" s="507">
        <f>SUMIFS('Inst. by Framework &amp; Suppliers'!$E$2:$E$5720,'Inst. by Framework &amp; Suppliers'!$A$2:$A$5720,$A639,'Inst. by Framework &amp; Suppliers'!$B$2:$B$5720,$B639)</f>
        <v>130.28</v>
      </c>
      <c r="F639" s="507">
        <f>SUMIFS('Inst. by Framework &amp; Suppliers'!F$2:F$5720,'Inst. by Framework &amp; Suppliers'!$B$2:$B$5720,$B$2:$B$5336,'Inst. by Framework &amp; Suppliers'!$A$2:$A$5720,$A639)</f>
        <v>0</v>
      </c>
      <c r="G639" s="882">
        <f>SUMIFS('Inst. by Framework &amp; Suppliers'!G$2:G$5720,'Inst. by Framework &amp; Suppliers'!$B$2:$B$5720,$B$2:$B$5336,'Inst. by Framework &amp; Suppliers'!$A$2:$A$5720,$A639)</f>
        <v>0</v>
      </c>
      <c r="H639" s="1444">
        <f>SUMIFS('Inst. by Framework &amp; Suppliers'!H$2:H$5720,'Inst. by Framework &amp; Suppliers'!$B$2:$B$5720,$B$2:$B$5336,'Inst. by Framework &amp; Suppliers'!$A$2:$A$5720,$A639)</f>
        <v>0</v>
      </c>
      <c r="I639" s="1445">
        <f>SUMIFS('Inst. by Framework &amp; Suppliers'!I$2:I$5720,'Inst. by Framework &amp; Suppliers'!$B$2:$B$5720,$B$2:$B$5336,'Inst. by Framework &amp; Suppliers'!$A$2:$A$5720,$A639)</f>
        <v>0</v>
      </c>
      <c r="J639" s="1446">
        <f>SUMIFS('Inst. by Framework &amp; Suppliers'!J$2:J$5720,'Inst. by Framework &amp; Suppliers'!$B$2:$B$5720,$B$2:$B$5336,'Inst. by Framework &amp; Suppliers'!$A$2:$A$5720,$A639)</f>
        <v>0</v>
      </c>
      <c r="K639" s="24">
        <f>SUMIFS('Inst. by Framework &amp; Suppliers'!K$2:K$5720,'Inst. by Framework &amp; Suppliers'!$B$2:$B$5720,$B$2:$B$5336,'Inst. by Framework &amp; Suppliers'!$A$2:$A$5720,$A639)</f>
        <v>0</v>
      </c>
      <c r="L639" s="23">
        <f t="shared" si="45"/>
        <v>0</v>
      </c>
      <c r="M639" s="1592">
        <f>SUMIFS('South West Spends'!$AH$1:$AH$5018,'South West Spends'!$A$1:$A$5018,'Institution by Framework Totals'!B639,'South West Spends'!$C$1:$C$5018,'Institution by Framework Totals'!A639)</f>
        <v>0</v>
      </c>
      <c r="N639" s="1592">
        <f t="shared" si="46"/>
        <v>0</v>
      </c>
      <c r="O639" s="1592">
        <f t="shared" si="47"/>
        <v>0</v>
      </c>
      <c r="P639" s="1592">
        <f t="shared" si="48"/>
        <v>0</v>
      </c>
      <c r="Q639" s="14">
        <f t="shared" si="49"/>
        <v>0</v>
      </c>
    </row>
    <row r="640" spans="1:17" x14ac:dyDescent="0.2">
      <c r="A640" s="26" t="s">
        <v>179</v>
      </c>
      <c r="B640" s="27" t="s">
        <v>41</v>
      </c>
      <c r="C640" s="141">
        <f>VLOOKUP(B640,'Admin Fees.'!$A$1:$C$46,2,FALSE)</f>
        <v>1.4999999999999999E-2</v>
      </c>
      <c r="D640" s="506">
        <f>SUMIFS('Inst. by Framework &amp; Suppliers'!$D$2:$D$5720,'Inst. by Framework &amp; Suppliers'!$A$2:$A$5720,$A640,'Inst. by Framework &amp; Suppliers'!$B$2:$B$5720,$B640)</f>
        <v>0</v>
      </c>
      <c r="E640" s="507">
        <f>SUMIFS('Inst. by Framework &amp; Suppliers'!$E$2:$E$5720,'Inst. by Framework &amp; Suppliers'!$A$2:$A$5720,$A640,'Inst. by Framework &amp; Suppliers'!$B$2:$B$5720,$B640)</f>
        <v>259.05</v>
      </c>
      <c r="F640" s="507">
        <f>SUMIFS('Inst. by Framework &amp; Suppliers'!F$2:F$5720,'Inst. by Framework &amp; Suppliers'!$B$2:$B$5720,$B$2:$B$5336,'Inst. by Framework &amp; Suppliers'!$A$2:$A$5720,$A640)</f>
        <v>0</v>
      </c>
      <c r="G640" s="882">
        <f>SUMIFS('Inst. by Framework &amp; Suppliers'!G$2:G$5720,'Inst. by Framework &amp; Suppliers'!$B$2:$B$5720,$B$2:$B$5336,'Inst. by Framework &amp; Suppliers'!$A$2:$A$5720,$A640)</f>
        <v>0</v>
      </c>
      <c r="H640" s="1444">
        <f>SUMIFS('Inst. by Framework &amp; Suppliers'!H$2:H$5720,'Inst. by Framework &amp; Suppliers'!$B$2:$B$5720,$B$2:$B$5336,'Inst. by Framework &amp; Suppliers'!$A$2:$A$5720,$A640)</f>
        <v>0</v>
      </c>
      <c r="I640" s="1445">
        <f>SUMIFS('Inst. by Framework &amp; Suppliers'!I$2:I$5720,'Inst. by Framework &amp; Suppliers'!$B$2:$B$5720,$B$2:$B$5336,'Inst. by Framework &amp; Suppliers'!$A$2:$A$5720,$A640)</f>
        <v>0</v>
      </c>
      <c r="J640" s="1446">
        <f>SUMIFS('Inst. by Framework &amp; Suppliers'!J$2:J$5720,'Inst. by Framework &amp; Suppliers'!$B$2:$B$5720,$B$2:$B$5336,'Inst. by Framework &amp; Suppliers'!$A$2:$A$5720,$A640)</f>
        <v>0</v>
      </c>
      <c r="K640" s="24">
        <f>SUMIFS('Inst. by Framework &amp; Suppliers'!K$2:K$5720,'Inst. by Framework &amp; Suppliers'!$B$2:$B$5720,$B$2:$B$5336,'Inst. by Framework &amp; Suppliers'!$A$2:$A$5720,$A640)</f>
        <v>0</v>
      </c>
      <c r="L640" s="23">
        <f t="shared" si="45"/>
        <v>0</v>
      </c>
      <c r="M640" s="1592">
        <f>SUMIFS('South West Spends'!$AH$1:$AH$5018,'South West Spends'!$A$1:$A$5018,'Institution by Framework Totals'!B640,'South West Spends'!$C$1:$C$5018,'Institution by Framework Totals'!A640)</f>
        <v>0</v>
      </c>
      <c r="N640" s="1592">
        <f t="shared" si="46"/>
        <v>0</v>
      </c>
      <c r="O640" s="1592">
        <f t="shared" si="47"/>
        <v>0</v>
      </c>
      <c r="P640" s="1592">
        <f t="shared" si="48"/>
        <v>0</v>
      </c>
      <c r="Q640" s="14">
        <f t="shared" si="49"/>
        <v>0</v>
      </c>
    </row>
    <row r="641" spans="1:17" x14ac:dyDescent="0.2">
      <c r="A641" s="26" t="s">
        <v>127</v>
      </c>
      <c r="B641" s="27" t="s">
        <v>41</v>
      </c>
      <c r="C641" s="141">
        <f>VLOOKUP(B641,'Admin Fees.'!$A$1:$C$46,2,FALSE)</f>
        <v>1.4999999999999999E-2</v>
      </c>
      <c r="D641" s="506">
        <f>SUMIFS('Inst. by Framework &amp; Suppliers'!$D$2:$D$5720,'Inst. by Framework &amp; Suppliers'!$A$2:$A$5720,$A641,'Inst. by Framework &amp; Suppliers'!$B$2:$B$5720,$B641)</f>
        <v>15322.560000000001</v>
      </c>
      <c r="E641" s="507">
        <f>SUMIFS('Inst. by Framework &amp; Suppliers'!$E$2:$E$5720,'Inst. by Framework &amp; Suppliers'!$A$2:$A$5720,$A641,'Inst. by Framework &amp; Suppliers'!$B$2:$B$5720,$B641)</f>
        <v>838.50000000000011</v>
      </c>
      <c r="F641" s="507">
        <f>SUMIFS('Inst. by Framework &amp; Suppliers'!F$2:F$5720,'Inst. by Framework &amp; Suppliers'!$B$2:$B$5720,$B$2:$B$5336,'Inst. by Framework &amp; Suppliers'!$A$2:$A$5720,$A641)</f>
        <v>0</v>
      </c>
      <c r="G641" s="882">
        <f>SUMIFS('Inst. by Framework &amp; Suppliers'!G$2:G$5720,'Inst. by Framework &amp; Suppliers'!$B$2:$B$5720,$B$2:$B$5336,'Inst. by Framework &amp; Suppliers'!$A$2:$A$5720,$A641)</f>
        <v>0</v>
      </c>
      <c r="H641" s="1444">
        <f>SUMIFS('Inst. by Framework &amp; Suppliers'!H$2:H$5720,'Inst. by Framework &amp; Suppliers'!$B$2:$B$5720,$B$2:$B$5336,'Inst. by Framework &amp; Suppliers'!$A$2:$A$5720,$A641)</f>
        <v>0</v>
      </c>
      <c r="I641" s="1445">
        <f>SUMIFS('Inst. by Framework &amp; Suppliers'!I$2:I$5720,'Inst. by Framework &amp; Suppliers'!$B$2:$B$5720,$B$2:$B$5336,'Inst. by Framework &amp; Suppliers'!$A$2:$A$5720,$A641)</f>
        <v>0</v>
      </c>
      <c r="J641" s="1446">
        <f>SUMIFS('Inst. by Framework &amp; Suppliers'!J$2:J$5720,'Inst. by Framework &amp; Suppliers'!$B$2:$B$5720,$B$2:$B$5336,'Inst. by Framework &amp; Suppliers'!$A$2:$A$5720,$A641)</f>
        <v>0</v>
      </c>
      <c r="K641" s="24">
        <f>SUMIFS('Inst. by Framework &amp; Suppliers'!K$2:K$5720,'Inst. by Framework &amp; Suppliers'!$B$2:$B$5720,$B$2:$B$5336,'Inst. by Framework &amp; Suppliers'!$A$2:$A$5720,$A641)</f>
        <v>0</v>
      </c>
      <c r="L641" s="23">
        <f t="shared" si="45"/>
        <v>0</v>
      </c>
      <c r="M641" s="1592">
        <f>SUMIFS('South West Spends'!$AH$1:$AH$5018,'South West Spends'!$A$1:$A$5018,'Institution by Framework Totals'!B641,'South West Spends'!$C$1:$C$5018,'Institution by Framework Totals'!A641)</f>
        <v>0</v>
      </c>
      <c r="N641" s="1592">
        <f t="shared" si="46"/>
        <v>0</v>
      </c>
      <c r="O641" s="1592">
        <f t="shared" si="47"/>
        <v>0</v>
      </c>
      <c r="P641" s="1592">
        <f t="shared" si="48"/>
        <v>0</v>
      </c>
      <c r="Q641" s="14">
        <f t="shared" si="49"/>
        <v>0</v>
      </c>
    </row>
    <row r="642" spans="1:17" x14ac:dyDescent="0.2">
      <c r="A642" s="26" t="s">
        <v>128</v>
      </c>
      <c r="B642" s="27" t="s">
        <v>41</v>
      </c>
      <c r="C642" s="141">
        <f>VLOOKUP(B642,'Admin Fees.'!$A$1:$C$46,2,FALSE)</f>
        <v>1.4999999999999999E-2</v>
      </c>
      <c r="D642" s="506">
        <f>SUMIFS('Inst. by Framework &amp; Suppliers'!$D$2:$D$5720,'Inst. by Framework &amp; Suppliers'!$A$2:$A$5720,$A642,'Inst. by Framework &amp; Suppliers'!$B$2:$B$5720,$B642)</f>
        <v>2064.0700000000002</v>
      </c>
      <c r="E642" s="507">
        <f>SUMIFS('Inst. by Framework &amp; Suppliers'!$E$2:$E$5720,'Inst. by Framework &amp; Suppliers'!$A$2:$A$5720,$A642,'Inst. by Framework &amp; Suppliers'!$B$2:$B$5720,$B642)</f>
        <v>696.6400000000001</v>
      </c>
      <c r="F642" s="507">
        <f>SUMIFS('Inst. by Framework &amp; Suppliers'!F$2:F$5720,'Inst. by Framework &amp; Suppliers'!$B$2:$B$5720,$B$2:$B$5336,'Inst. by Framework &amp; Suppliers'!$A$2:$A$5720,$A642)</f>
        <v>0</v>
      </c>
      <c r="G642" s="882">
        <f>SUMIFS('Inst. by Framework &amp; Suppliers'!G$2:G$5720,'Inst. by Framework &amp; Suppliers'!$B$2:$B$5720,$B$2:$B$5336,'Inst. by Framework &amp; Suppliers'!$A$2:$A$5720,$A642)</f>
        <v>0</v>
      </c>
      <c r="H642" s="1444">
        <f>SUMIFS('Inst. by Framework &amp; Suppliers'!H$2:H$5720,'Inst. by Framework &amp; Suppliers'!$B$2:$B$5720,$B$2:$B$5336,'Inst. by Framework &amp; Suppliers'!$A$2:$A$5720,$A642)</f>
        <v>0</v>
      </c>
      <c r="I642" s="1445">
        <f>SUMIFS('Inst. by Framework &amp; Suppliers'!I$2:I$5720,'Inst. by Framework &amp; Suppliers'!$B$2:$B$5720,$B$2:$B$5336,'Inst. by Framework &amp; Suppliers'!$A$2:$A$5720,$A642)</f>
        <v>0</v>
      </c>
      <c r="J642" s="1446">
        <f>SUMIFS('Inst. by Framework &amp; Suppliers'!J$2:J$5720,'Inst. by Framework &amp; Suppliers'!$B$2:$B$5720,$B$2:$B$5336,'Inst. by Framework &amp; Suppliers'!$A$2:$A$5720,$A642)</f>
        <v>0</v>
      </c>
      <c r="K642" s="24">
        <f>SUMIFS('Inst. by Framework &amp; Suppliers'!K$2:K$5720,'Inst. by Framework &amp; Suppliers'!$B$2:$B$5720,$B$2:$B$5336,'Inst. by Framework &amp; Suppliers'!$A$2:$A$5720,$A642)</f>
        <v>0</v>
      </c>
      <c r="L642" s="23">
        <f t="shared" si="45"/>
        <v>0</v>
      </c>
      <c r="M642" s="1592">
        <f>SUMIFS('South West Spends'!$AH$1:$AH$5018,'South West Spends'!$A$1:$A$5018,'Institution by Framework Totals'!B642,'South West Spends'!$C$1:$C$5018,'Institution by Framework Totals'!A642)</f>
        <v>0</v>
      </c>
      <c r="N642" s="1592">
        <f t="shared" si="46"/>
        <v>0</v>
      </c>
      <c r="O642" s="1592">
        <f t="shared" si="47"/>
        <v>0</v>
      </c>
      <c r="P642" s="1592">
        <f t="shared" si="48"/>
        <v>0</v>
      </c>
      <c r="Q642" s="14">
        <f t="shared" si="49"/>
        <v>0</v>
      </c>
    </row>
    <row r="643" spans="1:17" x14ac:dyDescent="0.2">
      <c r="A643" s="26" t="s">
        <v>129</v>
      </c>
      <c r="B643" s="27" t="s">
        <v>41</v>
      </c>
      <c r="C643" s="141">
        <f>VLOOKUP(B643,'Admin Fees.'!$A$1:$C$46,2,FALSE)</f>
        <v>1.4999999999999999E-2</v>
      </c>
      <c r="D643" s="506">
        <f>SUMIFS('Inst. by Framework &amp; Suppliers'!$D$2:$D$5720,'Inst. by Framework &amp; Suppliers'!$A$2:$A$5720,$A643,'Inst. by Framework &amp; Suppliers'!$B$2:$B$5720,$B643)</f>
        <v>555.36999999999989</v>
      </c>
      <c r="E643" s="507">
        <f>SUMIFS('Inst. by Framework &amp; Suppliers'!$E$2:$E$5720,'Inst. by Framework &amp; Suppliers'!$A$2:$A$5720,$A643,'Inst. by Framework &amp; Suppliers'!$B$2:$B$5720,$B643)</f>
        <v>130.65</v>
      </c>
      <c r="F643" s="507">
        <f>SUMIFS('Inst. by Framework &amp; Suppliers'!F$2:F$5720,'Inst. by Framework &amp; Suppliers'!$B$2:$B$5720,$B$2:$B$5336,'Inst. by Framework &amp; Suppliers'!$A$2:$A$5720,$A643)</f>
        <v>0</v>
      </c>
      <c r="G643" s="882">
        <f>SUMIFS('Inst. by Framework &amp; Suppliers'!G$2:G$5720,'Inst. by Framework &amp; Suppliers'!$B$2:$B$5720,$B$2:$B$5336,'Inst. by Framework &amp; Suppliers'!$A$2:$A$5720,$A643)</f>
        <v>0</v>
      </c>
      <c r="H643" s="1444">
        <f>SUMIFS('Inst. by Framework &amp; Suppliers'!H$2:H$5720,'Inst. by Framework &amp; Suppliers'!$B$2:$B$5720,$B$2:$B$5336,'Inst. by Framework &amp; Suppliers'!$A$2:$A$5720,$A643)</f>
        <v>0</v>
      </c>
      <c r="I643" s="1445">
        <f>SUMIFS('Inst. by Framework &amp; Suppliers'!I$2:I$5720,'Inst. by Framework &amp; Suppliers'!$B$2:$B$5720,$B$2:$B$5336,'Inst. by Framework &amp; Suppliers'!$A$2:$A$5720,$A643)</f>
        <v>0</v>
      </c>
      <c r="J643" s="1446">
        <f>SUMIFS('Inst. by Framework &amp; Suppliers'!J$2:J$5720,'Inst. by Framework &amp; Suppliers'!$B$2:$B$5720,$B$2:$B$5336,'Inst. by Framework &amp; Suppliers'!$A$2:$A$5720,$A643)</f>
        <v>0</v>
      </c>
      <c r="K643" s="24">
        <f>SUMIFS('Inst. by Framework &amp; Suppliers'!K$2:K$5720,'Inst. by Framework &amp; Suppliers'!$B$2:$B$5720,$B$2:$B$5336,'Inst. by Framework &amp; Suppliers'!$A$2:$A$5720,$A643)</f>
        <v>0</v>
      </c>
      <c r="L643" s="23">
        <f t="shared" ref="L643:L706" si="50">J643*1.35%</f>
        <v>0</v>
      </c>
      <c r="M643" s="1592">
        <f>SUMIFS('South West Spends'!$AH$1:$AH$5018,'South West Spends'!$A$1:$A$5018,'Institution by Framework Totals'!B643,'South West Spends'!$C$1:$C$5018,'Institution by Framework Totals'!A643)</f>
        <v>0</v>
      </c>
      <c r="N643" s="1592">
        <f t="shared" ref="N643:N706" si="51">M643*C643</f>
        <v>0</v>
      </c>
      <c r="O643" s="1592">
        <f t="shared" ref="O643:O706" si="52">K643-M643</f>
        <v>0</v>
      </c>
      <c r="P643" s="1592">
        <f t="shared" ref="P643:P706" si="53">O643*1.35%</f>
        <v>0</v>
      </c>
      <c r="Q643" s="14">
        <f t="shared" ref="Q643:Q706" si="54">P643+N643</f>
        <v>0</v>
      </c>
    </row>
    <row r="644" spans="1:17" x14ac:dyDescent="0.2">
      <c r="A644" s="26" t="s">
        <v>180</v>
      </c>
      <c r="B644" s="27" t="s">
        <v>41</v>
      </c>
      <c r="C644" s="141">
        <f>VLOOKUP(B644,'Admin Fees.'!$A$1:$C$46,2,FALSE)</f>
        <v>1.4999999999999999E-2</v>
      </c>
      <c r="D644" s="506">
        <f>SUMIFS('Inst. by Framework &amp; Suppliers'!$D$2:$D$5720,'Inst. by Framework &amp; Suppliers'!$A$2:$A$5720,$A644,'Inst. by Framework &amp; Suppliers'!$B$2:$B$5720,$B644)</f>
        <v>437.29000000000008</v>
      </c>
      <c r="E644" s="507">
        <f>SUMIFS('Inst. by Framework &amp; Suppliers'!$E$2:$E$5720,'Inst. by Framework &amp; Suppliers'!$A$2:$A$5720,$A644,'Inst. by Framework &amp; Suppliers'!$B$2:$B$5720,$B644)</f>
        <v>71.879999999999981</v>
      </c>
      <c r="F644" s="507">
        <f>SUMIFS('Inst. by Framework &amp; Suppliers'!F$2:F$5720,'Inst. by Framework &amp; Suppliers'!$B$2:$B$5720,$B$2:$B$5336,'Inst. by Framework &amp; Suppliers'!$A$2:$A$5720,$A644)</f>
        <v>0</v>
      </c>
      <c r="G644" s="882">
        <f>SUMIFS('Inst. by Framework &amp; Suppliers'!G$2:G$5720,'Inst. by Framework &amp; Suppliers'!$B$2:$B$5720,$B$2:$B$5336,'Inst. by Framework &amp; Suppliers'!$A$2:$A$5720,$A644)</f>
        <v>0</v>
      </c>
      <c r="H644" s="1444">
        <f>SUMIFS('Inst. by Framework &amp; Suppliers'!H$2:H$5720,'Inst. by Framework &amp; Suppliers'!$B$2:$B$5720,$B$2:$B$5336,'Inst. by Framework &amp; Suppliers'!$A$2:$A$5720,$A644)</f>
        <v>0</v>
      </c>
      <c r="I644" s="1445">
        <f>SUMIFS('Inst. by Framework &amp; Suppliers'!I$2:I$5720,'Inst. by Framework &amp; Suppliers'!$B$2:$B$5720,$B$2:$B$5336,'Inst. by Framework &amp; Suppliers'!$A$2:$A$5720,$A644)</f>
        <v>0</v>
      </c>
      <c r="J644" s="1446">
        <f>SUMIFS('Inst. by Framework &amp; Suppliers'!J$2:J$5720,'Inst. by Framework &amp; Suppliers'!$B$2:$B$5720,$B$2:$B$5336,'Inst. by Framework &amp; Suppliers'!$A$2:$A$5720,$A644)</f>
        <v>0</v>
      </c>
      <c r="K644" s="24">
        <f>SUMIFS('Inst. by Framework &amp; Suppliers'!K$2:K$5720,'Inst. by Framework &amp; Suppliers'!$B$2:$B$5720,$B$2:$B$5336,'Inst. by Framework &amp; Suppliers'!$A$2:$A$5720,$A644)</f>
        <v>0</v>
      </c>
      <c r="L644" s="23">
        <f t="shared" si="50"/>
        <v>0</v>
      </c>
      <c r="M644" s="1592">
        <f>SUMIFS('South West Spends'!$AH$1:$AH$5018,'South West Spends'!$A$1:$A$5018,'Institution by Framework Totals'!B644,'South West Spends'!$C$1:$C$5018,'Institution by Framework Totals'!A644)</f>
        <v>0</v>
      </c>
      <c r="N644" s="1592">
        <f t="shared" si="51"/>
        <v>0</v>
      </c>
      <c r="O644" s="1592">
        <f t="shared" si="52"/>
        <v>0</v>
      </c>
      <c r="P644" s="1592">
        <f t="shared" si="53"/>
        <v>0</v>
      </c>
      <c r="Q644" s="14">
        <f t="shared" si="54"/>
        <v>0</v>
      </c>
    </row>
    <row r="645" spans="1:17" x14ac:dyDescent="0.2">
      <c r="A645" s="26" t="s">
        <v>130</v>
      </c>
      <c r="B645" s="27" t="s">
        <v>41</v>
      </c>
      <c r="C645" s="141">
        <f>VLOOKUP(B645,'Admin Fees.'!$A$1:$C$46,2,FALSE)</f>
        <v>1.4999999999999999E-2</v>
      </c>
      <c r="D645" s="506">
        <f>SUMIFS('Inst. by Framework &amp; Suppliers'!$D$2:$D$5720,'Inst. by Framework &amp; Suppliers'!$A$2:$A$5720,$A645,'Inst. by Framework &amp; Suppliers'!$B$2:$B$5720,$B645)</f>
        <v>7338.9900000000016</v>
      </c>
      <c r="E645" s="507">
        <f>SUMIFS('Inst. by Framework &amp; Suppliers'!$E$2:$E$5720,'Inst. by Framework &amp; Suppliers'!$A$2:$A$5720,$A645,'Inst. by Framework &amp; Suppliers'!$B$2:$B$5720,$B645)</f>
        <v>311.54999999999995</v>
      </c>
      <c r="F645" s="507">
        <f>SUMIFS('Inst. by Framework &amp; Suppliers'!F$2:F$5720,'Inst. by Framework &amp; Suppliers'!$B$2:$B$5720,$B$2:$B$5336,'Inst. by Framework &amp; Suppliers'!$A$2:$A$5720,$A645)</f>
        <v>0</v>
      </c>
      <c r="G645" s="882">
        <f>SUMIFS('Inst. by Framework &amp; Suppliers'!G$2:G$5720,'Inst. by Framework &amp; Suppliers'!$B$2:$B$5720,$B$2:$B$5336,'Inst. by Framework &amp; Suppliers'!$A$2:$A$5720,$A645)</f>
        <v>0</v>
      </c>
      <c r="H645" s="1444">
        <f>SUMIFS('Inst. by Framework &amp; Suppliers'!H$2:H$5720,'Inst. by Framework &amp; Suppliers'!$B$2:$B$5720,$B$2:$B$5336,'Inst. by Framework &amp; Suppliers'!$A$2:$A$5720,$A645)</f>
        <v>0</v>
      </c>
      <c r="I645" s="1445">
        <f>SUMIFS('Inst. by Framework &amp; Suppliers'!I$2:I$5720,'Inst. by Framework &amp; Suppliers'!$B$2:$B$5720,$B$2:$B$5336,'Inst. by Framework &amp; Suppliers'!$A$2:$A$5720,$A645)</f>
        <v>0</v>
      </c>
      <c r="J645" s="1446">
        <f>SUMIFS('Inst. by Framework &amp; Suppliers'!J$2:J$5720,'Inst. by Framework &amp; Suppliers'!$B$2:$B$5720,$B$2:$B$5336,'Inst. by Framework &amp; Suppliers'!$A$2:$A$5720,$A645)</f>
        <v>0</v>
      </c>
      <c r="K645" s="24">
        <f>SUMIFS('Inst. by Framework &amp; Suppliers'!K$2:K$5720,'Inst. by Framework &amp; Suppliers'!$B$2:$B$5720,$B$2:$B$5336,'Inst. by Framework &amp; Suppliers'!$A$2:$A$5720,$A645)</f>
        <v>0</v>
      </c>
      <c r="L645" s="23">
        <f t="shared" si="50"/>
        <v>0</v>
      </c>
      <c r="M645" s="1592">
        <f>SUMIFS('South West Spends'!$AH$1:$AH$5018,'South West Spends'!$A$1:$A$5018,'Institution by Framework Totals'!B645,'South West Spends'!$C$1:$C$5018,'Institution by Framework Totals'!A645)</f>
        <v>0</v>
      </c>
      <c r="N645" s="1592">
        <f t="shared" si="51"/>
        <v>0</v>
      </c>
      <c r="O645" s="1592">
        <f t="shared" si="52"/>
        <v>0</v>
      </c>
      <c r="P645" s="1592">
        <f t="shared" si="53"/>
        <v>0</v>
      </c>
      <c r="Q645" s="14">
        <f t="shared" si="54"/>
        <v>0</v>
      </c>
    </row>
    <row r="646" spans="1:17" x14ac:dyDescent="0.2">
      <c r="A646" s="26" t="s">
        <v>181</v>
      </c>
      <c r="B646" s="27" t="s">
        <v>41</v>
      </c>
      <c r="C646" s="141">
        <f>VLOOKUP(B646,'Admin Fees.'!$A$1:$C$46,2,FALSE)</f>
        <v>1.4999999999999999E-2</v>
      </c>
      <c r="D646" s="506">
        <f>SUMIFS('Inst. by Framework &amp; Suppliers'!$D$2:$D$5720,'Inst. by Framework &amp; Suppliers'!$A$2:$A$5720,$A646,'Inst. by Framework &amp; Suppliers'!$B$2:$B$5720,$B646)</f>
        <v>1697.39</v>
      </c>
      <c r="E646" s="507">
        <f>SUMIFS('Inst. by Framework &amp; Suppliers'!$E$2:$E$5720,'Inst. by Framework &amp; Suppliers'!$A$2:$A$5720,$A646,'Inst. by Framework &amp; Suppliers'!$B$2:$B$5720,$B646)</f>
        <v>106.26</v>
      </c>
      <c r="F646" s="507">
        <f>SUMIFS('Inst. by Framework &amp; Suppliers'!F$2:F$5720,'Inst. by Framework &amp; Suppliers'!$B$2:$B$5720,$B$2:$B$5336,'Inst. by Framework &amp; Suppliers'!$A$2:$A$5720,$A646)</f>
        <v>0</v>
      </c>
      <c r="G646" s="882">
        <f>SUMIFS('Inst. by Framework &amp; Suppliers'!G$2:G$5720,'Inst. by Framework &amp; Suppliers'!$B$2:$B$5720,$B$2:$B$5336,'Inst. by Framework &amp; Suppliers'!$A$2:$A$5720,$A646)</f>
        <v>0</v>
      </c>
      <c r="H646" s="1444">
        <f>SUMIFS('Inst. by Framework &amp; Suppliers'!H$2:H$5720,'Inst. by Framework &amp; Suppliers'!$B$2:$B$5720,$B$2:$B$5336,'Inst. by Framework &amp; Suppliers'!$A$2:$A$5720,$A646)</f>
        <v>0</v>
      </c>
      <c r="I646" s="1445">
        <f>SUMIFS('Inst. by Framework &amp; Suppliers'!I$2:I$5720,'Inst. by Framework &amp; Suppliers'!$B$2:$B$5720,$B$2:$B$5336,'Inst. by Framework &amp; Suppliers'!$A$2:$A$5720,$A646)</f>
        <v>0</v>
      </c>
      <c r="J646" s="1446">
        <f>SUMIFS('Inst. by Framework &amp; Suppliers'!J$2:J$5720,'Inst. by Framework &amp; Suppliers'!$B$2:$B$5720,$B$2:$B$5336,'Inst. by Framework &amp; Suppliers'!$A$2:$A$5720,$A646)</f>
        <v>0</v>
      </c>
      <c r="K646" s="24">
        <f>SUMIFS('Inst. by Framework &amp; Suppliers'!K$2:K$5720,'Inst. by Framework &amp; Suppliers'!$B$2:$B$5720,$B$2:$B$5336,'Inst. by Framework &amp; Suppliers'!$A$2:$A$5720,$A646)</f>
        <v>0</v>
      </c>
      <c r="L646" s="23">
        <f t="shared" si="50"/>
        <v>0</v>
      </c>
      <c r="M646" s="1592">
        <f>SUMIFS('South West Spends'!$AH$1:$AH$5018,'South West Spends'!$A$1:$A$5018,'Institution by Framework Totals'!B646,'South West Spends'!$C$1:$C$5018,'Institution by Framework Totals'!A646)</f>
        <v>0</v>
      </c>
      <c r="N646" s="1592">
        <f t="shared" si="51"/>
        <v>0</v>
      </c>
      <c r="O646" s="1592">
        <f t="shared" si="52"/>
        <v>0</v>
      </c>
      <c r="P646" s="1592">
        <f t="shared" si="53"/>
        <v>0</v>
      </c>
      <c r="Q646" s="14">
        <f t="shared" si="54"/>
        <v>0</v>
      </c>
    </row>
    <row r="647" spans="1:17" x14ac:dyDescent="0.2">
      <c r="A647" s="26" t="s">
        <v>131</v>
      </c>
      <c r="B647" s="27" t="s">
        <v>41</v>
      </c>
      <c r="C647" s="141">
        <f>VLOOKUP(B647,'Admin Fees.'!$A$1:$C$46,2,FALSE)</f>
        <v>1.4999999999999999E-2</v>
      </c>
      <c r="D647" s="506">
        <f>SUMIFS('Inst. by Framework &amp; Suppliers'!$D$2:$D$5720,'Inst. by Framework &amp; Suppliers'!$A$2:$A$5720,$A647,'Inst. by Framework &amp; Suppliers'!$B$2:$B$5720,$B647)</f>
        <v>11492.899999999998</v>
      </c>
      <c r="E647" s="507">
        <f>SUMIFS('Inst. by Framework &amp; Suppliers'!$E$2:$E$5720,'Inst. by Framework &amp; Suppliers'!$A$2:$A$5720,$A647,'Inst. by Framework &amp; Suppliers'!$B$2:$B$5720,$B647)</f>
        <v>1155</v>
      </c>
      <c r="F647" s="507">
        <f>SUMIFS('Inst. by Framework &amp; Suppliers'!F$2:F$5720,'Inst. by Framework &amp; Suppliers'!$B$2:$B$5720,$B$2:$B$5336,'Inst. by Framework &amp; Suppliers'!$A$2:$A$5720,$A647)</f>
        <v>0</v>
      </c>
      <c r="G647" s="882">
        <f>SUMIFS('Inst. by Framework &amp; Suppliers'!G$2:G$5720,'Inst. by Framework &amp; Suppliers'!$B$2:$B$5720,$B$2:$B$5336,'Inst. by Framework &amp; Suppliers'!$A$2:$A$5720,$A647)</f>
        <v>0</v>
      </c>
      <c r="H647" s="1444">
        <f>SUMIFS('Inst. by Framework &amp; Suppliers'!H$2:H$5720,'Inst. by Framework &amp; Suppliers'!$B$2:$B$5720,$B$2:$B$5336,'Inst. by Framework &amp; Suppliers'!$A$2:$A$5720,$A647)</f>
        <v>0</v>
      </c>
      <c r="I647" s="1445">
        <f>SUMIFS('Inst. by Framework &amp; Suppliers'!I$2:I$5720,'Inst. by Framework &amp; Suppliers'!$B$2:$B$5720,$B$2:$B$5336,'Inst. by Framework &amp; Suppliers'!$A$2:$A$5720,$A647)</f>
        <v>0</v>
      </c>
      <c r="J647" s="1446">
        <f>SUMIFS('Inst. by Framework &amp; Suppliers'!J$2:J$5720,'Inst. by Framework &amp; Suppliers'!$B$2:$B$5720,$B$2:$B$5336,'Inst. by Framework &amp; Suppliers'!$A$2:$A$5720,$A647)</f>
        <v>0</v>
      </c>
      <c r="K647" s="24">
        <f>SUMIFS('Inst. by Framework &amp; Suppliers'!K$2:K$5720,'Inst. by Framework &amp; Suppliers'!$B$2:$B$5720,$B$2:$B$5336,'Inst. by Framework &amp; Suppliers'!$A$2:$A$5720,$A647)</f>
        <v>0</v>
      </c>
      <c r="L647" s="23">
        <f t="shared" si="50"/>
        <v>0</v>
      </c>
      <c r="M647" s="1592">
        <f>SUMIFS('South West Spends'!$AH$1:$AH$5018,'South West Spends'!$A$1:$A$5018,'Institution by Framework Totals'!B647,'South West Spends'!$C$1:$C$5018,'Institution by Framework Totals'!A647)</f>
        <v>0</v>
      </c>
      <c r="N647" s="1592">
        <f t="shared" si="51"/>
        <v>0</v>
      </c>
      <c r="O647" s="1592">
        <f t="shared" si="52"/>
        <v>0</v>
      </c>
      <c r="P647" s="1592">
        <f t="shared" si="53"/>
        <v>0</v>
      </c>
      <c r="Q647" s="14">
        <f t="shared" si="54"/>
        <v>0</v>
      </c>
    </row>
    <row r="648" spans="1:17" x14ac:dyDescent="0.2">
      <c r="A648" s="26" t="s">
        <v>132</v>
      </c>
      <c r="B648" s="27" t="s">
        <v>41</v>
      </c>
      <c r="C648" s="141">
        <f>VLOOKUP(B648,'Admin Fees.'!$A$1:$C$46,2,FALSE)</f>
        <v>1.4999999999999999E-2</v>
      </c>
      <c r="D648" s="506">
        <f>SUMIFS('Inst. by Framework &amp; Suppliers'!$D$2:$D$5720,'Inst. by Framework &amp; Suppliers'!$A$2:$A$5720,$A648,'Inst. by Framework &amp; Suppliers'!$B$2:$B$5720,$B648)</f>
        <v>2034.75</v>
      </c>
      <c r="E648" s="507">
        <f>SUMIFS('Inst. by Framework &amp; Suppliers'!$E$2:$E$5720,'Inst. by Framework &amp; Suppliers'!$A$2:$A$5720,$A648,'Inst. by Framework &amp; Suppliers'!$B$2:$B$5720,$B648)</f>
        <v>0</v>
      </c>
      <c r="F648" s="507">
        <f>SUMIFS('Inst. by Framework &amp; Suppliers'!F$2:F$5720,'Inst. by Framework &amp; Suppliers'!$B$2:$B$5720,$B$2:$B$5336,'Inst. by Framework &amp; Suppliers'!$A$2:$A$5720,$A648)</f>
        <v>0</v>
      </c>
      <c r="G648" s="882">
        <f>SUMIFS('Inst. by Framework &amp; Suppliers'!G$2:G$5720,'Inst. by Framework &amp; Suppliers'!$B$2:$B$5720,$B$2:$B$5336,'Inst. by Framework &amp; Suppliers'!$A$2:$A$5720,$A648)</f>
        <v>0</v>
      </c>
      <c r="H648" s="1444">
        <f>SUMIFS('Inst. by Framework &amp; Suppliers'!H$2:H$5720,'Inst. by Framework &amp; Suppliers'!$B$2:$B$5720,$B$2:$B$5336,'Inst. by Framework &amp; Suppliers'!$A$2:$A$5720,$A648)</f>
        <v>0</v>
      </c>
      <c r="I648" s="1445">
        <f>SUMIFS('Inst. by Framework &amp; Suppliers'!I$2:I$5720,'Inst. by Framework &amp; Suppliers'!$B$2:$B$5720,$B$2:$B$5336,'Inst. by Framework &amp; Suppliers'!$A$2:$A$5720,$A648)</f>
        <v>0</v>
      </c>
      <c r="J648" s="1446">
        <f>SUMIFS('Inst. by Framework &amp; Suppliers'!J$2:J$5720,'Inst. by Framework &amp; Suppliers'!$B$2:$B$5720,$B$2:$B$5336,'Inst. by Framework &amp; Suppliers'!$A$2:$A$5720,$A648)</f>
        <v>0</v>
      </c>
      <c r="K648" s="24">
        <f>SUMIFS('Inst. by Framework &amp; Suppliers'!K$2:K$5720,'Inst. by Framework &amp; Suppliers'!$B$2:$B$5720,$B$2:$B$5336,'Inst. by Framework &amp; Suppliers'!$A$2:$A$5720,$A648)</f>
        <v>0</v>
      </c>
      <c r="L648" s="23">
        <f t="shared" si="50"/>
        <v>0</v>
      </c>
      <c r="M648" s="1592">
        <f>SUMIFS('South West Spends'!$AH$1:$AH$5018,'South West Spends'!$A$1:$A$5018,'Institution by Framework Totals'!B648,'South West Spends'!$C$1:$C$5018,'Institution by Framework Totals'!A648)</f>
        <v>0</v>
      </c>
      <c r="N648" s="1592">
        <f t="shared" si="51"/>
        <v>0</v>
      </c>
      <c r="O648" s="1592">
        <f t="shared" si="52"/>
        <v>0</v>
      </c>
      <c r="P648" s="1592">
        <f t="shared" si="53"/>
        <v>0</v>
      </c>
      <c r="Q648" s="14">
        <f t="shared" si="54"/>
        <v>0</v>
      </c>
    </row>
    <row r="649" spans="1:17" x14ac:dyDescent="0.2">
      <c r="A649" s="26" t="s">
        <v>133</v>
      </c>
      <c r="B649" s="27" t="s">
        <v>41</v>
      </c>
      <c r="C649" s="141">
        <f>VLOOKUP(B649,'Admin Fees.'!$A$1:$C$46,2,FALSE)</f>
        <v>1.4999999999999999E-2</v>
      </c>
      <c r="D649" s="506">
        <f>SUMIFS('Inst. by Framework &amp; Suppliers'!$D$2:$D$5720,'Inst. by Framework &amp; Suppliers'!$A$2:$A$5720,$A649,'Inst. by Framework &amp; Suppliers'!$B$2:$B$5720,$B649)</f>
        <v>7773.8600000000006</v>
      </c>
      <c r="E649" s="507">
        <f>SUMIFS('Inst. by Framework &amp; Suppliers'!$E$2:$E$5720,'Inst. by Framework &amp; Suppliers'!$A$2:$A$5720,$A649,'Inst. by Framework &amp; Suppliers'!$B$2:$B$5720,$B649)</f>
        <v>0</v>
      </c>
      <c r="F649" s="507">
        <f>SUMIFS('Inst. by Framework &amp; Suppliers'!F$2:F$5720,'Inst. by Framework &amp; Suppliers'!$B$2:$B$5720,$B$2:$B$5336,'Inst. by Framework &amp; Suppliers'!$A$2:$A$5720,$A649)</f>
        <v>0</v>
      </c>
      <c r="G649" s="882">
        <f>SUMIFS('Inst. by Framework &amp; Suppliers'!G$2:G$5720,'Inst. by Framework &amp; Suppliers'!$B$2:$B$5720,$B$2:$B$5336,'Inst. by Framework &amp; Suppliers'!$A$2:$A$5720,$A649)</f>
        <v>0</v>
      </c>
      <c r="H649" s="1444">
        <f>SUMIFS('Inst. by Framework &amp; Suppliers'!H$2:H$5720,'Inst. by Framework &amp; Suppliers'!$B$2:$B$5720,$B$2:$B$5336,'Inst. by Framework &amp; Suppliers'!$A$2:$A$5720,$A649)</f>
        <v>0</v>
      </c>
      <c r="I649" s="1445">
        <f>SUMIFS('Inst. by Framework &amp; Suppliers'!I$2:I$5720,'Inst. by Framework &amp; Suppliers'!$B$2:$B$5720,$B$2:$B$5336,'Inst. by Framework &amp; Suppliers'!$A$2:$A$5720,$A649)</f>
        <v>0</v>
      </c>
      <c r="J649" s="1446">
        <f>SUMIFS('Inst. by Framework &amp; Suppliers'!J$2:J$5720,'Inst. by Framework &amp; Suppliers'!$B$2:$B$5720,$B$2:$B$5336,'Inst. by Framework &amp; Suppliers'!$A$2:$A$5720,$A649)</f>
        <v>0</v>
      </c>
      <c r="K649" s="24">
        <f>SUMIFS('Inst. by Framework &amp; Suppliers'!K$2:K$5720,'Inst. by Framework &amp; Suppliers'!$B$2:$B$5720,$B$2:$B$5336,'Inst. by Framework &amp; Suppliers'!$A$2:$A$5720,$A649)</f>
        <v>0</v>
      </c>
      <c r="L649" s="23">
        <f t="shared" si="50"/>
        <v>0</v>
      </c>
      <c r="M649" s="1592">
        <f>SUMIFS('South West Spends'!$AH$1:$AH$5018,'South West Spends'!$A$1:$A$5018,'Institution by Framework Totals'!B649,'South West Spends'!$C$1:$C$5018,'Institution by Framework Totals'!A649)</f>
        <v>0</v>
      </c>
      <c r="N649" s="1592">
        <f t="shared" si="51"/>
        <v>0</v>
      </c>
      <c r="O649" s="1592">
        <f t="shared" si="52"/>
        <v>0</v>
      </c>
      <c r="P649" s="1592">
        <f t="shared" si="53"/>
        <v>0</v>
      </c>
      <c r="Q649" s="14">
        <f t="shared" si="54"/>
        <v>0</v>
      </c>
    </row>
    <row r="650" spans="1:17" x14ac:dyDescent="0.2">
      <c r="A650" s="26" t="s">
        <v>134</v>
      </c>
      <c r="B650" s="27" t="s">
        <v>41</v>
      </c>
      <c r="C650" s="141">
        <f>VLOOKUP(B650,'Admin Fees.'!$A$1:$C$46,2,FALSE)</f>
        <v>1.4999999999999999E-2</v>
      </c>
      <c r="D650" s="506">
        <f>SUMIFS('Inst. by Framework &amp; Suppliers'!$D$2:$D$5720,'Inst. by Framework &amp; Suppliers'!$A$2:$A$5720,$A650,'Inst. by Framework &amp; Suppliers'!$B$2:$B$5720,$B650)</f>
        <v>8219.369999999999</v>
      </c>
      <c r="E650" s="507">
        <f>SUMIFS('Inst. by Framework &amp; Suppliers'!$E$2:$E$5720,'Inst. by Framework &amp; Suppliers'!$A$2:$A$5720,$A650,'Inst. by Framework &amp; Suppliers'!$B$2:$B$5720,$B650)</f>
        <v>1933.2900000000004</v>
      </c>
      <c r="F650" s="507">
        <f>SUMIFS('Inst. by Framework &amp; Suppliers'!F$2:F$5720,'Inst. by Framework &amp; Suppliers'!$B$2:$B$5720,$B$2:$B$5336,'Inst. by Framework &amp; Suppliers'!$A$2:$A$5720,$A650)</f>
        <v>0</v>
      </c>
      <c r="G650" s="882">
        <f>SUMIFS('Inst. by Framework &amp; Suppliers'!G$2:G$5720,'Inst. by Framework &amp; Suppliers'!$B$2:$B$5720,$B$2:$B$5336,'Inst. by Framework &amp; Suppliers'!$A$2:$A$5720,$A650)</f>
        <v>0</v>
      </c>
      <c r="H650" s="1444">
        <f>SUMIFS('Inst. by Framework &amp; Suppliers'!H$2:H$5720,'Inst. by Framework &amp; Suppliers'!$B$2:$B$5720,$B$2:$B$5336,'Inst. by Framework &amp; Suppliers'!$A$2:$A$5720,$A650)</f>
        <v>0</v>
      </c>
      <c r="I650" s="1445">
        <f>SUMIFS('Inst. by Framework &amp; Suppliers'!I$2:I$5720,'Inst. by Framework &amp; Suppliers'!$B$2:$B$5720,$B$2:$B$5336,'Inst. by Framework &amp; Suppliers'!$A$2:$A$5720,$A650)</f>
        <v>0</v>
      </c>
      <c r="J650" s="1446">
        <f>SUMIFS('Inst. by Framework &amp; Suppliers'!J$2:J$5720,'Inst. by Framework &amp; Suppliers'!$B$2:$B$5720,$B$2:$B$5336,'Inst. by Framework &amp; Suppliers'!$A$2:$A$5720,$A650)</f>
        <v>0</v>
      </c>
      <c r="K650" s="24">
        <f>SUMIFS('Inst. by Framework &amp; Suppliers'!K$2:K$5720,'Inst. by Framework &amp; Suppliers'!$B$2:$B$5720,$B$2:$B$5336,'Inst. by Framework &amp; Suppliers'!$A$2:$A$5720,$A650)</f>
        <v>0</v>
      </c>
      <c r="L650" s="23">
        <f t="shared" si="50"/>
        <v>0</v>
      </c>
      <c r="M650" s="1592">
        <f>SUMIFS('South West Spends'!$AH$1:$AH$5018,'South West Spends'!$A$1:$A$5018,'Institution by Framework Totals'!B650,'South West Spends'!$C$1:$C$5018,'Institution by Framework Totals'!A650)</f>
        <v>0</v>
      </c>
      <c r="N650" s="1592">
        <f t="shared" si="51"/>
        <v>0</v>
      </c>
      <c r="O650" s="1592">
        <f t="shared" si="52"/>
        <v>0</v>
      </c>
      <c r="P650" s="1592">
        <f t="shared" si="53"/>
        <v>0</v>
      </c>
      <c r="Q650" s="14">
        <f t="shared" si="54"/>
        <v>0</v>
      </c>
    </row>
    <row r="651" spans="1:17" x14ac:dyDescent="0.2">
      <c r="A651" s="26" t="s">
        <v>135</v>
      </c>
      <c r="B651" s="27" t="s">
        <v>41</v>
      </c>
      <c r="C651" s="141">
        <f>VLOOKUP(B651,'Admin Fees.'!$A$1:$C$46,2,FALSE)</f>
        <v>1.4999999999999999E-2</v>
      </c>
      <c r="D651" s="506">
        <f>SUMIFS('Inst. by Framework &amp; Suppliers'!$D$2:$D$5720,'Inst. by Framework &amp; Suppliers'!$A$2:$A$5720,$A651,'Inst. by Framework &amp; Suppliers'!$B$2:$B$5720,$B651)</f>
        <v>127.94000000000001</v>
      </c>
      <c r="E651" s="507">
        <f>SUMIFS('Inst. by Framework &amp; Suppliers'!$E$2:$E$5720,'Inst. by Framework &amp; Suppliers'!$A$2:$A$5720,$A651,'Inst. by Framework &amp; Suppliers'!$B$2:$B$5720,$B651)</f>
        <v>0</v>
      </c>
      <c r="F651" s="507">
        <f>SUMIFS('Inst. by Framework &amp; Suppliers'!F$2:F$5720,'Inst. by Framework &amp; Suppliers'!$B$2:$B$5720,$B$2:$B$5336,'Inst. by Framework &amp; Suppliers'!$A$2:$A$5720,$A651)</f>
        <v>0</v>
      </c>
      <c r="G651" s="882">
        <f>SUMIFS('Inst. by Framework &amp; Suppliers'!G$2:G$5720,'Inst. by Framework &amp; Suppliers'!$B$2:$B$5720,$B$2:$B$5336,'Inst. by Framework &amp; Suppliers'!$A$2:$A$5720,$A651)</f>
        <v>0</v>
      </c>
      <c r="H651" s="1444">
        <f>SUMIFS('Inst. by Framework &amp; Suppliers'!H$2:H$5720,'Inst. by Framework &amp; Suppliers'!$B$2:$B$5720,$B$2:$B$5336,'Inst. by Framework &amp; Suppliers'!$A$2:$A$5720,$A651)</f>
        <v>0</v>
      </c>
      <c r="I651" s="1445">
        <f>SUMIFS('Inst. by Framework &amp; Suppliers'!I$2:I$5720,'Inst. by Framework &amp; Suppliers'!$B$2:$B$5720,$B$2:$B$5336,'Inst. by Framework &amp; Suppliers'!$A$2:$A$5720,$A651)</f>
        <v>0</v>
      </c>
      <c r="J651" s="1446">
        <f>SUMIFS('Inst. by Framework &amp; Suppliers'!J$2:J$5720,'Inst. by Framework &amp; Suppliers'!$B$2:$B$5720,$B$2:$B$5336,'Inst. by Framework &amp; Suppliers'!$A$2:$A$5720,$A651)</f>
        <v>0</v>
      </c>
      <c r="K651" s="24">
        <f>SUMIFS('Inst. by Framework &amp; Suppliers'!K$2:K$5720,'Inst. by Framework &amp; Suppliers'!$B$2:$B$5720,$B$2:$B$5336,'Inst. by Framework &amp; Suppliers'!$A$2:$A$5720,$A651)</f>
        <v>0</v>
      </c>
      <c r="L651" s="23">
        <f t="shared" si="50"/>
        <v>0</v>
      </c>
      <c r="M651" s="1592">
        <f>SUMIFS('South West Spends'!$AH$1:$AH$5018,'South West Spends'!$A$1:$A$5018,'Institution by Framework Totals'!B651,'South West Spends'!$C$1:$C$5018,'Institution by Framework Totals'!A651)</f>
        <v>0</v>
      </c>
      <c r="N651" s="1592">
        <f t="shared" si="51"/>
        <v>0</v>
      </c>
      <c r="O651" s="1592">
        <f t="shared" si="52"/>
        <v>0</v>
      </c>
      <c r="P651" s="1592">
        <f t="shared" si="53"/>
        <v>0</v>
      </c>
      <c r="Q651" s="14">
        <f t="shared" si="54"/>
        <v>0</v>
      </c>
    </row>
    <row r="652" spans="1:17" x14ac:dyDescent="0.2">
      <c r="A652" s="26" t="s">
        <v>175</v>
      </c>
      <c r="B652" s="27" t="s">
        <v>41</v>
      </c>
      <c r="C652" s="141">
        <f>VLOOKUP(B652,'Admin Fees.'!$A$1:$C$46,2,FALSE)</f>
        <v>1.4999999999999999E-2</v>
      </c>
      <c r="D652" s="506">
        <f>SUMIFS('Inst. by Framework &amp; Suppliers'!$D$2:$D$5720,'Inst. by Framework &amp; Suppliers'!$A$2:$A$5720,$A652,'Inst. by Framework &amp; Suppliers'!$B$2:$B$5720,$B652)</f>
        <v>1768.8700000000001</v>
      </c>
      <c r="E652" s="507">
        <f>SUMIFS('Inst. by Framework &amp; Suppliers'!$E$2:$E$5720,'Inst. by Framework &amp; Suppliers'!$A$2:$A$5720,$A652,'Inst. by Framework &amp; Suppliers'!$B$2:$B$5720,$B652)</f>
        <v>234.07</v>
      </c>
      <c r="F652" s="507">
        <f>SUMIFS('Inst. by Framework &amp; Suppliers'!F$2:F$5720,'Inst. by Framework &amp; Suppliers'!$B$2:$B$5720,$B$2:$B$5336,'Inst. by Framework &amp; Suppliers'!$A$2:$A$5720,$A652)</f>
        <v>0</v>
      </c>
      <c r="G652" s="882">
        <f>SUMIFS('Inst. by Framework &amp; Suppliers'!G$2:G$5720,'Inst. by Framework &amp; Suppliers'!$B$2:$B$5720,$B$2:$B$5336,'Inst. by Framework &amp; Suppliers'!$A$2:$A$5720,$A652)</f>
        <v>0</v>
      </c>
      <c r="H652" s="1444">
        <f>SUMIFS('Inst. by Framework &amp; Suppliers'!H$2:H$5720,'Inst. by Framework &amp; Suppliers'!$B$2:$B$5720,$B$2:$B$5336,'Inst. by Framework &amp; Suppliers'!$A$2:$A$5720,$A652)</f>
        <v>0</v>
      </c>
      <c r="I652" s="1445">
        <f>SUMIFS('Inst. by Framework &amp; Suppliers'!I$2:I$5720,'Inst. by Framework &amp; Suppliers'!$B$2:$B$5720,$B$2:$B$5336,'Inst. by Framework &amp; Suppliers'!$A$2:$A$5720,$A652)</f>
        <v>0</v>
      </c>
      <c r="J652" s="1446">
        <f>SUMIFS('Inst. by Framework &amp; Suppliers'!J$2:J$5720,'Inst. by Framework &amp; Suppliers'!$B$2:$B$5720,$B$2:$B$5336,'Inst. by Framework &amp; Suppliers'!$A$2:$A$5720,$A652)</f>
        <v>0</v>
      </c>
      <c r="K652" s="24">
        <f>SUMIFS('Inst. by Framework &amp; Suppliers'!K$2:K$5720,'Inst. by Framework &amp; Suppliers'!$B$2:$B$5720,$B$2:$B$5336,'Inst. by Framework &amp; Suppliers'!$A$2:$A$5720,$A652)</f>
        <v>0</v>
      </c>
      <c r="L652" s="23">
        <f t="shared" si="50"/>
        <v>0</v>
      </c>
      <c r="M652" s="1592">
        <f>SUMIFS('South West Spends'!$AH$1:$AH$5018,'South West Spends'!$A$1:$A$5018,'Institution by Framework Totals'!B652,'South West Spends'!$C$1:$C$5018,'Institution by Framework Totals'!A652)</f>
        <v>0</v>
      </c>
      <c r="N652" s="1592">
        <f t="shared" si="51"/>
        <v>0</v>
      </c>
      <c r="O652" s="1592">
        <f t="shared" si="52"/>
        <v>0</v>
      </c>
      <c r="P652" s="1592">
        <f t="shared" si="53"/>
        <v>0</v>
      </c>
      <c r="Q652" s="14">
        <f t="shared" si="54"/>
        <v>0</v>
      </c>
    </row>
    <row r="653" spans="1:17" x14ac:dyDescent="0.2">
      <c r="A653" s="26" t="s">
        <v>182</v>
      </c>
      <c r="B653" s="27" t="s">
        <v>41</v>
      </c>
      <c r="C653" s="141">
        <f>VLOOKUP(B653,'Admin Fees.'!$A$1:$C$46,2,FALSE)</f>
        <v>1.4999999999999999E-2</v>
      </c>
      <c r="D653" s="506">
        <f>SUMIFS('Inst. by Framework &amp; Suppliers'!$D$2:$D$5720,'Inst. by Framework &amp; Suppliers'!$A$2:$A$5720,$A653,'Inst. by Framework &amp; Suppliers'!$B$2:$B$5720,$B653)</f>
        <v>11770.13</v>
      </c>
      <c r="E653" s="507">
        <f>SUMIFS('Inst. by Framework &amp; Suppliers'!$E$2:$E$5720,'Inst. by Framework &amp; Suppliers'!$A$2:$A$5720,$A653,'Inst. by Framework &amp; Suppliers'!$B$2:$B$5720,$B653)</f>
        <v>695.26</v>
      </c>
      <c r="F653" s="507">
        <f>SUMIFS('Inst. by Framework &amp; Suppliers'!F$2:F$5720,'Inst. by Framework &amp; Suppliers'!$B$2:$B$5720,$B$2:$B$5336,'Inst. by Framework &amp; Suppliers'!$A$2:$A$5720,$A653)</f>
        <v>0</v>
      </c>
      <c r="G653" s="882">
        <f>SUMIFS('Inst. by Framework &amp; Suppliers'!G$2:G$5720,'Inst. by Framework &amp; Suppliers'!$B$2:$B$5720,$B$2:$B$5336,'Inst. by Framework &amp; Suppliers'!$A$2:$A$5720,$A653)</f>
        <v>0</v>
      </c>
      <c r="H653" s="1444">
        <f>SUMIFS('Inst. by Framework &amp; Suppliers'!H$2:H$5720,'Inst. by Framework &amp; Suppliers'!$B$2:$B$5720,$B$2:$B$5336,'Inst. by Framework &amp; Suppliers'!$A$2:$A$5720,$A653)</f>
        <v>0</v>
      </c>
      <c r="I653" s="1445">
        <f>SUMIFS('Inst. by Framework &amp; Suppliers'!I$2:I$5720,'Inst. by Framework &amp; Suppliers'!$B$2:$B$5720,$B$2:$B$5336,'Inst. by Framework &amp; Suppliers'!$A$2:$A$5720,$A653)</f>
        <v>0</v>
      </c>
      <c r="J653" s="1446">
        <f>SUMIFS('Inst. by Framework &amp; Suppliers'!J$2:J$5720,'Inst. by Framework &amp; Suppliers'!$B$2:$B$5720,$B$2:$B$5336,'Inst. by Framework &amp; Suppliers'!$A$2:$A$5720,$A653)</f>
        <v>0</v>
      </c>
      <c r="K653" s="24">
        <f>SUMIFS('Inst. by Framework &amp; Suppliers'!K$2:K$5720,'Inst. by Framework &amp; Suppliers'!$B$2:$B$5720,$B$2:$B$5336,'Inst. by Framework &amp; Suppliers'!$A$2:$A$5720,$A653)</f>
        <v>0</v>
      </c>
      <c r="L653" s="23">
        <f t="shared" si="50"/>
        <v>0</v>
      </c>
      <c r="M653" s="1592">
        <f>SUMIFS('South West Spends'!$AH$1:$AH$5018,'South West Spends'!$A$1:$A$5018,'Institution by Framework Totals'!B653,'South West Spends'!$C$1:$C$5018,'Institution by Framework Totals'!A653)</f>
        <v>0</v>
      </c>
      <c r="N653" s="1592">
        <f t="shared" si="51"/>
        <v>0</v>
      </c>
      <c r="O653" s="1592">
        <f t="shared" si="52"/>
        <v>0</v>
      </c>
      <c r="P653" s="1592">
        <f t="shared" si="53"/>
        <v>0</v>
      </c>
      <c r="Q653" s="14">
        <f t="shared" si="54"/>
        <v>0</v>
      </c>
    </row>
    <row r="654" spans="1:17" x14ac:dyDescent="0.2">
      <c r="A654" s="26" t="s">
        <v>136</v>
      </c>
      <c r="B654" s="27" t="s">
        <v>41</v>
      </c>
      <c r="C654" s="141">
        <f>VLOOKUP(B654,'Admin Fees.'!$A$1:$C$46,2,FALSE)</f>
        <v>1.4999999999999999E-2</v>
      </c>
      <c r="D654" s="506">
        <f>SUMIFS('Inst. by Framework &amp; Suppliers'!$D$2:$D$5720,'Inst. by Framework &amp; Suppliers'!$A$2:$A$5720,$A654,'Inst. by Framework &amp; Suppliers'!$B$2:$B$5720,$B654)</f>
        <v>5297.6</v>
      </c>
      <c r="E654" s="507">
        <f>SUMIFS('Inst. by Framework &amp; Suppliers'!$E$2:$E$5720,'Inst. by Framework &amp; Suppliers'!$A$2:$A$5720,$A654,'Inst. by Framework &amp; Suppliers'!$B$2:$B$5720,$B654)</f>
        <v>266.09000000000003</v>
      </c>
      <c r="F654" s="507">
        <f>SUMIFS('Inst. by Framework &amp; Suppliers'!F$2:F$5720,'Inst. by Framework &amp; Suppliers'!$B$2:$B$5720,$B$2:$B$5336,'Inst. by Framework &amp; Suppliers'!$A$2:$A$5720,$A654)</f>
        <v>0</v>
      </c>
      <c r="G654" s="882">
        <f>SUMIFS('Inst. by Framework &amp; Suppliers'!G$2:G$5720,'Inst. by Framework &amp; Suppliers'!$B$2:$B$5720,$B$2:$B$5336,'Inst. by Framework &amp; Suppliers'!$A$2:$A$5720,$A654)</f>
        <v>0</v>
      </c>
      <c r="H654" s="1444">
        <f>SUMIFS('Inst. by Framework &amp; Suppliers'!H$2:H$5720,'Inst. by Framework &amp; Suppliers'!$B$2:$B$5720,$B$2:$B$5336,'Inst. by Framework &amp; Suppliers'!$A$2:$A$5720,$A654)</f>
        <v>0</v>
      </c>
      <c r="I654" s="1445">
        <f>SUMIFS('Inst. by Framework &amp; Suppliers'!I$2:I$5720,'Inst. by Framework &amp; Suppliers'!$B$2:$B$5720,$B$2:$B$5336,'Inst. by Framework &amp; Suppliers'!$A$2:$A$5720,$A654)</f>
        <v>0</v>
      </c>
      <c r="J654" s="1446">
        <f>SUMIFS('Inst. by Framework &amp; Suppliers'!J$2:J$5720,'Inst. by Framework &amp; Suppliers'!$B$2:$B$5720,$B$2:$B$5336,'Inst. by Framework &amp; Suppliers'!$A$2:$A$5720,$A654)</f>
        <v>0</v>
      </c>
      <c r="K654" s="24">
        <f>SUMIFS('Inst. by Framework &amp; Suppliers'!K$2:K$5720,'Inst. by Framework &amp; Suppliers'!$B$2:$B$5720,$B$2:$B$5336,'Inst. by Framework &amp; Suppliers'!$A$2:$A$5720,$A654)</f>
        <v>0</v>
      </c>
      <c r="L654" s="23">
        <f t="shared" si="50"/>
        <v>0</v>
      </c>
      <c r="M654" s="1592">
        <f>SUMIFS('South West Spends'!$AH$1:$AH$5018,'South West Spends'!$A$1:$A$5018,'Institution by Framework Totals'!B654,'South West Spends'!$C$1:$C$5018,'Institution by Framework Totals'!A654)</f>
        <v>0</v>
      </c>
      <c r="N654" s="1592">
        <f t="shared" si="51"/>
        <v>0</v>
      </c>
      <c r="O654" s="1592">
        <f t="shared" si="52"/>
        <v>0</v>
      </c>
      <c r="P654" s="1592">
        <f t="shared" si="53"/>
        <v>0</v>
      </c>
      <c r="Q654" s="14">
        <f t="shared" si="54"/>
        <v>0</v>
      </c>
    </row>
    <row r="655" spans="1:17" x14ac:dyDescent="0.2">
      <c r="A655" s="26" t="s">
        <v>183</v>
      </c>
      <c r="B655" s="27" t="s">
        <v>41</v>
      </c>
      <c r="C655" s="141">
        <f>VLOOKUP(B655,'Admin Fees.'!$A$1:$C$46,2,FALSE)</f>
        <v>1.4999999999999999E-2</v>
      </c>
      <c r="D655" s="506">
        <f>SUMIFS('Inst. by Framework &amp; Suppliers'!$D$2:$D$5720,'Inst. by Framework &amp; Suppliers'!$A$2:$A$5720,$A655,'Inst. by Framework &amp; Suppliers'!$B$2:$B$5720,$B655)</f>
        <v>203.98000000000002</v>
      </c>
      <c r="E655" s="507">
        <f>SUMIFS('Inst. by Framework &amp; Suppliers'!$E$2:$E$5720,'Inst. by Framework &amp; Suppliers'!$A$2:$A$5720,$A655,'Inst. by Framework &amp; Suppliers'!$B$2:$B$5720,$B655)</f>
        <v>19.98</v>
      </c>
      <c r="F655" s="507">
        <f>SUMIFS('Inst. by Framework &amp; Suppliers'!F$2:F$5720,'Inst. by Framework &amp; Suppliers'!$B$2:$B$5720,$B$2:$B$5336,'Inst. by Framework &amp; Suppliers'!$A$2:$A$5720,$A655)</f>
        <v>0</v>
      </c>
      <c r="G655" s="882">
        <f>SUMIFS('Inst. by Framework &amp; Suppliers'!G$2:G$5720,'Inst. by Framework &amp; Suppliers'!$B$2:$B$5720,$B$2:$B$5336,'Inst. by Framework &amp; Suppliers'!$A$2:$A$5720,$A655)</f>
        <v>0</v>
      </c>
      <c r="H655" s="1444">
        <f>SUMIFS('Inst. by Framework &amp; Suppliers'!H$2:H$5720,'Inst. by Framework &amp; Suppliers'!$B$2:$B$5720,$B$2:$B$5336,'Inst. by Framework &amp; Suppliers'!$A$2:$A$5720,$A655)</f>
        <v>0</v>
      </c>
      <c r="I655" s="1445">
        <f>SUMIFS('Inst. by Framework &amp; Suppliers'!I$2:I$5720,'Inst. by Framework &amp; Suppliers'!$B$2:$B$5720,$B$2:$B$5336,'Inst. by Framework &amp; Suppliers'!$A$2:$A$5720,$A655)</f>
        <v>0</v>
      </c>
      <c r="J655" s="1446">
        <f>SUMIFS('Inst. by Framework &amp; Suppliers'!J$2:J$5720,'Inst. by Framework &amp; Suppliers'!$B$2:$B$5720,$B$2:$B$5336,'Inst. by Framework &amp; Suppliers'!$A$2:$A$5720,$A655)</f>
        <v>0</v>
      </c>
      <c r="K655" s="24">
        <f>SUMIFS('Inst. by Framework &amp; Suppliers'!K$2:K$5720,'Inst. by Framework &amp; Suppliers'!$B$2:$B$5720,$B$2:$B$5336,'Inst. by Framework &amp; Suppliers'!$A$2:$A$5720,$A655)</f>
        <v>0</v>
      </c>
      <c r="L655" s="23">
        <f t="shared" si="50"/>
        <v>0</v>
      </c>
      <c r="M655" s="1592">
        <f>SUMIFS('South West Spends'!$AH$1:$AH$5018,'South West Spends'!$A$1:$A$5018,'Institution by Framework Totals'!B655,'South West Spends'!$C$1:$C$5018,'Institution by Framework Totals'!A655)</f>
        <v>0</v>
      </c>
      <c r="N655" s="1592">
        <f t="shared" si="51"/>
        <v>0</v>
      </c>
      <c r="O655" s="1592">
        <f t="shared" si="52"/>
        <v>0</v>
      </c>
      <c r="P655" s="1592">
        <f t="shared" si="53"/>
        <v>0</v>
      </c>
      <c r="Q655" s="14">
        <f t="shared" si="54"/>
        <v>0</v>
      </c>
    </row>
    <row r="656" spans="1:17" x14ac:dyDescent="0.2">
      <c r="A656" s="26" t="s">
        <v>184</v>
      </c>
      <c r="B656" s="27" t="s">
        <v>41</v>
      </c>
      <c r="C656" s="141">
        <f>VLOOKUP(B656,'Admin Fees.'!$A$1:$C$46,2,FALSE)</f>
        <v>1.4999999999999999E-2</v>
      </c>
      <c r="D656" s="506">
        <f>SUMIFS('Inst. by Framework &amp; Suppliers'!$D$2:$D$5720,'Inst. by Framework &amp; Suppliers'!$A$2:$A$5720,$A656,'Inst. by Framework &amp; Suppliers'!$B$2:$B$5720,$B656)</f>
        <v>1373.74</v>
      </c>
      <c r="E656" s="507">
        <f>SUMIFS('Inst. by Framework &amp; Suppliers'!$E$2:$E$5720,'Inst. by Framework &amp; Suppliers'!$A$2:$A$5720,$A656,'Inst. by Framework &amp; Suppliers'!$B$2:$B$5720,$B656)</f>
        <v>0</v>
      </c>
      <c r="F656" s="507">
        <f>SUMIFS('Inst. by Framework &amp; Suppliers'!F$2:F$5720,'Inst. by Framework &amp; Suppliers'!$B$2:$B$5720,$B$2:$B$5336,'Inst. by Framework &amp; Suppliers'!$A$2:$A$5720,$A656)</f>
        <v>0</v>
      </c>
      <c r="G656" s="882">
        <f>SUMIFS('Inst. by Framework &amp; Suppliers'!G$2:G$5720,'Inst. by Framework &amp; Suppliers'!$B$2:$B$5720,$B$2:$B$5336,'Inst. by Framework &amp; Suppliers'!$A$2:$A$5720,$A656)</f>
        <v>0</v>
      </c>
      <c r="H656" s="1444">
        <f>SUMIFS('Inst. by Framework &amp; Suppliers'!H$2:H$5720,'Inst. by Framework &amp; Suppliers'!$B$2:$B$5720,$B$2:$B$5336,'Inst. by Framework &amp; Suppliers'!$A$2:$A$5720,$A656)</f>
        <v>0</v>
      </c>
      <c r="I656" s="1445">
        <f>SUMIFS('Inst. by Framework &amp; Suppliers'!I$2:I$5720,'Inst. by Framework &amp; Suppliers'!$B$2:$B$5720,$B$2:$B$5336,'Inst. by Framework &amp; Suppliers'!$A$2:$A$5720,$A656)</f>
        <v>0</v>
      </c>
      <c r="J656" s="1446">
        <f>SUMIFS('Inst. by Framework &amp; Suppliers'!J$2:J$5720,'Inst. by Framework &amp; Suppliers'!$B$2:$B$5720,$B$2:$B$5336,'Inst. by Framework &amp; Suppliers'!$A$2:$A$5720,$A656)</f>
        <v>0</v>
      </c>
      <c r="K656" s="24">
        <f>SUMIFS('Inst. by Framework &amp; Suppliers'!K$2:K$5720,'Inst. by Framework &amp; Suppliers'!$B$2:$B$5720,$B$2:$B$5336,'Inst. by Framework &amp; Suppliers'!$A$2:$A$5720,$A656)</f>
        <v>0</v>
      </c>
      <c r="L656" s="23">
        <f t="shared" si="50"/>
        <v>0</v>
      </c>
      <c r="M656" s="1592">
        <f>SUMIFS('South West Spends'!$AH$1:$AH$5018,'South West Spends'!$A$1:$A$5018,'Institution by Framework Totals'!B656,'South West Spends'!$C$1:$C$5018,'Institution by Framework Totals'!A656)</f>
        <v>0</v>
      </c>
      <c r="N656" s="1592">
        <f t="shared" si="51"/>
        <v>0</v>
      </c>
      <c r="O656" s="1592">
        <f t="shared" si="52"/>
        <v>0</v>
      </c>
      <c r="P656" s="1592">
        <f t="shared" si="53"/>
        <v>0</v>
      </c>
      <c r="Q656" s="14">
        <f t="shared" si="54"/>
        <v>0</v>
      </c>
    </row>
    <row r="657" spans="1:17" x14ac:dyDescent="0.2">
      <c r="A657" s="26" t="s">
        <v>137</v>
      </c>
      <c r="B657" s="27" t="s">
        <v>41</v>
      </c>
      <c r="C657" s="141">
        <f>VLOOKUP(B657,'Admin Fees.'!$A$1:$C$46,2,FALSE)</f>
        <v>1.4999999999999999E-2</v>
      </c>
      <c r="D657" s="506">
        <f>SUMIFS('Inst. by Framework &amp; Suppliers'!$D$2:$D$5720,'Inst. by Framework &amp; Suppliers'!$A$2:$A$5720,$A657,'Inst. by Framework &amp; Suppliers'!$B$2:$B$5720,$B657)</f>
        <v>1943.6000000000006</v>
      </c>
      <c r="E657" s="507">
        <f>SUMIFS('Inst. by Framework &amp; Suppliers'!$E$2:$E$5720,'Inst. by Framework &amp; Suppliers'!$A$2:$A$5720,$A657,'Inst. by Framework &amp; Suppliers'!$B$2:$B$5720,$B657)</f>
        <v>25.86</v>
      </c>
      <c r="F657" s="507">
        <f>SUMIFS('Inst. by Framework &amp; Suppliers'!F$2:F$5720,'Inst. by Framework &amp; Suppliers'!$B$2:$B$5720,$B$2:$B$5336,'Inst. by Framework &amp; Suppliers'!$A$2:$A$5720,$A657)</f>
        <v>0</v>
      </c>
      <c r="G657" s="882">
        <f>SUMIFS('Inst. by Framework &amp; Suppliers'!G$2:G$5720,'Inst. by Framework &amp; Suppliers'!$B$2:$B$5720,$B$2:$B$5336,'Inst. by Framework &amp; Suppliers'!$A$2:$A$5720,$A657)</f>
        <v>0</v>
      </c>
      <c r="H657" s="1444">
        <f>SUMIFS('Inst. by Framework &amp; Suppliers'!H$2:H$5720,'Inst. by Framework &amp; Suppliers'!$B$2:$B$5720,$B$2:$B$5336,'Inst. by Framework &amp; Suppliers'!$A$2:$A$5720,$A657)</f>
        <v>0</v>
      </c>
      <c r="I657" s="1445">
        <f>SUMIFS('Inst. by Framework &amp; Suppliers'!I$2:I$5720,'Inst. by Framework &amp; Suppliers'!$B$2:$B$5720,$B$2:$B$5336,'Inst. by Framework &amp; Suppliers'!$A$2:$A$5720,$A657)</f>
        <v>0</v>
      </c>
      <c r="J657" s="1446">
        <f>SUMIFS('Inst. by Framework &amp; Suppliers'!J$2:J$5720,'Inst. by Framework &amp; Suppliers'!$B$2:$B$5720,$B$2:$B$5336,'Inst. by Framework &amp; Suppliers'!$A$2:$A$5720,$A657)</f>
        <v>0</v>
      </c>
      <c r="K657" s="24">
        <f>SUMIFS('Inst. by Framework &amp; Suppliers'!K$2:K$5720,'Inst. by Framework &amp; Suppliers'!$B$2:$B$5720,$B$2:$B$5336,'Inst. by Framework &amp; Suppliers'!$A$2:$A$5720,$A657)</f>
        <v>0</v>
      </c>
      <c r="L657" s="23">
        <f t="shared" si="50"/>
        <v>0</v>
      </c>
      <c r="M657" s="1592">
        <f>SUMIFS('South West Spends'!$AH$1:$AH$5018,'South West Spends'!$A$1:$A$5018,'Institution by Framework Totals'!B657,'South West Spends'!$C$1:$C$5018,'Institution by Framework Totals'!A657)</f>
        <v>0</v>
      </c>
      <c r="N657" s="1592">
        <f t="shared" si="51"/>
        <v>0</v>
      </c>
      <c r="O657" s="1592">
        <f t="shared" si="52"/>
        <v>0</v>
      </c>
      <c r="P657" s="1592">
        <f t="shared" si="53"/>
        <v>0</v>
      </c>
      <c r="Q657" s="14">
        <f t="shared" si="54"/>
        <v>0</v>
      </c>
    </row>
    <row r="658" spans="1:17" x14ac:dyDescent="0.2">
      <c r="A658" s="26" t="s">
        <v>138</v>
      </c>
      <c r="B658" s="27" t="s">
        <v>41</v>
      </c>
      <c r="C658" s="141">
        <f>VLOOKUP(B658,'Admin Fees.'!$A$1:$C$46,2,FALSE)</f>
        <v>1.4999999999999999E-2</v>
      </c>
      <c r="D658" s="506">
        <f>SUMIFS('Inst. by Framework &amp; Suppliers'!$D$2:$D$5720,'Inst. by Framework &amp; Suppliers'!$A$2:$A$5720,$A658,'Inst. by Framework &amp; Suppliers'!$B$2:$B$5720,$B658)</f>
        <v>110.76000000000002</v>
      </c>
      <c r="E658" s="507">
        <f>SUMIFS('Inst. by Framework &amp; Suppliers'!$E$2:$E$5720,'Inst. by Framework &amp; Suppliers'!$A$2:$A$5720,$A658,'Inst. by Framework &amp; Suppliers'!$B$2:$B$5720,$B658)</f>
        <v>1456.46</v>
      </c>
      <c r="F658" s="507">
        <f>SUMIFS('Inst. by Framework &amp; Suppliers'!F$2:F$5720,'Inst. by Framework &amp; Suppliers'!$B$2:$B$5720,$B$2:$B$5336,'Inst. by Framework &amp; Suppliers'!$A$2:$A$5720,$A658)</f>
        <v>0</v>
      </c>
      <c r="G658" s="882">
        <f>SUMIFS('Inst. by Framework &amp; Suppliers'!G$2:G$5720,'Inst. by Framework &amp; Suppliers'!$B$2:$B$5720,$B$2:$B$5336,'Inst. by Framework &amp; Suppliers'!$A$2:$A$5720,$A658)</f>
        <v>0</v>
      </c>
      <c r="H658" s="1444">
        <f>SUMIFS('Inst. by Framework &amp; Suppliers'!H$2:H$5720,'Inst. by Framework &amp; Suppliers'!$B$2:$B$5720,$B$2:$B$5336,'Inst. by Framework &amp; Suppliers'!$A$2:$A$5720,$A658)</f>
        <v>0</v>
      </c>
      <c r="I658" s="1445">
        <f>SUMIFS('Inst. by Framework &amp; Suppliers'!I$2:I$5720,'Inst. by Framework &amp; Suppliers'!$B$2:$B$5720,$B$2:$B$5336,'Inst. by Framework &amp; Suppliers'!$A$2:$A$5720,$A658)</f>
        <v>0</v>
      </c>
      <c r="J658" s="1446">
        <f>SUMIFS('Inst. by Framework &amp; Suppliers'!J$2:J$5720,'Inst. by Framework &amp; Suppliers'!$B$2:$B$5720,$B$2:$B$5336,'Inst. by Framework &amp; Suppliers'!$A$2:$A$5720,$A658)</f>
        <v>0</v>
      </c>
      <c r="K658" s="24">
        <f>SUMIFS('Inst. by Framework &amp; Suppliers'!K$2:K$5720,'Inst. by Framework &amp; Suppliers'!$B$2:$B$5720,$B$2:$B$5336,'Inst. by Framework &amp; Suppliers'!$A$2:$A$5720,$A658)</f>
        <v>0</v>
      </c>
      <c r="L658" s="23">
        <f t="shared" si="50"/>
        <v>0</v>
      </c>
      <c r="M658" s="1592">
        <f>SUMIFS('South West Spends'!$AH$1:$AH$5018,'South West Spends'!$A$1:$A$5018,'Institution by Framework Totals'!B658,'South West Spends'!$C$1:$C$5018,'Institution by Framework Totals'!A658)</f>
        <v>0</v>
      </c>
      <c r="N658" s="1592">
        <f t="shared" si="51"/>
        <v>0</v>
      </c>
      <c r="O658" s="1592">
        <f t="shared" si="52"/>
        <v>0</v>
      </c>
      <c r="P658" s="1592">
        <f t="shared" si="53"/>
        <v>0</v>
      </c>
      <c r="Q658" s="14">
        <f t="shared" si="54"/>
        <v>0</v>
      </c>
    </row>
    <row r="659" spans="1:17" x14ac:dyDescent="0.2">
      <c r="A659" s="26" t="s">
        <v>139</v>
      </c>
      <c r="B659" s="27" t="s">
        <v>41</v>
      </c>
      <c r="C659" s="141">
        <f>VLOOKUP(B659,'Admin Fees.'!$A$1:$C$46,2,FALSE)</f>
        <v>1.4999999999999999E-2</v>
      </c>
      <c r="D659" s="506">
        <f>SUMIFS('Inst. by Framework &amp; Suppliers'!$D$2:$D$5720,'Inst. by Framework &amp; Suppliers'!$A$2:$A$5720,$A659,'Inst. by Framework &amp; Suppliers'!$B$2:$B$5720,$B659)</f>
        <v>17206.129999999997</v>
      </c>
      <c r="E659" s="507">
        <f>SUMIFS('Inst. by Framework &amp; Suppliers'!$E$2:$E$5720,'Inst. by Framework &amp; Suppliers'!$A$2:$A$5720,$A659,'Inst. by Framework &amp; Suppliers'!$B$2:$B$5720,$B659)</f>
        <v>227.92</v>
      </c>
      <c r="F659" s="507">
        <f>SUMIFS('Inst. by Framework &amp; Suppliers'!F$2:F$5720,'Inst. by Framework &amp; Suppliers'!$B$2:$B$5720,$B$2:$B$5336,'Inst. by Framework &amp; Suppliers'!$A$2:$A$5720,$A659)</f>
        <v>0</v>
      </c>
      <c r="G659" s="882">
        <f>SUMIFS('Inst. by Framework &amp; Suppliers'!G$2:G$5720,'Inst. by Framework &amp; Suppliers'!$B$2:$B$5720,$B$2:$B$5336,'Inst. by Framework &amp; Suppliers'!$A$2:$A$5720,$A659)</f>
        <v>0</v>
      </c>
      <c r="H659" s="1444">
        <f>SUMIFS('Inst. by Framework &amp; Suppliers'!H$2:H$5720,'Inst. by Framework &amp; Suppliers'!$B$2:$B$5720,$B$2:$B$5336,'Inst. by Framework &amp; Suppliers'!$A$2:$A$5720,$A659)</f>
        <v>0</v>
      </c>
      <c r="I659" s="1445">
        <f>SUMIFS('Inst. by Framework &amp; Suppliers'!I$2:I$5720,'Inst. by Framework &amp; Suppliers'!$B$2:$B$5720,$B$2:$B$5336,'Inst. by Framework &amp; Suppliers'!$A$2:$A$5720,$A659)</f>
        <v>0</v>
      </c>
      <c r="J659" s="1446">
        <f>SUMIFS('Inst. by Framework &amp; Suppliers'!J$2:J$5720,'Inst. by Framework &amp; Suppliers'!$B$2:$B$5720,$B$2:$B$5336,'Inst. by Framework &amp; Suppliers'!$A$2:$A$5720,$A659)</f>
        <v>0</v>
      </c>
      <c r="K659" s="24">
        <f>SUMIFS('Inst. by Framework &amp; Suppliers'!K$2:K$5720,'Inst. by Framework &amp; Suppliers'!$B$2:$B$5720,$B$2:$B$5336,'Inst. by Framework &amp; Suppliers'!$A$2:$A$5720,$A659)</f>
        <v>0</v>
      </c>
      <c r="L659" s="23">
        <f t="shared" si="50"/>
        <v>0</v>
      </c>
      <c r="M659" s="1592">
        <f>SUMIFS('South West Spends'!$AH$1:$AH$5018,'South West Spends'!$A$1:$A$5018,'Institution by Framework Totals'!B659,'South West Spends'!$C$1:$C$5018,'Institution by Framework Totals'!A659)</f>
        <v>0</v>
      </c>
      <c r="N659" s="1592">
        <f t="shared" si="51"/>
        <v>0</v>
      </c>
      <c r="O659" s="1592">
        <f t="shared" si="52"/>
        <v>0</v>
      </c>
      <c r="P659" s="1592">
        <f t="shared" si="53"/>
        <v>0</v>
      </c>
      <c r="Q659" s="14">
        <f t="shared" si="54"/>
        <v>0</v>
      </c>
    </row>
    <row r="660" spans="1:17" x14ac:dyDescent="0.2">
      <c r="A660" s="26" t="s">
        <v>176</v>
      </c>
      <c r="B660" s="27" t="s">
        <v>41</v>
      </c>
      <c r="C660" s="141">
        <f>VLOOKUP(B660,'Admin Fees.'!$A$1:$C$46,2,FALSE)</f>
        <v>1.4999999999999999E-2</v>
      </c>
      <c r="D660" s="506">
        <f>SUMIFS('Inst. by Framework &amp; Suppliers'!$D$2:$D$5720,'Inst. by Framework &amp; Suppliers'!$A$2:$A$5720,$A660,'Inst. by Framework &amp; Suppliers'!$B$2:$B$5720,$B660)</f>
        <v>5604.68</v>
      </c>
      <c r="E660" s="507">
        <f>SUMIFS('Inst. by Framework &amp; Suppliers'!$E$2:$E$5720,'Inst. by Framework &amp; Suppliers'!$A$2:$A$5720,$A660,'Inst. by Framework &amp; Suppliers'!$B$2:$B$5720,$B660)</f>
        <v>0</v>
      </c>
      <c r="F660" s="507">
        <f>SUMIFS('Inst. by Framework &amp; Suppliers'!F$2:F$5720,'Inst. by Framework &amp; Suppliers'!$B$2:$B$5720,$B$2:$B$5336,'Inst. by Framework &amp; Suppliers'!$A$2:$A$5720,$A660)</f>
        <v>0</v>
      </c>
      <c r="G660" s="882">
        <f>SUMIFS('Inst. by Framework &amp; Suppliers'!G$2:G$5720,'Inst. by Framework &amp; Suppliers'!$B$2:$B$5720,$B$2:$B$5336,'Inst. by Framework &amp; Suppliers'!$A$2:$A$5720,$A660)</f>
        <v>0</v>
      </c>
      <c r="H660" s="1444">
        <f>SUMIFS('Inst. by Framework &amp; Suppliers'!H$2:H$5720,'Inst. by Framework &amp; Suppliers'!$B$2:$B$5720,$B$2:$B$5336,'Inst. by Framework &amp; Suppliers'!$A$2:$A$5720,$A660)</f>
        <v>0</v>
      </c>
      <c r="I660" s="1445">
        <f>SUMIFS('Inst. by Framework &amp; Suppliers'!I$2:I$5720,'Inst. by Framework &amp; Suppliers'!$B$2:$B$5720,$B$2:$B$5336,'Inst. by Framework &amp; Suppliers'!$A$2:$A$5720,$A660)</f>
        <v>0</v>
      </c>
      <c r="J660" s="1446">
        <f>SUMIFS('Inst. by Framework &amp; Suppliers'!J$2:J$5720,'Inst. by Framework &amp; Suppliers'!$B$2:$B$5720,$B$2:$B$5336,'Inst. by Framework &amp; Suppliers'!$A$2:$A$5720,$A660)</f>
        <v>0</v>
      </c>
      <c r="K660" s="24">
        <f>SUMIFS('Inst. by Framework &amp; Suppliers'!K$2:K$5720,'Inst. by Framework &amp; Suppliers'!$B$2:$B$5720,$B$2:$B$5336,'Inst. by Framework &amp; Suppliers'!$A$2:$A$5720,$A660)</f>
        <v>0</v>
      </c>
      <c r="L660" s="23">
        <f t="shared" si="50"/>
        <v>0</v>
      </c>
      <c r="M660" s="1592">
        <f>SUMIFS('South West Spends'!$AH$1:$AH$5018,'South West Spends'!$A$1:$A$5018,'Institution by Framework Totals'!B660,'South West Spends'!$C$1:$C$5018,'Institution by Framework Totals'!A660)</f>
        <v>0</v>
      </c>
      <c r="N660" s="1592">
        <f t="shared" si="51"/>
        <v>0</v>
      </c>
      <c r="O660" s="1592">
        <f t="shared" si="52"/>
        <v>0</v>
      </c>
      <c r="P660" s="1592">
        <f t="shared" si="53"/>
        <v>0</v>
      </c>
      <c r="Q660" s="14">
        <f t="shared" si="54"/>
        <v>0</v>
      </c>
    </row>
    <row r="661" spans="1:17" x14ac:dyDescent="0.2">
      <c r="A661" s="26" t="s">
        <v>156</v>
      </c>
      <c r="B661" s="27" t="s">
        <v>41</v>
      </c>
      <c r="C661" s="141">
        <f>VLOOKUP(B661,'Admin Fees.'!$A$1:$C$46,2,FALSE)</f>
        <v>1.4999999999999999E-2</v>
      </c>
      <c r="D661" s="506">
        <f>SUMIFS('Inst. by Framework &amp; Suppliers'!$D$2:$D$5720,'Inst. by Framework &amp; Suppliers'!$A$2:$A$5720,$A661,'Inst. by Framework &amp; Suppliers'!$B$2:$B$5720,$B661)</f>
        <v>36405.479999999989</v>
      </c>
      <c r="E661" s="507">
        <f>SUMIFS('Inst. by Framework &amp; Suppliers'!$E$2:$E$5720,'Inst. by Framework &amp; Suppliers'!$A$2:$A$5720,$A661,'Inst. by Framework &amp; Suppliers'!$B$2:$B$5720,$B661)</f>
        <v>5311.5400000000009</v>
      </c>
      <c r="F661" s="507">
        <f>SUMIFS('Inst. by Framework &amp; Suppliers'!F$2:F$5720,'Inst. by Framework &amp; Suppliers'!$B$2:$B$5720,$B$2:$B$5336,'Inst. by Framework &amp; Suppliers'!$A$2:$A$5720,$A661)</f>
        <v>0</v>
      </c>
      <c r="G661" s="882">
        <f>SUMIFS('Inst. by Framework &amp; Suppliers'!G$2:G$5720,'Inst. by Framework &amp; Suppliers'!$B$2:$B$5720,$B$2:$B$5336,'Inst. by Framework &amp; Suppliers'!$A$2:$A$5720,$A661)</f>
        <v>0</v>
      </c>
      <c r="H661" s="1444">
        <f>SUMIFS('Inst. by Framework &amp; Suppliers'!H$2:H$5720,'Inst. by Framework &amp; Suppliers'!$B$2:$B$5720,$B$2:$B$5336,'Inst. by Framework &amp; Suppliers'!$A$2:$A$5720,$A661)</f>
        <v>0</v>
      </c>
      <c r="I661" s="1445">
        <f>SUMIFS('Inst. by Framework &amp; Suppliers'!I$2:I$5720,'Inst. by Framework &amp; Suppliers'!$B$2:$B$5720,$B$2:$B$5336,'Inst. by Framework &amp; Suppliers'!$A$2:$A$5720,$A661)</f>
        <v>0</v>
      </c>
      <c r="J661" s="1446">
        <f>SUMIFS('Inst. by Framework &amp; Suppliers'!J$2:J$5720,'Inst. by Framework &amp; Suppliers'!$B$2:$B$5720,$B$2:$B$5336,'Inst. by Framework &amp; Suppliers'!$A$2:$A$5720,$A661)</f>
        <v>0</v>
      </c>
      <c r="K661" s="24">
        <f>SUMIFS('Inst. by Framework &amp; Suppliers'!K$2:K$5720,'Inst. by Framework &amp; Suppliers'!$B$2:$B$5720,$B$2:$B$5336,'Inst. by Framework &amp; Suppliers'!$A$2:$A$5720,$A661)</f>
        <v>0</v>
      </c>
      <c r="L661" s="23">
        <f t="shared" si="50"/>
        <v>0</v>
      </c>
      <c r="M661" s="1592">
        <f>SUMIFS('South West Spends'!$AH$1:$AH$5018,'South West Spends'!$A$1:$A$5018,'Institution by Framework Totals'!B661,'South West Spends'!$C$1:$C$5018,'Institution by Framework Totals'!A661)</f>
        <v>0</v>
      </c>
      <c r="N661" s="1592">
        <f t="shared" si="51"/>
        <v>0</v>
      </c>
      <c r="O661" s="1592">
        <f t="shared" si="52"/>
        <v>0</v>
      </c>
      <c r="P661" s="1592">
        <f t="shared" si="53"/>
        <v>0</v>
      </c>
      <c r="Q661" s="14">
        <f t="shared" si="54"/>
        <v>0</v>
      </c>
    </row>
    <row r="662" spans="1:17" x14ac:dyDescent="0.2">
      <c r="A662" s="26" t="s">
        <v>153</v>
      </c>
      <c r="B662" s="27" t="s">
        <v>41</v>
      </c>
      <c r="C662" s="141">
        <f>VLOOKUP(B662,'Admin Fees.'!$A$1:$C$46,2,FALSE)</f>
        <v>1.4999999999999999E-2</v>
      </c>
      <c r="D662" s="506">
        <f>SUMIFS('Inst. by Framework &amp; Suppliers'!$D$2:$D$5720,'Inst. by Framework &amp; Suppliers'!$A$2:$A$5720,$A662,'Inst. by Framework &amp; Suppliers'!$B$2:$B$5720,$B662)</f>
        <v>38010.36</v>
      </c>
      <c r="E662" s="507">
        <f>SUMIFS('Inst. by Framework &amp; Suppliers'!$E$2:$E$5720,'Inst. by Framework &amp; Suppliers'!$A$2:$A$5720,$A662,'Inst. by Framework &amp; Suppliers'!$B$2:$B$5720,$B662)</f>
        <v>3091.4900000000007</v>
      </c>
      <c r="F662" s="507">
        <f>SUMIFS('Inst. by Framework &amp; Suppliers'!F$2:F$5720,'Inst. by Framework &amp; Suppliers'!$B$2:$B$5720,$B$2:$B$5336,'Inst. by Framework &amp; Suppliers'!$A$2:$A$5720,$A662)</f>
        <v>0</v>
      </c>
      <c r="G662" s="882">
        <f>SUMIFS('Inst. by Framework &amp; Suppliers'!G$2:G$5720,'Inst. by Framework &amp; Suppliers'!$B$2:$B$5720,$B$2:$B$5336,'Inst. by Framework &amp; Suppliers'!$A$2:$A$5720,$A662)</f>
        <v>0</v>
      </c>
      <c r="H662" s="1444">
        <f>SUMIFS('Inst. by Framework &amp; Suppliers'!H$2:H$5720,'Inst. by Framework &amp; Suppliers'!$B$2:$B$5720,$B$2:$B$5336,'Inst. by Framework &amp; Suppliers'!$A$2:$A$5720,$A662)</f>
        <v>0</v>
      </c>
      <c r="I662" s="1445">
        <f>SUMIFS('Inst. by Framework &amp; Suppliers'!I$2:I$5720,'Inst. by Framework &amp; Suppliers'!$B$2:$B$5720,$B$2:$B$5336,'Inst. by Framework &amp; Suppliers'!$A$2:$A$5720,$A662)</f>
        <v>0</v>
      </c>
      <c r="J662" s="1446">
        <f>SUMIFS('Inst. by Framework &amp; Suppliers'!J$2:J$5720,'Inst. by Framework &amp; Suppliers'!$B$2:$B$5720,$B$2:$B$5336,'Inst. by Framework &amp; Suppliers'!$A$2:$A$5720,$A662)</f>
        <v>0</v>
      </c>
      <c r="K662" s="24">
        <f>SUMIFS('Inst. by Framework &amp; Suppliers'!K$2:K$5720,'Inst. by Framework &amp; Suppliers'!$B$2:$B$5720,$B$2:$B$5336,'Inst. by Framework &amp; Suppliers'!$A$2:$A$5720,$A662)</f>
        <v>0</v>
      </c>
      <c r="L662" s="23">
        <f t="shared" si="50"/>
        <v>0</v>
      </c>
      <c r="M662" s="1592">
        <f>SUMIFS('South West Spends'!$AH$1:$AH$5018,'South West Spends'!$A$1:$A$5018,'Institution by Framework Totals'!B662,'South West Spends'!$C$1:$C$5018,'Institution by Framework Totals'!A662)</f>
        <v>0</v>
      </c>
      <c r="N662" s="1592">
        <f t="shared" si="51"/>
        <v>0</v>
      </c>
      <c r="O662" s="1592">
        <f t="shared" si="52"/>
        <v>0</v>
      </c>
      <c r="P662" s="1592">
        <f t="shared" si="53"/>
        <v>0</v>
      </c>
      <c r="Q662" s="14">
        <f t="shared" si="54"/>
        <v>0</v>
      </c>
    </row>
    <row r="663" spans="1:17" x14ac:dyDescent="0.2">
      <c r="A663" s="26" t="s">
        <v>141</v>
      </c>
      <c r="B663" s="27" t="s">
        <v>41</v>
      </c>
      <c r="C663" s="141">
        <f>VLOOKUP(B663,'Admin Fees.'!$A$1:$C$46,2,FALSE)</f>
        <v>1.4999999999999999E-2</v>
      </c>
      <c r="D663" s="506">
        <f>SUMIFS('Inst. by Framework &amp; Suppliers'!$D$2:$D$5720,'Inst. by Framework &amp; Suppliers'!$A$2:$A$5720,$A663,'Inst. by Framework &amp; Suppliers'!$B$2:$B$5720,$B663)</f>
        <v>24030.209999999992</v>
      </c>
      <c r="E663" s="507">
        <f>SUMIFS('Inst. by Framework &amp; Suppliers'!$E$2:$E$5720,'Inst. by Framework &amp; Suppliers'!$A$2:$A$5720,$A663,'Inst. by Framework &amp; Suppliers'!$B$2:$B$5720,$B663)</f>
        <v>1499.92</v>
      </c>
      <c r="F663" s="507">
        <f>SUMIFS('Inst. by Framework &amp; Suppliers'!F$2:F$5720,'Inst. by Framework &amp; Suppliers'!$B$2:$B$5720,$B$2:$B$5336,'Inst. by Framework &amp; Suppliers'!$A$2:$A$5720,$A663)</f>
        <v>0</v>
      </c>
      <c r="G663" s="882">
        <f>SUMIFS('Inst. by Framework &amp; Suppliers'!G$2:G$5720,'Inst. by Framework &amp; Suppliers'!$B$2:$B$5720,$B$2:$B$5336,'Inst. by Framework &amp; Suppliers'!$A$2:$A$5720,$A663)</f>
        <v>0</v>
      </c>
      <c r="H663" s="1444">
        <f>SUMIFS('Inst. by Framework &amp; Suppliers'!H$2:H$5720,'Inst. by Framework &amp; Suppliers'!$B$2:$B$5720,$B$2:$B$5336,'Inst. by Framework &amp; Suppliers'!$A$2:$A$5720,$A663)</f>
        <v>0</v>
      </c>
      <c r="I663" s="1445">
        <f>SUMIFS('Inst. by Framework &amp; Suppliers'!I$2:I$5720,'Inst. by Framework &amp; Suppliers'!$B$2:$B$5720,$B$2:$B$5336,'Inst. by Framework &amp; Suppliers'!$A$2:$A$5720,$A663)</f>
        <v>0</v>
      </c>
      <c r="J663" s="1446">
        <f>SUMIFS('Inst. by Framework &amp; Suppliers'!J$2:J$5720,'Inst. by Framework &amp; Suppliers'!$B$2:$B$5720,$B$2:$B$5336,'Inst. by Framework &amp; Suppliers'!$A$2:$A$5720,$A663)</f>
        <v>0</v>
      </c>
      <c r="K663" s="24">
        <f>SUMIFS('Inst. by Framework &amp; Suppliers'!K$2:K$5720,'Inst. by Framework &amp; Suppliers'!$B$2:$B$5720,$B$2:$B$5336,'Inst. by Framework &amp; Suppliers'!$A$2:$A$5720,$A663)</f>
        <v>0</v>
      </c>
      <c r="L663" s="23">
        <f t="shared" si="50"/>
        <v>0</v>
      </c>
      <c r="M663" s="1592">
        <f>SUMIFS('South West Spends'!$AH$1:$AH$5018,'South West Spends'!$A$1:$A$5018,'Institution by Framework Totals'!B663,'South West Spends'!$C$1:$C$5018,'Institution by Framework Totals'!A663)</f>
        <v>0</v>
      </c>
      <c r="N663" s="1592">
        <f t="shared" si="51"/>
        <v>0</v>
      </c>
      <c r="O663" s="1592">
        <f t="shared" si="52"/>
        <v>0</v>
      </c>
      <c r="P663" s="1592">
        <f t="shared" si="53"/>
        <v>0</v>
      </c>
      <c r="Q663" s="14">
        <f t="shared" si="54"/>
        <v>0</v>
      </c>
    </row>
    <row r="664" spans="1:17" x14ac:dyDescent="0.2">
      <c r="A664" s="26" t="s">
        <v>142</v>
      </c>
      <c r="B664" s="27" t="s">
        <v>41</v>
      </c>
      <c r="C664" s="141">
        <f>VLOOKUP(B664,'Admin Fees.'!$A$1:$C$46,2,FALSE)</f>
        <v>1.4999999999999999E-2</v>
      </c>
      <c r="D664" s="506">
        <f>SUMIFS('Inst. by Framework &amp; Suppliers'!$D$2:$D$5720,'Inst. by Framework &amp; Suppliers'!$A$2:$A$5720,$A664,'Inst. by Framework &amp; Suppliers'!$B$2:$B$5720,$B664)</f>
        <v>18024.34</v>
      </c>
      <c r="E664" s="507">
        <f>SUMIFS('Inst. by Framework &amp; Suppliers'!$E$2:$E$5720,'Inst. by Framework &amp; Suppliers'!$A$2:$A$5720,$A664,'Inst. by Framework &amp; Suppliers'!$B$2:$B$5720,$B664)</f>
        <v>152.54</v>
      </c>
      <c r="F664" s="507">
        <f>SUMIFS('Inst. by Framework &amp; Suppliers'!F$2:F$5720,'Inst. by Framework &amp; Suppliers'!$B$2:$B$5720,$B$2:$B$5336,'Inst. by Framework &amp; Suppliers'!$A$2:$A$5720,$A664)</f>
        <v>0</v>
      </c>
      <c r="G664" s="882">
        <f>SUMIFS('Inst. by Framework &amp; Suppliers'!G$2:G$5720,'Inst. by Framework &amp; Suppliers'!$B$2:$B$5720,$B$2:$B$5336,'Inst. by Framework &amp; Suppliers'!$A$2:$A$5720,$A664)</f>
        <v>0</v>
      </c>
      <c r="H664" s="1444">
        <f>SUMIFS('Inst. by Framework &amp; Suppliers'!H$2:H$5720,'Inst. by Framework &amp; Suppliers'!$B$2:$B$5720,$B$2:$B$5336,'Inst. by Framework &amp; Suppliers'!$A$2:$A$5720,$A664)</f>
        <v>0</v>
      </c>
      <c r="I664" s="1445">
        <f>SUMIFS('Inst. by Framework &amp; Suppliers'!I$2:I$5720,'Inst. by Framework &amp; Suppliers'!$B$2:$B$5720,$B$2:$B$5336,'Inst. by Framework &amp; Suppliers'!$A$2:$A$5720,$A664)</f>
        <v>0</v>
      </c>
      <c r="J664" s="1446">
        <f>SUMIFS('Inst. by Framework &amp; Suppliers'!J$2:J$5720,'Inst. by Framework &amp; Suppliers'!$B$2:$B$5720,$B$2:$B$5336,'Inst. by Framework &amp; Suppliers'!$A$2:$A$5720,$A664)</f>
        <v>0</v>
      </c>
      <c r="K664" s="24">
        <f>SUMIFS('Inst. by Framework &amp; Suppliers'!K$2:K$5720,'Inst. by Framework &amp; Suppliers'!$B$2:$B$5720,$B$2:$B$5336,'Inst. by Framework &amp; Suppliers'!$A$2:$A$5720,$A664)</f>
        <v>0</v>
      </c>
      <c r="L664" s="23">
        <f t="shared" si="50"/>
        <v>0</v>
      </c>
      <c r="M664" s="1592">
        <f>SUMIFS('South West Spends'!$AH$1:$AH$5018,'South West Spends'!$A$1:$A$5018,'Institution by Framework Totals'!B664,'South West Spends'!$C$1:$C$5018,'Institution by Framework Totals'!A664)</f>
        <v>0</v>
      </c>
      <c r="N664" s="1592">
        <f t="shared" si="51"/>
        <v>0</v>
      </c>
      <c r="O664" s="1592">
        <f t="shared" si="52"/>
        <v>0</v>
      </c>
      <c r="P664" s="1592">
        <f t="shared" si="53"/>
        <v>0</v>
      </c>
      <c r="Q664" s="14">
        <f t="shared" si="54"/>
        <v>0</v>
      </c>
    </row>
    <row r="665" spans="1:17" x14ac:dyDescent="0.2">
      <c r="A665" s="26" t="s">
        <v>143</v>
      </c>
      <c r="B665" s="27" t="s">
        <v>41</v>
      </c>
      <c r="C665" s="141">
        <f>VLOOKUP(B665,'Admin Fees.'!$A$1:$C$46,2,FALSE)</f>
        <v>1.4999999999999999E-2</v>
      </c>
      <c r="D665" s="506">
        <f>SUMIFS('Inst. by Framework &amp; Suppliers'!$D$2:$D$5720,'Inst. by Framework &amp; Suppliers'!$A$2:$A$5720,$A665,'Inst. by Framework &amp; Suppliers'!$B$2:$B$5720,$B665)</f>
        <v>16491.400000000001</v>
      </c>
      <c r="E665" s="507">
        <f>SUMIFS('Inst. by Framework &amp; Suppliers'!$E$2:$E$5720,'Inst. by Framework &amp; Suppliers'!$A$2:$A$5720,$A665,'Inst. by Framework &amp; Suppliers'!$B$2:$B$5720,$B665)</f>
        <v>2141.3700000000003</v>
      </c>
      <c r="F665" s="507">
        <f>SUMIFS('Inst. by Framework &amp; Suppliers'!F$2:F$5720,'Inst. by Framework &amp; Suppliers'!$B$2:$B$5720,$B$2:$B$5336,'Inst. by Framework &amp; Suppliers'!$A$2:$A$5720,$A665)</f>
        <v>0</v>
      </c>
      <c r="G665" s="882">
        <f>SUMIFS('Inst. by Framework &amp; Suppliers'!G$2:G$5720,'Inst. by Framework &amp; Suppliers'!$B$2:$B$5720,$B$2:$B$5336,'Inst. by Framework &amp; Suppliers'!$A$2:$A$5720,$A665)</f>
        <v>0</v>
      </c>
      <c r="H665" s="1444">
        <f>SUMIFS('Inst. by Framework &amp; Suppliers'!H$2:H$5720,'Inst. by Framework &amp; Suppliers'!$B$2:$B$5720,$B$2:$B$5336,'Inst. by Framework &amp; Suppliers'!$A$2:$A$5720,$A665)</f>
        <v>0</v>
      </c>
      <c r="I665" s="1445">
        <f>SUMIFS('Inst. by Framework &amp; Suppliers'!I$2:I$5720,'Inst. by Framework &amp; Suppliers'!$B$2:$B$5720,$B$2:$B$5336,'Inst. by Framework &amp; Suppliers'!$A$2:$A$5720,$A665)</f>
        <v>0</v>
      </c>
      <c r="J665" s="1446">
        <f>SUMIFS('Inst. by Framework &amp; Suppliers'!J$2:J$5720,'Inst. by Framework &amp; Suppliers'!$B$2:$B$5720,$B$2:$B$5336,'Inst. by Framework &amp; Suppliers'!$A$2:$A$5720,$A665)</f>
        <v>0</v>
      </c>
      <c r="K665" s="24">
        <f>SUMIFS('Inst. by Framework &amp; Suppliers'!K$2:K$5720,'Inst. by Framework &amp; Suppliers'!$B$2:$B$5720,$B$2:$B$5336,'Inst. by Framework &amp; Suppliers'!$A$2:$A$5720,$A665)</f>
        <v>0</v>
      </c>
      <c r="L665" s="23">
        <f t="shared" si="50"/>
        <v>0</v>
      </c>
      <c r="M665" s="1592">
        <f>SUMIFS('South West Spends'!$AH$1:$AH$5018,'South West Spends'!$A$1:$A$5018,'Institution by Framework Totals'!B665,'South West Spends'!$C$1:$C$5018,'Institution by Framework Totals'!A665)</f>
        <v>0</v>
      </c>
      <c r="N665" s="1592">
        <f t="shared" si="51"/>
        <v>0</v>
      </c>
      <c r="O665" s="1592">
        <f t="shared" si="52"/>
        <v>0</v>
      </c>
      <c r="P665" s="1592">
        <f t="shared" si="53"/>
        <v>0</v>
      </c>
      <c r="Q665" s="14">
        <f t="shared" si="54"/>
        <v>0</v>
      </c>
    </row>
    <row r="666" spans="1:17" x14ac:dyDescent="0.2">
      <c r="A666" s="26" t="s">
        <v>144</v>
      </c>
      <c r="B666" s="27" t="s">
        <v>41</v>
      </c>
      <c r="C666" s="141">
        <f>VLOOKUP(B666,'Admin Fees.'!$A$1:$C$46,2,FALSE)</f>
        <v>1.4999999999999999E-2</v>
      </c>
      <c r="D666" s="506">
        <f>SUMIFS('Inst. by Framework &amp; Suppliers'!$D$2:$D$5720,'Inst. by Framework &amp; Suppliers'!$A$2:$A$5720,$A666,'Inst. by Framework &amp; Suppliers'!$B$2:$B$5720,$B666)</f>
        <v>5768.5700000000015</v>
      </c>
      <c r="E666" s="507">
        <f>SUMIFS('Inst. by Framework &amp; Suppliers'!$E$2:$E$5720,'Inst. by Framework &amp; Suppliers'!$A$2:$A$5720,$A666,'Inst. by Framework &amp; Suppliers'!$B$2:$B$5720,$B666)</f>
        <v>199.99</v>
      </c>
      <c r="F666" s="507">
        <f>SUMIFS('Inst. by Framework &amp; Suppliers'!F$2:F$5720,'Inst. by Framework &amp; Suppliers'!$B$2:$B$5720,$B$2:$B$5336,'Inst. by Framework &amp; Suppliers'!$A$2:$A$5720,$A666)</f>
        <v>0</v>
      </c>
      <c r="G666" s="882">
        <f>SUMIFS('Inst. by Framework &amp; Suppliers'!G$2:G$5720,'Inst. by Framework &amp; Suppliers'!$B$2:$B$5720,$B$2:$B$5336,'Inst. by Framework &amp; Suppliers'!$A$2:$A$5720,$A666)</f>
        <v>0</v>
      </c>
      <c r="H666" s="1444">
        <f>SUMIFS('Inst. by Framework &amp; Suppliers'!H$2:H$5720,'Inst. by Framework &amp; Suppliers'!$B$2:$B$5720,$B$2:$B$5336,'Inst. by Framework &amp; Suppliers'!$A$2:$A$5720,$A666)</f>
        <v>0</v>
      </c>
      <c r="I666" s="1445">
        <f>SUMIFS('Inst. by Framework &amp; Suppliers'!I$2:I$5720,'Inst. by Framework &amp; Suppliers'!$B$2:$B$5720,$B$2:$B$5336,'Inst. by Framework &amp; Suppliers'!$A$2:$A$5720,$A666)</f>
        <v>0</v>
      </c>
      <c r="J666" s="1446">
        <f>SUMIFS('Inst. by Framework &amp; Suppliers'!J$2:J$5720,'Inst. by Framework &amp; Suppliers'!$B$2:$B$5720,$B$2:$B$5336,'Inst. by Framework &amp; Suppliers'!$A$2:$A$5720,$A666)</f>
        <v>0</v>
      </c>
      <c r="K666" s="24">
        <f>SUMIFS('Inst. by Framework &amp; Suppliers'!K$2:K$5720,'Inst. by Framework &amp; Suppliers'!$B$2:$B$5720,$B$2:$B$5336,'Inst. by Framework &amp; Suppliers'!$A$2:$A$5720,$A666)</f>
        <v>0</v>
      </c>
      <c r="L666" s="23">
        <f t="shared" si="50"/>
        <v>0</v>
      </c>
      <c r="M666" s="1592">
        <f>SUMIFS('South West Spends'!$AH$1:$AH$5018,'South West Spends'!$A$1:$A$5018,'Institution by Framework Totals'!B666,'South West Spends'!$C$1:$C$5018,'Institution by Framework Totals'!A666)</f>
        <v>0</v>
      </c>
      <c r="N666" s="1592">
        <f t="shared" si="51"/>
        <v>0</v>
      </c>
      <c r="O666" s="1592">
        <f t="shared" si="52"/>
        <v>0</v>
      </c>
      <c r="P666" s="1592">
        <f t="shared" si="53"/>
        <v>0</v>
      </c>
      <c r="Q666" s="14">
        <f t="shared" si="54"/>
        <v>0</v>
      </c>
    </row>
    <row r="667" spans="1:17" x14ac:dyDescent="0.2">
      <c r="A667" s="26" t="s">
        <v>170</v>
      </c>
      <c r="B667" s="27" t="s">
        <v>41</v>
      </c>
      <c r="C667" s="141">
        <f>VLOOKUP(B667,'Admin Fees.'!$A$1:$C$46,2,FALSE)</f>
        <v>1.4999999999999999E-2</v>
      </c>
      <c r="D667" s="506">
        <f>SUMIFS('Inst. by Framework &amp; Suppliers'!$D$2:$D$5720,'Inst. by Framework &amp; Suppliers'!$A$2:$A$5720,$A667,'Inst. by Framework &amp; Suppliers'!$B$2:$B$5720,$B667)</f>
        <v>22704.87</v>
      </c>
      <c r="E667" s="507">
        <f>SUMIFS('Inst. by Framework &amp; Suppliers'!$E$2:$E$5720,'Inst. by Framework &amp; Suppliers'!$A$2:$A$5720,$A667,'Inst. by Framework &amp; Suppliers'!$B$2:$B$5720,$B667)</f>
        <v>368.58</v>
      </c>
      <c r="F667" s="507">
        <f>SUMIFS('Inst. by Framework &amp; Suppliers'!F$2:F$5720,'Inst. by Framework &amp; Suppliers'!$B$2:$B$5720,$B$2:$B$5336,'Inst. by Framework &amp; Suppliers'!$A$2:$A$5720,$A667)</f>
        <v>0</v>
      </c>
      <c r="G667" s="882">
        <f>SUMIFS('Inst. by Framework &amp; Suppliers'!G$2:G$5720,'Inst. by Framework &amp; Suppliers'!$B$2:$B$5720,$B$2:$B$5336,'Inst. by Framework &amp; Suppliers'!$A$2:$A$5720,$A667)</f>
        <v>0</v>
      </c>
      <c r="H667" s="1444">
        <f>SUMIFS('Inst. by Framework &amp; Suppliers'!H$2:H$5720,'Inst. by Framework &amp; Suppliers'!$B$2:$B$5720,$B$2:$B$5336,'Inst. by Framework &amp; Suppliers'!$A$2:$A$5720,$A667)</f>
        <v>0</v>
      </c>
      <c r="I667" s="1445">
        <f>SUMIFS('Inst. by Framework &amp; Suppliers'!I$2:I$5720,'Inst. by Framework &amp; Suppliers'!$B$2:$B$5720,$B$2:$B$5336,'Inst. by Framework &amp; Suppliers'!$A$2:$A$5720,$A667)</f>
        <v>0</v>
      </c>
      <c r="J667" s="1446">
        <f>SUMIFS('Inst. by Framework &amp; Suppliers'!J$2:J$5720,'Inst. by Framework &amp; Suppliers'!$B$2:$B$5720,$B$2:$B$5336,'Inst. by Framework &amp; Suppliers'!$A$2:$A$5720,$A667)</f>
        <v>0</v>
      </c>
      <c r="K667" s="24">
        <f>SUMIFS('Inst. by Framework &amp; Suppliers'!K$2:K$5720,'Inst. by Framework &amp; Suppliers'!$B$2:$B$5720,$B$2:$B$5336,'Inst. by Framework &amp; Suppliers'!$A$2:$A$5720,$A667)</f>
        <v>0</v>
      </c>
      <c r="L667" s="23">
        <f t="shared" si="50"/>
        <v>0</v>
      </c>
      <c r="M667" s="1592">
        <f>SUMIFS('South West Spends'!$AH$1:$AH$5018,'South West Spends'!$A$1:$A$5018,'Institution by Framework Totals'!B667,'South West Spends'!$C$1:$C$5018,'Institution by Framework Totals'!A667)</f>
        <v>0</v>
      </c>
      <c r="N667" s="1592">
        <f t="shared" si="51"/>
        <v>0</v>
      </c>
      <c r="O667" s="1592">
        <f t="shared" si="52"/>
        <v>0</v>
      </c>
      <c r="P667" s="1592">
        <f t="shared" si="53"/>
        <v>0</v>
      </c>
      <c r="Q667" s="14">
        <f t="shared" si="54"/>
        <v>0</v>
      </c>
    </row>
    <row r="668" spans="1:17" x14ac:dyDescent="0.2">
      <c r="A668" s="26" t="s">
        <v>146</v>
      </c>
      <c r="B668" s="27" t="s">
        <v>41</v>
      </c>
      <c r="C668" s="141">
        <f>VLOOKUP(B668,'Admin Fees.'!$A$1:$C$46,2,FALSE)</f>
        <v>1.4999999999999999E-2</v>
      </c>
      <c r="D668" s="506">
        <f>SUMIFS('Inst. by Framework &amp; Suppliers'!$D$2:$D$5720,'Inst. by Framework &amp; Suppliers'!$A$2:$A$5720,$A668,'Inst. by Framework &amp; Suppliers'!$B$2:$B$5720,$B668)</f>
        <v>1978.5</v>
      </c>
      <c r="E668" s="507">
        <f>SUMIFS('Inst. by Framework &amp; Suppliers'!$E$2:$E$5720,'Inst. by Framework &amp; Suppliers'!$A$2:$A$5720,$A668,'Inst. by Framework &amp; Suppliers'!$B$2:$B$5720,$B668)</f>
        <v>915.55</v>
      </c>
      <c r="F668" s="507">
        <f>SUMIFS('Inst. by Framework &amp; Suppliers'!F$2:F$5720,'Inst. by Framework &amp; Suppliers'!$B$2:$B$5720,$B$2:$B$5336,'Inst. by Framework &amp; Suppliers'!$A$2:$A$5720,$A668)</f>
        <v>0</v>
      </c>
      <c r="G668" s="882">
        <f>SUMIFS('Inst. by Framework &amp; Suppliers'!G$2:G$5720,'Inst. by Framework &amp; Suppliers'!$B$2:$B$5720,$B$2:$B$5336,'Inst. by Framework &amp; Suppliers'!$A$2:$A$5720,$A668)</f>
        <v>0</v>
      </c>
      <c r="H668" s="1444">
        <f>SUMIFS('Inst. by Framework &amp; Suppliers'!H$2:H$5720,'Inst. by Framework &amp; Suppliers'!$B$2:$B$5720,$B$2:$B$5336,'Inst. by Framework &amp; Suppliers'!$A$2:$A$5720,$A668)</f>
        <v>0</v>
      </c>
      <c r="I668" s="1445">
        <f>SUMIFS('Inst. by Framework &amp; Suppliers'!I$2:I$5720,'Inst. by Framework &amp; Suppliers'!$B$2:$B$5720,$B$2:$B$5336,'Inst. by Framework &amp; Suppliers'!$A$2:$A$5720,$A668)</f>
        <v>0</v>
      </c>
      <c r="J668" s="1446">
        <f>SUMIFS('Inst. by Framework &amp; Suppliers'!J$2:J$5720,'Inst. by Framework &amp; Suppliers'!$B$2:$B$5720,$B$2:$B$5336,'Inst. by Framework &amp; Suppliers'!$A$2:$A$5720,$A668)</f>
        <v>0</v>
      </c>
      <c r="K668" s="24">
        <f>SUMIFS('Inst. by Framework &amp; Suppliers'!K$2:K$5720,'Inst. by Framework &amp; Suppliers'!$B$2:$B$5720,$B$2:$B$5336,'Inst. by Framework &amp; Suppliers'!$A$2:$A$5720,$A668)</f>
        <v>0</v>
      </c>
      <c r="L668" s="23">
        <f t="shared" si="50"/>
        <v>0</v>
      </c>
      <c r="M668" s="1592">
        <f>SUMIFS('South West Spends'!$AH$1:$AH$5018,'South West Spends'!$A$1:$A$5018,'Institution by Framework Totals'!B668,'South West Spends'!$C$1:$C$5018,'Institution by Framework Totals'!A668)</f>
        <v>0</v>
      </c>
      <c r="N668" s="1592">
        <f t="shared" si="51"/>
        <v>0</v>
      </c>
      <c r="O668" s="1592">
        <f t="shared" si="52"/>
        <v>0</v>
      </c>
      <c r="P668" s="1592">
        <f t="shared" si="53"/>
        <v>0</v>
      </c>
      <c r="Q668" s="14">
        <f t="shared" si="54"/>
        <v>0</v>
      </c>
    </row>
    <row r="669" spans="1:17" x14ac:dyDescent="0.2">
      <c r="A669" s="26" t="s">
        <v>147</v>
      </c>
      <c r="B669" s="27" t="s">
        <v>41</v>
      </c>
      <c r="C669" s="141">
        <f>VLOOKUP(B669,'Admin Fees.'!$A$1:$C$46,2,FALSE)</f>
        <v>1.4999999999999999E-2</v>
      </c>
      <c r="D669" s="506">
        <f>SUMIFS('Inst. by Framework &amp; Suppliers'!$D$2:$D$5720,'Inst. by Framework &amp; Suppliers'!$A$2:$A$5720,$A669,'Inst. by Framework &amp; Suppliers'!$B$2:$B$5720,$B669)</f>
        <v>9244.1</v>
      </c>
      <c r="E669" s="507">
        <f>SUMIFS('Inst. by Framework &amp; Suppliers'!$E$2:$E$5720,'Inst. by Framework &amp; Suppliers'!$A$2:$A$5720,$A669,'Inst. by Framework &amp; Suppliers'!$B$2:$B$5720,$B669)</f>
        <v>539.97</v>
      </c>
      <c r="F669" s="507">
        <f>SUMIFS('Inst. by Framework &amp; Suppliers'!F$2:F$5720,'Inst. by Framework &amp; Suppliers'!$B$2:$B$5720,$B$2:$B$5336,'Inst. by Framework &amp; Suppliers'!$A$2:$A$5720,$A669)</f>
        <v>0</v>
      </c>
      <c r="G669" s="882">
        <f>SUMIFS('Inst. by Framework &amp; Suppliers'!G$2:G$5720,'Inst. by Framework &amp; Suppliers'!$B$2:$B$5720,$B$2:$B$5336,'Inst. by Framework &amp; Suppliers'!$A$2:$A$5720,$A669)</f>
        <v>0</v>
      </c>
      <c r="H669" s="1444">
        <f>SUMIFS('Inst. by Framework &amp; Suppliers'!H$2:H$5720,'Inst. by Framework &amp; Suppliers'!$B$2:$B$5720,$B$2:$B$5336,'Inst. by Framework &amp; Suppliers'!$A$2:$A$5720,$A669)</f>
        <v>0</v>
      </c>
      <c r="I669" s="1445">
        <f>SUMIFS('Inst. by Framework &amp; Suppliers'!I$2:I$5720,'Inst. by Framework &amp; Suppliers'!$B$2:$B$5720,$B$2:$B$5336,'Inst. by Framework &amp; Suppliers'!$A$2:$A$5720,$A669)</f>
        <v>0</v>
      </c>
      <c r="J669" s="1446">
        <f>SUMIFS('Inst. by Framework &amp; Suppliers'!J$2:J$5720,'Inst. by Framework &amp; Suppliers'!$B$2:$B$5720,$B$2:$B$5336,'Inst. by Framework &amp; Suppliers'!$A$2:$A$5720,$A669)</f>
        <v>0</v>
      </c>
      <c r="K669" s="24">
        <f>SUMIFS('Inst. by Framework &amp; Suppliers'!K$2:K$5720,'Inst. by Framework &amp; Suppliers'!$B$2:$B$5720,$B$2:$B$5336,'Inst. by Framework &amp; Suppliers'!$A$2:$A$5720,$A669)</f>
        <v>0</v>
      </c>
      <c r="L669" s="23">
        <f t="shared" si="50"/>
        <v>0</v>
      </c>
      <c r="M669" s="1592">
        <f>SUMIFS('South West Spends'!$AH$1:$AH$5018,'South West Spends'!$A$1:$A$5018,'Institution by Framework Totals'!B669,'South West Spends'!$C$1:$C$5018,'Institution by Framework Totals'!A669)</f>
        <v>0</v>
      </c>
      <c r="N669" s="1592">
        <f t="shared" si="51"/>
        <v>0</v>
      </c>
      <c r="O669" s="1592">
        <f t="shared" si="52"/>
        <v>0</v>
      </c>
      <c r="P669" s="1592">
        <f t="shared" si="53"/>
        <v>0</v>
      </c>
      <c r="Q669" s="14">
        <f t="shared" si="54"/>
        <v>0</v>
      </c>
    </row>
    <row r="670" spans="1:17" x14ac:dyDescent="0.2">
      <c r="A670" s="26" t="s">
        <v>185</v>
      </c>
      <c r="B670" s="27" t="s">
        <v>41</v>
      </c>
      <c r="C670" s="141">
        <f>VLOOKUP(B670,'Admin Fees.'!$A$1:$C$46,2,FALSE)</f>
        <v>1.4999999999999999E-2</v>
      </c>
      <c r="D670" s="506">
        <f>SUMIFS('Inst. by Framework &amp; Suppliers'!$D$2:$D$5720,'Inst. by Framework &amp; Suppliers'!$A$2:$A$5720,$A670,'Inst. by Framework &amp; Suppliers'!$B$2:$B$5720,$B670)</f>
        <v>7613.3</v>
      </c>
      <c r="E670" s="507">
        <f>SUMIFS('Inst. by Framework &amp; Suppliers'!$E$2:$E$5720,'Inst. by Framework &amp; Suppliers'!$A$2:$A$5720,$A670,'Inst. by Framework &amp; Suppliers'!$B$2:$B$5720,$B670)</f>
        <v>232.62</v>
      </c>
      <c r="F670" s="507">
        <f>SUMIFS('Inst. by Framework &amp; Suppliers'!F$2:F$5720,'Inst. by Framework &amp; Suppliers'!$B$2:$B$5720,$B$2:$B$5336,'Inst. by Framework &amp; Suppliers'!$A$2:$A$5720,$A670)</f>
        <v>0</v>
      </c>
      <c r="G670" s="882">
        <f>SUMIFS('Inst. by Framework &amp; Suppliers'!G$2:G$5720,'Inst. by Framework &amp; Suppliers'!$B$2:$B$5720,$B$2:$B$5336,'Inst. by Framework &amp; Suppliers'!$A$2:$A$5720,$A670)</f>
        <v>0</v>
      </c>
      <c r="H670" s="1444">
        <f>SUMIFS('Inst. by Framework &amp; Suppliers'!H$2:H$5720,'Inst. by Framework &amp; Suppliers'!$B$2:$B$5720,$B$2:$B$5336,'Inst. by Framework &amp; Suppliers'!$A$2:$A$5720,$A670)</f>
        <v>0</v>
      </c>
      <c r="I670" s="1445">
        <f>SUMIFS('Inst. by Framework &amp; Suppliers'!I$2:I$5720,'Inst. by Framework &amp; Suppliers'!$B$2:$B$5720,$B$2:$B$5336,'Inst. by Framework &amp; Suppliers'!$A$2:$A$5720,$A670)</f>
        <v>0</v>
      </c>
      <c r="J670" s="1446">
        <f>SUMIFS('Inst. by Framework &amp; Suppliers'!J$2:J$5720,'Inst. by Framework &amp; Suppliers'!$B$2:$B$5720,$B$2:$B$5336,'Inst. by Framework &amp; Suppliers'!$A$2:$A$5720,$A670)</f>
        <v>0</v>
      </c>
      <c r="K670" s="24">
        <f>SUMIFS('Inst. by Framework &amp; Suppliers'!K$2:K$5720,'Inst. by Framework &amp; Suppliers'!$B$2:$B$5720,$B$2:$B$5336,'Inst. by Framework &amp; Suppliers'!$A$2:$A$5720,$A670)</f>
        <v>0</v>
      </c>
      <c r="L670" s="23">
        <f t="shared" si="50"/>
        <v>0</v>
      </c>
      <c r="M670" s="1592">
        <f>SUMIFS('South West Spends'!$AH$1:$AH$5018,'South West Spends'!$A$1:$A$5018,'Institution by Framework Totals'!B670,'South West Spends'!$C$1:$C$5018,'Institution by Framework Totals'!A670)</f>
        <v>0</v>
      </c>
      <c r="N670" s="1592">
        <f t="shared" si="51"/>
        <v>0</v>
      </c>
      <c r="O670" s="1592">
        <f t="shared" si="52"/>
        <v>0</v>
      </c>
      <c r="P670" s="1592">
        <f t="shared" si="53"/>
        <v>0</v>
      </c>
      <c r="Q670" s="14">
        <f t="shared" si="54"/>
        <v>0</v>
      </c>
    </row>
    <row r="671" spans="1:17" x14ac:dyDescent="0.2">
      <c r="A671" s="26" t="s">
        <v>163</v>
      </c>
      <c r="B671" s="27" t="s">
        <v>41</v>
      </c>
      <c r="C671" s="141">
        <f>VLOOKUP(B671,'Admin Fees.'!$A$1:$C$46,2,FALSE)</f>
        <v>1.4999999999999999E-2</v>
      </c>
      <c r="D671" s="506">
        <f>SUMIFS('Inst. by Framework &amp; Suppliers'!$D$2:$D$5720,'Inst. by Framework &amp; Suppliers'!$A$2:$A$5720,$A671,'Inst. by Framework &amp; Suppliers'!$B$2:$B$5720,$B671)</f>
        <v>1501.99</v>
      </c>
      <c r="E671" s="507">
        <f>SUMIFS('Inst. by Framework &amp; Suppliers'!$E$2:$E$5720,'Inst. by Framework &amp; Suppliers'!$A$2:$A$5720,$A671,'Inst. by Framework &amp; Suppliers'!$B$2:$B$5720,$B671)</f>
        <v>339.99</v>
      </c>
      <c r="F671" s="507">
        <f>SUMIFS('Inst. by Framework &amp; Suppliers'!F$2:F$5720,'Inst. by Framework &amp; Suppliers'!$B$2:$B$5720,$B$2:$B$5336,'Inst. by Framework &amp; Suppliers'!$A$2:$A$5720,$A671)</f>
        <v>0</v>
      </c>
      <c r="G671" s="882">
        <f>SUMIFS('Inst. by Framework &amp; Suppliers'!G$2:G$5720,'Inst. by Framework &amp; Suppliers'!$B$2:$B$5720,$B$2:$B$5336,'Inst. by Framework &amp; Suppliers'!$A$2:$A$5720,$A671)</f>
        <v>0</v>
      </c>
      <c r="H671" s="1444">
        <f>SUMIFS('Inst. by Framework &amp; Suppliers'!H$2:H$5720,'Inst. by Framework &amp; Suppliers'!$B$2:$B$5720,$B$2:$B$5336,'Inst. by Framework &amp; Suppliers'!$A$2:$A$5720,$A671)</f>
        <v>0</v>
      </c>
      <c r="I671" s="1445">
        <f>SUMIFS('Inst. by Framework &amp; Suppliers'!I$2:I$5720,'Inst. by Framework &amp; Suppliers'!$B$2:$B$5720,$B$2:$B$5336,'Inst. by Framework &amp; Suppliers'!$A$2:$A$5720,$A671)</f>
        <v>0</v>
      </c>
      <c r="J671" s="1446">
        <f>SUMIFS('Inst. by Framework &amp; Suppliers'!J$2:J$5720,'Inst. by Framework &amp; Suppliers'!$B$2:$B$5720,$B$2:$B$5336,'Inst. by Framework &amp; Suppliers'!$A$2:$A$5720,$A671)</f>
        <v>0</v>
      </c>
      <c r="K671" s="24">
        <f>SUMIFS('Inst. by Framework &amp; Suppliers'!K$2:K$5720,'Inst. by Framework &amp; Suppliers'!$B$2:$B$5720,$B$2:$B$5336,'Inst. by Framework &amp; Suppliers'!$A$2:$A$5720,$A671)</f>
        <v>0</v>
      </c>
      <c r="L671" s="23">
        <f t="shared" si="50"/>
        <v>0</v>
      </c>
      <c r="M671" s="1592">
        <f>SUMIFS('South West Spends'!$AH$1:$AH$5018,'South West Spends'!$A$1:$A$5018,'Institution by Framework Totals'!B671,'South West Spends'!$C$1:$C$5018,'Institution by Framework Totals'!A671)</f>
        <v>0</v>
      </c>
      <c r="N671" s="1592">
        <f t="shared" si="51"/>
        <v>0</v>
      </c>
      <c r="O671" s="1592">
        <f t="shared" si="52"/>
        <v>0</v>
      </c>
      <c r="P671" s="1592">
        <f t="shared" si="53"/>
        <v>0</v>
      </c>
      <c r="Q671" s="14">
        <f t="shared" si="54"/>
        <v>0</v>
      </c>
    </row>
    <row r="672" spans="1:17" x14ac:dyDescent="0.2">
      <c r="A672" s="26" t="s">
        <v>186</v>
      </c>
      <c r="B672" s="27" t="s">
        <v>41</v>
      </c>
      <c r="C672" s="141">
        <f>VLOOKUP(B672,'Admin Fees.'!$A$1:$C$46,2,FALSE)</f>
        <v>1.4999999999999999E-2</v>
      </c>
      <c r="D672" s="506">
        <f>SUMIFS('Inst. by Framework &amp; Suppliers'!$D$2:$D$5720,'Inst. by Framework &amp; Suppliers'!$A$2:$A$5720,$A672,'Inst. by Framework &amp; Suppliers'!$B$2:$B$5720,$B672)</f>
        <v>1764.16</v>
      </c>
      <c r="E672" s="507">
        <f>SUMIFS('Inst. by Framework &amp; Suppliers'!$E$2:$E$5720,'Inst. by Framework &amp; Suppliers'!$A$2:$A$5720,$A672,'Inst. by Framework &amp; Suppliers'!$B$2:$B$5720,$B672)</f>
        <v>17.96</v>
      </c>
      <c r="F672" s="507">
        <f>SUMIFS('Inst. by Framework &amp; Suppliers'!F$2:F$5720,'Inst. by Framework &amp; Suppliers'!$B$2:$B$5720,$B$2:$B$5336,'Inst. by Framework &amp; Suppliers'!$A$2:$A$5720,$A672)</f>
        <v>0</v>
      </c>
      <c r="G672" s="882">
        <f>SUMIFS('Inst. by Framework &amp; Suppliers'!G$2:G$5720,'Inst. by Framework &amp; Suppliers'!$B$2:$B$5720,$B$2:$B$5336,'Inst. by Framework &amp; Suppliers'!$A$2:$A$5720,$A672)</f>
        <v>0</v>
      </c>
      <c r="H672" s="1444">
        <f>SUMIFS('Inst. by Framework &amp; Suppliers'!H$2:H$5720,'Inst. by Framework &amp; Suppliers'!$B$2:$B$5720,$B$2:$B$5336,'Inst. by Framework &amp; Suppliers'!$A$2:$A$5720,$A672)</f>
        <v>0</v>
      </c>
      <c r="I672" s="1445">
        <f>SUMIFS('Inst. by Framework &amp; Suppliers'!I$2:I$5720,'Inst. by Framework &amp; Suppliers'!$B$2:$B$5720,$B$2:$B$5336,'Inst. by Framework &amp; Suppliers'!$A$2:$A$5720,$A672)</f>
        <v>0</v>
      </c>
      <c r="J672" s="1446">
        <f>SUMIFS('Inst. by Framework &amp; Suppliers'!J$2:J$5720,'Inst. by Framework &amp; Suppliers'!$B$2:$B$5720,$B$2:$B$5336,'Inst. by Framework &amp; Suppliers'!$A$2:$A$5720,$A672)</f>
        <v>0</v>
      </c>
      <c r="K672" s="24">
        <f>SUMIFS('Inst. by Framework &amp; Suppliers'!K$2:K$5720,'Inst. by Framework &amp; Suppliers'!$B$2:$B$5720,$B$2:$B$5336,'Inst. by Framework &amp; Suppliers'!$A$2:$A$5720,$A672)</f>
        <v>0</v>
      </c>
      <c r="L672" s="23">
        <f t="shared" si="50"/>
        <v>0</v>
      </c>
      <c r="M672" s="1592">
        <f>SUMIFS('South West Spends'!$AH$1:$AH$5018,'South West Spends'!$A$1:$A$5018,'Institution by Framework Totals'!B672,'South West Spends'!$C$1:$C$5018,'Institution by Framework Totals'!A672)</f>
        <v>0</v>
      </c>
      <c r="N672" s="1592">
        <f t="shared" si="51"/>
        <v>0</v>
      </c>
      <c r="O672" s="1592">
        <f t="shared" si="52"/>
        <v>0</v>
      </c>
      <c r="P672" s="1592">
        <f t="shared" si="53"/>
        <v>0</v>
      </c>
      <c r="Q672" s="14">
        <f t="shared" si="54"/>
        <v>0</v>
      </c>
    </row>
    <row r="673" spans="1:17" x14ac:dyDescent="0.2">
      <c r="A673" s="26" t="s">
        <v>124</v>
      </c>
      <c r="B673" s="27" t="s">
        <v>66</v>
      </c>
      <c r="C673" s="141">
        <f>VLOOKUP(B673,'Admin Fees.'!$A$1:$C$46,2,FALSE)</f>
        <v>0.01</v>
      </c>
      <c r="D673" s="506">
        <f>SUMIFS('Inst. by Framework &amp; Suppliers'!$D$2:$D$5720,'Inst. by Framework &amp; Suppliers'!$A$2:$A$5720,$A673,'Inst. by Framework &amp; Suppliers'!$B$2:$B$5720,$B673)</f>
        <v>0</v>
      </c>
      <c r="E673" s="507">
        <f>SUMIFS('Inst. by Framework &amp; Suppliers'!$E$2:$E$5720,'Inst. by Framework &amp; Suppliers'!$A$2:$A$5720,$A673,'Inst. by Framework &amp; Suppliers'!$B$2:$B$5720,$B673)</f>
        <v>22.05</v>
      </c>
      <c r="F673" s="507">
        <f>SUMIFS('Inst. by Framework &amp; Suppliers'!F$2:F$5720,'Inst. by Framework &amp; Suppliers'!$B$2:$B$5720,$B$2:$B$5336,'Inst. by Framework &amp; Suppliers'!$A$2:$A$5720,$A673)</f>
        <v>14.940000000000001</v>
      </c>
      <c r="G673" s="882">
        <f>SUMIFS('Inst. by Framework &amp; Suppliers'!G$2:G$5720,'Inst. by Framework &amp; Suppliers'!$B$2:$B$5720,$B$2:$B$5336,'Inst. by Framework &amp; Suppliers'!$A$2:$A$5720,$A673)</f>
        <v>51.43</v>
      </c>
      <c r="H673" s="1444">
        <f>SUMIFS('Inst. by Framework &amp; Suppliers'!H$2:H$5720,'Inst. by Framework &amp; Suppliers'!$B$2:$B$5720,$B$2:$B$5336,'Inst. by Framework &amp; Suppliers'!$A$2:$A$5720,$A673)</f>
        <v>0</v>
      </c>
      <c r="I673" s="1445">
        <f>SUMIFS('Inst. by Framework &amp; Suppliers'!I$2:I$5720,'Inst. by Framework &amp; Suppliers'!$B$2:$B$5720,$B$2:$B$5336,'Inst. by Framework &amp; Suppliers'!$A$2:$A$5720,$A673)</f>
        <v>0</v>
      </c>
      <c r="J673" s="1446">
        <f>SUMIFS('Inst. by Framework &amp; Suppliers'!J$2:J$5720,'Inst. by Framework &amp; Suppliers'!$B$2:$B$5720,$B$2:$B$5336,'Inst. by Framework &amp; Suppliers'!$A$2:$A$5720,$A673)</f>
        <v>0</v>
      </c>
      <c r="K673" s="24">
        <f>SUMIFS('Inst. by Framework &amp; Suppliers'!K$2:K$5720,'Inst. by Framework &amp; Suppliers'!$B$2:$B$5720,$B$2:$B$5336,'Inst. by Framework &amp; Suppliers'!$A$2:$A$5720,$A673)</f>
        <v>0</v>
      </c>
      <c r="L673" s="23">
        <f t="shared" si="50"/>
        <v>0</v>
      </c>
      <c r="M673" s="1592">
        <f>SUMIFS('South West Spends'!$AH$1:$AH$5018,'South West Spends'!$A$1:$A$5018,'Institution by Framework Totals'!B673,'South West Spends'!$C$1:$C$5018,'Institution by Framework Totals'!A673)</f>
        <v>0</v>
      </c>
      <c r="N673" s="1592">
        <f t="shared" si="51"/>
        <v>0</v>
      </c>
      <c r="O673" s="1592">
        <f t="shared" si="52"/>
        <v>0</v>
      </c>
      <c r="P673" s="1592">
        <f t="shared" si="53"/>
        <v>0</v>
      </c>
      <c r="Q673" s="14">
        <f t="shared" si="54"/>
        <v>0</v>
      </c>
    </row>
    <row r="674" spans="1:17" x14ac:dyDescent="0.2">
      <c r="A674" s="26" t="s">
        <v>158</v>
      </c>
      <c r="B674" s="27" t="s">
        <v>66</v>
      </c>
      <c r="C674" s="141">
        <f>VLOOKUP(B674,'Admin Fees.'!$A$1:$C$46,2,FALSE)</f>
        <v>0.01</v>
      </c>
      <c r="D674" s="506">
        <f>SUMIFS('Inst. by Framework &amp; Suppliers'!$D$2:$D$5720,'Inst. by Framework &amp; Suppliers'!$A$2:$A$5720,$A674,'Inst. by Framework &amp; Suppliers'!$B$2:$B$5720,$B674)</f>
        <v>125.65</v>
      </c>
      <c r="E674" s="507">
        <f>SUMIFS('Inst. by Framework &amp; Suppliers'!$E$2:$E$5720,'Inst. by Framework &amp; Suppliers'!$A$2:$A$5720,$A674,'Inst. by Framework &amp; Suppliers'!$B$2:$B$5720,$B674)</f>
        <v>269.63</v>
      </c>
      <c r="F674" s="507">
        <f>SUMIFS('Inst. by Framework &amp; Suppliers'!F$2:F$5720,'Inst. by Framework &amp; Suppliers'!$B$2:$B$5720,$B$2:$B$5336,'Inst. by Framework &amp; Suppliers'!$A$2:$A$5720,$A674)</f>
        <v>131.23000000000002</v>
      </c>
      <c r="G674" s="882">
        <f>SUMIFS('Inst. by Framework &amp; Suppliers'!G$2:G$5720,'Inst. by Framework &amp; Suppliers'!$B$2:$B$5720,$B$2:$B$5336,'Inst. by Framework &amp; Suppliers'!$A$2:$A$5720,$A674)</f>
        <v>0</v>
      </c>
      <c r="H674" s="1444">
        <f>SUMIFS('Inst. by Framework &amp; Suppliers'!H$2:H$5720,'Inst. by Framework &amp; Suppliers'!$B$2:$B$5720,$B$2:$B$5336,'Inst. by Framework &amp; Suppliers'!$A$2:$A$5720,$A674)</f>
        <v>0</v>
      </c>
      <c r="I674" s="1445">
        <f>SUMIFS('Inst. by Framework &amp; Suppliers'!I$2:I$5720,'Inst. by Framework &amp; Suppliers'!$B$2:$B$5720,$B$2:$B$5336,'Inst. by Framework &amp; Suppliers'!$A$2:$A$5720,$A674)</f>
        <v>0</v>
      </c>
      <c r="J674" s="1446">
        <f>SUMIFS('Inst. by Framework &amp; Suppliers'!J$2:J$5720,'Inst. by Framework &amp; Suppliers'!$B$2:$B$5720,$B$2:$B$5336,'Inst. by Framework &amp; Suppliers'!$A$2:$A$5720,$A674)</f>
        <v>0</v>
      </c>
      <c r="K674" s="24">
        <f>SUMIFS('Inst. by Framework &amp; Suppliers'!K$2:K$5720,'Inst. by Framework &amp; Suppliers'!$B$2:$B$5720,$B$2:$B$5336,'Inst. by Framework &amp; Suppliers'!$A$2:$A$5720,$A674)</f>
        <v>0</v>
      </c>
      <c r="L674" s="23">
        <f t="shared" si="50"/>
        <v>0</v>
      </c>
      <c r="M674" s="1592">
        <f>SUMIFS('South West Spends'!$AH$1:$AH$5018,'South West Spends'!$A$1:$A$5018,'Institution by Framework Totals'!B674,'South West Spends'!$C$1:$C$5018,'Institution by Framework Totals'!A674)</f>
        <v>0</v>
      </c>
      <c r="N674" s="1592">
        <f t="shared" si="51"/>
        <v>0</v>
      </c>
      <c r="O674" s="1592">
        <f t="shared" si="52"/>
        <v>0</v>
      </c>
      <c r="P674" s="1592">
        <f t="shared" si="53"/>
        <v>0</v>
      </c>
      <c r="Q674" s="14">
        <f t="shared" si="54"/>
        <v>0</v>
      </c>
    </row>
    <row r="675" spans="1:17" x14ac:dyDescent="0.2">
      <c r="A675" s="26" t="s">
        <v>125</v>
      </c>
      <c r="B675" s="27" t="s">
        <v>66</v>
      </c>
      <c r="C675" s="141">
        <f>VLOOKUP(B675,'Admin Fees.'!$A$1:$C$46,2,FALSE)</f>
        <v>0.01</v>
      </c>
      <c r="D675" s="506">
        <f>SUMIFS('Inst. by Framework &amp; Suppliers'!$D$2:$D$5720,'Inst. by Framework &amp; Suppliers'!$A$2:$A$5720,$A675,'Inst. by Framework &amp; Suppliers'!$B$2:$B$5720,$B675)</f>
        <v>567.11</v>
      </c>
      <c r="E675" s="507">
        <f>SUMIFS('Inst. by Framework &amp; Suppliers'!$E$2:$E$5720,'Inst. by Framework &amp; Suppliers'!$A$2:$A$5720,$A675,'Inst. by Framework &amp; Suppliers'!$B$2:$B$5720,$B675)</f>
        <v>1878.45</v>
      </c>
      <c r="F675" s="507">
        <f>SUMIFS('Inst. by Framework &amp; Suppliers'!F$2:F$5720,'Inst. by Framework &amp; Suppliers'!$B$2:$B$5720,$B$2:$B$5336,'Inst. by Framework &amp; Suppliers'!$A$2:$A$5720,$A675)</f>
        <v>1701.15</v>
      </c>
      <c r="G675" s="882">
        <f>SUMIFS('Inst. by Framework &amp; Suppliers'!G$2:G$5720,'Inst. by Framework &amp; Suppliers'!$B$2:$B$5720,$B$2:$B$5336,'Inst. by Framework &amp; Suppliers'!$A$2:$A$5720,$A675)</f>
        <v>1633.45</v>
      </c>
      <c r="H675" s="1444">
        <f>SUMIFS('Inst. by Framework &amp; Suppliers'!H$2:H$5720,'Inst. by Framework &amp; Suppliers'!$B$2:$B$5720,$B$2:$B$5336,'Inst. by Framework &amp; Suppliers'!$A$2:$A$5720,$A675)</f>
        <v>768.36</v>
      </c>
      <c r="I675" s="1445">
        <f>SUMIFS('Inst. by Framework &amp; Suppliers'!I$2:I$5720,'Inst. by Framework &amp; Suppliers'!$B$2:$B$5720,$B$2:$B$5336,'Inst. by Framework &amp; Suppliers'!$A$2:$A$5720,$A675)</f>
        <v>0</v>
      </c>
      <c r="J675" s="1446">
        <f>SUMIFS('Inst. by Framework &amp; Suppliers'!J$2:J$5720,'Inst. by Framework &amp; Suppliers'!$B$2:$B$5720,$B$2:$B$5336,'Inst. by Framework &amp; Suppliers'!$A$2:$A$5720,$A675)</f>
        <v>0</v>
      </c>
      <c r="K675" s="24">
        <f>SUMIFS('Inst. by Framework &amp; Suppliers'!K$2:K$5720,'Inst. by Framework &amp; Suppliers'!$B$2:$B$5720,$B$2:$B$5336,'Inst. by Framework &amp; Suppliers'!$A$2:$A$5720,$A675)</f>
        <v>0</v>
      </c>
      <c r="L675" s="23">
        <f t="shared" si="50"/>
        <v>0</v>
      </c>
      <c r="M675" s="1592">
        <f>SUMIFS('South West Spends'!$AH$1:$AH$5018,'South West Spends'!$A$1:$A$5018,'Institution by Framework Totals'!B675,'South West Spends'!$C$1:$C$5018,'Institution by Framework Totals'!A675)</f>
        <v>0</v>
      </c>
      <c r="N675" s="1592">
        <f t="shared" si="51"/>
        <v>0</v>
      </c>
      <c r="O675" s="1592">
        <f t="shared" si="52"/>
        <v>0</v>
      </c>
      <c r="P675" s="1592">
        <f t="shared" si="53"/>
        <v>0</v>
      </c>
      <c r="Q675" s="14">
        <f t="shared" si="54"/>
        <v>0</v>
      </c>
    </row>
    <row r="676" spans="1:17" x14ac:dyDescent="0.2">
      <c r="A676" s="26" t="s">
        <v>126</v>
      </c>
      <c r="B676" s="27" t="s">
        <v>66</v>
      </c>
      <c r="C676" s="141">
        <f>VLOOKUP(B676,'Admin Fees.'!$A$1:$C$46,2,FALSE)</f>
        <v>0.01</v>
      </c>
      <c r="D676" s="506">
        <f>SUMIFS('Inst. by Framework &amp; Suppliers'!$D$2:$D$5720,'Inst. by Framework &amp; Suppliers'!$A$2:$A$5720,$A676,'Inst. by Framework &amp; Suppliers'!$B$2:$B$5720,$B676)</f>
        <v>37.119999999999997</v>
      </c>
      <c r="E676" s="507">
        <f>SUMIFS('Inst. by Framework &amp; Suppliers'!$E$2:$E$5720,'Inst. by Framework &amp; Suppliers'!$A$2:$A$5720,$A676,'Inst. by Framework &amp; Suppliers'!$B$2:$B$5720,$B676)</f>
        <v>90.64</v>
      </c>
      <c r="F676" s="507">
        <f>SUMIFS('Inst. by Framework &amp; Suppliers'!F$2:F$5720,'Inst. by Framework &amp; Suppliers'!$B$2:$B$5720,$B$2:$B$5336,'Inst. by Framework &amp; Suppliers'!$A$2:$A$5720,$A676)</f>
        <v>926.37000000000012</v>
      </c>
      <c r="G676" s="882">
        <f>SUMIFS('Inst. by Framework &amp; Suppliers'!G$2:G$5720,'Inst. by Framework &amp; Suppliers'!$B$2:$B$5720,$B$2:$B$5336,'Inst. by Framework &amp; Suppliers'!$A$2:$A$5720,$A676)</f>
        <v>218.68</v>
      </c>
      <c r="H676" s="1444">
        <f>SUMIFS('Inst. by Framework &amp; Suppliers'!H$2:H$5720,'Inst. by Framework &amp; Suppliers'!$B$2:$B$5720,$B$2:$B$5336,'Inst. by Framework &amp; Suppliers'!$A$2:$A$5720,$A676)</f>
        <v>142.89000000000001</v>
      </c>
      <c r="I676" s="1445">
        <f>SUMIFS('Inst. by Framework &amp; Suppliers'!I$2:I$5720,'Inst. by Framework &amp; Suppliers'!$B$2:$B$5720,$B$2:$B$5336,'Inst. by Framework &amp; Suppliers'!$A$2:$A$5720,$A676)</f>
        <v>0</v>
      </c>
      <c r="J676" s="1446">
        <f>SUMIFS('Inst. by Framework &amp; Suppliers'!J$2:J$5720,'Inst. by Framework &amp; Suppliers'!$B$2:$B$5720,$B$2:$B$5336,'Inst. by Framework &amp; Suppliers'!$A$2:$A$5720,$A676)</f>
        <v>0</v>
      </c>
      <c r="K676" s="24">
        <f>SUMIFS('Inst. by Framework &amp; Suppliers'!K$2:K$5720,'Inst. by Framework &amp; Suppliers'!$B$2:$B$5720,$B$2:$B$5336,'Inst. by Framework &amp; Suppliers'!$A$2:$A$5720,$A676)</f>
        <v>0</v>
      </c>
      <c r="L676" s="23">
        <f t="shared" si="50"/>
        <v>0</v>
      </c>
      <c r="M676" s="1592">
        <f>SUMIFS('South West Spends'!$AH$1:$AH$5018,'South West Spends'!$A$1:$A$5018,'Institution by Framework Totals'!B676,'South West Spends'!$C$1:$C$5018,'Institution by Framework Totals'!A676)</f>
        <v>0</v>
      </c>
      <c r="N676" s="1592">
        <f t="shared" si="51"/>
        <v>0</v>
      </c>
      <c r="O676" s="1592">
        <f t="shared" si="52"/>
        <v>0</v>
      </c>
      <c r="P676" s="1592">
        <f t="shared" si="53"/>
        <v>0</v>
      </c>
      <c r="Q676" s="14">
        <f t="shared" si="54"/>
        <v>0</v>
      </c>
    </row>
    <row r="677" spans="1:17" x14ac:dyDescent="0.2">
      <c r="A677" s="26" t="s">
        <v>252</v>
      </c>
      <c r="B677" s="27" t="s">
        <v>66</v>
      </c>
      <c r="C677" s="141">
        <f>VLOOKUP(B677,'Admin Fees.'!$A$1:$C$46,2,FALSE)</f>
        <v>0.01</v>
      </c>
      <c r="D677" s="506">
        <f>SUMIFS('Inst. by Framework &amp; Suppliers'!$D$2:$D$5720,'Inst. by Framework &amp; Suppliers'!$A$2:$A$5720,$A677,'Inst. by Framework &amp; Suppliers'!$B$2:$B$5720,$B677)</f>
        <v>0</v>
      </c>
      <c r="E677" s="507">
        <f>SUMIFS('Inst. by Framework &amp; Suppliers'!$E$2:$E$5720,'Inst. by Framework &amp; Suppliers'!$A$2:$A$5720,$A677,'Inst. by Framework &amp; Suppliers'!$B$2:$B$5720,$B677)</f>
        <v>0</v>
      </c>
      <c r="F677" s="507">
        <f>SUMIFS('Inst. by Framework &amp; Suppliers'!F$2:F$5720,'Inst. by Framework &amp; Suppliers'!$B$2:$B$5720,$B$2:$B$5336,'Inst. by Framework &amp; Suppliers'!$A$2:$A$5720,$A677)</f>
        <v>0</v>
      </c>
      <c r="G677" s="882">
        <f>SUMIFS('Inst. by Framework &amp; Suppliers'!G$2:G$5720,'Inst. by Framework &amp; Suppliers'!$B$2:$B$5720,$B$2:$B$5336,'Inst. by Framework &amp; Suppliers'!$A$2:$A$5720,$A677)</f>
        <v>0</v>
      </c>
      <c r="H677" s="1444">
        <f>SUMIFS('Inst. by Framework &amp; Suppliers'!H$2:H$5720,'Inst. by Framework &amp; Suppliers'!$B$2:$B$5720,$B$2:$B$5336,'Inst. by Framework &amp; Suppliers'!$A$2:$A$5720,$A677)</f>
        <v>109.24</v>
      </c>
      <c r="I677" s="1445">
        <f>SUMIFS('Inst. by Framework &amp; Suppliers'!I$2:I$5720,'Inst. by Framework &amp; Suppliers'!$B$2:$B$5720,$B$2:$B$5336,'Inst. by Framework &amp; Suppliers'!$A$2:$A$5720,$A677)</f>
        <v>0</v>
      </c>
      <c r="J677" s="1446">
        <f>SUMIFS('Inst. by Framework &amp; Suppliers'!J$2:J$5720,'Inst. by Framework &amp; Suppliers'!$B$2:$B$5720,$B$2:$B$5336,'Inst. by Framework &amp; Suppliers'!$A$2:$A$5720,$A677)</f>
        <v>0</v>
      </c>
      <c r="K677" s="24">
        <f>SUMIFS('Inst. by Framework &amp; Suppliers'!K$2:K$5720,'Inst. by Framework &amp; Suppliers'!$B$2:$B$5720,$B$2:$B$5336,'Inst. by Framework &amp; Suppliers'!$A$2:$A$5720,$A677)</f>
        <v>0</v>
      </c>
      <c r="L677" s="23">
        <f t="shared" si="50"/>
        <v>0</v>
      </c>
      <c r="M677" s="1592">
        <f>SUMIFS('South West Spends'!$AH$1:$AH$5018,'South West Spends'!$A$1:$A$5018,'Institution by Framework Totals'!B677,'South West Spends'!$C$1:$C$5018,'Institution by Framework Totals'!A677)</f>
        <v>0</v>
      </c>
      <c r="N677" s="1592">
        <f t="shared" si="51"/>
        <v>0</v>
      </c>
      <c r="O677" s="1592">
        <f t="shared" si="52"/>
        <v>0</v>
      </c>
      <c r="P677" s="1592">
        <f t="shared" si="53"/>
        <v>0</v>
      </c>
      <c r="Q677" s="14">
        <f t="shared" si="54"/>
        <v>0</v>
      </c>
    </row>
    <row r="678" spans="1:17" x14ac:dyDescent="0.2">
      <c r="A678" s="26" t="s">
        <v>159</v>
      </c>
      <c r="B678" s="27" t="s">
        <v>66</v>
      </c>
      <c r="C678" s="141">
        <f>VLOOKUP(B678,'Admin Fees.'!$A$1:$C$46,2,FALSE)</f>
        <v>0.01</v>
      </c>
      <c r="D678" s="506">
        <f>SUMIFS('Inst. by Framework &amp; Suppliers'!$D$2:$D$5720,'Inst. by Framework &amp; Suppliers'!$A$2:$A$5720,$A678,'Inst. by Framework &amp; Suppliers'!$B$2:$B$5720,$B678)</f>
        <v>46.04</v>
      </c>
      <c r="E678" s="507">
        <f>SUMIFS('Inst. by Framework &amp; Suppliers'!$E$2:$E$5720,'Inst. by Framework &amp; Suppliers'!$A$2:$A$5720,$A678,'Inst. by Framework &amp; Suppliers'!$B$2:$B$5720,$B678)</f>
        <v>154.59999999999997</v>
      </c>
      <c r="F678" s="507">
        <f>SUMIFS('Inst. by Framework &amp; Suppliers'!F$2:F$5720,'Inst. by Framework &amp; Suppliers'!$B$2:$B$5720,$B$2:$B$5336,'Inst. by Framework &amp; Suppliers'!$A$2:$A$5720,$A678)</f>
        <v>183.85999999999999</v>
      </c>
      <c r="G678" s="882">
        <f>SUMIFS('Inst. by Framework &amp; Suppliers'!G$2:G$5720,'Inst. by Framework &amp; Suppliers'!$B$2:$B$5720,$B$2:$B$5336,'Inst. by Framework &amp; Suppliers'!$A$2:$A$5720,$A678)</f>
        <v>23.12</v>
      </c>
      <c r="H678" s="1444">
        <f>SUMIFS('Inst. by Framework &amp; Suppliers'!H$2:H$5720,'Inst. by Framework &amp; Suppliers'!$B$2:$B$5720,$B$2:$B$5336,'Inst. by Framework &amp; Suppliers'!$A$2:$A$5720,$A678)</f>
        <v>87.199999999999989</v>
      </c>
      <c r="I678" s="1445">
        <f>SUMIFS('Inst. by Framework &amp; Suppliers'!I$2:I$5720,'Inst. by Framework &amp; Suppliers'!$B$2:$B$5720,$B$2:$B$5336,'Inst. by Framework &amp; Suppliers'!$A$2:$A$5720,$A678)</f>
        <v>0</v>
      </c>
      <c r="J678" s="1446">
        <f>SUMIFS('Inst. by Framework &amp; Suppliers'!J$2:J$5720,'Inst. by Framework &amp; Suppliers'!$B$2:$B$5720,$B$2:$B$5336,'Inst. by Framework &amp; Suppliers'!$A$2:$A$5720,$A678)</f>
        <v>0</v>
      </c>
      <c r="K678" s="24">
        <f>SUMIFS('Inst. by Framework &amp; Suppliers'!K$2:K$5720,'Inst. by Framework &amp; Suppliers'!$B$2:$B$5720,$B$2:$B$5336,'Inst. by Framework &amp; Suppliers'!$A$2:$A$5720,$A678)</f>
        <v>0</v>
      </c>
      <c r="L678" s="23">
        <f t="shared" si="50"/>
        <v>0</v>
      </c>
      <c r="M678" s="1592">
        <f>SUMIFS('South West Spends'!$AH$1:$AH$5018,'South West Spends'!$A$1:$A$5018,'Institution by Framework Totals'!B678,'South West Spends'!$C$1:$C$5018,'Institution by Framework Totals'!A678)</f>
        <v>0</v>
      </c>
      <c r="N678" s="1592">
        <f t="shared" si="51"/>
        <v>0</v>
      </c>
      <c r="O678" s="1592">
        <f t="shared" si="52"/>
        <v>0</v>
      </c>
      <c r="P678" s="1592">
        <f t="shared" si="53"/>
        <v>0</v>
      </c>
      <c r="Q678" s="14">
        <f t="shared" si="54"/>
        <v>0</v>
      </c>
    </row>
    <row r="679" spans="1:17" x14ac:dyDescent="0.2">
      <c r="A679" s="26" t="s">
        <v>127</v>
      </c>
      <c r="B679" s="27" t="s">
        <v>66</v>
      </c>
      <c r="C679" s="141">
        <f>VLOOKUP(B679,'Admin Fees.'!$A$1:$C$46,2,FALSE)</f>
        <v>0.01</v>
      </c>
      <c r="D679" s="506">
        <f>SUMIFS('Inst. by Framework &amp; Suppliers'!$D$2:$D$5720,'Inst. by Framework &amp; Suppliers'!$A$2:$A$5720,$A679,'Inst. by Framework &amp; Suppliers'!$B$2:$B$5720,$B679)</f>
        <v>0</v>
      </c>
      <c r="E679" s="507">
        <f>SUMIFS('Inst. by Framework &amp; Suppliers'!$E$2:$E$5720,'Inst. by Framework &amp; Suppliers'!$A$2:$A$5720,$A679,'Inst. by Framework &amp; Suppliers'!$B$2:$B$5720,$B679)</f>
        <v>221.42</v>
      </c>
      <c r="F679" s="507">
        <f>SUMIFS('Inst. by Framework &amp; Suppliers'!F$2:F$5720,'Inst. by Framework &amp; Suppliers'!$B$2:$B$5720,$B$2:$B$5336,'Inst. by Framework &amp; Suppliers'!$A$2:$A$5720,$A679)</f>
        <v>845.96</v>
      </c>
      <c r="G679" s="882">
        <f>SUMIFS('Inst. by Framework &amp; Suppliers'!G$2:G$5720,'Inst. by Framework &amp; Suppliers'!$B$2:$B$5720,$B$2:$B$5336,'Inst. by Framework &amp; Suppliers'!$A$2:$A$5720,$A679)</f>
        <v>1222.3699999999999</v>
      </c>
      <c r="H679" s="1444">
        <f>SUMIFS('Inst. by Framework &amp; Suppliers'!H$2:H$5720,'Inst. by Framework &amp; Suppliers'!$B$2:$B$5720,$B$2:$B$5336,'Inst. by Framework &amp; Suppliers'!$A$2:$A$5720,$A679)</f>
        <v>3321.71</v>
      </c>
      <c r="I679" s="1445">
        <f>SUMIFS('Inst. by Framework &amp; Suppliers'!I$2:I$5720,'Inst. by Framework &amp; Suppliers'!$B$2:$B$5720,$B$2:$B$5336,'Inst. by Framework &amp; Suppliers'!$A$2:$A$5720,$A679)</f>
        <v>0</v>
      </c>
      <c r="J679" s="1446">
        <f>SUMIFS('Inst. by Framework &amp; Suppliers'!J$2:J$5720,'Inst. by Framework &amp; Suppliers'!$B$2:$B$5720,$B$2:$B$5336,'Inst. by Framework &amp; Suppliers'!$A$2:$A$5720,$A679)</f>
        <v>0</v>
      </c>
      <c r="K679" s="24">
        <f>SUMIFS('Inst. by Framework &amp; Suppliers'!K$2:K$5720,'Inst. by Framework &amp; Suppliers'!$B$2:$B$5720,$B$2:$B$5336,'Inst. by Framework &amp; Suppliers'!$A$2:$A$5720,$A679)</f>
        <v>0</v>
      </c>
      <c r="L679" s="23">
        <f t="shared" si="50"/>
        <v>0</v>
      </c>
      <c r="M679" s="1592">
        <f>SUMIFS('South West Spends'!$AH$1:$AH$5018,'South West Spends'!$A$1:$A$5018,'Institution by Framework Totals'!B679,'South West Spends'!$C$1:$C$5018,'Institution by Framework Totals'!A679)</f>
        <v>0</v>
      </c>
      <c r="N679" s="1592">
        <f t="shared" si="51"/>
        <v>0</v>
      </c>
      <c r="O679" s="1592">
        <f t="shared" si="52"/>
        <v>0</v>
      </c>
      <c r="P679" s="1592">
        <f t="shared" si="53"/>
        <v>0</v>
      </c>
      <c r="Q679" s="14">
        <f t="shared" si="54"/>
        <v>0</v>
      </c>
    </row>
    <row r="680" spans="1:17" x14ac:dyDescent="0.2">
      <c r="A680" s="26" t="s">
        <v>128</v>
      </c>
      <c r="B680" s="27" t="s">
        <v>66</v>
      </c>
      <c r="C680" s="141">
        <f>VLOOKUP(B680,'Admin Fees.'!$A$1:$C$46,2,FALSE)</f>
        <v>0.01</v>
      </c>
      <c r="D680" s="506">
        <f>SUMIFS('Inst. by Framework &amp; Suppliers'!$D$2:$D$5720,'Inst. by Framework &amp; Suppliers'!$A$2:$A$5720,$A680,'Inst. by Framework &amp; Suppliers'!$B$2:$B$5720,$B680)</f>
        <v>0</v>
      </c>
      <c r="E680" s="507">
        <f>SUMIFS('Inst. by Framework &amp; Suppliers'!$E$2:$E$5720,'Inst. by Framework &amp; Suppliers'!$A$2:$A$5720,$A680,'Inst. by Framework &amp; Suppliers'!$B$2:$B$5720,$B680)</f>
        <v>0</v>
      </c>
      <c r="F680" s="507">
        <f>SUMIFS('Inst. by Framework &amp; Suppliers'!F$2:F$5720,'Inst. by Framework &amp; Suppliers'!$B$2:$B$5720,$B$2:$B$5336,'Inst. by Framework &amp; Suppliers'!$A$2:$A$5720,$A680)</f>
        <v>82.87</v>
      </c>
      <c r="G680" s="882">
        <f>SUMIFS('Inst. by Framework &amp; Suppliers'!G$2:G$5720,'Inst. by Framework &amp; Suppliers'!$B$2:$B$5720,$B$2:$B$5336,'Inst. by Framework &amp; Suppliers'!$A$2:$A$5720,$A680)</f>
        <v>4.54</v>
      </c>
      <c r="H680" s="1444">
        <f>SUMIFS('Inst. by Framework &amp; Suppliers'!H$2:H$5720,'Inst. by Framework &amp; Suppliers'!$B$2:$B$5720,$B$2:$B$5336,'Inst. by Framework &amp; Suppliers'!$A$2:$A$5720,$A680)</f>
        <v>6.52</v>
      </c>
      <c r="I680" s="1445">
        <f>SUMIFS('Inst. by Framework &amp; Suppliers'!I$2:I$5720,'Inst. by Framework &amp; Suppliers'!$B$2:$B$5720,$B$2:$B$5336,'Inst. by Framework &amp; Suppliers'!$A$2:$A$5720,$A680)</f>
        <v>0</v>
      </c>
      <c r="J680" s="1446">
        <f>SUMIFS('Inst. by Framework &amp; Suppliers'!J$2:J$5720,'Inst. by Framework &amp; Suppliers'!$B$2:$B$5720,$B$2:$B$5336,'Inst. by Framework &amp; Suppliers'!$A$2:$A$5720,$A680)</f>
        <v>0</v>
      </c>
      <c r="K680" s="24">
        <f>SUMIFS('Inst. by Framework &amp; Suppliers'!K$2:K$5720,'Inst. by Framework &amp; Suppliers'!$B$2:$B$5720,$B$2:$B$5336,'Inst. by Framework &amp; Suppliers'!$A$2:$A$5720,$A680)</f>
        <v>0</v>
      </c>
      <c r="L680" s="23">
        <f t="shared" si="50"/>
        <v>0</v>
      </c>
      <c r="M680" s="1592">
        <f>SUMIFS('South West Spends'!$AH$1:$AH$5018,'South West Spends'!$A$1:$A$5018,'Institution by Framework Totals'!B680,'South West Spends'!$C$1:$C$5018,'Institution by Framework Totals'!A680)</f>
        <v>0</v>
      </c>
      <c r="N680" s="1592">
        <f t="shared" si="51"/>
        <v>0</v>
      </c>
      <c r="O680" s="1592">
        <f t="shared" si="52"/>
        <v>0</v>
      </c>
      <c r="P680" s="1592">
        <f t="shared" si="53"/>
        <v>0</v>
      </c>
      <c r="Q680" s="14">
        <f t="shared" si="54"/>
        <v>0</v>
      </c>
    </row>
    <row r="681" spans="1:17" x14ac:dyDescent="0.2">
      <c r="A681" s="26" t="s">
        <v>129</v>
      </c>
      <c r="B681" s="27" t="s">
        <v>66</v>
      </c>
      <c r="C681" s="141">
        <f>VLOOKUP(B681,'Admin Fees.'!$A$1:$C$46,2,FALSE)</f>
        <v>0.01</v>
      </c>
      <c r="D681" s="506">
        <f>SUMIFS('Inst. by Framework &amp; Suppliers'!$D$2:$D$5720,'Inst. by Framework &amp; Suppliers'!$A$2:$A$5720,$A681,'Inst. by Framework &amp; Suppliers'!$B$2:$B$5720,$B681)</f>
        <v>0</v>
      </c>
      <c r="E681" s="507">
        <f>SUMIFS('Inst. by Framework &amp; Suppliers'!$E$2:$E$5720,'Inst. by Framework &amp; Suppliers'!$A$2:$A$5720,$A681,'Inst. by Framework &amp; Suppliers'!$B$2:$B$5720,$B681)</f>
        <v>0</v>
      </c>
      <c r="F681" s="507">
        <f>SUMIFS('Inst. by Framework &amp; Suppliers'!F$2:F$5720,'Inst. by Framework &amp; Suppliers'!$B$2:$B$5720,$B$2:$B$5336,'Inst. by Framework &amp; Suppliers'!$A$2:$A$5720,$A681)</f>
        <v>232.45</v>
      </c>
      <c r="G681" s="882">
        <f>SUMIFS('Inst. by Framework &amp; Suppliers'!G$2:G$5720,'Inst. by Framework &amp; Suppliers'!$B$2:$B$5720,$B$2:$B$5336,'Inst. by Framework &amp; Suppliers'!$A$2:$A$5720,$A681)</f>
        <v>1401.66</v>
      </c>
      <c r="H681" s="1444">
        <f>SUMIFS('Inst. by Framework &amp; Suppliers'!H$2:H$5720,'Inst. by Framework &amp; Suppliers'!$B$2:$B$5720,$B$2:$B$5336,'Inst. by Framework &amp; Suppliers'!$A$2:$A$5720,$A681)</f>
        <v>721.44999999999993</v>
      </c>
      <c r="I681" s="1445">
        <f>SUMIFS('Inst. by Framework &amp; Suppliers'!I$2:I$5720,'Inst. by Framework &amp; Suppliers'!$B$2:$B$5720,$B$2:$B$5336,'Inst. by Framework &amp; Suppliers'!$A$2:$A$5720,$A681)</f>
        <v>0</v>
      </c>
      <c r="J681" s="1446">
        <f>SUMIFS('Inst. by Framework &amp; Suppliers'!J$2:J$5720,'Inst. by Framework &amp; Suppliers'!$B$2:$B$5720,$B$2:$B$5336,'Inst. by Framework &amp; Suppliers'!$A$2:$A$5720,$A681)</f>
        <v>0</v>
      </c>
      <c r="K681" s="24">
        <f>SUMIFS('Inst. by Framework &amp; Suppliers'!K$2:K$5720,'Inst. by Framework &amp; Suppliers'!$B$2:$B$5720,$B$2:$B$5336,'Inst. by Framework &amp; Suppliers'!$A$2:$A$5720,$A681)</f>
        <v>0</v>
      </c>
      <c r="L681" s="23">
        <f t="shared" si="50"/>
        <v>0</v>
      </c>
      <c r="M681" s="1592">
        <f>SUMIFS('South West Spends'!$AH$1:$AH$5018,'South West Spends'!$A$1:$A$5018,'Institution by Framework Totals'!B681,'South West Spends'!$C$1:$C$5018,'Institution by Framework Totals'!A681)</f>
        <v>0</v>
      </c>
      <c r="N681" s="1592">
        <f t="shared" si="51"/>
        <v>0</v>
      </c>
      <c r="O681" s="1592">
        <f t="shared" si="52"/>
        <v>0</v>
      </c>
      <c r="P681" s="1592">
        <f t="shared" si="53"/>
        <v>0</v>
      </c>
      <c r="Q681" s="14">
        <f t="shared" si="54"/>
        <v>0</v>
      </c>
    </row>
    <row r="682" spans="1:17" x14ac:dyDescent="0.2">
      <c r="A682" s="26" t="s">
        <v>131</v>
      </c>
      <c r="B682" s="27" t="s">
        <v>66</v>
      </c>
      <c r="C682" s="141">
        <f>VLOOKUP(B682,'Admin Fees.'!$A$1:$C$46,2,FALSE)</f>
        <v>0.01</v>
      </c>
      <c r="D682" s="506">
        <f>SUMIFS('Inst. by Framework &amp; Suppliers'!$D$2:$D$5720,'Inst. by Framework &amp; Suppliers'!$A$2:$A$5720,$A682,'Inst. by Framework &amp; Suppliers'!$B$2:$B$5720,$B682)</f>
        <v>1250.04</v>
      </c>
      <c r="E682" s="507">
        <f>SUMIFS('Inst. by Framework &amp; Suppliers'!$E$2:$E$5720,'Inst. by Framework &amp; Suppliers'!$A$2:$A$5720,$A682,'Inst. by Framework &amp; Suppliers'!$B$2:$B$5720,$B682)</f>
        <v>2775.5700000000006</v>
      </c>
      <c r="F682" s="507">
        <f>SUMIFS('Inst. by Framework &amp; Suppliers'!F$2:F$5720,'Inst. by Framework &amp; Suppliers'!$B$2:$B$5720,$B$2:$B$5336,'Inst. by Framework &amp; Suppliers'!$A$2:$A$5720,$A682)</f>
        <v>1789.0700000000002</v>
      </c>
      <c r="G682" s="882">
        <f>SUMIFS('Inst. by Framework &amp; Suppliers'!G$2:G$5720,'Inst. by Framework &amp; Suppliers'!$B$2:$B$5720,$B$2:$B$5336,'Inst. by Framework &amp; Suppliers'!$A$2:$A$5720,$A682)</f>
        <v>3022.67</v>
      </c>
      <c r="H682" s="1444">
        <f>SUMIFS('Inst. by Framework &amp; Suppliers'!H$2:H$5720,'Inst. by Framework &amp; Suppliers'!$B$2:$B$5720,$B$2:$B$5336,'Inst. by Framework &amp; Suppliers'!$A$2:$A$5720,$A682)</f>
        <v>2457.35</v>
      </c>
      <c r="I682" s="1445">
        <f>SUMIFS('Inst. by Framework &amp; Suppliers'!I$2:I$5720,'Inst. by Framework &amp; Suppliers'!$B$2:$B$5720,$B$2:$B$5336,'Inst. by Framework &amp; Suppliers'!$A$2:$A$5720,$A682)</f>
        <v>0</v>
      </c>
      <c r="J682" s="1446">
        <f>SUMIFS('Inst. by Framework &amp; Suppliers'!J$2:J$5720,'Inst. by Framework &amp; Suppliers'!$B$2:$B$5720,$B$2:$B$5336,'Inst. by Framework &amp; Suppliers'!$A$2:$A$5720,$A682)</f>
        <v>0</v>
      </c>
      <c r="K682" s="24">
        <f>SUMIFS('Inst. by Framework &amp; Suppliers'!K$2:K$5720,'Inst. by Framework &amp; Suppliers'!$B$2:$B$5720,$B$2:$B$5336,'Inst. by Framework &amp; Suppliers'!$A$2:$A$5720,$A682)</f>
        <v>0</v>
      </c>
      <c r="L682" s="23">
        <f t="shared" si="50"/>
        <v>0</v>
      </c>
      <c r="M682" s="1592">
        <f>SUMIFS('South West Spends'!$AH$1:$AH$5018,'South West Spends'!$A$1:$A$5018,'Institution by Framework Totals'!B682,'South West Spends'!$C$1:$C$5018,'Institution by Framework Totals'!A682)</f>
        <v>0</v>
      </c>
      <c r="N682" s="1592">
        <f t="shared" si="51"/>
        <v>0</v>
      </c>
      <c r="O682" s="1592">
        <f t="shared" si="52"/>
        <v>0</v>
      </c>
      <c r="P682" s="1592">
        <f t="shared" si="53"/>
        <v>0</v>
      </c>
      <c r="Q682" s="14">
        <f t="shared" si="54"/>
        <v>0</v>
      </c>
    </row>
    <row r="683" spans="1:17" x14ac:dyDescent="0.2">
      <c r="A683" s="487" t="s">
        <v>226</v>
      </c>
      <c r="B683" s="27" t="s">
        <v>66</v>
      </c>
      <c r="C683" s="141">
        <f>VLOOKUP(B683,'Admin Fees.'!$A$1:$C$46,2,FALSE)</f>
        <v>0.01</v>
      </c>
      <c r="D683" s="506">
        <f>SUMIFS('Inst. by Framework &amp; Suppliers'!$D$2:$D$5720,'Inst. by Framework &amp; Suppliers'!$A$2:$A$5720,$A683,'Inst. by Framework &amp; Suppliers'!$B$2:$B$5720,$B683)</f>
        <v>0</v>
      </c>
      <c r="E683" s="507">
        <f>SUMIFS('Inst. by Framework &amp; Suppliers'!$E$2:$E$5720,'Inst. by Framework &amp; Suppliers'!$A$2:$A$5720,$A683,'Inst. by Framework &amp; Suppliers'!$B$2:$B$5720,$B683)</f>
        <v>0</v>
      </c>
      <c r="F683" s="507">
        <f>SUMIFS('Inst. by Framework &amp; Suppliers'!F$2:F$5720,'Inst. by Framework &amp; Suppliers'!$B$2:$B$5720,$B$2:$B$5336,'Inst. by Framework &amp; Suppliers'!$A$2:$A$5720,$A683)</f>
        <v>0</v>
      </c>
      <c r="G683" s="882">
        <f>SUMIFS('Inst. by Framework &amp; Suppliers'!G$2:G$5720,'Inst. by Framework &amp; Suppliers'!$B$2:$B$5720,$B$2:$B$5336,'Inst. by Framework &amp; Suppliers'!$A$2:$A$5720,$A683)</f>
        <v>28.75</v>
      </c>
      <c r="H683" s="1444">
        <f>SUMIFS('Inst. by Framework &amp; Suppliers'!H$2:H$5720,'Inst. by Framework &amp; Suppliers'!$B$2:$B$5720,$B$2:$B$5336,'Inst. by Framework &amp; Suppliers'!$A$2:$A$5720,$A683)</f>
        <v>248.9</v>
      </c>
      <c r="I683" s="1445">
        <f>SUMIFS('Inst. by Framework &amp; Suppliers'!I$2:I$5720,'Inst. by Framework &amp; Suppliers'!$B$2:$B$5720,$B$2:$B$5336,'Inst. by Framework &amp; Suppliers'!$A$2:$A$5720,$A683)</f>
        <v>0</v>
      </c>
      <c r="J683" s="1446">
        <f>SUMIFS('Inst. by Framework &amp; Suppliers'!J$2:J$5720,'Inst. by Framework &amp; Suppliers'!$B$2:$B$5720,$B$2:$B$5336,'Inst. by Framework &amp; Suppliers'!$A$2:$A$5720,$A683)</f>
        <v>0</v>
      </c>
      <c r="K683" s="24">
        <f>SUMIFS('Inst. by Framework &amp; Suppliers'!K$2:K$5720,'Inst. by Framework &amp; Suppliers'!$B$2:$B$5720,$B$2:$B$5336,'Inst. by Framework &amp; Suppliers'!$A$2:$A$5720,$A683)</f>
        <v>0</v>
      </c>
      <c r="L683" s="23">
        <f t="shared" si="50"/>
        <v>0</v>
      </c>
      <c r="M683" s="1592">
        <f>SUMIFS('South West Spends'!$AH$1:$AH$5018,'South West Spends'!$A$1:$A$5018,'Institution by Framework Totals'!B683,'South West Spends'!$C$1:$C$5018,'Institution by Framework Totals'!A683)</f>
        <v>0</v>
      </c>
      <c r="N683" s="1592">
        <f t="shared" si="51"/>
        <v>0</v>
      </c>
      <c r="O683" s="1592">
        <f t="shared" si="52"/>
        <v>0</v>
      </c>
      <c r="P683" s="1592">
        <f t="shared" si="53"/>
        <v>0</v>
      </c>
      <c r="Q683" s="14">
        <f t="shared" si="54"/>
        <v>0</v>
      </c>
    </row>
    <row r="684" spans="1:17" x14ac:dyDescent="0.2">
      <c r="A684" s="26" t="s">
        <v>132</v>
      </c>
      <c r="B684" s="27" t="s">
        <v>66</v>
      </c>
      <c r="C684" s="141">
        <f>VLOOKUP(B684,'Admin Fees.'!$A$1:$C$46,2,FALSE)</f>
        <v>0.01</v>
      </c>
      <c r="D684" s="506">
        <f>SUMIFS('Inst. by Framework &amp; Suppliers'!$D$2:$D$5720,'Inst. by Framework &amp; Suppliers'!$A$2:$A$5720,$A684,'Inst. by Framework &amp; Suppliers'!$B$2:$B$5720,$B684)</f>
        <v>353.13000000000005</v>
      </c>
      <c r="E684" s="507">
        <f>SUMIFS('Inst. by Framework &amp; Suppliers'!$E$2:$E$5720,'Inst. by Framework &amp; Suppliers'!$A$2:$A$5720,$A684,'Inst. by Framework &amp; Suppliers'!$B$2:$B$5720,$B684)</f>
        <v>9.0500000000000007</v>
      </c>
      <c r="F684" s="507">
        <f>SUMIFS('Inst. by Framework &amp; Suppliers'!F$2:F$5720,'Inst. by Framework &amp; Suppliers'!$B$2:$B$5720,$B$2:$B$5336,'Inst. by Framework &amp; Suppliers'!$A$2:$A$5720,$A684)</f>
        <v>0</v>
      </c>
      <c r="G684" s="882">
        <f>SUMIFS('Inst. by Framework &amp; Suppliers'!G$2:G$5720,'Inst. by Framework &amp; Suppliers'!$B$2:$B$5720,$B$2:$B$5336,'Inst. by Framework &amp; Suppliers'!$A$2:$A$5720,$A684)</f>
        <v>0</v>
      </c>
      <c r="H684" s="1444">
        <f>SUMIFS('Inst. by Framework &amp; Suppliers'!H$2:H$5720,'Inst. by Framework &amp; Suppliers'!$B$2:$B$5720,$B$2:$B$5336,'Inst. by Framework &amp; Suppliers'!$A$2:$A$5720,$A684)</f>
        <v>0</v>
      </c>
      <c r="I684" s="1445">
        <f>SUMIFS('Inst. by Framework &amp; Suppliers'!I$2:I$5720,'Inst. by Framework &amp; Suppliers'!$B$2:$B$5720,$B$2:$B$5336,'Inst. by Framework &amp; Suppliers'!$A$2:$A$5720,$A684)</f>
        <v>0</v>
      </c>
      <c r="J684" s="1446">
        <f>SUMIFS('Inst. by Framework &amp; Suppliers'!J$2:J$5720,'Inst. by Framework &amp; Suppliers'!$B$2:$B$5720,$B$2:$B$5336,'Inst. by Framework &amp; Suppliers'!$A$2:$A$5720,$A684)</f>
        <v>0</v>
      </c>
      <c r="K684" s="24">
        <f>SUMIFS('Inst. by Framework &amp; Suppliers'!K$2:K$5720,'Inst. by Framework &amp; Suppliers'!$B$2:$B$5720,$B$2:$B$5336,'Inst. by Framework &amp; Suppliers'!$A$2:$A$5720,$A684)</f>
        <v>0</v>
      </c>
      <c r="L684" s="23">
        <f t="shared" si="50"/>
        <v>0</v>
      </c>
      <c r="M684" s="1592">
        <f>SUMIFS('South West Spends'!$AH$1:$AH$5018,'South West Spends'!$A$1:$A$5018,'Institution by Framework Totals'!B684,'South West Spends'!$C$1:$C$5018,'Institution by Framework Totals'!A684)</f>
        <v>0</v>
      </c>
      <c r="N684" s="1592">
        <f t="shared" si="51"/>
        <v>0</v>
      </c>
      <c r="O684" s="1592">
        <f t="shared" si="52"/>
        <v>0</v>
      </c>
      <c r="P684" s="1592">
        <f t="shared" si="53"/>
        <v>0</v>
      </c>
      <c r="Q684" s="14">
        <f t="shared" si="54"/>
        <v>0</v>
      </c>
    </row>
    <row r="685" spans="1:17" x14ac:dyDescent="0.2">
      <c r="A685" s="26" t="s">
        <v>133</v>
      </c>
      <c r="B685" s="27" t="s">
        <v>66</v>
      </c>
      <c r="C685" s="141">
        <f>VLOOKUP(B685,'Admin Fees.'!$A$1:$C$46,2,FALSE)</f>
        <v>0.01</v>
      </c>
      <c r="D685" s="506">
        <f>SUMIFS('Inst. by Framework &amp; Suppliers'!$D$2:$D$5720,'Inst. by Framework &amp; Suppliers'!$A$2:$A$5720,$A685,'Inst. by Framework &amp; Suppliers'!$B$2:$B$5720,$B685)</f>
        <v>0</v>
      </c>
      <c r="E685" s="507">
        <f>SUMIFS('Inst. by Framework &amp; Suppliers'!$E$2:$E$5720,'Inst. by Framework &amp; Suppliers'!$A$2:$A$5720,$A685,'Inst. by Framework &amp; Suppliers'!$B$2:$B$5720,$B685)</f>
        <v>5.78</v>
      </c>
      <c r="F685" s="507">
        <f>SUMIFS('Inst. by Framework &amp; Suppliers'!F$2:F$5720,'Inst. by Framework &amp; Suppliers'!$B$2:$B$5720,$B$2:$B$5336,'Inst. by Framework &amp; Suppliers'!$A$2:$A$5720,$A685)</f>
        <v>5.16</v>
      </c>
      <c r="G685" s="882">
        <f>SUMIFS('Inst. by Framework &amp; Suppliers'!G$2:G$5720,'Inst. by Framework &amp; Suppliers'!$B$2:$B$5720,$B$2:$B$5336,'Inst. by Framework &amp; Suppliers'!$A$2:$A$5720,$A685)</f>
        <v>2.94</v>
      </c>
      <c r="H685" s="1444">
        <f>SUMIFS('Inst. by Framework &amp; Suppliers'!H$2:H$5720,'Inst. by Framework &amp; Suppliers'!$B$2:$B$5720,$B$2:$B$5336,'Inst. by Framework &amp; Suppliers'!$A$2:$A$5720,$A685)</f>
        <v>14.080000000000002</v>
      </c>
      <c r="I685" s="1445">
        <f>SUMIFS('Inst. by Framework &amp; Suppliers'!I$2:I$5720,'Inst. by Framework &amp; Suppliers'!$B$2:$B$5720,$B$2:$B$5336,'Inst. by Framework &amp; Suppliers'!$A$2:$A$5720,$A685)</f>
        <v>0</v>
      </c>
      <c r="J685" s="1446">
        <f>SUMIFS('Inst. by Framework &amp; Suppliers'!J$2:J$5720,'Inst. by Framework &amp; Suppliers'!$B$2:$B$5720,$B$2:$B$5336,'Inst. by Framework &amp; Suppliers'!$A$2:$A$5720,$A685)</f>
        <v>0</v>
      </c>
      <c r="K685" s="24">
        <f>SUMIFS('Inst. by Framework &amp; Suppliers'!K$2:K$5720,'Inst. by Framework &amp; Suppliers'!$B$2:$B$5720,$B$2:$B$5336,'Inst. by Framework &amp; Suppliers'!$A$2:$A$5720,$A685)</f>
        <v>0</v>
      </c>
      <c r="L685" s="23">
        <f t="shared" si="50"/>
        <v>0</v>
      </c>
      <c r="M685" s="1592">
        <f>SUMIFS('South West Spends'!$AH$1:$AH$5018,'South West Spends'!$A$1:$A$5018,'Institution by Framework Totals'!B685,'South West Spends'!$C$1:$C$5018,'Institution by Framework Totals'!A685)</f>
        <v>0</v>
      </c>
      <c r="N685" s="1592">
        <f t="shared" si="51"/>
        <v>0</v>
      </c>
      <c r="O685" s="1592">
        <f t="shared" si="52"/>
        <v>0</v>
      </c>
      <c r="P685" s="1592">
        <f t="shared" si="53"/>
        <v>0</v>
      </c>
      <c r="Q685" s="14">
        <f t="shared" si="54"/>
        <v>0</v>
      </c>
    </row>
    <row r="686" spans="1:17" x14ac:dyDescent="0.2">
      <c r="A686" s="26" t="s">
        <v>134</v>
      </c>
      <c r="B686" s="27" t="s">
        <v>66</v>
      </c>
      <c r="C686" s="141">
        <f>VLOOKUP(B686,'Admin Fees.'!$A$1:$C$46,2,FALSE)</f>
        <v>0.01</v>
      </c>
      <c r="D686" s="506">
        <f>SUMIFS('Inst. by Framework &amp; Suppliers'!$D$2:$D$5720,'Inst. by Framework &amp; Suppliers'!$A$2:$A$5720,$A686,'Inst. by Framework &amp; Suppliers'!$B$2:$B$5720,$B686)</f>
        <v>0</v>
      </c>
      <c r="E686" s="507">
        <f>SUMIFS('Inst. by Framework &amp; Suppliers'!$E$2:$E$5720,'Inst. by Framework &amp; Suppliers'!$A$2:$A$5720,$A686,'Inst. by Framework &amp; Suppliers'!$B$2:$B$5720,$B686)</f>
        <v>7.04</v>
      </c>
      <c r="F686" s="507">
        <f>SUMIFS('Inst. by Framework &amp; Suppliers'!F$2:F$5720,'Inst. by Framework &amp; Suppliers'!$B$2:$B$5720,$B$2:$B$5336,'Inst. by Framework &amp; Suppliers'!$A$2:$A$5720,$A686)</f>
        <v>242.85</v>
      </c>
      <c r="G686" s="882">
        <f>SUMIFS('Inst. by Framework &amp; Suppliers'!G$2:G$5720,'Inst. by Framework &amp; Suppliers'!$B$2:$B$5720,$B$2:$B$5336,'Inst. by Framework &amp; Suppliers'!$A$2:$A$5720,$A686)</f>
        <v>223.94</v>
      </c>
      <c r="H686" s="1444">
        <f>SUMIFS('Inst. by Framework &amp; Suppliers'!H$2:H$5720,'Inst. by Framework &amp; Suppliers'!$B$2:$B$5720,$B$2:$B$5336,'Inst. by Framework &amp; Suppliers'!$A$2:$A$5720,$A686)</f>
        <v>0</v>
      </c>
      <c r="I686" s="1445">
        <f>SUMIFS('Inst. by Framework &amp; Suppliers'!I$2:I$5720,'Inst. by Framework &amp; Suppliers'!$B$2:$B$5720,$B$2:$B$5336,'Inst. by Framework &amp; Suppliers'!$A$2:$A$5720,$A686)</f>
        <v>0</v>
      </c>
      <c r="J686" s="1446">
        <f>SUMIFS('Inst. by Framework &amp; Suppliers'!J$2:J$5720,'Inst. by Framework &amp; Suppliers'!$B$2:$B$5720,$B$2:$B$5336,'Inst. by Framework &amp; Suppliers'!$A$2:$A$5720,$A686)</f>
        <v>0</v>
      </c>
      <c r="K686" s="24">
        <f>SUMIFS('Inst. by Framework &amp; Suppliers'!K$2:K$5720,'Inst. by Framework &amp; Suppliers'!$B$2:$B$5720,$B$2:$B$5336,'Inst. by Framework &amp; Suppliers'!$A$2:$A$5720,$A686)</f>
        <v>0</v>
      </c>
      <c r="L686" s="23">
        <f t="shared" si="50"/>
        <v>0</v>
      </c>
      <c r="M686" s="1592">
        <f>SUMIFS('South West Spends'!$AH$1:$AH$5018,'South West Spends'!$A$1:$A$5018,'Institution by Framework Totals'!B686,'South West Spends'!$C$1:$C$5018,'Institution by Framework Totals'!A686)</f>
        <v>0</v>
      </c>
      <c r="N686" s="1592">
        <f t="shared" si="51"/>
        <v>0</v>
      </c>
      <c r="O686" s="1592">
        <f t="shared" si="52"/>
        <v>0</v>
      </c>
      <c r="P686" s="1592">
        <f t="shared" si="53"/>
        <v>0</v>
      </c>
      <c r="Q686" s="14">
        <f t="shared" si="54"/>
        <v>0</v>
      </c>
    </row>
    <row r="687" spans="1:17" x14ac:dyDescent="0.2">
      <c r="A687" s="26" t="s">
        <v>135</v>
      </c>
      <c r="B687" s="27" t="s">
        <v>66</v>
      </c>
      <c r="C687" s="141">
        <f>VLOOKUP(B687,'Admin Fees.'!$A$1:$C$46,2,FALSE)</f>
        <v>0.01</v>
      </c>
      <c r="D687" s="506">
        <f>SUMIFS('Inst. by Framework &amp; Suppliers'!$D$2:$D$5720,'Inst. by Framework &amp; Suppliers'!$A$2:$A$5720,$A687,'Inst. by Framework &amp; Suppliers'!$B$2:$B$5720,$B687)</f>
        <v>0</v>
      </c>
      <c r="E687" s="507">
        <f>SUMIFS('Inst. by Framework &amp; Suppliers'!$E$2:$E$5720,'Inst. by Framework &amp; Suppliers'!$A$2:$A$5720,$A687,'Inst. by Framework &amp; Suppliers'!$B$2:$B$5720,$B687)</f>
        <v>320.89999999999998</v>
      </c>
      <c r="F687" s="507">
        <f>SUMIFS('Inst. by Framework &amp; Suppliers'!F$2:F$5720,'Inst. by Framework &amp; Suppliers'!$B$2:$B$5720,$B$2:$B$5336,'Inst. by Framework &amp; Suppliers'!$A$2:$A$5720,$A687)</f>
        <v>1377.8400000000001</v>
      </c>
      <c r="G687" s="882">
        <f>SUMIFS('Inst. by Framework &amp; Suppliers'!G$2:G$5720,'Inst. by Framework &amp; Suppliers'!$B$2:$B$5720,$B$2:$B$5336,'Inst. by Framework &amp; Suppliers'!$A$2:$A$5720,$A687)</f>
        <v>1643.59</v>
      </c>
      <c r="H687" s="1444">
        <f>SUMIFS('Inst. by Framework &amp; Suppliers'!H$2:H$5720,'Inst. by Framework &amp; Suppliers'!$B$2:$B$5720,$B$2:$B$5336,'Inst. by Framework &amp; Suppliers'!$A$2:$A$5720,$A687)</f>
        <v>246.03</v>
      </c>
      <c r="I687" s="1445">
        <f>SUMIFS('Inst. by Framework &amp; Suppliers'!I$2:I$5720,'Inst. by Framework &amp; Suppliers'!$B$2:$B$5720,$B$2:$B$5336,'Inst. by Framework &amp; Suppliers'!$A$2:$A$5720,$A687)</f>
        <v>0</v>
      </c>
      <c r="J687" s="1446">
        <f>SUMIFS('Inst. by Framework &amp; Suppliers'!J$2:J$5720,'Inst. by Framework &amp; Suppliers'!$B$2:$B$5720,$B$2:$B$5336,'Inst. by Framework &amp; Suppliers'!$A$2:$A$5720,$A687)</f>
        <v>0</v>
      </c>
      <c r="K687" s="24">
        <f>SUMIFS('Inst. by Framework &amp; Suppliers'!K$2:K$5720,'Inst. by Framework &amp; Suppliers'!$B$2:$B$5720,$B$2:$B$5336,'Inst. by Framework &amp; Suppliers'!$A$2:$A$5720,$A687)</f>
        <v>0</v>
      </c>
      <c r="L687" s="23">
        <f t="shared" si="50"/>
        <v>0</v>
      </c>
      <c r="M687" s="1592">
        <f>SUMIFS('South West Spends'!$AH$1:$AH$5018,'South West Spends'!$A$1:$A$5018,'Institution by Framework Totals'!B687,'South West Spends'!$C$1:$C$5018,'Institution by Framework Totals'!A687)</f>
        <v>0</v>
      </c>
      <c r="N687" s="1592">
        <f t="shared" si="51"/>
        <v>0</v>
      </c>
      <c r="O687" s="1592">
        <f t="shared" si="52"/>
        <v>0</v>
      </c>
      <c r="P687" s="1592">
        <f t="shared" si="53"/>
        <v>0</v>
      </c>
      <c r="Q687" s="14">
        <f t="shared" si="54"/>
        <v>0</v>
      </c>
    </row>
    <row r="688" spans="1:17" x14ac:dyDescent="0.2">
      <c r="A688" s="26" t="s">
        <v>155</v>
      </c>
      <c r="B688" s="27" t="s">
        <v>66</v>
      </c>
      <c r="C688" s="141">
        <f>VLOOKUP(B688,'Admin Fees.'!$A$1:$C$46,2,FALSE)</f>
        <v>0.01</v>
      </c>
      <c r="D688" s="506">
        <f>SUMIFS('Inst. by Framework &amp; Suppliers'!$D$2:$D$5720,'Inst. by Framework &amp; Suppliers'!$A$2:$A$5720,$A688,'Inst. by Framework &amp; Suppliers'!$B$2:$B$5720,$B688)</f>
        <v>0</v>
      </c>
      <c r="E688" s="507">
        <f>SUMIFS('Inst. by Framework &amp; Suppliers'!$E$2:$E$5720,'Inst. by Framework &amp; Suppliers'!$A$2:$A$5720,$A688,'Inst. by Framework &amp; Suppliers'!$B$2:$B$5720,$B688)</f>
        <v>0</v>
      </c>
      <c r="F688" s="507">
        <f>SUMIFS('Inst. by Framework &amp; Suppliers'!F$2:F$5720,'Inst. by Framework &amp; Suppliers'!$B$2:$B$5720,$B$2:$B$5336,'Inst. by Framework &amp; Suppliers'!$A$2:$A$5720,$A688)</f>
        <v>488.48</v>
      </c>
      <c r="G688" s="882">
        <f>SUMIFS('Inst. by Framework &amp; Suppliers'!G$2:G$5720,'Inst. by Framework &amp; Suppliers'!$B$2:$B$5720,$B$2:$B$5336,'Inst. by Framework &amp; Suppliers'!$A$2:$A$5720,$A688)</f>
        <v>551.12</v>
      </c>
      <c r="H688" s="1444">
        <f>SUMIFS('Inst. by Framework &amp; Suppliers'!H$2:H$5720,'Inst. by Framework &amp; Suppliers'!$B$2:$B$5720,$B$2:$B$5336,'Inst. by Framework &amp; Suppliers'!$A$2:$A$5720,$A688)</f>
        <v>354.53000000000003</v>
      </c>
      <c r="I688" s="1445">
        <f>SUMIFS('Inst. by Framework &amp; Suppliers'!I$2:I$5720,'Inst. by Framework &amp; Suppliers'!$B$2:$B$5720,$B$2:$B$5336,'Inst. by Framework &amp; Suppliers'!$A$2:$A$5720,$A688)</f>
        <v>0</v>
      </c>
      <c r="J688" s="1446">
        <f>SUMIFS('Inst. by Framework &amp; Suppliers'!J$2:J$5720,'Inst. by Framework &amp; Suppliers'!$B$2:$B$5720,$B$2:$B$5336,'Inst. by Framework &amp; Suppliers'!$A$2:$A$5720,$A688)</f>
        <v>0</v>
      </c>
      <c r="K688" s="24">
        <f>SUMIFS('Inst. by Framework &amp; Suppliers'!K$2:K$5720,'Inst. by Framework &amp; Suppliers'!$B$2:$B$5720,$B$2:$B$5336,'Inst. by Framework &amp; Suppliers'!$A$2:$A$5720,$A688)</f>
        <v>0</v>
      </c>
      <c r="L688" s="23">
        <f t="shared" si="50"/>
        <v>0</v>
      </c>
      <c r="M688" s="1592">
        <f>SUMIFS('South West Spends'!$AH$1:$AH$5018,'South West Spends'!$A$1:$A$5018,'Institution by Framework Totals'!B688,'South West Spends'!$C$1:$C$5018,'Institution by Framework Totals'!A688)</f>
        <v>0</v>
      </c>
      <c r="N688" s="1592">
        <f t="shared" si="51"/>
        <v>0</v>
      </c>
      <c r="O688" s="1592">
        <f t="shared" si="52"/>
        <v>0</v>
      </c>
      <c r="P688" s="1592">
        <f t="shared" si="53"/>
        <v>0</v>
      </c>
      <c r="Q688" s="14">
        <f t="shared" si="54"/>
        <v>0</v>
      </c>
    </row>
    <row r="689" spans="1:17" x14ac:dyDescent="0.2">
      <c r="A689" s="26" t="s">
        <v>136</v>
      </c>
      <c r="B689" s="27" t="s">
        <v>66</v>
      </c>
      <c r="C689" s="141">
        <f>VLOOKUP(B689,'Admin Fees.'!$A$1:$C$46,2,FALSE)</f>
        <v>0.01</v>
      </c>
      <c r="D689" s="506">
        <f>SUMIFS('Inst. by Framework &amp; Suppliers'!$D$2:$D$5720,'Inst. by Framework &amp; Suppliers'!$A$2:$A$5720,$A689,'Inst. by Framework &amp; Suppliers'!$B$2:$B$5720,$B689)</f>
        <v>646.32999999999993</v>
      </c>
      <c r="E689" s="507">
        <f>SUMIFS('Inst. by Framework &amp; Suppliers'!$E$2:$E$5720,'Inst. by Framework &amp; Suppliers'!$A$2:$A$5720,$A689,'Inst. by Framework &amp; Suppliers'!$B$2:$B$5720,$B689)</f>
        <v>957.73</v>
      </c>
      <c r="F689" s="507">
        <f>SUMIFS('Inst. by Framework &amp; Suppliers'!F$2:F$5720,'Inst. by Framework &amp; Suppliers'!$B$2:$B$5720,$B$2:$B$5336,'Inst. by Framework &amp; Suppliers'!$A$2:$A$5720,$A689)</f>
        <v>0</v>
      </c>
      <c r="G689" s="882">
        <f>SUMIFS('Inst. by Framework &amp; Suppliers'!G$2:G$5720,'Inst. by Framework &amp; Suppliers'!$B$2:$B$5720,$B$2:$B$5336,'Inst. by Framework &amp; Suppliers'!$A$2:$A$5720,$A689)</f>
        <v>0</v>
      </c>
      <c r="H689" s="1444">
        <f>SUMIFS('Inst. by Framework &amp; Suppliers'!H$2:H$5720,'Inst. by Framework &amp; Suppliers'!$B$2:$B$5720,$B$2:$B$5336,'Inst. by Framework &amp; Suppliers'!$A$2:$A$5720,$A689)</f>
        <v>0</v>
      </c>
      <c r="I689" s="1445">
        <f>SUMIFS('Inst. by Framework &amp; Suppliers'!I$2:I$5720,'Inst. by Framework &amp; Suppliers'!$B$2:$B$5720,$B$2:$B$5336,'Inst. by Framework &amp; Suppliers'!$A$2:$A$5720,$A689)</f>
        <v>0</v>
      </c>
      <c r="J689" s="1446">
        <f>SUMIFS('Inst. by Framework &amp; Suppliers'!J$2:J$5720,'Inst. by Framework &amp; Suppliers'!$B$2:$B$5720,$B$2:$B$5336,'Inst. by Framework &amp; Suppliers'!$A$2:$A$5720,$A689)</f>
        <v>0</v>
      </c>
      <c r="K689" s="24">
        <f>SUMIFS('Inst. by Framework &amp; Suppliers'!K$2:K$5720,'Inst. by Framework &amp; Suppliers'!$B$2:$B$5720,$B$2:$B$5336,'Inst. by Framework &amp; Suppliers'!$A$2:$A$5720,$A689)</f>
        <v>0</v>
      </c>
      <c r="L689" s="23">
        <f t="shared" si="50"/>
        <v>0</v>
      </c>
      <c r="M689" s="1592">
        <f>SUMIFS('South West Spends'!$AH$1:$AH$5018,'South West Spends'!$A$1:$A$5018,'Institution by Framework Totals'!B689,'South West Spends'!$C$1:$C$5018,'Institution by Framework Totals'!A689)</f>
        <v>0</v>
      </c>
      <c r="N689" s="1592">
        <f t="shared" si="51"/>
        <v>0</v>
      </c>
      <c r="O689" s="1592">
        <f t="shared" si="52"/>
        <v>0</v>
      </c>
      <c r="P689" s="1592">
        <f t="shared" si="53"/>
        <v>0</v>
      </c>
      <c r="Q689" s="14">
        <f t="shared" si="54"/>
        <v>0</v>
      </c>
    </row>
    <row r="690" spans="1:17" x14ac:dyDescent="0.2">
      <c r="A690" s="740" t="s">
        <v>253</v>
      </c>
      <c r="B690" s="27" t="s">
        <v>66</v>
      </c>
      <c r="C690" s="141">
        <f>VLOOKUP(B690,'Admin Fees.'!$A$1:$C$46,2,FALSE)</f>
        <v>0.01</v>
      </c>
      <c r="D690" s="506">
        <f>SUMIFS('Inst. by Framework &amp; Suppliers'!$D$2:$D$5720,'Inst. by Framework &amp; Suppliers'!$A$2:$A$5720,$A690,'Inst. by Framework &amp; Suppliers'!$B$2:$B$5720,$B690)</f>
        <v>0</v>
      </c>
      <c r="E690" s="507">
        <f>SUMIFS('Inst. by Framework &amp; Suppliers'!$E$2:$E$5720,'Inst. by Framework &amp; Suppliers'!$A$2:$A$5720,$A690,'Inst. by Framework &amp; Suppliers'!$B$2:$B$5720,$B690)</f>
        <v>0</v>
      </c>
      <c r="F690" s="507">
        <f>SUMIFS('Inst. by Framework &amp; Suppliers'!F$2:F$5720,'Inst. by Framework &amp; Suppliers'!$B$2:$B$5720,$B$2:$B$5336,'Inst. by Framework &amp; Suppliers'!$A$2:$A$5720,$A690)</f>
        <v>0</v>
      </c>
      <c r="G690" s="882">
        <f>SUMIFS('Inst. by Framework &amp; Suppliers'!G$2:G$5720,'Inst. by Framework &amp; Suppliers'!$B$2:$B$5720,$B$2:$B$5336,'Inst. by Framework &amp; Suppliers'!$A$2:$A$5720,$A690)</f>
        <v>0</v>
      </c>
      <c r="H690" s="1444">
        <f>SUMIFS('Inst. by Framework &amp; Suppliers'!H$2:H$5720,'Inst. by Framework &amp; Suppliers'!$B$2:$B$5720,$B$2:$B$5336,'Inst. by Framework &amp; Suppliers'!$A$2:$A$5720,$A690)</f>
        <v>662.74</v>
      </c>
      <c r="I690" s="1445">
        <f>SUMIFS('Inst. by Framework &amp; Suppliers'!I$2:I$5720,'Inst. by Framework &amp; Suppliers'!$B$2:$B$5720,$B$2:$B$5336,'Inst. by Framework &amp; Suppliers'!$A$2:$A$5720,$A690)</f>
        <v>0</v>
      </c>
      <c r="J690" s="1446">
        <f>SUMIFS('Inst. by Framework &amp; Suppliers'!J$2:J$5720,'Inst. by Framework &amp; Suppliers'!$B$2:$B$5720,$B$2:$B$5336,'Inst. by Framework &amp; Suppliers'!$A$2:$A$5720,$A690)</f>
        <v>0</v>
      </c>
      <c r="K690" s="24">
        <f>SUMIFS('Inst. by Framework &amp; Suppliers'!K$2:K$5720,'Inst. by Framework &amp; Suppliers'!$B$2:$B$5720,$B$2:$B$5336,'Inst. by Framework &amp; Suppliers'!$A$2:$A$5720,$A690)</f>
        <v>0</v>
      </c>
      <c r="L690" s="23">
        <f t="shared" si="50"/>
        <v>0</v>
      </c>
      <c r="M690" s="1592">
        <f>SUMIFS('South West Spends'!$AH$1:$AH$5018,'South West Spends'!$A$1:$A$5018,'Institution by Framework Totals'!B690,'South West Spends'!$C$1:$C$5018,'Institution by Framework Totals'!A690)</f>
        <v>0</v>
      </c>
      <c r="N690" s="1592">
        <f t="shared" si="51"/>
        <v>0</v>
      </c>
      <c r="O690" s="1592">
        <f t="shared" si="52"/>
        <v>0</v>
      </c>
      <c r="P690" s="1592">
        <f t="shared" si="53"/>
        <v>0</v>
      </c>
      <c r="Q690" s="14">
        <f t="shared" si="54"/>
        <v>0</v>
      </c>
    </row>
    <row r="691" spans="1:17" x14ac:dyDescent="0.2">
      <c r="A691" s="740" t="s">
        <v>254</v>
      </c>
      <c r="B691" s="27" t="s">
        <v>66</v>
      </c>
      <c r="C691" s="141">
        <f>VLOOKUP(B691,'Admin Fees.'!$A$1:$C$46,2,FALSE)</f>
        <v>0.01</v>
      </c>
      <c r="D691" s="506">
        <f>SUMIFS('Inst. by Framework &amp; Suppliers'!$D$2:$D$5720,'Inst. by Framework &amp; Suppliers'!$A$2:$A$5720,$A691,'Inst. by Framework &amp; Suppliers'!$B$2:$B$5720,$B691)</f>
        <v>0</v>
      </c>
      <c r="E691" s="507">
        <f>SUMIFS('Inst. by Framework &amp; Suppliers'!$E$2:$E$5720,'Inst. by Framework &amp; Suppliers'!$A$2:$A$5720,$A691,'Inst. by Framework &amp; Suppliers'!$B$2:$B$5720,$B691)</f>
        <v>0</v>
      </c>
      <c r="F691" s="507">
        <f>SUMIFS('Inst. by Framework &amp; Suppliers'!F$2:F$5720,'Inst. by Framework &amp; Suppliers'!$B$2:$B$5720,$B$2:$B$5336,'Inst. by Framework &amp; Suppliers'!$A$2:$A$5720,$A691)</f>
        <v>0</v>
      </c>
      <c r="G691" s="882">
        <f>SUMIFS('Inst. by Framework &amp; Suppliers'!G$2:G$5720,'Inst. by Framework &amp; Suppliers'!$B$2:$B$5720,$B$2:$B$5336,'Inst. by Framework &amp; Suppliers'!$A$2:$A$5720,$A691)</f>
        <v>0</v>
      </c>
      <c r="H691" s="1444">
        <f>SUMIFS('Inst. by Framework &amp; Suppliers'!H$2:H$5720,'Inst. by Framework &amp; Suppliers'!$B$2:$B$5720,$B$2:$B$5336,'Inst. by Framework &amp; Suppliers'!$A$2:$A$5720,$A691)</f>
        <v>42.9</v>
      </c>
      <c r="I691" s="1445">
        <f>SUMIFS('Inst. by Framework &amp; Suppliers'!I$2:I$5720,'Inst. by Framework &amp; Suppliers'!$B$2:$B$5720,$B$2:$B$5336,'Inst. by Framework &amp; Suppliers'!$A$2:$A$5720,$A691)</f>
        <v>0</v>
      </c>
      <c r="J691" s="1446">
        <f>SUMIFS('Inst. by Framework &amp; Suppliers'!J$2:J$5720,'Inst. by Framework &amp; Suppliers'!$B$2:$B$5720,$B$2:$B$5336,'Inst. by Framework &amp; Suppliers'!$A$2:$A$5720,$A691)</f>
        <v>0</v>
      </c>
      <c r="K691" s="24">
        <f>SUMIFS('Inst. by Framework &amp; Suppliers'!K$2:K$5720,'Inst. by Framework &amp; Suppliers'!$B$2:$B$5720,$B$2:$B$5336,'Inst. by Framework &amp; Suppliers'!$A$2:$A$5720,$A691)</f>
        <v>0</v>
      </c>
      <c r="L691" s="23">
        <f t="shared" si="50"/>
        <v>0</v>
      </c>
      <c r="M691" s="1592">
        <f>SUMIFS('South West Spends'!$AH$1:$AH$5018,'South West Spends'!$A$1:$A$5018,'Institution by Framework Totals'!B691,'South West Spends'!$C$1:$C$5018,'Institution by Framework Totals'!A691)</f>
        <v>0</v>
      </c>
      <c r="N691" s="1592">
        <f t="shared" si="51"/>
        <v>0</v>
      </c>
      <c r="O691" s="1592">
        <f t="shared" si="52"/>
        <v>0</v>
      </c>
      <c r="P691" s="1592">
        <f t="shared" si="53"/>
        <v>0</v>
      </c>
      <c r="Q691" s="14">
        <f t="shared" si="54"/>
        <v>0</v>
      </c>
    </row>
    <row r="692" spans="1:17" x14ac:dyDescent="0.2">
      <c r="A692" s="26" t="s">
        <v>138</v>
      </c>
      <c r="B692" s="27" t="s">
        <v>66</v>
      </c>
      <c r="C692" s="141">
        <f>VLOOKUP(B692,'Admin Fees.'!$A$1:$C$46,2,FALSE)</f>
        <v>0.01</v>
      </c>
      <c r="D692" s="506">
        <f>SUMIFS('Inst. by Framework &amp; Suppliers'!$D$2:$D$5720,'Inst. by Framework &amp; Suppliers'!$A$2:$A$5720,$A692,'Inst. by Framework &amp; Suppliers'!$B$2:$B$5720,$B692)</f>
        <v>108.76</v>
      </c>
      <c r="E692" s="507">
        <f>SUMIFS('Inst. by Framework &amp; Suppliers'!$E$2:$E$5720,'Inst. by Framework &amp; Suppliers'!$A$2:$A$5720,$A692,'Inst. by Framework &amp; Suppliers'!$B$2:$B$5720,$B692)</f>
        <v>172.53</v>
      </c>
      <c r="F692" s="507">
        <f>SUMIFS('Inst. by Framework &amp; Suppliers'!F$2:F$5720,'Inst. by Framework &amp; Suppliers'!$B$2:$B$5720,$B$2:$B$5336,'Inst. by Framework &amp; Suppliers'!$A$2:$A$5720,$A692)</f>
        <v>0</v>
      </c>
      <c r="G692" s="882">
        <f>SUMIFS('Inst. by Framework &amp; Suppliers'!G$2:G$5720,'Inst. by Framework &amp; Suppliers'!$B$2:$B$5720,$B$2:$B$5336,'Inst. by Framework &amp; Suppliers'!$A$2:$A$5720,$A692)</f>
        <v>98.65</v>
      </c>
      <c r="H692" s="1444">
        <f>SUMIFS('Inst. by Framework &amp; Suppliers'!H$2:H$5720,'Inst. by Framework &amp; Suppliers'!$B$2:$B$5720,$B$2:$B$5336,'Inst. by Framework &amp; Suppliers'!$A$2:$A$5720,$A692)</f>
        <v>0</v>
      </c>
      <c r="I692" s="1445">
        <f>SUMIFS('Inst. by Framework &amp; Suppliers'!I$2:I$5720,'Inst. by Framework &amp; Suppliers'!$B$2:$B$5720,$B$2:$B$5336,'Inst. by Framework &amp; Suppliers'!$A$2:$A$5720,$A692)</f>
        <v>0</v>
      </c>
      <c r="J692" s="1446">
        <f>SUMIFS('Inst. by Framework &amp; Suppliers'!J$2:J$5720,'Inst. by Framework &amp; Suppliers'!$B$2:$B$5720,$B$2:$B$5336,'Inst. by Framework &amp; Suppliers'!$A$2:$A$5720,$A692)</f>
        <v>0</v>
      </c>
      <c r="K692" s="24">
        <f>SUMIFS('Inst. by Framework &amp; Suppliers'!K$2:K$5720,'Inst. by Framework &amp; Suppliers'!$B$2:$B$5720,$B$2:$B$5336,'Inst. by Framework &amp; Suppliers'!$A$2:$A$5720,$A692)</f>
        <v>0</v>
      </c>
      <c r="L692" s="23">
        <f t="shared" si="50"/>
        <v>0</v>
      </c>
      <c r="M692" s="1592">
        <f>SUMIFS('South West Spends'!$AH$1:$AH$5018,'South West Spends'!$A$1:$A$5018,'Institution by Framework Totals'!B692,'South West Spends'!$C$1:$C$5018,'Institution by Framework Totals'!A692)</f>
        <v>0</v>
      </c>
      <c r="N692" s="1592">
        <f t="shared" si="51"/>
        <v>0</v>
      </c>
      <c r="O692" s="1592">
        <f t="shared" si="52"/>
        <v>0</v>
      </c>
      <c r="P692" s="1592">
        <f t="shared" si="53"/>
        <v>0</v>
      </c>
      <c r="Q692" s="14">
        <f t="shared" si="54"/>
        <v>0</v>
      </c>
    </row>
    <row r="693" spans="1:17" x14ac:dyDescent="0.2">
      <c r="A693" s="26" t="s">
        <v>139</v>
      </c>
      <c r="B693" s="27" t="s">
        <v>66</v>
      </c>
      <c r="C693" s="141">
        <f>VLOOKUP(B693,'Admin Fees.'!$A$1:$C$46,2,FALSE)</f>
        <v>0.01</v>
      </c>
      <c r="D693" s="506">
        <f>SUMIFS('Inst. by Framework &amp; Suppliers'!$D$2:$D$5720,'Inst. by Framework &amp; Suppliers'!$A$2:$A$5720,$A693,'Inst. by Framework &amp; Suppliers'!$B$2:$B$5720,$B693)</f>
        <v>142.51</v>
      </c>
      <c r="E693" s="507">
        <f>SUMIFS('Inst. by Framework &amp; Suppliers'!$E$2:$E$5720,'Inst. by Framework &amp; Suppliers'!$A$2:$A$5720,$A693,'Inst. by Framework &amp; Suppliers'!$B$2:$B$5720,$B693)</f>
        <v>327.89</v>
      </c>
      <c r="F693" s="507">
        <f>SUMIFS('Inst. by Framework &amp; Suppliers'!F$2:F$5720,'Inst. by Framework &amp; Suppliers'!$B$2:$B$5720,$B$2:$B$5336,'Inst. by Framework &amp; Suppliers'!$A$2:$A$5720,$A693)</f>
        <v>206.75</v>
      </c>
      <c r="G693" s="882">
        <f>SUMIFS('Inst. by Framework &amp; Suppliers'!G$2:G$5720,'Inst. by Framework &amp; Suppliers'!$B$2:$B$5720,$B$2:$B$5336,'Inst. by Framework &amp; Suppliers'!$A$2:$A$5720,$A693)</f>
        <v>74.55</v>
      </c>
      <c r="H693" s="1444">
        <f>SUMIFS('Inst. by Framework &amp; Suppliers'!H$2:H$5720,'Inst. by Framework &amp; Suppliers'!$B$2:$B$5720,$B$2:$B$5336,'Inst. by Framework &amp; Suppliers'!$A$2:$A$5720,$A693)</f>
        <v>94.52</v>
      </c>
      <c r="I693" s="1445">
        <f>SUMIFS('Inst. by Framework &amp; Suppliers'!I$2:I$5720,'Inst. by Framework &amp; Suppliers'!$B$2:$B$5720,$B$2:$B$5336,'Inst. by Framework &amp; Suppliers'!$A$2:$A$5720,$A693)</f>
        <v>0</v>
      </c>
      <c r="J693" s="1446">
        <f>SUMIFS('Inst. by Framework &amp; Suppliers'!J$2:J$5720,'Inst. by Framework &amp; Suppliers'!$B$2:$B$5720,$B$2:$B$5336,'Inst. by Framework &amp; Suppliers'!$A$2:$A$5720,$A693)</f>
        <v>0</v>
      </c>
      <c r="K693" s="24">
        <f>SUMIFS('Inst. by Framework &amp; Suppliers'!K$2:K$5720,'Inst. by Framework &amp; Suppliers'!$B$2:$B$5720,$B$2:$B$5336,'Inst. by Framework &amp; Suppliers'!$A$2:$A$5720,$A693)</f>
        <v>0</v>
      </c>
      <c r="L693" s="23">
        <f t="shared" si="50"/>
        <v>0</v>
      </c>
      <c r="M693" s="1592">
        <f>SUMIFS('South West Spends'!$AH$1:$AH$5018,'South West Spends'!$A$1:$A$5018,'Institution by Framework Totals'!B693,'South West Spends'!$C$1:$C$5018,'Institution by Framework Totals'!A693)</f>
        <v>0</v>
      </c>
      <c r="N693" s="1592">
        <f t="shared" si="51"/>
        <v>0</v>
      </c>
      <c r="O693" s="1592">
        <f t="shared" si="52"/>
        <v>0</v>
      </c>
      <c r="P693" s="1592">
        <f t="shared" si="53"/>
        <v>0</v>
      </c>
      <c r="Q693" s="14">
        <f t="shared" si="54"/>
        <v>0</v>
      </c>
    </row>
    <row r="694" spans="1:17" x14ac:dyDescent="0.2">
      <c r="A694" s="26" t="s">
        <v>140</v>
      </c>
      <c r="B694" s="27" t="s">
        <v>66</v>
      </c>
      <c r="C694" s="141">
        <f>VLOOKUP(B694,'Admin Fees.'!$A$1:$C$46,2,FALSE)</f>
        <v>0.01</v>
      </c>
      <c r="D694" s="506">
        <f>SUMIFS('Inst. by Framework &amp; Suppliers'!$D$2:$D$5720,'Inst. by Framework &amp; Suppliers'!$A$2:$A$5720,$A694,'Inst. by Framework &amp; Suppliers'!$B$2:$B$5720,$B694)</f>
        <v>151.72</v>
      </c>
      <c r="E694" s="507">
        <f>SUMIFS('Inst. by Framework &amp; Suppliers'!$E$2:$E$5720,'Inst. by Framework &amp; Suppliers'!$A$2:$A$5720,$A694,'Inst. by Framework &amp; Suppliers'!$B$2:$B$5720,$B694)</f>
        <v>1275.5</v>
      </c>
      <c r="F694" s="507">
        <f>SUMIFS('Inst. by Framework &amp; Suppliers'!F$2:F$5720,'Inst. by Framework &amp; Suppliers'!$B$2:$B$5720,$B$2:$B$5336,'Inst. by Framework &amp; Suppliers'!$A$2:$A$5720,$A694)</f>
        <v>714.31</v>
      </c>
      <c r="G694" s="882">
        <f>SUMIFS('Inst. by Framework &amp; Suppliers'!G$2:G$5720,'Inst. by Framework &amp; Suppliers'!$B$2:$B$5720,$B$2:$B$5336,'Inst. by Framework &amp; Suppliers'!$A$2:$A$5720,$A694)</f>
        <v>0</v>
      </c>
      <c r="H694" s="1444">
        <f>SUMIFS('Inst. by Framework &amp; Suppliers'!H$2:H$5720,'Inst. by Framework &amp; Suppliers'!$B$2:$B$5720,$B$2:$B$5336,'Inst. by Framework &amp; Suppliers'!$A$2:$A$5720,$A694)</f>
        <v>0</v>
      </c>
      <c r="I694" s="1445">
        <f>SUMIFS('Inst. by Framework &amp; Suppliers'!I$2:I$5720,'Inst. by Framework &amp; Suppliers'!$B$2:$B$5720,$B$2:$B$5336,'Inst. by Framework &amp; Suppliers'!$A$2:$A$5720,$A694)</f>
        <v>0</v>
      </c>
      <c r="J694" s="1446">
        <f>SUMIFS('Inst. by Framework &amp; Suppliers'!J$2:J$5720,'Inst. by Framework &amp; Suppliers'!$B$2:$B$5720,$B$2:$B$5336,'Inst. by Framework &amp; Suppliers'!$A$2:$A$5720,$A694)</f>
        <v>0</v>
      </c>
      <c r="K694" s="24">
        <f>SUMIFS('Inst. by Framework &amp; Suppliers'!K$2:K$5720,'Inst. by Framework &amp; Suppliers'!$B$2:$B$5720,$B$2:$B$5336,'Inst. by Framework &amp; Suppliers'!$A$2:$A$5720,$A694)</f>
        <v>0</v>
      </c>
      <c r="L694" s="23">
        <f t="shared" si="50"/>
        <v>0</v>
      </c>
      <c r="M694" s="1592">
        <f>SUMIFS('South West Spends'!$AH$1:$AH$5018,'South West Spends'!$A$1:$A$5018,'Institution by Framework Totals'!B694,'South West Spends'!$C$1:$C$5018,'Institution by Framework Totals'!A694)</f>
        <v>0</v>
      </c>
      <c r="N694" s="1592">
        <f t="shared" si="51"/>
        <v>0</v>
      </c>
      <c r="O694" s="1592">
        <f t="shared" si="52"/>
        <v>0</v>
      </c>
      <c r="P694" s="1592">
        <f t="shared" si="53"/>
        <v>0</v>
      </c>
      <c r="Q694" s="14">
        <f t="shared" si="54"/>
        <v>0</v>
      </c>
    </row>
    <row r="695" spans="1:17" x14ac:dyDescent="0.2">
      <c r="A695" s="26" t="s">
        <v>156</v>
      </c>
      <c r="B695" s="27" t="s">
        <v>66</v>
      </c>
      <c r="C695" s="141">
        <f>VLOOKUP(B695,'Admin Fees.'!$A$1:$C$46,2,FALSE)</f>
        <v>0.01</v>
      </c>
      <c r="D695" s="506">
        <f>SUMIFS('Inst. by Framework &amp; Suppliers'!$D$2:$D$5720,'Inst. by Framework &amp; Suppliers'!$A$2:$A$5720,$A695,'Inst. by Framework &amp; Suppliers'!$B$2:$B$5720,$B695)</f>
        <v>0</v>
      </c>
      <c r="E695" s="507">
        <f>SUMIFS('Inst. by Framework &amp; Suppliers'!$E$2:$E$5720,'Inst. by Framework &amp; Suppliers'!$A$2:$A$5720,$A695,'Inst. by Framework &amp; Suppliers'!$B$2:$B$5720,$B695)</f>
        <v>8.9499999999999993</v>
      </c>
      <c r="F695" s="507">
        <f>SUMIFS('Inst. by Framework &amp; Suppliers'!F$2:F$5720,'Inst. by Framework &amp; Suppliers'!$B$2:$B$5720,$B$2:$B$5336,'Inst. by Framework &amp; Suppliers'!$A$2:$A$5720,$A695)</f>
        <v>9.42</v>
      </c>
      <c r="G695" s="882">
        <f>SUMIFS('Inst. by Framework &amp; Suppliers'!G$2:G$5720,'Inst. by Framework &amp; Suppliers'!$B$2:$B$5720,$B$2:$B$5336,'Inst. by Framework &amp; Suppliers'!$A$2:$A$5720,$A695)</f>
        <v>19.96</v>
      </c>
      <c r="H695" s="1444">
        <f>SUMIFS('Inst. by Framework &amp; Suppliers'!H$2:H$5720,'Inst. by Framework &amp; Suppliers'!$B$2:$B$5720,$B$2:$B$5336,'Inst. by Framework &amp; Suppliers'!$A$2:$A$5720,$A695)</f>
        <v>20.95</v>
      </c>
      <c r="I695" s="1445">
        <f>SUMIFS('Inst. by Framework &amp; Suppliers'!I$2:I$5720,'Inst. by Framework &amp; Suppliers'!$B$2:$B$5720,$B$2:$B$5336,'Inst. by Framework &amp; Suppliers'!$A$2:$A$5720,$A695)</f>
        <v>0</v>
      </c>
      <c r="J695" s="1446">
        <f>SUMIFS('Inst. by Framework &amp; Suppliers'!J$2:J$5720,'Inst. by Framework &amp; Suppliers'!$B$2:$B$5720,$B$2:$B$5336,'Inst. by Framework &amp; Suppliers'!$A$2:$A$5720,$A695)</f>
        <v>0</v>
      </c>
      <c r="K695" s="24">
        <f>SUMIFS('Inst. by Framework &amp; Suppliers'!K$2:K$5720,'Inst. by Framework &amp; Suppliers'!$B$2:$B$5720,$B$2:$B$5336,'Inst. by Framework &amp; Suppliers'!$A$2:$A$5720,$A695)</f>
        <v>0</v>
      </c>
      <c r="L695" s="23">
        <f t="shared" si="50"/>
        <v>0</v>
      </c>
      <c r="M695" s="1592">
        <f>SUMIFS('South West Spends'!$AH$1:$AH$5018,'South West Spends'!$A$1:$A$5018,'Institution by Framework Totals'!B695,'South West Spends'!$C$1:$C$5018,'Institution by Framework Totals'!A695)</f>
        <v>0</v>
      </c>
      <c r="N695" s="1592">
        <f t="shared" si="51"/>
        <v>0</v>
      </c>
      <c r="O695" s="1592">
        <f t="shared" si="52"/>
        <v>0</v>
      </c>
      <c r="P695" s="1592">
        <f t="shared" si="53"/>
        <v>0</v>
      </c>
      <c r="Q695" s="14">
        <f t="shared" si="54"/>
        <v>0</v>
      </c>
    </row>
    <row r="696" spans="1:17" x14ac:dyDescent="0.2">
      <c r="A696" s="26" t="s">
        <v>148</v>
      </c>
      <c r="B696" s="27" t="s">
        <v>66</v>
      </c>
      <c r="C696" s="141">
        <f>VLOOKUP(B696,'Admin Fees.'!$A$1:$C$46,2,FALSE)</f>
        <v>0.01</v>
      </c>
      <c r="D696" s="506">
        <f>SUMIFS('Inst. by Framework &amp; Suppliers'!$D$2:$D$5720,'Inst. by Framework &amp; Suppliers'!$A$2:$A$5720,$A696,'Inst. by Framework &amp; Suppliers'!$B$2:$B$5720,$B696)</f>
        <v>0</v>
      </c>
      <c r="E696" s="507">
        <f>SUMIFS('Inst. by Framework &amp; Suppliers'!$E$2:$E$5720,'Inst. by Framework &amp; Suppliers'!$A$2:$A$5720,$A696,'Inst. by Framework &amp; Suppliers'!$B$2:$B$5720,$B696)</f>
        <v>604.48</v>
      </c>
      <c r="F696" s="507">
        <f>SUMIFS('Inst. by Framework &amp; Suppliers'!F$2:F$5720,'Inst. by Framework &amp; Suppliers'!$B$2:$B$5720,$B$2:$B$5336,'Inst. by Framework &amp; Suppliers'!$A$2:$A$5720,$A696)</f>
        <v>106.83000000000001</v>
      </c>
      <c r="G696" s="882">
        <f>SUMIFS('Inst. by Framework &amp; Suppliers'!G$2:G$5720,'Inst. by Framework &amp; Suppliers'!$B$2:$B$5720,$B$2:$B$5336,'Inst. by Framework &amp; Suppliers'!$A$2:$A$5720,$A696)</f>
        <v>67.38000000000001</v>
      </c>
      <c r="H696" s="1444">
        <f>SUMIFS('Inst. by Framework &amp; Suppliers'!H$2:H$5720,'Inst. by Framework &amp; Suppliers'!$B$2:$B$5720,$B$2:$B$5336,'Inst. by Framework &amp; Suppliers'!$A$2:$A$5720,$A696)</f>
        <v>25.52</v>
      </c>
      <c r="I696" s="1445">
        <f>SUMIFS('Inst. by Framework &amp; Suppliers'!I$2:I$5720,'Inst. by Framework &amp; Suppliers'!$B$2:$B$5720,$B$2:$B$5336,'Inst. by Framework &amp; Suppliers'!$A$2:$A$5720,$A696)</f>
        <v>0</v>
      </c>
      <c r="J696" s="1446">
        <f>SUMIFS('Inst. by Framework &amp; Suppliers'!J$2:J$5720,'Inst. by Framework &amp; Suppliers'!$B$2:$B$5720,$B$2:$B$5336,'Inst. by Framework &amp; Suppliers'!$A$2:$A$5720,$A696)</f>
        <v>0</v>
      </c>
      <c r="K696" s="24">
        <f>SUMIFS('Inst. by Framework &amp; Suppliers'!K$2:K$5720,'Inst. by Framework &amp; Suppliers'!$B$2:$B$5720,$B$2:$B$5336,'Inst. by Framework &amp; Suppliers'!$A$2:$A$5720,$A696)</f>
        <v>0</v>
      </c>
      <c r="L696" s="23">
        <f t="shared" si="50"/>
        <v>0</v>
      </c>
      <c r="M696" s="1592">
        <f>SUMIFS('South West Spends'!$AH$1:$AH$5018,'South West Spends'!$A$1:$A$5018,'Institution by Framework Totals'!B696,'South West Spends'!$C$1:$C$5018,'Institution by Framework Totals'!A696)</f>
        <v>0</v>
      </c>
      <c r="N696" s="1592">
        <f t="shared" si="51"/>
        <v>0</v>
      </c>
      <c r="O696" s="1592">
        <f t="shared" si="52"/>
        <v>0</v>
      </c>
      <c r="P696" s="1592">
        <f t="shared" si="53"/>
        <v>0</v>
      </c>
      <c r="Q696" s="14">
        <f t="shared" si="54"/>
        <v>0</v>
      </c>
    </row>
    <row r="697" spans="1:17" x14ac:dyDescent="0.2">
      <c r="A697" s="26" t="s">
        <v>153</v>
      </c>
      <c r="B697" s="27" t="s">
        <v>66</v>
      </c>
      <c r="C697" s="141">
        <f>VLOOKUP(B697,'Admin Fees.'!$A$1:$C$46,2,FALSE)</f>
        <v>0.01</v>
      </c>
      <c r="D697" s="506">
        <f>SUMIFS('Inst. by Framework &amp; Suppliers'!$D$2:$D$5720,'Inst. by Framework &amp; Suppliers'!$A$2:$A$5720,$A697,'Inst. by Framework &amp; Suppliers'!$B$2:$B$5720,$B697)</f>
        <v>74611.64</v>
      </c>
      <c r="E697" s="507">
        <f>SUMIFS('Inst. by Framework &amp; Suppliers'!$E$2:$E$5720,'Inst. by Framework &amp; Suppliers'!$A$2:$A$5720,$A697,'Inst. by Framework &amp; Suppliers'!$B$2:$B$5720,$B697)</f>
        <v>286518.49</v>
      </c>
      <c r="F697" s="507">
        <f>SUMIFS('Inst. by Framework &amp; Suppliers'!F$2:F$5720,'Inst. by Framework &amp; Suppliers'!$B$2:$B$5720,$B$2:$B$5336,'Inst. by Framework &amp; Suppliers'!$A$2:$A$5720,$A697)</f>
        <v>276464.03000000003</v>
      </c>
      <c r="G697" s="882">
        <f>SUMIFS('Inst. by Framework &amp; Suppliers'!G$2:G$5720,'Inst. by Framework &amp; Suppliers'!$B$2:$B$5720,$B$2:$B$5336,'Inst. by Framework &amp; Suppliers'!$A$2:$A$5720,$A697)</f>
        <v>266887.34000000003</v>
      </c>
      <c r="H697" s="1444">
        <f>SUMIFS('Inst. by Framework &amp; Suppliers'!H$2:H$5720,'Inst. by Framework &amp; Suppliers'!$B$2:$B$5720,$B$2:$B$5336,'Inst. by Framework &amp; Suppliers'!$A$2:$A$5720,$A697)</f>
        <v>194212.09</v>
      </c>
      <c r="I697" s="1445">
        <f>SUMIFS('Inst. by Framework &amp; Suppliers'!I$2:I$5720,'Inst. by Framework &amp; Suppliers'!$B$2:$B$5720,$B$2:$B$5336,'Inst. by Framework &amp; Suppliers'!$A$2:$A$5720,$A697)</f>
        <v>0</v>
      </c>
      <c r="J697" s="1446">
        <f>SUMIFS('Inst. by Framework &amp; Suppliers'!J$2:J$5720,'Inst. by Framework &amp; Suppliers'!$B$2:$B$5720,$B$2:$B$5336,'Inst. by Framework &amp; Suppliers'!$A$2:$A$5720,$A697)</f>
        <v>0</v>
      </c>
      <c r="K697" s="24">
        <f>SUMIFS('Inst. by Framework &amp; Suppliers'!K$2:K$5720,'Inst. by Framework &amp; Suppliers'!$B$2:$B$5720,$B$2:$B$5336,'Inst. by Framework &amp; Suppliers'!$A$2:$A$5720,$A697)</f>
        <v>0</v>
      </c>
      <c r="L697" s="23">
        <f t="shared" si="50"/>
        <v>0</v>
      </c>
      <c r="M697" s="1592">
        <f>SUMIFS('South West Spends'!$AH$1:$AH$5018,'South West Spends'!$A$1:$A$5018,'Institution by Framework Totals'!B697,'South West Spends'!$C$1:$C$5018,'Institution by Framework Totals'!A697)</f>
        <v>0</v>
      </c>
      <c r="N697" s="1592">
        <f t="shared" si="51"/>
        <v>0</v>
      </c>
      <c r="O697" s="1592">
        <f t="shared" si="52"/>
        <v>0</v>
      </c>
      <c r="P697" s="1592">
        <f t="shared" si="53"/>
        <v>0</v>
      </c>
      <c r="Q697" s="14">
        <f t="shared" si="54"/>
        <v>0</v>
      </c>
    </row>
    <row r="698" spans="1:17" x14ac:dyDescent="0.2">
      <c r="A698" s="26" t="s">
        <v>141</v>
      </c>
      <c r="B698" s="27" t="s">
        <v>66</v>
      </c>
      <c r="C698" s="141">
        <f>VLOOKUP(B698,'Admin Fees.'!$A$1:$C$46,2,FALSE)</f>
        <v>0.01</v>
      </c>
      <c r="D698" s="506">
        <f>SUMIFS('Inst. by Framework &amp; Suppliers'!$D$2:$D$5720,'Inst. by Framework &amp; Suppliers'!$A$2:$A$5720,$A698,'Inst. by Framework &amp; Suppliers'!$B$2:$B$5720,$B698)</f>
        <v>346.1</v>
      </c>
      <c r="E698" s="507">
        <f>SUMIFS('Inst. by Framework &amp; Suppliers'!$E$2:$E$5720,'Inst. by Framework &amp; Suppliers'!$A$2:$A$5720,$A698,'Inst. by Framework &amp; Suppliers'!$B$2:$B$5720,$B698)</f>
        <v>4294.9500000000007</v>
      </c>
      <c r="F698" s="507">
        <f>SUMIFS('Inst. by Framework &amp; Suppliers'!F$2:F$5720,'Inst. by Framework &amp; Suppliers'!$B$2:$B$5720,$B$2:$B$5336,'Inst. by Framework &amp; Suppliers'!$A$2:$A$5720,$A698)</f>
        <v>4320.76</v>
      </c>
      <c r="G698" s="882">
        <f>SUMIFS('Inst. by Framework &amp; Suppliers'!G$2:G$5720,'Inst. by Framework &amp; Suppliers'!$B$2:$B$5720,$B$2:$B$5336,'Inst. by Framework &amp; Suppliers'!$A$2:$A$5720,$A698)</f>
        <v>2407.2999999999997</v>
      </c>
      <c r="H698" s="1444">
        <f>SUMIFS('Inst. by Framework &amp; Suppliers'!H$2:H$5720,'Inst. by Framework &amp; Suppliers'!$B$2:$B$5720,$B$2:$B$5336,'Inst. by Framework &amp; Suppliers'!$A$2:$A$5720,$A698)</f>
        <v>3158.54</v>
      </c>
      <c r="I698" s="1445">
        <f>SUMIFS('Inst. by Framework &amp; Suppliers'!I$2:I$5720,'Inst. by Framework &amp; Suppliers'!$B$2:$B$5720,$B$2:$B$5336,'Inst. by Framework &amp; Suppliers'!$A$2:$A$5720,$A698)</f>
        <v>0</v>
      </c>
      <c r="J698" s="1446">
        <f>SUMIFS('Inst. by Framework &amp; Suppliers'!J$2:J$5720,'Inst. by Framework &amp; Suppliers'!$B$2:$B$5720,$B$2:$B$5336,'Inst. by Framework &amp; Suppliers'!$A$2:$A$5720,$A698)</f>
        <v>0</v>
      </c>
      <c r="K698" s="24">
        <f>SUMIFS('Inst. by Framework &amp; Suppliers'!K$2:K$5720,'Inst. by Framework &amp; Suppliers'!$B$2:$B$5720,$B$2:$B$5336,'Inst. by Framework &amp; Suppliers'!$A$2:$A$5720,$A698)</f>
        <v>0</v>
      </c>
      <c r="L698" s="23">
        <f t="shared" si="50"/>
        <v>0</v>
      </c>
      <c r="M698" s="1592">
        <f>SUMIFS('South West Spends'!$AH$1:$AH$5018,'South West Spends'!$A$1:$A$5018,'Institution by Framework Totals'!B698,'South West Spends'!$C$1:$C$5018,'Institution by Framework Totals'!A698)</f>
        <v>0</v>
      </c>
      <c r="N698" s="1592">
        <f t="shared" si="51"/>
        <v>0</v>
      </c>
      <c r="O698" s="1592">
        <f t="shared" si="52"/>
        <v>0</v>
      </c>
      <c r="P698" s="1592">
        <f t="shared" si="53"/>
        <v>0</v>
      </c>
      <c r="Q698" s="14">
        <f t="shared" si="54"/>
        <v>0</v>
      </c>
    </row>
    <row r="699" spans="1:17" x14ac:dyDescent="0.2">
      <c r="A699" s="26" t="s">
        <v>142</v>
      </c>
      <c r="B699" s="27" t="s">
        <v>66</v>
      </c>
      <c r="C699" s="141">
        <f>VLOOKUP(B699,'Admin Fees.'!$A$1:$C$46,2,FALSE)</f>
        <v>0.01</v>
      </c>
      <c r="D699" s="506">
        <f>SUMIFS('Inst. by Framework &amp; Suppliers'!$D$2:$D$5720,'Inst. by Framework &amp; Suppliers'!$A$2:$A$5720,$A699,'Inst. by Framework &amp; Suppliers'!$B$2:$B$5720,$B699)</f>
        <v>1506.1399999999999</v>
      </c>
      <c r="E699" s="507">
        <f>SUMIFS('Inst. by Framework &amp; Suppliers'!$E$2:$E$5720,'Inst. by Framework &amp; Suppliers'!$A$2:$A$5720,$A699,'Inst. by Framework &amp; Suppliers'!$B$2:$B$5720,$B699)</f>
        <v>4625.74</v>
      </c>
      <c r="F699" s="507">
        <f>SUMIFS('Inst. by Framework &amp; Suppliers'!F$2:F$5720,'Inst. by Framework &amp; Suppliers'!$B$2:$B$5720,$B$2:$B$5336,'Inst. by Framework &amp; Suppliers'!$A$2:$A$5720,$A699)</f>
        <v>211686.69999999998</v>
      </c>
      <c r="G699" s="882">
        <f>SUMIFS('Inst. by Framework &amp; Suppliers'!G$2:G$5720,'Inst. by Framework &amp; Suppliers'!$B$2:$B$5720,$B$2:$B$5336,'Inst. by Framework &amp; Suppliers'!$A$2:$A$5720,$A699)</f>
        <v>337878.37</v>
      </c>
      <c r="H699" s="1444">
        <f>SUMIFS('Inst. by Framework &amp; Suppliers'!H$2:H$5720,'Inst. by Framework &amp; Suppliers'!$B$2:$B$5720,$B$2:$B$5336,'Inst. by Framework &amp; Suppliers'!$A$2:$A$5720,$A699)</f>
        <v>210267.39</v>
      </c>
      <c r="I699" s="1445">
        <f>SUMIFS('Inst. by Framework &amp; Suppliers'!I$2:I$5720,'Inst. by Framework &amp; Suppliers'!$B$2:$B$5720,$B$2:$B$5336,'Inst. by Framework &amp; Suppliers'!$A$2:$A$5720,$A699)</f>
        <v>0</v>
      </c>
      <c r="J699" s="1446">
        <f>SUMIFS('Inst. by Framework &amp; Suppliers'!J$2:J$5720,'Inst. by Framework &amp; Suppliers'!$B$2:$B$5720,$B$2:$B$5336,'Inst. by Framework &amp; Suppliers'!$A$2:$A$5720,$A699)</f>
        <v>0</v>
      </c>
      <c r="K699" s="24">
        <f>SUMIFS('Inst. by Framework &amp; Suppliers'!K$2:K$5720,'Inst. by Framework &amp; Suppliers'!$B$2:$B$5720,$B$2:$B$5336,'Inst. by Framework &amp; Suppliers'!$A$2:$A$5720,$A699)</f>
        <v>0</v>
      </c>
      <c r="L699" s="23">
        <f t="shared" si="50"/>
        <v>0</v>
      </c>
      <c r="M699" s="1592">
        <f>SUMIFS('South West Spends'!$AH$1:$AH$5018,'South West Spends'!$A$1:$A$5018,'Institution by Framework Totals'!B699,'South West Spends'!$C$1:$C$5018,'Institution by Framework Totals'!A699)</f>
        <v>0</v>
      </c>
      <c r="N699" s="1592">
        <f t="shared" si="51"/>
        <v>0</v>
      </c>
      <c r="O699" s="1592">
        <f t="shared" si="52"/>
        <v>0</v>
      </c>
      <c r="P699" s="1592">
        <f t="shared" si="53"/>
        <v>0</v>
      </c>
      <c r="Q699" s="14">
        <f t="shared" si="54"/>
        <v>0</v>
      </c>
    </row>
    <row r="700" spans="1:17" x14ac:dyDescent="0.2">
      <c r="A700" s="26" t="s">
        <v>143</v>
      </c>
      <c r="B700" s="27" t="s">
        <v>66</v>
      </c>
      <c r="C700" s="141">
        <f>VLOOKUP(B700,'Admin Fees.'!$A$1:$C$46,2,FALSE)</f>
        <v>0.01</v>
      </c>
      <c r="D700" s="506">
        <f>SUMIFS('Inst. by Framework &amp; Suppliers'!$D$2:$D$5720,'Inst. by Framework &amp; Suppliers'!$A$2:$A$5720,$A700,'Inst. by Framework &amp; Suppliers'!$B$2:$B$5720,$B700)</f>
        <v>29977.63</v>
      </c>
      <c r="E700" s="507">
        <f>SUMIFS('Inst. by Framework &amp; Suppliers'!$E$2:$E$5720,'Inst. by Framework &amp; Suppliers'!$A$2:$A$5720,$A700,'Inst. by Framework &amp; Suppliers'!$B$2:$B$5720,$B700)</f>
        <v>94807.949999999983</v>
      </c>
      <c r="F700" s="507">
        <f>SUMIFS('Inst. by Framework &amp; Suppliers'!F$2:F$5720,'Inst. by Framework &amp; Suppliers'!$B$2:$B$5720,$B$2:$B$5336,'Inst. by Framework &amp; Suppliers'!$A$2:$A$5720,$A700)</f>
        <v>85131.54</v>
      </c>
      <c r="G700" s="882">
        <f>SUMIFS('Inst. by Framework &amp; Suppliers'!G$2:G$5720,'Inst. by Framework &amp; Suppliers'!$B$2:$B$5720,$B$2:$B$5336,'Inst. by Framework &amp; Suppliers'!$A$2:$A$5720,$A700)</f>
        <v>87735.989999999991</v>
      </c>
      <c r="H700" s="1444">
        <f>SUMIFS('Inst. by Framework &amp; Suppliers'!H$2:H$5720,'Inst. by Framework &amp; Suppliers'!$B$2:$B$5720,$B$2:$B$5336,'Inst. by Framework &amp; Suppliers'!$A$2:$A$5720,$A700)</f>
        <v>74616.700000000012</v>
      </c>
      <c r="I700" s="1445">
        <f>SUMIFS('Inst. by Framework &amp; Suppliers'!I$2:I$5720,'Inst. by Framework &amp; Suppliers'!$B$2:$B$5720,$B$2:$B$5336,'Inst. by Framework &amp; Suppliers'!$A$2:$A$5720,$A700)</f>
        <v>0</v>
      </c>
      <c r="J700" s="1446">
        <f>SUMIFS('Inst. by Framework &amp; Suppliers'!J$2:J$5720,'Inst. by Framework &amp; Suppliers'!$B$2:$B$5720,$B$2:$B$5336,'Inst. by Framework &amp; Suppliers'!$A$2:$A$5720,$A700)</f>
        <v>0</v>
      </c>
      <c r="K700" s="24">
        <f>SUMIFS('Inst. by Framework &amp; Suppliers'!K$2:K$5720,'Inst. by Framework &amp; Suppliers'!$B$2:$B$5720,$B$2:$B$5336,'Inst. by Framework &amp; Suppliers'!$A$2:$A$5720,$A700)</f>
        <v>0</v>
      </c>
      <c r="L700" s="23">
        <f t="shared" si="50"/>
        <v>0</v>
      </c>
      <c r="M700" s="1592">
        <f>SUMIFS('South West Spends'!$AH$1:$AH$5018,'South West Spends'!$A$1:$A$5018,'Institution by Framework Totals'!B700,'South West Spends'!$C$1:$C$5018,'Institution by Framework Totals'!A700)</f>
        <v>0</v>
      </c>
      <c r="N700" s="1592">
        <f t="shared" si="51"/>
        <v>0</v>
      </c>
      <c r="O700" s="1592">
        <f t="shared" si="52"/>
        <v>0</v>
      </c>
      <c r="P700" s="1592">
        <f t="shared" si="53"/>
        <v>0</v>
      </c>
      <c r="Q700" s="14">
        <f t="shared" si="54"/>
        <v>0</v>
      </c>
    </row>
    <row r="701" spans="1:17" x14ac:dyDescent="0.2">
      <c r="A701" s="26" t="s">
        <v>144</v>
      </c>
      <c r="B701" s="27" t="s">
        <v>66</v>
      </c>
      <c r="C701" s="141">
        <f>VLOOKUP(B701,'Admin Fees.'!$A$1:$C$46,2,FALSE)</f>
        <v>0.01</v>
      </c>
      <c r="D701" s="506">
        <f>SUMIFS('Inst. by Framework &amp; Suppliers'!$D$2:$D$5720,'Inst. by Framework &amp; Suppliers'!$A$2:$A$5720,$A701,'Inst. by Framework &amp; Suppliers'!$B$2:$B$5720,$B701)</f>
        <v>12164.849999999999</v>
      </c>
      <c r="E701" s="507">
        <f>SUMIFS('Inst. by Framework &amp; Suppliers'!$E$2:$E$5720,'Inst. by Framework &amp; Suppliers'!$A$2:$A$5720,$A701,'Inst. by Framework &amp; Suppliers'!$B$2:$B$5720,$B701)</f>
        <v>36385.949999999997</v>
      </c>
      <c r="F701" s="507">
        <f>SUMIFS('Inst. by Framework &amp; Suppliers'!F$2:F$5720,'Inst. by Framework &amp; Suppliers'!$B$2:$B$5720,$B$2:$B$5336,'Inst. by Framework &amp; Suppliers'!$A$2:$A$5720,$A701)</f>
        <v>77578.22</v>
      </c>
      <c r="G701" s="882">
        <f>SUMIFS('Inst. by Framework &amp; Suppliers'!G$2:G$5720,'Inst. by Framework &amp; Suppliers'!$B$2:$B$5720,$B$2:$B$5336,'Inst. by Framework &amp; Suppliers'!$A$2:$A$5720,$A701)</f>
        <v>83528.3</v>
      </c>
      <c r="H701" s="1444">
        <f>SUMIFS('Inst. by Framework &amp; Suppliers'!H$2:H$5720,'Inst. by Framework &amp; Suppliers'!$B$2:$B$5720,$B$2:$B$5336,'Inst. by Framework &amp; Suppliers'!$A$2:$A$5720,$A701)</f>
        <v>44581.97</v>
      </c>
      <c r="I701" s="1445">
        <f>SUMIFS('Inst. by Framework &amp; Suppliers'!I$2:I$5720,'Inst. by Framework &amp; Suppliers'!$B$2:$B$5720,$B$2:$B$5336,'Inst. by Framework &amp; Suppliers'!$A$2:$A$5720,$A701)</f>
        <v>0</v>
      </c>
      <c r="J701" s="1446">
        <f>SUMIFS('Inst. by Framework &amp; Suppliers'!J$2:J$5720,'Inst. by Framework &amp; Suppliers'!$B$2:$B$5720,$B$2:$B$5336,'Inst. by Framework &amp; Suppliers'!$A$2:$A$5720,$A701)</f>
        <v>0</v>
      </c>
      <c r="K701" s="24">
        <f>SUMIFS('Inst. by Framework &amp; Suppliers'!K$2:K$5720,'Inst. by Framework &amp; Suppliers'!$B$2:$B$5720,$B$2:$B$5336,'Inst. by Framework &amp; Suppliers'!$A$2:$A$5720,$A701)</f>
        <v>0</v>
      </c>
      <c r="L701" s="23">
        <f t="shared" si="50"/>
        <v>0</v>
      </c>
      <c r="M701" s="1592">
        <f>SUMIFS('South West Spends'!$AH$1:$AH$5018,'South West Spends'!$A$1:$A$5018,'Institution by Framework Totals'!B701,'South West Spends'!$C$1:$C$5018,'Institution by Framework Totals'!A701)</f>
        <v>0</v>
      </c>
      <c r="N701" s="1592">
        <f t="shared" si="51"/>
        <v>0</v>
      </c>
      <c r="O701" s="1592">
        <f t="shared" si="52"/>
        <v>0</v>
      </c>
      <c r="P701" s="1592">
        <f t="shared" si="53"/>
        <v>0</v>
      </c>
      <c r="Q701" s="14">
        <f t="shared" si="54"/>
        <v>0</v>
      </c>
    </row>
    <row r="702" spans="1:17" x14ac:dyDescent="0.2">
      <c r="A702" s="26" t="s">
        <v>170</v>
      </c>
      <c r="B702" s="27" t="s">
        <v>66</v>
      </c>
      <c r="C702" s="141">
        <f>VLOOKUP(B702,'Admin Fees.'!$A$1:$C$46,2,FALSE)</f>
        <v>0.01</v>
      </c>
      <c r="D702" s="506">
        <f>SUMIFS('Inst. by Framework &amp; Suppliers'!$D$2:$D$5720,'Inst. by Framework &amp; Suppliers'!$A$2:$A$5720,$A702,'Inst. by Framework &amp; Suppliers'!$B$2:$B$5720,$B702)</f>
        <v>3577.3999999999996</v>
      </c>
      <c r="E702" s="507">
        <f>SUMIFS('Inst. by Framework &amp; Suppliers'!$E$2:$E$5720,'Inst. by Framework &amp; Suppliers'!$A$2:$A$5720,$A702,'Inst. by Framework &amp; Suppliers'!$B$2:$B$5720,$B702)</f>
        <v>79773.25</v>
      </c>
      <c r="F702" s="507">
        <f>SUMIFS('Inst. by Framework &amp; Suppliers'!F$2:F$5720,'Inst. by Framework &amp; Suppliers'!$B$2:$B$5720,$B$2:$B$5336,'Inst. by Framework &amp; Suppliers'!$A$2:$A$5720,$A702)</f>
        <v>115404.65000000001</v>
      </c>
      <c r="G702" s="882">
        <f>SUMIFS('Inst. by Framework &amp; Suppliers'!G$2:G$5720,'Inst. by Framework &amp; Suppliers'!$B$2:$B$5720,$B$2:$B$5336,'Inst. by Framework &amp; Suppliers'!$A$2:$A$5720,$A702)</f>
        <v>117818.2</v>
      </c>
      <c r="H702" s="1444">
        <f>SUMIFS('Inst. by Framework &amp; Suppliers'!H$2:H$5720,'Inst. by Framework &amp; Suppliers'!$B$2:$B$5720,$B$2:$B$5336,'Inst. by Framework &amp; Suppliers'!$A$2:$A$5720,$A702)</f>
        <v>78909.509999999995</v>
      </c>
      <c r="I702" s="1445">
        <f>SUMIFS('Inst. by Framework &amp; Suppliers'!I$2:I$5720,'Inst. by Framework &amp; Suppliers'!$B$2:$B$5720,$B$2:$B$5336,'Inst. by Framework &amp; Suppliers'!$A$2:$A$5720,$A702)</f>
        <v>0</v>
      </c>
      <c r="J702" s="1446">
        <f>SUMIFS('Inst. by Framework &amp; Suppliers'!J$2:J$5720,'Inst. by Framework &amp; Suppliers'!$B$2:$B$5720,$B$2:$B$5336,'Inst. by Framework &amp; Suppliers'!$A$2:$A$5720,$A702)</f>
        <v>0</v>
      </c>
      <c r="K702" s="24">
        <f>SUMIFS('Inst. by Framework &amp; Suppliers'!K$2:K$5720,'Inst. by Framework &amp; Suppliers'!$B$2:$B$5720,$B$2:$B$5336,'Inst. by Framework &amp; Suppliers'!$A$2:$A$5720,$A702)</f>
        <v>0</v>
      </c>
      <c r="L702" s="23">
        <f t="shared" si="50"/>
        <v>0</v>
      </c>
      <c r="M702" s="1592">
        <f>SUMIFS('South West Spends'!$AH$1:$AH$5018,'South West Spends'!$A$1:$A$5018,'Institution by Framework Totals'!B702,'South West Spends'!$C$1:$C$5018,'Institution by Framework Totals'!A702)</f>
        <v>0</v>
      </c>
      <c r="N702" s="1592">
        <f t="shared" si="51"/>
        <v>0</v>
      </c>
      <c r="O702" s="1592">
        <f t="shared" si="52"/>
        <v>0</v>
      </c>
      <c r="P702" s="1592">
        <f t="shared" si="53"/>
        <v>0</v>
      </c>
      <c r="Q702" s="14">
        <f t="shared" si="54"/>
        <v>0</v>
      </c>
    </row>
    <row r="703" spans="1:17" x14ac:dyDescent="0.2">
      <c r="A703" s="26" t="s">
        <v>146</v>
      </c>
      <c r="B703" s="27" t="s">
        <v>66</v>
      </c>
      <c r="C703" s="141">
        <f>VLOOKUP(B703,'Admin Fees.'!$A$1:$C$46,2,FALSE)</f>
        <v>0.01</v>
      </c>
      <c r="D703" s="506">
        <f>SUMIFS('Inst. by Framework &amp; Suppliers'!$D$2:$D$5720,'Inst. by Framework &amp; Suppliers'!$A$2:$A$5720,$A703,'Inst. by Framework &amp; Suppliers'!$B$2:$B$5720,$B703)</f>
        <v>12586.02</v>
      </c>
      <c r="E703" s="507">
        <f>SUMIFS('Inst. by Framework &amp; Suppliers'!$E$2:$E$5720,'Inst. by Framework &amp; Suppliers'!$A$2:$A$5720,$A703,'Inst. by Framework &amp; Suppliers'!$B$2:$B$5720,$B703)</f>
        <v>49110.25</v>
      </c>
      <c r="F703" s="507">
        <f>SUMIFS('Inst. by Framework &amp; Suppliers'!F$2:F$5720,'Inst. by Framework &amp; Suppliers'!$B$2:$B$5720,$B$2:$B$5336,'Inst. by Framework &amp; Suppliers'!$A$2:$A$5720,$A703)</f>
        <v>57854.48</v>
      </c>
      <c r="G703" s="882">
        <f>SUMIFS('Inst. by Framework &amp; Suppliers'!G$2:G$5720,'Inst. by Framework &amp; Suppliers'!$B$2:$B$5720,$B$2:$B$5336,'Inst. by Framework &amp; Suppliers'!$A$2:$A$5720,$A703)</f>
        <v>67265.189999999988</v>
      </c>
      <c r="H703" s="1444">
        <f>SUMIFS('Inst. by Framework &amp; Suppliers'!H$2:H$5720,'Inst. by Framework &amp; Suppliers'!$B$2:$B$5720,$B$2:$B$5336,'Inst. by Framework &amp; Suppliers'!$A$2:$A$5720,$A703)</f>
        <v>48849.66</v>
      </c>
      <c r="I703" s="1445">
        <f>SUMIFS('Inst. by Framework &amp; Suppliers'!I$2:I$5720,'Inst. by Framework &amp; Suppliers'!$B$2:$B$5720,$B$2:$B$5336,'Inst. by Framework &amp; Suppliers'!$A$2:$A$5720,$A703)</f>
        <v>0</v>
      </c>
      <c r="J703" s="1446">
        <f>SUMIFS('Inst. by Framework &amp; Suppliers'!J$2:J$5720,'Inst. by Framework &amp; Suppliers'!$B$2:$B$5720,$B$2:$B$5336,'Inst. by Framework &amp; Suppliers'!$A$2:$A$5720,$A703)</f>
        <v>0</v>
      </c>
      <c r="K703" s="24">
        <f>SUMIFS('Inst. by Framework &amp; Suppliers'!K$2:K$5720,'Inst. by Framework &amp; Suppliers'!$B$2:$B$5720,$B$2:$B$5336,'Inst. by Framework &amp; Suppliers'!$A$2:$A$5720,$A703)</f>
        <v>0</v>
      </c>
      <c r="L703" s="23">
        <f t="shared" si="50"/>
        <v>0</v>
      </c>
      <c r="M703" s="1592">
        <f>SUMIFS('South West Spends'!$AH$1:$AH$5018,'South West Spends'!$A$1:$A$5018,'Institution by Framework Totals'!B703,'South West Spends'!$C$1:$C$5018,'Institution by Framework Totals'!A703)</f>
        <v>0</v>
      </c>
      <c r="N703" s="1592">
        <f t="shared" si="51"/>
        <v>0</v>
      </c>
      <c r="O703" s="1592">
        <f t="shared" si="52"/>
        <v>0</v>
      </c>
      <c r="P703" s="1592">
        <f t="shared" si="53"/>
        <v>0</v>
      </c>
      <c r="Q703" s="14">
        <f t="shared" si="54"/>
        <v>0</v>
      </c>
    </row>
    <row r="704" spans="1:17" x14ac:dyDescent="0.2">
      <c r="A704" s="842" t="s">
        <v>147</v>
      </c>
      <c r="B704" s="27" t="s">
        <v>66</v>
      </c>
      <c r="C704" s="141">
        <f>VLOOKUP(B704,'Admin Fees.'!$A$1:$C$46,2,FALSE)</f>
        <v>0.01</v>
      </c>
      <c r="D704" s="506">
        <f>SUMIFS('Inst. by Framework &amp; Suppliers'!$D$2:$D$5720,'Inst. by Framework &amp; Suppliers'!$A$2:$A$5720,$A704,'Inst. by Framework &amp; Suppliers'!$B$2:$B$5720,$B704)</f>
        <v>174.88</v>
      </c>
      <c r="E704" s="507">
        <f>SUMIFS('Inst. by Framework &amp; Suppliers'!$E$2:$E$5720,'Inst. by Framework &amp; Suppliers'!$A$2:$A$5720,$A704,'Inst. by Framework &amp; Suppliers'!$B$2:$B$5720,$B704)</f>
        <v>525.69999999999993</v>
      </c>
      <c r="F704" s="507">
        <f>SUMIFS('Inst. by Framework &amp; Suppliers'!F$2:F$5720,'Inst. by Framework &amp; Suppliers'!$B$2:$B$5720,$B$2:$B$5336,'Inst. by Framework &amp; Suppliers'!$A$2:$A$5720,$A704)</f>
        <v>548.35</v>
      </c>
      <c r="G704" s="882">
        <f>SUMIFS('Inst. by Framework &amp; Suppliers'!G$2:G$5720,'Inst. by Framework &amp; Suppliers'!$B$2:$B$5720,$B$2:$B$5336,'Inst. by Framework &amp; Suppliers'!$A$2:$A$5720,$A704)</f>
        <v>826.14999999999986</v>
      </c>
      <c r="H704" s="1444">
        <f>SUMIFS('Inst. by Framework &amp; Suppliers'!H$2:H$5720,'Inst. by Framework &amp; Suppliers'!$B$2:$B$5720,$B$2:$B$5336,'Inst. by Framework &amp; Suppliers'!$A$2:$A$5720,$A704)</f>
        <v>550.12</v>
      </c>
      <c r="I704" s="1445">
        <f>SUMIFS('Inst. by Framework &amp; Suppliers'!I$2:I$5720,'Inst. by Framework &amp; Suppliers'!$B$2:$B$5720,$B$2:$B$5336,'Inst. by Framework &amp; Suppliers'!$A$2:$A$5720,$A704)</f>
        <v>0</v>
      </c>
      <c r="J704" s="1446">
        <f>SUMIFS('Inst. by Framework &amp; Suppliers'!J$2:J$5720,'Inst. by Framework &amp; Suppliers'!$B$2:$B$5720,$B$2:$B$5336,'Inst. by Framework &amp; Suppliers'!$A$2:$A$5720,$A704)</f>
        <v>0</v>
      </c>
      <c r="K704" s="24">
        <f>SUMIFS('Inst. by Framework &amp; Suppliers'!K$2:K$5720,'Inst. by Framework &amp; Suppliers'!$B$2:$B$5720,$B$2:$B$5336,'Inst. by Framework &amp; Suppliers'!$A$2:$A$5720,$A704)</f>
        <v>0</v>
      </c>
      <c r="L704" s="23">
        <f t="shared" si="50"/>
        <v>0</v>
      </c>
      <c r="M704" s="1592">
        <f>SUMIFS('South West Spends'!$AH$1:$AH$5018,'South West Spends'!$A$1:$A$5018,'Institution by Framework Totals'!B704,'South West Spends'!$C$1:$C$5018,'Institution by Framework Totals'!A704)</f>
        <v>0</v>
      </c>
      <c r="N704" s="1592">
        <f t="shared" si="51"/>
        <v>0</v>
      </c>
      <c r="O704" s="1592">
        <f t="shared" si="52"/>
        <v>0</v>
      </c>
      <c r="P704" s="1592">
        <f t="shared" si="53"/>
        <v>0</v>
      </c>
      <c r="Q704" s="14">
        <f t="shared" si="54"/>
        <v>0</v>
      </c>
    </row>
    <row r="705" spans="1:17" x14ac:dyDescent="0.2">
      <c r="A705" s="842" t="s">
        <v>124</v>
      </c>
      <c r="B705" s="27" t="s">
        <v>258</v>
      </c>
      <c r="C705" s="141">
        <f>VLOOKUP(B705,'Admin Fees.'!$A$1:$C$46,2,FALSE)</f>
        <v>0.01</v>
      </c>
      <c r="D705" s="506">
        <f>SUMIFS('Inst. by Framework &amp; Suppliers'!$D$2:$D$5720,'Inst. by Framework &amp; Suppliers'!$A$2:$A$5720,$A705,'Inst. by Framework &amp; Suppliers'!$B$2:$B$5720,$B705)</f>
        <v>0</v>
      </c>
      <c r="E705" s="507">
        <f>SUMIFS('Inst. by Framework &amp; Suppliers'!$E$2:$E$5720,'Inst. by Framework &amp; Suppliers'!$A$2:$A$5720,$A705,'Inst. by Framework &amp; Suppliers'!$B$2:$B$5720,$B705)</f>
        <v>0</v>
      </c>
      <c r="F705" s="507">
        <f>SUMIFS('Inst. by Framework &amp; Suppliers'!F$2:F$5720,'Inst. by Framework &amp; Suppliers'!$B$2:$B$5720,$B$2:$B$5336,'Inst. by Framework &amp; Suppliers'!$A$2:$A$5720,$A705)</f>
        <v>0</v>
      </c>
      <c r="G705" s="882">
        <f>SUMIFS('Inst. by Framework &amp; Suppliers'!G$2:G$5720,'Inst. by Framework &amp; Suppliers'!$B$2:$B$5720,$B$2:$B$5336,'Inst. by Framework &amp; Suppliers'!$A$2:$A$5720,$A705)</f>
        <v>0</v>
      </c>
      <c r="H705" s="1444">
        <f>SUMIFS('Inst. by Framework &amp; Suppliers'!H$2:H$5720,'Inst. by Framework &amp; Suppliers'!$B$2:$B$5720,$B$2:$B$5336,'Inst. by Framework &amp; Suppliers'!$A$2:$A$5720,$A705)</f>
        <v>0</v>
      </c>
      <c r="I705" s="1445">
        <f>SUMIFS('Inst. by Framework &amp; Suppliers'!I$2:I$5720,'Inst. by Framework &amp; Suppliers'!$B$2:$B$5720,$B$2:$B$5336,'Inst. by Framework &amp; Suppliers'!$A$2:$A$5720,$A705)</f>
        <v>93.7</v>
      </c>
      <c r="J705" s="1446">
        <f>SUMIFS('Inst. by Framework &amp; Suppliers'!J$2:J$5720,'Inst. by Framework &amp; Suppliers'!$B$2:$B$5720,$B$2:$B$5336,'Inst. by Framework &amp; Suppliers'!$A$2:$A$5720,$A705)</f>
        <v>293.04000000000002</v>
      </c>
      <c r="K705" s="24">
        <f>SUMIFS('Inst. by Framework &amp; Suppliers'!K$2:K$5720,'Inst. by Framework &amp; Suppliers'!$B$2:$B$5720,$B$2:$B$5336,'Inst. by Framework &amp; Suppliers'!$A$2:$A$5720,$A705)</f>
        <v>293.04000000000002</v>
      </c>
      <c r="L705" s="23">
        <f t="shared" si="50"/>
        <v>3.9560400000000007</v>
      </c>
      <c r="M705" s="1592">
        <f>SUMIFS('South West Spends'!$AH$1:$AH$5018,'South West Spends'!$A$1:$A$5018,'Institution by Framework Totals'!B705,'South West Spends'!$C$1:$C$5018,'Institution by Framework Totals'!A705)</f>
        <v>0</v>
      </c>
      <c r="N705" s="1592">
        <f t="shared" si="51"/>
        <v>0</v>
      </c>
      <c r="O705" s="1592">
        <f t="shared" si="52"/>
        <v>293.04000000000002</v>
      </c>
      <c r="P705" s="1592">
        <f t="shared" si="53"/>
        <v>3.9560400000000007</v>
      </c>
      <c r="Q705" s="14">
        <f t="shared" si="54"/>
        <v>3.9560400000000007</v>
      </c>
    </row>
    <row r="706" spans="1:17" x14ac:dyDescent="0.2">
      <c r="A706" s="842" t="s">
        <v>125</v>
      </c>
      <c r="B706" s="27" t="s">
        <v>258</v>
      </c>
      <c r="C706" s="141">
        <f>VLOOKUP(B706,'Admin Fees.'!$A$1:$C$46,2,FALSE)</f>
        <v>0.01</v>
      </c>
      <c r="D706" s="506">
        <f>SUMIFS('Inst. by Framework &amp; Suppliers'!$D$2:$D$5720,'Inst. by Framework &amp; Suppliers'!$A$2:$A$5720,$A706,'Inst. by Framework &amp; Suppliers'!$B$2:$B$5720,$B706)</f>
        <v>0</v>
      </c>
      <c r="E706" s="507">
        <f>SUMIFS('Inst. by Framework &amp; Suppliers'!$E$2:$E$5720,'Inst. by Framework &amp; Suppliers'!$A$2:$A$5720,$A706,'Inst. by Framework &amp; Suppliers'!$B$2:$B$5720,$B706)</f>
        <v>0</v>
      </c>
      <c r="F706" s="507">
        <f>SUMIFS('Inst. by Framework &amp; Suppliers'!F$2:F$5720,'Inst. by Framework &amp; Suppliers'!$B$2:$B$5720,$B$2:$B$5336,'Inst. by Framework &amp; Suppliers'!$A$2:$A$5720,$A706)</f>
        <v>0</v>
      </c>
      <c r="G706" s="882">
        <f>SUMIFS('Inst. by Framework &amp; Suppliers'!G$2:G$5720,'Inst. by Framework &amp; Suppliers'!$B$2:$B$5720,$B$2:$B$5336,'Inst. by Framework &amp; Suppliers'!$A$2:$A$5720,$A706)</f>
        <v>0</v>
      </c>
      <c r="H706" s="1444">
        <f>SUMIFS('Inst. by Framework &amp; Suppliers'!H$2:H$5720,'Inst. by Framework &amp; Suppliers'!$B$2:$B$5720,$B$2:$B$5336,'Inst. by Framework &amp; Suppliers'!$A$2:$A$5720,$A706)</f>
        <v>226.49</v>
      </c>
      <c r="I706" s="1445">
        <f>SUMIFS('Inst. by Framework &amp; Suppliers'!I$2:I$5720,'Inst. by Framework &amp; Suppliers'!$B$2:$B$5720,$B$2:$B$5336,'Inst. by Framework &amp; Suppliers'!$A$2:$A$5720,$A706)</f>
        <v>785.51</v>
      </c>
      <c r="J706" s="1446">
        <f>SUMIFS('Inst. by Framework &amp; Suppliers'!J$2:J$5720,'Inst. by Framework &amp; Suppliers'!$B$2:$B$5720,$B$2:$B$5336,'Inst. by Framework &amp; Suppliers'!$A$2:$A$5720,$A706)</f>
        <v>694.04000000000008</v>
      </c>
      <c r="K706" s="24">
        <f>SUMIFS('Inst. by Framework &amp; Suppliers'!K$2:K$5720,'Inst. by Framework &amp; Suppliers'!$B$2:$B$5720,$B$2:$B$5336,'Inst. by Framework &amp; Suppliers'!$A$2:$A$5720,$A706)</f>
        <v>923.83</v>
      </c>
      <c r="L706" s="23">
        <f t="shared" si="50"/>
        <v>9.3695400000000024</v>
      </c>
      <c r="M706" s="1592">
        <f>SUMIFS('South West Spends'!$AH$1:$AH$5018,'South West Spends'!$A$1:$A$5018,'Institution by Framework Totals'!B706,'South West Spends'!$C$1:$C$5018,'Institution by Framework Totals'!A706)</f>
        <v>229.79</v>
      </c>
      <c r="N706" s="1592">
        <f t="shared" si="51"/>
        <v>2.2978999999999998</v>
      </c>
      <c r="O706" s="1592">
        <f t="shared" si="52"/>
        <v>694.04000000000008</v>
      </c>
      <c r="P706" s="1592">
        <f t="shared" si="53"/>
        <v>9.3695400000000024</v>
      </c>
      <c r="Q706" s="14">
        <f t="shared" si="54"/>
        <v>11.667440000000003</v>
      </c>
    </row>
    <row r="707" spans="1:17" x14ac:dyDescent="0.2">
      <c r="A707" s="842" t="s">
        <v>126</v>
      </c>
      <c r="B707" s="27" t="s">
        <v>258</v>
      </c>
      <c r="C707" s="141">
        <f>VLOOKUP(B707,'Admin Fees.'!$A$1:$C$46,2,FALSE)</f>
        <v>0.01</v>
      </c>
      <c r="D707" s="506">
        <f>SUMIFS('Inst. by Framework &amp; Suppliers'!$D$2:$D$5720,'Inst. by Framework &amp; Suppliers'!$A$2:$A$5720,$A707,'Inst. by Framework &amp; Suppliers'!$B$2:$B$5720,$B707)</f>
        <v>0</v>
      </c>
      <c r="E707" s="507">
        <f>SUMIFS('Inst. by Framework &amp; Suppliers'!$E$2:$E$5720,'Inst. by Framework &amp; Suppliers'!$A$2:$A$5720,$A707,'Inst. by Framework &amp; Suppliers'!$B$2:$B$5720,$B707)</f>
        <v>0</v>
      </c>
      <c r="F707" s="507">
        <f>SUMIFS('Inst. by Framework &amp; Suppliers'!F$2:F$5720,'Inst. by Framework &amp; Suppliers'!$B$2:$B$5720,$B$2:$B$5336,'Inst. by Framework &amp; Suppliers'!$A$2:$A$5720,$A707)</f>
        <v>0</v>
      </c>
      <c r="G707" s="882">
        <f>SUMIFS('Inst. by Framework &amp; Suppliers'!G$2:G$5720,'Inst. by Framework &amp; Suppliers'!$B$2:$B$5720,$B$2:$B$5336,'Inst. by Framework &amp; Suppliers'!$A$2:$A$5720,$A707)</f>
        <v>0</v>
      </c>
      <c r="H707" s="1444">
        <f>SUMIFS('Inst. by Framework &amp; Suppliers'!H$2:H$5720,'Inst. by Framework &amp; Suppliers'!$B$2:$B$5720,$B$2:$B$5336,'Inst. by Framework &amp; Suppliers'!$A$2:$A$5720,$A707)</f>
        <v>8.5</v>
      </c>
      <c r="I707" s="1445">
        <f>SUMIFS('Inst. by Framework &amp; Suppliers'!I$2:I$5720,'Inst. by Framework &amp; Suppliers'!$B$2:$B$5720,$B$2:$B$5336,'Inst. by Framework &amp; Suppliers'!$A$2:$A$5720,$A707)</f>
        <v>94.69</v>
      </c>
      <c r="J707" s="1446">
        <f>SUMIFS('Inst. by Framework &amp; Suppliers'!J$2:J$5720,'Inst. by Framework &amp; Suppliers'!$B$2:$B$5720,$B$2:$B$5336,'Inst. by Framework &amp; Suppliers'!$A$2:$A$5720,$A707)</f>
        <v>0</v>
      </c>
      <c r="K707" s="24">
        <f>SUMIFS('Inst. by Framework &amp; Suppliers'!K$2:K$5720,'Inst. by Framework &amp; Suppliers'!$B$2:$B$5720,$B$2:$B$5336,'Inst. by Framework &amp; Suppliers'!$A$2:$A$5720,$A707)</f>
        <v>56.640000000000008</v>
      </c>
      <c r="L707" s="23">
        <f t="shared" ref="L707:L770" si="55">J707*1.35%</f>
        <v>0</v>
      </c>
      <c r="M707" s="1592">
        <f>SUMIFS('South West Spends'!$AH$1:$AH$5018,'South West Spends'!$A$1:$A$5018,'Institution by Framework Totals'!B707,'South West Spends'!$C$1:$C$5018,'Institution by Framework Totals'!A707)</f>
        <v>56.640000000000008</v>
      </c>
      <c r="N707" s="1592">
        <f t="shared" ref="N707:N770" si="56">M707*C707</f>
        <v>0.56640000000000013</v>
      </c>
      <c r="O707" s="1592">
        <f t="shared" ref="O707:O770" si="57">K707-M707</f>
        <v>0</v>
      </c>
      <c r="P707" s="1592">
        <f t="shared" ref="P707:P770" si="58">O707*1.35%</f>
        <v>0</v>
      </c>
      <c r="Q707" s="14">
        <f t="shared" ref="Q707:Q770" si="59">P707+N707</f>
        <v>0.56640000000000013</v>
      </c>
    </row>
    <row r="708" spans="1:17" x14ac:dyDescent="0.2">
      <c r="A708" s="842" t="s">
        <v>160</v>
      </c>
      <c r="B708" s="27" t="s">
        <v>258</v>
      </c>
      <c r="C708" s="141">
        <f>VLOOKUP(B708,'Admin Fees.'!$A$1:$C$46,2,FALSE)</f>
        <v>0.01</v>
      </c>
      <c r="D708" s="506">
        <f>SUMIFS('Inst. by Framework &amp; Suppliers'!$D$2:$D$5720,'Inst. by Framework &amp; Suppliers'!$A$2:$A$5720,$A708,'Inst. by Framework &amp; Suppliers'!$B$2:$B$5720,$B708)</f>
        <v>0</v>
      </c>
      <c r="E708" s="507">
        <f>SUMIFS('Inst. by Framework &amp; Suppliers'!$E$2:$E$5720,'Inst. by Framework &amp; Suppliers'!$A$2:$A$5720,$A708,'Inst. by Framework &amp; Suppliers'!$B$2:$B$5720,$B708)</f>
        <v>0</v>
      </c>
      <c r="F708" s="507">
        <f>SUMIFS('Inst. by Framework &amp; Suppliers'!F$2:F$5720,'Inst. by Framework &amp; Suppliers'!$B$2:$B$5720,$B$2:$B$5336,'Inst. by Framework &amp; Suppliers'!$A$2:$A$5720,$A708)</f>
        <v>0</v>
      </c>
      <c r="G708" s="882">
        <f>SUMIFS('Inst. by Framework &amp; Suppliers'!G$2:G$5720,'Inst. by Framework &amp; Suppliers'!$B$2:$B$5720,$B$2:$B$5336,'Inst. by Framework &amp; Suppliers'!$A$2:$A$5720,$A708)</f>
        <v>0</v>
      </c>
      <c r="H708" s="1444">
        <f>SUMIFS('Inst. by Framework &amp; Suppliers'!H$2:H$5720,'Inst. by Framework &amp; Suppliers'!$B$2:$B$5720,$B$2:$B$5336,'Inst. by Framework &amp; Suppliers'!$A$2:$A$5720,$A708)</f>
        <v>0</v>
      </c>
      <c r="I708" s="1445">
        <f>SUMIFS('Inst. by Framework &amp; Suppliers'!I$2:I$5720,'Inst. by Framework &amp; Suppliers'!$B$2:$B$5720,$B$2:$B$5336,'Inst. by Framework &amp; Suppliers'!$A$2:$A$5720,$A708)</f>
        <v>426.84000000000003</v>
      </c>
      <c r="J708" s="1446">
        <f>SUMIFS('Inst. by Framework &amp; Suppliers'!J$2:J$5720,'Inst. by Framework &amp; Suppliers'!$B$2:$B$5720,$B$2:$B$5336,'Inst. by Framework &amp; Suppliers'!$A$2:$A$5720,$A708)</f>
        <v>86.41</v>
      </c>
      <c r="K708" s="24">
        <f>SUMIFS('Inst. by Framework &amp; Suppliers'!K$2:K$5720,'Inst. by Framework &amp; Suppliers'!$B$2:$B$5720,$B$2:$B$5336,'Inst. by Framework &amp; Suppliers'!$A$2:$A$5720,$A708)</f>
        <v>86.41</v>
      </c>
      <c r="L708" s="23">
        <f t="shared" si="55"/>
        <v>1.1665350000000001</v>
      </c>
      <c r="M708" s="1592">
        <f>SUMIFS('South West Spends'!$AH$1:$AH$5018,'South West Spends'!$A$1:$A$5018,'Institution by Framework Totals'!B708,'South West Spends'!$C$1:$C$5018,'Institution by Framework Totals'!A708)</f>
        <v>0</v>
      </c>
      <c r="N708" s="1592">
        <f t="shared" si="56"/>
        <v>0</v>
      </c>
      <c r="O708" s="1592">
        <f t="shared" si="57"/>
        <v>86.41</v>
      </c>
      <c r="P708" s="1592">
        <f t="shared" si="58"/>
        <v>1.1665350000000001</v>
      </c>
      <c r="Q708" s="14">
        <f t="shared" si="59"/>
        <v>1.1665350000000001</v>
      </c>
    </row>
    <row r="709" spans="1:17" x14ac:dyDescent="0.2">
      <c r="A709" s="842" t="s">
        <v>159</v>
      </c>
      <c r="B709" s="27" t="s">
        <v>258</v>
      </c>
      <c r="C709" s="141">
        <f>VLOOKUP(B709,'Admin Fees.'!$A$1:$C$46,2,FALSE)</f>
        <v>0.01</v>
      </c>
      <c r="D709" s="506">
        <f>SUMIFS('Inst. by Framework &amp; Suppliers'!$D$2:$D$5720,'Inst. by Framework &amp; Suppliers'!$A$2:$A$5720,$A709,'Inst. by Framework &amp; Suppliers'!$B$2:$B$5720,$B709)</f>
        <v>0</v>
      </c>
      <c r="E709" s="507">
        <f>SUMIFS('Inst. by Framework &amp; Suppliers'!$E$2:$E$5720,'Inst. by Framework &amp; Suppliers'!$A$2:$A$5720,$A709,'Inst. by Framework &amp; Suppliers'!$B$2:$B$5720,$B709)</f>
        <v>0</v>
      </c>
      <c r="F709" s="507">
        <f>SUMIFS('Inst. by Framework &amp; Suppliers'!F$2:F$5720,'Inst. by Framework &amp; Suppliers'!$B$2:$B$5720,$B$2:$B$5336,'Inst. by Framework &amp; Suppliers'!$A$2:$A$5720,$A709)</f>
        <v>0</v>
      </c>
      <c r="G709" s="882">
        <f>SUMIFS('Inst. by Framework &amp; Suppliers'!G$2:G$5720,'Inst. by Framework &amp; Suppliers'!$B$2:$B$5720,$B$2:$B$5336,'Inst. by Framework &amp; Suppliers'!$A$2:$A$5720,$A709)</f>
        <v>0</v>
      </c>
      <c r="H709" s="1444">
        <f>SUMIFS('Inst. by Framework &amp; Suppliers'!H$2:H$5720,'Inst. by Framework &amp; Suppliers'!$B$2:$B$5720,$B$2:$B$5336,'Inst. by Framework &amp; Suppliers'!$A$2:$A$5720,$A709)</f>
        <v>44.69</v>
      </c>
      <c r="I709" s="1445">
        <f>SUMIFS('Inst. by Framework &amp; Suppliers'!I$2:I$5720,'Inst. by Framework &amp; Suppliers'!$B$2:$B$5720,$B$2:$B$5336,'Inst. by Framework &amp; Suppliers'!$A$2:$A$5720,$A709)</f>
        <v>3096.99</v>
      </c>
      <c r="J709" s="1446">
        <f>SUMIFS('Inst. by Framework &amp; Suppliers'!J$2:J$5720,'Inst. by Framework &amp; Suppliers'!$B$2:$B$5720,$B$2:$B$5336,'Inst. by Framework &amp; Suppliers'!$A$2:$A$5720,$A709)</f>
        <v>0</v>
      </c>
      <c r="K709" s="24">
        <f>SUMIFS('Inst. by Framework &amp; Suppliers'!K$2:K$5720,'Inst. by Framework &amp; Suppliers'!$B$2:$B$5720,$B$2:$B$5336,'Inst. by Framework &amp; Suppliers'!$A$2:$A$5720,$A709)</f>
        <v>759.2</v>
      </c>
      <c r="L709" s="23">
        <f t="shared" si="55"/>
        <v>0</v>
      </c>
      <c r="M709" s="1592">
        <f>SUMIFS('South West Spends'!$AH$1:$AH$5018,'South West Spends'!$A$1:$A$5018,'Institution by Framework Totals'!B709,'South West Spends'!$C$1:$C$5018,'Institution by Framework Totals'!A709)</f>
        <v>759.2</v>
      </c>
      <c r="N709" s="1592">
        <f t="shared" si="56"/>
        <v>7.5920000000000005</v>
      </c>
      <c r="O709" s="1592">
        <f t="shared" si="57"/>
        <v>0</v>
      </c>
      <c r="P709" s="1592">
        <f t="shared" si="58"/>
        <v>0</v>
      </c>
      <c r="Q709" s="14">
        <f t="shared" si="59"/>
        <v>7.5920000000000005</v>
      </c>
    </row>
    <row r="710" spans="1:17" x14ac:dyDescent="0.2">
      <c r="A710" s="842" t="s">
        <v>127</v>
      </c>
      <c r="B710" s="27" t="s">
        <v>258</v>
      </c>
      <c r="C710" s="141">
        <f>VLOOKUP(B710,'Admin Fees.'!$A$1:$C$46,2,FALSE)</f>
        <v>0.01</v>
      </c>
      <c r="D710" s="506">
        <f>SUMIFS('Inst. by Framework &amp; Suppliers'!$D$2:$D$5720,'Inst. by Framework &amp; Suppliers'!$A$2:$A$5720,$A710,'Inst. by Framework &amp; Suppliers'!$B$2:$B$5720,$B710)</f>
        <v>0</v>
      </c>
      <c r="E710" s="507">
        <f>SUMIFS('Inst. by Framework &amp; Suppliers'!$E$2:$E$5720,'Inst. by Framework &amp; Suppliers'!$A$2:$A$5720,$A710,'Inst. by Framework &amp; Suppliers'!$B$2:$B$5720,$B710)</f>
        <v>0</v>
      </c>
      <c r="F710" s="507">
        <f>SUMIFS('Inst. by Framework &amp; Suppliers'!F$2:F$5720,'Inst. by Framework &amp; Suppliers'!$B$2:$B$5720,$B$2:$B$5336,'Inst. by Framework &amp; Suppliers'!$A$2:$A$5720,$A710)</f>
        <v>0</v>
      </c>
      <c r="G710" s="882">
        <f>SUMIFS('Inst. by Framework &amp; Suppliers'!G$2:G$5720,'Inst. by Framework &amp; Suppliers'!$B$2:$B$5720,$B$2:$B$5336,'Inst. by Framework &amp; Suppliers'!$A$2:$A$5720,$A710)</f>
        <v>0</v>
      </c>
      <c r="H710" s="1444">
        <f>SUMIFS('Inst. by Framework &amp; Suppliers'!H$2:H$5720,'Inst. by Framework &amp; Suppliers'!$B$2:$B$5720,$B$2:$B$5336,'Inst. by Framework &amp; Suppliers'!$A$2:$A$5720,$A710)</f>
        <v>1270.1100000000001</v>
      </c>
      <c r="I710" s="1445">
        <f>SUMIFS('Inst. by Framework &amp; Suppliers'!I$2:I$5720,'Inst. by Framework &amp; Suppliers'!$B$2:$B$5720,$B$2:$B$5336,'Inst. by Framework &amp; Suppliers'!$A$2:$A$5720,$A710)</f>
        <v>3058.6400000000003</v>
      </c>
      <c r="J710" s="1446">
        <f>SUMIFS('Inst. by Framework &amp; Suppliers'!J$2:J$5720,'Inst. by Framework &amp; Suppliers'!$B$2:$B$5720,$B$2:$B$5336,'Inst. by Framework &amp; Suppliers'!$A$2:$A$5720,$A710)</f>
        <v>807.59</v>
      </c>
      <c r="K710" s="24">
        <f>SUMIFS('Inst. by Framework &amp; Suppliers'!K$2:K$5720,'Inst. by Framework &amp; Suppliers'!$B$2:$B$5720,$B$2:$B$5336,'Inst. by Framework &amp; Suppliers'!$A$2:$A$5720,$A710)</f>
        <v>1167.94</v>
      </c>
      <c r="L710" s="23">
        <f t="shared" si="55"/>
        <v>10.902465000000001</v>
      </c>
      <c r="M710" s="1592">
        <f>SUMIFS('South West Spends'!$AH$1:$AH$5018,'South West Spends'!$A$1:$A$5018,'Institution by Framework Totals'!B710,'South West Spends'!$C$1:$C$5018,'Institution by Framework Totals'!A710)</f>
        <v>360.35</v>
      </c>
      <c r="N710" s="1592">
        <f t="shared" si="56"/>
        <v>3.6035000000000004</v>
      </c>
      <c r="O710" s="1592">
        <f t="shared" si="57"/>
        <v>807.59</v>
      </c>
      <c r="P710" s="1592">
        <f t="shared" si="58"/>
        <v>10.902465000000001</v>
      </c>
      <c r="Q710" s="14">
        <f t="shared" si="59"/>
        <v>14.505965000000002</v>
      </c>
    </row>
    <row r="711" spans="1:17" x14ac:dyDescent="0.2">
      <c r="A711" s="1223" t="s">
        <v>150</v>
      </c>
      <c r="B711" s="27" t="s">
        <v>258</v>
      </c>
      <c r="C711" s="141">
        <f>VLOOKUP(B711,'Admin Fees.'!$A$1:$C$46,2,FALSE)</f>
        <v>0.01</v>
      </c>
      <c r="D711" s="506">
        <f>SUMIFS('Inst. by Framework &amp; Suppliers'!$D$2:$D$5720,'Inst. by Framework &amp; Suppliers'!$A$2:$A$5720,$A711,'Inst. by Framework &amp; Suppliers'!$B$2:$B$5720,$B711)</f>
        <v>0</v>
      </c>
      <c r="E711" s="507">
        <f>SUMIFS('Inst. by Framework &amp; Suppliers'!$E$2:$E$5720,'Inst. by Framework &amp; Suppliers'!$A$2:$A$5720,$A711,'Inst. by Framework &amp; Suppliers'!$B$2:$B$5720,$B711)</f>
        <v>0</v>
      </c>
      <c r="F711" s="507">
        <f>SUMIFS('Inst. by Framework &amp; Suppliers'!F$2:F$5720,'Inst. by Framework &amp; Suppliers'!$B$2:$B$5720,$B$2:$B$5336,'Inst. by Framework &amp; Suppliers'!$A$2:$A$5720,$A711)</f>
        <v>0</v>
      </c>
      <c r="G711" s="882">
        <f>SUMIFS('Inst. by Framework &amp; Suppliers'!G$2:G$5720,'Inst. by Framework &amp; Suppliers'!$B$2:$B$5720,$B$2:$B$5336,'Inst. by Framework &amp; Suppliers'!$A$2:$A$5720,$A711)</f>
        <v>0</v>
      </c>
      <c r="H711" s="1444">
        <f>SUMIFS('Inst. by Framework &amp; Suppliers'!H$2:H$5720,'Inst. by Framework &amp; Suppliers'!$B$2:$B$5720,$B$2:$B$5336,'Inst. by Framework &amp; Suppliers'!$A$2:$A$5720,$A711)</f>
        <v>0</v>
      </c>
      <c r="I711" s="1445">
        <f>SUMIFS('Inst. by Framework &amp; Suppliers'!I$2:I$5720,'Inst. by Framework &amp; Suppliers'!$B$2:$B$5720,$B$2:$B$5336,'Inst. by Framework &amp; Suppliers'!$A$2:$A$5720,$A711)</f>
        <v>80.460000000000008</v>
      </c>
      <c r="J711" s="1446">
        <f>SUMIFS('Inst. by Framework &amp; Suppliers'!J$2:J$5720,'Inst. by Framework &amp; Suppliers'!$B$2:$B$5720,$B$2:$B$5336,'Inst. by Framework &amp; Suppliers'!$A$2:$A$5720,$A711)</f>
        <v>283.25</v>
      </c>
      <c r="K711" s="24">
        <f>SUMIFS('Inst. by Framework &amp; Suppliers'!K$2:K$5720,'Inst. by Framework &amp; Suppliers'!$B$2:$B$5720,$B$2:$B$5336,'Inst. by Framework &amp; Suppliers'!$A$2:$A$5720,$A711)</f>
        <v>387.63</v>
      </c>
      <c r="L711" s="23">
        <f t="shared" si="55"/>
        <v>3.8238750000000006</v>
      </c>
      <c r="M711" s="1592">
        <f>SUMIFS('South West Spends'!$AH$1:$AH$5018,'South West Spends'!$A$1:$A$5018,'Institution by Framework Totals'!B711,'South West Spends'!$C$1:$C$5018,'Institution by Framework Totals'!A711)</f>
        <v>104.38000000000001</v>
      </c>
      <c r="N711" s="1592">
        <f t="shared" si="56"/>
        <v>1.0438000000000001</v>
      </c>
      <c r="O711" s="1592">
        <f t="shared" si="57"/>
        <v>283.25</v>
      </c>
      <c r="P711" s="1592">
        <f t="shared" si="58"/>
        <v>3.8238750000000006</v>
      </c>
      <c r="Q711" s="14">
        <f t="shared" si="59"/>
        <v>4.8676750000000002</v>
      </c>
    </row>
    <row r="712" spans="1:17" x14ac:dyDescent="0.2">
      <c r="A712" s="842" t="s">
        <v>129</v>
      </c>
      <c r="B712" s="27" t="s">
        <v>258</v>
      </c>
      <c r="C712" s="141">
        <f>VLOOKUP(B712,'Admin Fees.'!$A$1:$C$46,2,FALSE)</f>
        <v>0.01</v>
      </c>
      <c r="D712" s="506">
        <f>SUMIFS('Inst. by Framework &amp; Suppliers'!$D$2:$D$5720,'Inst. by Framework &amp; Suppliers'!$A$2:$A$5720,$A712,'Inst. by Framework &amp; Suppliers'!$B$2:$B$5720,$B712)</f>
        <v>0</v>
      </c>
      <c r="E712" s="507">
        <f>SUMIFS('Inst. by Framework &amp; Suppliers'!$E$2:$E$5720,'Inst. by Framework &amp; Suppliers'!$A$2:$A$5720,$A712,'Inst. by Framework &amp; Suppliers'!$B$2:$B$5720,$B712)</f>
        <v>0</v>
      </c>
      <c r="F712" s="507">
        <f>SUMIFS('Inst. by Framework &amp; Suppliers'!F$2:F$5720,'Inst. by Framework &amp; Suppliers'!$B$2:$B$5720,$B$2:$B$5336,'Inst. by Framework &amp; Suppliers'!$A$2:$A$5720,$A712)</f>
        <v>0</v>
      </c>
      <c r="G712" s="882">
        <f>SUMIFS('Inst. by Framework &amp; Suppliers'!G$2:G$5720,'Inst. by Framework &amp; Suppliers'!$B$2:$B$5720,$B$2:$B$5336,'Inst. by Framework &amp; Suppliers'!$A$2:$A$5720,$A712)</f>
        <v>0</v>
      </c>
      <c r="H712" s="1444">
        <f>SUMIFS('Inst. by Framework &amp; Suppliers'!H$2:H$5720,'Inst. by Framework &amp; Suppliers'!$B$2:$B$5720,$B$2:$B$5336,'Inst. by Framework &amp; Suppliers'!$A$2:$A$5720,$A712)</f>
        <v>265.78999999999996</v>
      </c>
      <c r="I712" s="1445">
        <f>SUMIFS('Inst. by Framework &amp; Suppliers'!I$2:I$5720,'Inst. by Framework &amp; Suppliers'!$B$2:$B$5720,$B$2:$B$5336,'Inst. by Framework &amp; Suppliers'!$A$2:$A$5720,$A712)</f>
        <v>139.70999999999998</v>
      </c>
      <c r="J712" s="1446">
        <f>SUMIFS('Inst. by Framework &amp; Suppliers'!J$2:J$5720,'Inst. by Framework &amp; Suppliers'!$B$2:$B$5720,$B$2:$B$5336,'Inst. by Framework &amp; Suppliers'!$A$2:$A$5720,$A712)</f>
        <v>0</v>
      </c>
      <c r="K712" s="24">
        <f>SUMIFS('Inst. by Framework &amp; Suppliers'!K$2:K$5720,'Inst. by Framework &amp; Suppliers'!$B$2:$B$5720,$B$2:$B$5336,'Inst. by Framework &amp; Suppliers'!$A$2:$A$5720,$A712)</f>
        <v>0</v>
      </c>
      <c r="L712" s="23">
        <f t="shared" si="55"/>
        <v>0</v>
      </c>
      <c r="M712" s="1592">
        <f>SUMIFS('South West Spends'!$AH$1:$AH$5018,'South West Spends'!$A$1:$A$5018,'Institution by Framework Totals'!B712,'South West Spends'!$C$1:$C$5018,'Institution by Framework Totals'!A712)</f>
        <v>0</v>
      </c>
      <c r="N712" s="1592">
        <f t="shared" si="56"/>
        <v>0</v>
      </c>
      <c r="O712" s="1592">
        <f t="shared" si="57"/>
        <v>0</v>
      </c>
      <c r="P712" s="1592">
        <f t="shared" si="58"/>
        <v>0</v>
      </c>
      <c r="Q712" s="14">
        <f t="shared" si="59"/>
        <v>0</v>
      </c>
    </row>
    <row r="713" spans="1:17" x14ac:dyDescent="0.2">
      <c r="A713" s="842" t="s">
        <v>130</v>
      </c>
      <c r="B713" s="27" t="s">
        <v>258</v>
      </c>
      <c r="C713" s="141">
        <f>VLOOKUP(B713,'Admin Fees.'!$A$1:$C$46,2,FALSE)</f>
        <v>0.01</v>
      </c>
      <c r="D713" s="506">
        <f>SUMIFS('Inst. by Framework &amp; Suppliers'!$D$2:$D$5720,'Inst. by Framework &amp; Suppliers'!$A$2:$A$5720,$A713,'Inst. by Framework &amp; Suppliers'!$B$2:$B$5720,$B713)</f>
        <v>0</v>
      </c>
      <c r="E713" s="507">
        <f>SUMIFS('Inst. by Framework &amp; Suppliers'!$E$2:$E$5720,'Inst. by Framework &amp; Suppliers'!$A$2:$A$5720,$A713,'Inst. by Framework &amp; Suppliers'!$B$2:$B$5720,$B713)</f>
        <v>0</v>
      </c>
      <c r="F713" s="507">
        <f>SUMIFS('Inst. by Framework &amp; Suppliers'!F$2:F$5720,'Inst. by Framework &amp; Suppliers'!$B$2:$B$5720,$B$2:$B$5336,'Inst. by Framework &amp; Suppliers'!$A$2:$A$5720,$A713)</f>
        <v>0</v>
      </c>
      <c r="G713" s="882">
        <f>SUMIFS('Inst. by Framework &amp; Suppliers'!G$2:G$5720,'Inst. by Framework &amp; Suppliers'!$B$2:$B$5720,$B$2:$B$5336,'Inst. by Framework &amp; Suppliers'!$A$2:$A$5720,$A713)</f>
        <v>0</v>
      </c>
      <c r="H713" s="1444">
        <f>SUMIFS('Inst. by Framework &amp; Suppliers'!H$2:H$5720,'Inst. by Framework &amp; Suppliers'!$B$2:$B$5720,$B$2:$B$5336,'Inst. by Framework &amp; Suppliers'!$A$2:$A$5720,$A713)</f>
        <v>0</v>
      </c>
      <c r="I713" s="1445">
        <f>SUMIFS('Inst. by Framework &amp; Suppliers'!I$2:I$5720,'Inst. by Framework &amp; Suppliers'!$B$2:$B$5720,$B$2:$B$5336,'Inst. by Framework &amp; Suppliers'!$A$2:$A$5720,$A713)</f>
        <v>1252.82</v>
      </c>
      <c r="J713" s="1446">
        <f>SUMIFS('Inst. by Framework &amp; Suppliers'!J$2:J$5720,'Inst. by Framework &amp; Suppliers'!$B$2:$B$5720,$B$2:$B$5336,'Inst. by Framework &amp; Suppliers'!$A$2:$A$5720,$A713)</f>
        <v>64.83</v>
      </c>
      <c r="K713" s="24">
        <f>SUMIFS('Inst. by Framework &amp; Suppliers'!K$2:K$5720,'Inst. by Framework &amp; Suppliers'!$B$2:$B$5720,$B$2:$B$5336,'Inst. by Framework &amp; Suppliers'!$A$2:$A$5720,$A713)</f>
        <v>64.83</v>
      </c>
      <c r="L713" s="23">
        <f t="shared" si="55"/>
        <v>0.87520500000000012</v>
      </c>
      <c r="M713" s="1592">
        <f>SUMIFS('South West Spends'!$AH$1:$AH$5018,'South West Spends'!$A$1:$A$5018,'Institution by Framework Totals'!B713,'South West Spends'!$C$1:$C$5018,'Institution by Framework Totals'!A713)</f>
        <v>0</v>
      </c>
      <c r="N713" s="1592">
        <f t="shared" si="56"/>
        <v>0</v>
      </c>
      <c r="O713" s="1592">
        <f t="shared" si="57"/>
        <v>64.83</v>
      </c>
      <c r="P713" s="1592">
        <f t="shared" si="58"/>
        <v>0.87520500000000012</v>
      </c>
      <c r="Q713" s="14">
        <f t="shared" si="59"/>
        <v>0.87520500000000012</v>
      </c>
    </row>
    <row r="714" spans="1:17" x14ac:dyDescent="0.2">
      <c r="A714" s="842" t="s">
        <v>131</v>
      </c>
      <c r="B714" s="27" t="s">
        <v>258</v>
      </c>
      <c r="C714" s="141">
        <f>VLOOKUP(B714,'Admin Fees.'!$A$1:$C$46,2,FALSE)</f>
        <v>0.01</v>
      </c>
      <c r="D714" s="506">
        <f>SUMIFS('Inst. by Framework &amp; Suppliers'!$D$2:$D$5720,'Inst. by Framework &amp; Suppliers'!$A$2:$A$5720,$A714,'Inst. by Framework &amp; Suppliers'!$B$2:$B$5720,$B714)</f>
        <v>0</v>
      </c>
      <c r="E714" s="507">
        <f>SUMIFS('Inst. by Framework &amp; Suppliers'!$E$2:$E$5720,'Inst. by Framework &amp; Suppliers'!$A$2:$A$5720,$A714,'Inst. by Framework &amp; Suppliers'!$B$2:$B$5720,$B714)</f>
        <v>0</v>
      </c>
      <c r="F714" s="507">
        <f>SUMIFS('Inst. by Framework &amp; Suppliers'!F$2:F$5720,'Inst. by Framework &amp; Suppliers'!$B$2:$B$5720,$B$2:$B$5336,'Inst. by Framework &amp; Suppliers'!$A$2:$A$5720,$A714)</f>
        <v>0</v>
      </c>
      <c r="G714" s="882">
        <f>SUMIFS('Inst. by Framework &amp; Suppliers'!G$2:G$5720,'Inst. by Framework &amp; Suppliers'!$B$2:$B$5720,$B$2:$B$5336,'Inst. by Framework &amp; Suppliers'!$A$2:$A$5720,$A714)</f>
        <v>0</v>
      </c>
      <c r="H714" s="1444">
        <f>SUMIFS('Inst. by Framework &amp; Suppliers'!H$2:H$5720,'Inst. by Framework &amp; Suppliers'!$B$2:$B$5720,$B$2:$B$5336,'Inst. by Framework &amp; Suppliers'!$A$2:$A$5720,$A714)</f>
        <v>1109.68</v>
      </c>
      <c r="I714" s="1445">
        <f>SUMIFS('Inst. by Framework &amp; Suppliers'!I$2:I$5720,'Inst. by Framework &amp; Suppliers'!$B$2:$B$5720,$B$2:$B$5336,'Inst. by Framework &amp; Suppliers'!$A$2:$A$5720,$A714)</f>
        <v>3021.0200000000004</v>
      </c>
      <c r="J714" s="1446">
        <f>SUMIFS('Inst. by Framework &amp; Suppliers'!J$2:J$5720,'Inst. by Framework &amp; Suppliers'!$B$2:$B$5720,$B$2:$B$5336,'Inst. by Framework &amp; Suppliers'!$A$2:$A$5720,$A714)</f>
        <v>2267.2600000000002</v>
      </c>
      <c r="K714" s="24">
        <f>SUMIFS('Inst. by Framework &amp; Suppliers'!K$2:K$5720,'Inst. by Framework &amp; Suppliers'!$B$2:$B$5720,$B$2:$B$5336,'Inst. by Framework &amp; Suppliers'!$A$2:$A$5720,$A714)</f>
        <v>2926.9500000000003</v>
      </c>
      <c r="L714" s="23">
        <f t="shared" si="55"/>
        <v>30.608010000000007</v>
      </c>
      <c r="M714" s="1592">
        <f>SUMIFS('South West Spends'!$AH$1:$AH$5018,'South West Spends'!$A$1:$A$5018,'Institution by Framework Totals'!B714,'South West Spends'!$C$1:$C$5018,'Institution by Framework Totals'!A714)</f>
        <v>659.69</v>
      </c>
      <c r="N714" s="1592">
        <f t="shared" si="56"/>
        <v>6.5969000000000007</v>
      </c>
      <c r="O714" s="1592">
        <f t="shared" si="57"/>
        <v>2267.2600000000002</v>
      </c>
      <c r="P714" s="1592">
        <f t="shared" si="58"/>
        <v>30.608010000000007</v>
      </c>
      <c r="Q714" s="14">
        <f t="shared" si="59"/>
        <v>37.204910000000005</v>
      </c>
    </row>
    <row r="715" spans="1:17" x14ac:dyDescent="0.2">
      <c r="A715" s="842" t="s">
        <v>226</v>
      </c>
      <c r="B715" s="27" t="s">
        <v>258</v>
      </c>
      <c r="C715" s="141">
        <f>VLOOKUP(B715,'Admin Fees.'!$A$1:$C$46,2,FALSE)</f>
        <v>0.01</v>
      </c>
      <c r="D715" s="506">
        <f>SUMIFS('Inst. by Framework &amp; Suppliers'!$D$2:$D$5720,'Inst. by Framework &amp; Suppliers'!$A$2:$A$5720,$A715,'Inst. by Framework &amp; Suppliers'!$B$2:$B$5720,$B715)</f>
        <v>0</v>
      </c>
      <c r="E715" s="507">
        <f>SUMIFS('Inst. by Framework &amp; Suppliers'!$E$2:$E$5720,'Inst. by Framework &amp; Suppliers'!$A$2:$A$5720,$A715,'Inst. by Framework &amp; Suppliers'!$B$2:$B$5720,$B715)</f>
        <v>0</v>
      </c>
      <c r="F715" s="507">
        <f>SUMIFS('Inst. by Framework &amp; Suppliers'!F$2:F$5720,'Inst. by Framework &amp; Suppliers'!$B$2:$B$5720,$B$2:$B$5336,'Inst. by Framework &amp; Suppliers'!$A$2:$A$5720,$A715)</f>
        <v>0</v>
      </c>
      <c r="G715" s="882">
        <f>SUMIFS('Inst. by Framework &amp; Suppliers'!G$2:G$5720,'Inst. by Framework &amp; Suppliers'!$B$2:$B$5720,$B$2:$B$5336,'Inst. by Framework &amp; Suppliers'!$A$2:$A$5720,$A715)</f>
        <v>0</v>
      </c>
      <c r="H715" s="1444">
        <f>SUMIFS('Inst. by Framework &amp; Suppliers'!H$2:H$5720,'Inst. by Framework &amp; Suppliers'!$B$2:$B$5720,$B$2:$B$5336,'Inst. by Framework &amp; Suppliers'!$A$2:$A$5720,$A715)</f>
        <v>16.52</v>
      </c>
      <c r="I715" s="1445">
        <f>SUMIFS('Inst. by Framework &amp; Suppliers'!I$2:I$5720,'Inst. by Framework &amp; Suppliers'!$B$2:$B$5720,$B$2:$B$5336,'Inst. by Framework &amp; Suppliers'!$A$2:$A$5720,$A715)</f>
        <v>182.95999999999998</v>
      </c>
      <c r="J715" s="1446">
        <f>SUMIFS('Inst. by Framework &amp; Suppliers'!J$2:J$5720,'Inst. by Framework &amp; Suppliers'!$B$2:$B$5720,$B$2:$B$5336,'Inst. by Framework &amp; Suppliers'!$A$2:$A$5720,$A715)</f>
        <v>60.82</v>
      </c>
      <c r="K715" s="24">
        <f>SUMIFS('Inst. by Framework &amp; Suppliers'!K$2:K$5720,'Inst. by Framework &amp; Suppliers'!$B$2:$B$5720,$B$2:$B$5336,'Inst. by Framework &amp; Suppliers'!$A$2:$A$5720,$A715)</f>
        <v>148.47999999999999</v>
      </c>
      <c r="L715" s="23">
        <f t="shared" si="55"/>
        <v>0.82107000000000008</v>
      </c>
      <c r="M715" s="1592">
        <f>SUMIFS('South West Spends'!$AH$1:$AH$5018,'South West Spends'!$A$1:$A$5018,'Institution by Framework Totals'!B715,'South West Spends'!$C$1:$C$5018,'Institution by Framework Totals'!A715)</f>
        <v>87.66</v>
      </c>
      <c r="N715" s="1592">
        <f t="shared" si="56"/>
        <v>0.87659999999999993</v>
      </c>
      <c r="O715" s="1592">
        <f t="shared" si="57"/>
        <v>60.819999999999993</v>
      </c>
      <c r="P715" s="1592">
        <f t="shared" si="58"/>
        <v>0.82106999999999997</v>
      </c>
      <c r="Q715" s="14">
        <f t="shared" si="59"/>
        <v>1.69767</v>
      </c>
    </row>
    <row r="716" spans="1:17" x14ac:dyDescent="0.2">
      <c r="A716" s="1325" t="s">
        <v>133</v>
      </c>
      <c r="B716" s="27" t="s">
        <v>258</v>
      </c>
      <c r="C716" s="141">
        <f>VLOOKUP(B716,'Admin Fees.'!$A$1:$C$46,2,FALSE)</f>
        <v>0.01</v>
      </c>
      <c r="D716" s="506">
        <f>SUMIFS('Inst. by Framework &amp; Suppliers'!$D$2:$D$5720,'Inst. by Framework &amp; Suppliers'!$A$2:$A$5720,$A716,'Inst. by Framework &amp; Suppliers'!$B$2:$B$5720,$B716)</f>
        <v>0</v>
      </c>
      <c r="E716" s="507">
        <f>SUMIFS('Inst. by Framework &amp; Suppliers'!$E$2:$E$5720,'Inst. by Framework &amp; Suppliers'!$A$2:$A$5720,$A716,'Inst. by Framework &amp; Suppliers'!$B$2:$B$5720,$B716)</f>
        <v>0</v>
      </c>
      <c r="F716" s="507">
        <f>SUMIFS('Inst. by Framework &amp; Suppliers'!F$2:F$5720,'Inst. by Framework &amp; Suppliers'!$B$2:$B$5720,$B$2:$B$5336,'Inst. by Framework &amp; Suppliers'!$A$2:$A$5720,$A716)</f>
        <v>0</v>
      </c>
      <c r="G716" s="882">
        <f>SUMIFS('Inst. by Framework &amp; Suppliers'!G$2:G$5720,'Inst. by Framework &amp; Suppliers'!$B$2:$B$5720,$B$2:$B$5336,'Inst. by Framework &amp; Suppliers'!$A$2:$A$5720,$A716)</f>
        <v>0</v>
      </c>
      <c r="H716" s="1444">
        <f>SUMIFS('Inst. by Framework &amp; Suppliers'!H$2:H$5720,'Inst. by Framework &amp; Suppliers'!$B$2:$B$5720,$B$2:$B$5336,'Inst. by Framework &amp; Suppliers'!$A$2:$A$5720,$A716)</f>
        <v>0</v>
      </c>
      <c r="I716" s="1445">
        <f>SUMIFS('Inst. by Framework &amp; Suppliers'!I$2:I$5720,'Inst. by Framework &amp; Suppliers'!$B$2:$B$5720,$B$2:$B$5336,'Inst. by Framework &amp; Suppliers'!$A$2:$A$5720,$A716)</f>
        <v>53.31</v>
      </c>
      <c r="J716" s="1446">
        <f>SUMIFS('Inst. by Framework &amp; Suppliers'!J$2:J$5720,'Inst. by Framework &amp; Suppliers'!$B$2:$B$5720,$B$2:$B$5336,'Inst. by Framework &amp; Suppliers'!$A$2:$A$5720,$A716)</f>
        <v>29.62</v>
      </c>
      <c r="K716" s="24">
        <f>SUMIFS('Inst. by Framework &amp; Suppliers'!K$2:K$5720,'Inst. by Framework &amp; Suppliers'!$B$2:$B$5720,$B$2:$B$5336,'Inst. by Framework &amp; Suppliers'!$A$2:$A$5720,$A716)</f>
        <v>50.2</v>
      </c>
      <c r="L716" s="23">
        <f t="shared" si="55"/>
        <v>0.39987000000000006</v>
      </c>
      <c r="M716" s="1592">
        <f>SUMIFS('South West Spends'!$AH$1:$AH$5018,'South West Spends'!$A$1:$A$5018,'Institution by Framework Totals'!B716,'South West Spends'!$C$1:$C$5018,'Institution by Framework Totals'!A716)</f>
        <v>20.58</v>
      </c>
      <c r="N716" s="1592">
        <f t="shared" si="56"/>
        <v>0.20579999999999998</v>
      </c>
      <c r="O716" s="1592">
        <f t="shared" si="57"/>
        <v>29.620000000000005</v>
      </c>
      <c r="P716" s="1592">
        <f t="shared" si="58"/>
        <v>0.39987000000000011</v>
      </c>
      <c r="Q716" s="14">
        <f t="shared" si="59"/>
        <v>0.60567000000000015</v>
      </c>
    </row>
    <row r="717" spans="1:17" x14ac:dyDescent="0.2">
      <c r="A717" s="1195" t="s">
        <v>134</v>
      </c>
      <c r="B717" s="27" t="s">
        <v>258</v>
      </c>
      <c r="C717" s="141">
        <f>VLOOKUP(B717,'Admin Fees.'!$A$1:$C$46,2,FALSE)</f>
        <v>0.01</v>
      </c>
      <c r="D717" s="506">
        <f>SUMIFS('Inst. by Framework &amp; Suppliers'!$D$2:$D$5720,'Inst. by Framework &amp; Suppliers'!$A$2:$A$5720,$A717,'Inst. by Framework &amp; Suppliers'!$B$2:$B$5720,$B717)</f>
        <v>0</v>
      </c>
      <c r="E717" s="507">
        <f>SUMIFS('Inst. by Framework &amp; Suppliers'!$E$2:$E$5720,'Inst. by Framework &amp; Suppliers'!$A$2:$A$5720,$A717,'Inst. by Framework &amp; Suppliers'!$B$2:$B$5720,$B717)</f>
        <v>0</v>
      </c>
      <c r="F717" s="507">
        <f>SUMIFS('Inst. by Framework &amp; Suppliers'!F$2:F$5720,'Inst. by Framework &amp; Suppliers'!$B$2:$B$5720,$B$2:$B$5336,'Inst. by Framework &amp; Suppliers'!$A$2:$A$5720,$A717)</f>
        <v>0</v>
      </c>
      <c r="G717" s="882">
        <f>SUMIFS('Inst. by Framework &amp; Suppliers'!G$2:G$5720,'Inst. by Framework &amp; Suppliers'!$B$2:$B$5720,$B$2:$B$5336,'Inst. by Framework &amp; Suppliers'!$A$2:$A$5720,$A717)</f>
        <v>0</v>
      </c>
      <c r="H717" s="1444">
        <f>SUMIFS('Inst. by Framework &amp; Suppliers'!H$2:H$5720,'Inst. by Framework &amp; Suppliers'!$B$2:$B$5720,$B$2:$B$5336,'Inst. by Framework &amp; Suppliers'!$A$2:$A$5720,$A717)</f>
        <v>0</v>
      </c>
      <c r="I717" s="1445">
        <f>SUMIFS('Inst. by Framework &amp; Suppliers'!I$2:I$5720,'Inst. by Framework &amp; Suppliers'!$B$2:$B$5720,$B$2:$B$5336,'Inst. by Framework &amp; Suppliers'!$A$2:$A$5720,$A717)</f>
        <v>142.88999999999999</v>
      </c>
      <c r="J717" s="1446">
        <f>SUMIFS('Inst. by Framework &amp; Suppliers'!J$2:J$5720,'Inst. by Framework &amp; Suppliers'!$B$2:$B$5720,$B$2:$B$5336,'Inst. by Framework &amp; Suppliers'!$A$2:$A$5720,$A717)</f>
        <v>0</v>
      </c>
      <c r="K717" s="24">
        <f>SUMIFS('Inst. by Framework &amp; Suppliers'!K$2:K$5720,'Inst. by Framework &amp; Suppliers'!$B$2:$B$5720,$B$2:$B$5336,'Inst. by Framework &amp; Suppliers'!$A$2:$A$5720,$A717)</f>
        <v>0</v>
      </c>
      <c r="L717" s="23">
        <f t="shared" si="55"/>
        <v>0</v>
      </c>
      <c r="M717" s="1592">
        <f>SUMIFS('South West Spends'!$AH$1:$AH$5018,'South West Spends'!$A$1:$A$5018,'Institution by Framework Totals'!B717,'South West Spends'!$C$1:$C$5018,'Institution by Framework Totals'!A717)</f>
        <v>0</v>
      </c>
      <c r="N717" s="1592">
        <f t="shared" si="56"/>
        <v>0</v>
      </c>
      <c r="O717" s="1592">
        <f t="shared" si="57"/>
        <v>0</v>
      </c>
      <c r="P717" s="1592">
        <f t="shared" si="58"/>
        <v>0</v>
      </c>
      <c r="Q717" s="14">
        <f t="shared" si="59"/>
        <v>0</v>
      </c>
    </row>
    <row r="718" spans="1:17" x14ac:dyDescent="0.2">
      <c r="A718" s="842" t="s">
        <v>135</v>
      </c>
      <c r="B718" s="27" t="s">
        <v>258</v>
      </c>
      <c r="C718" s="141">
        <f>VLOOKUP(B718,'Admin Fees.'!$A$1:$C$46,2,FALSE)</f>
        <v>0.01</v>
      </c>
      <c r="D718" s="506">
        <f>SUMIFS('Inst. by Framework &amp; Suppliers'!$D$2:$D$5720,'Inst. by Framework &amp; Suppliers'!$A$2:$A$5720,$A718,'Inst. by Framework &amp; Suppliers'!$B$2:$B$5720,$B718)</f>
        <v>0</v>
      </c>
      <c r="E718" s="507">
        <f>SUMIFS('Inst. by Framework &amp; Suppliers'!$E$2:$E$5720,'Inst. by Framework &amp; Suppliers'!$A$2:$A$5720,$A718,'Inst. by Framework &amp; Suppliers'!$B$2:$B$5720,$B718)</f>
        <v>0</v>
      </c>
      <c r="F718" s="507">
        <f>SUMIFS('Inst. by Framework &amp; Suppliers'!F$2:F$5720,'Inst. by Framework &amp; Suppliers'!$B$2:$B$5720,$B$2:$B$5336,'Inst. by Framework &amp; Suppliers'!$A$2:$A$5720,$A718)</f>
        <v>0</v>
      </c>
      <c r="G718" s="882">
        <f>SUMIFS('Inst. by Framework &amp; Suppliers'!G$2:G$5720,'Inst. by Framework &amp; Suppliers'!$B$2:$B$5720,$B$2:$B$5336,'Inst. by Framework &amp; Suppliers'!$A$2:$A$5720,$A718)</f>
        <v>0</v>
      </c>
      <c r="H718" s="1444">
        <f>SUMIFS('Inst. by Framework &amp; Suppliers'!H$2:H$5720,'Inst. by Framework &amp; Suppliers'!$B$2:$B$5720,$B$2:$B$5336,'Inst. by Framework &amp; Suppliers'!$A$2:$A$5720,$A718)</f>
        <v>175.29</v>
      </c>
      <c r="I718" s="1445">
        <f>SUMIFS('Inst. by Framework &amp; Suppliers'!I$2:I$5720,'Inst. by Framework &amp; Suppliers'!$B$2:$B$5720,$B$2:$B$5336,'Inst. by Framework &amp; Suppliers'!$A$2:$A$5720,$A718)</f>
        <v>179.18</v>
      </c>
      <c r="J718" s="1446">
        <f>SUMIFS('Inst. by Framework &amp; Suppliers'!J$2:J$5720,'Inst. by Framework &amp; Suppliers'!$B$2:$B$5720,$B$2:$B$5336,'Inst. by Framework &amp; Suppliers'!$A$2:$A$5720,$A718)</f>
        <v>0</v>
      </c>
      <c r="K718" s="24">
        <f>SUMIFS('Inst. by Framework &amp; Suppliers'!K$2:K$5720,'Inst. by Framework &amp; Suppliers'!$B$2:$B$5720,$B$2:$B$5336,'Inst. by Framework &amp; Suppliers'!$A$2:$A$5720,$A718)</f>
        <v>23.4</v>
      </c>
      <c r="L718" s="23">
        <f t="shared" si="55"/>
        <v>0</v>
      </c>
      <c r="M718" s="1592">
        <f>SUMIFS('South West Spends'!$AH$1:$AH$5018,'South West Spends'!$A$1:$A$5018,'Institution by Framework Totals'!B718,'South West Spends'!$C$1:$C$5018,'Institution by Framework Totals'!A718)</f>
        <v>23.4</v>
      </c>
      <c r="N718" s="1592">
        <f t="shared" si="56"/>
        <v>0.23399999999999999</v>
      </c>
      <c r="O718" s="1592">
        <f t="shared" si="57"/>
        <v>0</v>
      </c>
      <c r="P718" s="1592">
        <f t="shared" si="58"/>
        <v>0</v>
      </c>
      <c r="Q718" s="14">
        <f t="shared" si="59"/>
        <v>0.23399999999999999</v>
      </c>
    </row>
    <row r="719" spans="1:17" x14ac:dyDescent="0.2">
      <c r="A719" s="1195" t="s">
        <v>155</v>
      </c>
      <c r="B719" s="27" t="s">
        <v>258</v>
      </c>
      <c r="C719" s="141">
        <f>VLOOKUP(B719,'Admin Fees.'!$A$1:$C$46,2,FALSE)</f>
        <v>0.01</v>
      </c>
      <c r="D719" s="506">
        <f>SUMIFS('Inst. by Framework &amp; Suppliers'!$D$2:$D$5720,'Inst. by Framework &amp; Suppliers'!$A$2:$A$5720,$A719,'Inst. by Framework &amp; Suppliers'!$B$2:$B$5720,$B719)</f>
        <v>0</v>
      </c>
      <c r="E719" s="507">
        <f>SUMIFS('Inst. by Framework &amp; Suppliers'!$E$2:$E$5720,'Inst. by Framework &amp; Suppliers'!$A$2:$A$5720,$A719,'Inst. by Framework &amp; Suppliers'!$B$2:$B$5720,$B719)</f>
        <v>0</v>
      </c>
      <c r="F719" s="507">
        <f>SUMIFS('Inst. by Framework &amp; Suppliers'!F$2:F$5720,'Inst. by Framework &amp; Suppliers'!$B$2:$B$5720,$B$2:$B$5336,'Inst. by Framework &amp; Suppliers'!$A$2:$A$5720,$A719)</f>
        <v>0</v>
      </c>
      <c r="G719" s="882">
        <f>SUMIFS('Inst. by Framework &amp; Suppliers'!G$2:G$5720,'Inst. by Framework &amp; Suppliers'!$B$2:$B$5720,$B$2:$B$5336,'Inst. by Framework &amp; Suppliers'!$A$2:$A$5720,$A719)</f>
        <v>0</v>
      </c>
      <c r="H719" s="1444">
        <f>SUMIFS('Inst. by Framework &amp; Suppliers'!H$2:H$5720,'Inst. by Framework &amp; Suppliers'!$B$2:$B$5720,$B$2:$B$5336,'Inst. by Framework &amp; Suppliers'!$A$2:$A$5720,$A719)</f>
        <v>129.63999999999999</v>
      </c>
      <c r="I719" s="1445">
        <f>SUMIFS('Inst. by Framework &amp; Suppliers'!I$2:I$5720,'Inst. by Framework &amp; Suppliers'!$B$2:$B$5720,$B$2:$B$5336,'Inst. by Framework &amp; Suppliers'!$A$2:$A$5720,$A719)</f>
        <v>347.6</v>
      </c>
      <c r="J719" s="1446">
        <f>SUMIFS('Inst. by Framework &amp; Suppliers'!J$2:J$5720,'Inst. by Framework &amp; Suppliers'!$B$2:$B$5720,$B$2:$B$5336,'Inst. by Framework &amp; Suppliers'!$A$2:$A$5720,$A719)</f>
        <v>29.64</v>
      </c>
      <c r="K719" s="24">
        <f>SUMIFS('Inst. by Framework &amp; Suppliers'!K$2:K$5720,'Inst. by Framework &amp; Suppliers'!$B$2:$B$5720,$B$2:$B$5336,'Inst. by Framework &amp; Suppliers'!$A$2:$A$5720,$A719)</f>
        <v>29.64</v>
      </c>
      <c r="L719" s="23">
        <f t="shared" si="55"/>
        <v>0.40014000000000005</v>
      </c>
      <c r="M719" s="1592">
        <f>SUMIFS('South West Spends'!$AH$1:$AH$5018,'South West Spends'!$A$1:$A$5018,'Institution by Framework Totals'!B719,'South West Spends'!$C$1:$C$5018,'Institution by Framework Totals'!A719)</f>
        <v>0</v>
      </c>
      <c r="N719" s="1592">
        <f t="shared" si="56"/>
        <v>0</v>
      </c>
      <c r="O719" s="1592">
        <f t="shared" si="57"/>
        <v>29.64</v>
      </c>
      <c r="P719" s="1592">
        <f t="shared" si="58"/>
        <v>0.40014000000000005</v>
      </c>
      <c r="Q719" s="14">
        <f t="shared" si="59"/>
        <v>0.40014000000000005</v>
      </c>
    </row>
    <row r="720" spans="1:17" x14ac:dyDescent="0.2">
      <c r="A720" s="842" t="s">
        <v>253</v>
      </c>
      <c r="B720" s="27" t="s">
        <v>258</v>
      </c>
      <c r="C720" s="141">
        <f>VLOOKUP(B720,'Admin Fees.'!$A$1:$C$46,2,FALSE)</f>
        <v>0.01</v>
      </c>
      <c r="D720" s="506">
        <f>SUMIFS('Inst. by Framework &amp; Suppliers'!$D$2:$D$5720,'Inst. by Framework &amp; Suppliers'!$A$2:$A$5720,$A720,'Inst. by Framework &amp; Suppliers'!$B$2:$B$5720,$B720)</f>
        <v>0</v>
      </c>
      <c r="E720" s="507">
        <f>SUMIFS('Inst. by Framework &amp; Suppliers'!$E$2:$E$5720,'Inst. by Framework &amp; Suppliers'!$A$2:$A$5720,$A720,'Inst. by Framework &amp; Suppliers'!$B$2:$B$5720,$B720)</f>
        <v>0</v>
      </c>
      <c r="F720" s="507">
        <f>SUMIFS('Inst. by Framework &amp; Suppliers'!F$2:F$5720,'Inst. by Framework &amp; Suppliers'!$B$2:$B$5720,$B$2:$B$5336,'Inst. by Framework &amp; Suppliers'!$A$2:$A$5720,$A720)</f>
        <v>0</v>
      </c>
      <c r="G720" s="882">
        <f>SUMIFS('Inst. by Framework &amp; Suppliers'!G$2:G$5720,'Inst. by Framework &amp; Suppliers'!$B$2:$B$5720,$B$2:$B$5336,'Inst. by Framework &amp; Suppliers'!$A$2:$A$5720,$A720)</f>
        <v>0</v>
      </c>
      <c r="H720" s="1444">
        <f>SUMIFS('Inst. by Framework &amp; Suppliers'!H$2:H$5720,'Inst. by Framework &amp; Suppliers'!$B$2:$B$5720,$B$2:$B$5336,'Inst. by Framework &amp; Suppliers'!$A$2:$A$5720,$A720)</f>
        <v>476.08000000000004</v>
      </c>
      <c r="I720" s="1445">
        <f>SUMIFS('Inst. by Framework &amp; Suppliers'!I$2:I$5720,'Inst. by Framework &amp; Suppliers'!$B$2:$B$5720,$B$2:$B$5336,'Inst. by Framework &amp; Suppliers'!$A$2:$A$5720,$A720)</f>
        <v>1174.47</v>
      </c>
      <c r="J720" s="1446">
        <f>SUMIFS('Inst. by Framework &amp; Suppliers'!J$2:J$5720,'Inst. by Framework &amp; Suppliers'!$B$2:$B$5720,$B$2:$B$5336,'Inst. by Framework &amp; Suppliers'!$A$2:$A$5720,$A720)</f>
        <v>0</v>
      </c>
      <c r="K720" s="24">
        <f>SUMIFS('Inst. by Framework &amp; Suppliers'!K$2:K$5720,'Inst. by Framework &amp; Suppliers'!$B$2:$B$5720,$B$2:$B$5336,'Inst. by Framework &amp; Suppliers'!$A$2:$A$5720,$A720)</f>
        <v>0</v>
      </c>
      <c r="L720" s="23">
        <f t="shared" si="55"/>
        <v>0</v>
      </c>
      <c r="M720" s="1592">
        <f>SUMIFS('South West Spends'!$AH$1:$AH$5018,'South West Spends'!$A$1:$A$5018,'Institution by Framework Totals'!B720,'South West Spends'!$C$1:$C$5018,'Institution by Framework Totals'!A720)</f>
        <v>0</v>
      </c>
      <c r="N720" s="1592">
        <f t="shared" si="56"/>
        <v>0</v>
      </c>
      <c r="O720" s="1592">
        <f t="shared" si="57"/>
        <v>0</v>
      </c>
      <c r="P720" s="1592">
        <f t="shared" si="58"/>
        <v>0</v>
      </c>
      <c r="Q720" s="14">
        <f t="shared" si="59"/>
        <v>0</v>
      </c>
    </row>
    <row r="721" spans="1:17" x14ac:dyDescent="0.2">
      <c r="A721" s="1238" t="s">
        <v>254</v>
      </c>
      <c r="B721" s="27" t="s">
        <v>258</v>
      </c>
      <c r="C721" s="141">
        <f>VLOOKUP(B721,'Admin Fees.'!$A$1:$C$46,2,FALSE)</f>
        <v>0.01</v>
      </c>
      <c r="D721" s="506">
        <f>SUMIFS('Inst. by Framework &amp; Suppliers'!$D$2:$D$5720,'Inst. by Framework &amp; Suppliers'!$A$2:$A$5720,$A721,'Inst. by Framework &amp; Suppliers'!$B$2:$B$5720,$B721)</f>
        <v>0</v>
      </c>
      <c r="E721" s="507">
        <f>SUMIFS('Inst. by Framework &amp; Suppliers'!$E$2:$E$5720,'Inst. by Framework &amp; Suppliers'!$A$2:$A$5720,$A721,'Inst. by Framework &amp; Suppliers'!$B$2:$B$5720,$B721)</f>
        <v>0</v>
      </c>
      <c r="F721" s="507">
        <f>SUMIFS('Inst. by Framework &amp; Suppliers'!F$2:F$5720,'Inst. by Framework &amp; Suppliers'!$B$2:$B$5720,$B$2:$B$5336,'Inst. by Framework &amp; Suppliers'!$A$2:$A$5720,$A721)</f>
        <v>0</v>
      </c>
      <c r="G721" s="882">
        <f>SUMIFS('Inst. by Framework &amp; Suppliers'!G$2:G$5720,'Inst. by Framework &amp; Suppliers'!$B$2:$B$5720,$B$2:$B$5336,'Inst. by Framework &amp; Suppliers'!$A$2:$A$5720,$A721)</f>
        <v>0</v>
      </c>
      <c r="H721" s="1444">
        <f>SUMIFS('Inst. by Framework &amp; Suppliers'!H$2:H$5720,'Inst. by Framework &amp; Suppliers'!$B$2:$B$5720,$B$2:$B$5336,'Inst. by Framework &amp; Suppliers'!$A$2:$A$5720,$A721)</f>
        <v>0</v>
      </c>
      <c r="I721" s="1445">
        <f>SUMIFS('Inst. by Framework &amp; Suppliers'!I$2:I$5720,'Inst. by Framework &amp; Suppliers'!$B$2:$B$5720,$B$2:$B$5336,'Inst. by Framework &amp; Suppliers'!$A$2:$A$5720,$A721)</f>
        <v>79.69</v>
      </c>
      <c r="J721" s="1446">
        <f>SUMIFS('Inst. by Framework &amp; Suppliers'!J$2:J$5720,'Inst. by Framework &amp; Suppliers'!$B$2:$B$5720,$B$2:$B$5336,'Inst. by Framework &amp; Suppliers'!$A$2:$A$5720,$A721)</f>
        <v>0</v>
      </c>
      <c r="K721" s="24">
        <f>SUMIFS('Inst. by Framework &amp; Suppliers'!K$2:K$5720,'Inst. by Framework &amp; Suppliers'!$B$2:$B$5720,$B$2:$B$5336,'Inst. by Framework &amp; Suppliers'!$A$2:$A$5720,$A721)</f>
        <v>0</v>
      </c>
      <c r="L721" s="23">
        <f t="shared" si="55"/>
        <v>0</v>
      </c>
      <c r="M721" s="1592">
        <f>SUMIFS('South West Spends'!$AH$1:$AH$5018,'South West Spends'!$A$1:$A$5018,'Institution by Framework Totals'!B721,'South West Spends'!$C$1:$C$5018,'Institution by Framework Totals'!A721)</f>
        <v>0</v>
      </c>
      <c r="N721" s="1592">
        <f t="shared" si="56"/>
        <v>0</v>
      </c>
      <c r="O721" s="1592">
        <f t="shared" si="57"/>
        <v>0</v>
      </c>
      <c r="P721" s="1592">
        <f t="shared" si="58"/>
        <v>0</v>
      </c>
      <c r="Q721" s="14">
        <f t="shared" si="59"/>
        <v>0</v>
      </c>
    </row>
    <row r="722" spans="1:17" x14ac:dyDescent="0.2">
      <c r="A722" s="842" t="s">
        <v>137</v>
      </c>
      <c r="B722" s="27" t="s">
        <v>258</v>
      </c>
      <c r="C722" s="141">
        <f>VLOOKUP(B722,'Admin Fees.'!$A$1:$C$46,2,FALSE)</f>
        <v>0.01</v>
      </c>
      <c r="D722" s="506">
        <f>SUMIFS('Inst. by Framework &amp; Suppliers'!$D$2:$D$5720,'Inst. by Framework &amp; Suppliers'!$A$2:$A$5720,$A722,'Inst. by Framework &amp; Suppliers'!$B$2:$B$5720,$B722)</f>
        <v>0</v>
      </c>
      <c r="E722" s="507">
        <f>SUMIFS('Inst. by Framework &amp; Suppliers'!$E$2:$E$5720,'Inst. by Framework &amp; Suppliers'!$A$2:$A$5720,$A722,'Inst. by Framework &amp; Suppliers'!$B$2:$B$5720,$B722)</f>
        <v>0</v>
      </c>
      <c r="F722" s="507">
        <f>SUMIFS('Inst. by Framework &amp; Suppliers'!F$2:F$5720,'Inst. by Framework &amp; Suppliers'!$B$2:$B$5720,$B$2:$B$5336,'Inst. by Framework &amp; Suppliers'!$A$2:$A$5720,$A722)</f>
        <v>0</v>
      </c>
      <c r="G722" s="882">
        <f>SUMIFS('Inst. by Framework &amp; Suppliers'!G$2:G$5720,'Inst. by Framework &amp; Suppliers'!$B$2:$B$5720,$B$2:$B$5336,'Inst. by Framework &amp; Suppliers'!$A$2:$A$5720,$A722)</f>
        <v>0</v>
      </c>
      <c r="H722" s="1444">
        <f>SUMIFS('Inst. by Framework &amp; Suppliers'!H$2:H$5720,'Inst. by Framework &amp; Suppliers'!$B$2:$B$5720,$B$2:$B$5336,'Inst. by Framework &amp; Suppliers'!$A$2:$A$5720,$A722)</f>
        <v>0</v>
      </c>
      <c r="I722" s="1445">
        <f>SUMIFS('Inst. by Framework &amp; Suppliers'!I$2:I$5720,'Inst. by Framework &amp; Suppliers'!$B$2:$B$5720,$B$2:$B$5336,'Inst. by Framework &amp; Suppliers'!$A$2:$A$5720,$A722)</f>
        <v>163.69</v>
      </c>
      <c r="J722" s="1446">
        <f>SUMIFS('Inst. by Framework &amp; Suppliers'!J$2:J$5720,'Inst. by Framework &amp; Suppliers'!$B$2:$B$5720,$B$2:$B$5336,'Inst. by Framework &amp; Suppliers'!$A$2:$A$5720,$A722)</f>
        <v>0</v>
      </c>
      <c r="K722" s="24">
        <f>SUMIFS('Inst. by Framework &amp; Suppliers'!K$2:K$5720,'Inst. by Framework &amp; Suppliers'!$B$2:$B$5720,$B$2:$B$5336,'Inst. by Framework &amp; Suppliers'!$A$2:$A$5720,$A722)</f>
        <v>35.590000000000003</v>
      </c>
      <c r="L722" s="23">
        <f t="shared" si="55"/>
        <v>0</v>
      </c>
      <c r="M722" s="1592">
        <f>SUMIFS('South West Spends'!$AH$1:$AH$5018,'South West Spends'!$A$1:$A$5018,'Institution by Framework Totals'!B722,'South West Spends'!$C$1:$C$5018,'Institution by Framework Totals'!A722)</f>
        <v>35.590000000000003</v>
      </c>
      <c r="N722" s="1592">
        <f t="shared" si="56"/>
        <v>0.35590000000000005</v>
      </c>
      <c r="O722" s="1592">
        <f t="shared" si="57"/>
        <v>0</v>
      </c>
      <c r="P722" s="1592">
        <f t="shared" si="58"/>
        <v>0</v>
      </c>
      <c r="Q722" s="14">
        <f t="shared" si="59"/>
        <v>0.35590000000000005</v>
      </c>
    </row>
    <row r="723" spans="1:17" x14ac:dyDescent="0.2">
      <c r="A723" s="1223" t="s">
        <v>138</v>
      </c>
      <c r="B723" s="27" t="s">
        <v>258</v>
      </c>
      <c r="C723" s="141">
        <f>VLOOKUP(B723,'Admin Fees.'!$A$1:$C$46,2,FALSE)</f>
        <v>0.01</v>
      </c>
      <c r="D723" s="506">
        <f>SUMIFS('Inst. by Framework &amp; Suppliers'!$D$2:$D$5720,'Inst. by Framework &amp; Suppliers'!$A$2:$A$5720,$A723,'Inst. by Framework &amp; Suppliers'!$B$2:$B$5720,$B723)</f>
        <v>0</v>
      </c>
      <c r="E723" s="507">
        <f>SUMIFS('Inst. by Framework &amp; Suppliers'!$E$2:$E$5720,'Inst. by Framework &amp; Suppliers'!$A$2:$A$5720,$A723,'Inst. by Framework &amp; Suppliers'!$B$2:$B$5720,$B723)</f>
        <v>0</v>
      </c>
      <c r="F723" s="507">
        <f>SUMIFS('Inst. by Framework &amp; Suppliers'!F$2:F$5720,'Inst. by Framework &amp; Suppliers'!$B$2:$B$5720,$B$2:$B$5336,'Inst. by Framework &amp; Suppliers'!$A$2:$A$5720,$A723)</f>
        <v>0</v>
      </c>
      <c r="G723" s="882">
        <f>SUMIFS('Inst. by Framework &amp; Suppliers'!G$2:G$5720,'Inst. by Framework &amp; Suppliers'!$B$2:$B$5720,$B$2:$B$5336,'Inst. by Framework &amp; Suppliers'!$A$2:$A$5720,$A723)</f>
        <v>0</v>
      </c>
      <c r="H723" s="1444">
        <f>SUMIFS('Inst. by Framework &amp; Suppliers'!H$2:H$5720,'Inst. by Framework &amp; Suppliers'!$B$2:$B$5720,$B$2:$B$5336,'Inst. by Framework &amp; Suppliers'!$A$2:$A$5720,$A723)</f>
        <v>0</v>
      </c>
      <c r="I723" s="1445">
        <f>SUMIFS('Inst. by Framework &amp; Suppliers'!I$2:I$5720,'Inst. by Framework &amp; Suppliers'!$B$2:$B$5720,$B$2:$B$5336,'Inst. by Framework &amp; Suppliers'!$A$2:$A$5720,$A723)</f>
        <v>21.21</v>
      </c>
      <c r="J723" s="1446">
        <f>SUMIFS('Inst. by Framework &amp; Suppliers'!J$2:J$5720,'Inst. by Framework &amp; Suppliers'!$B$2:$B$5720,$B$2:$B$5336,'Inst. by Framework &amp; Suppliers'!$A$2:$A$5720,$A723)</f>
        <v>0</v>
      </c>
      <c r="K723" s="24">
        <f>SUMIFS('Inst. by Framework &amp; Suppliers'!K$2:K$5720,'Inst. by Framework &amp; Suppliers'!$B$2:$B$5720,$B$2:$B$5336,'Inst. by Framework &amp; Suppliers'!$A$2:$A$5720,$A723)</f>
        <v>0</v>
      </c>
      <c r="L723" s="23">
        <f t="shared" si="55"/>
        <v>0</v>
      </c>
      <c r="M723" s="1592">
        <f>SUMIFS('South West Spends'!$AH$1:$AH$5018,'South West Spends'!$A$1:$A$5018,'Institution by Framework Totals'!B723,'South West Spends'!$C$1:$C$5018,'Institution by Framework Totals'!A723)</f>
        <v>0</v>
      </c>
      <c r="N723" s="1592">
        <f t="shared" si="56"/>
        <v>0</v>
      </c>
      <c r="O723" s="1592">
        <f t="shared" si="57"/>
        <v>0</v>
      </c>
      <c r="P723" s="1592">
        <f t="shared" si="58"/>
        <v>0</v>
      </c>
      <c r="Q723" s="14">
        <f t="shared" si="59"/>
        <v>0</v>
      </c>
    </row>
    <row r="724" spans="1:17" x14ac:dyDescent="0.2">
      <c r="A724" s="26" t="s">
        <v>139</v>
      </c>
      <c r="B724" s="27" t="s">
        <v>258</v>
      </c>
      <c r="C724" s="141">
        <f>VLOOKUP(B724,'Admin Fees.'!$A$1:$C$46,2,FALSE)</f>
        <v>0.01</v>
      </c>
      <c r="D724" s="506">
        <f>SUMIFS('Inst. by Framework &amp; Suppliers'!$D$2:$D$5720,'Inst. by Framework &amp; Suppliers'!$A$2:$A$5720,$A724,'Inst. by Framework &amp; Suppliers'!$B$2:$B$5720,$B724)</f>
        <v>0</v>
      </c>
      <c r="E724" s="507">
        <f>SUMIFS('Inst. by Framework &amp; Suppliers'!$E$2:$E$5720,'Inst. by Framework &amp; Suppliers'!$A$2:$A$5720,$A724,'Inst. by Framework &amp; Suppliers'!$B$2:$B$5720,$B724)</f>
        <v>0</v>
      </c>
      <c r="F724" s="507">
        <f>SUMIFS('Inst. by Framework &amp; Suppliers'!F$2:F$5720,'Inst. by Framework &amp; Suppliers'!$B$2:$B$5720,$B$2:$B$5336,'Inst. by Framework &amp; Suppliers'!$A$2:$A$5720,$A724)</f>
        <v>0</v>
      </c>
      <c r="G724" s="882">
        <f>SUMIFS('Inst. by Framework &amp; Suppliers'!G$2:G$5720,'Inst. by Framework &amp; Suppliers'!$B$2:$B$5720,$B$2:$B$5336,'Inst. by Framework &amp; Suppliers'!$A$2:$A$5720,$A724)</f>
        <v>0</v>
      </c>
      <c r="H724" s="1444">
        <f>SUMIFS('Inst. by Framework &amp; Suppliers'!H$2:H$5720,'Inst. by Framework &amp; Suppliers'!$B$2:$B$5720,$B$2:$B$5336,'Inst. by Framework &amp; Suppliers'!$A$2:$A$5720,$A724)</f>
        <v>0</v>
      </c>
      <c r="I724" s="1445">
        <f>SUMIFS('Inst. by Framework &amp; Suppliers'!I$2:I$5720,'Inst. by Framework &amp; Suppliers'!$B$2:$B$5720,$B$2:$B$5336,'Inst. by Framework &amp; Suppliers'!$A$2:$A$5720,$A724)</f>
        <v>71.66</v>
      </c>
      <c r="J724" s="1446">
        <f>SUMIFS('Inst. by Framework &amp; Suppliers'!J$2:J$5720,'Inst. by Framework &amp; Suppliers'!$B$2:$B$5720,$B$2:$B$5336,'Inst. by Framework &amp; Suppliers'!$A$2:$A$5720,$A724)</f>
        <v>146.48999999999998</v>
      </c>
      <c r="K724" s="24">
        <f>SUMIFS('Inst. by Framework &amp; Suppliers'!K$2:K$5720,'Inst. by Framework &amp; Suppliers'!$B$2:$B$5720,$B$2:$B$5336,'Inst. by Framework &amp; Suppliers'!$A$2:$A$5720,$A724)</f>
        <v>146.48999999999998</v>
      </c>
      <c r="L724" s="23">
        <f t="shared" si="55"/>
        <v>1.9776149999999999</v>
      </c>
      <c r="M724" s="1592">
        <f>SUMIFS('South West Spends'!$AH$1:$AH$5018,'South West Spends'!$A$1:$A$5018,'Institution by Framework Totals'!B724,'South West Spends'!$C$1:$C$5018,'Institution by Framework Totals'!A724)</f>
        <v>0</v>
      </c>
      <c r="N724" s="1592">
        <f t="shared" si="56"/>
        <v>0</v>
      </c>
      <c r="O724" s="1592">
        <f t="shared" si="57"/>
        <v>146.48999999999998</v>
      </c>
      <c r="P724" s="1592">
        <f t="shared" si="58"/>
        <v>1.9776149999999999</v>
      </c>
      <c r="Q724" s="14">
        <f t="shared" si="59"/>
        <v>1.9776149999999999</v>
      </c>
    </row>
    <row r="725" spans="1:17" x14ac:dyDescent="0.2">
      <c r="A725" s="835" t="s">
        <v>153</v>
      </c>
      <c r="B725" s="27" t="s">
        <v>258</v>
      </c>
      <c r="C725" s="141">
        <f>VLOOKUP(B725,'Admin Fees.'!$A$1:$C$46,2,FALSE)</f>
        <v>0.01</v>
      </c>
      <c r="D725" s="506">
        <f>SUMIFS('Inst. by Framework &amp; Suppliers'!$D$2:$D$5720,'Inst. by Framework &amp; Suppliers'!$A$2:$A$5720,$A725,'Inst. by Framework &amp; Suppliers'!$B$2:$B$5720,$B725)</f>
        <v>0</v>
      </c>
      <c r="E725" s="507">
        <f>SUMIFS('Inst. by Framework &amp; Suppliers'!$E$2:$E$5720,'Inst. by Framework &amp; Suppliers'!$A$2:$A$5720,$A725,'Inst. by Framework &amp; Suppliers'!$B$2:$B$5720,$B725)</f>
        <v>0</v>
      </c>
      <c r="F725" s="507">
        <f>SUMIFS('Inst. by Framework &amp; Suppliers'!F$2:F$5720,'Inst. by Framework &amp; Suppliers'!$B$2:$B$5720,$B$2:$B$5336,'Inst. by Framework &amp; Suppliers'!$A$2:$A$5720,$A725)</f>
        <v>0</v>
      </c>
      <c r="G725" s="882">
        <f>SUMIFS('Inst. by Framework &amp; Suppliers'!G$2:G$5720,'Inst. by Framework &amp; Suppliers'!$B$2:$B$5720,$B$2:$B$5336,'Inst. by Framework &amp; Suppliers'!$A$2:$A$5720,$A725)</f>
        <v>0</v>
      </c>
      <c r="H725" s="1444">
        <f>SUMIFS('Inst. by Framework &amp; Suppliers'!H$2:H$5720,'Inst. by Framework &amp; Suppliers'!$B$2:$B$5720,$B$2:$B$5336,'Inst. by Framework &amp; Suppliers'!$A$2:$A$5720,$A725)</f>
        <v>78196.27</v>
      </c>
      <c r="I725" s="1445">
        <f>SUMIFS('Inst. by Framework &amp; Suppliers'!I$2:I$5720,'Inst. by Framework &amp; Suppliers'!$B$2:$B$5720,$B$2:$B$5336,'Inst. by Framework &amp; Suppliers'!$A$2:$A$5720,$A725)</f>
        <v>278308.33</v>
      </c>
      <c r="J725" s="1446">
        <f>SUMIFS('Inst. by Framework &amp; Suppliers'!J$2:J$5720,'Inst. by Framework &amp; Suppliers'!$B$2:$B$5720,$B$2:$B$5336,'Inst. by Framework &amp; Suppliers'!$A$2:$A$5720,$A725)</f>
        <v>67150.240000000005</v>
      </c>
      <c r="K725" s="24">
        <f>SUMIFS('Inst. by Framework &amp; Suppliers'!K$2:K$5720,'Inst. by Framework &amp; Suppliers'!$B$2:$B$5720,$B$2:$B$5336,'Inst. by Framework &amp; Suppliers'!$A$2:$A$5720,$A725)</f>
        <v>114778.32999999999</v>
      </c>
      <c r="L725" s="23">
        <f t="shared" si="55"/>
        <v>906.52824000000021</v>
      </c>
      <c r="M725" s="1592">
        <f>SUMIFS('South West Spends'!$AH$1:$AH$5018,'South West Spends'!$A$1:$A$5018,'Institution by Framework Totals'!B725,'South West Spends'!$C$1:$C$5018,'Institution by Framework Totals'!A725)</f>
        <v>47628.09</v>
      </c>
      <c r="N725" s="1592">
        <f t="shared" si="56"/>
        <v>476.28089999999997</v>
      </c>
      <c r="O725" s="1592">
        <f t="shared" si="57"/>
        <v>67150.239999999991</v>
      </c>
      <c r="P725" s="1592">
        <f t="shared" si="58"/>
        <v>906.52823999999998</v>
      </c>
      <c r="Q725" s="14">
        <f t="shared" si="59"/>
        <v>1382.8091399999998</v>
      </c>
    </row>
    <row r="726" spans="1:17" x14ac:dyDescent="0.2">
      <c r="A726" s="835" t="s">
        <v>141</v>
      </c>
      <c r="B726" s="27" t="s">
        <v>258</v>
      </c>
      <c r="C726" s="141">
        <f>VLOOKUP(B726,'Admin Fees.'!$A$1:$C$46,2,FALSE)</f>
        <v>0.01</v>
      </c>
      <c r="D726" s="506">
        <f>SUMIFS('Inst. by Framework &amp; Suppliers'!$D$2:$D$5720,'Inst. by Framework &amp; Suppliers'!$A$2:$A$5720,$A726,'Inst. by Framework &amp; Suppliers'!$B$2:$B$5720,$B726)</f>
        <v>0</v>
      </c>
      <c r="E726" s="507">
        <f>SUMIFS('Inst. by Framework &amp; Suppliers'!$E$2:$E$5720,'Inst. by Framework &amp; Suppliers'!$A$2:$A$5720,$A726,'Inst. by Framework &amp; Suppliers'!$B$2:$B$5720,$B726)</f>
        <v>0</v>
      </c>
      <c r="F726" s="507">
        <f>SUMIFS('Inst. by Framework &amp; Suppliers'!F$2:F$5720,'Inst. by Framework &amp; Suppliers'!$B$2:$B$5720,$B$2:$B$5336,'Inst. by Framework &amp; Suppliers'!$A$2:$A$5720,$A726)</f>
        <v>0</v>
      </c>
      <c r="G726" s="882">
        <f>SUMIFS('Inst. by Framework &amp; Suppliers'!G$2:G$5720,'Inst. by Framework &amp; Suppliers'!$B$2:$B$5720,$B$2:$B$5336,'Inst. by Framework &amp; Suppliers'!$A$2:$A$5720,$A726)</f>
        <v>0</v>
      </c>
      <c r="H726" s="1444">
        <f>SUMIFS('Inst. by Framework &amp; Suppliers'!H$2:H$5720,'Inst. by Framework &amp; Suppliers'!$B$2:$B$5720,$B$2:$B$5336,'Inst. by Framework &amp; Suppliers'!$A$2:$A$5720,$A726)</f>
        <v>647.3900000000001</v>
      </c>
      <c r="I726" s="1445">
        <f>SUMIFS('Inst. by Framework &amp; Suppliers'!I$2:I$5720,'Inst. by Framework &amp; Suppliers'!$B$2:$B$5720,$B$2:$B$5336,'Inst. by Framework &amp; Suppliers'!$A$2:$A$5720,$A726)</f>
        <v>2510.1500000000005</v>
      </c>
      <c r="J726" s="1446">
        <f>SUMIFS('Inst. by Framework &amp; Suppliers'!J$2:J$5720,'Inst. by Framework &amp; Suppliers'!$B$2:$B$5720,$B$2:$B$5336,'Inst. by Framework &amp; Suppliers'!$A$2:$A$5720,$A726)</f>
        <v>18067.920000000002</v>
      </c>
      <c r="K726" s="24">
        <f>SUMIFS('Inst. by Framework &amp; Suppliers'!K$2:K$5720,'Inst. by Framework &amp; Suppliers'!$B$2:$B$5720,$B$2:$B$5336,'Inst. by Framework &amp; Suppliers'!$A$2:$A$5720,$A726)</f>
        <v>18597.07</v>
      </c>
      <c r="L726" s="23">
        <f t="shared" si="55"/>
        <v>243.91692000000006</v>
      </c>
      <c r="M726" s="1592">
        <f>SUMIFS('South West Spends'!$AH$1:$AH$5018,'South West Spends'!$A$1:$A$5018,'Institution by Framework Totals'!B726,'South West Spends'!$C$1:$C$5018,'Institution by Framework Totals'!A726)</f>
        <v>529.14999999999986</v>
      </c>
      <c r="N726" s="1592">
        <f t="shared" si="56"/>
        <v>5.2914999999999983</v>
      </c>
      <c r="O726" s="1592">
        <f t="shared" si="57"/>
        <v>18067.919999999998</v>
      </c>
      <c r="P726" s="1592">
        <f t="shared" si="58"/>
        <v>243.91692</v>
      </c>
      <c r="Q726" s="14">
        <f t="shared" si="59"/>
        <v>249.20841999999999</v>
      </c>
    </row>
    <row r="727" spans="1:17" x14ac:dyDescent="0.2">
      <c r="A727" s="26" t="s">
        <v>142</v>
      </c>
      <c r="B727" s="27" t="s">
        <v>258</v>
      </c>
      <c r="C727" s="141">
        <f>VLOOKUP(B727,'Admin Fees.'!$A$1:$C$46,2,FALSE)</f>
        <v>0.01</v>
      </c>
      <c r="D727" s="506">
        <f>SUMIFS('Inst. by Framework &amp; Suppliers'!$D$2:$D$5720,'Inst. by Framework &amp; Suppliers'!$A$2:$A$5720,$A727,'Inst. by Framework &amp; Suppliers'!$B$2:$B$5720,$B727)</f>
        <v>0</v>
      </c>
      <c r="E727" s="507">
        <f>SUMIFS('Inst. by Framework &amp; Suppliers'!$E$2:$E$5720,'Inst. by Framework &amp; Suppliers'!$A$2:$A$5720,$A727,'Inst. by Framework &amp; Suppliers'!$B$2:$B$5720,$B727)</f>
        <v>0</v>
      </c>
      <c r="F727" s="507">
        <f>SUMIFS('Inst. by Framework &amp; Suppliers'!F$2:F$5720,'Inst. by Framework &amp; Suppliers'!$B$2:$B$5720,$B$2:$B$5336,'Inst. by Framework &amp; Suppliers'!$A$2:$A$5720,$A727)</f>
        <v>0</v>
      </c>
      <c r="G727" s="882">
        <f>SUMIFS('Inst. by Framework &amp; Suppliers'!G$2:G$5720,'Inst. by Framework &amp; Suppliers'!$B$2:$B$5720,$B$2:$B$5336,'Inst. by Framework &amp; Suppliers'!$A$2:$A$5720,$A727)</f>
        <v>0</v>
      </c>
      <c r="H727" s="1444">
        <f>SUMIFS('Inst. by Framework &amp; Suppliers'!H$2:H$5720,'Inst. by Framework &amp; Suppliers'!$B$2:$B$5720,$B$2:$B$5336,'Inst. by Framework &amp; Suppliers'!$A$2:$A$5720,$A727)</f>
        <v>88804.94</v>
      </c>
      <c r="I727" s="1445">
        <f>SUMIFS('Inst. by Framework &amp; Suppliers'!I$2:I$5720,'Inst. by Framework &amp; Suppliers'!$B$2:$B$5720,$B$2:$B$5336,'Inst. by Framework &amp; Suppliers'!$A$2:$A$5720,$A727)</f>
        <v>173420.34999999998</v>
      </c>
      <c r="J727" s="1446">
        <f>SUMIFS('Inst. by Framework &amp; Suppliers'!J$2:J$5720,'Inst. by Framework &amp; Suppliers'!$B$2:$B$5720,$B$2:$B$5336,'Inst. by Framework &amp; Suppliers'!$A$2:$A$5720,$A727)</f>
        <v>17647.699999999997</v>
      </c>
      <c r="K727" s="24">
        <f>SUMIFS('Inst. by Framework &amp; Suppliers'!K$2:K$5720,'Inst. by Framework &amp; Suppliers'!$B$2:$B$5720,$B$2:$B$5336,'Inst. by Framework &amp; Suppliers'!$A$2:$A$5720,$A727)</f>
        <v>29246.9</v>
      </c>
      <c r="L727" s="23">
        <f t="shared" si="55"/>
        <v>238.24394999999998</v>
      </c>
      <c r="M727" s="1592">
        <f>SUMIFS('South West Spends'!$AH$1:$AH$5018,'South West Spends'!$A$1:$A$5018,'Institution by Framework Totals'!B727,'South West Spends'!$C$1:$C$5018,'Institution by Framework Totals'!A727)</f>
        <v>11599.2</v>
      </c>
      <c r="N727" s="1592">
        <f t="shared" si="56"/>
        <v>115.992</v>
      </c>
      <c r="O727" s="1592">
        <f t="shared" si="57"/>
        <v>17647.7</v>
      </c>
      <c r="P727" s="1592">
        <f t="shared" si="58"/>
        <v>238.24395000000004</v>
      </c>
      <c r="Q727" s="14">
        <f t="shared" si="59"/>
        <v>354.23595000000006</v>
      </c>
    </row>
    <row r="728" spans="1:17" x14ac:dyDescent="0.2">
      <c r="A728" s="26" t="s">
        <v>143</v>
      </c>
      <c r="B728" s="27" t="s">
        <v>258</v>
      </c>
      <c r="C728" s="141">
        <f>VLOOKUP(B728,'Admin Fees.'!$A$1:$C$46,2,FALSE)</f>
        <v>0.01</v>
      </c>
      <c r="D728" s="506">
        <f>SUMIFS('Inst. by Framework &amp; Suppliers'!$D$2:$D$5720,'Inst. by Framework &amp; Suppliers'!$A$2:$A$5720,$A728,'Inst. by Framework &amp; Suppliers'!$B$2:$B$5720,$B728)</f>
        <v>0</v>
      </c>
      <c r="E728" s="507">
        <f>SUMIFS('Inst. by Framework &amp; Suppliers'!$E$2:$E$5720,'Inst. by Framework &amp; Suppliers'!$A$2:$A$5720,$A728,'Inst. by Framework &amp; Suppliers'!$B$2:$B$5720,$B728)</f>
        <v>0</v>
      </c>
      <c r="F728" s="507">
        <f>SUMIFS('Inst. by Framework &amp; Suppliers'!F$2:F$5720,'Inst. by Framework &amp; Suppliers'!$B$2:$B$5720,$B$2:$B$5336,'Inst. by Framework &amp; Suppliers'!$A$2:$A$5720,$A728)</f>
        <v>0</v>
      </c>
      <c r="G728" s="882">
        <f>SUMIFS('Inst. by Framework &amp; Suppliers'!G$2:G$5720,'Inst. by Framework &amp; Suppliers'!$B$2:$B$5720,$B$2:$B$5336,'Inst. by Framework &amp; Suppliers'!$A$2:$A$5720,$A728)</f>
        <v>0</v>
      </c>
      <c r="H728" s="1444">
        <f>SUMIFS('Inst. by Framework &amp; Suppliers'!H$2:H$5720,'Inst. by Framework &amp; Suppliers'!$B$2:$B$5720,$B$2:$B$5336,'Inst. by Framework &amp; Suppliers'!$A$2:$A$5720,$A728)</f>
        <v>23565.71</v>
      </c>
      <c r="I728" s="1445">
        <f>SUMIFS('Inst. by Framework &amp; Suppliers'!I$2:I$5720,'Inst. by Framework &amp; Suppliers'!$B$2:$B$5720,$B$2:$B$5336,'Inst. by Framework &amp; Suppliers'!$A$2:$A$5720,$A728)</f>
        <v>52521.640000000007</v>
      </c>
      <c r="J728" s="1446">
        <f>SUMIFS('Inst. by Framework &amp; Suppliers'!J$2:J$5720,'Inst. by Framework &amp; Suppliers'!$B$2:$B$5720,$B$2:$B$5336,'Inst. by Framework &amp; Suppliers'!$A$2:$A$5720,$A728)</f>
        <v>15033.35</v>
      </c>
      <c r="K728" s="24">
        <f>SUMIFS('Inst. by Framework &amp; Suppliers'!K$2:K$5720,'Inst. by Framework &amp; Suppliers'!$B$2:$B$5720,$B$2:$B$5336,'Inst. by Framework &amp; Suppliers'!$A$2:$A$5720,$A728)</f>
        <v>28238.980000000003</v>
      </c>
      <c r="L728" s="23">
        <f t="shared" si="55"/>
        <v>202.95022500000002</v>
      </c>
      <c r="M728" s="1592">
        <f>SUMIFS('South West Spends'!$AH$1:$AH$5018,'South West Spends'!$A$1:$A$5018,'Institution by Framework Totals'!B728,'South West Spends'!$C$1:$C$5018,'Institution by Framework Totals'!A728)</f>
        <v>13205.630000000001</v>
      </c>
      <c r="N728" s="1592">
        <f t="shared" si="56"/>
        <v>132.05630000000002</v>
      </c>
      <c r="O728" s="1592">
        <f t="shared" si="57"/>
        <v>15033.350000000002</v>
      </c>
      <c r="P728" s="1592">
        <f t="shared" si="58"/>
        <v>202.95022500000005</v>
      </c>
      <c r="Q728" s="14">
        <f t="shared" si="59"/>
        <v>335.00652500000007</v>
      </c>
    </row>
    <row r="729" spans="1:17" x14ac:dyDescent="0.2">
      <c r="A729" s="26" t="s">
        <v>144</v>
      </c>
      <c r="B729" s="27" t="s">
        <v>258</v>
      </c>
      <c r="C729" s="141">
        <f>VLOOKUP(B729,'Admin Fees.'!$A$1:$C$46,2,FALSE)</f>
        <v>0.01</v>
      </c>
      <c r="D729" s="506">
        <f>SUMIFS('Inst. by Framework &amp; Suppliers'!$D$2:$D$5720,'Inst. by Framework &amp; Suppliers'!$A$2:$A$5720,$A729,'Inst. by Framework &amp; Suppliers'!$B$2:$B$5720,$B729)</f>
        <v>0</v>
      </c>
      <c r="E729" s="507">
        <f>SUMIFS('Inst. by Framework &amp; Suppliers'!$E$2:$E$5720,'Inst. by Framework &amp; Suppliers'!$A$2:$A$5720,$A729,'Inst. by Framework &amp; Suppliers'!$B$2:$B$5720,$B729)</f>
        <v>0</v>
      </c>
      <c r="F729" s="507">
        <f>SUMIFS('Inst. by Framework &amp; Suppliers'!F$2:F$5720,'Inst. by Framework &amp; Suppliers'!$B$2:$B$5720,$B$2:$B$5336,'Inst. by Framework &amp; Suppliers'!$A$2:$A$5720,$A729)</f>
        <v>0</v>
      </c>
      <c r="G729" s="882">
        <f>SUMIFS('Inst. by Framework &amp; Suppliers'!G$2:G$5720,'Inst. by Framework &amp; Suppliers'!$B$2:$B$5720,$B$2:$B$5336,'Inst. by Framework &amp; Suppliers'!$A$2:$A$5720,$A729)</f>
        <v>0</v>
      </c>
      <c r="H729" s="1444">
        <f>SUMIFS('Inst. by Framework &amp; Suppliers'!H$2:H$5720,'Inst. by Framework &amp; Suppliers'!$B$2:$B$5720,$B$2:$B$5336,'Inst. by Framework &amp; Suppliers'!$A$2:$A$5720,$A729)</f>
        <v>20456.749999999996</v>
      </c>
      <c r="I729" s="1445">
        <f>SUMIFS('Inst. by Framework &amp; Suppliers'!I$2:I$5720,'Inst. by Framework &amp; Suppliers'!$B$2:$B$5720,$B$2:$B$5336,'Inst. by Framework &amp; Suppliers'!$A$2:$A$5720,$A729)</f>
        <v>83625.89</v>
      </c>
      <c r="J729" s="1446">
        <f>SUMIFS('Inst. by Framework &amp; Suppliers'!J$2:J$5720,'Inst. by Framework &amp; Suppliers'!$B$2:$B$5720,$B$2:$B$5336,'Inst. by Framework &amp; Suppliers'!$A$2:$A$5720,$A729)</f>
        <v>26558.560000000001</v>
      </c>
      <c r="K729" s="24">
        <f>SUMIFS('Inst. by Framework &amp; Suppliers'!K$2:K$5720,'Inst. by Framework &amp; Suppliers'!$B$2:$B$5720,$B$2:$B$5336,'Inst. by Framework &amp; Suppliers'!$A$2:$A$5720,$A729)</f>
        <v>44209.2</v>
      </c>
      <c r="L729" s="23">
        <f t="shared" si="55"/>
        <v>358.54056000000008</v>
      </c>
      <c r="M729" s="1592">
        <f>SUMIFS('South West Spends'!$AH$1:$AH$5018,'South West Spends'!$A$1:$A$5018,'Institution by Framework Totals'!B729,'South West Spends'!$C$1:$C$5018,'Institution by Framework Totals'!A729)</f>
        <v>17650.64</v>
      </c>
      <c r="N729" s="1592">
        <f t="shared" si="56"/>
        <v>176.50639999999999</v>
      </c>
      <c r="O729" s="1592">
        <f t="shared" si="57"/>
        <v>26558.559999999998</v>
      </c>
      <c r="P729" s="1592">
        <f t="shared" si="58"/>
        <v>358.54056000000003</v>
      </c>
      <c r="Q729" s="14">
        <f t="shared" si="59"/>
        <v>535.04696000000001</v>
      </c>
    </row>
    <row r="730" spans="1:17" x14ac:dyDescent="0.2">
      <c r="A730" s="26" t="s">
        <v>170</v>
      </c>
      <c r="B730" s="27" t="s">
        <v>258</v>
      </c>
      <c r="C730" s="141">
        <f>VLOOKUP(B730,'Admin Fees.'!$A$1:$C$46,2,FALSE)</f>
        <v>0.01</v>
      </c>
      <c r="D730" s="506">
        <f>SUMIFS('Inst. by Framework &amp; Suppliers'!$D$2:$D$5720,'Inst. by Framework &amp; Suppliers'!$A$2:$A$5720,$A730,'Inst. by Framework &amp; Suppliers'!$B$2:$B$5720,$B730)</f>
        <v>0</v>
      </c>
      <c r="E730" s="507">
        <f>SUMIFS('Inst. by Framework &amp; Suppliers'!$E$2:$E$5720,'Inst. by Framework &amp; Suppliers'!$A$2:$A$5720,$A730,'Inst. by Framework &amp; Suppliers'!$B$2:$B$5720,$B730)</f>
        <v>0</v>
      </c>
      <c r="F730" s="507">
        <f>SUMIFS('Inst. by Framework &amp; Suppliers'!F$2:F$5720,'Inst. by Framework &amp; Suppliers'!$B$2:$B$5720,$B$2:$B$5336,'Inst. by Framework &amp; Suppliers'!$A$2:$A$5720,$A730)</f>
        <v>0</v>
      </c>
      <c r="G730" s="882">
        <f>SUMIFS('Inst. by Framework &amp; Suppliers'!G$2:G$5720,'Inst. by Framework &amp; Suppliers'!$B$2:$B$5720,$B$2:$B$5336,'Inst. by Framework &amp; Suppliers'!$A$2:$A$5720,$A730)</f>
        <v>0</v>
      </c>
      <c r="H730" s="1444">
        <f>SUMIFS('Inst. by Framework &amp; Suppliers'!H$2:H$5720,'Inst. by Framework &amp; Suppliers'!$B$2:$B$5720,$B$2:$B$5336,'Inst. by Framework &amp; Suppliers'!$A$2:$A$5720,$A730)</f>
        <v>27761.509999999995</v>
      </c>
      <c r="I730" s="1445">
        <f>SUMIFS('Inst. by Framework &amp; Suppliers'!I$2:I$5720,'Inst. by Framework &amp; Suppliers'!$B$2:$B$5720,$B$2:$B$5336,'Inst. by Framework &amp; Suppliers'!$A$2:$A$5720,$A730)</f>
        <v>114792.04999999999</v>
      </c>
      <c r="J730" s="1446">
        <f>SUMIFS('Inst. by Framework &amp; Suppliers'!J$2:J$5720,'Inst. by Framework &amp; Suppliers'!$B$2:$B$5720,$B$2:$B$5336,'Inst. by Framework &amp; Suppliers'!$A$2:$A$5720,$A730)</f>
        <v>12499.449999999999</v>
      </c>
      <c r="K730" s="24">
        <f>SUMIFS('Inst. by Framework &amp; Suppliers'!K$2:K$5720,'Inst. by Framework &amp; Suppliers'!$B$2:$B$5720,$B$2:$B$5336,'Inst. by Framework &amp; Suppliers'!$A$2:$A$5720,$A730)</f>
        <v>31464.47</v>
      </c>
      <c r="L730" s="23">
        <f t="shared" si="55"/>
        <v>168.74257500000002</v>
      </c>
      <c r="M730" s="1592">
        <f>SUMIFS('South West Spends'!$AH$1:$AH$5018,'South West Spends'!$A$1:$A$5018,'Institution by Framework Totals'!B730,'South West Spends'!$C$1:$C$5018,'Institution by Framework Totals'!A730)</f>
        <v>18965.02</v>
      </c>
      <c r="N730" s="1592">
        <f t="shared" si="56"/>
        <v>189.65020000000001</v>
      </c>
      <c r="O730" s="1592">
        <f t="shared" si="57"/>
        <v>12499.45</v>
      </c>
      <c r="P730" s="1592">
        <f t="shared" si="58"/>
        <v>168.74257500000002</v>
      </c>
      <c r="Q730" s="14">
        <f t="shared" si="59"/>
        <v>358.39277500000003</v>
      </c>
    </row>
    <row r="731" spans="1:17" x14ac:dyDescent="0.2">
      <c r="A731" s="26" t="s">
        <v>146</v>
      </c>
      <c r="B731" s="27" t="s">
        <v>258</v>
      </c>
      <c r="C731" s="141">
        <f>VLOOKUP(B731,'Admin Fees.'!$A$1:$C$46,2,FALSE)</f>
        <v>0.01</v>
      </c>
      <c r="D731" s="506">
        <f>SUMIFS('Inst. by Framework &amp; Suppliers'!$D$2:$D$5720,'Inst. by Framework &amp; Suppliers'!$A$2:$A$5720,$A731,'Inst. by Framework &amp; Suppliers'!$B$2:$B$5720,$B731)</f>
        <v>0</v>
      </c>
      <c r="E731" s="507">
        <f>SUMIFS('Inst. by Framework &amp; Suppliers'!$E$2:$E$5720,'Inst. by Framework &amp; Suppliers'!$A$2:$A$5720,$A731,'Inst. by Framework &amp; Suppliers'!$B$2:$B$5720,$B731)</f>
        <v>0</v>
      </c>
      <c r="F731" s="507">
        <f>SUMIFS('Inst. by Framework &amp; Suppliers'!F$2:F$5720,'Inst. by Framework &amp; Suppliers'!$B$2:$B$5720,$B$2:$B$5336,'Inst. by Framework &amp; Suppliers'!$A$2:$A$5720,$A731)</f>
        <v>0</v>
      </c>
      <c r="G731" s="882">
        <f>SUMIFS('Inst. by Framework &amp; Suppliers'!G$2:G$5720,'Inst. by Framework &amp; Suppliers'!$B$2:$B$5720,$B$2:$B$5336,'Inst. by Framework &amp; Suppliers'!$A$2:$A$5720,$A731)</f>
        <v>0</v>
      </c>
      <c r="H731" s="1444">
        <f>SUMIFS('Inst. by Framework &amp; Suppliers'!H$2:H$5720,'Inst. by Framework &amp; Suppliers'!$B$2:$B$5720,$B$2:$B$5336,'Inst. by Framework &amp; Suppliers'!$A$2:$A$5720,$A731)</f>
        <v>19965.37</v>
      </c>
      <c r="I731" s="1445">
        <f>SUMIFS('Inst. by Framework &amp; Suppliers'!I$2:I$5720,'Inst. by Framework &amp; Suppliers'!$B$2:$B$5720,$B$2:$B$5336,'Inst. by Framework &amp; Suppliers'!$A$2:$A$5720,$A731)</f>
        <v>72119.209999999992</v>
      </c>
      <c r="J731" s="1446">
        <f>SUMIFS('Inst. by Framework &amp; Suppliers'!J$2:J$5720,'Inst. by Framework &amp; Suppliers'!$B$2:$B$5720,$B$2:$B$5336,'Inst. by Framework &amp; Suppliers'!$A$2:$A$5720,$A731)</f>
        <v>14208.009999999998</v>
      </c>
      <c r="K731" s="24">
        <f>SUMIFS('Inst. by Framework &amp; Suppliers'!K$2:K$5720,'Inst. by Framework &amp; Suppliers'!$B$2:$B$5720,$B$2:$B$5336,'Inst. by Framework &amp; Suppliers'!$A$2:$A$5720,$A731)</f>
        <v>26670.26</v>
      </c>
      <c r="L731" s="23">
        <f t="shared" si="55"/>
        <v>191.80813499999999</v>
      </c>
      <c r="M731" s="1592">
        <f>SUMIFS('South West Spends'!$AH$1:$AH$5018,'South West Spends'!$A$1:$A$5018,'Institution by Framework Totals'!B731,'South West Spends'!$C$1:$C$5018,'Institution by Framework Totals'!A731)</f>
        <v>12462.25</v>
      </c>
      <c r="N731" s="1592">
        <f t="shared" si="56"/>
        <v>124.6225</v>
      </c>
      <c r="O731" s="1592">
        <f t="shared" si="57"/>
        <v>14208.009999999998</v>
      </c>
      <c r="P731" s="1592">
        <f t="shared" si="58"/>
        <v>191.80813499999999</v>
      </c>
      <c r="Q731" s="14">
        <f t="shared" si="59"/>
        <v>316.430635</v>
      </c>
    </row>
    <row r="732" spans="1:17" x14ac:dyDescent="0.2">
      <c r="A732" s="26" t="s">
        <v>147</v>
      </c>
      <c r="B732" s="27" t="s">
        <v>258</v>
      </c>
      <c r="C732" s="141">
        <f>VLOOKUP(B732,'Admin Fees.'!$A$1:$C$46,2,FALSE)</f>
        <v>0.01</v>
      </c>
      <c r="D732" s="506">
        <f>SUMIFS('Inst. by Framework &amp; Suppliers'!$D$2:$D$5720,'Inst. by Framework &amp; Suppliers'!$A$2:$A$5720,$A732,'Inst. by Framework &amp; Suppliers'!$B$2:$B$5720,$B732)</f>
        <v>0</v>
      </c>
      <c r="E732" s="507">
        <f>SUMIFS('Inst. by Framework &amp; Suppliers'!$E$2:$E$5720,'Inst. by Framework &amp; Suppliers'!$A$2:$A$5720,$A732,'Inst. by Framework &amp; Suppliers'!$B$2:$B$5720,$B732)</f>
        <v>0</v>
      </c>
      <c r="F732" s="507">
        <f>SUMIFS('Inst. by Framework &amp; Suppliers'!F$2:F$5720,'Inst. by Framework &amp; Suppliers'!$B$2:$B$5720,$B$2:$B$5336,'Inst. by Framework &amp; Suppliers'!$A$2:$A$5720,$A732)</f>
        <v>0</v>
      </c>
      <c r="G732" s="882">
        <f>SUMIFS('Inst. by Framework &amp; Suppliers'!G$2:G$5720,'Inst. by Framework &amp; Suppliers'!$B$2:$B$5720,$B$2:$B$5336,'Inst. by Framework &amp; Suppliers'!$A$2:$A$5720,$A732)</f>
        <v>0</v>
      </c>
      <c r="H732" s="1444">
        <f>SUMIFS('Inst. by Framework &amp; Suppliers'!H$2:H$5720,'Inst. by Framework &amp; Suppliers'!$B$2:$B$5720,$B$2:$B$5336,'Inst. by Framework &amp; Suppliers'!$A$2:$A$5720,$A732)</f>
        <v>150.16</v>
      </c>
      <c r="I732" s="1445">
        <f>SUMIFS('Inst. by Framework &amp; Suppliers'!I$2:I$5720,'Inst. by Framework &amp; Suppliers'!$B$2:$B$5720,$B$2:$B$5336,'Inst. by Framework &amp; Suppliers'!$A$2:$A$5720,$A732)</f>
        <v>770.16000000000008</v>
      </c>
      <c r="J732" s="1446">
        <f>SUMIFS('Inst. by Framework &amp; Suppliers'!J$2:J$5720,'Inst. by Framework &amp; Suppliers'!$B$2:$B$5720,$B$2:$B$5336,'Inst. by Framework &amp; Suppliers'!$A$2:$A$5720,$A732)</f>
        <v>1141.8</v>
      </c>
      <c r="K732" s="24">
        <f>SUMIFS('Inst. by Framework &amp; Suppliers'!K$2:K$5720,'Inst. by Framework &amp; Suppliers'!$B$2:$B$5720,$B$2:$B$5336,'Inst. by Framework &amp; Suppliers'!$A$2:$A$5720,$A732)</f>
        <v>1376.95</v>
      </c>
      <c r="L732" s="23">
        <f t="shared" si="55"/>
        <v>15.414300000000001</v>
      </c>
      <c r="M732" s="1592">
        <f>SUMIFS('South West Spends'!$AH$1:$AH$5018,'South West Spends'!$A$1:$A$5018,'Institution by Framework Totals'!B732,'South West Spends'!$C$1:$C$5018,'Institution by Framework Totals'!A732)</f>
        <v>235.14999999999998</v>
      </c>
      <c r="N732" s="1592">
        <f t="shared" si="56"/>
        <v>2.3514999999999997</v>
      </c>
      <c r="O732" s="1592">
        <f t="shared" si="57"/>
        <v>1141.8000000000002</v>
      </c>
      <c r="P732" s="1592">
        <f t="shared" si="58"/>
        <v>15.414300000000004</v>
      </c>
      <c r="Q732" s="14">
        <f t="shared" si="59"/>
        <v>17.765800000000006</v>
      </c>
    </row>
    <row r="733" spans="1:17" x14ac:dyDescent="0.2">
      <c r="A733" s="26" t="s">
        <v>124</v>
      </c>
      <c r="B733" s="27" t="s">
        <v>23</v>
      </c>
      <c r="C733" s="141">
        <f>VLOOKUP(B733,'Admin Fees.'!$A$1:$C$46,2,FALSE)</f>
        <v>1.4999999999999999E-2</v>
      </c>
      <c r="D733" s="506">
        <f>SUMIFS('Inst. by Framework &amp; Suppliers'!$D$2:$D$5720,'Inst. by Framework &amp; Suppliers'!$A$2:$A$5720,$A733,'Inst. by Framework &amp; Suppliers'!$B$2:$B$5720,$B733)</f>
        <v>10387.129999999999</v>
      </c>
      <c r="E733" s="507">
        <f>SUMIFS('Inst. by Framework &amp; Suppliers'!$E$2:$E$5720,'Inst. by Framework &amp; Suppliers'!$A$2:$A$5720,$A733,'Inst. by Framework &amp; Suppliers'!$B$2:$B$5720,$B733)</f>
        <v>9202</v>
      </c>
      <c r="F733" s="507">
        <f>SUMIFS('Inst. by Framework &amp; Suppliers'!F$2:F$5720,'Inst. by Framework &amp; Suppliers'!$B$2:$B$5720,$B$2:$B$5336,'Inst. by Framework &amp; Suppliers'!$A$2:$A$5720,$A733)</f>
        <v>4836.0199999999995</v>
      </c>
      <c r="G733" s="882">
        <f>SUMIFS('Inst. by Framework &amp; Suppliers'!G$2:G$5720,'Inst. by Framework &amp; Suppliers'!$B$2:$B$5720,$B$2:$B$5336,'Inst. by Framework &amp; Suppliers'!$A$2:$A$5720,$A733)</f>
        <v>356.52</v>
      </c>
      <c r="H733" s="1444">
        <f>SUMIFS('Inst. by Framework &amp; Suppliers'!H$2:H$5720,'Inst. by Framework &amp; Suppliers'!$B$2:$B$5720,$B$2:$B$5336,'Inst. by Framework &amp; Suppliers'!$A$2:$A$5720,$A733)</f>
        <v>0</v>
      </c>
      <c r="I733" s="1445">
        <f>SUMIFS('Inst. by Framework &amp; Suppliers'!I$2:I$5720,'Inst. by Framework &amp; Suppliers'!$B$2:$B$5720,$B$2:$B$5336,'Inst. by Framework &amp; Suppliers'!$A$2:$A$5720,$A733)</f>
        <v>0</v>
      </c>
      <c r="J733" s="1446">
        <f>SUMIFS('Inst. by Framework &amp; Suppliers'!J$2:J$5720,'Inst. by Framework &amp; Suppliers'!$B$2:$B$5720,$B$2:$B$5336,'Inst. by Framework &amp; Suppliers'!$A$2:$A$5720,$A733)</f>
        <v>0</v>
      </c>
      <c r="K733" s="24">
        <f>SUMIFS('Inst. by Framework &amp; Suppliers'!K$2:K$5720,'Inst. by Framework &amp; Suppliers'!$B$2:$B$5720,$B$2:$B$5336,'Inst. by Framework &amp; Suppliers'!$A$2:$A$5720,$A733)</f>
        <v>0</v>
      </c>
      <c r="L733" s="23">
        <f t="shared" si="55"/>
        <v>0</v>
      </c>
      <c r="M733" s="1592">
        <f>SUMIFS('South West Spends'!$AH$1:$AH$5018,'South West Spends'!$A$1:$A$5018,'Institution by Framework Totals'!B733,'South West Spends'!$C$1:$C$5018,'Institution by Framework Totals'!A733)</f>
        <v>0</v>
      </c>
      <c r="N733" s="1592">
        <f t="shared" si="56"/>
        <v>0</v>
      </c>
      <c r="O733" s="1592">
        <f t="shared" si="57"/>
        <v>0</v>
      </c>
      <c r="P733" s="1592">
        <f t="shared" si="58"/>
        <v>0</v>
      </c>
      <c r="Q733" s="14">
        <f t="shared" si="59"/>
        <v>0</v>
      </c>
    </row>
    <row r="734" spans="1:17" x14ac:dyDescent="0.2">
      <c r="A734" s="26" t="s">
        <v>139</v>
      </c>
      <c r="B734" s="27" t="s">
        <v>23</v>
      </c>
      <c r="C734" s="141">
        <f>VLOOKUP(B734,'Admin Fees.'!$A$1:$C$46,2,FALSE)</f>
        <v>1.4999999999999999E-2</v>
      </c>
      <c r="D734" s="506">
        <f>SUMIFS('Inst. by Framework &amp; Suppliers'!$D$2:$D$5720,'Inst. by Framework &amp; Suppliers'!$A$2:$A$5720,$A734,'Inst. by Framework &amp; Suppliers'!$B$2:$B$5720,$B734)</f>
        <v>21057.68</v>
      </c>
      <c r="E734" s="507">
        <f>SUMIFS('Inst. by Framework &amp; Suppliers'!$E$2:$E$5720,'Inst. by Framework &amp; Suppliers'!$A$2:$A$5720,$A734,'Inst. by Framework &amp; Suppliers'!$B$2:$B$5720,$B734)</f>
        <v>21874.16</v>
      </c>
      <c r="F734" s="507">
        <f>SUMIFS('Inst. by Framework &amp; Suppliers'!F$2:F$5720,'Inst. by Framework &amp; Suppliers'!$B$2:$B$5720,$B$2:$B$5336,'Inst. by Framework &amp; Suppliers'!$A$2:$A$5720,$A734)</f>
        <v>28414.32</v>
      </c>
      <c r="G734" s="882">
        <f>SUMIFS('Inst. by Framework &amp; Suppliers'!G$2:G$5720,'Inst. by Framework &amp; Suppliers'!$B$2:$B$5720,$B$2:$B$5336,'Inst. by Framework &amp; Suppliers'!$A$2:$A$5720,$A734)</f>
        <v>11831.889999999992</v>
      </c>
      <c r="H734" s="1444">
        <f>SUMIFS('Inst. by Framework &amp; Suppliers'!H$2:H$5720,'Inst. by Framework &amp; Suppliers'!$B$2:$B$5720,$B$2:$B$5336,'Inst. by Framework &amp; Suppliers'!$A$2:$A$5720,$A734)</f>
        <v>0</v>
      </c>
      <c r="I734" s="1445">
        <f>SUMIFS('Inst. by Framework &amp; Suppliers'!I$2:I$5720,'Inst. by Framework &amp; Suppliers'!$B$2:$B$5720,$B$2:$B$5336,'Inst. by Framework &amp; Suppliers'!$A$2:$A$5720,$A734)</f>
        <v>0</v>
      </c>
      <c r="J734" s="1446">
        <f>SUMIFS('Inst. by Framework &amp; Suppliers'!J$2:J$5720,'Inst. by Framework &amp; Suppliers'!$B$2:$B$5720,$B$2:$B$5336,'Inst. by Framework &amp; Suppliers'!$A$2:$A$5720,$A734)</f>
        <v>0</v>
      </c>
      <c r="K734" s="24">
        <f>SUMIFS('Inst. by Framework &amp; Suppliers'!K$2:K$5720,'Inst. by Framework &amp; Suppliers'!$B$2:$B$5720,$B$2:$B$5336,'Inst. by Framework &amp; Suppliers'!$A$2:$A$5720,$A734)</f>
        <v>0</v>
      </c>
      <c r="L734" s="23">
        <f t="shared" si="55"/>
        <v>0</v>
      </c>
      <c r="M734" s="1592">
        <f>SUMIFS('South West Spends'!$AH$1:$AH$5018,'South West Spends'!$A$1:$A$5018,'Institution by Framework Totals'!B734,'South West Spends'!$C$1:$C$5018,'Institution by Framework Totals'!A734)</f>
        <v>0</v>
      </c>
      <c r="N734" s="1592">
        <f t="shared" si="56"/>
        <v>0</v>
      </c>
      <c r="O734" s="1592">
        <f t="shared" si="57"/>
        <v>0</v>
      </c>
      <c r="P734" s="1592">
        <f t="shared" si="58"/>
        <v>0</v>
      </c>
      <c r="Q734" s="14">
        <f t="shared" si="59"/>
        <v>0</v>
      </c>
    </row>
    <row r="735" spans="1:17" x14ac:dyDescent="0.2">
      <c r="A735" s="26" t="s">
        <v>141</v>
      </c>
      <c r="B735" s="27" t="s">
        <v>23</v>
      </c>
      <c r="C735" s="141">
        <f>VLOOKUP(B735,'Admin Fees.'!$A$1:$C$46,2,FALSE)</f>
        <v>1.4999999999999999E-2</v>
      </c>
      <c r="D735" s="506">
        <f>SUMIFS('Inst. by Framework &amp; Suppliers'!$D$2:$D$5720,'Inst. by Framework &amp; Suppliers'!$A$2:$A$5720,$A735,'Inst. by Framework &amp; Suppliers'!$B$2:$B$5720,$B735)</f>
        <v>64628.759999999995</v>
      </c>
      <c r="E735" s="507">
        <f>SUMIFS('Inst. by Framework &amp; Suppliers'!$E$2:$E$5720,'Inst. by Framework &amp; Suppliers'!$A$2:$A$5720,$A735,'Inst. by Framework &amp; Suppliers'!$B$2:$B$5720,$B735)</f>
        <v>64554.490000000005</v>
      </c>
      <c r="F735" s="507">
        <f>SUMIFS('Inst. by Framework &amp; Suppliers'!F$2:F$5720,'Inst. by Framework &amp; Suppliers'!$B$2:$B$5720,$B$2:$B$5336,'Inst. by Framework &amp; Suppliers'!$A$2:$A$5720,$A735)</f>
        <v>59759.66</v>
      </c>
      <c r="G735" s="882">
        <f>SUMIFS('Inst. by Framework &amp; Suppliers'!G$2:G$5720,'Inst. by Framework &amp; Suppliers'!$B$2:$B$5720,$B$2:$B$5336,'Inst. by Framework &amp; Suppliers'!$A$2:$A$5720,$A735)</f>
        <v>23492.73</v>
      </c>
      <c r="H735" s="1444">
        <f>SUMIFS('Inst. by Framework &amp; Suppliers'!H$2:H$5720,'Inst. by Framework &amp; Suppliers'!$B$2:$B$5720,$B$2:$B$5336,'Inst. by Framework &amp; Suppliers'!$A$2:$A$5720,$A735)</f>
        <v>0</v>
      </c>
      <c r="I735" s="1445">
        <f>SUMIFS('Inst. by Framework &amp; Suppliers'!I$2:I$5720,'Inst. by Framework &amp; Suppliers'!$B$2:$B$5720,$B$2:$B$5336,'Inst. by Framework &amp; Suppliers'!$A$2:$A$5720,$A735)</f>
        <v>0</v>
      </c>
      <c r="J735" s="1446">
        <f>SUMIFS('Inst. by Framework &amp; Suppliers'!J$2:J$5720,'Inst. by Framework &amp; Suppliers'!$B$2:$B$5720,$B$2:$B$5336,'Inst. by Framework &amp; Suppliers'!$A$2:$A$5720,$A735)</f>
        <v>0</v>
      </c>
      <c r="K735" s="24">
        <f>SUMIFS('Inst. by Framework &amp; Suppliers'!K$2:K$5720,'Inst. by Framework &amp; Suppliers'!$B$2:$B$5720,$B$2:$B$5336,'Inst. by Framework &amp; Suppliers'!$A$2:$A$5720,$A735)</f>
        <v>0</v>
      </c>
      <c r="L735" s="23">
        <f t="shared" si="55"/>
        <v>0</v>
      </c>
      <c r="M735" s="1592">
        <f>SUMIFS('South West Spends'!$AH$1:$AH$5018,'South West Spends'!$A$1:$A$5018,'Institution by Framework Totals'!B735,'South West Spends'!$C$1:$C$5018,'Institution by Framework Totals'!A735)</f>
        <v>0</v>
      </c>
      <c r="N735" s="1592">
        <f t="shared" si="56"/>
        <v>0</v>
      </c>
      <c r="O735" s="1592">
        <f t="shared" si="57"/>
        <v>0</v>
      </c>
      <c r="P735" s="1592">
        <f t="shared" si="58"/>
        <v>0</v>
      </c>
      <c r="Q735" s="14">
        <f t="shared" si="59"/>
        <v>0</v>
      </c>
    </row>
    <row r="736" spans="1:17" x14ac:dyDescent="0.2">
      <c r="A736" s="26" t="s">
        <v>143</v>
      </c>
      <c r="B736" s="27" t="s">
        <v>23</v>
      </c>
      <c r="C736" s="141">
        <f>VLOOKUP(B736,'Admin Fees.'!$A$1:$C$46,2,FALSE)</f>
        <v>1.4999999999999999E-2</v>
      </c>
      <c r="D736" s="506">
        <f>SUMIFS('Inst. by Framework &amp; Suppliers'!$D$2:$D$5720,'Inst. by Framework &amp; Suppliers'!$A$2:$A$5720,$A736,'Inst. by Framework &amp; Suppliers'!$B$2:$B$5720,$B736)</f>
        <v>57654.26</v>
      </c>
      <c r="E736" s="507">
        <f>SUMIFS('Inst. by Framework &amp; Suppliers'!$E$2:$E$5720,'Inst. by Framework &amp; Suppliers'!$A$2:$A$5720,$A736,'Inst. by Framework &amp; Suppliers'!$B$2:$B$5720,$B736)</f>
        <v>72158.27</v>
      </c>
      <c r="F736" s="507">
        <f>SUMIFS('Inst. by Framework &amp; Suppliers'!F$2:F$5720,'Inst. by Framework &amp; Suppliers'!$B$2:$B$5720,$B$2:$B$5336,'Inst. by Framework &amp; Suppliers'!$A$2:$A$5720,$A736)</f>
        <v>76530.509999999995</v>
      </c>
      <c r="G736" s="882">
        <f>SUMIFS('Inst. by Framework &amp; Suppliers'!G$2:G$5720,'Inst. by Framework &amp; Suppliers'!$B$2:$B$5720,$B$2:$B$5336,'Inst. by Framework &amp; Suppliers'!$A$2:$A$5720,$A736)</f>
        <v>27076.46</v>
      </c>
      <c r="H736" s="1444">
        <f>SUMIFS('Inst. by Framework &amp; Suppliers'!H$2:H$5720,'Inst. by Framework &amp; Suppliers'!$B$2:$B$5720,$B$2:$B$5336,'Inst. by Framework &amp; Suppliers'!$A$2:$A$5720,$A736)</f>
        <v>0</v>
      </c>
      <c r="I736" s="1445">
        <f>SUMIFS('Inst. by Framework &amp; Suppliers'!I$2:I$5720,'Inst. by Framework &amp; Suppliers'!$B$2:$B$5720,$B$2:$B$5336,'Inst. by Framework &amp; Suppliers'!$A$2:$A$5720,$A736)</f>
        <v>0</v>
      </c>
      <c r="J736" s="1446">
        <f>SUMIFS('Inst. by Framework &amp; Suppliers'!J$2:J$5720,'Inst. by Framework &amp; Suppliers'!$B$2:$B$5720,$B$2:$B$5336,'Inst. by Framework &amp; Suppliers'!$A$2:$A$5720,$A736)</f>
        <v>0</v>
      </c>
      <c r="K736" s="24">
        <f>SUMIFS('Inst. by Framework &amp; Suppliers'!K$2:K$5720,'Inst. by Framework &amp; Suppliers'!$B$2:$B$5720,$B$2:$B$5336,'Inst. by Framework &amp; Suppliers'!$A$2:$A$5720,$A736)</f>
        <v>0</v>
      </c>
      <c r="L736" s="23">
        <f t="shared" si="55"/>
        <v>0</v>
      </c>
      <c r="M736" s="1592">
        <f>SUMIFS('South West Spends'!$AH$1:$AH$5018,'South West Spends'!$A$1:$A$5018,'Institution by Framework Totals'!B736,'South West Spends'!$C$1:$C$5018,'Institution by Framework Totals'!A736)</f>
        <v>0</v>
      </c>
      <c r="N736" s="1592">
        <f t="shared" si="56"/>
        <v>0</v>
      </c>
      <c r="O736" s="1592">
        <f t="shared" si="57"/>
        <v>0</v>
      </c>
      <c r="P736" s="1592">
        <f t="shared" si="58"/>
        <v>0</v>
      </c>
      <c r="Q736" s="14">
        <f t="shared" si="59"/>
        <v>0</v>
      </c>
    </row>
    <row r="737" spans="1:17" x14ac:dyDescent="0.2">
      <c r="A737" s="26" t="s">
        <v>144</v>
      </c>
      <c r="B737" s="27" t="s">
        <v>23</v>
      </c>
      <c r="C737" s="141">
        <f>VLOOKUP(B737,'Admin Fees.'!$A$1:$C$46,2,FALSE)</f>
        <v>1.4999999999999999E-2</v>
      </c>
      <c r="D737" s="506">
        <f>SUMIFS('Inst. by Framework &amp; Suppliers'!$D$2:$D$5720,'Inst. by Framework &amp; Suppliers'!$A$2:$A$5720,$A737,'Inst. by Framework &amp; Suppliers'!$B$2:$B$5720,$B737)</f>
        <v>117192.05000000002</v>
      </c>
      <c r="E737" s="507">
        <f>SUMIFS('Inst. by Framework &amp; Suppliers'!$E$2:$E$5720,'Inst. by Framework &amp; Suppliers'!$A$2:$A$5720,$A737,'Inst. by Framework &amp; Suppliers'!$B$2:$B$5720,$B737)</f>
        <v>105194.9</v>
      </c>
      <c r="F737" s="507">
        <f>SUMIFS('Inst. by Framework &amp; Suppliers'!F$2:F$5720,'Inst. by Framework &amp; Suppliers'!$B$2:$B$5720,$B$2:$B$5336,'Inst. by Framework &amp; Suppliers'!$A$2:$A$5720,$A737)</f>
        <v>110616.54000000001</v>
      </c>
      <c r="G737" s="882">
        <f>SUMIFS('Inst. by Framework &amp; Suppliers'!G$2:G$5720,'Inst. by Framework &amp; Suppliers'!$B$2:$B$5720,$B$2:$B$5336,'Inst. by Framework &amp; Suppliers'!$A$2:$A$5720,$A737)</f>
        <v>55589.149999999994</v>
      </c>
      <c r="H737" s="1444">
        <f>SUMIFS('Inst. by Framework &amp; Suppliers'!H$2:H$5720,'Inst. by Framework &amp; Suppliers'!$B$2:$B$5720,$B$2:$B$5336,'Inst. by Framework &amp; Suppliers'!$A$2:$A$5720,$A737)</f>
        <v>0</v>
      </c>
      <c r="I737" s="1445">
        <f>SUMIFS('Inst. by Framework &amp; Suppliers'!I$2:I$5720,'Inst. by Framework &amp; Suppliers'!$B$2:$B$5720,$B$2:$B$5336,'Inst. by Framework &amp; Suppliers'!$A$2:$A$5720,$A737)</f>
        <v>0</v>
      </c>
      <c r="J737" s="1446">
        <f>SUMIFS('Inst. by Framework &amp; Suppliers'!J$2:J$5720,'Inst. by Framework &amp; Suppliers'!$B$2:$B$5720,$B$2:$B$5336,'Inst. by Framework &amp; Suppliers'!$A$2:$A$5720,$A737)</f>
        <v>0</v>
      </c>
      <c r="K737" s="24">
        <f>SUMIFS('Inst. by Framework &amp; Suppliers'!K$2:K$5720,'Inst. by Framework &amp; Suppliers'!$B$2:$B$5720,$B$2:$B$5336,'Inst. by Framework &amp; Suppliers'!$A$2:$A$5720,$A737)</f>
        <v>0</v>
      </c>
      <c r="L737" s="23">
        <f t="shared" si="55"/>
        <v>0</v>
      </c>
      <c r="M737" s="1592">
        <f>SUMIFS('South West Spends'!$AH$1:$AH$5018,'South West Spends'!$A$1:$A$5018,'Institution by Framework Totals'!B737,'South West Spends'!$C$1:$C$5018,'Institution by Framework Totals'!A737)</f>
        <v>0</v>
      </c>
      <c r="N737" s="1592">
        <f t="shared" si="56"/>
        <v>0</v>
      </c>
      <c r="O737" s="1592">
        <f t="shared" si="57"/>
        <v>0</v>
      </c>
      <c r="P737" s="1592">
        <f t="shared" si="58"/>
        <v>0</v>
      </c>
      <c r="Q737" s="14">
        <f t="shared" si="59"/>
        <v>0</v>
      </c>
    </row>
    <row r="738" spans="1:17" x14ac:dyDescent="0.2">
      <c r="A738" s="26" t="s">
        <v>145</v>
      </c>
      <c r="B738" s="27" t="s">
        <v>23</v>
      </c>
      <c r="C738" s="141">
        <f>VLOOKUP(B738,'Admin Fees.'!$A$1:$C$46,2,FALSE)</f>
        <v>1.4999999999999999E-2</v>
      </c>
      <c r="D738" s="506">
        <f>SUMIFS('Inst. by Framework &amp; Suppliers'!$D$2:$D$5720,'Inst. by Framework &amp; Suppliers'!$A$2:$A$5720,$A738,'Inst. by Framework &amp; Suppliers'!$B$2:$B$5720,$B738)</f>
        <v>43972.19</v>
      </c>
      <c r="E738" s="507">
        <f>SUMIFS('Inst. by Framework &amp; Suppliers'!$E$2:$E$5720,'Inst. by Framework &amp; Suppliers'!$A$2:$A$5720,$A738,'Inst. by Framework &amp; Suppliers'!$B$2:$B$5720,$B738)</f>
        <v>58449.19</v>
      </c>
      <c r="F738" s="507">
        <f>SUMIFS('Inst. by Framework &amp; Suppliers'!F$2:F$5720,'Inst. by Framework &amp; Suppliers'!$B$2:$B$5720,$B$2:$B$5336,'Inst. by Framework &amp; Suppliers'!$A$2:$A$5720,$A738)</f>
        <v>68529.459999999992</v>
      </c>
      <c r="G738" s="882">
        <f>SUMIFS('Inst. by Framework &amp; Suppliers'!G$2:G$5720,'Inst. by Framework &amp; Suppliers'!$B$2:$B$5720,$B$2:$B$5336,'Inst. by Framework &amp; Suppliers'!$A$2:$A$5720,$A738)</f>
        <v>28866</v>
      </c>
      <c r="H738" s="1444">
        <f>SUMIFS('Inst. by Framework &amp; Suppliers'!H$2:H$5720,'Inst. by Framework &amp; Suppliers'!$B$2:$B$5720,$B$2:$B$5336,'Inst. by Framework &amp; Suppliers'!$A$2:$A$5720,$A738)</f>
        <v>0</v>
      </c>
      <c r="I738" s="1445">
        <f>SUMIFS('Inst. by Framework &amp; Suppliers'!I$2:I$5720,'Inst. by Framework &amp; Suppliers'!$B$2:$B$5720,$B$2:$B$5336,'Inst. by Framework &amp; Suppliers'!$A$2:$A$5720,$A738)</f>
        <v>0</v>
      </c>
      <c r="J738" s="1446">
        <f>SUMIFS('Inst. by Framework &amp; Suppliers'!J$2:J$5720,'Inst. by Framework &amp; Suppliers'!$B$2:$B$5720,$B$2:$B$5336,'Inst. by Framework &amp; Suppliers'!$A$2:$A$5720,$A738)</f>
        <v>0</v>
      </c>
      <c r="K738" s="24">
        <f>SUMIFS('Inst. by Framework &amp; Suppliers'!K$2:K$5720,'Inst. by Framework &amp; Suppliers'!$B$2:$B$5720,$B$2:$B$5336,'Inst. by Framework &amp; Suppliers'!$A$2:$A$5720,$A738)</f>
        <v>0</v>
      </c>
      <c r="L738" s="23">
        <f t="shared" si="55"/>
        <v>0</v>
      </c>
      <c r="M738" s="1592">
        <f>SUMIFS('South West Spends'!$AH$1:$AH$5018,'South West Spends'!$A$1:$A$5018,'Institution by Framework Totals'!B738,'South West Spends'!$C$1:$C$5018,'Institution by Framework Totals'!A738)</f>
        <v>0</v>
      </c>
      <c r="N738" s="1592">
        <f t="shared" si="56"/>
        <v>0</v>
      </c>
      <c r="O738" s="1592">
        <f t="shared" si="57"/>
        <v>0</v>
      </c>
      <c r="P738" s="1592">
        <f t="shared" si="58"/>
        <v>0</v>
      </c>
      <c r="Q738" s="14">
        <f t="shared" si="59"/>
        <v>0</v>
      </c>
    </row>
    <row r="739" spans="1:17" x14ac:dyDescent="0.2">
      <c r="A739" s="26" t="s">
        <v>146</v>
      </c>
      <c r="B739" s="27" t="s">
        <v>23</v>
      </c>
      <c r="C739" s="141">
        <f>VLOOKUP(B739,'Admin Fees.'!$A$1:$C$46,2,FALSE)</f>
        <v>1.4999999999999999E-2</v>
      </c>
      <c r="D739" s="506">
        <f>SUMIFS('Inst. by Framework &amp; Suppliers'!$D$2:$D$5720,'Inst. by Framework &amp; Suppliers'!$A$2:$A$5720,$A739,'Inst. by Framework &amp; Suppliers'!$B$2:$B$5720,$B739)</f>
        <v>52047.42</v>
      </c>
      <c r="E739" s="507">
        <f>SUMIFS('Inst. by Framework &amp; Suppliers'!$E$2:$E$5720,'Inst. by Framework &amp; Suppliers'!$A$2:$A$5720,$A739,'Inst. by Framework &amp; Suppliers'!$B$2:$B$5720,$B739)</f>
        <v>50610.83</v>
      </c>
      <c r="F739" s="507">
        <f>SUMIFS('Inst. by Framework &amp; Suppliers'!F$2:F$5720,'Inst. by Framework &amp; Suppliers'!$B$2:$B$5720,$B$2:$B$5336,'Inst. by Framework &amp; Suppliers'!$A$2:$A$5720,$A739)</f>
        <v>50981.14</v>
      </c>
      <c r="G739" s="882">
        <f>SUMIFS('Inst. by Framework &amp; Suppliers'!G$2:G$5720,'Inst. by Framework &amp; Suppliers'!$B$2:$B$5720,$B$2:$B$5336,'Inst. by Framework &amp; Suppliers'!$A$2:$A$5720,$A739)</f>
        <v>27435.57</v>
      </c>
      <c r="H739" s="1444">
        <f>SUMIFS('Inst. by Framework &amp; Suppliers'!H$2:H$5720,'Inst. by Framework &amp; Suppliers'!$B$2:$B$5720,$B$2:$B$5336,'Inst. by Framework &amp; Suppliers'!$A$2:$A$5720,$A739)</f>
        <v>0</v>
      </c>
      <c r="I739" s="1445">
        <f>SUMIFS('Inst. by Framework &amp; Suppliers'!I$2:I$5720,'Inst. by Framework &amp; Suppliers'!$B$2:$B$5720,$B$2:$B$5336,'Inst. by Framework &amp; Suppliers'!$A$2:$A$5720,$A739)</f>
        <v>0</v>
      </c>
      <c r="J739" s="1446">
        <f>SUMIFS('Inst. by Framework &amp; Suppliers'!J$2:J$5720,'Inst. by Framework &amp; Suppliers'!$B$2:$B$5720,$B$2:$B$5336,'Inst. by Framework &amp; Suppliers'!$A$2:$A$5720,$A739)</f>
        <v>0</v>
      </c>
      <c r="K739" s="24">
        <f>SUMIFS('Inst. by Framework &amp; Suppliers'!K$2:K$5720,'Inst. by Framework &amp; Suppliers'!$B$2:$B$5720,$B$2:$B$5336,'Inst. by Framework &amp; Suppliers'!$A$2:$A$5720,$A739)</f>
        <v>0</v>
      </c>
      <c r="L739" s="23">
        <f t="shared" si="55"/>
        <v>0</v>
      </c>
      <c r="M739" s="1592">
        <f>SUMIFS('South West Spends'!$AH$1:$AH$5018,'South West Spends'!$A$1:$A$5018,'Institution by Framework Totals'!B739,'South West Spends'!$C$1:$C$5018,'Institution by Framework Totals'!A739)</f>
        <v>0</v>
      </c>
      <c r="N739" s="1592">
        <f t="shared" si="56"/>
        <v>0</v>
      </c>
      <c r="O739" s="1592">
        <f t="shared" si="57"/>
        <v>0</v>
      </c>
      <c r="P739" s="1592">
        <f t="shared" si="58"/>
        <v>0</v>
      </c>
      <c r="Q739" s="14">
        <f t="shared" si="59"/>
        <v>0</v>
      </c>
    </row>
    <row r="740" spans="1:17" x14ac:dyDescent="0.2">
      <c r="A740" s="26" t="s">
        <v>147</v>
      </c>
      <c r="B740" s="27" t="s">
        <v>23</v>
      </c>
      <c r="C740" s="141">
        <f>VLOOKUP(B740,'Admin Fees.'!$A$1:$C$46,2,FALSE)</f>
        <v>1.4999999999999999E-2</v>
      </c>
      <c r="D740" s="506">
        <f>SUMIFS('Inst. by Framework &amp; Suppliers'!$D$2:$D$5720,'Inst. by Framework &amp; Suppliers'!$A$2:$A$5720,$A740,'Inst. by Framework &amp; Suppliers'!$B$2:$B$5720,$B740)</f>
        <v>9002.6500639599999</v>
      </c>
      <c r="E740" s="507">
        <f>SUMIFS('Inst. by Framework &amp; Suppliers'!$E$2:$E$5720,'Inst. by Framework &amp; Suppliers'!$A$2:$A$5720,$A740,'Inst. by Framework &amp; Suppliers'!$B$2:$B$5720,$B740)</f>
        <v>7472.6600495499988</v>
      </c>
      <c r="F740" s="507">
        <f>SUMIFS('Inst. by Framework &amp; Suppliers'!F$2:F$5720,'Inst. by Framework &amp; Suppliers'!$B$2:$B$5720,$B$2:$B$5336,'Inst. by Framework &amp; Suppliers'!$A$2:$A$5720,$A740)</f>
        <v>7565.9900608999997</v>
      </c>
      <c r="G740" s="882">
        <f>SUMIFS('Inst. by Framework &amp; Suppliers'!G$2:G$5720,'Inst. by Framework &amp; Suppliers'!$B$2:$B$5720,$B$2:$B$5336,'Inst. by Framework &amp; Suppliers'!$A$2:$A$5720,$A740)</f>
        <v>3103.9500066000001</v>
      </c>
      <c r="H740" s="1444">
        <f>SUMIFS('Inst. by Framework &amp; Suppliers'!H$2:H$5720,'Inst. by Framework &amp; Suppliers'!$B$2:$B$5720,$B$2:$B$5336,'Inst. by Framework &amp; Suppliers'!$A$2:$A$5720,$A740)</f>
        <v>0</v>
      </c>
      <c r="I740" s="1445">
        <f>SUMIFS('Inst. by Framework &amp; Suppliers'!I$2:I$5720,'Inst. by Framework &amp; Suppliers'!$B$2:$B$5720,$B$2:$B$5336,'Inst. by Framework &amp; Suppliers'!$A$2:$A$5720,$A740)</f>
        <v>0</v>
      </c>
      <c r="J740" s="1446">
        <f>SUMIFS('Inst. by Framework &amp; Suppliers'!J$2:J$5720,'Inst. by Framework &amp; Suppliers'!$B$2:$B$5720,$B$2:$B$5336,'Inst. by Framework &amp; Suppliers'!$A$2:$A$5720,$A740)</f>
        <v>0</v>
      </c>
      <c r="K740" s="24">
        <f>SUMIFS('Inst. by Framework &amp; Suppliers'!K$2:K$5720,'Inst. by Framework &amp; Suppliers'!$B$2:$B$5720,$B$2:$B$5336,'Inst. by Framework &amp; Suppliers'!$A$2:$A$5720,$A740)</f>
        <v>0</v>
      </c>
      <c r="L740" s="23">
        <f t="shared" si="55"/>
        <v>0</v>
      </c>
      <c r="M740" s="1592">
        <f>SUMIFS('South West Spends'!$AH$1:$AH$5018,'South West Spends'!$A$1:$A$5018,'Institution by Framework Totals'!B740,'South West Spends'!$C$1:$C$5018,'Institution by Framework Totals'!A740)</f>
        <v>0</v>
      </c>
      <c r="N740" s="1592">
        <f t="shared" si="56"/>
        <v>0</v>
      </c>
      <c r="O740" s="1592">
        <f t="shared" si="57"/>
        <v>0</v>
      </c>
      <c r="P740" s="1592">
        <f t="shared" si="58"/>
        <v>0</v>
      </c>
      <c r="Q740" s="14">
        <f t="shared" si="59"/>
        <v>0</v>
      </c>
    </row>
    <row r="741" spans="1:17" x14ac:dyDescent="0.2">
      <c r="A741" s="26" t="s">
        <v>139</v>
      </c>
      <c r="B741" s="27" t="s">
        <v>230</v>
      </c>
      <c r="C741" s="141">
        <f>VLOOKUP(B741,'Admin Fees.'!$A$1:$C$46,2,FALSE)</f>
        <v>0.01</v>
      </c>
      <c r="D741" s="506">
        <f>SUMIFS('Inst. by Framework &amp; Suppliers'!$D$2:$D$5720,'Inst. by Framework &amp; Suppliers'!$A$2:$A$5720,$A741,'Inst. by Framework &amp; Suppliers'!$B$2:$B$5720,$B741)</f>
        <v>0</v>
      </c>
      <c r="E741" s="507">
        <f>SUMIFS('Inst. by Framework &amp; Suppliers'!$E$2:$E$5720,'Inst. by Framework &amp; Suppliers'!$A$2:$A$5720,$A741,'Inst. by Framework &amp; Suppliers'!$B$2:$B$5720,$B741)</f>
        <v>0</v>
      </c>
      <c r="F741" s="507">
        <f>SUMIFS('Inst. by Framework &amp; Suppliers'!F$2:F$5720,'Inst. by Framework &amp; Suppliers'!$B$2:$B$5720,$B$2:$B$5336,'Inst. by Framework &amp; Suppliers'!$A$2:$A$5720,$A741)</f>
        <v>0</v>
      </c>
      <c r="G741" s="882">
        <f>SUMIFS('Inst. by Framework &amp; Suppliers'!G$2:G$5720,'Inst. by Framework &amp; Suppliers'!$B$2:$B$5720,$B$2:$B$5336,'Inst. by Framework &amp; Suppliers'!$A$2:$A$5720,$A741)</f>
        <v>16427.63</v>
      </c>
      <c r="H741" s="1444">
        <f>SUMIFS('Inst. by Framework &amp; Suppliers'!H$2:H$5720,'Inst. by Framework &amp; Suppliers'!$B$2:$B$5720,$B$2:$B$5336,'Inst. by Framework &amp; Suppliers'!$A$2:$A$5720,$A741)</f>
        <v>22772.95</v>
      </c>
      <c r="I741" s="1445">
        <f>SUMIFS('Inst. by Framework &amp; Suppliers'!I$2:I$5720,'Inst. by Framework &amp; Suppliers'!$B$2:$B$5720,$B$2:$B$5336,'Inst. by Framework &amp; Suppliers'!$A$2:$A$5720,$A741)</f>
        <v>25507.33</v>
      </c>
      <c r="J741" s="1446">
        <f>SUMIFS('Inst. by Framework &amp; Suppliers'!J$2:J$5720,'Inst. by Framework &amp; Suppliers'!$B$2:$B$5720,$B$2:$B$5336,'Inst. by Framework &amp; Suppliers'!$A$2:$A$5720,$A741)</f>
        <v>2926.41</v>
      </c>
      <c r="K741" s="24">
        <f>SUMIFS('Inst. by Framework &amp; Suppliers'!K$2:K$5720,'Inst. by Framework &amp; Suppliers'!$B$2:$B$5720,$B$2:$B$5336,'Inst. by Framework &amp; Suppliers'!$A$2:$A$5720,$A741)</f>
        <v>8417.9699999999993</v>
      </c>
      <c r="L741" s="23">
        <f t="shared" si="55"/>
        <v>39.506535</v>
      </c>
      <c r="M741" s="1592">
        <f>SUMIFS('South West Spends'!$AH$1:$AH$5018,'South West Spends'!$A$1:$A$5018,'Institution by Framework Totals'!B741,'South West Spends'!$C$1:$C$5018,'Institution by Framework Totals'!A741)</f>
        <v>5491.5599999999995</v>
      </c>
      <c r="N741" s="1592">
        <f t="shared" si="56"/>
        <v>54.915599999999998</v>
      </c>
      <c r="O741" s="1592">
        <f t="shared" si="57"/>
        <v>2926.41</v>
      </c>
      <c r="P741" s="1592">
        <f t="shared" si="58"/>
        <v>39.506535</v>
      </c>
      <c r="Q741" s="14">
        <f t="shared" si="59"/>
        <v>94.422134999999997</v>
      </c>
    </row>
    <row r="742" spans="1:17" x14ac:dyDescent="0.2">
      <c r="A742" s="26" t="s">
        <v>141</v>
      </c>
      <c r="B742" s="27" t="s">
        <v>230</v>
      </c>
      <c r="C742" s="141">
        <f>VLOOKUP(B742,'Admin Fees.'!$A$1:$C$46,2,FALSE)</f>
        <v>0.01</v>
      </c>
      <c r="D742" s="506">
        <f>SUMIFS('Inst. by Framework &amp; Suppliers'!$D$2:$D$5720,'Inst. by Framework &amp; Suppliers'!$A$2:$A$5720,$A742,'Inst. by Framework &amp; Suppliers'!$B$2:$B$5720,$B742)</f>
        <v>0</v>
      </c>
      <c r="E742" s="507">
        <f>SUMIFS('Inst. by Framework &amp; Suppliers'!$E$2:$E$5720,'Inst. by Framework &amp; Suppliers'!$A$2:$A$5720,$A742,'Inst. by Framework &amp; Suppliers'!$B$2:$B$5720,$B742)</f>
        <v>0</v>
      </c>
      <c r="F742" s="507">
        <f>SUMIFS('Inst. by Framework &amp; Suppliers'!F$2:F$5720,'Inst. by Framework &amp; Suppliers'!$B$2:$B$5720,$B$2:$B$5336,'Inst. by Framework &amp; Suppliers'!$A$2:$A$5720,$A742)</f>
        <v>0</v>
      </c>
      <c r="G742" s="882">
        <f>SUMIFS('Inst. by Framework &amp; Suppliers'!G$2:G$5720,'Inst. by Framework &amp; Suppliers'!$B$2:$B$5720,$B$2:$B$5336,'Inst. by Framework &amp; Suppliers'!$A$2:$A$5720,$A742)</f>
        <v>34402.01</v>
      </c>
      <c r="H742" s="1444">
        <f>SUMIFS('Inst. by Framework &amp; Suppliers'!H$2:H$5720,'Inst. by Framework &amp; Suppliers'!$B$2:$B$5720,$B$2:$B$5336,'Inst. by Framework &amp; Suppliers'!$A$2:$A$5720,$A742)</f>
        <v>54832.350000000006</v>
      </c>
      <c r="I742" s="1445">
        <f>SUMIFS('Inst. by Framework &amp; Suppliers'!I$2:I$5720,'Inst. by Framework &amp; Suppliers'!$B$2:$B$5720,$B$2:$B$5336,'Inst. by Framework &amp; Suppliers'!$A$2:$A$5720,$A742)</f>
        <v>56257.56</v>
      </c>
      <c r="J742" s="1446">
        <f>SUMIFS('Inst. by Framework &amp; Suppliers'!J$2:J$5720,'Inst. by Framework &amp; Suppliers'!$B$2:$B$5720,$B$2:$B$5336,'Inst. by Framework &amp; Suppliers'!$A$2:$A$5720,$A742)</f>
        <v>6551.9500000000007</v>
      </c>
      <c r="K742" s="24">
        <f>SUMIFS('Inst. by Framework &amp; Suppliers'!K$2:K$5720,'Inst. by Framework &amp; Suppliers'!$B$2:$B$5720,$B$2:$B$5336,'Inst. by Framework &amp; Suppliers'!$A$2:$A$5720,$A742)</f>
        <v>18771.03</v>
      </c>
      <c r="L742" s="23">
        <f t="shared" si="55"/>
        <v>88.451325000000026</v>
      </c>
      <c r="M742" s="1592">
        <f>SUMIFS('South West Spends'!$AH$1:$AH$5018,'South West Spends'!$A$1:$A$5018,'Institution by Framework Totals'!B742,'South West Spends'!$C$1:$C$5018,'Institution by Framework Totals'!A742)</f>
        <v>12219.08</v>
      </c>
      <c r="N742" s="1592">
        <f t="shared" si="56"/>
        <v>122.1908</v>
      </c>
      <c r="O742" s="1592">
        <f t="shared" si="57"/>
        <v>6551.9499999999989</v>
      </c>
      <c r="P742" s="1592">
        <f t="shared" si="58"/>
        <v>88.451324999999997</v>
      </c>
      <c r="Q742" s="14">
        <f t="shared" si="59"/>
        <v>210.64212499999999</v>
      </c>
    </row>
    <row r="743" spans="1:17" x14ac:dyDescent="0.2">
      <c r="A743" s="26" t="s">
        <v>143</v>
      </c>
      <c r="B743" s="27" t="s">
        <v>230</v>
      </c>
      <c r="C743" s="141">
        <f>VLOOKUP(B743,'Admin Fees.'!$A$1:$C$46,2,FALSE)</f>
        <v>0.01</v>
      </c>
      <c r="D743" s="506">
        <f>SUMIFS('Inst. by Framework &amp; Suppliers'!$D$2:$D$5720,'Inst. by Framework &amp; Suppliers'!$A$2:$A$5720,$A743,'Inst. by Framework &amp; Suppliers'!$B$2:$B$5720,$B743)</f>
        <v>0</v>
      </c>
      <c r="E743" s="507">
        <f>SUMIFS('Inst. by Framework &amp; Suppliers'!$E$2:$E$5720,'Inst. by Framework &amp; Suppliers'!$A$2:$A$5720,$A743,'Inst. by Framework &amp; Suppliers'!$B$2:$B$5720,$B743)</f>
        <v>0</v>
      </c>
      <c r="F743" s="507">
        <f>SUMIFS('Inst. by Framework &amp; Suppliers'!F$2:F$5720,'Inst. by Framework &amp; Suppliers'!$B$2:$B$5720,$B$2:$B$5336,'Inst. by Framework &amp; Suppliers'!$A$2:$A$5720,$A743)</f>
        <v>0</v>
      </c>
      <c r="G743" s="882">
        <f>SUMIFS('Inst. by Framework &amp; Suppliers'!G$2:G$5720,'Inst. by Framework &amp; Suppliers'!$B$2:$B$5720,$B$2:$B$5336,'Inst. by Framework &amp; Suppliers'!$A$2:$A$5720,$A743)</f>
        <v>44807.7</v>
      </c>
      <c r="H743" s="1444">
        <f>SUMIFS('Inst. by Framework &amp; Suppliers'!H$2:H$5720,'Inst. by Framework &amp; Suppliers'!$B$2:$B$5720,$B$2:$B$5336,'Inst. by Framework &amp; Suppliers'!$A$2:$A$5720,$A743)</f>
        <v>110404.14</v>
      </c>
      <c r="I743" s="1445">
        <f>SUMIFS('Inst. by Framework &amp; Suppliers'!I$2:I$5720,'Inst. by Framework &amp; Suppliers'!$B$2:$B$5720,$B$2:$B$5336,'Inst. by Framework &amp; Suppliers'!$A$2:$A$5720,$A743)</f>
        <v>0</v>
      </c>
      <c r="J743" s="1446">
        <f>SUMIFS('Inst. by Framework &amp; Suppliers'!J$2:J$5720,'Inst. by Framework &amp; Suppliers'!$B$2:$B$5720,$B$2:$B$5336,'Inst. by Framework &amp; Suppliers'!$A$2:$A$5720,$A743)</f>
        <v>0</v>
      </c>
      <c r="K743" s="24">
        <f>SUMIFS('Inst. by Framework &amp; Suppliers'!K$2:K$5720,'Inst. by Framework &amp; Suppliers'!$B$2:$B$5720,$B$2:$B$5336,'Inst. by Framework &amp; Suppliers'!$A$2:$A$5720,$A743)</f>
        <v>0</v>
      </c>
      <c r="L743" s="23">
        <f t="shared" si="55"/>
        <v>0</v>
      </c>
      <c r="M743" s="1592">
        <f>SUMIFS('South West Spends'!$AH$1:$AH$5018,'South West Spends'!$A$1:$A$5018,'Institution by Framework Totals'!B743,'South West Spends'!$C$1:$C$5018,'Institution by Framework Totals'!A743)</f>
        <v>0</v>
      </c>
      <c r="N743" s="1592">
        <f t="shared" si="56"/>
        <v>0</v>
      </c>
      <c r="O743" s="1592">
        <f t="shared" si="57"/>
        <v>0</v>
      </c>
      <c r="P743" s="1592">
        <f t="shared" si="58"/>
        <v>0</v>
      </c>
      <c r="Q743" s="14">
        <f t="shared" si="59"/>
        <v>0</v>
      </c>
    </row>
    <row r="744" spans="1:17" x14ac:dyDescent="0.2">
      <c r="A744" s="26" t="s">
        <v>144</v>
      </c>
      <c r="B744" s="27" t="s">
        <v>230</v>
      </c>
      <c r="C744" s="141">
        <f>VLOOKUP(B744,'Admin Fees.'!$A$1:$C$46,2,FALSE)</f>
        <v>0.01</v>
      </c>
      <c r="D744" s="506">
        <f>SUMIFS('Inst. by Framework &amp; Suppliers'!$D$2:$D$5720,'Inst. by Framework &amp; Suppliers'!$A$2:$A$5720,$A744,'Inst. by Framework &amp; Suppliers'!$B$2:$B$5720,$B744)</f>
        <v>0</v>
      </c>
      <c r="E744" s="507">
        <f>SUMIFS('Inst. by Framework &amp; Suppliers'!$E$2:$E$5720,'Inst. by Framework &amp; Suppliers'!$A$2:$A$5720,$A744,'Inst. by Framework &amp; Suppliers'!$B$2:$B$5720,$B744)</f>
        <v>0</v>
      </c>
      <c r="F744" s="507">
        <f>SUMIFS('Inst. by Framework &amp; Suppliers'!F$2:F$5720,'Inst. by Framework &amp; Suppliers'!$B$2:$B$5720,$B$2:$B$5336,'Inst. by Framework &amp; Suppliers'!$A$2:$A$5720,$A744)</f>
        <v>0</v>
      </c>
      <c r="G744" s="882">
        <f>SUMIFS('Inst. by Framework &amp; Suppliers'!G$2:G$5720,'Inst. by Framework &amp; Suppliers'!$B$2:$B$5720,$B$2:$B$5336,'Inst. by Framework &amp; Suppliers'!$A$2:$A$5720,$A744)</f>
        <v>76422.350000000006</v>
      </c>
      <c r="H744" s="1444">
        <f>SUMIFS('Inst. by Framework &amp; Suppliers'!H$2:H$5720,'Inst. by Framework &amp; Suppliers'!$B$2:$B$5720,$B$2:$B$5336,'Inst. by Framework &amp; Suppliers'!$A$2:$A$5720,$A744)</f>
        <v>34334.58</v>
      </c>
      <c r="I744" s="1445">
        <f>SUMIFS('Inst. by Framework &amp; Suppliers'!I$2:I$5720,'Inst. by Framework &amp; Suppliers'!$B$2:$B$5720,$B$2:$B$5336,'Inst. by Framework &amp; Suppliers'!$A$2:$A$5720,$A744)</f>
        <v>143069.84</v>
      </c>
      <c r="J744" s="1446">
        <f>SUMIFS('Inst. by Framework &amp; Suppliers'!J$2:J$5720,'Inst. by Framework &amp; Suppliers'!$B$2:$B$5720,$B$2:$B$5336,'Inst. by Framework &amp; Suppliers'!$A$2:$A$5720,$A744)</f>
        <v>35688.089999999997</v>
      </c>
      <c r="K744" s="24">
        <f>SUMIFS('Inst. by Framework &amp; Suppliers'!K$2:K$5720,'Inst. by Framework &amp; Suppliers'!$B$2:$B$5720,$B$2:$B$5336,'Inst. by Framework &amp; Suppliers'!$A$2:$A$5720,$A744)</f>
        <v>68449</v>
      </c>
      <c r="L744" s="23">
        <f t="shared" si="55"/>
        <v>481.78921500000001</v>
      </c>
      <c r="M744" s="1592">
        <f>SUMIFS('South West Spends'!$AH$1:$AH$5018,'South West Spends'!$A$1:$A$5018,'Institution by Framework Totals'!B744,'South West Spends'!$C$1:$C$5018,'Institution by Framework Totals'!A744)</f>
        <v>32760.910000000003</v>
      </c>
      <c r="N744" s="1592">
        <f t="shared" si="56"/>
        <v>327.60910000000007</v>
      </c>
      <c r="O744" s="1592">
        <f t="shared" si="57"/>
        <v>35688.089999999997</v>
      </c>
      <c r="P744" s="1592">
        <f t="shared" si="58"/>
        <v>481.78921500000001</v>
      </c>
      <c r="Q744" s="14">
        <f t="shared" si="59"/>
        <v>809.39831500000014</v>
      </c>
    </row>
    <row r="745" spans="1:17" x14ac:dyDescent="0.2">
      <c r="A745" s="26" t="s">
        <v>145</v>
      </c>
      <c r="B745" s="27" t="s">
        <v>230</v>
      </c>
      <c r="C745" s="141">
        <f>VLOOKUP(B745,'Admin Fees.'!$A$1:$C$46,2,FALSE)</f>
        <v>0.01</v>
      </c>
      <c r="D745" s="506">
        <f>SUMIFS('Inst. by Framework &amp; Suppliers'!$D$2:$D$5720,'Inst. by Framework &amp; Suppliers'!$A$2:$A$5720,$A745,'Inst. by Framework &amp; Suppliers'!$B$2:$B$5720,$B745)</f>
        <v>0</v>
      </c>
      <c r="E745" s="507">
        <f>SUMIFS('Inst. by Framework &amp; Suppliers'!$E$2:$E$5720,'Inst. by Framework &amp; Suppliers'!$A$2:$A$5720,$A745,'Inst. by Framework &amp; Suppliers'!$B$2:$B$5720,$B745)</f>
        <v>0</v>
      </c>
      <c r="F745" s="507">
        <f>SUMIFS('Inst. by Framework &amp; Suppliers'!F$2:F$5720,'Inst. by Framework &amp; Suppliers'!$B$2:$B$5720,$B$2:$B$5336,'Inst. by Framework &amp; Suppliers'!$A$2:$A$5720,$A745)</f>
        <v>0</v>
      </c>
      <c r="G745" s="882">
        <f>SUMIFS('Inst. by Framework &amp; Suppliers'!G$2:G$5720,'Inst. by Framework &amp; Suppliers'!$B$2:$B$5720,$B$2:$B$5336,'Inst. by Framework &amp; Suppliers'!$A$2:$A$5720,$A745)</f>
        <v>45660.240000000005</v>
      </c>
      <c r="H745" s="1444">
        <f>SUMIFS('Inst. by Framework &amp; Suppliers'!H$2:H$5720,'Inst. by Framework &amp; Suppliers'!$B$2:$B$5720,$B$2:$B$5336,'Inst. by Framework &amp; Suppliers'!$A$2:$A$5720,$A745)</f>
        <v>83827.649999999994</v>
      </c>
      <c r="I745" s="1445">
        <f>SUMIFS('Inst. by Framework &amp; Suppliers'!I$2:I$5720,'Inst. by Framework &amp; Suppliers'!$B$2:$B$5720,$B$2:$B$5336,'Inst. by Framework &amp; Suppliers'!$A$2:$A$5720,$A745)</f>
        <v>83410.77</v>
      </c>
      <c r="J745" s="1446">
        <f>SUMIFS('Inst. by Framework &amp; Suppliers'!J$2:J$5720,'Inst. by Framework &amp; Suppliers'!$B$2:$B$5720,$B$2:$B$5336,'Inst. by Framework &amp; Suppliers'!$A$2:$A$5720,$A745)</f>
        <v>13976.220000000001</v>
      </c>
      <c r="K745" s="24">
        <f>SUMIFS('Inst. by Framework &amp; Suppliers'!K$2:K$5720,'Inst. by Framework &amp; Suppliers'!$B$2:$B$5720,$B$2:$B$5336,'Inst. by Framework &amp; Suppliers'!$A$2:$A$5720,$A745)</f>
        <v>30182.9</v>
      </c>
      <c r="L745" s="23">
        <f t="shared" si="55"/>
        <v>188.67897000000005</v>
      </c>
      <c r="M745" s="1592">
        <f>SUMIFS('South West Spends'!$AH$1:$AH$5018,'South West Spends'!$A$1:$A$5018,'Institution by Framework Totals'!B745,'South West Spends'!$C$1:$C$5018,'Institution by Framework Totals'!A745)</f>
        <v>16206.68</v>
      </c>
      <c r="N745" s="1592">
        <f t="shared" si="56"/>
        <v>162.0668</v>
      </c>
      <c r="O745" s="1592">
        <f t="shared" si="57"/>
        <v>13976.220000000001</v>
      </c>
      <c r="P745" s="1592">
        <f t="shared" si="58"/>
        <v>188.67897000000005</v>
      </c>
      <c r="Q745" s="14">
        <f t="shared" si="59"/>
        <v>350.74577000000005</v>
      </c>
    </row>
    <row r="746" spans="1:17" x14ac:dyDescent="0.2">
      <c r="A746" s="26" t="s">
        <v>146</v>
      </c>
      <c r="B746" s="27" t="s">
        <v>230</v>
      </c>
      <c r="C746" s="141">
        <f>VLOOKUP(B746,'Admin Fees.'!$A$1:$C$46,2,FALSE)</f>
        <v>0.01</v>
      </c>
      <c r="D746" s="506">
        <f>SUMIFS('Inst. by Framework &amp; Suppliers'!$D$2:$D$5720,'Inst. by Framework &amp; Suppliers'!$A$2:$A$5720,$A746,'Inst. by Framework &amp; Suppliers'!$B$2:$B$5720,$B746)</f>
        <v>0</v>
      </c>
      <c r="E746" s="507">
        <f>SUMIFS('Inst. by Framework &amp; Suppliers'!$E$2:$E$5720,'Inst. by Framework &amp; Suppliers'!$A$2:$A$5720,$A746,'Inst. by Framework &amp; Suppliers'!$B$2:$B$5720,$B746)</f>
        <v>0</v>
      </c>
      <c r="F746" s="507">
        <f>SUMIFS('Inst. by Framework &amp; Suppliers'!F$2:F$5720,'Inst. by Framework &amp; Suppliers'!$B$2:$B$5720,$B$2:$B$5336,'Inst. by Framework &amp; Suppliers'!$A$2:$A$5720,$A746)</f>
        <v>0</v>
      </c>
      <c r="G746" s="882">
        <f>SUMIFS('Inst. by Framework &amp; Suppliers'!G$2:G$5720,'Inst. by Framework &amp; Suppliers'!$B$2:$B$5720,$B$2:$B$5336,'Inst. by Framework &amp; Suppliers'!$A$2:$A$5720,$A746)</f>
        <v>24399.98</v>
      </c>
      <c r="H746" s="1444">
        <f>SUMIFS('Inst. by Framework &amp; Suppliers'!H$2:H$5720,'Inst. by Framework &amp; Suppliers'!$B$2:$B$5720,$B$2:$B$5336,'Inst. by Framework &amp; Suppliers'!$A$2:$A$5720,$A746)</f>
        <v>43156.12</v>
      </c>
      <c r="I746" s="1445">
        <f>SUMIFS('Inst. by Framework &amp; Suppliers'!I$2:I$5720,'Inst. by Framework &amp; Suppliers'!$B$2:$B$5720,$B$2:$B$5336,'Inst. by Framework &amp; Suppliers'!$A$2:$A$5720,$A746)</f>
        <v>47002.080000000002</v>
      </c>
      <c r="J746" s="1446">
        <f>SUMIFS('Inst. by Framework &amp; Suppliers'!J$2:J$5720,'Inst. by Framework &amp; Suppliers'!$B$2:$B$5720,$B$2:$B$5336,'Inst. by Framework &amp; Suppliers'!$A$2:$A$5720,$A746)</f>
        <v>7142.67</v>
      </c>
      <c r="K746" s="24">
        <f>SUMIFS('Inst. by Framework &amp; Suppliers'!K$2:K$5720,'Inst. by Framework &amp; Suppliers'!$B$2:$B$5720,$B$2:$B$5336,'Inst. by Framework &amp; Suppliers'!$A$2:$A$5720,$A746)</f>
        <v>14390.98</v>
      </c>
      <c r="L746" s="23">
        <f t="shared" si="55"/>
        <v>96.426045000000016</v>
      </c>
      <c r="M746" s="1592">
        <f>SUMIFS('South West Spends'!$AH$1:$AH$5018,'South West Spends'!$A$1:$A$5018,'Institution by Framework Totals'!B746,'South West Spends'!$C$1:$C$5018,'Institution by Framework Totals'!A746)</f>
        <v>7248.31</v>
      </c>
      <c r="N746" s="1592">
        <f t="shared" si="56"/>
        <v>72.483100000000007</v>
      </c>
      <c r="O746" s="1592">
        <f t="shared" si="57"/>
        <v>7142.6699999999992</v>
      </c>
      <c r="P746" s="1592">
        <f t="shared" si="58"/>
        <v>96.426045000000002</v>
      </c>
      <c r="Q746" s="14">
        <f t="shared" si="59"/>
        <v>168.90914500000002</v>
      </c>
    </row>
    <row r="747" spans="1:17" x14ac:dyDescent="0.2">
      <c r="A747" s="26" t="s">
        <v>125</v>
      </c>
      <c r="B747" s="27" t="s">
        <v>26</v>
      </c>
      <c r="C747" s="141">
        <f>VLOOKUP(B747,'Admin Fees.'!$A$1:$C$46,2,FALSE)</f>
        <v>5.0000000000000001E-3</v>
      </c>
      <c r="D747" s="506">
        <f>SUMIFS('Inst. by Framework &amp; Suppliers'!$D$2:$D$5720,'Inst. by Framework &amp; Suppliers'!$A$2:$A$5720,$A747,'Inst. by Framework &amp; Suppliers'!$B$2:$B$5720,$B747)</f>
        <v>17865.36</v>
      </c>
      <c r="E747" s="507">
        <f>SUMIFS('Inst. by Framework &amp; Suppliers'!$E$2:$E$5720,'Inst. by Framework &amp; Suppliers'!$A$2:$A$5720,$A747,'Inst. by Framework &amp; Suppliers'!$B$2:$B$5720,$B747)</f>
        <v>3836.5999999999995</v>
      </c>
      <c r="F747" s="507">
        <f>SUMIFS('Inst. by Framework &amp; Suppliers'!F$2:F$5720,'Inst. by Framework &amp; Suppliers'!$B$2:$B$5720,$B$2:$B$5336,'Inst. by Framework &amp; Suppliers'!$A$2:$A$5720,$A747)</f>
        <v>0</v>
      </c>
      <c r="G747" s="882">
        <f>SUMIFS('Inst. by Framework &amp; Suppliers'!G$2:G$5720,'Inst. by Framework &amp; Suppliers'!$B$2:$B$5720,$B$2:$B$5336,'Inst. by Framework &amp; Suppliers'!$A$2:$A$5720,$A747)</f>
        <v>0</v>
      </c>
      <c r="H747" s="1444">
        <f>SUMIFS('Inst. by Framework &amp; Suppliers'!H$2:H$5720,'Inst. by Framework &amp; Suppliers'!$B$2:$B$5720,$B$2:$B$5336,'Inst. by Framework &amp; Suppliers'!$A$2:$A$5720,$A747)</f>
        <v>0</v>
      </c>
      <c r="I747" s="1445">
        <f>SUMIFS('Inst. by Framework &amp; Suppliers'!I$2:I$5720,'Inst. by Framework &amp; Suppliers'!$B$2:$B$5720,$B$2:$B$5336,'Inst. by Framework &amp; Suppliers'!$A$2:$A$5720,$A747)</f>
        <v>0</v>
      </c>
      <c r="J747" s="1446">
        <f>SUMIFS('Inst. by Framework &amp; Suppliers'!J$2:J$5720,'Inst. by Framework &amp; Suppliers'!$B$2:$B$5720,$B$2:$B$5336,'Inst. by Framework &amp; Suppliers'!$A$2:$A$5720,$A747)</f>
        <v>0</v>
      </c>
      <c r="K747" s="24">
        <f>SUMIFS('Inst. by Framework &amp; Suppliers'!K$2:K$5720,'Inst. by Framework &amp; Suppliers'!$B$2:$B$5720,$B$2:$B$5336,'Inst. by Framework &amp; Suppliers'!$A$2:$A$5720,$A747)</f>
        <v>0</v>
      </c>
      <c r="L747" s="23">
        <f t="shared" si="55"/>
        <v>0</v>
      </c>
      <c r="M747" s="1592">
        <f>SUMIFS('South West Spends'!$AH$1:$AH$5018,'South West Spends'!$A$1:$A$5018,'Institution by Framework Totals'!B747,'South West Spends'!$C$1:$C$5018,'Institution by Framework Totals'!A747)</f>
        <v>0</v>
      </c>
      <c r="N747" s="1592">
        <f t="shared" si="56"/>
        <v>0</v>
      </c>
      <c r="O747" s="1592">
        <f t="shared" si="57"/>
        <v>0</v>
      </c>
      <c r="P747" s="1592">
        <f t="shared" si="58"/>
        <v>0</v>
      </c>
      <c r="Q747" s="14">
        <f t="shared" si="59"/>
        <v>0</v>
      </c>
    </row>
    <row r="748" spans="1:17" x14ac:dyDescent="0.2">
      <c r="A748" s="26" t="s">
        <v>126</v>
      </c>
      <c r="B748" s="27" t="s">
        <v>26</v>
      </c>
      <c r="C748" s="141">
        <f>VLOOKUP(B748,'Admin Fees.'!$A$1:$C$46,2,FALSE)</f>
        <v>5.0000000000000001E-3</v>
      </c>
      <c r="D748" s="506">
        <f>SUMIFS('Inst. by Framework &amp; Suppliers'!$D$2:$D$5720,'Inst. by Framework &amp; Suppliers'!$A$2:$A$5720,$A748,'Inst. by Framework &amp; Suppliers'!$B$2:$B$5720,$B748)</f>
        <v>26614.029999999995</v>
      </c>
      <c r="E748" s="507">
        <f>SUMIFS('Inst. by Framework &amp; Suppliers'!$E$2:$E$5720,'Inst. by Framework &amp; Suppliers'!$A$2:$A$5720,$A748,'Inst. by Framework &amp; Suppliers'!$B$2:$B$5720,$B748)</f>
        <v>10317.279999999997</v>
      </c>
      <c r="F748" s="507">
        <f>SUMIFS('Inst. by Framework &amp; Suppliers'!F$2:F$5720,'Inst. by Framework &amp; Suppliers'!$B$2:$B$5720,$B$2:$B$5336,'Inst. by Framework &amp; Suppliers'!$A$2:$A$5720,$A748)</f>
        <v>0</v>
      </c>
      <c r="G748" s="882">
        <f>SUMIFS('Inst. by Framework &amp; Suppliers'!G$2:G$5720,'Inst. by Framework &amp; Suppliers'!$B$2:$B$5720,$B$2:$B$5336,'Inst. by Framework &amp; Suppliers'!$A$2:$A$5720,$A748)</f>
        <v>0</v>
      </c>
      <c r="H748" s="1444">
        <f>SUMIFS('Inst. by Framework &amp; Suppliers'!H$2:H$5720,'Inst. by Framework &amp; Suppliers'!$B$2:$B$5720,$B$2:$B$5336,'Inst. by Framework &amp; Suppliers'!$A$2:$A$5720,$A748)</f>
        <v>0</v>
      </c>
      <c r="I748" s="1445">
        <f>SUMIFS('Inst. by Framework &amp; Suppliers'!I$2:I$5720,'Inst. by Framework &amp; Suppliers'!$B$2:$B$5720,$B$2:$B$5336,'Inst. by Framework &amp; Suppliers'!$A$2:$A$5720,$A748)</f>
        <v>0</v>
      </c>
      <c r="J748" s="1446">
        <f>SUMIFS('Inst. by Framework &amp; Suppliers'!J$2:J$5720,'Inst. by Framework &amp; Suppliers'!$B$2:$B$5720,$B$2:$B$5336,'Inst. by Framework &amp; Suppliers'!$A$2:$A$5720,$A748)</f>
        <v>0</v>
      </c>
      <c r="K748" s="24">
        <f>SUMIFS('Inst. by Framework &amp; Suppliers'!K$2:K$5720,'Inst. by Framework &amp; Suppliers'!$B$2:$B$5720,$B$2:$B$5336,'Inst. by Framework &amp; Suppliers'!$A$2:$A$5720,$A748)</f>
        <v>0</v>
      </c>
      <c r="L748" s="23">
        <f t="shared" si="55"/>
        <v>0</v>
      </c>
      <c r="M748" s="1592">
        <f>SUMIFS('South West Spends'!$AH$1:$AH$5018,'South West Spends'!$A$1:$A$5018,'Institution by Framework Totals'!B748,'South West Spends'!$C$1:$C$5018,'Institution by Framework Totals'!A748)</f>
        <v>0</v>
      </c>
      <c r="N748" s="1592">
        <f t="shared" si="56"/>
        <v>0</v>
      </c>
      <c r="O748" s="1592">
        <f t="shared" si="57"/>
        <v>0</v>
      </c>
      <c r="P748" s="1592">
        <f t="shared" si="58"/>
        <v>0</v>
      </c>
      <c r="Q748" s="14">
        <f t="shared" si="59"/>
        <v>0</v>
      </c>
    </row>
    <row r="749" spans="1:17" x14ac:dyDescent="0.2">
      <c r="A749" s="26" t="s">
        <v>161</v>
      </c>
      <c r="B749" s="27" t="s">
        <v>26</v>
      </c>
      <c r="C749" s="141">
        <f>VLOOKUP(B749,'Admin Fees.'!$A$1:$C$46,2,FALSE)</f>
        <v>5.0000000000000001E-3</v>
      </c>
      <c r="D749" s="506">
        <f>SUMIFS('Inst. by Framework &amp; Suppliers'!$D$2:$D$5720,'Inst. by Framework &amp; Suppliers'!$A$2:$A$5720,$A749,'Inst. by Framework &amp; Suppliers'!$B$2:$B$5720,$B749)</f>
        <v>51364.25</v>
      </c>
      <c r="E749" s="507">
        <f>SUMIFS('Inst. by Framework &amp; Suppliers'!$E$2:$E$5720,'Inst. by Framework &amp; Suppliers'!$A$2:$A$5720,$A749,'Inst. by Framework &amp; Suppliers'!$B$2:$B$5720,$B749)</f>
        <v>14509.009999999984</v>
      </c>
      <c r="F749" s="507">
        <f>SUMIFS('Inst. by Framework &amp; Suppliers'!F$2:F$5720,'Inst. by Framework &amp; Suppliers'!$B$2:$B$5720,$B$2:$B$5336,'Inst. by Framework &amp; Suppliers'!$A$2:$A$5720,$A749)</f>
        <v>0</v>
      </c>
      <c r="G749" s="882">
        <f>SUMIFS('Inst. by Framework &amp; Suppliers'!G$2:G$5720,'Inst. by Framework &amp; Suppliers'!$B$2:$B$5720,$B$2:$B$5336,'Inst. by Framework &amp; Suppliers'!$A$2:$A$5720,$A749)</f>
        <v>0</v>
      </c>
      <c r="H749" s="1444">
        <f>SUMIFS('Inst. by Framework &amp; Suppliers'!H$2:H$5720,'Inst. by Framework &amp; Suppliers'!$B$2:$B$5720,$B$2:$B$5336,'Inst. by Framework &amp; Suppliers'!$A$2:$A$5720,$A749)</f>
        <v>0</v>
      </c>
      <c r="I749" s="1445">
        <f>SUMIFS('Inst. by Framework &amp; Suppliers'!I$2:I$5720,'Inst. by Framework &amp; Suppliers'!$B$2:$B$5720,$B$2:$B$5336,'Inst. by Framework &amp; Suppliers'!$A$2:$A$5720,$A749)</f>
        <v>0</v>
      </c>
      <c r="J749" s="1446">
        <f>SUMIFS('Inst. by Framework &amp; Suppliers'!J$2:J$5720,'Inst. by Framework &amp; Suppliers'!$B$2:$B$5720,$B$2:$B$5336,'Inst. by Framework &amp; Suppliers'!$A$2:$A$5720,$A749)</f>
        <v>0</v>
      </c>
      <c r="K749" s="24">
        <f>SUMIFS('Inst. by Framework &amp; Suppliers'!K$2:K$5720,'Inst. by Framework &amp; Suppliers'!$B$2:$B$5720,$B$2:$B$5336,'Inst. by Framework &amp; Suppliers'!$A$2:$A$5720,$A749)</f>
        <v>0</v>
      </c>
      <c r="L749" s="23">
        <f t="shared" si="55"/>
        <v>0</v>
      </c>
      <c r="M749" s="1592">
        <f>SUMIFS('South West Spends'!$AH$1:$AH$5018,'South West Spends'!$A$1:$A$5018,'Institution by Framework Totals'!B749,'South West Spends'!$C$1:$C$5018,'Institution by Framework Totals'!A749)</f>
        <v>0</v>
      </c>
      <c r="N749" s="1592">
        <f t="shared" si="56"/>
        <v>0</v>
      </c>
      <c r="O749" s="1592">
        <f t="shared" si="57"/>
        <v>0</v>
      </c>
      <c r="P749" s="1592">
        <f t="shared" si="58"/>
        <v>0</v>
      </c>
      <c r="Q749" s="14">
        <f t="shared" si="59"/>
        <v>0</v>
      </c>
    </row>
    <row r="750" spans="1:17" x14ac:dyDescent="0.2">
      <c r="A750" s="26" t="s">
        <v>131</v>
      </c>
      <c r="B750" s="27" t="s">
        <v>26</v>
      </c>
      <c r="C750" s="141">
        <f>VLOOKUP(B750,'Admin Fees.'!$A$1:$C$46,2,FALSE)</f>
        <v>5.0000000000000001E-3</v>
      </c>
      <c r="D750" s="506">
        <f>SUMIFS('Inst. by Framework &amp; Suppliers'!$D$2:$D$5720,'Inst. by Framework &amp; Suppliers'!$A$2:$A$5720,$A750,'Inst. by Framework &amp; Suppliers'!$B$2:$B$5720,$B750)</f>
        <v>33.879999999999953</v>
      </c>
      <c r="E750" s="507">
        <f>SUMIFS('Inst. by Framework &amp; Suppliers'!$E$2:$E$5720,'Inst. by Framework &amp; Suppliers'!$A$2:$A$5720,$A750,'Inst. by Framework &amp; Suppliers'!$B$2:$B$5720,$B750)</f>
        <v>0</v>
      </c>
      <c r="F750" s="507">
        <f>SUMIFS('Inst. by Framework &amp; Suppliers'!F$2:F$5720,'Inst. by Framework &amp; Suppliers'!$B$2:$B$5720,$B$2:$B$5336,'Inst. by Framework &amp; Suppliers'!$A$2:$A$5720,$A750)</f>
        <v>0</v>
      </c>
      <c r="G750" s="882">
        <f>SUMIFS('Inst. by Framework &amp; Suppliers'!G$2:G$5720,'Inst. by Framework &amp; Suppliers'!$B$2:$B$5720,$B$2:$B$5336,'Inst. by Framework &amp; Suppliers'!$A$2:$A$5720,$A750)</f>
        <v>0</v>
      </c>
      <c r="H750" s="1444">
        <f>SUMIFS('Inst. by Framework &amp; Suppliers'!H$2:H$5720,'Inst. by Framework &amp; Suppliers'!$B$2:$B$5720,$B$2:$B$5336,'Inst. by Framework &amp; Suppliers'!$A$2:$A$5720,$A750)</f>
        <v>0</v>
      </c>
      <c r="I750" s="1445">
        <f>SUMIFS('Inst. by Framework &amp; Suppliers'!I$2:I$5720,'Inst. by Framework &amp; Suppliers'!$B$2:$B$5720,$B$2:$B$5336,'Inst. by Framework &amp; Suppliers'!$A$2:$A$5720,$A750)</f>
        <v>0</v>
      </c>
      <c r="J750" s="1446">
        <f>SUMIFS('Inst. by Framework &amp; Suppliers'!J$2:J$5720,'Inst. by Framework &amp; Suppliers'!$B$2:$B$5720,$B$2:$B$5336,'Inst. by Framework &amp; Suppliers'!$A$2:$A$5720,$A750)</f>
        <v>0</v>
      </c>
      <c r="K750" s="24">
        <f>SUMIFS('Inst. by Framework &amp; Suppliers'!K$2:K$5720,'Inst. by Framework &amp; Suppliers'!$B$2:$B$5720,$B$2:$B$5336,'Inst. by Framework &amp; Suppliers'!$A$2:$A$5720,$A750)</f>
        <v>0</v>
      </c>
      <c r="L750" s="23">
        <f t="shared" si="55"/>
        <v>0</v>
      </c>
      <c r="M750" s="1592">
        <f>SUMIFS('South West Spends'!$AH$1:$AH$5018,'South West Spends'!$A$1:$A$5018,'Institution by Framework Totals'!B750,'South West Spends'!$C$1:$C$5018,'Institution by Framework Totals'!A750)</f>
        <v>0</v>
      </c>
      <c r="N750" s="1592">
        <f t="shared" si="56"/>
        <v>0</v>
      </c>
      <c r="O750" s="1592">
        <f t="shared" si="57"/>
        <v>0</v>
      </c>
      <c r="P750" s="1592">
        <f t="shared" si="58"/>
        <v>0</v>
      </c>
      <c r="Q750" s="14">
        <f t="shared" si="59"/>
        <v>0</v>
      </c>
    </row>
    <row r="751" spans="1:17" x14ac:dyDescent="0.2">
      <c r="A751" s="26" t="s">
        <v>135</v>
      </c>
      <c r="B751" s="27" t="s">
        <v>26</v>
      </c>
      <c r="C751" s="141">
        <f>VLOOKUP(B751,'Admin Fees.'!$A$1:$C$46,2,FALSE)</f>
        <v>5.0000000000000001E-3</v>
      </c>
      <c r="D751" s="506">
        <f>SUMIFS('Inst. by Framework &amp; Suppliers'!$D$2:$D$5720,'Inst. by Framework &amp; Suppliers'!$A$2:$A$5720,$A751,'Inst. by Framework &amp; Suppliers'!$B$2:$B$5720,$B751)</f>
        <v>11365.02</v>
      </c>
      <c r="E751" s="507">
        <f>SUMIFS('Inst. by Framework &amp; Suppliers'!$E$2:$E$5720,'Inst. by Framework &amp; Suppliers'!$A$2:$A$5720,$A751,'Inst. by Framework &amp; Suppliers'!$B$2:$B$5720,$B751)</f>
        <v>1138.7799999999997</v>
      </c>
      <c r="F751" s="507">
        <f>SUMIFS('Inst. by Framework &amp; Suppliers'!F$2:F$5720,'Inst. by Framework &amp; Suppliers'!$B$2:$B$5720,$B$2:$B$5336,'Inst. by Framework &amp; Suppliers'!$A$2:$A$5720,$A751)</f>
        <v>0</v>
      </c>
      <c r="G751" s="882">
        <f>SUMIFS('Inst. by Framework &amp; Suppliers'!G$2:G$5720,'Inst. by Framework &amp; Suppliers'!$B$2:$B$5720,$B$2:$B$5336,'Inst. by Framework &amp; Suppliers'!$A$2:$A$5720,$A751)</f>
        <v>0</v>
      </c>
      <c r="H751" s="1444">
        <f>SUMIFS('Inst. by Framework &amp; Suppliers'!H$2:H$5720,'Inst. by Framework &amp; Suppliers'!$B$2:$B$5720,$B$2:$B$5336,'Inst. by Framework &amp; Suppliers'!$A$2:$A$5720,$A751)</f>
        <v>0</v>
      </c>
      <c r="I751" s="1445">
        <f>SUMIFS('Inst. by Framework &amp; Suppliers'!I$2:I$5720,'Inst. by Framework &amp; Suppliers'!$B$2:$B$5720,$B$2:$B$5336,'Inst. by Framework &amp; Suppliers'!$A$2:$A$5720,$A751)</f>
        <v>0</v>
      </c>
      <c r="J751" s="1446">
        <f>SUMIFS('Inst. by Framework &amp; Suppliers'!J$2:J$5720,'Inst. by Framework &amp; Suppliers'!$B$2:$B$5720,$B$2:$B$5336,'Inst. by Framework &amp; Suppliers'!$A$2:$A$5720,$A751)</f>
        <v>0</v>
      </c>
      <c r="K751" s="24">
        <f>SUMIFS('Inst. by Framework &amp; Suppliers'!K$2:K$5720,'Inst. by Framework &amp; Suppliers'!$B$2:$B$5720,$B$2:$B$5336,'Inst. by Framework &amp; Suppliers'!$A$2:$A$5720,$A751)</f>
        <v>0</v>
      </c>
      <c r="L751" s="23">
        <f t="shared" si="55"/>
        <v>0</v>
      </c>
      <c r="M751" s="1592">
        <f>SUMIFS('South West Spends'!$AH$1:$AH$5018,'South West Spends'!$A$1:$A$5018,'Institution by Framework Totals'!B751,'South West Spends'!$C$1:$C$5018,'Institution by Framework Totals'!A751)</f>
        <v>0</v>
      </c>
      <c r="N751" s="1592">
        <f t="shared" si="56"/>
        <v>0</v>
      </c>
      <c r="O751" s="1592">
        <f t="shared" si="57"/>
        <v>0</v>
      </c>
      <c r="P751" s="1592">
        <f t="shared" si="58"/>
        <v>0</v>
      </c>
      <c r="Q751" s="14">
        <f t="shared" si="59"/>
        <v>0</v>
      </c>
    </row>
    <row r="752" spans="1:17" x14ac:dyDescent="0.2">
      <c r="A752" s="26" t="s">
        <v>136</v>
      </c>
      <c r="B752" s="27" t="s">
        <v>26</v>
      </c>
      <c r="C752" s="141">
        <f>VLOOKUP(B752,'Admin Fees.'!$A$1:$C$46,2,FALSE)</f>
        <v>5.0000000000000001E-3</v>
      </c>
      <c r="D752" s="506">
        <f>SUMIFS('Inst. by Framework &amp; Suppliers'!$D$2:$D$5720,'Inst. by Framework &amp; Suppliers'!$A$2:$A$5720,$A752,'Inst. by Framework &amp; Suppliers'!$B$2:$B$5720,$B752)</f>
        <v>14656.03</v>
      </c>
      <c r="E752" s="507">
        <f>SUMIFS('Inst. by Framework &amp; Suppliers'!$E$2:$E$5720,'Inst. by Framework &amp; Suppliers'!$A$2:$A$5720,$A752,'Inst. by Framework &amp; Suppliers'!$B$2:$B$5720,$B752)</f>
        <v>2953.93</v>
      </c>
      <c r="F752" s="507">
        <f>SUMIFS('Inst. by Framework &amp; Suppliers'!F$2:F$5720,'Inst. by Framework &amp; Suppliers'!$B$2:$B$5720,$B$2:$B$5336,'Inst. by Framework &amp; Suppliers'!$A$2:$A$5720,$A752)</f>
        <v>0</v>
      </c>
      <c r="G752" s="882">
        <f>SUMIFS('Inst. by Framework &amp; Suppliers'!G$2:G$5720,'Inst. by Framework &amp; Suppliers'!$B$2:$B$5720,$B$2:$B$5336,'Inst. by Framework &amp; Suppliers'!$A$2:$A$5720,$A752)</f>
        <v>0</v>
      </c>
      <c r="H752" s="1444">
        <f>SUMIFS('Inst. by Framework &amp; Suppliers'!H$2:H$5720,'Inst. by Framework &amp; Suppliers'!$B$2:$B$5720,$B$2:$B$5336,'Inst. by Framework &amp; Suppliers'!$A$2:$A$5720,$A752)</f>
        <v>0</v>
      </c>
      <c r="I752" s="1445">
        <f>SUMIFS('Inst. by Framework &amp; Suppliers'!I$2:I$5720,'Inst. by Framework &amp; Suppliers'!$B$2:$B$5720,$B$2:$B$5336,'Inst. by Framework &amp; Suppliers'!$A$2:$A$5720,$A752)</f>
        <v>0</v>
      </c>
      <c r="J752" s="1446">
        <f>SUMIFS('Inst. by Framework &amp; Suppliers'!J$2:J$5720,'Inst. by Framework &amp; Suppliers'!$B$2:$B$5720,$B$2:$B$5336,'Inst. by Framework &amp; Suppliers'!$A$2:$A$5720,$A752)</f>
        <v>0</v>
      </c>
      <c r="K752" s="24">
        <f>SUMIFS('Inst. by Framework &amp; Suppliers'!K$2:K$5720,'Inst. by Framework &amp; Suppliers'!$B$2:$B$5720,$B$2:$B$5336,'Inst. by Framework &amp; Suppliers'!$A$2:$A$5720,$A752)</f>
        <v>0</v>
      </c>
      <c r="L752" s="23">
        <f t="shared" si="55"/>
        <v>0</v>
      </c>
      <c r="M752" s="1592">
        <f>SUMIFS('South West Spends'!$AH$1:$AH$5018,'South West Spends'!$A$1:$A$5018,'Institution by Framework Totals'!B752,'South West Spends'!$C$1:$C$5018,'Institution by Framework Totals'!A752)</f>
        <v>0</v>
      </c>
      <c r="N752" s="1592">
        <f t="shared" si="56"/>
        <v>0</v>
      </c>
      <c r="O752" s="1592">
        <f t="shared" si="57"/>
        <v>0</v>
      </c>
      <c r="P752" s="1592">
        <f t="shared" si="58"/>
        <v>0</v>
      </c>
      <c r="Q752" s="14">
        <f t="shared" si="59"/>
        <v>0</v>
      </c>
    </row>
    <row r="753" spans="1:17" x14ac:dyDescent="0.2">
      <c r="A753" s="26" t="s">
        <v>140</v>
      </c>
      <c r="B753" s="27" t="s">
        <v>26</v>
      </c>
      <c r="C753" s="141">
        <f>VLOOKUP(B753,'Admin Fees.'!$A$1:$C$46,2,FALSE)</f>
        <v>5.0000000000000001E-3</v>
      </c>
      <c r="D753" s="506">
        <f>SUMIFS('Inst. by Framework &amp; Suppliers'!$D$2:$D$5720,'Inst. by Framework &amp; Suppliers'!$A$2:$A$5720,$A753,'Inst. by Framework &amp; Suppliers'!$B$2:$B$5720,$B753)</f>
        <v>36.94</v>
      </c>
      <c r="E753" s="507">
        <f>SUMIFS('Inst. by Framework &amp; Suppliers'!$E$2:$E$5720,'Inst. by Framework &amp; Suppliers'!$A$2:$A$5720,$A753,'Inst. by Framework &amp; Suppliers'!$B$2:$B$5720,$B753)</f>
        <v>0</v>
      </c>
      <c r="F753" s="507">
        <f>SUMIFS('Inst. by Framework &amp; Suppliers'!F$2:F$5720,'Inst. by Framework &amp; Suppliers'!$B$2:$B$5720,$B$2:$B$5336,'Inst. by Framework &amp; Suppliers'!$A$2:$A$5720,$A753)</f>
        <v>0</v>
      </c>
      <c r="G753" s="882">
        <f>SUMIFS('Inst. by Framework &amp; Suppliers'!G$2:G$5720,'Inst. by Framework &amp; Suppliers'!$B$2:$B$5720,$B$2:$B$5336,'Inst. by Framework &amp; Suppliers'!$A$2:$A$5720,$A753)</f>
        <v>0</v>
      </c>
      <c r="H753" s="1444">
        <f>SUMIFS('Inst. by Framework &amp; Suppliers'!H$2:H$5720,'Inst. by Framework &amp; Suppliers'!$B$2:$B$5720,$B$2:$B$5336,'Inst. by Framework &amp; Suppliers'!$A$2:$A$5720,$A753)</f>
        <v>0</v>
      </c>
      <c r="I753" s="1445">
        <f>SUMIFS('Inst. by Framework &amp; Suppliers'!I$2:I$5720,'Inst. by Framework &amp; Suppliers'!$B$2:$B$5720,$B$2:$B$5336,'Inst. by Framework &amp; Suppliers'!$A$2:$A$5720,$A753)</f>
        <v>0</v>
      </c>
      <c r="J753" s="1446">
        <f>SUMIFS('Inst. by Framework &amp; Suppliers'!J$2:J$5720,'Inst. by Framework &amp; Suppliers'!$B$2:$B$5720,$B$2:$B$5336,'Inst. by Framework &amp; Suppliers'!$A$2:$A$5720,$A753)</f>
        <v>0</v>
      </c>
      <c r="K753" s="24">
        <f>SUMIFS('Inst. by Framework &amp; Suppliers'!K$2:K$5720,'Inst. by Framework &amp; Suppliers'!$B$2:$B$5720,$B$2:$B$5336,'Inst. by Framework &amp; Suppliers'!$A$2:$A$5720,$A753)</f>
        <v>0</v>
      </c>
      <c r="L753" s="23">
        <f t="shared" si="55"/>
        <v>0</v>
      </c>
      <c r="M753" s="1592">
        <f>SUMIFS('South West Spends'!$AH$1:$AH$5018,'South West Spends'!$A$1:$A$5018,'Institution by Framework Totals'!B753,'South West Spends'!$C$1:$C$5018,'Institution by Framework Totals'!A753)</f>
        <v>0</v>
      </c>
      <c r="N753" s="1592">
        <f t="shared" si="56"/>
        <v>0</v>
      </c>
      <c r="O753" s="1592">
        <f t="shared" si="57"/>
        <v>0</v>
      </c>
      <c r="P753" s="1592">
        <f t="shared" si="58"/>
        <v>0</v>
      </c>
      <c r="Q753" s="14">
        <f t="shared" si="59"/>
        <v>0</v>
      </c>
    </row>
    <row r="754" spans="1:17" x14ac:dyDescent="0.2">
      <c r="A754" s="26" t="s">
        <v>148</v>
      </c>
      <c r="B754" s="27" t="s">
        <v>26</v>
      </c>
      <c r="C754" s="141">
        <f>VLOOKUP(B754,'Admin Fees.'!$A$1:$C$46,2,FALSE)</f>
        <v>5.0000000000000001E-3</v>
      </c>
      <c r="D754" s="506">
        <f>SUMIFS('Inst. by Framework &amp; Suppliers'!$D$2:$D$5720,'Inst. by Framework &amp; Suppliers'!$A$2:$A$5720,$A754,'Inst. by Framework &amp; Suppliers'!$B$2:$B$5720,$B754)</f>
        <v>16838.429999999997</v>
      </c>
      <c r="E754" s="507">
        <f>SUMIFS('Inst. by Framework &amp; Suppliers'!$E$2:$E$5720,'Inst. by Framework &amp; Suppliers'!$A$2:$A$5720,$A754,'Inst. by Framework &amp; Suppliers'!$B$2:$B$5720,$B754)</f>
        <v>2907.9399999999996</v>
      </c>
      <c r="F754" s="507">
        <f>SUMIFS('Inst. by Framework &amp; Suppliers'!F$2:F$5720,'Inst. by Framework &amp; Suppliers'!$B$2:$B$5720,$B$2:$B$5336,'Inst. by Framework &amp; Suppliers'!$A$2:$A$5720,$A754)</f>
        <v>0</v>
      </c>
      <c r="G754" s="882">
        <f>SUMIFS('Inst. by Framework &amp; Suppliers'!G$2:G$5720,'Inst. by Framework &amp; Suppliers'!$B$2:$B$5720,$B$2:$B$5336,'Inst. by Framework &amp; Suppliers'!$A$2:$A$5720,$A754)</f>
        <v>0</v>
      </c>
      <c r="H754" s="1444">
        <f>SUMIFS('Inst. by Framework &amp; Suppliers'!H$2:H$5720,'Inst. by Framework &amp; Suppliers'!$B$2:$B$5720,$B$2:$B$5336,'Inst. by Framework &amp; Suppliers'!$A$2:$A$5720,$A754)</f>
        <v>0</v>
      </c>
      <c r="I754" s="1445">
        <f>SUMIFS('Inst. by Framework &amp; Suppliers'!I$2:I$5720,'Inst. by Framework &amp; Suppliers'!$B$2:$B$5720,$B$2:$B$5336,'Inst. by Framework &amp; Suppliers'!$A$2:$A$5720,$A754)</f>
        <v>0</v>
      </c>
      <c r="J754" s="1446">
        <f>SUMIFS('Inst. by Framework &amp; Suppliers'!J$2:J$5720,'Inst. by Framework &amp; Suppliers'!$B$2:$B$5720,$B$2:$B$5336,'Inst. by Framework &amp; Suppliers'!$A$2:$A$5720,$A754)</f>
        <v>0</v>
      </c>
      <c r="K754" s="24">
        <f>SUMIFS('Inst. by Framework &amp; Suppliers'!K$2:K$5720,'Inst. by Framework &amp; Suppliers'!$B$2:$B$5720,$B$2:$B$5336,'Inst. by Framework &amp; Suppliers'!$A$2:$A$5720,$A754)</f>
        <v>0</v>
      </c>
      <c r="L754" s="23">
        <f t="shared" si="55"/>
        <v>0</v>
      </c>
      <c r="M754" s="1592">
        <f>SUMIFS('South West Spends'!$AH$1:$AH$5018,'South West Spends'!$A$1:$A$5018,'Institution by Framework Totals'!B754,'South West Spends'!$C$1:$C$5018,'Institution by Framework Totals'!A754)</f>
        <v>0</v>
      </c>
      <c r="N754" s="1592">
        <f t="shared" si="56"/>
        <v>0</v>
      </c>
      <c r="O754" s="1592">
        <f t="shared" si="57"/>
        <v>0</v>
      </c>
      <c r="P754" s="1592">
        <f t="shared" si="58"/>
        <v>0</v>
      </c>
      <c r="Q754" s="14">
        <f t="shared" si="59"/>
        <v>0</v>
      </c>
    </row>
    <row r="755" spans="1:17" x14ac:dyDescent="0.2">
      <c r="A755" s="26" t="s">
        <v>153</v>
      </c>
      <c r="B755" s="27" t="s">
        <v>26</v>
      </c>
      <c r="C755" s="141">
        <f>VLOOKUP(B755,'Admin Fees.'!$A$1:$C$46,2,FALSE)</f>
        <v>5.0000000000000001E-3</v>
      </c>
      <c r="D755" s="506">
        <f>SUMIFS('Inst. by Framework &amp; Suppliers'!$D$2:$D$5720,'Inst. by Framework &amp; Suppliers'!$A$2:$A$5720,$A755,'Inst. by Framework &amp; Suppliers'!$B$2:$B$5720,$B755)</f>
        <v>21284.039999999997</v>
      </c>
      <c r="E755" s="507">
        <f>SUMIFS('Inst. by Framework &amp; Suppliers'!$E$2:$E$5720,'Inst. by Framework &amp; Suppliers'!$A$2:$A$5720,$A755,'Inst. by Framework &amp; Suppliers'!$B$2:$B$5720,$B755)</f>
        <v>4222.5700000000006</v>
      </c>
      <c r="F755" s="507">
        <f>SUMIFS('Inst. by Framework &amp; Suppliers'!F$2:F$5720,'Inst. by Framework &amp; Suppliers'!$B$2:$B$5720,$B$2:$B$5336,'Inst. by Framework &amp; Suppliers'!$A$2:$A$5720,$A755)</f>
        <v>0</v>
      </c>
      <c r="G755" s="882">
        <f>SUMIFS('Inst. by Framework &amp; Suppliers'!G$2:G$5720,'Inst. by Framework &amp; Suppliers'!$B$2:$B$5720,$B$2:$B$5336,'Inst. by Framework &amp; Suppliers'!$A$2:$A$5720,$A755)</f>
        <v>0</v>
      </c>
      <c r="H755" s="1444">
        <f>SUMIFS('Inst. by Framework &amp; Suppliers'!H$2:H$5720,'Inst. by Framework &amp; Suppliers'!$B$2:$B$5720,$B$2:$B$5336,'Inst. by Framework &amp; Suppliers'!$A$2:$A$5720,$A755)</f>
        <v>0</v>
      </c>
      <c r="I755" s="1445">
        <f>SUMIFS('Inst. by Framework &amp; Suppliers'!I$2:I$5720,'Inst. by Framework &amp; Suppliers'!$B$2:$B$5720,$B$2:$B$5336,'Inst. by Framework &amp; Suppliers'!$A$2:$A$5720,$A755)</f>
        <v>0</v>
      </c>
      <c r="J755" s="1446">
        <f>SUMIFS('Inst. by Framework &amp; Suppliers'!J$2:J$5720,'Inst. by Framework &amp; Suppliers'!$B$2:$B$5720,$B$2:$B$5336,'Inst. by Framework &amp; Suppliers'!$A$2:$A$5720,$A755)</f>
        <v>0</v>
      </c>
      <c r="K755" s="24">
        <f>SUMIFS('Inst. by Framework &amp; Suppliers'!K$2:K$5720,'Inst. by Framework &amp; Suppliers'!$B$2:$B$5720,$B$2:$B$5336,'Inst. by Framework &amp; Suppliers'!$A$2:$A$5720,$A755)</f>
        <v>0</v>
      </c>
      <c r="L755" s="23">
        <f t="shared" si="55"/>
        <v>0</v>
      </c>
      <c r="M755" s="1592">
        <f>SUMIFS('South West Spends'!$AH$1:$AH$5018,'South West Spends'!$A$1:$A$5018,'Institution by Framework Totals'!B755,'South West Spends'!$C$1:$C$5018,'Institution by Framework Totals'!A755)</f>
        <v>0</v>
      </c>
      <c r="N755" s="1592">
        <f t="shared" si="56"/>
        <v>0</v>
      </c>
      <c r="O755" s="1592">
        <f t="shared" si="57"/>
        <v>0</v>
      </c>
      <c r="P755" s="1592">
        <f t="shared" si="58"/>
        <v>0</v>
      </c>
      <c r="Q755" s="14">
        <f t="shared" si="59"/>
        <v>0</v>
      </c>
    </row>
    <row r="756" spans="1:17" x14ac:dyDescent="0.2">
      <c r="A756" s="26" t="s">
        <v>141</v>
      </c>
      <c r="B756" s="27" t="s">
        <v>26</v>
      </c>
      <c r="C756" s="141">
        <f>VLOOKUP(B756,'Admin Fees.'!$A$1:$C$46,2,FALSE)</f>
        <v>5.0000000000000001E-3</v>
      </c>
      <c r="D756" s="506">
        <f>SUMIFS('Inst. by Framework &amp; Suppliers'!$D$2:$D$5720,'Inst. by Framework &amp; Suppliers'!$A$2:$A$5720,$A756,'Inst. by Framework &amp; Suppliers'!$B$2:$B$5720,$B756)</f>
        <v>70875.5</v>
      </c>
      <c r="E756" s="507">
        <f>SUMIFS('Inst. by Framework &amp; Suppliers'!$E$2:$E$5720,'Inst. by Framework &amp; Suppliers'!$A$2:$A$5720,$A756,'Inst. by Framework &amp; Suppliers'!$B$2:$B$5720,$B756)</f>
        <v>11856.899999999994</v>
      </c>
      <c r="F756" s="507">
        <f>SUMIFS('Inst. by Framework &amp; Suppliers'!F$2:F$5720,'Inst. by Framework &amp; Suppliers'!$B$2:$B$5720,$B$2:$B$5336,'Inst. by Framework &amp; Suppliers'!$A$2:$A$5720,$A756)</f>
        <v>0</v>
      </c>
      <c r="G756" s="882">
        <f>SUMIFS('Inst. by Framework &amp; Suppliers'!G$2:G$5720,'Inst. by Framework &amp; Suppliers'!$B$2:$B$5720,$B$2:$B$5336,'Inst. by Framework &amp; Suppliers'!$A$2:$A$5720,$A756)</f>
        <v>0</v>
      </c>
      <c r="H756" s="1444">
        <f>SUMIFS('Inst. by Framework &amp; Suppliers'!H$2:H$5720,'Inst. by Framework &amp; Suppliers'!$B$2:$B$5720,$B$2:$B$5336,'Inst. by Framework &amp; Suppliers'!$A$2:$A$5720,$A756)</f>
        <v>0</v>
      </c>
      <c r="I756" s="1445">
        <f>SUMIFS('Inst. by Framework &amp; Suppliers'!I$2:I$5720,'Inst. by Framework &amp; Suppliers'!$B$2:$B$5720,$B$2:$B$5336,'Inst. by Framework &amp; Suppliers'!$A$2:$A$5720,$A756)</f>
        <v>0</v>
      </c>
      <c r="J756" s="1446">
        <f>SUMIFS('Inst. by Framework &amp; Suppliers'!J$2:J$5720,'Inst. by Framework &amp; Suppliers'!$B$2:$B$5720,$B$2:$B$5336,'Inst. by Framework &amp; Suppliers'!$A$2:$A$5720,$A756)</f>
        <v>0</v>
      </c>
      <c r="K756" s="24">
        <f>SUMIFS('Inst. by Framework &amp; Suppliers'!K$2:K$5720,'Inst. by Framework &amp; Suppliers'!$B$2:$B$5720,$B$2:$B$5336,'Inst. by Framework &amp; Suppliers'!$A$2:$A$5720,$A756)</f>
        <v>0</v>
      </c>
      <c r="L756" s="23">
        <f t="shared" si="55"/>
        <v>0</v>
      </c>
      <c r="M756" s="1592">
        <f>SUMIFS('South West Spends'!$AH$1:$AH$5018,'South West Spends'!$A$1:$A$5018,'Institution by Framework Totals'!B756,'South West Spends'!$C$1:$C$5018,'Institution by Framework Totals'!A756)</f>
        <v>0</v>
      </c>
      <c r="N756" s="1592">
        <f t="shared" si="56"/>
        <v>0</v>
      </c>
      <c r="O756" s="1592">
        <f t="shared" si="57"/>
        <v>0</v>
      </c>
      <c r="P756" s="1592">
        <f t="shared" si="58"/>
        <v>0</v>
      </c>
      <c r="Q756" s="14">
        <f t="shared" si="59"/>
        <v>0</v>
      </c>
    </row>
    <row r="757" spans="1:17" x14ac:dyDescent="0.2">
      <c r="A757" s="26" t="s">
        <v>143</v>
      </c>
      <c r="B757" s="27" t="s">
        <v>26</v>
      </c>
      <c r="C757" s="141">
        <f>VLOOKUP(B757,'Admin Fees.'!$A$1:$C$46,2,FALSE)</f>
        <v>5.0000000000000001E-3</v>
      </c>
      <c r="D757" s="506">
        <f>SUMIFS('Inst. by Framework &amp; Suppliers'!$D$2:$D$5720,'Inst. by Framework &amp; Suppliers'!$A$2:$A$5720,$A757,'Inst. by Framework &amp; Suppliers'!$B$2:$B$5720,$B757)</f>
        <v>89111.599999999991</v>
      </c>
      <c r="E757" s="507">
        <f>SUMIFS('Inst. by Framework &amp; Suppliers'!$E$2:$E$5720,'Inst. by Framework &amp; Suppliers'!$A$2:$A$5720,$A757,'Inst. by Framework &amp; Suppliers'!$B$2:$B$5720,$B757)</f>
        <v>25429.51999999996</v>
      </c>
      <c r="F757" s="507">
        <f>SUMIFS('Inst. by Framework &amp; Suppliers'!F$2:F$5720,'Inst. by Framework &amp; Suppliers'!$B$2:$B$5720,$B$2:$B$5336,'Inst. by Framework &amp; Suppliers'!$A$2:$A$5720,$A757)</f>
        <v>0</v>
      </c>
      <c r="G757" s="882">
        <f>SUMIFS('Inst. by Framework &amp; Suppliers'!G$2:G$5720,'Inst. by Framework &amp; Suppliers'!$B$2:$B$5720,$B$2:$B$5336,'Inst. by Framework &amp; Suppliers'!$A$2:$A$5720,$A757)</f>
        <v>0</v>
      </c>
      <c r="H757" s="1444">
        <f>SUMIFS('Inst. by Framework &amp; Suppliers'!H$2:H$5720,'Inst. by Framework &amp; Suppliers'!$B$2:$B$5720,$B$2:$B$5336,'Inst. by Framework &amp; Suppliers'!$A$2:$A$5720,$A757)</f>
        <v>0</v>
      </c>
      <c r="I757" s="1445">
        <f>SUMIFS('Inst. by Framework &amp; Suppliers'!I$2:I$5720,'Inst. by Framework &amp; Suppliers'!$B$2:$B$5720,$B$2:$B$5336,'Inst. by Framework &amp; Suppliers'!$A$2:$A$5720,$A757)</f>
        <v>0</v>
      </c>
      <c r="J757" s="1446">
        <f>SUMIFS('Inst. by Framework &amp; Suppliers'!J$2:J$5720,'Inst. by Framework &amp; Suppliers'!$B$2:$B$5720,$B$2:$B$5336,'Inst. by Framework &amp; Suppliers'!$A$2:$A$5720,$A757)</f>
        <v>0</v>
      </c>
      <c r="K757" s="24">
        <f>SUMIFS('Inst. by Framework &amp; Suppliers'!K$2:K$5720,'Inst. by Framework &amp; Suppliers'!$B$2:$B$5720,$B$2:$B$5336,'Inst. by Framework &amp; Suppliers'!$A$2:$A$5720,$A757)</f>
        <v>0</v>
      </c>
      <c r="L757" s="23">
        <f t="shared" si="55"/>
        <v>0</v>
      </c>
      <c r="M757" s="1592">
        <f>SUMIFS('South West Spends'!$AH$1:$AH$5018,'South West Spends'!$A$1:$A$5018,'Institution by Framework Totals'!B757,'South West Spends'!$C$1:$C$5018,'Institution by Framework Totals'!A757)</f>
        <v>0</v>
      </c>
      <c r="N757" s="1592">
        <f t="shared" si="56"/>
        <v>0</v>
      </c>
      <c r="O757" s="1592">
        <f t="shared" si="57"/>
        <v>0</v>
      </c>
      <c r="P757" s="1592">
        <f t="shared" si="58"/>
        <v>0</v>
      </c>
      <c r="Q757" s="14">
        <f t="shared" si="59"/>
        <v>0</v>
      </c>
    </row>
    <row r="758" spans="1:17" x14ac:dyDescent="0.2">
      <c r="A758" s="26" t="s">
        <v>144</v>
      </c>
      <c r="B758" s="27" t="s">
        <v>26</v>
      </c>
      <c r="C758" s="141">
        <f>VLOOKUP(B758,'Admin Fees.'!$A$1:$C$46,2,FALSE)</f>
        <v>5.0000000000000001E-3</v>
      </c>
      <c r="D758" s="506">
        <f>SUMIFS('Inst. by Framework &amp; Suppliers'!$D$2:$D$5720,'Inst. by Framework &amp; Suppliers'!$A$2:$A$5720,$A758,'Inst. by Framework &amp; Suppliers'!$B$2:$B$5720,$B758)</f>
        <v>122514.28</v>
      </c>
      <c r="E758" s="507">
        <f>SUMIFS('Inst. by Framework &amp; Suppliers'!$E$2:$E$5720,'Inst. by Framework &amp; Suppliers'!$A$2:$A$5720,$A758,'Inst. by Framework &amp; Suppliers'!$B$2:$B$5720,$B758)</f>
        <v>22070.16</v>
      </c>
      <c r="F758" s="507">
        <f>SUMIFS('Inst. by Framework &amp; Suppliers'!F$2:F$5720,'Inst. by Framework &amp; Suppliers'!$B$2:$B$5720,$B$2:$B$5336,'Inst. by Framework &amp; Suppliers'!$A$2:$A$5720,$A758)</f>
        <v>0</v>
      </c>
      <c r="G758" s="882">
        <f>SUMIFS('Inst. by Framework &amp; Suppliers'!G$2:G$5720,'Inst. by Framework &amp; Suppliers'!$B$2:$B$5720,$B$2:$B$5336,'Inst. by Framework &amp; Suppliers'!$A$2:$A$5720,$A758)</f>
        <v>0</v>
      </c>
      <c r="H758" s="1444">
        <f>SUMIFS('Inst. by Framework &amp; Suppliers'!H$2:H$5720,'Inst. by Framework &amp; Suppliers'!$B$2:$B$5720,$B$2:$B$5336,'Inst. by Framework &amp; Suppliers'!$A$2:$A$5720,$A758)</f>
        <v>0</v>
      </c>
      <c r="I758" s="1445">
        <f>SUMIFS('Inst. by Framework &amp; Suppliers'!I$2:I$5720,'Inst. by Framework &amp; Suppliers'!$B$2:$B$5720,$B$2:$B$5336,'Inst. by Framework &amp; Suppliers'!$A$2:$A$5720,$A758)</f>
        <v>0</v>
      </c>
      <c r="J758" s="1446">
        <f>SUMIFS('Inst. by Framework &amp; Suppliers'!J$2:J$5720,'Inst. by Framework &amp; Suppliers'!$B$2:$B$5720,$B$2:$B$5336,'Inst. by Framework &amp; Suppliers'!$A$2:$A$5720,$A758)</f>
        <v>0</v>
      </c>
      <c r="K758" s="24">
        <f>SUMIFS('Inst. by Framework &amp; Suppliers'!K$2:K$5720,'Inst. by Framework &amp; Suppliers'!$B$2:$B$5720,$B$2:$B$5336,'Inst. by Framework &amp; Suppliers'!$A$2:$A$5720,$A758)</f>
        <v>0</v>
      </c>
      <c r="L758" s="23">
        <f t="shared" si="55"/>
        <v>0</v>
      </c>
      <c r="M758" s="1592">
        <f>SUMIFS('South West Spends'!$AH$1:$AH$5018,'South West Spends'!$A$1:$A$5018,'Institution by Framework Totals'!B758,'South West Spends'!$C$1:$C$5018,'Institution by Framework Totals'!A758)</f>
        <v>0</v>
      </c>
      <c r="N758" s="1592">
        <f t="shared" si="56"/>
        <v>0</v>
      </c>
      <c r="O758" s="1592">
        <f t="shared" si="57"/>
        <v>0</v>
      </c>
      <c r="P758" s="1592">
        <f t="shared" si="58"/>
        <v>0</v>
      </c>
      <c r="Q758" s="14">
        <f t="shared" si="59"/>
        <v>0</v>
      </c>
    </row>
    <row r="759" spans="1:17" x14ac:dyDescent="0.2">
      <c r="A759" s="26" t="s">
        <v>170</v>
      </c>
      <c r="B759" s="27" t="s">
        <v>26</v>
      </c>
      <c r="C759" s="141">
        <f>VLOOKUP(B759,'Admin Fees.'!$A$1:$C$46,2,FALSE)</f>
        <v>5.0000000000000001E-3</v>
      </c>
      <c r="D759" s="506">
        <f>SUMIFS('Inst. by Framework &amp; Suppliers'!$D$2:$D$5720,'Inst. by Framework &amp; Suppliers'!$A$2:$A$5720,$A759,'Inst. by Framework &amp; Suppliers'!$B$2:$B$5720,$B759)</f>
        <v>88843.510000000009</v>
      </c>
      <c r="E759" s="507">
        <f>SUMIFS('Inst. by Framework &amp; Suppliers'!$E$2:$E$5720,'Inst. by Framework &amp; Suppliers'!$A$2:$A$5720,$A759,'Inst. by Framework &amp; Suppliers'!$B$2:$B$5720,$B759)</f>
        <v>15786.929999999993</v>
      </c>
      <c r="F759" s="507">
        <f>SUMIFS('Inst. by Framework &amp; Suppliers'!F$2:F$5720,'Inst. by Framework &amp; Suppliers'!$B$2:$B$5720,$B$2:$B$5336,'Inst. by Framework &amp; Suppliers'!$A$2:$A$5720,$A759)</f>
        <v>0</v>
      </c>
      <c r="G759" s="882">
        <f>SUMIFS('Inst. by Framework &amp; Suppliers'!G$2:G$5720,'Inst. by Framework &amp; Suppliers'!$B$2:$B$5720,$B$2:$B$5336,'Inst. by Framework &amp; Suppliers'!$A$2:$A$5720,$A759)</f>
        <v>0</v>
      </c>
      <c r="H759" s="1444">
        <f>SUMIFS('Inst. by Framework &amp; Suppliers'!H$2:H$5720,'Inst. by Framework &amp; Suppliers'!$B$2:$B$5720,$B$2:$B$5336,'Inst. by Framework &amp; Suppliers'!$A$2:$A$5720,$A759)</f>
        <v>0</v>
      </c>
      <c r="I759" s="1445">
        <f>SUMIFS('Inst. by Framework &amp; Suppliers'!I$2:I$5720,'Inst. by Framework &amp; Suppliers'!$B$2:$B$5720,$B$2:$B$5336,'Inst. by Framework &amp; Suppliers'!$A$2:$A$5720,$A759)</f>
        <v>0</v>
      </c>
      <c r="J759" s="1446">
        <f>SUMIFS('Inst. by Framework &amp; Suppliers'!J$2:J$5720,'Inst. by Framework &amp; Suppliers'!$B$2:$B$5720,$B$2:$B$5336,'Inst. by Framework &amp; Suppliers'!$A$2:$A$5720,$A759)</f>
        <v>0</v>
      </c>
      <c r="K759" s="24">
        <f>SUMIFS('Inst. by Framework &amp; Suppliers'!K$2:K$5720,'Inst. by Framework &amp; Suppliers'!$B$2:$B$5720,$B$2:$B$5336,'Inst. by Framework &amp; Suppliers'!$A$2:$A$5720,$A759)</f>
        <v>0</v>
      </c>
      <c r="L759" s="23">
        <f t="shared" si="55"/>
        <v>0</v>
      </c>
      <c r="M759" s="1592">
        <f>SUMIFS('South West Spends'!$AH$1:$AH$5018,'South West Spends'!$A$1:$A$5018,'Institution by Framework Totals'!B759,'South West Spends'!$C$1:$C$5018,'Institution by Framework Totals'!A759)</f>
        <v>0</v>
      </c>
      <c r="N759" s="1592">
        <f t="shared" si="56"/>
        <v>0</v>
      </c>
      <c r="O759" s="1592">
        <f t="shared" si="57"/>
        <v>0</v>
      </c>
      <c r="P759" s="1592">
        <f t="shared" si="58"/>
        <v>0</v>
      </c>
      <c r="Q759" s="14">
        <f t="shared" si="59"/>
        <v>0</v>
      </c>
    </row>
    <row r="760" spans="1:17" x14ac:dyDescent="0.2">
      <c r="A760" s="26" t="s">
        <v>146</v>
      </c>
      <c r="B760" s="27" t="s">
        <v>26</v>
      </c>
      <c r="C760" s="141">
        <f>VLOOKUP(B760,'Admin Fees.'!$A$1:$C$46,2,FALSE)</f>
        <v>5.0000000000000001E-3</v>
      </c>
      <c r="D760" s="506">
        <f>SUMIFS('Inst. by Framework &amp; Suppliers'!$D$2:$D$5720,'Inst. by Framework &amp; Suppliers'!$A$2:$A$5720,$A760,'Inst. by Framework &amp; Suppliers'!$B$2:$B$5720,$B760)</f>
        <v>71612.339999999967</v>
      </c>
      <c r="E760" s="507">
        <f>SUMIFS('Inst. by Framework &amp; Suppliers'!$E$2:$E$5720,'Inst. by Framework &amp; Suppliers'!$A$2:$A$5720,$A760,'Inst. by Framework &amp; Suppliers'!$B$2:$B$5720,$B760)</f>
        <v>12129.079999999996</v>
      </c>
      <c r="F760" s="507">
        <f>SUMIFS('Inst. by Framework &amp; Suppliers'!F$2:F$5720,'Inst. by Framework &amp; Suppliers'!$B$2:$B$5720,$B$2:$B$5336,'Inst. by Framework &amp; Suppliers'!$A$2:$A$5720,$A760)</f>
        <v>0</v>
      </c>
      <c r="G760" s="882">
        <f>SUMIFS('Inst. by Framework &amp; Suppliers'!G$2:G$5720,'Inst. by Framework &amp; Suppliers'!$B$2:$B$5720,$B$2:$B$5336,'Inst. by Framework &amp; Suppliers'!$A$2:$A$5720,$A760)</f>
        <v>0</v>
      </c>
      <c r="H760" s="1444">
        <f>SUMIFS('Inst. by Framework &amp; Suppliers'!H$2:H$5720,'Inst. by Framework &amp; Suppliers'!$B$2:$B$5720,$B$2:$B$5336,'Inst. by Framework &amp; Suppliers'!$A$2:$A$5720,$A760)</f>
        <v>0</v>
      </c>
      <c r="I760" s="1445">
        <f>SUMIFS('Inst. by Framework &amp; Suppliers'!I$2:I$5720,'Inst. by Framework &amp; Suppliers'!$B$2:$B$5720,$B$2:$B$5336,'Inst. by Framework &amp; Suppliers'!$A$2:$A$5720,$A760)</f>
        <v>0</v>
      </c>
      <c r="J760" s="1446">
        <f>SUMIFS('Inst. by Framework &amp; Suppliers'!J$2:J$5720,'Inst. by Framework &amp; Suppliers'!$B$2:$B$5720,$B$2:$B$5336,'Inst. by Framework &amp; Suppliers'!$A$2:$A$5720,$A760)</f>
        <v>0</v>
      </c>
      <c r="K760" s="24">
        <f>SUMIFS('Inst. by Framework &amp; Suppliers'!K$2:K$5720,'Inst. by Framework &amp; Suppliers'!$B$2:$B$5720,$B$2:$B$5336,'Inst. by Framework &amp; Suppliers'!$A$2:$A$5720,$A760)</f>
        <v>0</v>
      </c>
      <c r="L760" s="23">
        <f t="shared" si="55"/>
        <v>0</v>
      </c>
      <c r="M760" s="1592">
        <f>SUMIFS('South West Spends'!$AH$1:$AH$5018,'South West Spends'!$A$1:$A$5018,'Institution by Framework Totals'!B760,'South West Spends'!$C$1:$C$5018,'Institution by Framework Totals'!A760)</f>
        <v>0</v>
      </c>
      <c r="N760" s="1592">
        <f t="shared" si="56"/>
        <v>0</v>
      </c>
      <c r="O760" s="1592">
        <f t="shared" si="57"/>
        <v>0</v>
      </c>
      <c r="P760" s="1592">
        <f t="shared" si="58"/>
        <v>0</v>
      </c>
      <c r="Q760" s="14">
        <f t="shared" si="59"/>
        <v>0</v>
      </c>
    </row>
    <row r="761" spans="1:17" x14ac:dyDescent="0.2">
      <c r="A761" s="26" t="s">
        <v>147</v>
      </c>
      <c r="B761" s="27" t="s">
        <v>26</v>
      </c>
      <c r="C761" s="141">
        <f>VLOOKUP(B761,'Admin Fees.'!$A$1:$C$46,2,FALSE)</f>
        <v>5.0000000000000001E-3</v>
      </c>
      <c r="D761" s="506">
        <f>SUMIFS('Inst. by Framework &amp; Suppliers'!$D$2:$D$5720,'Inst. by Framework &amp; Suppliers'!$A$2:$A$5720,$A761,'Inst. by Framework &amp; Suppliers'!$B$2:$B$5720,$B761)</f>
        <v>52561.8</v>
      </c>
      <c r="E761" s="507">
        <f>SUMIFS('Inst. by Framework &amp; Suppliers'!$E$2:$E$5720,'Inst. by Framework &amp; Suppliers'!$A$2:$A$5720,$A761,'Inst. by Framework &amp; Suppliers'!$B$2:$B$5720,$B761)</f>
        <v>14790.779999999999</v>
      </c>
      <c r="F761" s="507">
        <f>SUMIFS('Inst. by Framework &amp; Suppliers'!F$2:F$5720,'Inst. by Framework &amp; Suppliers'!$B$2:$B$5720,$B$2:$B$5336,'Inst. by Framework &amp; Suppliers'!$A$2:$A$5720,$A761)</f>
        <v>0</v>
      </c>
      <c r="G761" s="882">
        <f>SUMIFS('Inst. by Framework &amp; Suppliers'!G$2:G$5720,'Inst. by Framework &amp; Suppliers'!$B$2:$B$5720,$B$2:$B$5336,'Inst. by Framework &amp; Suppliers'!$A$2:$A$5720,$A761)</f>
        <v>0</v>
      </c>
      <c r="H761" s="1444">
        <f>SUMIFS('Inst. by Framework &amp; Suppliers'!H$2:H$5720,'Inst. by Framework &amp; Suppliers'!$B$2:$B$5720,$B$2:$B$5336,'Inst. by Framework &amp; Suppliers'!$A$2:$A$5720,$A761)</f>
        <v>0</v>
      </c>
      <c r="I761" s="1445">
        <f>SUMIFS('Inst. by Framework &amp; Suppliers'!I$2:I$5720,'Inst. by Framework &amp; Suppliers'!$B$2:$B$5720,$B$2:$B$5336,'Inst. by Framework &amp; Suppliers'!$A$2:$A$5720,$A761)</f>
        <v>0</v>
      </c>
      <c r="J761" s="1446">
        <f>SUMIFS('Inst. by Framework &amp; Suppliers'!J$2:J$5720,'Inst. by Framework &amp; Suppliers'!$B$2:$B$5720,$B$2:$B$5336,'Inst. by Framework &amp; Suppliers'!$A$2:$A$5720,$A761)</f>
        <v>0</v>
      </c>
      <c r="K761" s="24">
        <f>SUMIFS('Inst. by Framework &amp; Suppliers'!K$2:K$5720,'Inst. by Framework &amp; Suppliers'!$B$2:$B$5720,$B$2:$B$5336,'Inst. by Framework &amp; Suppliers'!$A$2:$A$5720,$A761)</f>
        <v>0</v>
      </c>
      <c r="L761" s="23">
        <f t="shared" si="55"/>
        <v>0</v>
      </c>
      <c r="M761" s="1592">
        <f>SUMIFS('South West Spends'!$AH$1:$AH$5018,'South West Spends'!$A$1:$A$5018,'Institution by Framework Totals'!B761,'South West Spends'!$C$1:$C$5018,'Institution by Framework Totals'!A761)</f>
        <v>0</v>
      </c>
      <c r="N761" s="1592">
        <f t="shared" si="56"/>
        <v>0</v>
      </c>
      <c r="O761" s="1592">
        <f t="shared" si="57"/>
        <v>0</v>
      </c>
      <c r="P761" s="1592">
        <f t="shared" si="58"/>
        <v>0</v>
      </c>
      <c r="Q761" s="14">
        <f t="shared" si="59"/>
        <v>0</v>
      </c>
    </row>
    <row r="762" spans="1:17" x14ac:dyDescent="0.2">
      <c r="A762" s="906" t="s">
        <v>125</v>
      </c>
      <c r="B762" s="27" t="s">
        <v>81</v>
      </c>
      <c r="C762" s="141">
        <f>VLOOKUP(B762,'Admin Fees.'!$A$1:$C$46,2,FALSE)</f>
        <v>0.01</v>
      </c>
      <c r="D762" s="506">
        <f>SUMIFS('Inst. by Framework &amp; Suppliers'!$D$2:$D$5720,'Inst. by Framework &amp; Suppliers'!$A$2:$A$5720,$A762,'Inst. by Framework &amp; Suppliers'!$B$2:$B$5720,$B762)</f>
        <v>0</v>
      </c>
      <c r="E762" s="507">
        <f>SUMIFS('Inst. by Framework &amp; Suppliers'!$E$2:$E$5720,'Inst. by Framework &amp; Suppliers'!$A$2:$A$5720,$A762,'Inst. by Framework &amp; Suppliers'!$B$2:$B$5720,$B762)</f>
        <v>0</v>
      </c>
      <c r="F762" s="507">
        <f>SUMIFS('Inst. by Framework &amp; Suppliers'!F$2:F$5720,'Inst. by Framework &amp; Suppliers'!$B$2:$B$5720,$B$2:$B$5336,'Inst. by Framework &amp; Suppliers'!$A$2:$A$5720,$A762)</f>
        <v>0</v>
      </c>
      <c r="G762" s="882">
        <f>SUMIFS('Inst. by Framework &amp; Suppliers'!G$2:G$5720,'Inst. by Framework &amp; Suppliers'!$B$2:$B$5720,$B$2:$B$5336,'Inst. by Framework &amp; Suppliers'!$A$2:$A$5720,$A762)</f>
        <v>0</v>
      </c>
      <c r="H762" s="1444">
        <f>SUMIFS('Inst. by Framework &amp; Suppliers'!H$2:H$5720,'Inst. by Framework &amp; Suppliers'!$B$2:$B$5720,$B$2:$B$5336,'Inst. by Framework &amp; Suppliers'!$A$2:$A$5720,$A762)</f>
        <v>0</v>
      </c>
      <c r="I762" s="1445">
        <f>SUMIFS('Inst. by Framework &amp; Suppliers'!I$2:I$5720,'Inst. by Framework &amp; Suppliers'!$B$2:$B$5720,$B$2:$B$5336,'Inst. by Framework &amp; Suppliers'!$A$2:$A$5720,$A762)</f>
        <v>0</v>
      </c>
      <c r="J762" s="1446">
        <f>SUMIFS('Inst. by Framework &amp; Suppliers'!J$2:J$5720,'Inst. by Framework &amp; Suppliers'!$B$2:$B$5720,$B$2:$B$5336,'Inst. by Framework &amp; Suppliers'!$A$2:$A$5720,$A762)</f>
        <v>0</v>
      </c>
      <c r="K762" s="24">
        <f>SUMIFS('Inst. by Framework &amp; Suppliers'!K$2:K$5720,'Inst. by Framework &amp; Suppliers'!$B$2:$B$5720,$B$2:$B$5336,'Inst. by Framework &amp; Suppliers'!$A$2:$A$5720,$A762)</f>
        <v>0</v>
      </c>
      <c r="L762" s="23">
        <f t="shared" si="55"/>
        <v>0</v>
      </c>
      <c r="M762" s="1592">
        <f>SUMIFS('South West Spends'!$AH$1:$AH$5018,'South West Spends'!$A$1:$A$5018,'Institution by Framework Totals'!B762,'South West Spends'!$C$1:$C$5018,'Institution by Framework Totals'!A762)</f>
        <v>0</v>
      </c>
      <c r="N762" s="1592">
        <f t="shared" si="56"/>
        <v>0</v>
      </c>
      <c r="O762" s="1592">
        <f t="shared" si="57"/>
        <v>0</v>
      </c>
      <c r="P762" s="1592">
        <f t="shared" si="58"/>
        <v>0</v>
      </c>
      <c r="Q762" s="14">
        <f t="shared" si="59"/>
        <v>0</v>
      </c>
    </row>
    <row r="763" spans="1:17" x14ac:dyDescent="0.2">
      <c r="A763" s="26" t="s">
        <v>126</v>
      </c>
      <c r="B763" s="27" t="s">
        <v>81</v>
      </c>
      <c r="C763" s="141">
        <f>VLOOKUP(B763,'Admin Fees.'!$A$1:$C$46,2,FALSE)</f>
        <v>0.01</v>
      </c>
      <c r="D763" s="506">
        <f>SUMIFS('Inst. by Framework &amp; Suppliers'!$D$2:$D$5720,'Inst. by Framework &amp; Suppliers'!$A$2:$A$5720,$A763,'Inst. by Framework &amp; Suppliers'!$B$2:$B$5720,$B763)</f>
        <v>0</v>
      </c>
      <c r="E763" s="507">
        <f>SUMIFS('Inst. by Framework &amp; Suppliers'!$E$2:$E$5720,'Inst. by Framework &amp; Suppliers'!$A$2:$A$5720,$A763,'Inst. by Framework &amp; Suppliers'!$B$2:$B$5720,$B763)</f>
        <v>60150.749999999956</v>
      </c>
      <c r="F763" s="507">
        <f>SUMIFS('Inst. by Framework &amp; Suppliers'!F$2:F$5720,'Inst. by Framework &amp; Suppliers'!$B$2:$B$5720,$B$2:$B$5336,'Inst. by Framework &amp; Suppliers'!$A$2:$A$5720,$A763)</f>
        <v>81385.16</v>
      </c>
      <c r="G763" s="882">
        <f>SUMIFS('Inst. by Framework &amp; Suppliers'!G$2:G$5720,'Inst. by Framework &amp; Suppliers'!$B$2:$B$5720,$B$2:$B$5336,'Inst. by Framework &amp; Suppliers'!$A$2:$A$5720,$A763)</f>
        <v>66391</v>
      </c>
      <c r="H763" s="1444">
        <f>SUMIFS('Inst. by Framework &amp; Suppliers'!H$2:H$5720,'Inst. by Framework &amp; Suppliers'!$B$2:$B$5720,$B$2:$B$5336,'Inst. by Framework &amp; Suppliers'!$A$2:$A$5720,$A763)</f>
        <v>64600</v>
      </c>
      <c r="I763" s="1445">
        <f>SUMIFS('Inst. by Framework &amp; Suppliers'!I$2:I$5720,'Inst. by Framework &amp; Suppliers'!$B$2:$B$5720,$B$2:$B$5336,'Inst. by Framework &amp; Suppliers'!$A$2:$A$5720,$A763)</f>
        <v>15129.490032494068</v>
      </c>
      <c r="J763" s="1446">
        <f>SUMIFS('Inst. by Framework &amp; Suppliers'!J$2:J$5720,'Inst. by Framework &amp; Suppliers'!$B$2:$B$5720,$B$2:$B$5336,'Inst. by Framework &amp; Suppliers'!$A$2:$A$5720,$A763)</f>
        <v>0</v>
      </c>
      <c r="K763" s="24">
        <f>SUMIFS('Inst. by Framework &amp; Suppliers'!K$2:K$5720,'Inst. by Framework &amp; Suppliers'!$B$2:$B$5720,$B$2:$B$5336,'Inst. by Framework &amp; Suppliers'!$A$2:$A$5720,$A763)</f>
        <v>0</v>
      </c>
      <c r="L763" s="23">
        <f t="shared" si="55"/>
        <v>0</v>
      </c>
      <c r="M763" s="1592">
        <f>SUMIFS('South West Spends'!$AH$1:$AH$5018,'South West Spends'!$A$1:$A$5018,'Institution by Framework Totals'!B763,'South West Spends'!$C$1:$C$5018,'Institution by Framework Totals'!A763)</f>
        <v>0</v>
      </c>
      <c r="N763" s="1592">
        <f t="shared" si="56"/>
        <v>0</v>
      </c>
      <c r="O763" s="1592">
        <f t="shared" si="57"/>
        <v>0</v>
      </c>
      <c r="P763" s="1592">
        <f t="shared" si="58"/>
        <v>0</v>
      </c>
      <c r="Q763" s="14">
        <f t="shared" si="59"/>
        <v>0</v>
      </c>
    </row>
    <row r="764" spans="1:17" x14ac:dyDescent="0.2">
      <c r="A764" s="26" t="s">
        <v>161</v>
      </c>
      <c r="B764" s="27" t="s">
        <v>81</v>
      </c>
      <c r="C764" s="141">
        <f>VLOOKUP(B764,'Admin Fees.'!$A$1:$C$46,2,FALSE)</f>
        <v>0.01</v>
      </c>
      <c r="D764" s="506">
        <f>SUMIFS('Inst. by Framework &amp; Suppliers'!$D$2:$D$5720,'Inst. by Framework &amp; Suppliers'!$A$2:$A$5720,$A764,'Inst. by Framework &amp; Suppliers'!$B$2:$B$5720,$B764)</f>
        <v>0</v>
      </c>
      <c r="E764" s="507">
        <f>SUMIFS('Inst. by Framework &amp; Suppliers'!$E$2:$E$5720,'Inst. by Framework &amp; Suppliers'!$A$2:$A$5720,$A764,'Inst. by Framework &amp; Suppliers'!$B$2:$B$5720,$B764)</f>
        <v>45303.669999999933</v>
      </c>
      <c r="F764" s="507">
        <f>SUMIFS('Inst. by Framework &amp; Suppliers'!F$2:F$5720,'Inst. by Framework &amp; Suppliers'!$B$2:$B$5720,$B$2:$B$5336,'Inst. by Framework &amp; Suppliers'!$A$2:$A$5720,$A764)</f>
        <v>0</v>
      </c>
      <c r="G764" s="882">
        <f>SUMIFS('Inst. by Framework &amp; Suppliers'!G$2:G$5720,'Inst. by Framework &amp; Suppliers'!$B$2:$B$5720,$B$2:$B$5336,'Inst. by Framework &amp; Suppliers'!$A$2:$A$5720,$A764)</f>
        <v>0</v>
      </c>
      <c r="H764" s="1444">
        <f>SUMIFS('Inst. by Framework &amp; Suppliers'!H$2:H$5720,'Inst. by Framework &amp; Suppliers'!$B$2:$B$5720,$B$2:$B$5336,'Inst. by Framework &amp; Suppliers'!$A$2:$A$5720,$A764)</f>
        <v>60708.84</v>
      </c>
      <c r="I764" s="1445">
        <f>SUMIFS('Inst. by Framework &amp; Suppliers'!I$2:I$5720,'Inst. by Framework &amp; Suppliers'!$B$2:$B$5720,$B$2:$B$5336,'Inst. by Framework &amp; Suppliers'!$A$2:$A$5720,$A764)</f>
        <v>28534.829999999998</v>
      </c>
      <c r="J764" s="1446">
        <f>SUMIFS('Inst. by Framework &amp; Suppliers'!J$2:J$5720,'Inst. by Framework &amp; Suppliers'!$B$2:$B$5720,$B$2:$B$5336,'Inst. by Framework &amp; Suppliers'!$A$2:$A$5720,$A764)</f>
        <v>0</v>
      </c>
      <c r="K764" s="24">
        <f>SUMIFS('Inst. by Framework &amp; Suppliers'!K$2:K$5720,'Inst. by Framework &amp; Suppliers'!$B$2:$B$5720,$B$2:$B$5336,'Inst. by Framework &amp; Suppliers'!$A$2:$A$5720,$A764)</f>
        <v>0</v>
      </c>
      <c r="L764" s="23">
        <f t="shared" si="55"/>
        <v>0</v>
      </c>
      <c r="M764" s="1592">
        <f>SUMIFS('South West Spends'!$AH$1:$AH$5018,'South West Spends'!$A$1:$A$5018,'Institution by Framework Totals'!B764,'South West Spends'!$C$1:$C$5018,'Institution by Framework Totals'!A764)</f>
        <v>0</v>
      </c>
      <c r="N764" s="1592">
        <f t="shared" si="56"/>
        <v>0</v>
      </c>
      <c r="O764" s="1592">
        <f t="shared" si="57"/>
        <v>0</v>
      </c>
      <c r="P764" s="1592">
        <f t="shared" si="58"/>
        <v>0</v>
      </c>
      <c r="Q764" s="14">
        <f t="shared" si="59"/>
        <v>0</v>
      </c>
    </row>
    <row r="765" spans="1:17" x14ac:dyDescent="0.2">
      <c r="A765" s="906" t="s">
        <v>127</v>
      </c>
      <c r="B765" s="27" t="s">
        <v>81</v>
      </c>
      <c r="C765" s="141">
        <f>VLOOKUP(B765,'Admin Fees.'!$A$1:$C$46,2,FALSE)</f>
        <v>0.01</v>
      </c>
      <c r="D765" s="506">
        <f>SUMIFS('Inst. by Framework &amp; Suppliers'!$D$2:$D$5720,'Inst. by Framework &amp; Suppliers'!$A$2:$A$5720,$A765,'Inst. by Framework &amp; Suppliers'!$B$2:$B$5720,$B765)</f>
        <v>0</v>
      </c>
      <c r="E765" s="507">
        <f>SUMIFS('Inst. by Framework &amp; Suppliers'!$E$2:$E$5720,'Inst. by Framework &amp; Suppliers'!$A$2:$A$5720,$A765,'Inst. by Framework &amp; Suppliers'!$B$2:$B$5720,$B765)</f>
        <v>0</v>
      </c>
      <c r="F765" s="507">
        <f>SUMIFS('Inst. by Framework &amp; Suppliers'!F$2:F$5720,'Inst. by Framework &amp; Suppliers'!$B$2:$B$5720,$B$2:$B$5336,'Inst. by Framework &amp; Suppliers'!$A$2:$A$5720,$A765)</f>
        <v>0</v>
      </c>
      <c r="G765" s="882">
        <f>SUMIFS('Inst. by Framework &amp; Suppliers'!G$2:G$5720,'Inst. by Framework &amp; Suppliers'!$B$2:$B$5720,$B$2:$B$5336,'Inst. by Framework &amp; Suppliers'!$A$2:$A$5720,$A765)</f>
        <v>0</v>
      </c>
      <c r="H765" s="1444">
        <f>SUMIFS('Inst. by Framework &amp; Suppliers'!H$2:H$5720,'Inst. by Framework &amp; Suppliers'!$B$2:$B$5720,$B$2:$B$5336,'Inst. by Framework &amp; Suppliers'!$A$2:$A$5720,$A765)</f>
        <v>0</v>
      </c>
      <c r="I765" s="1445">
        <f>SUMIFS('Inst. by Framework &amp; Suppliers'!I$2:I$5720,'Inst. by Framework &amp; Suppliers'!$B$2:$B$5720,$B$2:$B$5336,'Inst. by Framework &amp; Suppliers'!$A$2:$A$5720,$A765)</f>
        <v>45103.659999999996</v>
      </c>
      <c r="J765" s="1446">
        <f>SUMIFS('Inst. by Framework &amp; Suppliers'!J$2:J$5720,'Inst. by Framework &amp; Suppliers'!$B$2:$B$5720,$B$2:$B$5336,'Inst. by Framework &amp; Suppliers'!$A$2:$A$5720,$A765)</f>
        <v>0</v>
      </c>
      <c r="K765" s="24">
        <f>SUMIFS('Inst. by Framework &amp; Suppliers'!K$2:K$5720,'Inst. by Framework &amp; Suppliers'!$B$2:$B$5720,$B$2:$B$5336,'Inst. by Framework &amp; Suppliers'!$A$2:$A$5720,$A765)</f>
        <v>0</v>
      </c>
      <c r="L765" s="23">
        <f t="shared" si="55"/>
        <v>0</v>
      </c>
      <c r="M765" s="1592">
        <f>SUMIFS('South West Spends'!$AH$1:$AH$5018,'South West Spends'!$A$1:$A$5018,'Institution by Framework Totals'!B765,'South West Spends'!$C$1:$C$5018,'Institution by Framework Totals'!A765)</f>
        <v>0</v>
      </c>
      <c r="N765" s="1592">
        <f t="shared" si="56"/>
        <v>0</v>
      </c>
      <c r="O765" s="1592">
        <f t="shared" si="57"/>
        <v>0</v>
      </c>
      <c r="P765" s="1592">
        <f t="shared" si="58"/>
        <v>0</v>
      </c>
      <c r="Q765" s="14">
        <f t="shared" si="59"/>
        <v>0</v>
      </c>
    </row>
    <row r="766" spans="1:17" x14ac:dyDescent="0.2">
      <c r="A766" s="906" t="s">
        <v>131</v>
      </c>
      <c r="B766" s="27" t="s">
        <v>81</v>
      </c>
      <c r="C766" s="141">
        <f>VLOOKUP(B766,'Admin Fees.'!$A$1:$C$46,2,FALSE)</f>
        <v>0.01</v>
      </c>
      <c r="D766" s="506">
        <f>SUMIFS('Inst. by Framework &amp; Suppliers'!$D$2:$D$5720,'Inst. by Framework &amp; Suppliers'!$A$2:$A$5720,$A766,'Inst. by Framework &amp; Suppliers'!$B$2:$B$5720,$B766)</f>
        <v>0</v>
      </c>
      <c r="E766" s="507">
        <f>SUMIFS('Inst. by Framework &amp; Suppliers'!$E$2:$E$5720,'Inst. by Framework &amp; Suppliers'!$A$2:$A$5720,$A766,'Inst. by Framework &amp; Suppliers'!$B$2:$B$5720,$B766)</f>
        <v>0</v>
      </c>
      <c r="F766" s="507">
        <f>SUMIFS('Inst. by Framework &amp; Suppliers'!F$2:F$5720,'Inst. by Framework &amp; Suppliers'!$B$2:$B$5720,$B$2:$B$5336,'Inst. by Framework &amp; Suppliers'!$A$2:$A$5720,$A766)</f>
        <v>0</v>
      </c>
      <c r="G766" s="882">
        <f>SUMIFS('Inst. by Framework &amp; Suppliers'!G$2:G$5720,'Inst. by Framework &amp; Suppliers'!$B$2:$B$5720,$B$2:$B$5336,'Inst. by Framework &amp; Suppliers'!$A$2:$A$5720,$A766)</f>
        <v>0</v>
      </c>
      <c r="H766" s="1444">
        <f>SUMIFS('Inst. by Framework &amp; Suppliers'!H$2:H$5720,'Inst. by Framework &amp; Suppliers'!$B$2:$B$5720,$B$2:$B$5336,'Inst. by Framework &amp; Suppliers'!$A$2:$A$5720,$A766)</f>
        <v>0</v>
      </c>
      <c r="I766" s="1445">
        <f>SUMIFS('Inst. by Framework &amp; Suppliers'!I$2:I$5720,'Inst. by Framework &amp; Suppliers'!$B$2:$B$5720,$B$2:$B$5336,'Inst. by Framework &amp; Suppliers'!$A$2:$A$5720,$A766)</f>
        <v>20092.939999999999</v>
      </c>
      <c r="J766" s="1446">
        <f>SUMIFS('Inst. by Framework &amp; Suppliers'!J$2:J$5720,'Inst. by Framework &amp; Suppliers'!$B$2:$B$5720,$B$2:$B$5336,'Inst. by Framework &amp; Suppliers'!$A$2:$A$5720,$A766)</f>
        <v>0</v>
      </c>
      <c r="K766" s="24">
        <f>SUMIFS('Inst. by Framework &amp; Suppliers'!K$2:K$5720,'Inst. by Framework &amp; Suppliers'!$B$2:$B$5720,$B$2:$B$5336,'Inst. by Framework &amp; Suppliers'!$A$2:$A$5720,$A766)</f>
        <v>0</v>
      </c>
      <c r="L766" s="23">
        <f t="shared" si="55"/>
        <v>0</v>
      </c>
      <c r="M766" s="1592">
        <f>SUMIFS('South West Spends'!$AH$1:$AH$5018,'South West Spends'!$A$1:$A$5018,'Institution by Framework Totals'!B766,'South West Spends'!$C$1:$C$5018,'Institution by Framework Totals'!A766)</f>
        <v>0</v>
      </c>
      <c r="N766" s="1592">
        <f t="shared" si="56"/>
        <v>0</v>
      </c>
      <c r="O766" s="1592">
        <f t="shared" si="57"/>
        <v>0</v>
      </c>
      <c r="P766" s="1592">
        <f t="shared" si="58"/>
        <v>0</v>
      </c>
      <c r="Q766" s="14">
        <f t="shared" si="59"/>
        <v>0</v>
      </c>
    </row>
    <row r="767" spans="1:17" x14ac:dyDescent="0.2">
      <c r="A767" s="808" t="s">
        <v>259</v>
      </c>
      <c r="B767" s="27" t="s">
        <v>81</v>
      </c>
      <c r="C767" s="141">
        <f>VLOOKUP(B767,'Admin Fees.'!$A$1:$C$46,2,FALSE)</f>
        <v>0.01</v>
      </c>
      <c r="D767" s="506">
        <f>SUMIFS('Inst. by Framework &amp; Suppliers'!$D$2:$D$5720,'Inst. by Framework &amp; Suppliers'!$A$2:$A$5720,$A767,'Inst. by Framework &amp; Suppliers'!$B$2:$B$5720,$B767)</f>
        <v>0</v>
      </c>
      <c r="E767" s="507">
        <f>SUMIFS('Inst. by Framework &amp; Suppliers'!$E$2:$E$5720,'Inst. by Framework &amp; Suppliers'!$A$2:$A$5720,$A767,'Inst. by Framework &amp; Suppliers'!$B$2:$B$5720,$B767)</f>
        <v>0</v>
      </c>
      <c r="F767" s="507">
        <f>SUMIFS('Inst. by Framework &amp; Suppliers'!F$2:F$5720,'Inst. by Framework &amp; Suppliers'!$B$2:$B$5720,$B$2:$B$5336,'Inst. by Framework &amp; Suppliers'!$A$2:$A$5720,$A767)</f>
        <v>0</v>
      </c>
      <c r="G767" s="882">
        <f>SUMIFS('Inst. by Framework &amp; Suppliers'!G$2:G$5720,'Inst. by Framework &amp; Suppliers'!$B$2:$B$5720,$B$2:$B$5336,'Inst. by Framework &amp; Suppliers'!$A$2:$A$5720,$A767)</f>
        <v>0</v>
      </c>
      <c r="H767" s="1444">
        <f>SUMIFS('Inst. by Framework &amp; Suppliers'!H$2:H$5720,'Inst. by Framework &amp; Suppliers'!$B$2:$B$5720,$B$2:$B$5336,'Inst. by Framework &amp; Suppliers'!$A$2:$A$5720,$A767)</f>
        <v>25920.04</v>
      </c>
      <c r="I767" s="1445">
        <f>SUMIFS('Inst. by Framework &amp; Suppliers'!I$2:I$5720,'Inst. by Framework &amp; Suppliers'!$B$2:$B$5720,$B$2:$B$5336,'Inst. by Framework &amp; Suppliers'!$A$2:$A$5720,$A767)</f>
        <v>41083.300000000003</v>
      </c>
      <c r="J767" s="1446">
        <f>SUMIFS('Inst. by Framework &amp; Suppliers'!J$2:J$5720,'Inst. by Framework &amp; Suppliers'!$B$2:$B$5720,$B$2:$B$5336,'Inst. by Framework &amp; Suppliers'!$A$2:$A$5720,$A767)</f>
        <v>0</v>
      </c>
      <c r="K767" s="24">
        <f>SUMIFS('Inst. by Framework &amp; Suppliers'!K$2:K$5720,'Inst. by Framework &amp; Suppliers'!$B$2:$B$5720,$B$2:$B$5336,'Inst. by Framework &amp; Suppliers'!$A$2:$A$5720,$A767)</f>
        <v>0</v>
      </c>
      <c r="L767" s="23">
        <f t="shared" si="55"/>
        <v>0</v>
      </c>
      <c r="M767" s="1592">
        <f>SUMIFS('South West Spends'!$AH$1:$AH$5018,'South West Spends'!$A$1:$A$5018,'Institution by Framework Totals'!B767,'South West Spends'!$C$1:$C$5018,'Institution by Framework Totals'!A767)</f>
        <v>0</v>
      </c>
      <c r="N767" s="1592">
        <f t="shared" si="56"/>
        <v>0</v>
      </c>
      <c r="O767" s="1592">
        <f t="shared" si="57"/>
        <v>0</v>
      </c>
      <c r="P767" s="1592">
        <f t="shared" si="58"/>
        <v>0</v>
      </c>
      <c r="Q767" s="14">
        <f t="shared" si="59"/>
        <v>0</v>
      </c>
    </row>
    <row r="768" spans="1:17" x14ac:dyDescent="0.2">
      <c r="A768" s="26" t="s">
        <v>135</v>
      </c>
      <c r="B768" s="27" t="s">
        <v>81</v>
      </c>
      <c r="C768" s="141">
        <f>VLOOKUP(B768,'Admin Fees.'!$A$1:$C$46,2,FALSE)</f>
        <v>0.01</v>
      </c>
      <c r="D768" s="506">
        <f>SUMIFS('Inst. by Framework &amp; Suppliers'!$D$2:$D$5720,'Inst. by Framework &amp; Suppliers'!$A$2:$A$5720,$A768,'Inst. by Framework &amp; Suppliers'!$B$2:$B$5720,$B768)</f>
        <v>0</v>
      </c>
      <c r="E768" s="507">
        <f>SUMIFS('Inst. by Framework &amp; Suppliers'!$E$2:$E$5720,'Inst. by Framework &amp; Suppliers'!$A$2:$A$5720,$A768,'Inst. by Framework &amp; Suppliers'!$B$2:$B$5720,$B768)</f>
        <v>10814.849999999999</v>
      </c>
      <c r="F768" s="507">
        <f>SUMIFS('Inst. by Framework &amp; Suppliers'!F$2:F$5720,'Inst. by Framework &amp; Suppliers'!$B$2:$B$5720,$B$2:$B$5336,'Inst. by Framework &amp; Suppliers'!$A$2:$A$5720,$A768)</f>
        <v>20507.149999999998</v>
      </c>
      <c r="G768" s="882">
        <f>SUMIFS('Inst. by Framework &amp; Suppliers'!G$2:G$5720,'Inst. by Framework &amp; Suppliers'!$B$2:$B$5720,$B$2:$B$5336,'Inst. by Framework &amp; Suppliers'!$A$2:$A$5720,$A768)</f>
        <v>7068.3</v>
      </c>
      <c r="H768" s="1444">
        <f>SUMIFS('Inst. by Framework &amp; Suppliers'!H$2:H$5720,'Inst. by Framework &amp; Suppliers'!$B$2:$B$5720,$B$2:$B$5336,'Inst. by Framework &amp; Suppliers'!$A$2:$A$5720,$A768)</f>
        <v>0</v>
      </c>
      <c r="I768" s="1445">
        <f>SUMIFS('Inst. by Framework &amp; Suppliers'!I$2:I$5720,'Inst. by Framework &amp; Suppliers'!$B$2:$B$5720,$B$2:$B$5336,'Inst. by Framework &amp; Suppliers'!$A$2:$A$5720,$A768)</f>
        <v>0</v>
      </c>
      <c r="J768" s="1446">
        <f>SUMIFS('Inst. by Framework &amp; Suppliers'!J$2:J$5720,'Inst. by Framework &amp; Suppliers'!$B$2:$B$5720,$B$2:$B$5336,'Inst. by Framework &amp; Suppliers'!$A$2:$A$5720,$A768)</f>
        <v>0</v>
      </c>
      <c r="K768" s="24">
        <f>SUMIFS('Inst. by Framework &amp; Suppliers'!K$2:K$5720,'Inst. by Framework &amp; Suppliers'!$B$2:$B$5720,$B$2:$B$5336,'Inst. by Framework &amp; Suppliers'!$A$2:$A$5720,$A768)</f>
        <v>0</v>
      </c>
      <c r="L768" s="23">
        <f t="shared" si="55"/>
        <v>0</v>
      </c>
      <c r="M768" s="1592">
        <f>SUMIFS('South West Spends'!$AH$1:$AH$5018,'South West Spends'!$A$1:$A$5018,'Institution by Framework Totals'!B768,'South West Spends'!$C$1:$C$5018,'Institution by Framework Totals'!A768)</f>
        <v>0</v>
      </c>
      <c r="N768" s="1592">
        <f t="shared" si="56"/>
        <v>0</v>
      </c>
      <c r="O768" s="1592">
        <f t="shared" si="57"/>
        <v>0</v>
      </c>
      <c r="P768" s="1592">
        <f t="shared" si="58"/>
        <v>0</v>
      </c>
      <c r="Q768" s="14">
        <f t="shared" si="59"/>
        <v>0</v>
      </c>
    </row>
    <row r="769" spans="1:17" x14ac:dyDescent="0.2">
      <c r="A769" s="26" t="s">
        <v>137</v>
      </c>
      <c r="B769" s="27" t="s">
        <v>81</v>
      </c>
      <c r="C769" s="141">
        <f>VLOOKUP(B769,'Admin Fees.'!$A$1:$C$46,2,FALSE)</f>
        <v>0.01</v>
      </c>
      <c r="D769" s="506">
        <f>SUMIFS('Inst. by Framework &amp; Suppliers'!$D$2:$D$5720,'Inst. by Framework &amp; Suppliers'!$A$2:$A$5720,$A769,'Inst. by Framework &amp; Suppliers'!$B$2:$B$5720,$B769)</f>
        <v>0</v>
      </c>
      <c r="E769" s="507">
        <f>SUMIFS('Inst. by Framework &amp; Suppliers'!$E$2:$E$5720,'Inst. by Framework &amp; Suppliers'!$A$2:$A$5720,$A769,'Inst. by Framework &amp; Suppliers'!$B$2:$B$5720,$B769)</f>
        <v>0</v>
      </c>
      <c r="F769" s="507">
        <f>SUMIFS('Inst. by Framework &amp; Suppliers'!F$2:F$5720,'Inst. by Framework &amp; Suppliers'!$B$2:$B$5720,$B$2:$B$5336,'Inst. by Framework &amp; Suppliers'!$A$2:$A$5720,$A769)</f>
        <v>13041</v>
      </c>
      <c r="G769" s="882">
        <f>SUMIFS('Inst. by Framework &amp; Suppliers'!G$2:G$5720,'Inst. by Framework &amp; Suppliers'!$B$2:$B$5720,$B$2:$B$5336,'Inst. by Framework &amp; Suppliers'!$A$2:$A$5720,$A769)</f>
        <v>26268</v>
      </c>
      <c r="H769" s="1444">
        <f>SUMIFS('Inst. by Framework &amp; Suppliers'!H$2:H$5720,'Inst. by Framework &amp; Suppliers'!$B$2:$B$5720,$B$2:$B$5336,'Inst. by Framework &amp; Suppliers'!$A$2:$A$5720,$A769)</f>
        <v>32501</v>
      </c>
      <c r="I769" s="1445">
        <f>SUMIFS('Inst. by Framework &amp; Suppliers'!I$2:I$5720,'Inst. by Framework &amp; Suppliers'!$B$2:$B$5720,$B$2:$B$5336,'Inst. by Framework &amp; Suppliers'!$A$2:$A$5720,$A769)</f>
        <v>11066.520061910152</v>
      </c>
      <c r="J769" s="1446">
        <f>SUMIFS('Inst. by Framework &amp; Suppliers'!J$2:J$5720,'Inst. by Framework &amp; Suppliers'!$B$2:$B$5720,$B$2:$B$5336,'Inst. by Framework &amp; Suppliers'!$A$2:$A$5720,$A769)</f>
        <v>0</v>
      </c>
      <c r="K769" s="24">
        <f>SUMIFS('Inst. by Framework &amp; Suppliers'!K$2:K$5720,'Inst. by Framework &amp; Suppliers'!$B$2:$B$5720,$B$2:$B$5336,'Inst. by Framework &amp; Suppliers'!$A$2:$A$5720,$A769)</f>
        <v>0</v>
      </c>
      <c r="L769" s="23">
        <f t="shared" si="55"/>
        <v>0</v>
      </c>
      <c r="M769" s="1592">
        <f>SUMIFS('South West Spends'!$AH$1:$AH$5018,'South West Spends'!$A$1:$A$5018,'Institution by Framework Totals'!B769,'South West Spends'!$C$1:$C$5018,'Institution by Framework Totals'!A769)</f>
        <v>0</v>
      </c>
      <c r="N769" s="1592">
        <f t="shared" si="56"/>
        <v>0</v>
      </c>
      <c r="O769" s="1592">
        <f t="shared" si="57"/>
        <v>0</v>
      </c>
      <c r="P769" s="1592">
        <f t="shared" si="58"/>
        <v>0</v>
      </c>
      <c r="Q769" s="14">
        <f t="shared" si="59"/>
        <v>0</v>
      </c>
    </row>
    <row r="770" spans="1:17" x14ac:dyDescent="0.2">
      <c r="A770" s="26" t="s">
        <v>139</v>
      </c>
      <c r="B770" s="27" t="s">
        <v>81</v>
      </c>
      <c r="C770" s="141">
        <f>VLOOKUP(B770,'Admin Fees.'!$A$1:$C$46,2,FALSE)</f>
        <v>0.01</v>
      </c>
      <c r="D770" s="506">
        <f>SUMIFS('Inst. by Framework &amp; Suppliers'!$D$2:$D$5720,'Inst. by Framework &amp; Suppliers'!$A$2:$A$5720,$A770,'Inst. by Framework &amp; Suppliers'!$B$2:$B$5720,$B770)</f>
        <v>0</v>
      </c>
      <c r="E770" s="507">
        <f>SUMIFS('Inst. by Framework &amp; Suppliers'!$E$2:$E$5720,'Inst. by Framework &amp; Suppliers'!$A$2:$A$5720,$A770,'Inst. by Framework &amp; Suppliers'!$B$2:$B$5720,$B770)</f>
        <v>21508.639999999989</v>
      </c>
      <c r="F770" s="507">
        <f>SUMIFS('Inst. by Framework &amp; Suppliers'!F$2:F$5720,'Inst. by Framework &amp; Suppliers'!$B$2:$B$5720,$B$2:$B$5336,'Inst. by Framework &amp; Suppliers'!$A$2:$A$5720,$A770)</f>
        <v>27480.319999999996</v>
      </c>
      <c r="G770" s="882">
        <f>SUMIFS('Inst. by Framework &amp; Suppliers'!G$2:G$5720,'Inst. by Framework &amp; Suppliers'!$B$2:$B$5720,$B$2:$B$5336,'Inst. by Framework &amp; Suppliers'!$A$2:$A$5720,$A770)</f>
        <v>26526</v>
      </c>
      <c r="H770" s="1444">
        <f>SUMIFS('Inst. by Framework &amp; Suppliers'!H$2:H$5720,'Inst. by Framework &amp; Suppliers'!$B$2:$B$5720,$B$2:$B$5336,'Inst. by Framework &amp; Suppliers'!$A$2:$A$5720,$A770)</f>
        <v>29023</v>
      </c>
      <c r="I770" s="1445">
        <f>SUMIFS('Inst. by Framework &amp; Suppliers'!I$2:I$5720,'Inst. by Framework &amp; Suppliers'!$B$2:$B$5720,$B$2:$B$5336,'Inst. by Framework &amp; Suppliers'!$A$2:$A$5720,$A770)</f>
        <v>7898.9800293445587</v>
      </c>
      <c r="J770" s="1446">
        <f>SUMIFS('Inst. by Framework &amp; Suppliers'!J$2:J$5720,'Inst. by Framework &amp; Suppliers'!$B$2:$B$5720,$B$2:$B$5336,'Inst. by Framework &amp; Suppliers'!$A$2:$A$5720,$A770)</f>
        <v>0</v>
      </c>
      <c r="K770" s="24">
        <f>SUMIFS('Inst. by Framework &amp; Suppliers'!K$2:K$5720,'Inst. by Framework &amp; Suppliers'!$B$2:$B$5720,$B$2:$B$5336,'Inst. by Framework &amp; Suppliers'!$A$2:$A$5720,$A770)</f>
        <v>0</v>
      </c>
      <c r="L770" s="23">
        <f t="shared" si="55"/>
        <v>0</v>
      </c>
      <c r="M770" s="1592">
        <f>SUMIFS('South West Spends'!$AH$1:$AH$5018,'South West Spends'!$A$1:$A$5018,'Institution by Framework Totals'!B770,'South West Spends'!$C$1:$C$5018,'Institution by Framework Totals'!A770)</f>
        <v>0</v>
      </c>
      <c r="N770" s="1592">
        <f t="shared" si="56"/>
        <v>0</v>
      </c>
      <c r="O770" s="1592">
        <f t="shared" si="57"/>
        <v>0</v>
      </c>
      <c r="P770" s="1592">
        <f t="shared" si="58"/>
        <v>0</v>
      </c>
      <c r="Q770" s="14">
        <f t="shared" si="59"/>
        <v>0</v>
      </c>
    </row>
    <row r="771" spans="1:17" x14ac:dyDescent="0.2">
      <c r="A771" s="26" t="s">
        <v>156</v>
      </c>
      <c r="B771" s="27" t="s">
        <v>81</v>
      </c>
      <c r="C771" s="141">
        <f>VLOOKUP(B771,'Admin Fees.'!$A$1:$C$46,2,FALSE)</f>
        <v>0.01</v>
      </c>
      <c r="D771" s="506">
        <f>SUMIFS('Inst. by Framework &amp; Suppliers'!$D$2:$D$5720,'Inst. by Framework &amp; Suppliers'!$A$2:$A$5720,$A771,'Inst. by Framework &amp; Suppliers'!$B$2:$B$5720,$B771)</f>
        <v>0</v>
      </c>
      <c r="E771" s="507">
        <f>SUMIFS('Inst. by Framework &amp; Suppliers'!$E$2:$E$5720,'Inst. by Framework &amp; Suppliers'!$A$2:$A$5720,$A771,'Inst. by Framework &amp; Suppliers'!$B$2:$B$5720,$B771)</f>
        <v>19715.22</v>
      </c>
      <c r="F771" s="507">
        <f>SUMIFS('Inst. by Framework &amp; Suppliers'!F$2:F$5720,'Inst. by Framework &amp; Suppliers'!$B$2:$B$5720,$B$2:$B$5336,'Inst. by Framework &amp; Suppliers'!$A$2:$A$5720,$A771)</f>
        <v>5507.68</v>
      </c>
      <c r="G771" s="882">
        <f>SUMIFS('Inst. by Framework &amp; Suppliers'!G$2:G$5720,'Inst. by Framework &amp; Suppliers'!$B$2:$B$5720,$B$2:$B$5336,'Inst. by Framework &amp; Suppliers'!$A$2:$A$5720,$A771)</f>
        <v>109.56</v>
      </c>
      <c r="H771" s="1444">
        <f>SUMIFS('Inst. by Framework &amp; Suppliers'!H$2:H$5720,'Inst. by Framework &amp; Suppliers'!$B$2:$B$5720,$B$2:$B$5336,'Inst. by Framework &amp; Suppliers'!$A$2:$A$5720,$A771)</f>
        <v>0</v>
      </c>
      <c r="I771" s="1445">
        <f>SUMIFS('Inst. by Framework &amp; Suppliers'!I$2:I$5720,'Inst. by Framework &amp; Suppliers'!$B$2:$B$5720,$B$2:$B$5336,'Inst. by Framework &amp; Suppliers'!$A$2:$A$5720,$A771)</f>
        <v>0</v>
      </c>
      <c r="J771" s="1446">
        <f>SUMIFS('Inst. by Framework &amp; Suppliers'!J$2:J$5720,'Inst. by Framework &amp; Suppliers'!$B$2:$B$5720,$B$2:$B$5336,'Inst. by Framework &amp; Suppliers'!$A$2:$A$5720,$A771)</f>
        <v>0</v>
      </c>
      <c r="K771" s="24">
        <f>SUMIFS('Inst. by Framework &amp; Suppliers'!K$2:K$5720,'Inst. by Framework &amp; Suppliers'!$B$2:$B$5720,$B$2:$B$5336,'Inst. by Framework &amp; Suppliers'!$A$2:$A$5720,$A771)</f>
        <v>0</v>
      </c>
      <c r="L771" s="23">
        <f t="shared" ref="L771:L834" si="60">J771*1.35%</f>
        <v>0</v>
      </c>
      <c r="M771" s="1592">
        <f>SUMIFS('South West Spends'!$AH$1:$AH$5018,'South West Spends'!$A$1:$A$5018,'Institution by Framework Totals'!B771,'South West Spends'!$C$1:$C$5018,'Institution by Framework Totals'!A771)</f>
        <v>0</v>
      </c>
      <c r="N771" s="1592">
        <f t="shared" ref="N771:N834" si="61">M771*C771</f>
        <v>0</v>
      </c>
      <c r="O771" s="1592">
        <f t="shared" ref="O771:O834" si="62">K771-M771</f>
        <v>0</v>
      </c>
      <c r="P771" s="1592">
        <f t="shared" ref="P771:P834" si="63">O771*1.35%</f>
        <v>0</v>
      </c>
      <c r="Q771" s="14">
        <f t="shared" ref="Q771:Q834" si="64">P771+N771</f>
        <v>0</v>
      </c>
    </row>
    <row r="772" spans="1:17" x14ac:dyDescent="0.2">
      <c r="A772" s="26" t="s">
        <v>148</v>
      </c>
      <c r="B772" s="27" t="s">
        <v>81</v>
      </c>
      <c r="C772" s="141">
        <f>VLOOKUP(B772,'Admin Fees.'!$A$1:$C$46,2,FALSE)</f>
        <v>0.01</v>
      </c>
      <c r="D772" s="506">
        <f>SUMIFS('Inst. by Framework &amp; Suppliers'!$D$2:$D$5720,'Inst. by Framework &amp; Suppliers'!$A$2:$A$5720,$A772,'Inst. by Framework &amp; Suppliers'!$B$2:$B$5720,$B772)</f>
        <v>0</v>
      </c>
      <c r="E772" s="507">
        <f>SUMIFS('Inst. by Framework &amp; Suppliers'!$E$2:$E$5720,'Inst. by Framework &amp; Suppliers'!$A$2:$A$5720,$A772,'Inst. by Framework &amp; Suppliers'!$B$2:$B$5720,$B772)</f>
        <v>4096.0599999999995</v>
      </c>
      <c r="F772" s="507">
        <f>SUMIFS('Inst. by Framework &amp; Suppliers'!F$2:F$5720,'Inst. by Framework &amp; Suppliers'!$B$2:$B$5720,$B$2:$B$5336,'Inst. by Framework &amp; Suppliers'!$A$2:$A$5720,$A772)</f>
        <v>1140.5</v>
      </c>
      <c r="G772" s="882">
        <f>SUMIFS('Inst. by Framework &amp; Suppliers'!G$2:G$5720,'Inst. by Framework &amp; Suppliers'!$B$2:$B$5720,$B$2:$B$5336,'Inst. by Framework &amp; Suppliers'!$A$2:$A$5720,$A772)</f>
        <v>0</v>
      </c>
      <c r="H772" s="1444">
        <f>SUMIFS('Inst. by Framework &amp; Suppliers'!H$2:H$5720,'Inst. by Framework &amp; Suppliers'!$B$2:$B$5720,$B$2:$B$5336,'Inst. by Framework &amp; Suppliers'!$A$2:$A$5720,$A772)</f>
        <v>0</v>
      </c>
      <c r="I772" s="1445">
        <f>SUMIFS('Inst. by Framework &amp; Suppliers'!I$2:I$5720,'Inst. by Framework &amp; Suppliers'!$B$2:$B$5720,$B$2:$B$5336,'Inst. by Framework &amp; Suppliers'!$A$2:$A$5720,$A772)</f>
        <v>0</v>
      </c>
      <c r="J772" s="1446">
        <f>SUMIFS('Inst. by Framework &amp; Suppliers'!J$2:J$5720,'Inst. by Framework &amp; Suppliers'!$B$2:$B$5720,$B$2:$B$5336,'Inst. by Framework &amp; Suppliers'!$A$2:$A$5720,$A772)</f>
        <v>0</v>
      </c>
      <c r="K772" s="24">
        <f>SUMIFS('Inst. by Framework &amp; Suppliers'!K$2:K$5720,'Inst. by Framework &amp; Suppliers'!$B$2:$B$5720,$B$2:$B$5336,'Inst. by Framework &amp; Suppliers'!$A$2:$A$5720,$A772)</f>
        <v>0</v>
      </c>
      <c r="L772" s="23">
        <f t="shared" si="60"/>
        <v>0</v>
      </c>
      <c r="M772" s="1592">
        <f>SUMIFS('South West Spends'!$AH$1:$AH$5018,'South West Spends'!$A$1:$A$5018,'Institution by Framework Totals'!B772,'South West Spends'!$C$1:$C$5018,'Institution by Framework Totals'!A772)</f>
        <v>0</v>
      </c>
      <c r="N772" s="1592">
        <f t="shared" si="61"/>
        <v>0</v>
      </c>
      <c r="O772" s="1592">
        <f t="shared" si="62"/>
        <v>0</v>
      </c>
      <c r="P772" s="1592">
        <f t="shared" si="63"/>
        <v>0</v>
      </c>
      <c r="Q772" s="14">
        <f t="shared" si="64"/>
        <v>0</v>
      </c>
    </row>
    <row r="773" spans="1:17" x14ac:dyDescent="0.2">
      <c r="A773" s="26" t="s">
        <v>153</v>
      </c>
      <c r="B773" s="27" t="s">
        <v>81</v>
      </c>
      <c r="C773" s="141">
        <f>VLOOKUP(B773,'Admin Fees.'!$A$1:$C$46,2,FALSE)</f>
        <v>0.01</v>
      </c>
      <c r="D773" s="506">
        <f>SUMIFS('Inst. by Framework &amp; Suppliers'!$D$2:$D$5720,'Inst. by Framework &amp; Suppliers'!$A$2:$A$5720,$A773,'Inst. by Framework &amp; Suppliers'!$B$2:$B$5720,$B773)</f>
        <v>0</v>
      </c>
      <c r="E773" s="507">
        <f>SUMIFS('Inst. by Framework &amp; Suppliers'!$E$2:$E$5720,'Inst. by Framework &amp; Suppliers'!$A$2:$A$5720,$A773,'Inst. by Framework &amp; Suppliers'!$B$2:$B$5720,$B773)</f>
        <v>47207.499999999985</v>
      </c>
      <c r="F773" s="507">
        <f>SUMIFS('Inst. by Framework &amp; Suppliers'!F$2:F$5720,'Inst. by Framework &amp; Suppliers'!$B$2:$B$5720,$B$2:$B$5336,'Inst. by Framework &amp; Suppliers'!$A$2:$A$5720,$A773)</f>
        <v>53782.99</v>
      </c>
      <c r="G773" s="882">
        <f>SUMIFS('Inst. by Framework &amp; Suppliers'!G$2:G$5720,'Inst. by Framework &amp; Suppliers'!$B$2:$B$5720,$B$2:$B$5336,'Inst. by Framework &amp; Suppliers'!$A$2:$A$5720,$A773)</f>
        <v>27785</v>
      </c>
      <c r="H773" s="1444">
        <f>SUMIFS('Inst. by Framework &amp; Suppliers'!H$2:H$5720,'Inst. by Framework &amp; Suppliers'!$B$2:$B$5720,$B$2:$B$5336,'Inst. by Framework &amp; Suppliers'!$A$2:$A$5720,$A773)</f>
        <v>70580.95</v>
      </c>
      <c r="I773" s="1445">
        <f>SUMIFS('Inst. by Framework &amp; Suppliers'!I$2:I$5720,'Inst. by Framework &amp; Suppliers'!$B$2:$B$5720,$B$2:$B$5336,'Inst. by Framework &amp; Suppliers'!$A$2:$A$5720,$A773)</f>
        <v>32199.33</v>
      </c>
      <c r="J773" s="1446">
        <f>SUMIFS('Inst. by Framework &amp; Suppliers'!J$2:J$5720,'Inst. by Framework &amp; Suppliers'!$B$2:$B$5720,$B$2:$B$5336,'Inst. by Framework &amp; Suppliers'!$A$2:$A$5720,$A773)</f>
        <v>0</v>
      </c>
      <c r="K773" s="24">
        <f>SUMIFS('Inst. by Framework &amp; Suppliers'!K$2:K$5720,'Inst. by Framework &amp; Suppliers'!$B$2:$B$5720,$B$2:$B$5336,'Inst. by Framework &amp; Suppliers'!$A$2:$A$5720,$A773)</f>
        <v>0</v>
      </c>
      <c r="L773" s="23">
        <f t="shared" si="60"/>
        <v>0</v>
      </c>
      <c r="M773" s="1592">
        <f>SUMIFS('South West Spends'!$AH$1:$AH$5018,'South West Spends'!$A$1:$A$5018,'Institution by Framework Totals'!B773,'South West Spends'!$C$1:$C$5018,'Institution by Framework Totals'!A773)</f>
        <v>0</v>
      </c>
      <c r="N773" s="1592">
        <f t="shared" si="61"/>
        <v>0</v>
      </c>
      <c r="O773" s="1592">
        <f t="shared" si="62"/>
        <v>0</v>
      </c>
      <c r="P773" s="1592">
        <f t="shared" si="63"/>
        <v>0</v>
      </c>
      <c r="Q773" s="14">
        <f t="shared" si="64"/>
        <v>0</v>
      </c>
    </row>
    <row r="774" spans="1:17" x14ac:dyDescent="0.2">
      <c r="A774" s="26" t="s">
        <v>141</v>
      </c>
      <c r="B774" s="27" t="s">
        <v>81</v>
      </c>
      <c r="C774" s="141">
        <f>VLOOKUP(B774,'Admin Fees.'!$A$1:$C$46,2,FALSE)</f>
        <v>0.01</v>
      </c>
      <c r="D774" s="506">
        <f>SUMIFS('Inst. by Framework &amp; Suppliers'!$D$2:$D$5720,'Inst. by Framework &amp; Suppliers'!$A$2:$A$5720,$A774,'Inst. by Framework &amp; Suppliers'!$B$2:$B$5720,$B774)</f>
        <v>0</v>
      </c>
      <c r="E774" s="507">
        <f>SUMIFS('Inst. by Framework &amp; Suppliers'!$E$2:$E$5720,'Inst. by Framework &amp; Suppliers'!$A$2:$A$5720,$A774,'Inst. by Framework &amp; Suppliers'!$B$2:$B$5720,$B774)</f>
        <v>90373.69999999975</v>
      </c>
      <c r="F774" s="507">
        <f>SUMIFS('Inst. by Framework &amp; Suppliers'!F$2:F$5720,'Inst. by Framework &amp; Suppliers'!$B$2:$B$5720,$B$2:$B$5336,'Inst. by Framework &amp; Suppliers'!$A$2:$A$5720,$A774)</f>
        <v>171214.71999999994</v>
      </c>
      <c r="G774" s="882">
        <f>SUMIFS('Inst. by Framework &amp; Suppliers'!G$2:G$5720,'Inst. by Framework &amp; Suppliers'!$B$2:$B$5720,$B$2:$B$5336,'Inst. by Framework &amp; Suppliers'!$A$2:$A$5720,$A774)</f>
        <v>88175</v>
      </c>
      <c r="H774" s="1444">
        <f>SUMIFS('Inst. by Framework &amp; Suppliers'!H$2:H$5720,'Inst. by Framework &amp; Suppliers'!$B$2:$B$5720,$B$2:$B$5336,'Inst. by Framework &amp; Suppliers'!$A$2:$A$5720,$A774)</f>
        <v>259576.28000000003</v>
      </c>
      <c r="I774" s="1445">
        <f>SUMIFS('Inst. by Framework &amp; Suppliers'!I$2:I$5720,'Inst. by Framework &amp; Suppliers'!$B$2:$B$5720,$B$2:$B$5336,'Inst. by Framework &amp; Suppliers'!$A$2:$A$5720,$A774)</f>
        <v>126845.55002487659</v>
      </c>
      <c r="J774" s="1446">
        <f>SUMIFS('Inst. by Framework &amp; Suppliers'!J$2:J$5720,'Inst. by Framework &amp; Suppliers'!$B$2:$B$5720,$B$2:$B$5336,'Inst. by Framework &amp; Suppliers'!$A$2:$A$5720,$A774)</f>
        <v>0</v>
      </c>
      <c r="K774" s="24">
        <f>SUMIFS('Inst. by Framework &amp; Suppliers'!K$2:K$5720,'Inst. by Framework &amp; Suppliers'!$B$2:$B$5720,$B$2:$B$5336,'Inst. by Framework &amp; Suppliers'!$A$2:$A$5720,$A774)</f>
        <v>0</v>
      </c>
      <c r="L774" s="23">
        <f t="shared" si="60"/>
        <v>0</v>
      </c>
      <c r="M774" s="1592">
        <f>SUMIFS('South West Spends'!$AH$1:$AH$5018,'South West Spends'!$A$1:$A$5018,'Institution by Framework Totals'!B774,'South West Spends'!$C$1:$C$5018,'Institution by Framework Totals'!A774)</f>
        <v>0</v>
      </c>
      <c r="N774" s="1592">
        <f t="shared" si="61"/>
        <v>0</v>
      </c>
      <c r="O774" s="1592">
        <f t="shared" si="62"/>
        <v>0</v>
      </c>
      <c r="P774" s="1592">
        <f t="shared" si="63"/>
        <v>0</v>
      </c>
      <c r="Q774" s="14">
        <f t="shared" si="64"/>
        <v>0</v>
      </c>
    </row>
    <row r="775" spans="1:17" x14ac:dyDescent="0.2">
      <c r="A775" s="26" t="s">
        <v>142</v>
      </c>
      <c r="B775" s="27" t="s">
        <v>81</v>
      </c>
      <c r="C775" s="141">
        <f>VLOOKUP(B775,'Admin Fees.'!$A$1:$C$46,2,FALSE)</f>
        <v>0.01</v>
      </c>
      <c r="D775" s="506">
        <f>SUMIFS('Inst. by Framework &amp; Suppliers'!$D$2:$D$5720,'Inst. by Framework &amp; Suppliers'!$A$2:$A$5720,$A775,'Inst. by Framework &amp; Suppliers'!$B$2:$B$5720,$B775)</f>
        <v>0</v>
      </c>
      <c r="E775" s="507">
        <f>SUMIFS('Inst. by Framework &amp; Suppliers'!$E$2:$E$5720,'Inst. by Framework &amp; Suppliers'!$A$2:$A$5720,$A775,'Inst. by Framework &amp; Suppliers'!$B$2:$B$5720,$B775)</f>
        <v>0</v>
      </c>
      <c r="F775" s="507">
        <f>SUMIFS('Inst. by Framework &amp; Suppliers'!F$2:F$5720,'Inst. by Framework &amp; Suppliers'!$B$2:$B$5720,$B$2:$B$5336,'Inst. by Framework &amp; Suppliers'!$A$2:$A$5720,$A775)</f>
        <v>0</v>
      </c>
      <c r="G775" s="882">
        <f>SUMIFS('Inst. by Framework &amp; Suppliers'!G$2:G$5720,'Inst. by Framework &amp; Suppliers'!$B$2:$B$5720,$B$2:$B$5336,'Inst. by Framework &amp; Suppliers'!$A$2:$A$5720,$A775)</f>
        <v>65453.599999999999</v>
      </c>
      <c r="H775" s="1444">
        <f>SUMIFS('Inst. by Framework &amp; Suppliers'!H$2:H$5720,'Inst. by Framework &amp; Suppliers'!$B$2:$B$5720,$B$2:$B$5336,'Inst. by Framework &amp; Suppliers'!$A$2:$A$5720,$A775)</f>
        <v>211563.44999999998</v>
      </c>
      <c r="I775" s="1445">
        <f>SUMIFS('Inst. by Framework &amp; Suppliers'!I$2:I$5720,'Inst. by Framework &amp; Suppliers'!$B$2:$B$5720,$B$2:$B$5336,'Inst. by Framework &amp; Suppliers'!$A$2:$A$5720,$A775)</f>
        <v>41543.879999999997</v>
      </c>
      <c r="J775" s="1446">
        <f>SUMIFS('Inst. by Framework &amp; Suppliers'!J$2:J$5720,'Inst. by Framework &amp; Suppliers'!$B$2:$B$5720,$B$2:$B$5336,'Inst. by Framework &amp; Suppliers'!$A$2:$A$5720,$A775)</f>
        <v>0</v>
      </c>
      <c r="K775" s="24">
        <f>SUMIFS('Inst. by Framework &amp; Suppliers'!K$2:K$5720,'Inst. by Framework &amp; Suppliers'!$B$2:$B$5720,$B$2:$B$5336,'Inst. by Framework &amp; Suppliers'!$A$2:$A$5720,$A775)</f>
        <v>0</v>
      </c>
      <c r="L775" s="23">
        <f t="shared" si="60"/>
        <v>0</v>
      </c>
      <c r="M775" s="1592">
        <f>SUMIFS('South West Spends'!$AH$1:$AH$5018,'South West Spends'!$A$1:$A$5018,'Institution by Framework Totals'!B775,'South West Spends'!$C$1:$C$5018,'Institution by Framework Totals'!A775)</f>
        <v>0</v>
      </c>
      <c r="N775" s="1592">
        <f t="shared" si="61"/>
        <v>0</v>
      </c>
      <c r="O775" s="1592">
        <f t="shared" si="62"/>
        <v>0</v>
      </c>
      <c r="P775" s="1592">
        <f t="shared" si="63"/>
        <v>0</v>
      </c>
      <c r="Q775" s="14">
        <f t="shared" si="64"/>
        <v>0</v>
      </c>
    </row>
    <row r="776" spans="1:17" x14ac:dyDescent="0.2">
      <c r="A776" s="26" t="s">
        <v>143</v>
      </c>
      <c r="B776" s="27" t="s">
        <v>81</v>
      </c>
      <c r="C776" s="141">
        <f>VLOOKUP(B776,'Admin Fees.'!$A$1:$C$46,2,FALSE)</f>
        <v>0.01</v>
      </c>
      <c r="D776" s="506">
        <f>SUMIFS('Inst. by Framework &amp; Suppliers'!$D$2:$D$5720,'Inst. by Framework &amp; Suppliers'!$A$2:$A$5720,$A776,'Inst. by Framework &amp; Suppliers'!$B$2:$B$5720,$B776)</f>
        <v>0</v>
      </c>
      <c r="E776" s="507">
        <f>SUMIFS('Inst. by Framework &amp; Suppliers'!$E$2:$E$5720,'Inst. by Framework &amp; Suppliers'!$A$2:$A$5720,$A776,'Inst. by Framework &amp; Suppliers'!$B$2:$B$5720,$B776)</f>
        <v>164078.46999999997</v>
      </c>
      <c r="F776" s="507">
        <f>SUMIFS('Inst. by Framework &amp; Suppliers'!F$2:F$5720,'Inst. by Framework &amp; Suppliers'!$B$2:$B$5720,$B$2:$B$5336,'Inst. by Framework &amp; Suppliers'!$A$2:$A$5720,$A776)</f>
        <v>189804.1</v>
      </c>
      <c r="G776" s="882">
        <f>SUMIFS('Inst. by Framework &amp; Suppliers'!G$2:G$5720,'Inst. by Framework &amp; Suppliers'!$B$2:$B$5720,$B$2:$B$5336,'Inst. by Framework &amp; Suppliers'!$A$2:$A$5720,$A776)</f>
        <v>155018.23000000001</v>
      </c>
      <c r="H776" s="1444">
        <f>SUMIFS('Inst. by Framework &amp; Suppliers'!H$2:H$5720,'Inst. by Framework &amp; Suppliers'!$B$2:$B$5720,$B$2:$B$5336,'Inst. by Framework &amp; Suppliers'!$A$2:$A$5720,$A776)</f>
        <v>122189.20999999999</v>
      </c>
      <c r="I776" s="1445">
        <f>SUMIFS('Inst. by Framework &amp; Suppliers'!I$2:I$5720,'Inst. by Framework &amp; Suppliers'!$B$2:$B$5720,$B$2:$B$5336,'Inst. by Framework &amp; Suppliers'!$A$2:$A$5720,$A776)</f>
        <v>19154.890021512507</v>
      </c>
      <c r="J776" s="1446">
        <f>SUMIFS('Inst. by Framework &amp; Suppliers'!J$2:J$5720,'Inst. by Framework &amp; Suppliers'!$B$2:$B$5720,$B$2:$B$5336,'Inst. by Framework &amp; Suppliers'!$A$2:$A$5720,$A776)</f>
        <v>0</v>
      </c>
      <c r="K776" s="24">
        <f>SUMIFS('Inst. by Framework &amp; Suppliers'!K$2:K$5720,'Inst. by Framework &amp; Suppliers'!$B$2:$B$5720,$B$2:$B$5336,'Inst. by Framework &amp; Suppliers'!$A$2:$A$5720,$A776)</f>
        <v>0</v>
      </c>
      <c r="L776" s="23">
        <f t="shared" si="60"/>
        <v>0</v>
      </c>
      <c r="M776" s="1592">
        <f>SUMIFS('South West Spends'!$AH$1:$AH$5018,'South West Spends'!$A$1:$A$5018,'Institution by Framework Totals'!B776,'South West Spends'!$C$1:$C$5018,'Institution by Framework Totals'!A776)</f>
        <v>0</v>
      </c>
      <c r="N776" s="1592">
        <f t="shared" si="61"/>
        <v>0</v>
      </c>
      <c r="O776" s="1592">
        <f t="shared" si="62"/>
        <v>0</v>
      </c>
      <c r="P776" s="1592">
        <f t="shared" si="63"/>
        <v>0</v>
      </c>
      <c r="Q776" s="14">
        <f t="shared" si="64"/>
        <v>0</v>
      </c>
    </row>
    <row r="777" spans="1:17" x14ac:dyDescent="0.2">
      <c r="A777" s="26" t="s">
        <v>144</v>
      </c>
      <c r="B777" s="27" t="s">
        <v>81</v>
      </c>
      <c r="C777" s="141">
        <f>VLOOKUP(B777,'Admin Fees.'!$A$1:$C$46,2,FALSE)</f>
        <v>0.01</v>
      </c>
      <c r="D777" s="506">
        <f>SUMIFS('Inst. by Framework &amp; Suppliers'!$D$2:$D$5720,'Inst. by Framework &amp; Suppliers'!$A$2:$A$5720,$A777,'Inst. by Framework &amp; Suppliers'!$B$2:$B$5720,$B777)</f>
        <v>0</v>
      </c>
      <c r="E777" s="507">
        <f>SUMIFS('Inst. by Framework &amp; Suppliers'!$E$2:$E$5720,'Inst. by Framework &amp; Suppliers'!$A$2:$A$5720,$A777,'Inst. by Framework &amp; Suppliers'!$B$2:$B$5720,$B777)</f>
        <v>37747.040000000001</v>
      </c>
      <c r="F777" s="507">
        <f>SUMIFS('Inst. by Framework &amp; Suppliers'!F$2:F$5720,'Inst. by Framework &amp; Suppliers'!$B$2:$B$5720,$B$2:$B$5336,'Inst. by Framework &amp; Suppliers'!$A$2:$A$5720,$A777)</f>
        <v>89300</v>
      </c>
      <c r="G777" s="882">
        <f>SUMIFS('Inst. by Framework &amp; Suppliers'!G$2:G$5720,'Inst. by Framework &amp; Suppliers'!$B$2:$B$5720,$B$2:$B$5336,'Inst. by Framework &amp; Suppliers'!$A$2:$A$5720,$A777)</f>
        <v>61675</v>
      </c>
      <c r="H777" s="1444">
        <f>SUMIFS('Inst. by Framework &amp; Suppliers'!H$2:H$5720,'Inst. by Framework &amp; Suppliers'!$B$2:$B$5720,$B$2:$B$5336,'Inst. by Framework &amp; Suppliers'!$A$2:$A$5720,$A777)</f>
        <v>96746</v>
      </c>
      <c r="I777" s="1445">
        <f>SUMIFS('Inst. by Framework &amp; Suppliers'!I$2:I$5720,'Inst. by Framework &amp; Suppliers'!$B$2:$B$5720,$B$2:$B$5336,'Inst. by Framework &amp; Suppliers'!$A$2:$A$5720,$A777)</f>
        <v>38170</v>
      </c>
      <c r="J777" s="1446">
        <f>SUMIFS('Inst. by Framework &amp; Suppliers'!J$2:J$5720,'Inst. by Framework &amp; Suppliers'!$B$2:$B$5720,$B$2:$B$5336,'Inst. by Framework &amp; Suppliers'!$A$2:$A$5720,$A777)</f>
        <v>0</v>
      </c>
      <c r="K777" s="24">
        <f>SUMIFS('Inst. by Framework &amp; Suppliers'!K$2:K$5720,'Inst. by Framework &amp; Suppliers'!$B$2:$B$5720,$B$2:$B$5336,'Inst. by Framework &amp; Suppliers'!$A$2:$A$5720,$A777)</f>
        <v>0</v>
      </c>
      <c r="L777" s="23">
        <f t="shared" si="60"/>
        <v>0</v>
      </c>
      <c r="M777" s="1592">
        <f>SUMIFS('South West Spends'!$AH$1:$AH$5018,'South West Spends'!$A$1:$A$5018,'Institution by Framework Totals'!B777,'South West Spends'!$C$1:$C$5018,'Institution by Framework Totals'!A777)</f>
        <v>0</v>
      </c>
      <c r="N777" s="1592">
        <f t="shared" si="61"/>
        <v>0</v>
      </c>
      <c r="O777" s="1592">
        <f t="shared" si="62"/>
        <v>0</v>
      </c>
      <c r="P777" s="1592">
        <f t="shared" si="63"/>
        <v>0</v>
      </c>
      <c r="Q777" s="14">
        <f t="shared" si="64"/>
        <v>0</v>
      </c>
    </row>
    <row r="778" spans="1:17" x14ac:dyDescent="0.2">
      <c r="A778" s="26" t="s">
        <v>170</v>
      </c>
      <c r="B778" s="27" t="s">
        <v>81</v>
      </c>
      <c r="C778" s="141">
        <f>VLOOKUP(B778,'Admin Fees.'!$A$1:$C$46,2,FALSE)</f>
        <v>0.01</v>
      </c>
      <c r="D778" s="506">
        <f>SUMIFS('Inst. by Framework &amp; Suppliers'!$D$2:$D$5720,'Inst. by Framework &amp; Suppliers'!$A$2:$A$5720,$A778,'Inst. by Framework &amp; Suppliers'!$B$2:$B$5720,$B778)</f>
        <v>0</v>
      </c>
      <c r="E778" s="507">
        <f>SUMIFS('Inst. by Framework &amp; Suppliers'!$E$2:$E$5720,'Inst. by Framework &amp; Suppliers'!$A$2:$A$5720,$A778,'Inst. by Framework &amp; Suppliers'!$B$2:$B$5720,$B778)</f>
        <v>54821.129999999961</v>
      </c>
      <c r="F778" s="507">
        <f>SUMIFS('Inst. by Framework &amp; Suppliers'!F$2:F$5720,'Inst. by Framework &amp; Suppliers'!$B$2:$B$5720,$B$2:$B$5336,'Inst. by Framework &amp; Suppliers'!$A$2:$A$5720,$A778)</f>
        <v>82002.559999999998</v>
      </c>
      <c r="G778" s="882">
        <f>SUMIFS('Inst. by Framework &amp; Suppliers'!G$2:G$5720,'Inst. by Framework &amp; Suppliers'!$B$2:$B$5720,$B$2:$B$5336,'Inst. by Framework &amp; Suppliers'!$A$2:$A$5720,$A778)</f>
        <v>109414</v>
      </c>
      <c r="H778" s="1444">
        <f>SUMIFS('Inst. by Framework &amp; Suppliers'!H$2:H$5720,'Inst. by Framework &amp; Suppliers'!$B$2:$B$5720,$B$2:$B$5336,'Inst. by Framework &amp; Suppliers'!$A$2:$A$5720,$A778)</f>
        <v>173829.49</v>
      </c>
      <c r="I778" s="1445">
        <f>SUMIFS('Inst. by Framework &amp; Suppliers'!I$2:I$5720,'Inst. by Framework &amp; Suppliers'!$B$2:$B$5720,$B$2:$B$5336,'Inst. by Framework &amp; Suppliers'!$A$2:$A$5720,$A778)</f>
        <v>64277.070028982162</v>
      </c>
      <c r="J778" s="1446">
        <f>SUMIFS('Inst. by Framework &amp; Suppliers'!J$2:J$5720,'Inst. by Framework &amp; Suppliers'!$B$2:$B$5720,$B$2:$B$5336,'Inst. by Framework &amp; Suppliers'!$A$2:$A$5720,$A778)</f>
        <v>0</v>
      </c>
      <c r="K778" s="24">
        <f>SUMIFS('Inst. by Framework &amp; Suppliers'!K$2:K$5720,'Inst. by Framework &amp; Suppliers'!$B$2:$B$5720,$B$2:$B$5336,'Inst. by Framework &amp; Suppliers'!$A$2:$A$5720,$A778)</f>
        <v>0</v>
      </c>
      <c r="L778" s="23">
        <f t="shared" si="60"/>
        <v>0</v>
      </c>
      <c r="M778" s="1592">
        <f>SUMIFS('South West Spends'!$AH$1:$AH$5018,'South West Spends'!$A$1:$A$5018,'Institution by Framework Totals'!B778,'South West Spends'!$C$1:$C$5018,'Institution by Framework Totals'!A778)</f>
        <v>0</v>
      </c>
      <c r="N778" s="1592">
        <f t="shared" si="61"/>
        <v>0</v>
      </c>
      <c r="O778" s="1592">
        <f t="shared" si="62"/>
        <v>0</v>
      </c>
      <c r="P778" s="1592">
        <f t="shared" si="63"/>
        <v>0</v>
      </c>
      <c r="Q778" s="14">
        <f t="shared" si="64"/>
        <v>0</v>
      </c>
    </row>
    <row r="779" spans="1:17" x14ac:dyDescent="0.2">
      <c r="A779" s="26" t="s">
        <v>146</v>
      </c>
      <c r="B779" s="27" t="s">
        <v>81</v>
      </c>
      <c r="C779" s="141">
        <f>VLOOKUP(B779,'Admin Fees.'!$A$1:$C$46,2,FALSE)</f>
        <v>0.01</v>
      </c>
      <c r="D779" s="506">
        <f>SUMIFS('Inst. by Framework &amp; Suppliers'!$D$2:$D$5720,'Inst. by Framework &amp; Suppliers'!$A$2:$A$5720,$A779,'Inst. by Framework &amp; Suppliers'!$B$2:$B$5720,$B779)</f>
        <v>0</v>
      </c>
      <c r="E779" s="507">
        <f>SUMIFS('Inst. by Framework &amp; Suppliers'!$E$2:$E$5720,'Inst. by Framework &amp; Suppliers'!$A$2:$A$5720,$A779,'Inst. by Framework &amp; Suppliers'!$B$2:$B$5720,$B779)</f>
        <v>100883.74999999994</v>
      </c>
      <c r="F779" s="507">
        <f>SUMIFS('Inst. by Framework &amp; Suppliers'!F$2:F$5720,'Inst. by Framework &amp; Suppliers'!$B$2:$B$5720,$B$2:$B$5336,'Inst. by Framework &amp; Suppliers'!$A$2:$A$5720,$A779)</f>
        <v>110029.15</v>
      </c>
      <c r="G779" s="882">
        <f>SUMIFS('Inst. by Framework &amp; Suppliers'!G$2:G$5720,'Inst. by Framework &amp; Suppliers'!$B$2:$B$5720,$B$2:$B$5336,'Inst. by Framework &amp; Suppliers'!$A$2:$A$5720,$A779)</f>
        <v>95781.459999999992</v>
      </c>
      <c r="H779" s="1444">
        <f>SUMIFS('Inst. by Framework &amp; Suppliers'!H$2:H$5720,'Inst. by Framework &amp; Suppliers'!$B$2:$B$5720,$B$2:$B$5336,'Inst. by Framework &amp; Suppliers'!$A$2:$A$5720,$A779)</f>
        <v>74407.69</v>
      </c>
      <c r="I779" s="1445">
        <f>SUMIFS('Inst. by Framework &amp; Suppliers'!I$2:I$5720,'Inst. by Framework &amp; Suppliers'!$B$2:$B$5720,$B$2:$B$5336,'Inst. by Framework &amp; Suppliers'!$A$2:$A$5720,$A779)</f>
        <v>12311.75</v>
      </c>
      <c r="J779" s="1446">
        <f>SUMIFS('Inst. by Framework &amp; Suppliers'!J$2:J$5720,'Inst. by Framework &amp; Suppliers'!$B$2:$B$5720,$B$2:$B$5336,'Inst. by Framework &amp; Suppliers'!$A$2:$A$5720,$A779)</f>
        <v>0</v>
      </c>
      <c r="K779" s="24">
        <f>SUMIFS('Inst. by Framework &amp; Suppliers'!K$2:K$5720,'Inst. by Framework &amp; Suppliers'!$B$2:$B$5720,$B$2:$B$5336,'Inst. by Framework &amp; Suppliers'!$A$2:$A$5720,$A779)</f>
        <v>0</v>
      </c>
      <c r="L779" s="23">
        <f t="shared" si="60"/>
        <v>0</v>
      </c>
      <c r="M779" s="1592">
        <f>SUMIFS('South West Spends'!$AH$1:$AH$5018,'South West Spends'!$A$1:$A$5018,'Institution by Framework Totals'!B779,'South West Spends'!$C$1:$C$5018,'Institution by Framework Totals'!A779)</f>
        <v>0</v>
      </c>
      <c r="N779" s="1592">
        <f t="shared" si="61"/>
        <v>0</v>
      </c>
      <c r="O779" s="1592">
        <f t="shared" si="62"/>
        <v>0</v>
      </c>
      <c r="P779" s="1592">
        <f t="shared" si="63"/>
        <v>0</v>
      </c>
      <c r="Q779" s="14">
        <f t="shared" si="64"/>
        <v>0</v>
      </c>
    </row>
    <row r="780" spans="1:17" x14ac:dyDescent="0.2">
      <c r="A780" s="26" t="s">
        <v>147</v>
      </c>
      <c r="B780" s="27" t="s">
        <v>81</v>
      </c>
      <c r="C780" s="141">
        <f>VLOOKUP(B780,'Admin Fees.'!$A$1:$C$46,2,FALSE)</f>
        <v>0.01</v>
      </c>
      <c r="D780" s="506">
        <f>SUMIFS('Inst. by Framework &amp; Suppliers'!$D$2:$D$5720,'Inst. by Framework &amp; Suppliers'!$A$2:$A$5720,$A780,'Inst. by Framework &amp; Suppliers'!$B$2:$B$5720,$B780)</f>
        <v>0</v>
      </c>
      <c r="E780" s="507">
        <f>SUMIFS('Inst. by Framework &amp; Suppliers'!$E$2:$E$5720,'Inst. by Framework &amp; Suppliers'!$A$2:$A$5720,$A780,'Inst. by Framework &amp; Suppliers'!$B$2:$B$5720,$B780)</f>
        <v>54221.74</v>
      </c>
      <c r="F780" s="507">
        <f>SUMIFS('Inst. by Framework &amp; Suppliers'!F$2:F$5720,'Inst. by Framework &amp; Suppliers'!$B$2:$B$5720,$B$2:$B$5336,'Inst. by Framework &amp; Suppliers'!$A$2:$A$5720,$A780)</f>
        <v>64561.073000000004</v>
      </c>
      <c r="G780" s="882">
        <f>SUMIFS('Inst. by Framework &amp; Suppliers'!G$2:G$5720,'Inst. by Framework &amp; Suppliers'!$B$2:$B$5720,$B$2:$B$5336,'Inst. by Framework &amp; Suppliers'!$A$2:$A$5720,$A780)</f>
        <v>59287.570000000007</v>
      </c>
      <c r="H780" s="1444">
        <f>SUMIFS('Inst. by Framework &amp; Suppliers'!H$2:H$5720,'Inst. by Framework &amp; Suppliers'!$B$2:$B$5720,$B$2:$B$5336,'Inst. by Framework &amp; Suppliers'!$A$2:$A$5720,$A780)</f>
        <v>48291.6</v>
      </c>
      <c r="I780" s="1445">
        <f>SUMIFS('Inst. by Framework &amp; Suppliers'!I$2:I$5720,'Inst. by Framework &amp; Suppliers'!$B$2:$B$5720,$B$2:$B$5336,'Inst. by Framework &amp; Suppliers'!$A$2:$A$5720,$A780)</f>
        <v>10600.630000000001</v>
      </c>
      <c r="J780" s="1446">
        <f>SUMIFS('Inst. by Framework &amp; Suppliers'!J$2:J$5720,'Inst. by Framework &amp; Suppliers'!$B$2:$B$5720,$B$2:$B$5336,'Inst. by Framework &amp; Suppliers'!$A$2:$A$5720,$A780)</f>
        <v>0</v>
      </c>
      <c r="K780" s="24">
        <f>SUMIFS('Inst. by Framework &amp; Suppliers'!K$2:K$5720,'Inst. by Framework &amp; Suppliers'!$B$2:$B$5720,$B$2:$B$5336,'Inst. by Framework &amp; Suppliers'!$A$2:$A$5720,$A780)</f>
        <v>0</v>
      </c>
      <c r="L780" s="23">
        <f t="shared" si="60"/>
        <v>0</v>
      </c>
      <c r="M780" s="1592">
        <f>SUMIFS('South West Spends'!$AH$1:$AH$5018,'South West Spends'!$A$1:$A$5018,'Institution by Framework Totals'!B780,'South West Spends'!$C$1:$C$5018,'Institution by Framework Totals'!A780)</f>
        <v>0</v>
      </c>
      <c r="N780" s="1592">
        <f t="shared" si="61"/>
        <v>0</v>
      </c>
      <c r="O780" s="1592">
        <f t="shared" si="62"/>
        <v>0</v>
      </c>
      <c r="P780" s="1592">
        <f t="shared" si="63"/>
        <v>0</v>
      </c>
      <c r="Q780" s="14">
        <f t="shared" si="64"/>
        <v>0</v>
      </c>
    </row>
    <row r="781" spans="1:17" x14ac:dyDescent="0.2">
      <c r="A781" s="26" t="s">
        <v>125</v>
      </c>
      <c r="B781" s="27" t="s">
        <v>278</v>
      </c>
      <c r="C781" s="141">
        <f>VLOOKUP(B781,'Admin Fees.'!$A$1:$C$46,2,FALSE)</f>
        <v>0.01</v>
      </c>
      <c r="D781" s="506">
        <f>SUMIFS('Inst. by Framework &amp; Suppliers'!$D$2:$D$5720,'Inst. by Framework &amp; Suppliers'!$A$2:$A$5720,$A781,'Inst. by Framework &amp; Suppliers'!$B$2:$B$5720,$B781)</f>
        <v>0</v>
      </c>
      <c r="E781" s="507">
        <f>SUMIFS('Inst. by Framework &amp; Suppliers'!$E$2:$E$5720,'Inst. by Framework &amp; Suppliers'!$A$2:$A$5720,$A781,'Inst. by Framework &amp; Suppliers'!$B$2:$B$5720,$B781)</f>
        <v>0</v>
      </c>
      <c r="F781" s="507">
        <f>SUMIFS('Inst. by Framework &amp; Suppliers'!F$2:F$5720,'Inst. by Framework &amp; Suppliers'!$B$2:$B$5720,$B$2:$B$5336,'Inst. by Framework &amp; Suppliers'!$A$2:$A$5720,$A781)</f>
        <v>0</v>
      </c>
      <c r="G781" s="882">
        <f>SUMIFS('Inst. by Framework &amp; Suppliers'!G$2:G$5720,'Inst. by Framework &amp; Suppliers'!$B$2:$B$5720,$B$2:$B$5336,'Inst. by Framework &amp; Suppliers'!$A$2:$A$5720,$A781)</f>
        <v>0</v>
      </c>
      <c r="H781" s="1444">
        <f>SUMIFS('Inst. by Framework &amp; Suppliers'!H$2:H$5720,'Inst. by Framework &amp; Suppliers'!$B$2:$B$5720,$B$2:$B$5336,'Inst. by Framework &amp; Suppliers'!$A$2:$A$5720,$A781)</f>
        <v>0</v>
      </c>
      <c r="I781" s="1445">
        <f>SUMIFS('Inst. by Framework &amp; Suppliers'!I$2:I$5720,'Inst. by Framework &amp; Suppliers'!$B$2:$B$5720,$B$2:$B$5336,'Inst. by Framework &amp; Suppliers'!$A$2:$A$5720,$A781)</f>
        <v>3764.59</v>
      </c>
      <c r="J781" s="1446">
        <f>SUMIFS('Inst. by Framework &amp; Suppliers'!J$2:J$5720,'Inst. by Framework &amp; Suppliers'!$B$2:$B$5720,$B$2:$B$5336,'Inst. by Framework &amp; Suppliers'!$A$2:$A$5720,$A781)</f>
        <v>0</v>
      </c>
      <c r="K781" s="24">
        <f>SUMIFS('Inst. by Framework &amp; Suppliers'!K$2:K$5720,'Inst. by Framework &amp; Suppliers'!$B$2:$B$5720,$B$2:$B$5336,'Inst. by Framework &amp; Suppliers'!$A$2:$A$5720,$A781)</f>
        <v>1011.68</v>
      </c>
      <c r="L781" s="23">
        <f t="shared" si="60"/>
        <v>0</v>
      </c>
      <c r="M781" s="1592">
        <f>SUMIFS('South West Spends'!$AH$1:$AH$5018,'South West Spends'!$A$1:$A$5018,'Institution by Framework Totals'!B781,'South West Spends'!$C$1:$C$5018,'Institution by Framework Totals'!A781)</f>
        <v>1011.68</v>
      </c>
      <c r="N781" s="1592">
        <f t="shared" si="61"/>
        <v>10.1168</v>
      </c>
      <c r="O781" s="1592">
        <f t="shared" si="62"/>
        <v>0</v>
      </c>
      <c r="P781" s="1592">
        <f t="shared" si="63"/>
        <v>0</v>
      </c>
      <c r="Q781" s="14">
        <f t="shared" si="64"/>
        <v>10.1168</v>
      </c>
    </row>
    <row r="782" spans="1:17" x14ac:dyDescent="0.2">
      <c r="A782" s="1095" t="s">
        <v>126</v>
      </c>
      <c r="B782" s="27" t="s">
        <v>278</v>
      </c>
      <c r="C782" s="141">
        <f>VLOOKUP(B782,'Admin Fees.'!$A$1:$C$46,2,FALSE)</f>
        <v>0.01</v>
      </c>
      <c r="D782" s="506">
        <f>SUMIFS('Inst. by Framework &amp; Suppliers'!$D$2:$D$5720,'Inst. by Framework &amp; Suppliers'!$A$2:$A$5720,$A782,'Inst. by Framework &amp; Suppliers'!$B$2:$B$5720,$B782)</f>
        <v>0</v>
      </c>
      <c r="E782" s="507">
        <f>SUMIFS('Inst. by Framework &amp; Suppliers'!$E$2:$E$5720,'Inst. by Framework &amp; Suppliers'!$A$2:$A$5720,$A782,'Inst. by Framework &amp; Suppliers'!$B$2:$B$5720,$B782)</f>
        <v>0</v>
      </c>
      <c r="F782" s="507">
        <f>SUMIFS('Inst. by Framework &amp; Suppliers'!F$2:F$5720,'Inst. by Framework &amp; Suppliers'!$B$2:$B$5720,$B$2:$B$5336,'Inst. by Framework &amp; Suppliers'!$A$2:$A$5720,$A782)</f>
        <v>0</v>
      </c>
      <c r="G782" s="882">
        <f>SUMIFS('Inst. by Framework &amp; Suppliers'!G$2:G$5720,'Inst. by Framework &amp; Suppliers'!$B$2:$B$5720,$B$2:$B$5336,'Inst. by Framework &amp; Suppliers'!$A$2:$A$5720,$A782)</f>
        <v>0</v>
      </c>
      <c r="H782" s="1444">
        <f>SUMIFS('Inst. by Framework &amp; Suppliers'!H$2:H$5720,'Inst. by Framework &amp; Suppliers'!$B$2:$B$5720,$B$2:$B$5336,'Inst. by Framework &amp; Suppliers'!$A$2:$A$5720,$A782)</f>
        <v>0</v>
      </c>
      <c r="I782" s="1445">
        <f>SUMIFS('Inst. by Framework &amp; Suppliers'!I$2:I$5720,'Inst. by Framework &amp; Suppliers'!$B$2:$B$5720,$B$2:$B$5336,'Inst. by Framework &amp; Suppliers'!$A$2:$A$5720,$A782)</f>
        <v>45694.990001440048</v>
      </c>
      <c r="J782" s="1446">
        <f>SUMIFS('Inst. by Framework &amp; Suppliers'!J$2:J$5720,'Inst. by Framework &amp; Suppliers'!$B$2:$B$5720,$B$2:$B$5336,'Inst. by Framework &amp; Suppliers'!$A$2:$A$5720,$A782)</f>
        <v>7051</v>
      </c>
      <c r="K782" s="24">
        <f>SUMIFS('Inst. by Framework &amp; Suppliers'!K$2:K$5720,'Inst. by Framework &amp; Suppliers'!$B$2:$B$5720,$B$2:$B$5336,'Inst. by Framework &amp; Suppliers'!$A$2:$A$5720,$A782)</f>
        <v>17249</v>
      </c>
      <c r="L782" s="23">
        <f t="shared" si="60"/>
        <v>95.188500000000005</v>
      </c>
      <c r="M782" s="1592">
        <f>SUMIFS('South West Spends'!$AH$1:$AH$5018,'South West Spends'!$A$1:$A$5018,'Institution by Framework Totals'!B782,'South West Spends'!$C$1:$C$5018,'Institution by Framework Totals'!A782)</f>
        <v>10198</v>
      </c>
      <c r="N782" s="1592">
        <f t="shared" si="61"/>
        <v>101.98</v>
      </c>
      <c r="O782" s="1592">
        <f t="shared" si="62"/>
        <v>7051</v>
      </c>
      <c r="P782" s="1592">
        <f t="shared" si="63"/>
        <v>95.188500000000005</v>
      </c>
      <c r="Q782" s="14">
        <f t="shared" si="64"/>
        <v>197.16849999999999</v>
      </c>
    </row>
    <row r="783" spans="1:17" x14ac:dyDescent="0.2">
      <c r="A783" s="1076" t="s">
        <v>161</v>
      </c>
      <c r="B783" s="27" t="s">
        <v>278</v>
      </c>
      <c r="C783" s="141">
        <f>VLOOKUP(B783,'Admin Fees.'!$A$1:$C$46,2,FALSE)</f>
        <v>0.01</v>
      </c>
      <c r="D783" s="506">
        <f>SUMIFS('Inst. by Framework &amp; Suppliers'!$D$2:$D$5720,'Inst. by Framework &amp; Suppliers'!$A$2:$A$5720,$A783,'Inst. by Framework &amp; Suppliers'!$B$2:$B$5720,$B783)</f>
        <v>0</v>
      </c>
      <c r="E783" s="507">
        <f>SUMIFS('Inst. by Framework &amp; Suppliers'!$E$2:$E$5720,'Inst. by Framework &amp; Suppliers'!$A$2:$A$5720,$A783,'Inst. by Framework &amp; Suppliers'!$B$2:$B$5720,$B783)</f>
        <v>0</v>
      </c>
      <c r="F783" s="507">
        <f>SUMIFS('Inst. by Framework &amp; Suppliers'!F$2:F$5720,'Inst. by Framework &amp; Suppliers'!$B$2:$B$5720,$B$2:$B$5336,'Inst. by Framework &amp; Suppliers'!$A$2:$A$5720,$A783)</f>
        <v>0</v>
      </c>
      <c r="G783" s="882">
        <f>SUMIFS('Inst. by Framework &amp; Suppliers'!G$2:G$5720,'Inst. by Framework &amp; Suppliers'!$B$2:$B$5720,$B$2:$B$5336,'Inst. by Framework &amp; Suppliers'!$A$2:$A$5720,$A783)</f>
        <v>0</v>
      </c>
      <c r="H783" s="1444">
        <f>SUMIFS('Inst. by Framework &amp; Suppliers'!H$2:H$5720,'Inst. by Framework &amp; Suppliers'!$B$2:$B$5720,$B$2:$B$5336,'Inst. by Framework &amp; Suppliers'!$A$2:$A$5720,$A783)</f>
        <v>0</v>
      </c>
      <c r="I783" s="1445">
        <f>SUMIFS('Inst. by Framework &amp; Suppliers'!I$2:I$5720,'Inst. by Framework &amp; Suppliers'!$B$2:$B$5720,$B$2:$B$5336,'Inst. by Framework &amp; Suppliers'!$A$2:$A$5720,$A783)</f>
        <v>83754.95</v>
      </c>
      <c r="J783" s="1446">
        <f>SUMIFS('Inst. by Framework &amp; Suppliers'!J$2:J$5720,'Inst. by Framework &amp; Suppliers'!$B$2:$B$5720,$B$2:$B$5336,'Inst. by Framework &amp; Suppliers'!$A$2:$A$5720,$A783)</f>
        <v>17052</v>
      </c>
      <c r="K783" s="24">
        <f>SUMIFS('Inst. by Framework &amp; Suppliers'!K$2:K$5720,'Inst. by Framework &amp; Suppliers'!$B$2:$B$5720,$B$2:$B$5336,'Inst. by Framework &amp; Suppliers'!$A$2:$A$5720,$A783)</f>
        <v>40363</v>
      </c>
      <c r="L783" s="23">
        <f t="shared" si="60"/>
        <v>230.20200000000003</v>
      </c>
      <c r="M783" s="1592">
        <f>SUMIFS('South West Spends'!$AH$1:$AH$5018,'South West Spends'!$A$1:$A$5018,'Institution by Framework Totals'!B783,'South West Spends'!$C$1:$C$5018,'Institution by Framework Totals'!A783)</f>
        <v>23311</v>
      </c>
      <c r="N783" s="1592">
        <f t="shared" si="61"/>
        <v>233.11</v>
      </c>
      <c r="O783" s="1592">
        <f t="shared" si="62"/>
        <v>17052</v>
      </c>
      <c r="P783" s="1592">
        <f t="shared" si="63"/>
        <v>230.20200000000003</v>
      </c>
      <c r="Q783" s="14">
        <f t="shared" si="64"/>
        <v>463.31200000000001</v>
      </c>
    </row>
    <row r="784" spans="1:17" x14ac:dyDescent="0.2">
      <c r="A784" s="1076" t="s">
        <v>127</v>
      </c>
      <c r="B784" s="27" t="s">
        <v>278</v>
      </c>
      <c r="C784" s="141">
        <f>VLOOKUP(B784,'Admin Fees.'!$A$1:$C$46,2,FALSE)</f>
        <v>0.01</v>
      </c>
      <c r="D784" s="506">
        <f>SUMIFS('Inst. by Framework &amp; Suppliers'!$D$2:$D$5720,'Inst. by Framework &amp; Suppliers'!$A$2:$A$5720,$A784,'Inst. by Framework &amp; Suppliers'!$B$2:$B$5720,$B784)</f>
        <v>0</v>
      </c>
      <c r="E784" s="507">
        <f>SUMIFS('Inst. by Framework &amp; Suppliers'!$E$2:$E$5720,'Inst. by Framework &amp; Suppliers'!$A$2:$A$5720,$A784,'Inst. by Framework &amp; Suppliers'!$B$2:$B$5720,$B784)</f>
        <v>0</v>
      </c>
      <c r="F784" s="507">
        <f>SUMIFS('Inst. by Framework &amp; Suppliers'!F$2:F$5720,'Inst. by Framework &amp; Suppliers'!$B$2:$B$5720,$B$2:$B$5336,'Inst. by Framework &amp; Suppliers'!$A$2:$A$5720,$A784)</f>
        <v>0</v>
      </c>
      <c r="G784" s="882">
        <f>SUMIFS('Inst. by Framework &amp; Suppliers'!G$2:G$5720,'Inst. by Framework &amp; Suppliers'!$B$2:$B$5720,$B$2:$B$5336,'Inst. by Framework &amp; Suppliers'!$A$2:$A$5720,$A784)</f>
        <v>0</v>
      </c>
      <c r="H784" s="1444">
        <f>SUMIFS('Inst. by Framework &amp; Suppliers'!H$2:H$5720,'Inst. by Framework &amp; Suppliers'!$B$2:$B$5720,$B$2:$B$5336,'Inst. by Framework &amp; Suppliers'!$A$2:$A$5720,$A784)</f>
        <v>0</v>
      </c>
      <c r="I784" s="1445">
        <f>SUMIFS('Inst. by Framework &amp; Suppliers'!I$2:I$5720,'Inst. by Framework &amp; Suppliers'!$B$2:$B$5720,$B$2:$B$5336,'Inst. by Framework &amp; Suppliers'!$A$2:$A$5720,$A784)</f>
        <v>163345.53</v>
      </c>
      <c r="J784" s="1446">
        <f>SUMIFS('Inst. by Framework &amp; Suppliers'!J$2:J$5720,'Inst. by Framework &amp; Suppliers'!$B$2:$B$5720,$B$2:$B$5336,'Inst. by Framework &amp; Suppliers'!$A$2:$A$5720,$A784)</f>
        <v>20233</v>
      </c>
      <c r="K784" s="24">
        <f>SUMIFS('Inst. by Framework &amp; Suppliers'!K$2:K$5720,'Inst. by Framework &amp; Suppliers'!$B$2:$B$5720,$B$2:$B$5336,'Inst. by Framework &amp; Suppliers'!$A$2:$A$5720,$A784)</f>
        <v>55942</v>
      </c>
      <c r="L784" s="23">
        <f t="shared" si="60"/>
        <v>273.14550000000003</v>
      </c>
      <c r="M784" s="1592">
        <f>SUMIFS('South West Spends'!$AH$1:$AH$5018,'South West Spends'!$A$1:$A$5018,'Institution by Framework Totals'!B784,'South West Spends'!$C$1:$C$5018,'Institution by Framework Totals'!A784)</f>
        <v>35709</v>
      </c>
      <c r="N784" s="1592">
        <f t="shared" si="61"/>
        <v>357.09000000000003</v>
      </c>
      <c r="O784" s="1592">
        <f t="shared" si="62"/>
        <v>20233</v>
      </c>
      <c r="P784" s="1592">
        <f t="shared" si="63"/>
        <v>273.14550000000003</v>
      </c>
      <c r="Q784" s="14">
        <f t="shared" si="64"/>
        <v>630.2355</v>
      </c>
    </row>
    <row r="785" spans="1:17" x14ac:dyDescent="0.2">
      <c r="A785" s="1060" t="s">
        <v>162</v>
      </c>
      <c r="B785" s="27" t="s">
        <v>278</v>
      </c>
      <c r="C785" s="141">
        <f>VLOOKUP(B785,'Admin Fees.'!$A$1:$C$46,2,FALSE)</f>
        <v>0.01</v>
      </c>
      <c r="D785" s="506">
        <f>SUMIFS('Inst. by Framework &amp; Suppliers'!$D$2:$D$5720,'Inst. by Framework &amp; Suppliers'!$A$2:$A$5720,$A785,'Inst. by Framework &amp; Suppliers'!$B$2:$B$5720,$B785)</f>
        <v>0</v>
      </c>
      <c r="E785" s="507">
        <f>SUMIFS('Inst. by Framework &amp; Suppliers'!$E$2:$E$5720,'Inst. by Framework &amp; Suppliers'!$A$2:$A$5720,$A785,'Inst. by Framework &amp; Suppliers'!$B$2:$B$5720,$B785)</f>
        <v>0</v>
      </c>
      <c r="F785" s="507">
        <f>SUMIFS('Inst. by Framework &amp; Suppliers'!F$2:F$5720,'Inst. by Framework &amp; Suppliers'!$B$2:$B$5720,$B$2:$B$5336,'Inst. by Framework &amp; Suppliers'!$A$2:$A$5720,$A785)</f>
        <v>0</v>
      </c>
      <c r="G785" s="882">
        <f>SUMIFS('Inst. by Framework &amp; Suppliers'!G$2:G$5720,'Inst. by Framework &amp; Suppliers'!$B$2:$B$5720,$B$2:$B$5336,'Inst. by Framework &amp; Suppliers'!$A$2:$A$5720,$A785)</f>
        <v>0</v>
      </c>
      <c r="H785" s="1444">
        <f>SUMIFS('Inst. by Framework &amp; Suppliers'!H$2:H$5720,'Inst. by Framework &amp; Suppliers'!$B$2:$B$5720,$B$2:$B$5336,'Inst. by Framework &amp; Suppliers'!$A$2:$A$5720,$A785)</f>
        <v>0</v>
      </c>
      <c r="I785" s="1445">
        <f>SUMIFS('Inst. by Framework &amp; Suppliers'!I$2:I$5720,'Inst. by Framework &amp; Suppliers'!$B$2:$B$5720,$B$2:$B$5336,'Inst. by Framework &amp; Suppliers'!$A$2:$A$5720,$A785)</f>
        <v>26167</v>
      </c>
      <c r="J785" s="1446">
        <f>SUMIFS('Inst. by Framework &amp; Suppliers'!J$2:J$5720,'Inst. by Framework &amp; Suppliers'!$B$2:$B$5720,$B$2:$B$5336,'Inst. by Framework &amp; Suppliers'!$A$2:$A$5720,$A785)</f>
        <v>4773.2300000000005</v>
      </c>
      <c r="K785" s="24">
        <f>SUMIFS('Inst. by Framework &amp; Suppliers'!K$2:K$5720,'Inst. by Framework &amp; Suppliers'!$B$2:$B$5720,$B$2:$B$5336,'Inst. by Framework &amp; Suppliers'!$A$2:$A$5720,$A785)</f>
        <v>12945.23</v>
      </c>
      <c r="L785" s="23">
        <f t="shared" si="60"/>
        <v>64.43860500000001</v>
      </c>
      <c r="M785" s="1592">
        <f>SUMIFS('South West Spends'!$AH$1:$AH$5018,'South West Spends'!$A$1:$A$5018,'Institution by Framework Totals'!B785,'South West Spends'!$C$1:$C$5018,'Institution by Framework Totals'!A785)</f>
        <v>8172</v>
      </c>
      <c r="N785" s="1592">
        <f t="shared" si="61"/>
        <v>81.72</v>
      </c>
      <c r="O785" s="1592">
        <f t="shared" si="62"/>
        <v>4773.2299999999996</v>
      </c>
      <c r="P785" s="1592">
        <f t="shared" si="63"/>
        <v>64.438604999999995</v>
      </c>
      <c r="Q785" s="14">
        <f t="shared" si="64"/>
        <v>146.15860499999999</v>
      </c>
    </row>
    <row r="786" spans="1:17" x14ac:dyDescent="0.2">
      <c r="A786" s="1076" t="s">
        <v>131</v>
      </c>
      <c r="B786" s="27" t="s">
        <v>278</v>
      </c>
      <c r="C786" s="141">
        <f>VLOOKUP(B786,'Admin Fees.'!$A$1:$C$46,2,FALSE)</f>
        <v>0.01</v>
      </c>
      <c r="D786" s="506">
        <f>SUMIFS('Inst. by Framework &amp; Suppliers'!$D$2:$D$5720,'Inst. by Framework &amp; Suppliers'!$A$2:$A$5720,$A786,'Inst. by Framework &amp; Suppliers'!$B$2:$B$5720,$B786)</f>
        <v>0</v>
      </c>
      <c r="E786" s="507">
        <f>SUMIFS('Inst. by Framework &amp; Suppliers'!$E$2:$E$5720,'Inst. by Framework &amp; Suppliers'!$A$2:$A$5720,$A786,'Inst. by Framework &amp; Suppliers'!$B$2:$B$5720,$B786)</f>
        <v>0</v>
      </c>
      <c r="F786" s="507">
        <f>SUMIFS('Inst. by Framework &amp; Suppliers'!F$2:F$5720,'Inst. by Framework &amp; Suppliers'!$B$2:$B$5720,$B$2:$B$5336,'Inst. by Framework &amp; Suppliers'!$A$2:$A$5720,$A786)</f>
        <v>0</v>
      </c>
      <c r="G786" s="882">
        <f>SUMIFS('Inst. by Framework &amp; Suppliers'!G$2:G$5720,'Inst. by Framework &amp; Suppliers'!$B$2:$B$5720,$B$2:$B$5336,'Inst. by Framework &amp; Suppliers'!$A$2:$A$5720,$A786)</f>
        <v>0</v>
      </c>
      <c r="H786" s="1444">
        <f>SUMIFS('Inst. by Framework &amp; Suppliers'!H$2:H$5720,'Inst. by Framework &amp; Suppliers'!$B$2:$B$5720,$B$2:$B$5336,'Inst. by Framework &amp; Suppliers'!$A$2:$A$5720,$A786)</f>
        <v>0</v>
      </c>
      <c r="I786" s="1445">
        <f>SUMIFS('Inst. by Framework &amp; Suppliers'!I$2:I$5720,'Inst. by Framework &amp; Suppliers'!$B$2:$B$5720,$B$2:$B$5336,'Inst. by Framework &amp; Suppliers'!$A$2:$A$5720,$A786)</f>
        <v>53836.52</v>
      </c>
      <c r="J786" s="1446">
        <f>SUMIFS('Inst. by Framework &amp; Suppliers'!J$2:J$5720,'Inst. by Framework &amp; Suppliers'!$B$2:$B$5720,$B$2:$B$5336,'Inst. by Framework &amp; Suppliers'!$A$2:$A$5720,$A786)</f>
        <v>1695</v>
      </c>
      <c r="K786" s="24">
        <f>SUMIFS('Inst. by Framework &amp; Suppliers'!K$2:K$5720,'Inst. by Framework &amp; Suppliers'!$B$2:$B$5720,$B$2:$B$5336,'Inst. by Framework &amp; Suppliers'!$A$2:$A$5720,$A786)</f>
        <v>14553</v>
      </c>
      <c r="L786" s="23">
        <f t="shared" si="60"/>
        <v>22.882500000000004</v>
      </c>
      <c r="M786" s="1592">
        <f>SUMIFS('South West Spends'!$AH$1:$AH$5018,'South West Spends'!$A$1:$A$5018,'Institution by Framework Totals'!B786,'South West Spends'!$C$1:$C$5018,'Institution by Framework Totals'!A786)</f>
        <v>12858</v>
      </c>
      <c r="N786" s="1592">
        <f t="shared" si="61"/>
        <v>128.58000000000001</v>
      </c>
      <c r="O786" s="1592">
        <f t="shared" si="62"/>
        <v>1695</v>
      </c>
      <c r="P786" s="1592">
        <f t="shared" si="63"/>
        <v>22.882500000000004</v>
      </c>
      <c r="Q786" s="14">
        <f t="shared" si="64"/>
        <v>151.46250000000001</v>
      </c>
    </row>
    <row r="787" spans="1:17" x14ac:dyDescent="0.2">
      <c r="A787" s="1076" t="s">
        <v>259</v>
      </c>
      <c r="B787" s="27" t="s">
        <v>278</v>
      </c>
      <c r="C787" s="141">
        <f>VLOOKUP(B787,'Admin Fees.'!$A$1:$C$46,2,FALSE)</f>
        <v>0.01</v>
      </c>
      <c r="D787" s="506">
        <f>SUMIFS('Inst. by Framework &amp; Suppliers'!$D$2:$D$5720,'Inst. by Framework &amp; Suppliers'!$A$2:$A$5720,$A787,'Inst. by Framework &amp; Suppliers'!$B$2:$B$5720,$B787)</f>
        <v>0</v>
      </c>
      <c r="E787" s="507">
        <f>SUMIFS('Inst. by Framework &amp; Suppliers'!$E$2:$E$5720,'Inst. by Framework &amp; Suppliers'!$A$2:$A$5720,$A787,'Inst. by Framework &amp; Suppliers'!$B$2:$B$5720,$B787)</f>
        <v>0</v>
      </c>
      <c r="F787" s="507">
        <f>SUMIFS('Inst. by Framework &amp; Suppliers'!F$2:F$5720,'Inst. by Framework &amp; Suppliers'!$B$2:$B$5720,$B$2:$B$5336,'Inst. by Framework &amp; Suppliers'!$A$2:$A$5720,$A787)</f>
        <v>0</v>
      </c>
      <c r="G787" s="882">
        <f>SUMIFS('Inst. by Framework &amp; Suppliers'!G$2:G$5720,'Inst. by Framework &amp; Suppliers'!$B$2:$B$5720,$B$2:$B$5336,'Inst. by Framework &amp; Suppliers'!$A$2:$A$5720,$A787)</f>
        <v>0</v>
      </c>
      <c r="H787" s="1444">
        <f>SUMIFS('Inst. by Framework &amp; Suppliers'!H$2:H$5720,'Inst. by Framework &amp; Suppliers'!$B$2:$B$5720,$B$2:$B$5336,'Inst. by Framework &amp; Suppliers'!$A$2:$A$5720,$A787)</f>
        <v>0</v>
      </c>
      <c r="I787" s="1445">
        <f>SUMIFS('Inst. by Framework &amp; Suppliers'!I$2:I$5720,'Inst. by Framework &amp; Suppliers'!$B$2:$B$5720,$B$2:$B$5336,'Inst. by Framework &amp; Suppliers'!$A$2:$A$5720,$A787)</f>
        <v>129759.28</v>
      </c>
      <c r="J787" s="1446">
        <f>SUMIFS('Inst. by Framework &amp; Suppliers'!J$2:J$5720,'Inst. by Framework &amp; Suppliers'!$B$2:$B$5720,$B$2:$B$5336,'Inst. by Framework &amp; Suppliers'!$A$2:$A$5720,$A787)</f>
        <v>49344</v>
      </c>
      <c r="K787" s="24">
        <f>SUMIFS('Inst. by Framework &amp; Suppliers'!K$2:K$5720,'Inst. by Framework &amp; Suppliers'!$B$2:$B$5720,$B$2:$B$5336,'Inst. by Framework &amp; Suppliers'!$A$2:$A$5720,$A787)</f>
        <v>98252</v>
      </c>
      <c r="L787" s="23">
        <f t="shared" si="60"/>
        <v>666.14400000000012</v>
      </c>
      <c r="M787" s="1592">
        <f>SUMIFS('South West Spends'!$AH$1:$AH$5018,'South West Spends'!$A$1:$A$5018,'Institution by Framework Totals'!B787,'South West Spends'!$C$1:$C$5018,'Institution by Framework Totals'!A787)</f>
        <v>48908</v>
      </c>
      <c r="N787" s="1592">
        <f t="shared" si="61"/>
        <v>489.08</v>
      </c>
      <c r="O787" s="1592">
        <f t="shared" si="62"/>
        <v>49344</v>
      </c>
      <c r="P787" s="1592">
        <f t="shared" si="63"/>
        <v>666.14400000000012</v>
      </c>
      <c r="Q787" s="14">
        <f t="shared" si="64"/>
        <v>1155.2240000000002</v>
      </c>
    </row>
    <row r="788" spans="1:17" x14ac:dyDescent="0.2">
      <c r="A788" s="1095" t="s">
        <v>137</v>
      </c>
      <c r="B788" s="27" t="s">
        <v>278</v>
      </c>
      <c r="C788" s="141">
        <f>VLOOKUP(B788,'Admin Fees.'!$A$1:$C$46,2,FALSE)</f>
        <v>0.01</v>
      </c>
      <c r="D788" s="506">
        <f>SUMIFS('Inst. by Framework &amp; Suppliers'!$D$2:$D$5720,'Inst. by Framework &amp; Suppliers'!$A$2:$A$5720,$A788,'Inst. by Framework &amp; Suppliers'!$B$2:$B$5720,$B788)</f>
        <v>0</v>
      </c>
      <c r="E788" s="507">
        <f>SUMIFS('Inst. by Framework &amp; Suppliers'!$E$2:$E$5720,'Inst. by Framework &amp; Suppliers'!$A$2:$A$5720,$A788,'Inst. by Framework &amp; Suppliers'!$B$2:$B$5720,$B788)</f>
        <v>0</v>
      </c>
      <c r="F788" s="507">
        <f>SUMIFS('Inst. by Framework &amp; Suppliers'!F$2:F$5720,'Inst. by Framework &amp; Suppliers'!$B$2:$B$5720,$B$2:$B$5336,'Inst. by Framework &amp; Suppliers'!$A$2:$A$5720,$A788)</f>
        <v>0</v>
      </c>
      <c r="G788" s="882">
        <f>SUMIFS('Inst. by Framework &amp; Suppliers'!G$2:G$5720,'Inst. by Framework &amp; Suppliers'!$B$2:$B$5720,$B$2:$B$5336,'Inst. by Framework &amp; Suppliers'!$A$2:$A$5720,$A788)</f>
        <v>0</v>
      </c>
      <c r="H788" s="1444">
        <f>SUMIFS('Inst. by Framework &amp; Suppliers'!H$2:H$5720,'Inst. by Framework &amp; Suppliers'!$B$2:$B$5720,$B$2:$B$5336,'Inst. by Framework &amp; Suppliers'!$A$2:$A$5720,$A788)</f>
        <v>0</v>
      </c>
      <c r="I788" s="1445">
        <f>SUMIFS('Inst. by Framework &amp; Suppliers'!I$2:I$5720,'Inst. by Framework &amp; Suppliers'!$B$2:$B$5720,$B$2:$B$5336,'Inst. by Framework &amp; Suppliers'!$A$2:$A$5720,$A788)</f>
        <v>30895.780029177666</v>
      </c>
      <c r="J788" s="1446">
        <f>SUMIFS('Inst. by Framework &amp; Suppliers'!J$2:J$5720,'Inst. by Framework &amp; Suppliers'!$B$2:$B$5720,$B$2:$B$5336,'Inst. by Framework &amp; Suppliers'!$A$2:$A$5720,$A788)</f>
        <v>5187</v>
      </c>
      <c r="K788" s="24">
        <f>SUMIFS('Inst. by Framework &amp; Suppliers'!K$2:K$5720,'Inst. by Framework &amp; Suppliers'!$B$2:$B$5720,$B$2:$B$5336,'Inst. by Framework &amp; Suppliers'!$A$2:$A$5720,$A788)</f>
        <v>15490</v>
      </c>
      <c r="L788" s="23">
        <f t="shared" si="60"/>
        <v>70.024500000000003</v>
      </c>
      <c r="M788" s="1592">
        <f>SUMIFS('South West Spends'!$AH$1:$AH$5018,'South West Spends'!$A$1:$A$5018,'Institution by Framework Totals'!B788,'South West Spends'!$C$1:$C$5018,'Institution by Framework Totals'!A788)</f>
        <v>10303</v>
      </c>
      <c r="N788" s="1592">
        <f t="shared" si="61"/>
        <v>103.03</v>
      </c>
      <c r="O788" s="1592">
        <f t="shared" si="62"/>
        <v>5187</v>
      </c>
      <c r="P788" s="1592">
        <f t="shared" si="63"/>
        <v>70.024500000000003</v>
      </c>
      <c r="Q788" s="14">
        <f t="shared" si="64"/>
        <v>173.05450000000002</v>
      </c>
    </row>
    <row r="789" spans="1:17" x14ac:dyDescent="0.2">
      <c r="A789" s="1060" t="s">
        <v>139</v>
      </c>
      <c r="B789" s="27" t="s">
        <v>278</v>
      </c>
      <c r="C789" s="141">
        <f>VLOOKUP(B789,'Admin Fees.'!$A$1:$C$46,2,FALSE)</f>
        <v>0.01</v>
      </c>
      <c r="D789" s="506">
        <f>SUMIFS('Inst. by Framework &amp; Suppliers'!$D$2:$D$5720,'Inst. by Framework &amp; Suppliers'!$A$2:$A$5720,$A789,'Inst. by Framework &amp; Suppliers'!$B$2:$B$5720,$B789)</f>
        <v>0</v>
      </c>
      <c r="E789" s="507">
        <f>SUMIFS('Inst. by Framework &amp; Suppliers'!$E$2:$E$5720,'Inst. by Framework &amp; Suppliers'!$A$2:$A$5720,$A789,'Inst. by Framework &amp; Suppliers'!$B$2:$B$5720,$B789)</f>
        <v>0</v>
      </c>
      <c r="F789" s="507">
        <f>SUMIFS('Inst. by Framework &amp; Suppliers'!F$2:F$5720,'Inst. by Framework &amp; Suppliers'!$B$2:$B$5720,$B$2:$B$5336,'Inst. by Framework &amp; Suppliers'!$A$2:$A$5720,$A789)</f>
        <v>0</v>
      </c>
      <c r="G789" s="882">
        <f>SUMIFS('Inst. by Framework &amp; Suppliers'!G$2:G$5720,'Inst. by Framework &amp; Suppliers'!$B$2:$B$5720,$B$2:$B$5336,'Inst. by Framework &amp; Suppliers'!$A$2:$A$5720,$A789)</f>
        <v>0</v>
      </c>
      <c r="H789" s="1444">
        <f>SUMIFS('Inst. by Framework &amp; Suppliers'!H$2:H$5720,'Inst. by Framework &amp; Suppliers'!$B$2:$B$5720,$B$2:$B$5336,'Inst. by Framework &amp; Suppliers'!$A$2:$A$5720,$A789)</f>
        <v>0</v>
      </c>
      <c r="I789" s="1445">
        <f>SUMIFS('Inst. by Framework &amp; Suppliers'!I$2:I$5720,'Inst. by Framework &amp; Suppliers'!$B$2:$B$5720,$B$2:$B$5336,'Inst. by Framework &amp; Suppliers'!$A$2:$A$5720,$A789)</f>
        <v>29244.12000310421</v>
      </c>
      <c r="J789" s="1446">
        <f>SUMIFS('Inst. by Framework &amp; Suppliers'!J$2:J$5720,'Inst. by Framework &amp; Suppliers'!$B$2:$B$5720,$B$2:$B$5336,'Inst. by Framework &amp; Suppliers'!$A$2:$A$5720,$A789)</f>
        <v>4992.16</v>
      </c>
      <c r="K789" s="24">
        <f>SUMIFS('Inst. by Framework &amp; Suppliers'!K$2:K$5720,'Inst. by Framework &amp; Suppliers'!$B$2:$B$5720,$B$2:$B$5336,'Inst. by Framework &amp; Suppliers'!$A$2:$A$5720,$A789)</f>
        <v>13004.16</v>
      </c>
      <c r="L789" s="23">
        <f t="shared" si="60"/>
        <v>67.394159999999999</v>
      </c>
      <c r="M789" s="1592">
        <f>SUMIFS('South West Spends'!$AH$1:$AH$5018,'South West Spends'!$A$1:$A$5018,'Institution by Framework Totals'!B789,'South West Spends'!$C$1:$C$5018,'Institution by Framework Totals'!A789)</f>
        <v>8012</v>
      </c>
      <c r="N789" s="1592">
        <f t="shared" si="61"/>
        <v>80.12</v>
      </c>
      <c r="O789" s="1592">
        <f t="shared" si="62"/>
        <v>4992.16</v>
      </c>
      <c r="P789" s="1592">
        <f t="shared" si="63"/>
        <v>67.394159999999999</v>
      </c>
      <c r="Q789" s="14">
        <f t="shared" si="64"/>
        <v>147.51416</v>
      </c>
    </row>
    <row r="790" spans="1:17" x14ac:dyDescent="0.2">
      <c r="A790" s="1076" t="s">
        <v>153</v>
      </c>
      <c r="B790" s="27" t="s">
        <v>278</v>
      </c>
      <c r="C790" s="141">
        <f>VLOOKUP(B790,'Admin Fees.'!$A$1:$C$46,2,FALSE)</f>
        <v>0.01</v>
      </c>
      <c r="D790" s="506">
        <f>SUMIFS('Inst. by Framework &amp; Suppliers'!$D$2:$D$5720,'Inst. by Framework &amp; Suppliers'!$A$2:$A$5720,$A790,'Inst. by Framework &amp; Suppliers'!$B$2:$B$5720,$B790)</f>
        <v>0</v>
      </c>
      <c r="E790" s="507">
        <f>SUMIFS('Inst. by Framework &amp; Suppliers'!$E$2:$E$5720,'Inst. by Framework &amp; Suppliers'!$A$2:$A$5720,$A790,'Inst. by Framework &amp; Suppliers'!$B$2:$B$5720,$B790)</f>
        <v>0</v>
      </c>
      <c r="F790" s="507">
        <f>SUMIFS('Inst. by Framework &amp; Suppliers'!F$2:F$5720,'Inst. by Framework &amp; Suppliers'!$B$2:$B$5720,$B$2:$B$5336,'Inst. by Framework &amp; Suppliers'!$A$2:$A$5720,$A790)</f>
        <v>0</v>
      </c>
      <c r="G790" s="882">
        <f>SUMIFS('Inst. by Framework &amp; Suppliers'!G$2:G$5720,'Inst. by Framework &amp; Suppliers'!$B$2:$B$5720,$B$2:$B$5336,'Inst. by Framework &amp; Suppliers'!$A$2:$A$5720,$A790)</f>
        <v>0</v>
      </c>
      <c r="H790" s="1444">
        <f>SUMIFS('Inst. by Framework &amp; Suppliers'!H$2:H$5720,'Inst. by Framework &amp; Suppliers'!$B$2:$B$5720,$B$2:$B$5336,'Inst. by Framework &amp; Suppliers'!$A$2:$A$5720,$A790)</f>
        <v>0</v>
      </c>
      <c r="I790" s="1445">
        <f>SUMIFS('Inst. by Framework &amp; Suppliers'!I$2:I$5720,'Inst. by Framework &amp; Suppliers'!$B$2:$B$5720,$B$2:$B$5336,'Inst. by Framework &amp; Suppliers'!$A$2:$A$5720,$A790)</f>
        <v>117822.45999999999</v>
      </c>
      <c r="J790" s="1446">
        <f>SUMIFS('Inst. by Framework &amp; Suppliers'!J$2:J$5720,'Inst. by Framework &amp; Suppliers'!$B$2:$B$5720,$B$2:$B$5336,'Inst. by Framework &amp; Suppliers'!$A$2:$A$5720,$A790)</f>
        <v>23349</v>
      </c>
      <c r="K790" s="24">
        <f>SUMIFS('Inst. by Framework &amp; Suppliers'!K$2:K$5720,'Inst. by Framework &amp; Suppliers'!$B$2:$B$5720,$B$2:$B$5336,'Inst. by Framework &amp; Suppliers'!$A$2:$A$5720,$A790)</f>
        <v>53215</v>
      </c>
      <c r="L790" s="23">
        <f t="shared" si="60"/>
        <v>315.21150000000006</v>
      </c>
      <c r="M790" s="1592">
        <f>SUMIFS('South West Spends'!$AH$1:$AH$5018,'South West Spends'!$A$1:$A$5018,'Institution by Framework Totals'!B790,'South West Spends'!$C$1:$C$5018,'Institution by Framework Totals'!A790)</f>
        <v>29866</v>
      </c>
      <c r="N790" s="1592">
        <f t="shared" si="61"/>
        <v>298.66000000000003</v>
      </c>
      <c r="O790" s="1592">
        <f t="shared" si="62"/>
        <v>23349</v>
      </c>
      <c r="P790" s="1592">
        <f t="shared" si="63"/>
        <v>315.21150000000006</v>
      </c>
      <c r="Q790" s="14">
        <f t="shared" si="64"/>
        <v>613.87150000000008</v>
      </c>
    </row>
    <row r="791" spans="1:17" x14ac:dyDescent="0.2">
      <c r="A791" s="1076" t="s">
        <v>141</v>
      </c>
      <c r="B791" s="27" t="s">
        <v>278</v>
      </c>
      <c r="C791" s="141">
        <f>VLOOKUP(B791,'Admin Fees.'!$A$1:$C$46,2,FALSE)</f>
        <v>0.01</v>
      </c>
      <c r="D791" s="506">
        <f>SUMIFS('Inst. by Framework &amp; Suppliers'!$D$2:$D$5720,'Inst. by Framework &amp; Suppliers'!$A$2:$A$5720,$A791,'Inst. by Framework &amp; Suppliers'!$B$2:$B$5720,$B791)</f>
        <v>0</v>
      </c>
      <c r="E791" s="507">
        <f>SUMIFS('Inst. by Framework &amp; Suppliers'!$E$2:$E$5720,'Inst. by Framework &amp; Suppliers'!$A$2:$A$5720,$A791,'Inst. by Framework &amp; Suppliers'!$B$2:$B$5720,$B791)</f>
        <v>0</v>
      </c>
      <c r="F791" s="507">
        <f>SUMIFS('Inst. by Framework &amp; Suppliers'!F$2:F$5720,'Inst. by Framework &amp; Suppliers'!$B$2:$B$5720,$B$2:$B$5336,'Inst. by Framework &amp; Suppliers'!$A$2:$A$5720,$A791)</f>
        <v>0</v>
      </c>
      <c r="G791" s="882">
        <f>SUMIFS('Inst. by Framework &amp; Suppliers'!G$2:G$5720,'Inst. by Framework &amp; Suppliers'!$B$2:$B$5720,$B$2:$B$5336,'Inst. by Framework &amp; Suppliers'!$A$2:$A$5720,$A791)</f>
        <v>0</v>
      </c>
      <c r="H791" s="1444">
        <f>SUMIFS('Inst. by Framework &amp; Suppliers'!H$2:H$5720,'Inst. by Framework &amp; Suppliers'!$B$2:$B$5720,$B$2:$B$5336,'Inst. by Framework &amp; Suppliers'!$A$2:$A$5720,$A791)</f>
        <v>0</v>
      </c>
      <c r="I791" s="1445">
        <f>SUMIFS('Inst. by Framework &amp; Suppliers'!I$2:I$5720,'Inst. by Framework &amp; Suppliers'!$B$2:$B$5720,$B$2:$B$5336,'Inst. by Framework &amp; Suppliers'!$A$2:$A$5720,$A791)</f>
        <v>363011.90998892306</v>
      </c>
      <c r="J791" s="1446">
        <f>SUMIFS('Inst. by Framework &amp; Suppliers'!J$2:J$5720,'Inst. by Framework &amp; Suppliers'!$B$2:$B$5720,$B$2:$B$5336,'Inst. by Framework &amp; Suppliers'!$A$2:$A$5720,$A791)</f>
        <v>83238</v>
      </c>
      <c r="K791" s="24">
        <f>SUMIFS('Inst. by Framework &amp; Suppliers'!K$2:K$5720,'Inst. by Framework &amp; Suppliers'!$B$2:$B$5720,$B$2:$B$5336,'Inst. by Framework &amp; Suppliers'!$A$2:$A$5720,$A791)</f>
        <v>199359</v>
      </c>
      <c r="L791" s="23">
        <f t="shared" si="60"/>
        <v>1123.7130000000002</v>
      </c>
      <c r="M791" s="1592">
        <f>SUMIFS('South West Spends'!$AH$1:$AH$5018,'South West Spends'!$A$1:$A$5018,'Institution by Framework Totals'!B791,'South West Spends'!$C$1:$C$5018,'Institution by Framework Totals'!A791)</f>
        <v>116121</v>
      </c>
      <c r="N791" s="1592">
        <f t="shared" si="61"/>
        <v>1161.21</v>
      </c>
      <c r="O791" s="1592">
        <f t="shared" si="62"/>
        <v>83238</v>
      </c>
      <c r="P791" s="1592">
        <f t="shared" si="63"/>
        <v>1123.7130000000002</v>
      </c>
      <c r="Q791" s="14">
        <f t="shared" si="64"/>
        <v>2284.9230000000002</v>
      </c>
    </row>
    <row r="792" spans="1:17" x14ac:dyDescent="0.2">
      <c r="A792" s="1060" t="s">
        <v>142</v>
      </c>
      <c r="B792" s="27" t="s">
        <v>278</v>
      </c>
      <c r="C792" s="141">
        <f>VLOOKUP(B792,'Admin Fees.'!$A$1:$C$46,2,FALSE)</f>
        <v>0.01</v>
      </c>
      <c r="D792" s="506">
        <f>SUMIFS('Inst. by Framework &amp; Suppliers'!$D$2:$D$5720,'Inst. by Framework &amp; Suppliers'!$A$2:$A$5720,$A792,'Inst. by Framework &amp; Suppliers'!$B$2:$B$5720,$B792)</f>
        <v>0</v>
      </c>
      <c r="E792" s="507">
        <f>SUMIFS('Inst. by Framework &amp; Suppliers'!$E$2:$E$5720,'Inst. by Framework &amp; Suppliers'!$A$2:$A$5720,$A792,'Inst. by Framework &amp; Suppliers'!$B$2:$B$5720,$B792)</f>
        <v>0</v>
      </c>
      <c r="F792" s="507">
        <f>SUMIFS('Inst. by Framework &amp; Suppliers'!F$2:F$5720,'Inst. by Framework &amp; Suppliers'!$B$2:$B$5720,$B$2:$B$5336,'Inst. by Framework &amp; Suppliers'!$A$2:$A$5720,$A792)</f>
        <v>0</v>
      </c>
      <c r="G792" s="882">
        <f>SUMIFS('Inst. by Framework &amp; Suppliers'!G$2:G$5720,'Inst. by Framework &amp; Suppliers'!$B$2:$B$5720,$B$2:$B$5336,'Inst. by Framework &amp; Suppliers'!$A$2:$A$5720,$A792)</f>
        <v>0</v>
      </c>
      <c r="H792" s="1444">
        <f>SUMIFS('Inst. by Framework &amp; Suppliers'!H$2:H$5720,'Inst. by Framework &amp; Suppliers'!$B$2:$B$5720,$B$2:$B$5336,'Inst. by Framework &amp; Suppliers'!$A$2:$A$5720,$A792)</f>
        <v>0</v>
      </c>
      <c r="I792" s="1445">
        <f>SUMIFS('Inst. by Framework &amp; Suppliers'!I$2:I$5720,'Inst. by Framework &amp; Suppliers'!$B$2:$B$5720,$B$2:$B$5336,'Inst. by Framework &amp; Suppliers'!$A$2:$A$5720,$A792)</f>
        <v>277978.56999999995</v>
      </c>
      <c r="J792" s="1446">
        <f>SUMIFS('Inst. by Framework &amp; Suppliers'!J$2:J$5720,'Inst. by Framework &amp; Suppliers'!$B$2:$B$5720,$B$2:$B$5336,'Inst. by Framework &amp; Suppliers'!$A$2:$A$5720,$A792)</f>
        <v>96793.37</v>
      </c>
      <c r="K792" s="24">
        <f>SUMIFS('Inst. by Framework &amp; Suppliers'!K$2:K$5720,'Inst. by Framework &amp; Suppliers'!$B$2:$B$5720,$B$2:$B$5336,'Inst. by Framework &amp; Suppliers'!$A$2:$A$5720,$A792)</f>
        <v>195362.45</v>
      </c>
      <c r="L792" s="23">
        <f t="shared" si="60"/>
        <v>1306.710495</v>
      </c>
      <c r="M792" s="1592">
        <f>SUMIFS('South West Spends'!$AH$1:$AH$5018,'South West Spends'!$A$1:$A$5018,'Institution by Framework Totals'!B792,'South West Spends'!$C$1:$C$5018,'Institution by Framework Totals'!A792)</f>
        <v>98569.08</v>
      </c>
      <c r="N792" s="1592">
        <f t="shared" si="61"/>
        <v>985.69080000000008</v>
      </c>
      <c r="O792" s="1592">
        <f t="shared" si="62"/>
        <v>96793.37000000001</v>
      </c>
      <c r="P792" s="1592">
        <f t="shared" si="63"/>
        <v>1306.7104950000003</v>
      </c>
      <c r="Q792" s="14">
        <f t="shared" si="64"/>
        <v>2292.4012950000006</v>
      </c>
    </row>
    <row r="793" spans="1:17" x14ac:dyDescent="0.2">
      <c r="A793" s="1060" t="s">
        <v>143</v>
      </c>
      <c r="B793" s="27" t="s">
        <v>278</v>
      </c>
      <c r="C793" s="141">
        <f>VLOOKUP(B793,'Admin Fees.'!$A$1:$C$46,2,FALSE)</f>
        <v>0.01</v>
      </c>
      <c r="D793" s="506">
        <f>SUMIFS('Inst. by Framework &amp; Suppliers'!$D$2:$D$5720,'Inst. by Framework &amp; Suppliers'!$A$2:$A$5720,$A793,'Inst. by Framework &amp; Suppliers'!$B$2:$B$5720,$B793)</f>
        <v>0</v>
      </c>
      <c r="E793" s="507">
        <f>SUMIFS('Inst. by Framework &amp; Suppliers'!$E$2:$E$5720,'Inst. by Framework &amp; Suppliers'!$A$2:$A$5720,$A793,'Inst. by Framework &amp; Suppliers'!$B$2:$B$5720,$B793)</f>
        <v>0</v>
      </c>
      <c r="F793" s="507">
        <f>SUMIFS('Inst. by Framework &amp; Suppliers'!F$2:F$5720,'Inst. by Framework &amp; Suppliers'!$B$2:$B$5720,$B$2:$B$5336,'Inst. by Framework &amp; Suppliers'!$A$2:$A$5720,$A793)</f>
        <v>0</v>
      </c>
      <c r="G793" s="882">
        <f>SUMIFS('Inst. by Framework &amp; Suppliers'!G$2:G$5720,'Inst. by Framework &amp; Suppliers'!$B$2:$B$5720,$B$2:$B$5336,'Inst. by Framework &amp; Suppliers'!$A$2:$A$5720,$A793)</f>
        <v>0</v>
      </c>
      <c r="H793" s="1444">
        <f>SUMIFS('Inst. by Framework &amp; Suppliers'!H$2:H$5720,'Inst. by Framework &amp; Suppliers'!$B$2:$B$5720,$B$2:$B$5336,'Inst. by Framework &amp; Suppliers'!$A$2:$A$5720,$A793)</f>
        <v>0</v>
      </c>
      <c r="I793" s="1445">
        <f>SUMIFS('Inst. by Framework &amp; Suppliers'!I$2:I$5720,'Inst. by Framework &amp; Suppliers'!$B$2:$B$5720,$B$2:$B$5336,'Inst. by Framework &amp; Suppliers'!$A$2:$A$5720,$A793)</f>
        <v>129045.02999644041</v>
      </c>
      <c r="J793" s="1446">
        <f>SUMIFS('Inst. by Framework &amp; Suppliers'!J$2:J$5720,'Inst. by Framework &amp; Suppliers'!$B$2:$B$5720,$B$2:$B$5336,'Inst. by Framework &amp; Suppliers'!$A$2:$A$5720,$A793)</f>
        <v>46287.43</v>
      </c>
      <c r="K793" s="24">
        <f>SUMIFS('Inst. by Framework &amp; Suppliers'!K$2:K$5720,'Inst. by Framework &amp; Suppliers'!$B$2:$B$5720,$B$2:$B$5336,'Inst. by Framework &amp; Suppliers'!$A$2:$A$5720,$A793)</f>
        <v>75329.849999999991</v>
      </c>
      <c r="L793" s="23">
        <f t="shared" si="60"/>
        <v>624.88030500000002</v>
      </c>
      <c r="M793" s="1592">
        <f>SUMIFS('South West Spends'!$AH$1:$AH$5018,'South West Spends'!$A$1:$A$5018,'Institution by Framework Totals'!B793,'South West Spends'!$C$1:$C$5018,'Institution by Framework Totals'!A793)</f>
        <v>29042.42</v>
      </c>
      <c r="N793" s="1592">
        <f t="shared" si="61"/>
        <v>290.42419999999998</v>
      </c>
      <c r="O793" s="1592">
        <f t="shared" si="62"/>
        <v>46287.429999999993</v>
      </c>
      <c r="P793" s="1592">
        <f t="shared" si="63"/>
        <v>624.88030500000002</v>
      </c>
      <c r="Q793" s="14">
        <f t="shared" si="64"/>
        <v>915.30450500000006</v>
      </c>
    </row>
    <row r="794" spans="1:17" x14ac:dyDescent="0.2">
      <c r="A794" s="26" t="s">
        <v>144</v>
      </c>
      <c r="B794" s="27" t="s">
        <v>278</v>
      </c>
      <c r="C794" s="141">
        <f>VLOOKUP(B794,'Admin Fees.'!$A$1:$C$46,2,FALSE)</f>
        <v>0.01</v>
      </c>
      <c r="D794" s="506">
        <f>SUMIFS('Inst. by Framework &amp; Suppliers'!$D$2:$D$5720,'Inst. by Framework &amp; Suppliers'!$A$2:$A$5720,$A794,'Inst. by Framework &amp; Suppliers'!$B$2:$B$5720,$B794)</f>
        <v>0</v>
      </c>
      <c r="E794" s="507">
        <f>SUMIFS('Inst. by Framework &amp; Suppliers'!$E$2:$E$5720,'Inst. by Framework &amp; Suppliers'!$A$2:$A$5720,$A794,'Inst. by Framework &amp; Suppliers'!$B$2:$B$5720,$B794)</f>
        <v>0</v>
      </c>
      <c r="F794" s="507">
        <f>SUMIFS('Inst. by Framework &amp; Suppliers'!F$2:F$5720,'Inst. by Framework &amp; Suppliers'!$B$2:$B$5720,$B$2:$B$5336,'Inst. by Framework &amp; Suppliers'!$A$2:$A$5720,$A794)</f>
        <v>0</v>
      </c>
      <c r="G794" s="882">
        <f>SUMIFS('Inst. by Framework &amp; Suppliers'!G$2:G$5720,'Inst. by Framework &amp; Suppliers'!$B$2:$B$5720,$B$2:$B$5336,'Inst. by Framework &amp; Suppliers'!$A$2:$A$5720,$A794)</f>
        <v>0</v>
      </c>
      <c r="H794" s="1444">
        <f>SUMIFS('Inst. by Framework &amp; Suppliers'!H$2:H$5720,'Inst. by Framework &amp; Suppliers'!$B$2:$B$5720,$B$2:$B$5336,'Inst. by Framework &amp; Suppliers'!$A$2:$A$5720,$A794)</f>
        <v>0</v>
      </c>
      <c r="I794" s="1445">
        <f>SUMIFS('Inst. by Framework &amp; Suppliers'!I$2:I$5720,'Inst. by Framework &amp; Suppliers'!$B$2:$B$5720,$B$2:$B$5336,'Inst. by Framework &amp; Suppliers'!$A$2:$A$5720,$A794)</f>
        <v>158115</v>
      </c>
      <c r="J794" s="1446">
        <f>SUMIFS('Inst. by Framework &amp; Suppliers'!J$2:J$5720,'Inst. by Framework &amp; Suppliers'!$B$2:$B$5720,$B$2:$B$5336,'Inst. by Framework &amp; Suppliers'!$A$2:$A$5720,$A794)</f>
        <v>49261</v>
      </c>
      <c r="K794" s="24">
        <f>SUMIFS('Inst. by Framework &amp; Suppliers'!K$2:K$5720,'Inst. by Framework &amp; Suppliers'!$B$2:$B$5720,$B$2:$B$5336,'Inst. by Framework &amp; Suppliers'!$A$2:$A$5720,$A794)</f>
        <v>124052.06</v>
      </c>
      <c r="L794" s="23">
        <f t="shared" si="60"/>
        <v>665.02350000000013</v>
      </c>
      <c r="M794" s="1592">
        <f>SUMIFS('South West Spends'!$AH$1:$AH$5018,'South West Spends'!$A$1:$A$5018,'Institution by Framework Totals'!B794,'South West Spends'!$C$1:$C$5018,'Institution by Framework Totals'!A794)</f>
        <v>74791.06</v>
      </c>
      <c r="N794" s="1592">
        <f t="shared" si="61"/>
        <v>747.91060000000004</v>
      </c>
      <c r="O794" s="1592">
        <f t="shared" si="62"/>
        <v>49261</v>
      </c>
      <c r="P794" s="1592">
        <f t="shared" si="63"/>
        <v>665.02350000000013</v>
      </c>
      <c r="Q794" s="14">
        <f t="shared" si="64"/>
        <v>1412.9341000000002</v>
      </c>
    </row>
    <row r="795" spans="1:17" x14ac:dyDescent="0.2">
      <c r="A795" s="26" t="s">
        <v>170</v>
      </c>
      <c r="B795" s="27" t="s">
        <v>278</v>
      </c>
      <c r="C795" s="141">
        <f>VLOOKUP(B795,'Admin Fees.'!$A$1:$C$46,2,FALSE)</f>
        <v>0.01</v>
      </c>
      <c r="D795" s="506">
        <f>SUMIFS('Inst. by Framework &amp; Suppliers'!$D$2:$D$5720,'Inst. by Framework &amp; Suppliers'!$A$2:$A$5720,$A795,'Inst. by Framework &amp; Suppliers'!$B$2:$B$5720,$B795)</f>
        <v>0</v>
      </c>
      <c r="E795" s="507">
        <f>SUMIFS('Inst. by Framework &amp; Suppliers'!$E$2:$E$5720,'Inst. by Framework &amp; Suppliers'!$A$2:$A$5720,$A795,'Inst. by Framework &amp; Suppliers'!$B$2:$B$5720,$B795)</f>
        <v>0</v>
      </c>
      <c r="F795" s="507">
        <f>SUMIFS('Inst. by Framework &amp; Suppliers'!F$2:F$5720,'Inst. by Framework &amp; Suppliers'!$B$2:$B$5720,$B$2:$B$5336,'Inst. by Framework &amp; Suppliers'!$A$2:$A$5720,$A795)</f>
        <v>0</v>
      </c>
      <c r="G795" s="882">
        <f>SUMIFS('Inst. by Framework &amp; Suppliers'!G$2:G$5720,'Inst. by Framework &amp; Suppliers'!$B$2:$B$5720,$B$2:$B$5336,'Inst. by Framework &amp; Suppliers'!$A$2:$A$5720,$A795)</f>
        <v>0</v>
      </c>
      <c r="H795" s="1444">
        <f>SUMIFS('Inst. by Framework &amp; Suppliers'!H$2:H$5720,'Inst. by Framework &amp; Suppliers'!$B$2:$B$5720,$B$2:$B$5336,'Inst. by Framework &amp; Suppliers'!$A$2:$A$5720,$A795)</f>
        <v>0</v>
      </c>
      <c r="I795" s="1445">
        <f>SUMIFS('Inst. by Framework &amp; Suppliers'!I$2:I$5720,'Inst. by Framework &amp; Suppliers'!$B$2:$B$5720,$B$2:$B$5336,'Inst. by Framework &amp; Suppliers'!$A$2:$A$5720,$A795)</f>
        <v>195609.18002207993</v>
      </c>
      <c r="J795" s="1446">
        <f>SUMIFS('Inst. by Framework &amp; Suppliers'!J$2:J$5720,'Inst. by Framework &amp; Suppliers'!$B$2:$B$5720,$B$2:$B$5336,'Inst. by Framework &amp; Suppliers'!$A$2:$A$5720,$A795)</f>
        <v>41552</v>
      </c>
      <c r="K795" s="24">
        <f>SUMIFS('Inst. by Framework &amp; Suppliers'!K$2:K$5720,'Inst. by Framework &amp; Suppliers'!$B$2:$B$5720,$B$2:$B$5336,'Inst. by Framework &amp; Suppliers'!$A$2:$A$5720,$A795)</f>
        <v>90358</v>
      </c>
      <c r="L795" s="23">
        <f t="shared" si="60"/>
        <v>560.95200000000011</v>
      </c>
      <c r="M795" s="1592">
        <f>SUMIFS('South West Spends'!$AH$1:$AH$5018,'South West Spends'!$A$1:$A$5018,'Institution by Framework Totals'!B795,'South West Spends'!$C$1:$C$5018,'Institution by Framework Totals'!A795)</f>
        <v>48806</v>
      </c>
      <c r="N795" s="1592">
        <f t="shared" si="61"/>
        <v>488.06</v>
      </c>
      <c r="O795" s="1592">
        <f t="shared" si="62"/>
        <v>41552</v>
      </c>
      <c r="P795" s="1592">
        <f t="shared" si="63"/>
        <v>560.95200000000011</v>
      </c>
      <c r="Q795" s="14">
        <f t="shared" si="64"/>
        <v>1049.0120000000002</v>
      </c>
    </row>
    <row r="796" spans="1:17" x14ac:dyDescent="0.2">
      <c r="A796" s="26" t="s">
        <v>146</v>
      </c>
      <c r="B796" s="27" t="s">
        <v>278</v>
      </c>
      <c r="C796" s="141">
        <f>VLOOKUP(B796,'Admin Fees.'!$A$1:$C$46,2,FALSE)</f>
        <v>0.01</v>
      </c>
      <c r="D796" s="506">
        <f>SUMIFS('Inst. by Framework &amp; Suppliers'!$D$2:$D$5720,'Inst. by Framework &amp; Suppliers'!$A$2:$A$5720,$A796,'Inst. by Framework &amp; Suppliers'!$B$2:$B$5720,$B796)</f>
        <v>0</v>
      </c>
      <c r="E796" s="507">
        <f>SUMIFS('Inst. by Framework &amp; Suppliers'!$E$2:$E$5720,'Inst. by Framework &amp; Suppliers'!$A$2:$A$5720,$A796,'Inst. by Framework &amp; Suppliers'!$B$2:$B$5720,$B796)</f>
        <v>0</v>
      </c>
      <c r="F796" s="507">
        <f>SUMIFS('Inst. by Framework &amp; Suppliers'!F$2:F$5720,'Inst. by Framework &amp; Suppliers'!$B$2:$B$5720,$B$2:$B$5336,'Inst. by Framework &amp; Suppliers'!$A$2:$A$5720,$A796)</f>
        <v>0</v>
      </c>
      <c r="G796" s="882">
        <f>SUMIFS('Inst. by Framework &amp; Suppliers'!G$2:G$5720,'Inst. by Framework &amp; Suppliers'!$B$2:$B$5720,$B$2:$B$5336,'Inst. by Framework &amp; Suppliers'!$A$2:$A$5720,$A796)</f>
        <v>0</v>
      </c>
      <c r="H796" s="1444">
        <f>SUMIFS('Inst. by Framework &amp; Suppliers'!H$2:H$5720,'Inst. by Framework &amp; Suppliers'!$B$2:$B$5720,$B$2:$B$5336,'Inst. by Framework &amp; Suppliers'!$A$2:$A$5720,$A796)</f>
        <v>0</v>
      </c>
      <c r="I796" s="1445">
        <f>SUMIFS('Inst. by Framework &amp; Suppliers'!I$2:I$5720,'Inst. by Framework &amp; Suppliers'!$B$2:$B$5720,$B$2:$B$5336,'Inst. by Framework &amp; Suppliers'!$A$2:$A$5720,$A796)</f>
        <v>96263.799999999988</v>
      </c>
      <c r="J796" s="1446">
        <f>SUMIFS('Inst. by Framework &amp; Suppliers'!J$2:J$5720,'Inst. by Framework &amp; Suppliers'!$B$2:$B$5720,$B$2:$B$5336,'Inst. by Framework &amp; Suppliers'!$A$2:$A$5720,$A796)</f>
        <v>21542</v>
      </c>
      <c r="K796" s="24">
        <f>SUMIFS('Inst. by Framework &amp; Suppliers'!K$2:K$5720,'Inst. by Framework &amp; Suppliers'!$B$2:$B$5720,$B$2:$B$5336,'Inst. by Framework &amp; Suppliers'!$A$2:$A$5720,$A796)</f>
        <v>48618.909999999996</v>
      </c>
      <c r="L796" s="23">
        <f t="shared" si="60"/>
        <v>290.81700000000001</v>
      </c>
      <c r="M796" s="1592">
        <f>SUMIFS('South West Spends'!$AH$1:$AH$5018,'South West Spends'!$A$1:$A$5018,'Institution by Framework Totals'!B796,'South West Spends'!$C$1:$C$5018,'Institution by Framework Totals'!A796)</f>
        <v>27076.909999999996</v>
      </c>
      <c r="N796" s="1592">
        <f t="shared" si="61"/>
        <v>270.76909999999998</v>
      </c>
      <c r="O796" s="1592">
        <f t="shared" si="62"/>
        <v>21542</v>
      </c>
      <c r="P796" s="1592">
        <f t="shared" si="63"/>
        <v>290.81700000000001</v>
      </c>
      <c r="Q796" s="14">
        <f t="shared" si="64"/>
        <v>561.58609999999999</v>
      </c>
    </row>
    <row r="797" spans="1:17" x14ac:dyDescent="0.2">
      <c r="A797" s="26" t="s">
        <v>147</v>
      </c>
      <c r="B797" s="27" t="s">
        <v>278</v>
      </c>
      <c r="C797" s="141">
        <f>VLOOKUP(B797,'Admin Fees.'!$A$1:$C$46,2,FALSE)</f>
        <v>0.01</v>
      </c>
      <c r="D797" s="506">
        <f>SUMIFS('Inst. by Framework &amp; Suppliers'!$D$2:$D$5720,'Inst. by Framework &amp; Suppliers'!$A$2:$A$5720,$A797,'Inst. by Framework &amp; Suppliers'!$B$2:$B$5720,$B797)</f>
        <v>0</v>
      </c>
      <c r="E797" s="507">
        <f>SUMIFS('Inst. by Framework &amp; Suppliers'!$E$2:$E$5720,'Inst. by Framework &amp; Suppliers'!$A$2:$A$5720,$A797,'Inst. by Framework &amp; Suppliers'!$B$2:$B$5720,$B797)</f>
        <v>0</v>
      </c>
      <c r="F797" s="507">
        <f>SUMIFS('Inst. by Framework &amp; Suppliers'!F$2:F$5720,'Inst. by Framework &amp; Suppliers'!$B$2:$B$5720,$B$2:$B$5336,'Inst. by Framework &amp; Suppliers'!$A$2:$A$5720,$A797)</f>
        <v>0</v>
      </c>
      <c r="G797" s="882">
        <f>SUMIFS('Inst. by Framework &amp; Suppliers'!G$2:G$5720,'Inst. by Framework &amp; Suppliers'!$B$2:$B$5720,$B$2:$B$5336,'Inst. by Framework &amp; Suppliers'!$A$2:$A$5720,$A797)</f>
        <v>0</v>
      </c>
      <c r="H797" s="1444">
        <f>SUMIFS('Inst. by Framework &amp; Suppliers'!H$2:H$5720,'Inst. by Framework &amp; Suppliers'!$B$2:$B$5720,$B$2:$B$5336,'Inst. by Framework &amp; Suppliers'!$A$2:$A$5720,$A797)</f>
        <v>0</v>
      </c>
      <c r="I797" s="1445">
        <f>SUMIFS('Inst. by Framework &amp; Suppliers'!I$2:I$5720,'Inst. by Framework &amp; Suppliers'!$B$2:$B$5720,$B$2:$B$5336,'Inst. by Framework &amp; Suppliers'!$A$2:$A$5720,$A797)</f>
        <v>34397.600000000006</v>
      </c>
      <c r="J797" s="1446">
        <f>SUMIFS('Inst. by Framework &amp; Suppliers'!J$2:J$5720,'Inst. by Framework &amp; Suppliers'!$B$2:$B$5720,$B$2:$B$5336,'Inst. by Framework &amp; Suppliers'!$A$2:$A$5720,$A797)</f>
        <v>7396.8599999999988</v>
      </c>
      <c r="K797" s="24">
        <f>SUMIFS('Inst. by Framework &amp; Suppliers'!K$2:K$5720,'Inst. by Framework &amp; Suppliers'!$B$2:$B$5720,$B$2:$B$5336,'Inst. by Framework &amp; Suppliers'!$A$2:$A$5720,$A797)</f>
        <v>17480.099999999999</v>
      </c>
      <c r="L797" s="23">
        <f t="shared" si="60"/>
        <v>99.857609999999994</v>
      </c>
      <c r="M797" s="1592">
        <f>SUMIFS('South West Spends'!$AH$1:$AH$5018,'South West Spends'!$A$1:$A$5018,'Institution by Framework Totals'!B797,'South West Spends'!$C$1:$C$5018,'Institution by Framework Totals'!A797)</f>
        <v>10083.240000000002</v>
      </c>
      <c r="N797" s="1592">
        <f t="shared" si="61"/>
        <v>100.83240000000002</v>
      </c>
      <c r="O797" s="1592">
        <f t="shared" si="62"/>
        <v>7396.8599999999969</v>
      </c>
      <c r="P797" s="1592">
        <f t="shared" si="63"/>
        <v>99.857609999999966</v>
      </c>
      <c r="Q797" s="14">
        <f t="shared" si="64"/>
        <v>200.69000999999997</v>
      </c>
    </row>
    <row r="798" spans="1:17" x14ac:dyDescent="0.2">
      <c r="A798" s="26" t="s">
        <v>158</v>
      </c>
      <c r="B798" s="27" t="s">
        <v>27</v>
      </c>
      <c r="C798" s="141">
        <f>VLOOKUP(B798,'Admin Fees.'!$A$1:$C$46,2,FALSE)</f>
        <v>5.0000000000000001E-3</v>
      </c>
      <c r="D798" s="506">
        <f>SUMIFS('Inst. by Framework &amp; Suppliers'!$D$2:$D$5720,'Inst. by Framework &amp; Suppliers'!$A$2:$A$5720,$A798,'Inst. by Framework &amp; Suppliers'!$B$2:$B$5720,$B798)</f>
        <v>3573.3999999999996</v>
      </c>
      <c r="E798" s="507">
        <f>SUMIFS('Inst. by Framework &amp; Suppliers'!$E$2:$E$5720,'Inst. by Framework &amp; Suppliers'!$A$2:$A$5720,$A798,'Inst. by Framework &amp; Suppliers'!$B$2:$B$5720,$B798)</f>
        <v>0</v>
      </c>
      <c r="F798" s="507">
        <f>SUMIFS('Inst. by Framework &amp; Suppliers'!F$2:F$5720,'Inst. by Framework &amp; Suppliers'!$B$2:$B$5720,$B$2:$B$5336,'Inst. by Framework &amp; Suppliers'!$A$2:$A$5720,$A798)</f>
        <v>0</v>
      </c>
      <c r="G798" s="882">
        <f>SUMIFS('Inst. by Framework &amp; Suppliers'!G$2:G$5720,'Inst. by Framework &amp; Suppliers'!$B$2:$B$5720,$B$2:$B$5336,'Inst. by Framework &amp; Suppliers'!$A$2:$A$5720,$A798)</f>
        <v>0</v>
      </c>
      <c r="H798" s="1444">
        <f>SUMIFS('Inst. by Framework &amp; Suppliers'!H$2:H$5720,'Inst. by Framework &amp; Suppliers'!$B$2:$B$5720,$B$2:$B$5336,'Inst. by Framework &amp; Suppliers'!$A$2:$A$5720,$A798)</f>
        <v>0</v>
      </c>
      <c r="I798" s="1445">
        <f>SUMIFS('Inst. by Framework &amp; Suppliers'!I$2:I$5720,'Inst. by Framework &amp; Suppliers'!$B$2:$B$5720,$B$2:$B$5336,'Inst. by Framework &amp; Suppliers'!$A$2:$A$5720,$A798)</f>
        <v>0</v>
      </c>
      <c r="J798" s="1446">
        <f>SUMIFS('Inst. by Framework &amp; Suppliers'!J$2:J$5720,'Inst. by Framework &amp; Suppliers'!$B$2:$B$5720,$B$2:$B$5336,'Inst. by Framework &amp; Suppliers'!$A$2:$A$5720,$A798)</f>
        <v>0</v>
      </c>
      <c r="K798" s="24">
        <f>SUMIFS('Inst. by Framework &amp; Suppliers'!K$2:K$5720,'Inst. by Framework &amp; Suppliers'!$B$2:$B$5720,$B$2:$B$5336,'Inst. by Framework &amp; Suppliers'!$A$2:$A$5720,$A798)</f>
        <v>0</v>
      </c>
      <c r="L798" s="23">
        <f t="shared" si="60"/>
        <v>0</v>
      </c>
      <c r="M798" s="1592">
        <f>SUMIFS('South West Spends'!$AH$1:$AH$5018,'South West Spends'!$A$1:$A$5018,'Institution by Framework Totals'!B798,'South West Spends'!$C$1:$C$5018,'Institution by Framework Totals'!A798)</f>
        <v>0</v>
      </c>
      <c r="N798" s="1592">
        <f t="shared" si="61"/>
        <v>0</v>
      </c>
      <c r="O798" s="1592">
        <f t="shared" si="62"/>
        <v>0</v>
      </c>
      <c r="P798" s="1592">
        <f t="shared" si="63"/>
        <v>0</v>
      </c>
      <c r="Q798" s="14">
        <f t="shared" si="64"/>
        <v>0</v>
      </c>
    </row>
    <row r="799" spans="1:17" x14ac:dyDescent="0.2">
      <c r="A799" s="26" t="s">
        <v>125</v>
      </c>
      <c r="B799" s="27" t="s">
        <v>27</v>
      </c>
      <c r="C799" s="141">
        <f>VLOOKUP(B799,'Admin Fees.'!$A$1:$C$46,2,FALSE)</f>
        <v>5.0000000000000001E-3</v>
      </c>
      <c r="D799" s="506">
        <f>SUMIFS('Inst. by Framework &amp; Suppliers'!$D$2:$D$5720,'Inst. by Framework &amp; Suppliers'!$A$2:$A$5720,$A799,'Inst. by Framework &amp; Suppliers'!$B$2:$B$5720,$B799)</f>
        <v>28288.409999999996</v>
      </c>
      <c r="E799" s="507">
        <f>SUMIFS('Inst. by Framework &amp; Suppliers'!$E$2:$E$5720,'Inst. by Framework &amp; Suppliers'!$A$2:$A$5720,$A799,'Inst. by Framework &amp; Suppliers'!$B$2:$B$5720,$B799)</f>
        <v>11467.869999999999</v>
      </c>
      <c r="F799" s="507">
        <f>SUMIFS('Inst. by Framework &amp; Suppliers'!F$2:F$5720,'Inst. by Framework &amp; Suppliers'!$B$2:$B$5720,$B$2:$B$5336,'Inst. by Framework &amp; Suppliers'!$A$2:$A$5720,$A799)</f>
        <v>0</v>
      </c>
      <c r="G799" s="882">
        <f>SUMIFS('Inst. by Framework &amp; Suppliers'!G$2:G$5720,'Inst. by Framework &amp; Suppliers'!$B$2:$B$5720,$B$2:$B$5336,'Inst. by Framework &amp; Suppliers'!$A$2:$A$5720,$A799)</f>
        <v>0</v>
      </c>
      <c r="H799" s="1444">
        <f>SUMIFS('Inst. by Framework &amp; Suppliers'!H$2:H$5720,'Inst. by Framework &amp; Suppliers'!$B$2:$B$5720,$B$2:$B$5336,'Inst. by Framework &amp; Suppliers'!$A$2:$A$5720,$A799)</f>
        <v>0</v>
      </c>
      <c r="I799" s="1445">
        <f>SUMIFS('Inst. by Framework &amp; Suppliers'!I$2:I$5720,'Inst. by Framework &amp; Suppliers'!$B$2:$B$5720,$B$2:$B$5336,'Inst. by Framework &amp; Suppliers'!$A$2:$A$5720,$A799)</f>
        <v>0</v>
      </c>
      <c r="J799" s="1446">
        <f>SUMIFS('Inst. by Framework &amp; Suppliers'!J$2:J$5720,'Inst. by Framework &amp; Suppliers'!$B$2:$B$5720,$B$2:$B$5336,'Inst. by Framework &amp; Suppliers'!$A$2:$A$5720,$A799)</f>
        <v>0</v>
      </c>
      <c r="K799" s="24">
        <f>SUMIFS('Inst. by Framework &amp; Suppliers'!K$2:K$5720,'Inst. by Framework &amp; Suppliers'!$B$2:$B$5720,$B$2:$B$5336,'Inst. by Framework &amp; Suppliers'!$A$2:$A$5720,$A799)</f>
        <v>0</v>
      </c>
      <c r="L799" s="23">
        <f t="shared" si="60"/>
        <v>0</v>
      </c>
      <c r="M799" s="1592">
        <f>SUMIFS('South West Spends'!$AH$1:$AH$5018,'South West Spends'!$A$1:$A$5018,'Institution by Framework Totals'!B799,'South West Spends'!$C$1:$C$5018,'Institution by Framework Totals'!A799)</f>
        <v>0</v>
      </c>
      <c r="N799" s="1592">
        <f t="shared" si="61"/>
        <v>0</v>
      </c>
      <c r="O799" s="1592">
        <f t="shared" si="62"/>
        <v>0</v>
      </c>
      <c r="P799" s="1592">
        <f t="shared" si="63"/>
        <v>0</v>
      </c>
      <c r="Q799" s="14">
        <f t="shared" si="64"/>
        <v>0</v>
      </c>
    </row>
    <row r="800" spans="1:17" x14ac:dyDescent="0.2">
      <c r="A800" s="26" t="s">
        <v>126</v>
      </c>
      <c r="B800" s="27" t="s">
        <v>27</v>
      </c>
      <c r="C800" s="141">
        <f>VLOOKUP(B800,'Admin Fees.'!$A$1:$C$46,2,FALSE)</f>
        <v>5.0000000000000001E-3</v>
      </c>
      <c r="D800" s="506">
        <f>SUMIFS('Inst. by Framework &amp; Suppliers'!$D$2:$D$5720,'Inst. by Framework &amp; Suppliers'!$A$2:$A$5720,$A800,'Inst. by Framework &amp; Suppliers'!$B$2:$B$5720,$B800)</f>
        <v>6847.55</v>
      </c>
      <c r="E800" s="507">
        <f>SUMIFS('Inst. by Framework &amp; Suppliers'!$E$2:$E$5720,'Inst. by Framework &amp; Suppliers'!$A$2:$A$5720,$A800,'Inst. by Framework &amp; Suppliers'!$B$2:$B$5720,$B800)</f>
        <v>1084.67</v>
      </c>
      <c r="F800" s="507">
        <f>SUMIFS('Inst. by Framework &amp; Suppliers'!F$2:F$5720,'Inst. by Framework &amp; Suppliers'!$B$2:$B$5720,$B$2:$B$5336,'Inst. by Framework &amp; Suppliers'!$A$2:$A$5720,$A800)</f>
        <v>0</v>
      </c>
      <c r="G800" s="882">
        <f>SUMIFS('Inst. by Framework &amp; Suppliers'!G$2:G$5720,'Inst. by Framework &amp; Suppliers'!$B$2:$B$5720,$B$2:$B$5336,'Inst. by Framework &amp; Suppliers'!$A$2:$A$5720,$A800)</f>
        <v>0</v>
      </c>
      <c r="H800" s="1444">
        <f>SUMIFS('Inst. by Framework &amp; Suppliers'!H$2:H$5720,'Inst. by Framework &amp; Suppliers'!$B$2:$B$5720,$B$2:$B$5336,'Inst. by Framework &amp; Suppliers'!$A$2:$A$5720,$A800)</f>
        <v>0</v>
      </c>
      <c r="I800" s="1445">
        <f>SUMIFS('Inst. by Framework &amp; Suppliers'!I$2:I$5720,'Inst. by Framework &amp; Suppliers'!$B$2:$B$5720,$B$2:$B$5336,'Inst. by Framework &amp; Suppliers'!$A$2:$A$5720,$A800)</f>
        <v>0</v>
      </c>
      <c r="J800" s="1446">
        <f>SUMIFS('Inst. by Framework &amp; Suppliers'!J$2:J$5720,'Inst. by Framework &amp; Suppliers'!$B$2:$B$5720,$B$2:$B$5336,'Inst. by Framework &amp; Suppliers'!$A$2:$A$5720,$A800)</f>
        <v>0</v>
      </c>
      <c r="K800" s="24">
        <f>SUMIFS('Inst. by Framework &amp; Suppliers'!K$2:K$5720,'Inst. by Framework &amp; Suppliers'!$B$2:$B$5720,$B$2:$B$5336,'Inst. by Framework &amp; Suppliers'!$A$2:$A$5720,$A800)</f>
        <v>0</v>
      </c>
      <c r="L800" s="23">
        <f t="shared" si="60"/>
        <v>0</v>
      </c>
      <c r="M800" s="1592">
        <f>SUMIFS('South West Spends'!$AH$1:$AH$5018,'South West Spends'!$A$1:$A$5018,'Institution by Framework Totals'!B800,'South West Spends'!$C$1:$C$5018,'Institution by Framework Totals'!A800)</f>
        <v>0</v>
      </c>
      <c r="N800" s="1592">
        <f t="shared" si="61"/>
        <v>0</v>
      </c>
      <c r="O800" s="1592">
        <f t="shared" si="62"/>
        <v>0</v>
      </c>
      <c r="P800" s="1592">
        <f t="shared" si="63"/>
        <v>0</v>
      </c>
      <c r="Q800" s="14">
        <f t="shared" si="64"/>
        <v>0</v>
      </c>
    </row>
    <row r="801" spans="1:17" x14ac:dyDescent="0.2">
      <c r="A801" s="26" t="s">
        <v>161</v>
      </c>
      <c r="B801" s="27" t="s">
        <v>27</v>
      </c>
      <c r="C801" s="141">
        <f>VLOOKUP(B801,'Admin Fees.'!$A$1:$C$46,2,FALSE)</f>
        <v>5.0000000000000001E-3</v>
      </c>
      <c r="D801" s="506">
        <f>SUMIFS('Inst. by Framework &amp; Suppliers'!$D$2:$D$5720,'Inst. by Framework &amp; Suppliers'!$A$2:$A$5720,$A801,'Inst. by Framework &amp; Suppliers'!$B$2:$B$5720,$B801)</f>
        <v>69396.899999999994</v>
      </c>
      <c r="E801" s="507">
        <f>SUMIFS('Inst. by Framework &amp; Suppliers'!$E$2:$E$5720,'Inst. by Framework &amp; Suppliers'!$A$2:$A$5720,$A801,'Inst. by Framework &amp; Suppliers'!$B$2:$B$5720,$B801)</f>
        <v>27488.21</v>
      </c>
      <c r="F801" s="507">
        <f>SUMIFS('Inst. by Framework &amp; Suppliers'!F$2:F$5720,'Inst. by Framework &amp; Suppliers'!$B$2:$B$5720,$B$2:$B$5336,'Inst. by Framework &amp; Suppliers'!$A$2:$A$5720,$A801)</f>
        <v>0</v>
      </c>
      <c r="G801" s="882">
        <f>SUMIFS('Inst. by Framework &amp; Suppliers'!G$2:G$5720,'Inst. by Framework &amp; Suppliers'!$B$2:$B$5720,$B$2:$B$5336,'Inst. by Framework &amp; Suppliers'!$A$2:$A$5720,$A801)</f>
        <v>0</v>
      </c>
      <c r="H801" s="1444">
        <f>SUMIFS('Inst. by Framework &amp; Suppliers'!H$2:H$5720,'Inst. by Framework &amp; Suppliers'!$B$2:$B$5720,$B$2:$B$5336,'Inst. by Framework &amp; Suppliers'!$A$2:$A$5720,$A801)</f>
        <v>0</v>
      </c>
      <c r="I801" s="1445">
        <f>SUMIFS('Inst. by Framework &amp; Suppliers'!I$2:I$5720,'Inst. by Framework &amp; Suppliers'!$B$2:$B$5720,$B$2:$B$5336,'Inst. by Framework &amp; Suppliers'!$A$2:$A$5720,$A801)</f>
        <v>0</v>
      </c>
      <c r="J801" s="1446">
        <f>SUMIFS('Inst. by Framework &amp; Suppliers'!J$2:J$5720,'Inst. by Framework &amp; Suppliers'!$B$2:$B$5720,$B$2:$B$5336,'Inst. by Framework &amp; Suppliers'!$A$2:$A$5720,$A801)</f>
        <v>0</v>
      </c>
      <c r="K801" s="24">
        <f>SUMIFS('Inst. by Framework &amp; Suppliers'!K$2:K$5720,'Inst. by Framework &amp; Suppliers'!$B$2:$B$5720,$B$2:$B$5336,'Inst. by Framework &amp; Suppliers'!$A$2:$A$5720,$A801)</f>
        <v>0</v>
      </c>
      <c r="L801" s="23">
        <f t="shared" si="60"/>
        <v>0</v>
      </c>
      <c r="M801" s="1592">
        <f>SUMIFS('South West Spends'!$AH$1:$AH$5018,'South West Spends'!$A$1:$A$5018,'Institution by Framework Totals'!B801,'South West Spends'!$C$1:$C$5018,'Institution by Framework Totals'!A801)</f>
        <v>0</v>
      </c>
      <c r="N801" s="1592">
        <f t="shared" si="61"/>
        <v>0</v>
      </c>
      <c r="O801" s="1592">
        <f t="shared" si="62"/>
        <v>0</v>
      </c>
      <c r="P801" s="1592">
        <f t="shared" si="63"/>
        <v>0</v>
      </c>
      <c r="Q801" s="14">
        <f t="shared" si="64"/>
        <v>0</v>
      </c>
    </row>
    <row r="802" spans="1:17" x14ac:dyDescent="0.2">
      <c r="A802" s="26" t="s">
        <v>159</v>
      </c>
      <c r="B802" s="27" t="s">
        <v>27</v>
      </c>
      <c r="C802" s="141">
        <f>VLOOKUP(B802,'Admin Fees.'!$A$1:$C$46,2,FALSE)</f>
        <v>5.0000000000000001E-3</v>
      </c>
      <c r="D802" s="506">
        <f>SUMIFS('Inst. by Framework &amp; Suppliers'!$D$2:$D$5720,'Inst. by Framework &amp; Suppliers'!$A$2:$A$5720,$A802,'Inst. by Framework &amp; Suppliers'!$B$2:$B$5720,$B802)</f>
        <v>12577.77</v>
      </c>
      <c r="E802" s="507">
        <f>SUMIFS('Inst. by Framework &amp; Suppliers'!$E$2:$E$5720,'Inst. by Framework &amp; Suppliers'!$A$2:$A$5720,$A802,'Inst. by Framework &amp; Suppliers'!$B$2:$B$5720,$B802)</f>
        <v>2630.44</v>
      </c>
      <c r="F802" s="507">
        <f>SUMIFS('Inst. by Framework &amp; Suppliers'!F$2:F$5720,'Inst. by Framework &amp; Suppliers'!$B$2:$B$5720,$B$2:$B$5336,'Inst. by Framework &amp; Suppliers'!$A$2:$A$5720,$A802)</f>
        <v>0</v>
      </c>
      <c r="G802" s="882">
        <f>SUMIFS('Inst. by Framework &amp; Suppliers'!G$2:G$5720,'Inst. by Framework &amp; Suppliers'!$B$2:$B$5720,$B$2:$B$5336,'Inst. by Framework &amp; Suppliers'!$A$2:$A$5720,$A802)</f>
        <v>0</v>
      </c>
      <c r="H802" s="1444">
        <f>SUMIFS('Inst. by Framework &amp; Suppliers'!H$2:H$5720,'Inst. by Framework &amp; Suppliers'!$B$2:$B$5720,$B$2:$B$5336,'Inst. by Framework &amp; Suppliers'!$A$2:$A$5720,$A802)</f>
        <v>0</v>
      </c>
      <c r="I802" s="1445">
        <f>SUMIFS('Inst. by Framework &amp; Suppliers'!I$2:I$5720,'Inst. by Framework &amp; Suppliers'!$B$2:$B$5720,$B$2:$B$5336,'Inst. by Framework &amp; Suppliers'!$A$2:$A$5720,$A802)</f>
        <v>0</v>
      </c>
      <c r="J802" s="1446">
        <f>SUMIFS('Inst. by Framework &amp; Suppliers'!J$2:J$5720,'Inst. by Framework &amp; Suppliers'!$B$2:$B$5720,$B$2:$B$5336,'Inst. by Framework &amp; Suppliers'!$A$2:$A$5720,$A802)</f>
        <v>0</v>
      </c>
      <c r="K802" s="24">
        <f>SUMIFS('Inst. by Framework &amp; Suppliers'!K$2:K$5720,'Inst. by Framework &amp; Suppliers'!$B$2:$B$5720,$B$2:$B$5336,'Inst. by Framework &amp; Suppliers'!$A$2:$A$5720,$A802)</f>
        <v>0</v>
      </c>
      <c r="L802" s="23">
        <f t="shared" si="60"/>
        <v>0</v>
      </c>
      <c r="M802" s="1592">
        <f>SUMIFS('South West Spends'!$AH$1:$AH$5018,'South West Spends'!$A$1:$A$5018,'Institution by Framework Totals'!B802,'South West Spends'!$C$1:$C$5018,'Institution by Framework Totals'!A802)</f>
        <v>0</v>
      </c>
      <c r="N802" s="1592">
        <f t="shared" si="61"/>
        <v>0</v>
      </c>
      <c r="O802" s="1592">
        <f t="shared" si="62"/>
        <v>0</v>
      </c>
      <c r="P802" s="1592">
        <f t="shared" si="63"/>
        <v>0</v>
      </c>
      <c r="Q802" s="14">
        <f t="shared" si="64"/>
        <v>0</v>
      </c>
    </row>
    <row r="803" spans="1:17" x14ac:dyDescent="0.2">
      <c r="A803" s="26" t="s">
        <v>127</v>
      </c>
      <c r="B803" s="27" t="s">
        <v>27</v>
      </c>
      <c r="C803" s="141">
        <f>VLOOKUP(B803,'Admin Fees.'!$A$1:$C$46,2,FALSE)</f>
        <v>5.0000000000000001E-3</v>
      </c>
      <c r="D803" s="506">
        <f>SUMIFS('Inst. by Framework &amp; Suppliers'!$D$2:$D$5720,'Inst. by Framework &amp; Suppliers'!$A$2:$A$5720,$A803,'Inst. by Framework &amp; Suppliers'!$B$2:$B$5720,$B803)</f>
        <v>49001.95</v>
      </c>
      <c r="E803" s="507">
        <f>SUMIFS('Inst. by Framework &amp; Suppliers'!$E$2:$E$5720,'Inst. by Framework &amp; Suppliers'!$A$2:$A$5720,$A803,'Inst. by Framework &amp; Suppliers'!$B$2:$B$5720,$B803)</f>
        <v>24838.14</v>
      </c>
      <c r="F803" s="507">
        <f>SUMIFS('Inst. by Framework &amp; Suppliers'!F$2:F$5720,'Inst. by Framework &amp; Suppliers'!$B$2:$B$5720,$B$2:$B$5336,'Inst. by Framework &amp; Suppliers'!$A$2:$A$5720,$A803)</f>
        <v>0</v>
      </c>
      <c r="G803" s="882">
        <f>SUMIFS('Inst. by Framework &amp; Suppliers'!G$2:G$5720,'Inst. by Framework &amp; Suppliers'!$B$2:$B$5720,$B$2:$B$5336,'Inst. by Framework &amp; Suppliers'!$A$2:$A$5720,$A803)</f>
        <v>0</v>
      </c>
      <c r="H803" s="1444">
        <f>SUMIFS('Inst. by Framework &amp; Suppliers'!H$2:H$5720,'Inst. by Framework &amp; Suppliers'!$B$2:$B$5720,$B$2:$B$5336,'Inst. by Framework &amp; Suppliers'!$A$2:$A$5720,$A803)</f>
        <v>0</v>
      </c>
      <c r="I803" s="1445">
        <f>SUMIFS('Inst. by Framework &amp; Suppliers'!I$2:I$5720,'Inst. by Framework &amp; Suppliers'!$B$2:$B$5720,$B$2:$B$5336,'Inst. by Framework &amp; Suppliers'!$A$2:$A$5720,$A803)</f>
        <v>0</v>
      </c>
      <c r="J803" s="1446">
        <f>SUMIFS('Inst. by Framework &amp; Suppliers'!J$2:J$5720,'Inst. by Framework &amp; Suppliers'!$B$2:$B$5720,$B$2:$B$5336,'Inst. by Framework &amp; Suppliers'!$A$2:$A$5720,$A803)</f>
        <v>0</v>
      </c>
      <c r="K803" s="24">
        <f>SUMIFS('Inst. by Framework &amp; Suppliers'!K$2:K$5720,'Inst. by Framework &amp; Suppliers'!$B$2:$B$5720,$B$2:$B$5336,'Inst. by Framework &amp; Suppliers'!$A$2:$A$5720,$A803)</f>
        <v>0</v>
      </c>
      <c r="L803" s="23">
        <f t="shared" si="60"/>
        <v>0</v>
      </c>
      <c r="M803" s="1592">
        <f>SUMIFS('South West Spends'!$AH$1:$AH$5018,'South West Spends'!$A$1:$A$5018,'Institution by Framework Totals'!B803,'South West Spends'!$C$1:$C$5018,'Institution by Framework Totals'!A803)</f>
        <v>0</v>
      </c>
      <c r="N803" s="1592">
        <f t="shared" si="61"/>
        <v>0</v>
      </c>
      <c r="O803" s="1592">
        <f t="shared" si="62"/>
        <v>0</v>
      </c>
      <c r="P803" s="1592">
        <f t="shared" si="63"/>
        <v>0</v>
      </c>
      <c r="Q803" s="14">
        <f t="shared" si="64"/>
        <v>0</v>
      </c>
    </row>
    <row r="804" spans="1:17" x14ac:dyDescent="0.2">
      <c r="A804" s="26" t="s">
        <v>128</v>
      </c>
      <c r="B804" s="27" t="s">
        <v>27</v>
      </c>
      <c r="C804" s="141">
        <f>VLOOKUP(B804,'Admin Fees.'!$A$1:$C$46,2,FALSE)</f>
        <v>5.0000000000000001E-3</v>
      </c>
      <c r="D804" s="506">
        <f>SUMIFS('Inst. by Framework &amp; Suppliers'!$D$2:$D$5720,'Inst. by Framework &amp; Suppliers'!$A$2:$A$5720,$A804,'Inst. by Framework &amp; Suppliers'!$B$2:$B$5720,$B804)</f>
        <v>2088</v>
      </c>
      <c r="E804" s="507">
        <f>SUMIFS('Inst. by Framework &amp; Suppliers'!$E$2:$E$5720,'Inst. by Framework &amp; Suppliers'!$A$2:$A$5720,$A804,'Inst. by Framework &amp; Suppliers'!$B$2:$B$5720,$B804)</f>
        <v>367</v>
      </c>
      <c r="F804" s="507">
        <f>SUMIFS('Inst. by Framework &amp; Suppliers'!F$2:F$5720,'Inst. by Framework &amp; Suppliers'!$B$2:$B$5720,$B$2:$B$5336,'Inst. by Framework &amp; Suppliers'!$A$2:$A$5720,$A804)</f>
        <v>0</v>
      </c>
      <c r="G804" s="882">
        <f>SUMIFS('Inst. by Framework &amp; Suppliers'!G$2:G$5720,'Inst. by Framework &amp; Suppliers'!$B$2:$B$5720,$B$2:$B$5336,'Inst. by Framework &amp; Suppliers'!$A$2:$A$5720,$A804)</f>
        <v>0</v>
      </c>
      <c r="H804" s="1444">
        <f>SUMIFS('Inst. by Framework &amp; Suppliers'!H$2:H$5720,'Inst. by Framework &amp; Suppliers'!$B$2:$B$5720,$B$2:$B$5336,'Inst. by Framework &amp; Suppliers'!$A$2:$A$5720,$A804)</f>
        <v>0</v>
      </c>
      <c r="I804" s="1445">
        <f>SUMIFS('Inst. by Framework &amp; Suppliers'!I$2:I$5720,'Inst. by Framework &amp; Suppliers'!$B$2:$B$5720,$B$2:$B$5336,'Inst. by Framework &amp; Suppliers'!$A$2:$A$5720,$A804)</f>
        <v>0</v>
      </c>
      <c r="J804" s="1446">
        <f>SUMIFS('Inst. by Framework &amp; Suppliers'!J$2:J$5720,'Inst. by Framework &amp; Suppliers'!$B$2:$B$5720,$B$2:$B$5336,'Inst. by Framework &amp; Suppliers'!$A$2:$A$5720,$A804)</f>
        <v>0</v>
      </c>
      <c r="K804" s="24">
        <f>SUMIFS('Inst. by Framework &amp; Suppliers'!K$2:K$5720,'Inst. by Framework &amp; Suppliers'!$B$2:$B$5720,$B$2:$B$5336,'Inst. by Framework &amp; Suppliers'!$A$2:$A$5720,$A804)</f>
        <v>0</v>
      </c>
      <c r="L804" s="23">
        <f t="shared" si="60"/>
        <v>0</v>
      </c>
      <c r="M804" s="1592">
        <f>SUMIFS('South West Spends'!$AH$1:$AH$5018,'South West Spends'!$A$1:$A$5018,'Institution by Framework Totals'!B804,'South West Spends'!$C$1:$C$5018,'Institution by Framework Totals'!A804)</f>
        <v>0</v>
      </c>
      <c r="N804" s="1592">
        <f t="shared" si="61"/>
        <v>0</v>
      </c>
      <c r="O804" s="1592">
        <f t="shared" si="62"/>
        <v>0</v>
      </c>
      <c r="P804" s="1592">
        <f t="shared" si="63"/>
        <v>0</v>
      </c>
      <c r="Q804" s="14">
        <f t="shared" si="64"/>
        <v>0</v>
      </c>
    </row>
    <row r="805" spans="1:17" x14ac:dyDescent="0.2">
      <c r="A805" s="26" t="s">
        <v>162</v>
      </c>
      <c r="B805" s="27" t="s">
        <v>27</v>
      </c>
      <c r="C805" s="141">
        <f>VLOOKUP(B805,'Admin Fees.'!$A$1:$C$46,2,FALSE)</f>
        <v>5.0000000000000001E-3</v>
      </c>
      <c r="D805" s="506">
        <f>SUMIFS('Inst. by Framework &amp; Suppliers'!$D$2:$D$5720,'Inst. by Framework &amp; Suppliers'!$A$2:$A$5720,$A805,'Inst. by Framework &amp; Suppliers'!$B$2:$B$5720,$B805)</f>
        <v>31630.91</v>
      </c>
      <c r="E805" s="507">
        <f>SUMIFS('Inst. by Framework &amp; Suppliers'!$E$2:$E$5720,'Inst. by Framework &amp; Suppliers'!$A$2:$A$5720,$A805,'Inst. by Framework &amp; Suppliers'!$B$2:$B$5720,$B805)</f>
        <v>16173.715</v>
      </c>
      <c r="F805" s="507">
        <f>SUMIFS('Inst. by Framework &amp; Suppliers'!F$2:F$5720,'Inst. by Framework &amp; Suppliers'!$B$2:$B$5720,$B$2:$B$5336,'Inst. by Framework &amp; Suppliers'!$A$2:$A$5720,$A805)</f>
        <v>0</v>
      </c>
      <c r="G805" s="882">
        <f>SUMIFS('Inst. by Framework &amp; Suppliers'!G$2:G$5720,'Inst. by Framework &amp; Suppliers'!$B$2:$B$5720,$B$2:$B$5336,'Inst. by Framework &amp; Suppliers'!$A$2:$A$5720,$A805)</f>
        <v>0</v>
      </c>
      <c r="H805" s="1444">
        <f>SUMIFS('Inst. by Framework &amp; Suppliers'!H$2:H$5720,'Inst. by Framework &amp; Suppliers'!$B$2:$B$5720,$B$2:$B$5336,'Inst. by Framework &amp; Suppliers'!$A$2:$A$5720,$A805)</f>
        <v>0</v>
      </c>
      <c r="I805" s="1445">
        <f>SUMIFS('Inst. by Framework &amp; Suppliers'!I$2:I$5720,'Inst. by Framework &amp; Suppliers'!$B$2:$B$5720,$B$2:$B$5336,'Inst. by Framework &amp; Suppliers'!$A$2:$A$5720,$A805)</f>
        <v>0</v>
      </c>
      <c r="J805" s="1446">
        <f>SUMIFS('Inst. by Framework &amp; Suppliers'!J$2:J$5720,'Inst. by Framework &amp; Suppliers'!$B$2:$B$5720,$B$2:$B$5336,'Inst. by Framework &amp; Suppliers'!$A$2:$A$5720,$A805)</f>
        <v>0</v>
      </c>
      <c r="K805" s="24">
        <f>SUMIFS('Inst. by Framework &amp; Suppliers'!K$2:K$5720,'Inst. by Framework &amp; Suppliers'!$B$2:$B$5720,$B$2:$B$5336,'Inst. by Framework &amp; Suppliers'!$A$2:$A$5720,$A805)</f>
        <v>0</v>
      </c>
      <c r="L805" s="23">
        <f t="shared" si="60"/>
        <v>0</v>
      </c>
      <c r="M805" s="1592">
        <f>SUMIFS('South West Spends'!$AH$1:$AH$5018,'South West Spends'!$A$1:$A$5018,'Institution by Framework Totals'!B805,'South West Spends'!$C$1:$C$5018,'Institution by Framework Totals'!A805)</f>
        <v>0</v>
      </c>
      <c r="N805" s="1592">
        <f t="shared" si="61"/>
        <v>0</v>
      </c>
      <c r="O805" s="1592">
        <f t="shared" si="62"/>
        <v>0</v>
      </c>
      <c r="P805" s="1592">
        <f t="shared" si="63"/>
        <v>0</v>
      </c>
      <c r="Q805" s="14">
        <f t="shared" si="64"/>
        <v>0</v>
      </c>
    </row>
    <row r="806" spans="1:17" x14ac:dyDescent="0.2">
      <c r="A806" s="26" t="s">
        <v>131</v>
      </c>
      <c r="B806" s="27" t="s">
        <v>27</v>
      </c>
      <c r="C806" s="141">
        <f>VLOOKUP(B806,'Admin Fees.'!$A$1:$C$46,2,FALSE)</f>
        <v>5.0000000000000001E-3</v>
      </c>
      <c r="D806" s="506">
        <f>SUMIFS('Inst. by Framework &amp; Suppliers'!$D$2:$D$5720,'Inst. by Framework &amp; Suppliers'!$A$2:$A$5720,$A806,'Inst. by Framework &amp; Suppliers'!$B$2:$B$5720,$B806)</f>
        <v>12852.89</v>
      </c>
      <c r="E806" s="507">
        <f>SUMIFS('Inst. by Framework &amp; Suppliers'!$E$2:$E$5720,'Inst. by Framework &amp; Suppliers'!$A$2:$A$5720,$A806,'Inst. by Framework &amp; Suppliers'!$B$2:$B$5720,$B806)</f>
        <v>2398.6099999999997</v>
      </c>
      <c r="F806" s="507">
        <f>SUMIFS('Inst. by Framework &amp; Suppliers'!F$2:F$5720,'Inst. by Framework &amp; Suppliers'!$B$2:$B$5720,$B$2:$B$5336,'Inst. by Framework &amp; Suppliers'!$A$2:$A$5720,$A806)</f>
        <v>0</v>
      </c>
      <c r="G806" s="882">
        <f>SUMIFS('Inst. by Framework &amp; Suppliers'!G$2:G$5720,'Inst. by Framework &amp; Suppliers'!$B$2:$B$5720,$B$2:$B$5336,'Inst. by Framework &amp; Suppliers'!$A$2:$A$5720,$A806)</f>
        <v>0</v>
      </c>
      <c r="H806" s="1444">
        <f>SUMIFS('Inst. by Framework &amp; Suppliers'!H$2:H$5720,'Inst. by Framework &amp; Suppliers'!$B$2:$B$5720,$B$2:$B$5336,'Inst. by Framework &amp; Suppliers'!$A$2:$A$5720,$A806)</f>
        <v>0</v>
      </c>
      <c r="I806" s="1445">
        <f>SUMIFS('Inst. by Framework &amp; Suppliers'!I$2:I$5720,'Inst. by Framework &amp; Suppliers'!$B$2:$B$5720,$B$2:$B$5336,'Inst. by Framework &amp; Suppliers'!$A$2:$A$5720,$A806)</f>
        <v>0</v>
      </c>
      <c r="J806" s="1446">
        <f>SUMIFS('Inst. by Framework &amp; Suppliers'!J$2:J$5720,'Inst. by Framework &amp; Suppliers'!$B$2:$B$5720,$B$2:$B$5336,'Inst. by Framework &amp; Suppliers'!$A$2:$A$5720,$A806)</f>
        <v>0</v>
      </c>
      <c r="K806" s="24">
        <f>SUMIFS('Inst. by Framework &amp; Suppliers'!K$2:K$5720,'Inst. by Framework &amp; Suppliers'!$B$2:$B$5720,$B$2:$B$5336,'Inst. by Framework &amp; Suppliers'!$A$2:$A$5720,$A806)</f>
        <v>0</v>
      </c>
      <c r="L806" s="23">
        <f t="shared" si="60"/>
        <v>0</v>
      </c>
      <c r="M806" s="1592">
        <f>SUMIFS('South West Spends'!$AH$1:$AH$5018,'South West Spends'!$A$1:$A$5018,'Institution by Framework Totals'!B806,'South West Spends'!$C$1:$C$5018,'Institution by Framework Totals'!A806)</f>
        <v>0</v>
      </c>
      <c r="N806" s="1592">
        <f t="shared" si="61"/>
        <v>0</v>
      </c>
      <c r="O806" s="1592">
        <f t="shared" si="62"/>
        <v>0</v>
      </c>
      <c r="P806" s="1592">
        <f t="shared" si="63"/>
        <v>0</v>
      </c>
      <c r="Q806" s="14">
        <f t="shared" si="64"/>
        <v>0</v>
      </c>
    </row>
    <row r="807" spans="1:17" x14ac:dyDescent="0.2">
      <c r="A807" s="26" t="s">
        <v>134</v>
      </c>
      <c r="B807" s="27" t="s">
        <v>27</v>
      </c>
      <c r="C807" s="141">
        <f>VLOOKUP(B807,'Admin Fees.'!$A$1:$C$46,2,FALSE)</f>
        <v>5.0000000000000001E-3</v>
      </c>
      <c r="D807" s="506">
        <f>SUMIFS('Inst. by Framework &amp; Suppliers'!$D$2:$D$5720,'Inst. by Framework &amp; Suppliers'!$A$2:$A$5720,$A807,'Inst. by Framework &amp; Suppliers'!$B$2:$B$5720,$B807)</f>
        <v>65941.94</v>
      </c>
      <c r="E807" s="507">
        <f>SUMIFS('Inst. by Framework &amp; Suppliers'!$E$2:$E$5720,'Inst. by Framework &amp; Suppliers'!$A$2:$A$5720,$A807,'Inst. by Framework &amp; Suppliers'!$B$2:$B$5720,$B807)</f>
        <v>23184.400000000001</v>
      </c>
      <c r="F807" s="507">
        <f>SUMIFS('Inst. by Framework &amp; Suppliers'!F$2:F$5720,'Inst. by Framework &amp; Suppliers'!$B$2:$B$5720,$B$2:$B$5336,'Inst. by Framework &amp; Suppliers'!$A$2:$A$5720,$A807)</f>
        <v>0</v>
      </c>
      <c r="G807" s="882">
        <f>SUMIFS('Inst. by Framework &amp; Suppliers'!G$2:G$5720,'Inst. by Framework &amp; Suppliers'!$B$2:$B$5720,$B$2:$B$5336,'Inst. by Framework &amp; Suppliers'!$A$2:$A$5720,$A807)</f>
        <v>0</v>
      </c>
      <c r="H807" s="1444">
        <f>SUMIFS('Inst. by Framework &amp; Suppliers'!H$2:H$5720,'Inst. by Framework &amp; Suppliers'!$B$2:$B$5720,$B$2:$B$5336,'Inst. by Framework &amp; Suppliers'!$A$2:$A$5720,$A807)</f>
        <v>0</v>
      </c>
      <c r="I807" s="1445">
        <f>SUMIFS('Inst. by Framework &amp; Suppliers'!I$2:I$5720,'Inst. by Framework &amp; Suppliers'!$B$2:$B$5720,$B$2:$B$5336,'Inst. by Framework &amp; Suppliers'!$A$2:$A$5720,$A807)</f>
        <v>0</v>
      </c>
      <c r="J807" s="1446">
        <f>SUMIFS('Inst. by Framework &amp; Suppliers'!J$2:J$5720,'Inst. by Framework &amp; Suppliers'!$B$2:$B$5720,$B$2:$B$5336,'Inst. by Framework &amp; Suppliers'!$A$2:$A$5720,$A807)</f>
        <v>0</v>
      </c>
      <c r="K807" s="24">
        <f>SUMIFS('Inst. by Framework &amp; Suppliers'!K$2:K$5720,'Inst. by Framework &amp; Suppliers'!$B$2:$B$5720,$B$2:$B$5336,'Inst. by Framework &amp; Suppliers'!$A$2:$A$5720,$A807)</f>
        <v>0</v>
      </c>
      <c r="L807" s="23">
        <f t="shared" si="60"/>
        <v>0</v>
      </c>
      <c r="M807" s="1592">
        <f>SUMIFS('South West Spends'!$AH$1:$AH$5018,'South West Spends'!$A$1:$A$5018,'Institution by Framework Totals'!B807,'South West Spends'!$C$1:$C$5018,'Institution by Framework Totals'!A807)</f>
        <v>0</v>
      </c>
      <c r="N807" s="1592">
        <f t="shared" si="61"/>
        <v>0</v>
      </c>
      <c r="O807" s="1592">
        <f t="shared" si="62"/>
        <v>0</v>
      </c>
      <c r="P807" s="1592">
        <f t="shared" si="63"/>
        <v>0</v>
      </c>
      <c r="Q807" s="14">
        <f t="shared" si="64"/>
        <v>0</v>
      </c>
    </row>
    <row r="808" spans="1:17" x14ac:dyDescent="0.2">
      <c r="A808" s="26" t="s">
        <v>135</v>
      </c>
      <c r="B808" s="27" t="s">
        <v>27</v>
      </c>
      <c r="C808" s="141">
        <f>VLOOKUP(B808,'Admin Fees.'!$A$1:$C$46,2,FALSE)</f>
        <v>5.0000000000000001E-3</v>
      </c>
      <c r="D808" s="506">
        <f>SUMIFS('Inst. by Framework &amp; Suppliers'!$D$2:$D$5720,'Inst. by Framework &amp; Suppliers'!$A$2:$A$5720,$A808,'Inst. by Framework &amp; Suppliers'!$B$2:$B$5720,$B808)</f>
        <v>60131.95</v>
      </c>
      <c r="E808" s="507">
        <f>SUMIFS('Inst. by Framework &amp; Suppliers'!$E$2:$E$5720,'Inst. by Framework &amp; Suppliers'!$A$2:$A$5720,$A808,'Inst. by Framework &amp; Suppliers'!$B$2:$B$5720,$B808)</f>
        <v>19389.080000000002</v>
      </c>
      <c r="F808" s="507">
        <f>SUMIFS('Inst. by Framework &amp; Suppliers'!F$2:F$5720,'Inst. by Framework &amp; Suppliers'!$B$2:$B$5720,$B$2:$B$5336,'Inst. by Framework &amp; Suppliers'!$A$2:$A$5720,$A808)</f>
        <v>0</v>
      </c>
      <c r="G808" s="882">
        <f>SUMIFS('Inst. by Framework &amp; Suppliers'!G$2:G$5720,'Inst. by Framework &amp; Suppliers'!$B$2:$B$5720,$B$2:$B$5336,'Inst. by Framework &amp; Suppliers'!$A$2:$A$5720,$A808)</f>
        <v>0</v>
      </c>
      <c r="H808" s="1444">
        <f>SUMIFS('Inst. by Framework &amp; Suppliers'!H$2:H$5720,'Inst. by Framework &amp; Suppliers'!$B$2:$B$5720,$B$2:$B$5336,'Inst. by Framework &amp; Suppliers'!$A$2:$A$5720,$A808)</f>
        <v>0</v>
      </c>
      <c r="I808" s="1445">
        <f>SUMIFS('Inst. by Framework &amp; Suppliers'!I$2:I$5720,'Inst. by Framework &amp; Suppliers'!$B$2:$B$5720,$B$2:$B$5336,'Inst. by Framework &amp; Suppliers'!$A$2:$A$5720,$A808)</f>
        <v>0</v>
      </c>
      <c r="J808" s="1446">
        <f>SUMIFS('Inst. by Framework &amp; Suppliers'!J$2:J$5720,'Inst. by Framework &amp; Suppliers'!$B$2:$B$5720,$B$2:$B$5336,'Inst. by Framework &amp; Suppliers'!$A$2:$A$5720,$A808)</f>
        <v>0</v>
      </c>
      <c r="K808" s="24">
        <f>SUMIFS('Inst. by Framework &amp; Suppliers'!K$2:K$5720,'Inst. by Framework &amp; Suppliers'!$B$2:$B$5720,$B$2:$B$5336,'Inst. by Framework &amp; Suppliers'!$A$2:$A$5720,$A808)</f>
        <v>0</v>
      </c>
      <c r="L808" s="23">
        <f t="shared" si="60"/>
        <v>0</v>
      </c>
      <c r="M808" s="1592">
        <f>SUMIFS('South West Spends'!$AH$1:$AH$5018,'South West Spends'!$A$1:$A$5018,'Institution by Framework Totals'!B808,'South West Spends'!$C$1:$C$5018,'Institution by Framework Totals'!A808)</f>
        <v>0</v>
      </c>
      <c r="N808" s="1592">
        <f t="shared" si="61"/>
        <v>0</v>
      </c>
      <c r="O808" s="1592">
        <f t="shared" si="62"/>
        <v>0</v>
      </c>
      <c r="P808" s="1592">
        <f t="shared" si="63"/>
        <v>0</v>
      </c>
      <c r="Q808" s="14">
        <f t="shared" si="64"/>
        <v>0</v>
      </c>
    </row>
    <row r="809" spans="1:17" x14ac:dyDescent="0.2">
      <c r="A809" s="26" t="s">
        <v>136</v>
      </c>
      <c r="B809" s="27" t="s">
        <v>27</v>
      </c>
      <c r="C809" s="141">
        <f>VLOOKUP(B809,'Admin Fees.'!$A$1:$C$46,2,FALSE)</f>
        <v>5.0000000000000001E-3</v>
      </c>
      <c r="D809" s="506">
        <f>SUMIFS('Inst. by Framework &amp; Suppliers'!$D$2:$D$5720,'Inst. by Framework &amp; Suppliers'!$A$2:$A$5720,$A809,'Inst. by Framework &amp; Suppliers'!$B$2:$B$5720,$B809)</f>
        <v>68535.600000000006</v>
      </c>
      <c r="E809" s="507">
        <f>SUMIFS('Inst. by Framework &amp; Suppliers'!$E$2:$E$5720,'Inst. by Framework &amp; Suppliers'!$A$2:$A$5720,$A809,'Inst. by Framework &amp; Suppliers'!$B$2:$B$5720,$B809)</f>
        <v>28224.91</v>
      </c>
      <c r="F809" s="507">
        <f>SUMIFS('Inst. by Framework &amp; Suppliers'!F$2:F$5720,'Inst. by Framework &amp; Suppliers'!$B$2:$B$5720,$B$2:$B$5336,'Inst. by Framework &amp; Suppliers'!$A$2:$A$5720,$A809)</f>
        <v>0</v>
      </c>
      <c r="G809" s="882">
        <f>SUMIFS('Inst. by Framework &amp; Suppliers'!G$2:G$5720,'Inst. by Framework &amp; Suppliers'!$B$2:$B$5720,$B$2:$B$5336,'Inst. by Framework &amp; Suppliers'!$A$2:$A$5720,$A809)</f>
        <v>0</v>
      </c>
      <c r="H809" s="1444">
        <f>SUMIFS('Inst. by Framework &amp; Suppliers'!H$2:H$5720,'Inst. by Framework &amp; Suppliers'!$B$2:$B$5720,$B$2:$B$5336,'Inst. by Framework &amp; Suppliers'!$A$2:$A$5720,$A809)</f>
        <v>0</v>
      </c>
      <c r="I809" s="1445">
        <f>SUMIFS('Inst. by Framework &amp; Suppliers'!I$2:I$5720,'Inst. by Framework &amp; Suppliers'!$B$2:$B$5720,$B$2:$B$5336,'Inst. by Framework &amp; Suppliers'!$A$2:$A$5720,$A809)</f>
        <v>0</v>
      </c>
      <c r="J809" s="1446">
        <f>SUMIFS('Inst. by Framework &amp; Suppliers'!J$2:J$5720,'Inst. by Framework &amp; Suppliers'!$B$2:$B$5720,$B$2:$B$5336,'Inst. by Framework &amp; Suppliers'!$A$2:$A$5720,$A809)</f>
        <v>0</v>
      </c>
      <c r="K809" s="24">
        <f>SUMIFS('Inst. by Framework &amp; Suppliers'!K$2:K$5720,'Inst. by Framework &amp; Suppliers'!$B$2:$B$5720,$B$2:$B$5336,'Inst. by Framework &amp; Suppliers'!$A$2:$A$5720,$A809)</f>
        <v>0</v>
      </c>
      <c r="L809" s="23">
        <f t="shared" si="60"/>
        <v>0</v>
      </c>
      <c r="M809" s="1592">
        <f>SUMIFS('South West Spends'!$AH$1:$AH$5018,'South West Spends'!$A$1:$A$5018,'Institution by Framework Totals'!B809,'South West Spends'!$C$1:$C$5018,'Institution by Framework Totals'!A809)</f>
        <v>0</v>
      </c>
      <c r="N809" s="1592">
        <f t="shared" si="61"/>
        <v>0</v>
      </c>
      <c r="O809" s="1592">
        <f t="shared" si="62"/>
        <v>0</v>
      </c>
      <c r="P809" s="1592">
        <f t="shared" si="63"/>
        <v>0</v>
      </c>
      <c r="Q809" s="14">
        <f t="shared" si="64"/>
        <v>0</v>
      </c>
    </row>
    <row r="810" spans="1:17" x14ac:dyDescent="0.2">
      <c r="A810" s="26" t="s">
        <v>137</v>
      </c>
      <c r="B810" s="27" t="s">
        <v>27</v>
      </c>
      <c r="C810" s="141">
        <f>VLOOKUP(B810,'Admin Fees.'!$A$1:$C$46,2,FALSE)</f>
        <v>5.0000000000000001E-3</v>
      </c>
      <c r="D810" s="506">
        <f>SUMIFS('Inst. by Framework &amp; Suppliers'!$D$2:$D$5720,'Inst. by Framework &amp; Suppliers'!$A$2:$A$5720,$A810,'Inst. by Framework &amp; Suppliers'!$B$2:$B$5720,$B810)</f>
        <v>11196.8</v>
      </c>
      <c r="E810" s="507">
        <f>SUMIFS('Inst. by Framework &amp; Suppliers'!$E$2:$E$5720,'Inst. by Framework &amp; Suppliers'!$A$2:$A$5720,$A810,'Inst. by Framework &amp; Suppliers'!$B$2:$B$5720,$B810)</f>
        <v>4514.37</v>
      </c>
      <c r="F810" s="507">
        <f>SUMIFS('Inst. by Framework &amp; Suppliers'!F$2:F$5720,'Inst. by Framework &amp; Suppliers'!$B$2:$B$5720,$B$2:$B$5336,'Inst. by Framework &amp; Suppliers'!$A$2:$A$5720,$A810)</f>
        <v>0</v>
      </c>
      <c r="G810" s="882">
        <f>SUMIFS('Inst. by Framework &amp; Suppliers'!G$2:G$5720,'Inst. by Framework &amp; Suppliers'!$B$2:$B$5720,$B$2:$B$5336,'Inst. by Framework &amp; Suppliers'!$A$2:$A$5720,$A810)</f>
        <v>0</v>
      </c>
      <c r="H810" s="1444">
        <f>SUMIFS('Inst. by Framework &amp; Suppliers'!H$2:H$5720,'Inst. by Framework &amp; Suppliers'!$B$2:$B$5720,$B$2:$B$5336,'Inst. by Framework &amp; Suppliers'!$A$2:$A$5720,$A810)</f>
        <v>0</v>
      </c>
      <c r="I810" s="1445">
        <f>SUMIFS('Inst. by Framework &amp; Suppliers'!I$2:I$5720,'Inst. by Framework &amp; Suppliers'!$B$2:$B$5720,$B$2:$B$5336,'Inst. by Framework &amp; Suppliers'!$A$2:$A$5720,$A810)</f>
        <v>0</v>
      </c>
      <c r="J810" s="1446">
        <f>SUMIFS('Inst. by Framework &amp; Suppliers'!J$2:J$5720,'Inst. by Framework &amp; Suppliers'!$B$2:$B$5720,$B$2:$B$5336,'Inst. by Framework &amp; Suppliers'!$A$2:$A$5720,$A810)</f>
        <v>0</v>
      </c>
      <c r="K810" s="24">
        <f>SUMIFS('Inst. by Framework &amp; Suppliers'!K$2:K$5720,'Inst. by Framework &amp; Suppliers'!$B$2:$B$5720,$B$2:$B$5336,'Inst. by Framework &amp; Suppliers'!$A$2:$A$5720,$A810)</f>
        <v>0</v>
      </c>
      <c r="L810" s="23">
        <f t="shared" si="60"/>
        <v>0</v>
      </c>
      <c r="M810" s="1592">
        <f>SUMIFS('South West Spends'!$AH$1:$AH$5018,'South West Spends'!$A$1:$A$5018,'Institution by Framework Totals'!B810,'South West Spends'!$C$1:$C$5018,'Institution by Framework Totals'!A810)</f>
        <v>0</v>
      </c>
      <c r="N810" s="1592">
        <f t="shared" si="61"/>
        <v>0</v>
      </c>
      <c r="O810" s="1592">
        <f t="shared" si="62"/>
        <v>0</v>
      </c>
      <c r="P810" s="1592">
        <f t="shared" si="63"/>
        <v>0</v>
      </c>
      <c r="Q810" s="14">
        <f t="shared" si="64"/>
        <v>0</v>
      </c>
    </row>
    <row r="811" spans="1:17" x14ac:dyDescent="0.2">
      <c r="A811" s="26" t="s">
        <v>139</v>
      </c>
      <c r="B811" s="27" t="s">
        <v>27</v>
      </c>
      <c r="C811" s="141">
        <f>VLOOKUP(B811,'Admin Fees.'!$A$1:$C$46,2,FALSE)</f>
        <v>5.0000000000000001E-3</v>
      </c>
      <c r="D811" s="506">
        <f>SUMIFS('Inst. by Framework &amp; Suppliers'!$D$2:$D$5720,'Inst. by Framework &amp; Suppliers'!$A$2:$A$5720,$A811,'Inst. by Framework &amp; Suppliers'!$B$2:$B$5720,$B811)</f>
        <v>36950</v>
      </c>
      <c r="E811" s="507">
        <f>SUMIFS('Inst. by Framework &amp; Suppliers'!$E$2:$E$5720,'Inst. by Framework &amp; Suppliers'!$A$2:$A$5720,$A811,'Inst. by Framework &amp; Suppliers'!$B$2:$B$5720,$B811)</f>
        <v>11845</v>
      </c>
      <c r="F811" s="507">
        <f>SUMIFS('Inst. by Framework &amp; Suppliers'!F$2:F$5720,'Inst. by Framework &amp; Suppliers'!$B$2:$B$5720,$B$2:$B$5336,'Inst. by Framework &amp; Suppliers'!$A$2:$A$5720,$A811)</f>
        <v>0</v>
      </c>
      <c r="G811" s="882">
        <f>SUMIFS('Inst. by Framework &amp; Suppliers'!G$2:G$5720,'Inst. by Framework &amp; Suppliers'!$B$2:$B$5720,$B$2:$B$5336,'Inst. by Framework &amp; Suppliers'!$A$2:$A$5720,$A811)</f>
        <v>0</v>
      </c>
      <c r="H811" s="1444">
        <f>SUMIFS('Inst. by Framework &amp; Suppliers'!H$2:H$5720,'Inst. by Framework &amp; Suppliers'!$B$2:$B$5720,$B$2:$B$5336,'Inst. by Framework &amp; Suppliers'!$A$2:$A$5720,$A811)</f>
        <v>0</v>
      </c>
      <c r="I811" s="1445">
        <f>SUMIFS('Inst. by Framework &amp; Suppliers'!I$2:I$5720,'Inst. by Framework &amp; Suppliers'!$B$2:$B$5720,$B$2:$B$5336,'Inst. by Framework &amp; Suppliers'!$A$2:$A$5720,$A811)</f>
        <v>0</v>
      </c>
      <c r="J811" s="1446">
        <f>SUMIFS('Inst. by Framework &amp; Suppliers'!J$2:J$5720,'Inst. by Framework &amp; Suppliers'!$B$2:$B$5720,$B$2:$B$5336,'Inst. by Framework &amp; Suppliers'!$A$2:$A$5720,$A811)</f>
        <v>0</v>
      </c>
      <c r="K811" s="24">
        <f>SUMIFS('Inst. by Framework &amp; Suppliers'!K$2:K$5720,'Inst. by Framework &amp; Suppliers'!$B$2:$B$5720,$B$2:$B$5336,'Inst. by Framework &amp; Suppliers'!$A$2:$A$5720,$A811)</f>
        <v>0</v>
      </c>
      <c r="L811" s="23">
        <f t="shared" si="60"/>
        <v>0</v>
      </c>
      <c r="M811" s="1592">
        <f>SUMIFS('South West Spends'!$AH$1:$AH$5018,'South West Spends'!$A$1:$A$5018,'Institution by Framework Totals'!B811,'South West Spends'!$C$1:$C$5018,'Institution by Framework Totals'!A811)</f>
        <v>0</v>
      </c>
      <c r="N811" s="1592">
        <f t="shared" si="61"/>
        <v>0</v>
      </c>
      <c r="O811" s="1592">
        <f t="shared" si="62"/>
        <v>0</v>
      </c>
      <c r="P811" s="1592">
        <f t="shared" si="63"/>
        <v>0</v>
      </c>
      <c r="Q811" s="14">
        <f t="shared" si="64"/>
        <v>0</v>
      </c>
    </row>
    <row r="812" spans="1:17" x14ac:dyDescent="0.2">
      <c r="A812" s="199" t="s">
        <v>140</v>
      </c>
      <c r="B812" s="200" t="s">
        <v>27</v>
      </c>
      <c r="C812" s="141">
        <f>VLOOKUP(B812,'Admin Fees.'!$A$1:$C$46,2,FALSE)</f>
        <v>5.0000000000000001E-3</v>
      </c>
      <c r="D812" s="506">
        <f>SUMIFS('Inst. by Framework &amp; Suppliers'!$D$2:$D$5720,'Inst. by Framework &amp; Suppliers'!$A$2:$A$5720,$A812,'Inst. by Framework &amp; Suppliers'!$B$2:$B$5720,$B812)</f>
        <v>288</v>
      </c>
      <c r="E812" s="507">
        <f>SUMIFS('Inst. by Framework &amp; Suppliers'!$E$2:$E$5720,'Inst. by Framework &amp; Suppliers'!$A$2:$A$5720,$A812,'Inst. by Framework &amp; Suppliers'!$B$2:$B$5720,$B812)</f>
        <v>144</v>
      </c>
      <c r="F812" s="507">
        <f>SUMIFS('Inst. by Framework &amp; Suppliers'!F$2:F$5720,'Inst. by Framework &amp; Suppliers'!$B$2:$B$5720,$B$2:$B$5336,'Inst. by Framework &amp; Suppliers'!$A$2:$A$5720,$A812)</f>
        <v>0</v>
      </c>
      <c r="G812" s="882">
        <f>SUMIFS('Inst. by Framework &amp; Suppliers'!G$2:G$5720,'Inst. by Framework &amp; Suppliers'!$B$2:$B$5720,$B$2:$B$5336,'Inst. by Framework &amp; Suppliers'!$A$2:$A$5720,$A812)</f>
        <v>0</v>
      </c>
      <c r="H812" s="1444">
        <f>SUMIFS('Inst. by Framework &amp; Suppliers'!H$2:H$5720,'Inst. by Framework &amp; Suppliers'!$B$2:$B$5720,$B$2:$B$5336,'Inst. by Framework &amp; Suppliers'!$A$2:$A$5720,$A812)</f>
        <v>0</v>
      </c>
      <c r="I812" s="1445">
        <f>SUMIFS('Inst. by Framework &amp; Suppliers'!I$2:I$5720,'Inst. by Framework &amp; Suppliers'!$B$2:$B$5720,$B$2:$B$5336,'Inst. by Framework &amp; Suppliers'!$A$2:$A$5720,$A812)</f>
        <v>0</v>
      </c>
      <c r="J812" s="1446">
        <f>SUMIFS('Inst. by Framework &amp; Suppliers'!J$2:J$5720,'Inst. by Framework &amp; Suppliers'!$B$2:$B$5720,$B$2:$B$5336,'Inst. by Framework &amp; Suppliers'!$A$2:$A$5720,$A812)</f>
        <v>0</v>
      </c>
      <c r="K812" s="24">
        <f>SUMIFS('Inst. by Framework &amp; Suppliers'!K$2:K$5720,'Inst. by Framework &amp; Suppliers'!$B$2:$B$5720,$B$2:$B$5336,'Inst. by Framework &amp; Suppliers'!$A$2:$A$5720,$A812)</f>
        <v>0</v>
      </c>
      <c r="L812" s="23">
        <f t="shared" si="60"/>
        <v>0</v>
      </c>
      <c r="M812" s="1592">
        <f>SUMIFS('South West Spends'!$AH$1:$AH$5018,'South West Spends'!$A$1:$A$5018,'Institution by Framework Totals'!B812,'South West Spends'!$C$1:$C$5018,'Institution by Framework Totals'!A812)</f>
        <v>0</v>
      </c>
      <c r="N812" s="1592">
        <f t="shared" si="61"/>
        <v>0</v>
      </c>
      <c r="O812" s="1592">
        <f t="shared" si="62"/>
        <v>0</v>
      </c>
      <c r="P812" s="1592">
        <f t="shared" si="63"/>
        <v>0</v>
      </c>
      <c r="Q812" s="14">
        <f t="shared" si="64"/>
        <v>0</v>
      </c>
    </row>
    <row r="813" spans="1:17" x14ac:dyDescent="0.2">
      <c r="A813" s="199" t="s">
        <v>156</v>
      </c>
      <c r="B813" s="200" t="s">
        <v>27</v>
      </c>
      <c r="C813" s="141">
        <f>VLOOKUP(B813,'Admin Fees.'!$A$1:$C$46,2,FALSE)</f>
        <v>5.0000000000000001E-3</v>
      </c>
      <c r="D813" s="506">
        <f>SUMIFS('Inst. by Framework &amp; Suppliers'!$D$2:$D$5720,'Inst. by Framework &amp; Suppliers'!$A$2:$A$5720,$A813,'Inst. by Framework &amp; Suppliers'!$B$2:$B$5720,$B813)</f>
        <v>72586.58</v>
      </c>
      <c r="E813" s="507">
        <f>SUMIFS('Inst. by Framework &amp; Suppliers'!$E$2:$E$5720,'Inst. by Framework &amp; Suppliers'!$A$2:$A$5720,$A813,'Inst. by Framework &amp; Suppliers'!$B$2:$B$5720,$B813)</f>
        <v>27239.88</v>
      </c>
      <c r="F813" s="507">
        <f>SUMIFS('Inst. by Framework &amp; Suppliers'!F$2:F$5720,'Inst. by Framework &amp; Suppliers'!$B$2:$B$5720,$B$2:$B$5336,'Inst. by Framework &amp; Suppliers'!$A$2:$A$5720,$A813)</f>
        <v>0</v>
      </c>
      <c r="G813" s="882">
        <f>SUMIFS('Inst. by Framework &amp; Suppliers'!G$2:G$5720,'Inst. by Framework &amp; Suppliers'!$B$2:$B$5720,$B$2:$B$5336,'Inst. by Framework &amp; Suppliers'!$A$2:$A$5720,$A813)</f>
        <v>0</v>
      </c>
      <c r="H813" s="1444">
        <f>SUMIFS('Inst. by Framework &amp; Suppliers'!H$2:H$5720,'Inst. by Framework &amp; Suppliers'!$B$2:$B$5720,$B$2:$B$5336,'Inst. by Framework &amp; Suppliers'!$A$2:$A$5720,$A813)</f>
        <v>0</v>
      </c>
      <c r="I813" s="1445">
        <f>SUMIFS('Inst. by Framework &amp; Suppliers'!I$2:I$5720,'Inst. by Framework &amp; Suppliers'!$B$2:$B$5720,$B$2:$B$5336,'Inst. by Framework &amp; Suppliers'!$A$2:$A$5720,$A813)</f>
        <v>0</v>
      </c>
      <c r="J813" s="1446">
        <f>SUMIFS('Inst. by Framework &amp; Suppliers'!J$2:J$5720,'Inst. by Framework &amp; Suppliers'!$B$2:$B$5720,$B$2:$B$5336,'Inst. by Framework &amp; Suppliers'!$A$2:$A$5720,$A813)</f>
        <v>0</v>
      </c>
      <c r="K813" s="24">
        <f>SUMIFS('Inst. by Framework &amp; Suppliers'!K$2:K$5720,'Inst. by Framework &amp; Suppliers'!$B$2:$B$5720,$B$2:$B$5336,'Inst. by Framework &amp; Suppliers'!$A$2:$A$5720,$A813)</f>
        <v>0</v>
      </c>
      <c r="L813" s="23">
        <f t="shared" si="60"/>
        <v>0</v>
      </c>
      <c r="M813" s="1592">
        <f>SUMIFS('South West Spends'!$AH$1:$AH$5018,'South West Spends'!$A$1:$A$5018,'Institution by Framework Totals'!B813,'South West Spends'!$C$1:$C$5018,'Institution by Framework Totals'!A813)</f>
        <v>0</v>
      </c>
      <c r="N813" s="1592">
        <f t="shared" si="61"/>
        <v>0</v>
      </c>
      <c r="O813" s="1592">
        <f t="shared" si="62"/>
        <v>0</v>
      </c>
      <c r="P813" s="1592">
        <f t="shared" si="63"/>
        <v>0</v>
      </c>
      <c r="Q813" s="14">
        <f t="shared" si="64"/>
        <v>0</v>
      </c>
    </row>
    <row r="814" spans="1:17" x14ac:dyDescent="0.2">
      <c r="A814" s="199" t="s">
        <v>148</v>
      </c>
      <c r="B814" s="200" t="s">
        <v>27</v>
      </c>
      <c r="C814" s="141">
        <f>VLOOKUP(B814,'Admin Fees.'!$A$1:$C$46,2,FALSE)</f>
        <v>5.0000000000000001E-3</v>
      </c>
      <c r="D814" s="506">
        <f>SUMIFS('Inst. by Framework &amp; Suppliers'!$D$2:$D$5720,'Inst. by Framework &amp; Suppliers'!$A$2:$A$5720,$A814,'Inst. by Framework &amp; Suppliers'!$B$2:$B$5720,$B814)</f>
        <v>4314.84</v>
      </c>
      <c r="E814" s="507">
        <f>SUMIFS('Inst. by Framework &amp; Suppliers'!$E$2:$E$5720,'Inst. by Framework &amp; Suppliers'!$A$2:$A$5720,$A814,'Inst. by Framework &amp; Suppliers'!$B$2:$B$5720,$B814)</f>
        <v>0</v>
      </c>
      <c r="F814" s="507">
        <f>SUMIFS('Inst. by Framework &amp; Suppliers'!F$2:F$5720,'Inst. by Framework &amp; Suppliers'!$B$2:$B$5720,$B$2:$B$5336,'Inst. by Framework &amp; Suppliers'!$A$2:$A$5720,$A814)</f>
        <v>0</v>
      </c>
      <c r="G814" s="882">
        <f>SUMIFS('Inst. by Framework &amp; Suppliers'!G$2:G$5720,'Inst. by Framework &amp; Suppliers'!$B$2:$B$5720,$B$2:$B$5336,'Inst. by Framework &amp; Suppliers'!$A$2:$A$5720,$A814)</f>
        <v>0</v>
      </c>
      <c r="H814" s="1444">
        <f>SUMIFS('Inst. by Framework &amp; Suppliers'!H$2:H$5720,'Inst. by Framework &amp; Suppliers'!$B$2:$B$5720,$B$2:$B$5336,'Inst. by Framework &amp; Suppliers'!$A$2:$A$5720,$A814)</f>
        <v>0</v>
      </c>
      <c r="I814" s="1445">
        <f>SUMIFS('Inst. by Framework &amp; Suppliers'!I$2:I$5720,'Inst. by Framework &amp; Suppliers'!$B$2:$B$5720,$B$2:$B$5336,'Inst. by Framework &amp; Suppliers'!$A$2:$A$5720,$A814)</f>
        <v>0</v>
      </c>
      <c r="J814" s="1446">
        <f>SUMIFS('Inst. by Framework &amp; Suppliers'!J$2:J$5720,'Inst. by Framework &amp; Suppliers'!$B$2:$B$5720,$B$2:$B$5336,'Inst. by Framework &amp; Suppliers'!$A$2:$A$5720,$A814)</f>
        <v>0</v>
      </c>
      <c r="K814" s="24">
        <f>SUMIFS('Inst. by Framework &amp; Suppliers'!K$2:K$5720,'Inst. by Framework &amp; Suppliers'!$B$2:$B$5720,$B$2:$B$5336,'Inst. by Framework &amp; Suppliers'!$A$2:$A$5720,$A814)</f>
        <v>0</v>
      </c>
      <c r="L814" s="23">
        <f t="shared" si="60"/>
        <v>0</v>
      </c>
      <c r="M814" s="1592">
        <f>SUMIFS('South West Spends'!$AH$1:$AH$5018,'South West Spends'!$A$1:$A$5018,'Institution by Framework Totals'!B814,'South West Spends'!$C$1:$C$5018,'Institution by Framework Totals'!A814)</f>
        <v>0</v>
      </c>
      <c r="N814" s="1592">
        <f t="shared" si="61"/>
        <v>0</v>
      </c>
      <c r="O814" s="1592">
        <f t="shared" si="62"/>
        <v>0</v>
      </c>
      <c r="P814" s="1592">
        <f t="shared" si="63"/>
        <v>0</v>
      </c>
      <c r="Q814" s="14">
        <f t="shared" si="64"/>
        <v>0</v>
      </c>
    </row>
    <row r="815" spans="1:17" x14ac:dyDescent="0.2">
      <c r="A815" s="199" t="s">
        <v>153</v>
      </c>
      <c r="B815" s="200" t="s">
        <v>27</v>
      </c>
      <c r="C815" s="141">
        <f>VLOOKUP(B815,'Admin Fees.'!$A$1:$C$46,2,FALSE)</f>
        <v>5.0000000000000001E-3</v>
      </c>
      <c r="D815" s="506">
        <f>SUMIFS('Inst. by Framework &amp; Suppliers'!$D$2:$D$5720,'Inst. by Framework &amp; Suppliers'!$A$2:$A$5720,$A815,'Inst. by Framework &amp; Suppliers'!$B$2:$B$5720,$B815)</f>
        <v>71941.5</v>
      </c>
      <c r="E815" s="507">
        <f>SUMIFS('Inst. by Framework &amp; Suppliers'!$E$2:$E$5720,'Inst. by Framework &amp; Suppliers'!$A$2:$A$5720,$A815,'Inst. by Framework &amp; Suppliers'!$B$2:$B$5720,$B815)</f>
        <v>35081.240000000005</v>
      </c>
      <c r="F815" s="507">
        <f>SUMIFS('Inst. by Framework &amp; Suppliers'!F$2:F$5720,'Inst. by Framework &amp; Suppliers'!$B$2:$B$5720,$B$2:$B$5336,'Inst. by Framework &amp; Suppliers'!$A$2:$A$5720,$A815)</f>
        <v>0</v>
      </c>
      <c r="G815" s="882">
        <f>SUMIFS('Inst. by Framework &amp; Suppliers'!G$2:G$5720,'Inst. by Framework &amp; Suppliers'!$B$2:$B$5720,$B$2:$B$5336,'Inst. by Framework &amp; Suppliers'!$A$2:$A$5720,$A815)</f>
        <v>0</v>
      </c>
      <c r="H815" s="1444">
        <f>SUMIFS('Inst. by Framework &amp; Suppliers'!H$2:H$5720,'Inst. by Framework &amp; Suppliers'!$B$2:$B$5720,$B$2:$B$5336,'Inst. by Framework &amp; Suppliers'!$A$2:$A$5720,$A815)</f>
        <v>0</v>
      </c>
      <c r="I815" s="1445">
        <f>SUMIFS('Inst. by Framework &amp; Suppliers'!I$2:I$5720,'Inst. by Framework &amp; Suppliers'!$B$2:$B$5720,$B$2:$B$5336,'Inst. by Framework &amp; Suppliers'!$A$2:$A$5720,$A815)</f>
        <v>0</v>
      </c>
      <c r="J815" s="1446">
        <f>SUMIFS('Inst. by Framework &amp; Suppliers'!J$2:J$5720,'Inst. by Framework &amp; Suppliers'!$B$2:$B$5720,$B$2:$B$5336,'Inst. by Framework &amp; Suppliers'!$A$2:$A$5720,$A815)</f>
        <v>0</v>
      </c>
      <c r="K815" s="24">
        <f>SUMIFS('Inst. by Framework &amp; Suppliers'!K$2:K$5720,'Inst. by Framework &amp; Suppliers'!$B$2:$B$5720,$B$2:$B$5336,'Inst. by Framework &amp; Suppliers'!$A$2:$A$5720,$A815)</f>
        <v>0</v>
      </c>
      <c r="L815" s="23">
        <f t="shared" si="60"/>
        <v>0</v>
      </c>
      <c r="M815" s="1592">
        <f>SUMIFS('South West Spends'!$AH$1:$AH$5018,'South West Spends'!$A$1:$A$5018,'Institution by Framework Totals'!B815,'South West Spends'!$C$1:$C$5018,'Institution by Framework Totals'!A815)</f>
        <v>0</v>
      </c>
      <c r="N815" s="1592">
        <f t="shared" si="61"/>
        <v>0</v>
      </c>
      <c r="O815" s="1592">
        <f t="shared" si="62"/>
        <v>0</v>
      </c>
      <c r="P815" s="1592">
        <f t="shared" si="63"/>
        <v>0</v>
      </c>
      <c r="Q815" s="14">
        <f t="shared" si="64"/>
        <v>0</v>
      </c>
    </row>
    <row r="816" spans="1:17" x14ac:dyDescent="0.2">
      <c r="A816" s="199" t="s">
        <v>141</v>
      </c>
      <c r="B816" s="200" t="s">
        <v>27</v>
      </c>
      <c r="C816" s="141">
        <f>VLOOKUP(B816,'Admin Fees.'!$A$1:$C$46,2,FALSE)</f>
        <v>5.0000000000000001E-3</v>
      </c>
      <c r="D816" s="506">
        <f>SUMIFS('Inst. by Framework &amp; Suppliers'!$D$2:$D$5720,'Inst. by Framework &amp; Suppliers'!$A$2:$A$5720,$A816,'Inst. by Framework &amp; Suppliers'!$B$2:$B$5720,$B816)</f>
        <v>105494.3</v>
      </c>
      <c r="E816" s="507">
        <f>SUMIFS('Inst. by Framework &amp; Suppliers'!$E$2:$E$5720,'Inst. by Framework &amp; Suppliers'!$A$2:$A$5720,$A816,'Inst. by Framework &amp; Suppliers'!$B$2:$B$5720,$B816)</f>
        <v>50088.72</v>
      </c>
      <c r="F816" s="507">
        <f>SUMIFS('Inst. by Framework &amp; Suppliers'!F$2:F$5720,'Inst. by Framework &amp; Suppliers'!$B$2:$B$5720,$B$2:$B$5336,'Inst. by Framework &amp; Suppliers'!$A$2:$A$5720,$A816)</f>
        <v>0</v>
      </c>
      <c r="G816" s="882">
        <f>SUMIFS('Inst. by Framework &amp; Suppliers'!G$2:G$5720,'Inst. by Framework &amp; Suppliers'!$B$2:$B$5720,$B$2:$B$5336,'Inst. by Framework &amp; Suppliers'!$A$2:$A$5720,$A816)</f>
        <v>0</v>
      </c>
      <c r="H816" s="1444">
        <f>SUMIFS('Inst. by Framework &amp; Suppliers'!H$2:H$5720,'Inst. by Framework &amp; Suppliers'!$B$2:$B$5720,$B$2:$B$5336,'Inst. by Framework &amp; Suppliers'!$A$2:$A$5720,$A816)</f>
        <v>0</v>
      </c>
      <c r="I816" s="1445">
        <f>SUMIFS('Inst. by Framework &amp; Suppliers'!I$2:I$5720,'Inst. by Framework &amp; Suppliers'!$B$2:$B$5720,$B$2:$B$5336,'Inst. by Framework &amp; Suppliers'!$A$2:$A$5720,$A816)</f>
        <v>0</v>
      </c>
      <c r="J816" s="1446">
        <f>SUMIFS('Inst. by Framework &amp; Suppliers'!J$2:J$5720,'Inst. by Framework &amp; Suppliers'!$B$2:$B$5720,$B$2:$B$5336,'Inst. by Framework &amp; Suppliers'!$A$2:$A$5720,$A816)</f>
        <v>0</v>
      </c>
      <c r="K816" s="24">
        <f>SUMIFS('Inst. by Framework &amp; Suppliers'!K$2:K$5720,'Inst. by Framework &amp; Suppliers'!$B$2:$B$5720,$B$2:$B$5336,'Inst. by Framework &amp; Suppliers'!$A$2:$A$5720,$A816)</f>
        <v>0</v>
      </c>
      <c r="L816" s="23">
        <f t="shared" si="60"/>
        <v>0</v>
      </c>
      <c r="M816" s="1592">
        <f>SUMIFS('South West Spends'!$AH$1:$AH$5018,'South West Spends'!$A$1:$A$5018,'Institution by Framework Totals'!B816,'South West Spends'!$C$1:$C$5018,'Institution by Framework Totals'!A816)</f>
        <v>0</v>
      </c>
      <c r="N816" s="1592">
        <f t="shared" si="61"/>
        <v>0</v>
      </c>
      <c r="O816" s="1592">
        <f t="shared" si="62"/>
        <v>0</v>
      </c>
      <c r="P816" s="1592">
        <f t="shared" si="63"/>
        <v>0</v>
      </c>
      <c r="Q816" s="14">
        <f t="shared" si="64"/>
        <v>0</v>
      </c>
    </row>
    <row r="817" spans="1:17" x14ac:dyDescent="0.2">
      <c r="A817" s="199" t="s">
        <v>142</v>
      </c>
      <c r="B817" s="200" t="s">
        <v>27</v>
      </c>
      <c r="C817" s="141">
        <f>VLOOKUP(B817,'Admin Fees.'!$A$1:$C$46,2,FALSE)</f>
        <v>5.0000000000000001E-3</v>
      </c>
      <c r="D817" s="506">
        <f>SUMIFS('Inst. by Framework &amp; Suppliers'!$D$2:$D$5720,'Inst. by Framework &amp; Suppliers'!$A$2:$A$5720,$A817,'Inst. by Framework &amp; Suppliers'!$B$2:$B$5720,$B817)</f>
        <v>187123.84</v>
      </c>
      <c r="E817" s="507">
        <f>SUMIFS('Inst. by Framework &amp; Suppliers'!$E$2:$E$5720,'Inst. by Framework &amp; Suppliers'!$A$2:$A$5720,$A817,'Inst. by Framework &amp; Suppliers'!$B$2:$B$5720,$B817)</f>
        <v>56413</v>
      </c>
      <c r="F817" s="507">
        <f>SUMIFS('Inst. by Framework &amp; Suppliers'!F$2:F$5720,'Inst. by Framework &amp; Suppliers'!$B$2:$B$5720,$B$2:$B$5336,'Inst. by Framework &amp; Suppliers'!$A$2:$A$5720,$A817)</f>
        <v>0</v>
      </c>
      <c r="G817" s="882">
        <f>SUMIFS('Inst. by Framework &amp; Suppliers'!G$2:G$5720,'Inst. by Framework &amp; Suppliers'!$B$2:$B$5720,$B$2:$B$5336,'Inst. by Framework &amp; Suppliers'!$A$2:$A$5720,$A817)</f>
        <v>0</v>
      </c>
      <c r="H817" s="1444">
        <f>SUMIFS('Inst. by Framework &amp; Suppliers'!H$2:H$5720,'Inst. by Framework &amp; Suppliers'!$B$2:$B$5720,$B$2:$B$5336,'Inst. by Framework &amp; Suppliers'!$A$2:$A$5720,$A817)</f>
        <v>0</v>
      </c>
      <c r="I817" s="1445">
        <f>SUMIFS('Inst. by Framework &amp; Suppliers'!I$2:I$5720,'Inst. by Framework &amp; Suppliers'!$B$2:$B$5720,$B$2:$B$5336,'Inst. by Framework &amp; Suppliers'!$A$2:$A$5720,$A817)</f>
        <v>0</v>
      </c>
      <c r="J817" s="1446">
        <f>SUMIFS('Inst. by Framework &amp; Suppliers'!J$2:J$5720,'Inst. by Framework &amp; Suppliers'!$B$2:$B$5720,$B$2:$B$5336,'Inst. by Framework &amp; Suppliers'!$A$2:$A$5720,$A817)</f>
        <v>0</v>
      </c>
      <c r="K817" s="24">
        <f>SUMIFS('Inst. by Framework &amp; Suppliers'!K$2:K$5720,'Inst. by Framework &amp; Suppliers'!$B$2:$B$5720,$B$2:$B$5336,'Inst. by Framework &amp; Suppliers'!$A$2:$A$5720,$A817)</f>
        <v>0</v>
      </c>
      <c r="L817" s="23">
        <f t="shared" si="60"/>
        <v>0</v>
      </c>
      <c r="M817" s="1592">
        <f>SUMIFS('South West Spends'!$AH$1:$AH$5018,'South West Spends'!$A$1:$A$5018,'Institution by Framework Totals'!B817,'South West Spends'!$C$1:$C$5018,'Institution by Framework Totals'!A817)</f>
        <v>0</v>
      </c>
      <c r="N817" s="1592">
        <f t="shared" si="61"/>
        <v>0</v>
      </c>
      <c r="O817" s="1592">
        <f t="shared" si="62"/>
        <v>0</v>
      </c>
      <c r="P817" s="1592">
        <f t="shared" si="63"/>
        <v>0</v>
      </c>
      <c r="Q817" s="14">
        <f t="shared" si="64"/>
        <v>0</v>
      </c>
    </row>
    <row r="818" spans="1:17" x14ac:dyDescent="0.2">
      <c r="A818" s="199" t="s">
        <v>143</v>
      </c>
      <c r="B818" s="200" t="s">
        <v>27</v>
      </c>
      <c r="C818" s="141">
        <f>VLOOKUP(B818,'Admin Fees.'!$A$1:$C$46,2,FALSE)</f>
        <v>5.0000000000000001E-3</v>
      </c>
      <c r="D818" s="506">
        <f>SUMIFS('Inst. by Framework &amp; Suppliers'!$D$2:$D$5720,'Inst. by Framework &amp; Suppliers'!$A$2:$A$5720,$A818,'Inst. by Framework &amp; Suppliers'!$B$2:$B$5720,$B818)</f>
        <v>74575.760000000009</v>
      </c>
      <c r="E818" s="507">
        <f>SUMIFS('Inst. by Framework &amp; Suppliers'!$E$2:$E$5720,'Inst. by Framework &amp; Suppliers'!$A$2:$A$5720,$A818,'Inst. by Framework &amp; Suppliers'!$B$2:$B$5720,$B818)</f>
        <v>30934.300000000003</v>
      </c>
      <c r="F818" s="507">
        <f>SUMIFS('Inst. by Framework &amp; Suppliers'!F$2:F$5720,'Inst. by Framework &amp; Suppliers'!$B$2:$B$5720,$B$2:$B$5336,'Inst. by Framework &amp; Suppliers'!$A$2:$A$5720,$A818)</f>
        <v>0</v>
      </c>
      <c r="G818" s="882">
        <f>SUMIFS('Inst. by Framework &amp; Suppliers'!G$2:G$5720,'Inst. by Framework &amp; Suppliers'!$B$2:$B$5720,$B$2:$B$5336,'Inst. by Framework &amp; Suppliers'!$A$2:$A$5720,$A818)</f>
        <v>0</v>
      </c>
      <c r="H818" s="1444">
        <f>SUMIFS('Inst. by Framework &amp; Suppliers'!H$2:H$5720,'Inst. by Framework &amp; Suppliers'!$B$2:$B$5720,$B$2:$B$5336,'Inst. by Framework &amp; Suppliers'!$A$2:$A$5720,$A818)</f>
        <v>0</v>
      </c>
      <c r="I818" s="1445">
        <f>SUMIFS('Inst. by Framework &amp; Suppliers'!I$2:I$5720,'Inst. by Framework &amp; Suppliers'!$B$2:$B$5720,$B$2:$B$5336,'Inst. by Framework &amp; Suppliers'!$A$2:$A$5720,$A818)</f>
        <v>0</v>
      </c>
      <c r="J818" s="1446">
        <f>SUMIFS('Inst. by Framework &amp; Suppliers'!J$2:J$5720,'Inst. by Framework &amp; Suppliers'!$B$2:$B$5720,$B$2:$B$5336,'Inst. by Framework &amp; Suppliers'!$A$2:$A$5720,$A818)</f>
        <v>0</v>
      </c>
      <c r="K818" s="24">
        <f>SUMIFS('Inst. by Framework &amp; Suppliers'!K$2:K$5720,'Inst. by Framework &amp; Suppliers'!$B$2:$B$5720,$B$2:$B$5336,'Inst. by Framework &amp; Suppliers'!$A$2:$A$5720,$A818)</f>
        <v>0</v>
      </c>
      <c r="L818" s="23">
        <f t="shared" si="60"/>
        <v>0</v>
      </c>
      <c r="M818" s="1592">
        <f>SUMIFS('South West Spends'!$AH$1:$AH$5018,'South West Spends'!$A$1:$A$5018,'Institution by Framework Totals'!B818,'South West Spends'!$C$1:$C$5018,'Institution by Framework Totals'!A818)</f>
        <v>0</v>
      </c>
      <c r="N818" s="1592">
        <f t="shared" si="61"/>
        <v>0</v>
      </c>
      <c r="O818" s="1592">
        <f t="shared" si="62"/>
        <v>0</v>
      </c>
      <c r="P818" s="1592">
        <f t="shared" si="63"/>
        <v>0</v>
      </c>
      <c r="Q818" s="14">
        <f t="shared" si="64"/>
        <v>0</v>
      </c>
    </row>
    <row r="819" spans="1:17" x14ac:dyDescent="0.2">
      <c r="A819" s="199" t="s">
        <v>144</v>
      </c>
      <c r="B819" s="200" t="s">
        <v>27</v>
      </c>
      <c r="C819" s="141">
        <f>VLOOKUP(B819,'Admin Fees.'!$A$1:$C$46,2,FALSE)</f>
        <v>5.0000000000000001E-3</v>
      </c>
      <c r="D819" s="506">
        <f>SUMIFS('Inst. by Framework &amp; Suppliers'!$D$2:$D$5720,'Inst. by Framework &amp; Suppliers'!$A$2:$A$5720,$A819,'Inst. by Framework &amp; Suppliers'!$B$2:$B$5720,$B819)</f>
        <v>230164.84</v>
      </c>
      <c r="E819" s="507">
        <f>SUMIFS('Inst. by Framework &amp; Suppliers'!$E$2:$E$5720,'Inst. by Framework &amp; Suppliers'!$A$2:$A$5720,$A819,'Inst. by Framework &amp; Suppliers'!$B$2:$B$5720,$B819)</f>
        <v>97118.53</v>
      </c>
      <c r="F819" s="507">
        <f>SUMIFS('Inst. by Framework &amp; Suppliers'!F$2:F$5720,'Inst. by Framework &amp; Suppliers'!$B$2:$B$5720,$B$2:$B$5336,'Inst. by Framework &amp; Suppliers'!$A$2:$A$5720,$A819)</f>
        <v>0</v>
      </c>
      <c r="G819" s="882">
        <f>SUMIFS('Inst. by Framework &amp; Suppliers'!G$2:G$5720,'Inst. by Framework &amp; Suppliers'!$B$2:$B$5720,$B$2:$B$5336,'Inst. by Framework &amp; Suppliers'!$A$2:$A$5720,$A819)</f>
        <v>0</v>
      </c>
      <c r="H819" s="1444">
        <f>SUMIFS('Inst. by Framework &amp; Suppliers'!H$2:H$5720,'Inst. by Framework &amp; Suppliers'!$B$2:$B$5720,$B$2:$B$5336,'Inst. by Framework &amp; Suppliers'!$A$2:$A$5720,$A819)</f>
        <v>0</v>
      </c>
      <c r="I819" s="1445">
        <f>SUMIFS('Inst. by Framework &amp; Suppliers'!I$2:I$5720,'Inst. by Framework &amp; Suppliers'!$B$2:$B$5720,$B$2:$B$5336,'Inst. by Framework &amp; Suppliers'!$A$2:$A$5720,$A819)</f>
        <v>0</v>
      </c>
      <c r="J819" s="1446">
        <f>SUMIFS('Inst. by Framework &amp; Suppliers'!J$2:J$5720,'Inst. by Framework &amp; Suppliers'!$B$2:$B$5720,$B$2:$B$5336,'Inst. by Framework &amp; Suppliers'!$A$2:$A$5720,$A819)</f>
        <v>0</v>
      </c>
      <c r="K819" s="24">
        <f>SUMIFS('Inst. by Framework &amp; Suppliers'!K$2:K$5720,'Inst. by Framework &amp; Suppliers'!$B$2:$B$5720,$B$2:$B$5336,'Inst. by Framework &amp; Suppliers'!$A$2:$A$5720,$A819)</f>
        <v>0</v>
      </c>
      <c r="L819" s="23">
        <f t="shared" si="60"/>
        <v>0</v>
      </c>
      <c r="M819" s="1592">
        <f>SUMIFS('South West Spends'!$AH$1:$AH$5018,'South West Spends'!$A$1:$A$5018,'Institution by Framework Totals'!B819,'South West Spends'!$C$1:$C$5018,'Institution by Framework Totals'!A819)</f>
        <v>0</v>
      </c>
      <c r="N819" s="1592">
        <f t="shared" si="61"/>
        <v>0</v>
      </c>
      <c r="O819" s="1592">
        <f t="shared" si="62"/>
        <v>0</v>
      </c>
      <c r="P819" s="1592">
        <f t="shared" si="63"/>
        <v>0</v>
      </c>
      <c r="Q819" s="14">
        <f t="shared" si="64"/>
        <v>0</v>
      </c>
    </row>
    <row r="820" spans="1:17" x14ac:dyDescent="0.2">
      <c r="A820" s="199" t="s">
        <v>145</v>
      </c>
      <c r="B820" s="200" t="s">
        <v>27</v>
      </c>
      <c r="C820" s="141">
        <f>VLOOKUP(B820,'Admin Fees.'!$A$1:$C$46,2,FALSE)</f>
        <v>5.0000000000000001E-3</v>
      </c>
      <c r="D820" s="506">
        <f>SUMIFS('Inst. by Framework &amp; Suppliers'!$D$2:$D$5720,'Inst. by Framework &amp; Suppliers'!$A$2:$A$5720,$A820,'Inst. by Framework &amp; Suppliers'!$B$2:$B$5720,$B820)</f>
        <v>89219.35</v>
      </c>
      <c r="E820" s="507">
        <f>SUMIFS('Inst. by Framework &amp; Suppliers'!$E$2:$E$5720,'Inst. by Framework &amp; Suppliers'!$A$2:$A$5720,$A820,'Inst. by Framework &amp; Suppliers'!$B$2:$B$5720,$B820)</f>
        <v>26497.42</v>
      </c>
      <c r="F820" s="507">
        <f>SUMIFS('Inst. by Framework &amp; Suppliers'!F$2:F$5720,'Inst. by Framework &amp; Suppliers'!$B$2:$B$5720,$B$2:$B$5336,'Inst. by Framework &amp; Suppliers'!$A$2:$A$5720,$A820)</f>
        <v>0</v>
      </c>
      <c r="G820" s="882">
        <f>SUMIFS('Inst. by Framework &amp; Suppliers'!G$2:G$5720,'Inst. by Framework &amp; Suppliers'!$B$2:$B$5720,$B$2:$B$5336,'Inst. by Framework &amp; Suppliers'!$A$2:$A$5720,$A820)</f>
        <v>0</v>
      </c>
      <c r="H820" s="1444">
        <f>SUMIFS('Inst. by Framework &amp; Suppliers'!H$2:H$5720,'Inst. by Framework &amp; Suppliers'!$B$2:$B$5720,$B$2:$B$5336,'Inst. by Framework &amp; Suppliers'!$A$2:$A$5720,$A820)</f>
        <v>0</v>
      </c>
      <c r="I820" s="1445">
        <f>SUMIFS('Inst. by Framework &amp; Suppliers'!I$2:I$5720,'Inst. by Framework &amp; Suppliers'!$B$2:$B$5720,$B$2:$B$5336,'Inst. by Framework &amp; Suppliers'!$A$2:$A$5720,$A820)</f>
        <v>0</v>
      </c>
      <c r="J820" s="1446">
        <f>SUMIFS('Inst. by Framework &amp; Suppliers'!J$2:J$5720,'Inst. by Framework &amp; Suppliers'!$B$2:$B$5720,$B$2:$B$5336,'Inst. by Framework &amp; Suppliers'!$A$2:$A$5720,$A820)</f>
        <v>0</v>
      </c>
      <c r="K820" s="24">
        <f>SUMIFS('Inst. by Framework &amp; Suppliers'!K$2:K$5720,'Inst. by Framework &amp; Suppliers'!$B$2:$B$5720,$B$2:$B$5336,'Inst. by Framework &amp; Suppliers'!$A$2:$A$5720,$A820)</f>
        <v>0</v>
      </c>
      <c r="L820" s="23">
        <f t="shared" si="60"/>
        <v>0</v>
      </c>
      <c r="M820" s="1592">
        <f>SUMIFS('South West Spends'!$AH$1:$AH$5018,'South West Spends'!$A$1:$A$5018,'Institution by Framework Totals'!B820,'South West Spends'!$C$1:$C$5018,'Institution by Framework Totals'!A820)</f>
        <v>0</v>
      </c>
      <c r="N820" s="1592">
        <f t="shared" si="61"/>
        <v>0</v>
      </c>
      <c r="O820" s="1592">
        <f t="shared" si="62"/>
        <v>0</v>
      </c>
      <c r="P820" s="1592">
        <f t="shared" si="63"/>
        <v>0</v>
      </c>
      <c r="Q820" s="14">
        <f t="shared" si="64"/>
        <v>0</v>
      </c>
    </row>
    <row r="821" spans="1:17" x14ac:dyDescent="0.2">
      <c r="A821" s="199" t="s">
        <v>146</v>
      </c>
      <c r="B821" s="200" t="s">
        <v>27</v>
      </c>
      <c r="C821" s="141">
        <f>VLOOKUP(B821,'Admin Fees.'!$A$1:$C$46,2,FALSE)</f>
        <v>5.0000000000000001E-3</v>
      </c>
      <c r="D821" s="506">
        <f>SUMIFS('Inst. by Framework &amp; Suppliers'!$D$2:$D$5720,'Inst. by Framework &amp; Suppliers'!$A$2:$A$5720,$A821,'Inst. by Framework &amp; Suppliers'!$B$2:$B$5720,$B821)</f>
        <v>37203.949999999997</v>
      </c>
      <c r="E821" s="507">
        <f>SUMIFS('Inst. by Framework &amp; Suppliers'!$E$2:$E$5720,'Inst. by Framework &amp; Suppliers'!$A$2:$A$5720,$A821,'Inst. by Framework &amp; Suppliers'!$B$2:$B$5720,$B821)</f>
        <v>12636.400000000001</v>
      </c>
      <c r="F821" s="507">
        <f>SUMIFS('Inst. by Framework &amp; Suppliers'!F$2:F$5720,'Inst. by Framework &amp; Suppliers'!$B$2:$B$5720,$B$2:$B$5336,'Inst. by Framework &amp; Suppliers'!$A$2:$A$5720,$A821)</f>
        <v>0</v>
      </c>
      <c r="G821" s="882">
        <f>SUMIFS('Inst. by Framework &amp; Suppliers'!G$2:G$5720,'Inst. by Framework &amp; Suppliers'!$B$2:$B$5720,$B$2:$B$5336,'Inst. by Framework &amp; Suppliers'!$A$2:$A$5720,$A821)</f>
        <v>0</v>
      </c>
      <c r="H821" s="1444">
        <f>SUMIFS('Inst. by Framework &amp; Suppliers'!H$2:H$5720,'Inst. by Framework &amp; Suppliers'!$B$2:$B$5720,$B$2:$B$5336,'Inst. by Framework &amp; Suppliers'!$A$2:$A$5720,$A821)</f>
        <v>0</v>
      </c>
      <c r="I821" s="1445">
        <f>SUMIFS('Inst. by Framework &amp; Suppliers'!I$2:I$5720,'Inst. by Framework &amp; Suppliers'!$B$2:$B$5720,$B$2:$B$5336,'Inst. by Framework &amp; Suppliers'!$A$2:$A$5720,$A821)</f>
        <v>0</v>
      </c>
      <c r="J821" s="1446">
        <f>SUMIFS('Inst. by Framework &amp; Suppliers'!J$2:J$5720,'Inst. by Framework &amp; Suppliers'!$B$2:$B$5720,$B$2:$B$5336,'Inst. by Framework &amp; Suppliers'!$A$2:$A$5720,$A821)</f>
        <v>0</v>
      </c>
      <c r="K821" s="24">
        <f>SUMIFS('Inst. by Framework &amp; Suppliers'!K$2:K$5720,'Inst. by Framework &amp; Suppliers'!$B$2:$B$5720,$B$2:$B$5336,'Inst. by Framework &amp; Suppliers'!$A$2:$A$5720,$A821)</f>
        <v>0</v>
      </c>
      <c r="L821" s="23">
        <f t="shared" si="60"/>
        <v>0</v>
      </c>
      <c r="M821" s="1592">
        <f>SUMIFS('South West Spends'!$AH$1:$AH$5018,'South West Spends'!$A$1:$A$5018,'Institution by Framework Totals'!B821,'South West Spends'!$C$1:$C$5018,'Institution by Framework Totals'!A821)</f>
        <v>0</v>
      </c>
      <c r="N821" s="1592">
        <f t="shared" si="61"/>
        <v>0</v>
      </c>
      <c r="O821" s="1592">
        <f t="shared" si="62"/>
        <v>0</v>
      </c>
      <c r="P821" s="1592">
        <f t="shared" si="63"/>
        <v>0</v>
      </c>
      <c r="Q821" s="14">
        <f t="shared" si="64"/>
        <v>0</v>
      </c>
    </row>
    <row r="822" spans="1:17" x14ac:dyDescent="0.2">
      <c r="A822" s="26" t="s">
        <v>147</v>
      </c>
      <c r="B822" s="27" t="s">
        <v>27</v>
      </c>
      <c r="C822" s="141">
        <f>VLOOKUP(B822,'Admin Fees.'!$A$1:$C$46,2,FALSE)</f>
        <v>5.0000000000000001E-3</v>
      </c>
      <c r="D822" s="506">
        <f>SUMIFS('Inst. by Framework &amp; Suppliers'!$D$2:$D$5720,'Inst. by Framework &amp; Suppliers'!$A$2:$A$5720,$A822,'Inst. by Framework &amp; Suppliers'!$B$2:$B$5720,$B822)</f>
        <v>52498.87</v>
      </c>
      <c r="E822" s="507">
        <f>SUMIFS('Inst. by Framework &amp; Suppliers'!$E$2:$E$5720,'Inst. by Framework &amp; Suppliers'!$A$2:$A$5720,$A822,'Inst. by Framework &amp; Suppliers'!$B$2:$B$5720,$B822)</f>
        <v>17098</v>
      </c>
      <c r="F822" s="507">
        <f>SUMIFS('Inst. by Framework &amp; Suppliers'!F$2:F$5720,'Inst. by Framework &amp; Suppliers'!$B$2:$B$5720,$B$2:$B$5336,'Inst. by Framework &amp; Suppliers'!$A$2:$A$5720,$A822)</f>
        <v>0</v>
      </c>
      <c r="G822" s="882">
        <f>SUMIFS('Inst. by Framework &amp; Suppliers'!G$2:G$5720,'Inst. by Framework &amp; Suppliers'!$B$2:$B$5720,$B$2:$B$5336,'Inst. by Framework &amp; Suppliers'!$A$2:$A$5720,$A822)</f>
        <v>0</v>
      </c>
      <c r="H822" s="1444">
        <f>SUMIFS('Inst. by Framework &amp; Suppliers'!H$2:H$5720,'Inst. by Framework &amp; Suppliers'!$B$2:$B$5720,$B$2:$B$5336,'Inst. by Framework &amp; Suppliers'!$A$2:$A$5720,$A822)</f>
        <v>0</v>
      </c>
      <c r="I822" s="1445">
        <f>SUMIFS('Inst. by Framework &amp; Suppliers'!I$2:I$5720,'Inst. by Framework &amp; Suppliers'!$B$2:$B$5720,$B$2:$B$5336,'Inst. by Framework &amp; Suppliers'!$A$2:$A$5720,$A822)</f>
        <v>0</v>
      </c>
      <c r="J822" s="1446">
        <f>SUMIFS('Inst. by Framework &amp; Suppliers'!J$2:J$5720,'Inst. by Framework &amp; Suppliers'!$B$2:$B$5720,$B$2:$B$5336,'Inst. by Framework &amp; Suppliers'!$A$2:$A$5720,$A822)</f>
        <v>0</v>
      </c>
      <c r="K822" s="24">
        <f>SUMIFS('Inst. by Framework &amp; Suppliers'!K$2:K$5720,'Inst. by Framework &amp; Suppliers'!$B$2:$B$5720,$B$2:$B$5336,'Inst. by Framework &amp; Suppliers'!$A$2:$A$5720,$A822)</f>
        <v>0</v>
      </c>
      <c r="L822" s="23">
        <f t="shared" si="60"/>
        <v>0</v>
      </c>
      <c r="M822" s="1592">
        <f>SUMIFS('South West Spends'!$AH$1:$AH$5018,'South West Spends'!$A$1:$A$5018,'Institution by Framework Totals'!B822,'South West Spends'!$C$1:$C$5018,'Institution by Framework Totals'!A822)</f>
        <v>0</v>
      </c>
      <c r="N822" s="1592">
        <f t="shared" si="61"/>
        <v>0</v>
      </c>
      <c r="O822" s="1592">
        <f t="shared" si="62"/>
        <v>0</v>
      </c>
      <c r="P822" s="1592">
        <f t="shared" si="63"/>
        <v>0</v>
      </c>
      <c r="Q822" s="14">
        <f t="shared" si="64"/>
        <v>0</v>
      </c>
    </row>
    <row r="823" spans="1:17" x14ac:dyDescent="0.2">
      <c r="A823" s="26" t="s">
        <v>163</v>
      </c>
      <c r="B823" s="27" t="s">
        <v>27</v>
      </c>
      <c r="C823" s="141">
        <f>VLOOKUP(B823,'Admin Fees.'!$A$1:$C$46,2,FALSE)</f>
        <v>5.0000000000000001E-3</v>
      </c>
      <c r="D823" s="506">
        <f>SUMIFS('Inst. by Framework &amp; Suppliers'!$D$2:$D$5720,'Inst. by Framework &amp; Suppliers'!$A$2:$A$5720,$A823,'Inst. by Framework &amp; Suppliers'!$B$2:$B$5720,$B823)</f>
        <v>23967</v>
      </c>
      <c r="E823" s="507">
        <f>SUMIFS('Inst. by Framework &amp; Suppliers'!$E$2:$E$5720,'Inst. by Framework &amp; Suppliers'!$A$2:$A$5720,$A823,'Inst. by Framework &amp; Suppliers'!$B$2:$B$5720,$B823)</f>
        <v>7634</v>
      </c>
      <c r="F823" s="507">
        <f>SUMIFS('Inst. by Framework &amp; Suppliers'!F$2:F$5720,'Inst. by Framework &amp; Suppliers'!$B$2:$B$5720,$B$2:$B$5336,'Inst. by Framework &amp; Suppliers'!$A$2:$A$5720,$A823)</f>
        <v>0</v>
      </c>
      <c r="G823" s="882">
        <f>SUMIFS('Inst. by Framework &amp; Suppliers'!G$2:G$5720,'Inst. by Framework &amp; Suppliers'!$B$2:$B$5720,$B$2:$B$5336,'Inst. by Framework &amp; Suppliers'!$A$2:$A$5720,$A823)</f>
        <v>0</v>
      </c>
      <c r="H823" s="1444">
        <f>SUMIFS('Inst. by Framework &amp; Suppliers'!H$2:H$5720,'Inst. by Framework &amp; Suppliers'!$B$2:$B$5720,$B$2:$B$5336,'Inst. by Framework &amp; Suppliers'!$A$2:$A$5720,$A823)</f>
        <v>0</v>
      </c>
      <c r="I823" s="1445">
        <f>SUMIFS('Inst. by Framework &amp; Suppliers'!I$2:I$5720,'Inst. by Framework &amp; Suppliers'!$B$2:$B$5720,$B$2:$B$5336,'Inst. by Framework &amp; Suppliers'!$A$2:$A$5720,$A823)</f>
        <v>0</v>
      </c>
      <c r="J823" s="1446">
        <f>SUMIFS('Inst. by Framework &amp; Suppliers'!J$2:J$5720,'Inst. by Framework &amp; Suppliers'!$B$2:$B$5720,$B$2:$B$5336,'Inst. by Framework &amp; Suppliers'!$A$2:$A$5720,$A823)</f>
        <v>0</v>
      </c>
      <c r="K823" s="24">
        <f>SUMIFS('Inst. by Framework &amp; Suppliers'!K$2:K$5720,'Inst. by Framework &amp; Suppliers'!$B$2:$B$5720,$B$2:$B$5336,'Inst. by Framework &amp; Suppliers'!$A$2:$A$5720,$A823)</f>
        <v>0</v>
      </c>
      <c r="L823" s="23">
        <f t="shared" si="60"/>
        <v>0</v>
      </c>
      <c r="M823" s="1592">
        <f>SUMIFS('South West Spends'!$AH$1:$AH$5018,'South West Spends'!$A$1:$A$5018,'Institution by Framework Totals'!B823,'South West Spends'!$C$1:$C$5018,'Institution by Framework Totals'!A823)</f>
        <v>0</v>
      </c>
      <c r="N823" s="1592">
        <f t="shared" si="61"/>
        <v>0</v>
      </c>
      <c r="O823" s="1592">
        <f t="shared" si="62"/>
        <v>0</v>
      </c>
      <c r="P823" s="1592">
        <f t="shared" si="63"/>
        <v>0</v>
      </c>
      <c r="Q823" s="14">
        <f t="shared" si="64"/>
        <v>0</v>
      </c>
    </row>
    <row r="824" spans="1:17" x14ac:dyDescent="0.2">
      <c r="A824" s="26" t="s">
        <v>124</v>
      </c>
      <c r="B824" s="27" t="s">
        <v>82</v>
      </c>
      <c r="C824" s="141">
        <f>VLOOKUP(B824,'Admin Fees.'!$A$1:$C$46,2,FALSE)</f>
        <v>0.01</v>
      </c>
      <c r="D824" s="506">
        <f>SUMIFS('Inst. by Framework &amp; Suppliers'!$D$2:$D$5720,'Inst. by Framework &amp; Suppliers'!$A$2:$A$5720,$A824,'Inst. by Framework &amp; Suppliers'!$B$2:$B$5720,$B824)</f>
        <v>0</v>
      </c>
      <c r="E824" s="507">
        <f>SUMIFS('Inst. by Framework &amp; Suppliers'!$E$2:$E$5720,'Inst. by Framework &amp; Suppliers'!$A$2:$A$5720,$A824,'Inst. by Framework &amp; Suppliers'!$B$2:$B$5720,$B824)</f>
        <v>1134.01</v>
      </c>
      <c r="F824" s="507">
        <f>SUMIFS('Inst. by Framework &amp; Suppliers'!F$2:F$5720,'Inst. by Framework &amp; Suppliers'!$B$2:$B$5720,$B$2:$B$5336,'Inst. by Framework &amp; Suppliers'!$A$2:$A$5720,$A824)</f>
        <v>5116.2099999999991</v>
      </c>
      <c r="G824" s="882">
        <f>SUMIFS('Inst. by Framework &amp; Suppliers'!G$2:G$5720,'Inst. by Framework &amp; Suppliers'!$B$2:$B$5720,$B$2:$B$5336,'Inst. by Framework &amp; Suppliers'!$A$2:$A$5720,$A824)</f>
        <v>6086.23</v>
      </c>
      <c r="H824" s="1444">
        <f>SUMIFS('Inst. by Framework &amp; Suppliers'!H$2:H$5720,'Inst. by Framework &amp; Suppliers'!$B$2:$B$5720,$B$2:$B$5336,'Inst. by Framework &amp; Suppliers'!$A$2:$A$5720,$A824)</f>
        <v>5961.49</v>
      </c>
      <c r="I824" s="1445">
        <f>SUMIFS('Inst. by Framework &amp; Suppliers'!I$2:I$5720,'Inst. by Framework &amp; Suppliers'!$B$2:$B$5720,$B$2:$B$5336,'Inst. by Framework &amp; Suppliers'!$A$2:$A$5720,$A824)</f>
        <v>547.04</v>
      </c>
      <c r="J824" s="1446">
        <f>SUMIFS('Inst. by Framework &amp; Suppliers'!J$2:J$5720,'Inst. by Framework &amp; Suppliers'!$B$2:$B$5720,$B$2:$B$5336,'Inst. by Framework &amp; Suppliers'!$A$2:$A$5720,$A824)</f>
        <v>0</v>
      </c>
      <c r="K824" s="24">
        <f>SUMIFS('Inst. by Framework &amp; Suppliers'!K$2:K$5720,'Inst. by Framework &amp; Suppliers'!$B$2:$B$5720,$B$2:$B$5336,'Inst. by Framework &amp; Suppliers'!$A$2:$A$5720,$A824)</f>
        <v>0</v>
      </c>
      <c r="L824" s="23">
        <f t="shared" si="60"/>
        <v>0</v>
      </c>
      <c r="M824" s="1592">
        <f>SUMIFS('South West Spends'!$AH$1:$AH$5018,'South West Spends'!$A$1:$A$5018,'Institution by Framework Totals'!B824,'South West Spends'!$C$1:$C$5018,'Institution by Framework Totals'!A824)</f>
        <v>0</v>
      </c>
      <c r="N824" s="1592">
        <f t="shared" si="61"/>
        <v>0</v>
      </c>
      <c r="O824" s="1592">
        <f t="shared" si="62"/>
        <v>0</v>
      </c>
      <c r="P824" s="1592">
        <f t="shared" si="63"/>
        <v>0</v>
      </c>
      <c r="Q824" s="14">
        <f t="shared" si="64"/>
        <v>0</v>
      </c>
    </row>
    <row r="825" spans="1:17" x14ac:dyDescent="0.2">
      <c r="A825" s="26" t="s">
        <v>125</v>
      </c>
      <c r="B825" s="27" t="s">
        <v>82</v>
      </c>
      <c r="C825" s="141">
        <f>VLOOKUP(B825,'Admin Fees.'!$A$1:$C$46,2,FALSE)</f>
        <v>0.01</v>
      </c>
      <c r="D825" s="506">
        <f>SUMIFS('Inst. by Framework &amp; Suppliers'!$D$2:$D$5720,'Inst. by Framework &amp; Suppliers'!$A$2:$A$5720,$A825,'Inst. by Framework &amp; Suppliers'!$B$2:$B$5720,$B825)</f>
        <v>0</v>
      </c>
      <c r="E825" s="507">
        <f>SUMIFS('Inst. by Framework &amp; Suppliers'!$E$2:$E$5720,'Inst. by Framework &amp; Suppliers'!$A$2:$A$5720,$A825,'Inst. by Framework &amp; Suppliers'!$B$2:$B$5720,$B825)</f>
        <v>15263.52</v>
      </c>
      <c r="F825" s="507">
        <f>SUMIFS('Inst. by Framework &amp; Suppliers'!F$2:F$5720,'Inst. by Framework &amp; Suppliers'!$B$2:$B$5720,$B$2:$B$5336,'Inst. by Framework &amp; Suppliers'!$A$2:$A$5720,$A825)</f>
        <v>24133.9</v>
      </c>
      <c r="G825" s="882">
        <f>SUMIFS('Inst. by Framework &amp; Suppliers'!G$2:G$5720,'Inst. by Framework &amp; Suppliers'!$B$2:$B$5720,$B$2:$B$5336,'Inst. by Framework &amp; Suppliers'!$A$2:$A$5720,$A825)</f>
        <v>19759.25</v>
      </c>
      <c r="H825" s="1444">
        <f>SUMIFS('Inst. by Framework &amp; Suppliers'!H$2:H$5720,'Inst. by Framework &amp; Suppliers'!$B$2:$B$5720,$B$2:$B$5336,'Inst. by Framework &amp; Suppliers'!$A$2:$A$5720,$A825)</f>
        <v>9764.2000000000007</v>
      </c>
      <c r="I825" s="1445">
        <f>SUMIFS('Inst. by Framework &amp; Suppliers'!I$2:I$5720,'Inst. by Framework &amp; Suppliers'!$B$2:$B$5720,$B$2:$B$5336,'Inst. by Framework &amp; Suppliers'!$A$2:$A$5720,$A825)</f>
        <v>1171.8000000000002</v>
      </c>
      <c r="J825" s="1446">
        <f>SUMIFS('Inst. by Framework &amp; Suppliers'!J$2:J$5720,'Inst. by Framework &amp; Suppliers'!$B$2:$B$5720,$B$2:$B$5336,'Inst. by Framework &amp; Suppliers'!$A$2:$A$5720,$A825)</f>
        <v>0</v>
      </c>
      <c r="K825" s="24">
        <f>SUMIFS('Inst. by Framework &amp; Suppliers'!K$2:K$5720,'Inst. by Framework &amp; Suppliers'!$B$2:$B$5720,$B$2:$B$5336,'Inst. by Framework &amp; Suppliers'!$A$2:$A$5720,$A825)</f>
        <v>0</v>
      </c>
      <c r="L825" s="23">
        <f t="shared" si="60"/>
        <v>0</v>
      </c>
      <c r="M825" s="1592">
        <f>SUMIFS('South West Spends'!$AH$1:$AH$5018,'South West Spends'!$A$1:$A$5018,'Institution by Framework Totals'!B825,'South West Spends'!$C$1:$C$5018,'Institution by Framework Totals'!A825)</f>
        <v>0</v>
      </c>
      <c r="N825" s="1592">
        <f t="shared" si="61"/>
        <v>0</v>
      </c>
      <c r="O825" s="1592">
        <f t="shared" si="62"/>
        <v>0</v>
      </c>
      <c r="P825" s="1592">
        <f t="shared" si="63"/>
        <v>0</v>
      </c>
      <c r="Q825" s="14">
        <f t="shared" si="64"/>
        <v>0</v>
      </c>
    </row>
    <row r="826" spans="1:17" x14ac:dyDescent="0.2">
      <c r="A826" s="26" t="s">
        <v>126</v>
      </c>
      <c r="B826" s="27" t="s">
        <v>82</v>
      </c>
      <c r="C826" s="141">
        <f>VLOOKUP(B826,'Admin Fees.'!$A$1:$C$46,2,FALSE)</f>
        <v>0.01</v>
      </c>
      <c r="D826" s="506">
        <f>SUMIFS('Inst. by Framework &amp; Suppliers'!$D$2:$D$5720,'Inst. by Framework &amp; Suppliers'!$A$2:$A$5720,$A826,'Inst. by Framework &amp; Suppliers'!$B$2:$B$5720,$B826)</f>
        <v>0</v>
      </c>
      <c r="E826" s="507">
        <f>SUMIFS('Inst. by Framework &amp; Suppliers'!$E$2:$E$5720,'Inst. by Framework &amp; Suppliers'!$A$2:$A$5720,$A826,'Inst. by Framework &amp; Suppliers'!$B$2:$B$5720,$B826)</f>
        <v>11009.37</v>
      </c>
      <c r="F826" s="507">
        <f>SUMIFS('Inst. by Framework &amp; Suppliers'!F$2:F$5720,'Inst. by Framework &amp; Suppliers'!$B$2:$B$5720,$B$2:$B$5336,'Inst. by Framework &amp; Suppliers'!$A$2:$A$5720,$A826)</f>
        <v>26963.68</v>
      </c>
      <c r="G826" s="882">
        <f>SUMIFS('Inst. by Framework &amp; Suppliers'!G$2:G$5720,'Inst. by Framework &amp; Suppliers'!$B$2:$B$5720,$B$2:$B$5336,'Inst. by Framework &amp; Suppliers'!$A$2:$A$5720,$A826)</f>
        <v>19113.420000000002</v>
      </c>
      <c r="H826" s="1444">
        <f>SUMIFS('Inst. by Framework &amp; Suppliers'!H$2:H$5720,'Inst. by Framework &amp; Suppliers'!$B$2:$B$5720,$B$2:$B$5336,'Inst. by Framework &amp; Suppliers'!$A$2:$A$5720,$A826)</f>
        <v>14984.64</v>
      </c>
      <c r="I826" s="1445">
        <f>SUMIFS('Inst. by Framework &amp; Suppliers'!I$2:I$5720,'Inst. by Framework &amp; Suppliers'!$B$2:$B$5720,$B$2:$B$5336,'Inst. by Framework &amp; Suppliers'!$A$2:$A$5720,$A826)</f>
        <v>8856.2099999999991</v>
      </c>
      <c r="J826" s="1446">
        <f>SUMIFS('Inst. by Framework &amp; Suppliers'!J$2:J$5720,'Inst. by Framework &amp; Suppliers'!$B$2:$B$5720,$B$2:$B$5336,'Inst. by Framework &amp; Suppliers'!$A$2:$A$5720,$A826)</f>
        <v>0</v>
      </c>
      <c r="K826" s="24">
        <f>SUMIFS('Inst. by Framework &amp; Suppliers'!K$2:K$5720,'Inst. by Framework &amp; Suppliers'!$B$2:$B$5720,$B$2:$B$5336,'Inst. by Framework &amp; Suppliers'!$A$2:$A$5720,$A826)</f>
        <v>0</v>
      </c>
      <c r="L826" s="23">
        <f t="shared" si="60"/>
        <v>0</v>
      </c>
      <c r="M826" s="1592">
        <f>SUMIFS('South West Spends'!$AH$1:$AH$5018,'South West Spends'!$A$1:$A$5018,'Institution by Framework Totals'!B826,'South West Spends'!$C$1:$C$5018,'Institution by Framework Totals'!A826)</f>
        <v>0</v>
      </c>
      <c r="N826" s="1592">
        <f t="shared" si="61"/>
        <v>0</v>
      </c>
      <c r="O826" s="1592">
        <f t="shared" si="62"/>
        <v>0</v>
      </c>
      <c r="P826" s="1592">
        <f t="shared" si="63"/>
        <v>0</v>
      </c>
      <c r="Q826" s="14">
        <f t="shared" si="64"/>
        <v>0</v>
      </c>
    </row>
    <row r="827" spans="1:17" x14ac:dyDescent="0.2">
      <c r="A827" s="26" t="s">
        <v>161</v>
      </c>
      <c r="B827" s="27" t="s">
        <v>82</v>
      </c>
      <c r="C827" s="141">
        <f>VLOOKUP(B827,'Admin Fees.'!$A$1:$C$46,2,FALSE)</f>
        <v>0.01</v>
      </c>
      <c r="D827" s="506">
        <f>SUMIFS('Inst. by Framework &amp; Suppliers'!$D$2:$D$5720,'Inst. by Framework &amp; Suppliers'!$A$2:$A$5720,$A827,'Inst. by Framework &amp; Suppliers'!$B$2:$B$5720,$B827)</f>
        <v>0</v>
      </c>
      <c r="E827" s="507">
        <f>SUMIFS('Inst. by Framework &amp; Suppliers'!$E$2:$E$5720,'Inst. by Framework &amp; Suppliers'!$A$2:$A$5720,$A827,'Inst. by Framework &amp; Suppliers'!$B$2:$B$5720,$B827)</f>
        <v>46219.604134154019</v>
      </c>
      <c r="F827" s="507">
        <f>SUMIFS('Inst. by Framework &amp; Suppliers'!F$2:F$5720,'Inst. by Framework &amp; Suppliers'!$B$2:$B$5720,$B$2:$B$5336,'Inst. by Framework &amp; Suppliers'!$A$2:$A$5720,$A827)</f>
        <v>66262.48</v>
      </c>
      <c r="G827" s="882">
        <f>SUMIFS('Inst. by Framework &amp; Suppliers'!G$2:G$5720,'Inst. by Framework &amp; Suppliers'!$B$2:$B$5720,$B$2:$B$5336,'Inst. by Framework &amp; Suppliers'!$A$2:$A$5720,$A827)</f>
        <v>54749.678</v>
      </c>
      <c r="H827" s="1444">
        <f>SUMIFS('Inst. by Framework &amp; Suppliers'!H$2:H$5720,'Inst. by Framework &amp; Suppliers'!$B$2:$B$5720,$B$2:$B$5336,'Inst. by Framework &amp; Suppliers'!$A$2:$A$5720,$A827)</f>
        <v>52465.802000000003</v>
      </c>
      <c r="I827" s="1445">
        <f>SUMIFS('Inst. by Framework &amp; Suppliers'!I$2:I$5720,'Inst. by Framework &amp; Suppliers'!$B$2:$B$5720,$B$2:$B$5336,'Inst. by Framework &amp; Suppliers'!$A$2:$A$5720,$A827)</f>
        <v>20400.138000000003</v>
      </c>
      <c r="J827" s="1446">
        <f>SUMIFS('Inst. by Framework &amp; Suppliers'!J$2:J$5720,'Inst. by Framework &amp; Suppliers'!$B$2:$B$5720,$B$2:$B$5336,'Inst. by Framework &amp; Suppliers'!$A$2:$A$5720,$A827)</f>
        <v>0</v>
      </c>
      <c r="K827" s="24">
        <f>SUMIFS('Inst. by Framework &amp; Suppliers'!K$2:K$5720,'Inst. by Framework &amp; Suppliers'!$B$2:$B$5720,$B$2:$B$5336,'Inst. by Framework &amp; Suppliers'!$A$2:$A$5720,$A827)</f>
        <v>0</v>
      </c>
      <c r="L827" s="23">
        <f t="shared" si="60"/>
        <v>0</v>
      </c>
      <c r="M827" s="1592">
        <f>SUMIFS('South West Spends'!$AH$1:$AH$5018,'South West Spends'!$A$1:$A$5018,'Institution by Framework Totals'!B827,'South West Spends'!$C$1:$C$5018,'Institution by Framework Totals'!A827)</f>
        <v>0</v>
      </c>
      <c r="N827" s="1592">
        <f t="shared" si="61"/>
        <v>0</v>
      </c>
      <c r="O827" s="1592">
        <f t="shared" si="62"/>
        <v>0</v>
      </c>
      <c r="P827" s="1592">
        <f t="shared" si="63"/>
        <v>0</v>
      </c>
      <c r="Q827" s="14">
        <f t="shared" si="64"/>
        <v>0</v>
      </c>
    </row>
    <row r="828" spans="1:17" x14ac:dyDescent="0.2">
      <c r="A828" s="868" t="s">
        <v>160</v>
      </c>
      <c r="B828" s="27" t="s">
        <v>82</v>
      </c>
      <c r="C828" s="141">
        <f>VLOOKUP(B828,'Admin Fees.'!$A$1:$C$46,2,FALSE)</f>
        <v>0.01</v>
      </c>
      <c r="D828" s="506">
        <f>SUMIFS('Inst. by Framework &amp; Suppliers'!$D$2:$D$5720,'Inst. by Framework &amp; Suppliers'!$A$2:$A$5720,$A828,'Inst. by Framework &amp; Suppliers'!$B$2:$B$5720,$B828)</f>
        <v>0</v>
      </c>
      <c r="E828" s="507">
        <f>SUMIFS('Inst. by Framework &amp; Suppliers'!$E$2:$E$5720,'Inst. by Framework &amp; Suppliers'!$A$2:$A$5720,$A828,'Inst. by Framework &amp; Suppliers'!$B$2:$B$5720,$B828)</f>
        <v>0</v>
      </c>
      <c r="F828" s="507">
        <f>SUMIFS('Inst. by Framework &amp; Suppliers'!F$2:F$5720,'Inst. by Framework &amp; Suppliers'!$B$2:$B$5720,$B$2:$B$5336,'Inst. by Framework &amp; Suppliers'!$A$2:$A$5720,$A828)</f>
        <v>0</v>
      </c>
      <c r="G828" s="882">
        <f>SUMIFS('Inst. by Framework &amp; Suppliers'!G$2:G$5720,'Inst. by Framework &amp; Suppliers'!$B$2:$B$5720,$B$2:$B$5336,'Inst. by Framework &amp; Suppliers'!$A$2:$A$5720,$A828)</f>
        <v>0</v>
      </c>
      <c r="H828" s="1444">
        <f>SUMIFS('Inst. by Framework &amp; Suppliers'!H$2:H$5720,'Inst. by Framework &amp; Suppliers'!$B$2:$B$5720,$B$2:$B$5336,'Inst. by Framework &amp; Suppliers'!$A$2:$A$5720,$A828)</f>
        <v>2140.7199999999993</v>
      </c>
      <c r="I828" s="1445">
        <f>SUMIFS('Inst. by Framework &amp; Suppliers'!I$2:I$5720,'Inst. by Framework &amp; Suppliers'!$B$2:$B$5720,$B$2:$B$5336,'Inst. by Framework &amp; Suppliers'!$A$2:$A$5720,$A828)</f>
        <v>7415.5700000000015</v>
      </c>
      <c r="J828" s="1446">
        <f>SUMIFS('Inst. by Framework &amp; Suppliers'!J$2:J$5720,'Inst. by Framework &amp; Suppliers'!$B$2:$B$5720,$B$2:$B$5336,'Inst. by Framework &amp; Suppliers'!$A$2:$A$5720,$A828)</f>
        <v>0</v>
      </c>
      <c r="K828" s="24">
        <f>SUMIFS('Inst. by Framework &amp; Suppliers'!K$2:K$5720,'Inst. by Framework &amp; Suppliers'!$B$2:$B$5720,$B$2:$B$5336,'Inst. by Framework &amp; Suppliers'!$A$2:$A$5720,$A828)</f>
        <v>0</v>
      </c>
      <c r="L828" s="23">
        <f t="shared" si="60"/>
        <v>0</v>
      </c>
      <c r="M828" s="1592">
        <f>SUMIFS('South West Spends'!$AH$1:$AH$5018,'South West Spends'!$A$1:$A$5018,'Institution by Framework Totals'!B828,'South West Spends'!$C$1:$C$5018,'Institution by Framework Totals'!A828)</f>
        <v>0</v>
      </c>
      <c r="N828" s="1592">
        <f t="shared" si="61"/>
        <v>0</v>
      </c>
      <c r="O828" s="1592">
        <f t="shared" si="62"/>
        <v>0</v>
      </c>
      <c r="P828" s="1592">
        <f t="shared" si="63"/>
        <v>0</v>
      </c>
      <c r="Q828" s="14">
        <f t="shared" si="64"/>
        <v>0</v>
      </c>
    </row>
    <row r="829" spans="1:17" x14ac:dyDescent="0.2">
      <c r="A829" s="26" t="s">
        <v>159</v>
      </c>
      <c r="B829" s="27" t="s">
        <v>82</v>
      </c>
      <c r="C829" s="141">
        <f>VLOOKUP(B829,'Admin Fees.'!$A$1:$C$46,2,FALSE)</f>
        <v>0.01</v>
      </c>
      <c r="D829" s="506">
        <f>SUMIFS('Inst. by Framework &amp; Suppliers'!$D$2:$D$5720,'Inst. by Framework &amp; Suppliers'!$A$2:$A$5720,$A829,'Inst. by Framework &amp; Suppliers'!$B$2:$B$5720,$B829)</f>
        <v>0</v>
      </c>
      <c r="E829" s="507">
        <f>SUMIFS('Inst. by Framework &amp; Suppliers'!$E$2:$E$5720,'Inst. by Framework &amp; Suppliers'!$A$2:$A$5720,$A829,'Inst. by Framework &amp; Suppliers'!$B$2:$B$5720,$B829)</f>
        <v>5097.3999999999996</v>
      </c>
      <c r="F829" s="507">
        <f>SUMIFS('Inst. by Framework &amp; Suppliers'!F$2:F$5720,'Inst. by Framework &amp; Suppliers'!$B$2:$B$5720,$B$2:$B$5336,'Inst. by Framework &amp; Suppliers'!$A$2:$A$5720,$A829)</f>
        <v>6429.2</v>
      </c>
      <c r="G829" s="882">
        <f>SUMIFS('Inst. by Framework &amp; Suppliers'!G$2:G$5720,'Inst. by Framework &amp; Suppliers'!$B$2:$B$5720,$B$2:$B$5336,'Inst. by Framework &amp; Suppliers'!$A$2:$A$5720,$A829)</f>
        <v>1873.58</v>
      </c>
      <c r="H829" s="1444">
        <f>SUMIFS('Inst. by Framework &amp; Suppliers'!H$2:H$5720,'Inst. by Framework &amp; Suppliers'!$B$2:$B$5720,$B$2:$B$5336,'Inst. by Framework &amp; Suppliers'!$A$2:$A$5720,$A829)</f>
        <v>3013.4</v>
      </c>
      <c r="I829" s="1445">
        <f>SUMIFS('Inst. by Framework &amp; Suppliers'!I$2:I$5720,'Inst. by Framework &amp; Suppliers'!$B$2:$B$5720,$B$2:$B$5336,'Inst. by Framework &amp; Suppliers'!$A$2:$A$5720,$A829)</f>
        <v>0</v>
      </c>
      <c r="J829" s="1446">
        <f>SUMIFS('Inst. by Framework &amp; Suppliers'!J$2:J$5720,'Inst. by Framework &amp; Suppliers'!$B$2:$B$5720,$B$2:$B$5336,'Inst. by Framework &amp; Suppliers'!$A$2:$A$5720,$A829)</f>
        <v>0</v>
      </c>
      <c r="K829" s="24">
        <f>SUMIFS('Inst. by Framework &amp; Suppliers'!K$2:K$5720,'Inst. by Framework &amp; Suppliers'!$B$2:$B$5720,$B$2:$B$5336,'Inst. by Framework &amp; Suppliers'!$A$2:$A$5720,$A829)</f>
        <v>0</v>
      </c>
      <c r="L829" s="23">
        <f t="shared" si="60"/>
        <v>0</v>
      </c>
      <c r="M829" s="1592">
        <f>SUMIFS('South West Spends'!$AH$1:$AH$5018,'South West Spends'!$A$1:$A$5018,'Institution by Framework Totals'!B829,'South West Spends'!$C$1:$C$5018,'Institution by Framework Totals'!A829)</f>
        <v>0</v>
      </c>
      <c r="N829" s="1592">
        <f t="shared" si="61"/>
        <v>0</v>
      </c>
      <c r="O829" s="1592">
        <f t="shared" si="62"/>
        <v>0</v>
      </c>
      <c r="P829" s="1592">
        <f t="shared" si="63"/>
        <v>0</v>
      </c>
      <c r="Q829" s="14">
        <f t="shared" si="64"/>
        <v>0</v>
      </c>
    </row>
    <row r="830" spans="1:17" x14ac:dyDescent="0.2">
      <c r="A830" s="26" t="s">
        <v>127</v>
      </c>
      <c r="B830" s="27" t="s">
        <v>82</v>
      </c>
      <c r="C830" s="141">
        <f>VLOOKUP(B830,'Admin Fees.'!$A$1:$C$46,2,FALSE)</f>
        <v>0.01</v>
      </c>
      <c r="D830" s="506">
        <f>SUMIFS('Inst. by Framework &amp; Suppliers'!$D$2:$D$5720,'Inst. by Framework &amp; Suppliers'!$A$2:$A$5720,$A830,'Inst. by Framework &amp; Suppliers'!$B$2:$B$5720,$B830)</f>
        <v>0</v>
      </c>
      <c r="E830" s="507">
        <f>SUMIFS('Inst. by Framework &amp; Suppliers'!$E$2:$E$5720,'Inst. by Framework &amp; Suppliers'!$A$2:$A$5720,$A830,'Inst. by Framework &amp; Suppliers'!$B$2:$B$5720,$B830)</f>
        <v>44691.513999999996</v>
      </c>
      <c r="F830" s="507">
        <f>SUMIFS('Inst. by Framework &amp; Suppliers'!F$2:F$5720,'Inst. by Framework &amp; Suppliers'!$B$2:$B$5720,$B$2:$B$5336,'Inst. by Framework &amp; Suppliers'!$A$2:$A$5720,$A830)</f>
        <v>57579.95</v>
      </c>
      <c r="G830" s="882">
        <f>SUMIFS('Inst. by Framework &amp; Suppliers'!G$2:G$5720,'Inst. by Framework &amp; Suppliers'!$B$2:$B$5720,$B$2:$B$5336,'Inst. by Framework &amp; Suppliers'!$A$2:$A$5720,$A830)</f>
        <v>63344.63</v>
      </c>
      <c r="H830" s="1444">
        <f>SUMIFS('Inst. by Framework &amp; Suppliers'!H$2:H$5720,'Inst. by Framework &amp; Suppliers'!$B$2:$B$5720,$B$2:$B$5336,'Inst. by Framework &amp; Suppliers'!$A$2:$A$5720,$A830)</f>
        <v>25466.98</v>
      </c>
      <c r="I830" s="1445">
        <f>SUMIFS('Inst. by Framework &amp; Suppliers'!I$2:I$5720,'Inst. by Framework &amp; Suppliers'!$B$2:$B$5720,$B$2:$B$5336,'Inst. by Framework &amp; Suppliers'!$A$2:$A$5720,$A830)</f>
        <v>5098.08</v>
      </c>
      <c r="J830" s="1446">
        <f>SUMIFS('Inst. by Framework &amp; Suppliers'!J$2:J$5720,'Inst. by Framework &amp; Suppliers'!$B$2:$B$5720,$B$2:$B$5336,'Inst. by Framework &amp; Suppliers'!$A$2:$A$5720,$A830)</f>
        <v>0</v>
      </c>
      <c r="K830" s="24">
        <f>SUMIFS('Inst. by Framework &amp; Suppliers'!K$2:K$5720,'Inst. by Framework &amp; Suppliers'!$B$2:$B$5720,$B$2:$B$5336,'Inst. by Framework &amp; Suppliers'!$A$2:$A$5720,$A830)</f>
        <v>0</v>
      </c>
      <c r="L830" s="23">
        <f t="shared" si="60"/>
        <v>0</v>
      </c>
      <c r="M830" s="1592">
        <f>SUMIFS('South West Spends'!$AH$1:$AH$5018,'South West Spends'!$A$1:$A$5018,'Institution by Framework Totals'!B830,'South West Spends'!$C$1:$C$5018,'Institution by Framework Totals'!A830)</f>
        <v>0</v>
      </c>
      <c r="N830" s="1592">
        <f t="shared" si="61"/>
        <v>0</v>
      </c>
      <c r="O830" s="1592">
        <f t="shared" si="62"/>
        <v>0</v>
      </c>
      <c r="P830" s="1592">
        <f t="shared" si="63"/>
        <v>0</v>
      </c>
      <c r="Q830" s="14">
        <f t="shared" si="64"/>
        <v>0</v>
      </c>
    </row>
    <row r="831" spans="1:17" x14ac:dyDescent="0.2">
      <c r="A831" s="26" t="s">
        <v>150</v>
      </c>
      <c r="B831" s="27" t="s">
        <v>82</v>
      </c>
      <c r="C831" s="141">
        <f>VLOOKUP(B831,'Admin Fees.'!$A$1:$C$46,2,FALSE)</f>
        <v>0.01</v>
      </c>
      <c r="D831" s="506">
        <f>SUMIFS('Inst. by Framework &amp; Suppliers'!$D$2:$D$5720,'Inst. by Framework &amp; Suppliers'!$A$2:$A$5720,$A831,'Inst. by Framework &amp; Suppliers'!$B$2:$B$5720,$B831)</f>
        <v>0</v>
      </c>
      <c r="E831" s="507">
        <f>SUMIFS('Inst. by Framework &amp; Suppliers'!$E$2:$E$5720,'Inst. by Framework &amp; Suppliers'!$A$2:$A$5720,$A831,'Inst. by Framework &amp; Suppliers'!$B$2:$B$5720,$B831)</f>
        <v>358.75</v>
      </c>
      <c r="F831" s="507">
        <f>SUMIFS('Inst. by Framework &amp; Suppliers'!F$2:F$5720,'Inst. by Framework &amp; Suppliers'!$B$2:$B$5720,$B$2:$B$5336,'Inst. by Framework &amp; Suppliers'!$A$2:$A$5720,$A831)</f>
        <v>468.15000000000003</v>
      </c>
      <c r="G831" s="882">
        <f>SUMIFS('Inst. by Framework &amp; Suppliers'!G$2:G$5720,'Inst. by Framework &amp; Suppliers'!$B$2:$B$5720,$B$2:$B$5336,'Inst. by Framework &amp; Suppliers'!$A$2:$A$5720,$A831)</f>
        <v>516.24</v>
      </c>
      <c r="H831" s="1444">
        <f>SUMIFS('Inst. by Framework &amp; Suppliers'!H$2:H$5720,'Inst. by Framework &amp; Suppliers'!$B$2:$B$5720,$B$2:$B$5336,'Inst. by Framework &amp; Suppliers'!$A$2:$A$5720,$A831)</f>
        <v>6682.619999999999</v>
      </c>
      <c r="I831" s="1445">
        <f>SUMIFS('Inst. by Framework &amp; Suppliers'!I$2:I$5720,'Inst. by Framework &amp; Suppliers'!$B$2:$B$5720,$B$2:$B$5336,'Inst. by Framework &amp; Suppliers'!$A$2:$A$5720,$A831)</f>
        <v>4069.2799999999997</v>
      </c>
      <c r="J831" s="1446">
        <f>SUMIFS('Inst. by Framework &amp; Suppliers'!J$2:J$5720,'Inst. by Framework &amp; Suppliers'!$B$2:$B$5720,$B$2:$B$5336,'Inst. by Framework &amp; Suppliers'!$A$2:$A$5720,$A831)</f>
        <v>0</v>
      </c>
      <c r="K831" s="24">
        <f>SUMIFS('Inst. by Framework &amp; Suppliers'!K$2:K$5720,'Inst. by Framework &amp; Suppliers'!$B$2:$B$5720,$B$2:$B$5336,'Inst. by Framework &amp; Suppliers'!$A$2:$A$5720,$A831)</f>
        <v>0</v>
      </c>
      <c r="L831" s="23">
        <f t="shared" si="60"/>
        <v>0</v>
      </c>
      <c r="M831" s="1592">
        <f>SUMIFS('South West Spends'!$AH$1:$AH$5018,'South West Spends'!$A$1:$A$5018,'Institution by Framework Totals'!B831,'South West Spends'!$C$1:$C$5018,'Institution by Framework Totals'!A831)</f>
        <v>0</v>
      </c>
      <c r="N831" s="1592">
        <f t="shared" si="61"/>
        <v>0</v>
      </c>
      <c r="O831" s="1592">
        <f t="shared" si="62"/>
        <v>0</v>
      </c>
      <c r="P831" s="1592">
        <f t="shared" si="63"/>
        <v>0</v>
      </c>
      <c r="Q831" s="14">
        <f t="shared" si="64"/>
        <v>0</v>
      </c>
    </row>
    <row r="832" spans="1:17" x14ac:dyDescent="0.2">
      <c r="A832" s="26" t="s">
        <v>128</v>
      </c>
      <c r="B832" s="27" t="s">
        <v>82</v>
      </c>
      <c r="C832" s="141">
        <f>VLOOKUP(B832,'Admin Fees.'!$A$1:$C$46,2,FALSE)</f>
        <v>0.01</v>
      </c>
      <c r="D832" s="506">
        <f>SUMIFS('Inst. by Framework &amp; Suppliers'!$D$2:$D$5720,'Inst. by Framework &amp; Suppliers'!$A$2:$A$5720,$A832,'Inst. by Framework &amp; Suppliers'!$B$2:$B$5720,$B832)</f>
        <v>0</v>
      </c>
      <c r="E832" s="507">
        <f>SUMIFS('Inst. by Framework &amp; Suppliers'!$E$2:$E$5720,'Inst. by Framework &amp; Suppliers'!$A$2:$A$5720,$A832,'Inst. by Framework &amp; Suppliers'!$B$2:$B$5720,$B832)</f>
        <v>1963.1800000000003</v>
      </c>
      <c r="F832" s="507">
        <f>SUMIFS('Inst. by Framework &amp; Suppliers'!F$2:F$5720,'Inst. by Framework &amp; Suppliers'!$B$2:$B$5720,$B$2:$B$5336,'Inst. by Framework &amp; Suppliers'!$A$2:$A$5720,$A832)</f>
        <v>3076.88</v>
      </c>
      <c r="G832" s="882">
        <f>SUMIFS('Inst. by Framework &amp; Suppliers'!G$2:G$5720,'Inst. by Framework &amp; Suppliers'!$B$2:$B$5720,$B$2:$B$5336,'Inst. by Framework &amp; Suppliers'!$A$2:$A$5720,$A832)</f>
        <v>1952.66</v>
      </c>
      <c r="H832" s="1444">
        <f>SUMIFS('Inst. by Framework &amp; Suppliers'!H$2:H$5720,'Inst. by Framework &amp; Suppliers'!$B$2:$B$5720,$B$2:$B$5336,'Inst. by Framework &amp; Suppliers'!$A$2:$A$5720,$A832)</f>
        <v>12.87</v>
      </c>
      <c r="I832" s="1445">
        <f>SUMIFS('Inst. by Framework &amp; Suppliers'!I$2:I$5720,'Inst. by Framework &amp; Suppliers'!$B$2:$B$5720,$B$2:$B$5336,'Inst. by Framework &amp; Suppliers'!$A$2:$A$5720,$A832)</f>
        <v>0</v>
      </c>
      <c r="J832" s="1446">
        <f>SUMIFS('Inst. by Framework &amp; Suppliers'!J$2:J$5720,'Inst. by Framework &amp; Suppliers'!$B$2:$B$5720,$B$2:$B$5336,'Inst. by Framework &amp; Suppliers'!$A$2:$A$5720,$A832)</f>
        <v>0</v>
      </c>
      <c r="K832" s="24">
        <f>SUMIFS('Inst. by Framework &amp; Suppliers'!K$2:K$5720,'Inst. by Framework &amp; Suppliers'!$B$2:$B$5720,$B$2:$B$5336,'Inst. by Framework &amp; Suppliers'!$A$2:$A$5720,$A832)</f>
        <v>0</v>
      </c>
      <c r="L832" s="23">
        <f t="shared" si="60"/>
        <v>0</v>
      </c>
      <c r="M832" s="1592">
        <f>SUMIFS('South West Spends'!$AH$1:$AH$5018,'South West Spends'!$A$1:$A$5018,'Institution by Framework Totals'!B832,'South West Spends'!$C$1:$C$5018,'Institution by Framework Totals'!A832)</f>
        <v>0</v>
      </c>
      <c r="N832" s="1592">
        <f t="shared" si="61"/>
        <v>0</v>
      </c>
      <c r="O832" s="1592">
        <f t="shared" si="62"/>
        <v>0</v>
      </c>
      <c r="P832" s="1592">
        <f t="shared" si="63"/>
        <v>0</v>
      </c>
      <c r="Q832" s="14">
        <f t="shared" si="64"/>
        <v>0</v>
      </c>
    </row>
    <row r="833" spans="1:17" x14ac:dyDescent="0.2">
      <c r="A833" s="192" t="s">
        <v>129</v>
      </c>
      <c r="B833" s="193" t="s">
        <v>82</v>
      </c>
      <c r="C833" s="141">
        <f>VLOOKUP(B833,'Admin Fees.'!$A$1:$C$46,2,FALSE)</f>
        <v>0.01</v>
      </c>
      <c r="D833" s="506">
        <f>SUMIFS('Inst. by Framework &amp; Suppliers'!$D$2:$D$5720,'Inst. by Framework &amp; Suppliers'!$A$2:$A$5720,$A833,'Inst. by Framework &amp; Suppliers'!$B$2:$B$5720,$B833)</f>
        <v>0</v>
      </c>
      <c r="E833" s="507">
        <f>SUMIFS('Inst. by Framework &amp; Suppliers'!$E$2:$E$5720,'Inst. by Framework &amp; Suppliers'!$A$2:$A$5720,$A833,'Inst. by Framework &amp; Suppliers'!$B$2:$B$5720,$B833)</f>
        <v>125.32000000000001</v>
      </c>
      <c r="F833" s="507">
        <f>SUMIFS('Inst. by Framework &amp; Suppliers'!F$2:F$5720,'Inst. by Framework &amp; Suppliers'!$B$2:$B$5720,$B$2:$B$5336,'Inst. by Framework &amp; Suppliers'!$A$2:$A$5720,$A833)</f>
        <v>15299.329999999998</v>
      </c>
      <c r="G833" s="882">
        <f>SUMIFS('Inst. by Framework &amp; Suppliers'!G$2:G$5720,'Inst. by Framework &amp; Suppliers'!$B$2:$B$5720,$B$2:$B$5336,'Inst. by Framework &amp; Suppliers'!$A$2:$A$5720,$A833)</f>
        <v>29682.61</v>
      </c>
      <c r="H833" s="1444">
        <f>SUMIFS('Inst. by Framework &amp; Suppliers'!H$2:H$5720,'Inst. by Framework &amp; Suppliers'!$B$2:$B$5720,$B$2:$B$5336,'Inst. by Framework &amp; Suppliers'!$A$2:$A$5720,$A833)</f>
        <v>16467.29</v>
      </c>
      <c r="I833" s="1445">
        <f>SUMIFS('Inst. by Framework &amp; Suppliers'!I$2:I$5720,'Inst. by Framework &amp; Suppliers'!$B$2:$B$5720,$B$2:$B$5336,'Inst. by Framework &amp; Suppliers'!$A$2:$A$5720,$A833)</f>
        <v>1768.81</v>
      </c>
      <c r="J833" s="1446">
        <f>SUMIFS('Inst. by Framework &amp; Suppliers'!J$2:J$5720,'Inst. by Framework &amp; Suppliers'!$B$2:$B$5720,$B$2:$B$5336,'Inst. by Framework &amp; Suppliers'!$A$2:$A$5720,$A833)</f>
        <v>0</v>
      </c>
      <c r="K833" s="24">
        <f>SUMIFS('Inst. by Framework &amp; Suppliers'!K$2:K$5720,'Inst. by Framework &amp; Suppliers'!$B$2:$B$5720,$B$2:$B$5336,'Inst. by Framework &amp; Suppliers'!$A$2:$A$5720,$A833)</f>
        <v>0</v>
      </c>
      <c r="L833" s="23">
        <f t="shared" si="60"/>
        <v>0</v>
      </c>
      <c r="M833" s="1592">
        <f>SUMIFS('South West Spends'!$AH$1:$AH$5018,'South West Spends'!$A$1:$A$5018,'Institution by Framework Totals'!B833,'South West Spends'!$C$1:$C$5018,'Institution by Framework Totals'!A833)</f>
        <v>0</v>
      </c>
      <c r="N833" s="1592">
        <f t="shared" si="61"/>
        <v>0</v>
      </c>
      <c r="O833" s="1592">
        <f t="shared" si="62"/>
        <v>0</v>
      </c>
      <c r="P833" s="1592">
        <f t="shared" si="63"/>
        <v>0</v>
      </c>
      <c r="Q833" s="14">
        <f t="shared" si="64"/>
        <v>0</v>
      </c>
    </row>
    <row r="834" spans="1:17" x14ac:dyDescent="0.2">
      <c r="A834" s="367" t="s">
        <v>162</v>
      </c>
      <c r="B834" s="368" t="s">
        <v>82</v>
      </c>
      <c r="C834" s="141">
        <f>VLOOKUP(B834,'Admin Fees.'!$A$1:$C$46,2,FALSE)</f>
        <v>0.01</v>
      </c>
      <c r="D834" s="506">
        <f>SUMIFS('Inst. by Framework &amp; Suppliers'!$D$2:$D$5720,'Inst. by Framework &amp; Suppliers'!$A$2:$A$5720,$A834,'Inst. by Framework &amp; Suppliers'!$B$2:$B$5720,$B834)</f>
        <v>0</v>
      </c>
      <c r="E834" s="507">
        <f>SUMIFS('Inst. by Framework &amp; Suppliers'!$E$2:$E$5720,'Inst. by Framework &amp; Suppliers'!$A$2:$A$5720,$A834,'Inst. by Framework &amp; Suppliers'!$B$2:$B$5720,$B834)</f>
        <v>27422.14</v>
      </c>
      <c r="F834" s="507">
        <f>SUMIFS('Inst. by Framework &amp; Suppliers'!F$2:F$5720,'Inst. by Framework &amp; Suppliers'!$B$2:$B$5720,$B$2:$B$5336,'Inst. by Framework &amp; Suppliers'!$A$2:$A$5720,$A834)</f>
        <v>41773.979999999996</v>
      </c>
      <c r="G834" s="882">
        <f>SUMIFS('Inst. by Framework &amp; Suppliers'!G$2:G$5720,'Inst. by Framework &amp; Suppliers'!$B$2:$B$5720,$B$2:$B$5336,'Inst. by Framework &amp; Suppliers'!$A$2:$A$5720,$A834)</f>
        <v>43469.418000000005</v>
      </c>
      <c r="H834" s="1444">
        <f>SUMIFS('Inst. by Framework &amp; Suppliers'!H$2:H$5720,'Inst. by Framework &amp; Suppliers'!$B$2:$B$5720,$B$2:$B$5336,'Inst. by Framework &amp; Suppliers'!$A$2:$A$5720,$A834)</f>
        <v>28568.295999999998</v>
      </c>
      <c r="I834" s="1445">
        <f>SUMIFS('Inst. by Framework &amp; Suppliers'!I$2:I$5720,'Inst. by Framework &amp; Suppliers'!$B$2:$B$5720,$B$2:$B$5336,'Inst. by Framework &amp; Suppliers'!$A$2:$A$5720,$A834)</f>
        <v>8513.7459999999992</v>
      </c>
      <c r="J834" s="1446">
        <f>SUMIFS('Inst. by Framework &amp; Suppliers'!J$2:J$5720,'Inst. by Framework &amp; Suppliers'!$B$2:$B$5720,$B$2:$B$5336,'Inst. by Framework &amp; Suppliers'!$A$2:$A$5720,$A834)</f>
        <v>0</v>
      </c>
      <c r="K834" s="24">
        <f>SUMIFS('Inst. by Framework &amp; Suppliers'!K$2:K$5720,'Inst. by Framework &amp; Suppliers'!$B$2:$B$5720,$B$2:$B$5336,'Inst. by Framework &amp; Suppliers'!$A$2:$A$5720,$A834)</f>
        <v>0</v>
      </c>
      <c r="L834" s="23">
        <f t="shared" si="60"/>
        <v>0</v>
      </c>
      <c r="M834" s="1592">
        <f>SUMIFS('South West Spends'!$AH$1:$AH$5018,'South West Spends'!$A$1:$A$5018,'Institution by Framework Totals'!B834,'South West Spends'!$C$1:$C$5018,'Institution by Framework Totals'!A834)</f>
        <v>0</v>
      </c>
      <c r="N834" s="1592">
        <f t="shared" si="61"/>
        <v>0</v>
      </c>
      <c r="O834" s="1592">
        <f t="shared" si="62"/>
        <v>0</v>
      </c>
      <c r="P834" s="1592">
        <f t="shared" si="63"/>
        <v>0</v>
      </c>
      <c r="Q834" s="14">
        <f t="shared" si="64"/>
        <v>0</v>
      </c>
    </row>
    <row r="835" spans="1:17" x14ac:dyDescent="0.2">
      <c r="A835" s="367" t="s">
        <v>130</v>
      </c>
      <c r="B835" s="368" t="s">
        <v>82</v>
      </c>
      <c r="C835" s="141">
        <f>VLOOKUP(B835,'Admin Fees.'!$A$1:$C$46,2,FALSE)</f>
        <v>0.01</v>
      </c>
      <c r="D835" s="506">
        <f>SUMIFS('Inst. by Framework &amp; Suppliers'!$D$2:$D$5720,'Inst. by Framework &amp; Suppliers'!$A$2:$A$5720,$A835,'Inst. by Framework &amp; Suppliers'!$B$2:$B$5720,$B835)</f>
        <v>0</v>
      </c>
      <c r="E835" s="507">
        <f>SUMIFS('Inst. by Framework &amp; Suppliers'!$E$2:$E$5720,'Inst. by Framework &amp; Suppliers'!$A$2:$A$5720,$A835,'Inst. by Framework &amp; Suppliers'!$B$2:$B$5720,$B835)</f>
        <v>0</v>
      </c>
      <c r="F835" s="507">
        <f>SUMIFS('Inst. by Framework &amp; Suppliers'!F$2:F$5720,'Inst. by Framework &amp; Suppliers'!$B$2:$B$5720,$B$2:$B$5336,'Inst. by Framework &amp; Suppliers'!$A$2:$A$5720,$A835)</f>
        <v>76.14</v>
      </c>
      <c r="G835" s="882">
        <f>SUMIFS('Inst. by Framework &amp; Suppliers'!G$2:G$5720,'Inst. by Framework &amp; Suppliers'!$B$2:$B$5720,$B$2:$B$5336,'Inst. by Framework &amp; Suppliers'!$A$2:$A$5720,$A835)</f>
        <v>45.89</v>
      </c>
      <c r="H835" s="1444">
        <f>SUMIFS('Inst. by Framework &amp; Suppliers'!H$2:H$5720,'Inst. by Framework &amp; Suppliers'!$B$2:$B$5720,$B$2:$B$5336,'Inst. by Framework &amp; Suppliers'!$A$2:$A$5720,$A835)</f>
        <v>77.55</v>
      </c>
      <c r="I835" s="1445">
        <f>SUMIFS('Inst. by Framework &amp; Suppliers'!I$2:I$5720,'Inst. by Framework &amp; Suppliers'!$B$2:$B$5720,$B$2:$B$5336,'Inst. by Framework &amp; Suppliers'!$A$2:$A$5720,$A835)</f>
        <v>57.77</v>
      </c>
      <c r="J835" s="1446">
        <f>SUMIFS('Inst. by Framework &amp; Suppliers'!J$2:J$5720,'Inst. by Framework &amp; Suppliers'!$B$2:$B$5720,$B$2:$B$5336,'Inst. by Framework &amp; Suppliers'!$A$2:$A$5720,$A835)</f>
        <v>0</v>
      </c>
      <c r="K835" s="24">
        <f>SUMIFS('Inst. by Framework &amp; Suppliers'!K$2:K$5720,'Inst. by Framework &amp; Suppliers'!$B$2:$B$5720,$B$2:$B$5336,'Inst. by Framework &amp; Suppliers'!$A$2:$A$5720,$A835)</f>
        <v>0</v>
      </c>
      <c r="L835" s="23">
        <f t="shared" ref="L835:L900" si="65">J835*1.35%</f>
        <v>0</v>
      </c>
      <c r="M835" s="1592">
        <f>SUMIFS('South West Spends'!$AH$1:$AH$5018,'South West Spends'!$A$1:$A$5018,'Institution by Framework Totals'!B835,'South West Spends'!$C$1:$C$5018,'Institution by Framework Totals'!A835)</f>
        <v>0</v>
      </c>
      <c r="N835" s="1592">
        <f t="shared" ref="N835:N900" si="66">M835*C835</f>
        <v>0</v>
      </c>
      <c r="O835" s="1592">
        <f t="shared" ref="O835:O900" si="67">K835-M835</f>
        <v>0</v>
      </c>
      <c r="P835" s="1592">
        <f t="shared" ref="P835:P900" si="68">O835*1.35%</f>
        <v>0</v>
      </c>
      <c r="Q835" s="14">
        <f t="shared" ref="Q835:Q900" si="69">P835+N835</f>
        <v>0</v>
      </c>
    </row>
    <row r="836" spans="1:17" x14ac:dyDescent="0.2">
      <c r="A836" s="367" t="s">
        <v>131</v>
      </c>
      <c r="B836" s="368" t="s">
        <v>82</v>
      </c>
      <c r="C836" s="141">
        <f>VLOOKUP(B836,'Admin Fees.'!$A$1:$C$46,2,FALSE)</f>
        <v>0.01</v>
      </c>
      <c r="D836" s="506">
        <f>SUMIFS('Inst. by Framework &amp; Suppliers'!$D$2:$D$5720,'Inst. by Framework &amp; Suppliers'!$A$2:$A$5720,$A836,'Inst. by Framework &amp; Suppliers'!$B$2:$B$5720,$B836)</f>
        <v>0</v>
      </c>
      <c r="E836" s="507">
        <f>SUMIFS('Inst. by Framework &amp; Suppliers'!$E$2:$E$5720,'Inst. by Framework &amp; Suppliers'!$A$2:$A$5720,$A836,'Inst. by Framework &amp; Suppliers'!$B$2:$B$5720,$B836)</f>
        <v>13121.060000000001</v>
      </c>
      <c r="F836" s="507">
        <f>SUMIFS('Inst. by Framework &amp; Suppliers'!F$2:F$5720,'Inst. by Framework &amp; Suppliers'!$B$2:$B$5720,$B$2:$B$5336,'Inst. by Framework &amp; Suppliers'!$A$2:$A$5720,$A836)</f>
        <v>37323.97</v>
      </c>
      <c r="G836" s="882">
        <f>SUMIFS('Inst. by Framework &amp; Suppliers'!G$2:G$5720,'Inst. by Framework &amp; Suppliers'!$B$2:$B$5720,$B$2:$B$5336,'Inst. by Framework &amp; Suppliers'!$A$2:$A$5720,$A836)</f>
        <v>40141.379999999997</v>
      </c>
      <c r="H836" s="1444">
        <f>SUMIFS('Inst. by Framework &amp; Suppliers'!H$2:H$5720,'Inst. by Framework &amp; Suppliers'!$B$2:$B$5720,$B$2:$B$5336,'Inst. by Framework &amp; Suppliers'!$A$2:$A$5720,$A836)</f>
        <v>40850.11</v>
      </c>
      <c r="I836" s="1445">
        <f>SUMIFS('Inst. by Framework &amp; Suppliers'!I$2:I$5720,'Inst. by Framework &amp; Suppliers'!$B$2:$B$5720,$B$2:$B$5336,'Inst. by Framework &amp; Suppliers'!$A$2:$A$5720,$A836)</f>
        <v>17733.809999999998</v>
      </c>
      <c r="J836" s="1446">
        <f>SUMIFS('Inst. by Framework &amp; Suppliers'!J$2:J$5720,'Inst. by Framework &amp; Suppliers'!$B$2:$B$5720,$B$2:$B$5336,'Inst. by Framework &amp; Suppliers'!$A$2:$A$5720,$A836)</f>
        <v>0</v>
      </c>
      <c r="K836" s="24">
        <f>SUMIFS('Inst. by Framework &amp; Suppliers'!K$2:K$5720,'Inst. by Framework &amp; Suppliers'!$B$2:$B$5720,$B$2:$B$5336,'Inst. by Framework &amp; Suppliers'!$A$2:$A$5720,$A836)</f>
        <v>0</v>
      </c>
      <c r="L836" s="23">
        <f t="shared" si="65"/>
        <v>0</v>
      </c>
      <c r="M836" s="1592">
        <f>SUMIFS('South West Spends'!$AH$1:$AH$5018,'South West Spends'!$A$1:$A$5018,'Institution by Framework Totals'!B836,'South West Spends'!$C$1:$C$5018,'Institution by Framework Totals'!A836)</f>
        <v>0</v>
      </c>
      <c r="N836" s="1592">
        <f t="shared" si="66"/>
        <v>0</v>
      </c>
      <c r="O836" s="1592">
        <f t="shared" si="67"/>
        <v>0</v>
      </c>
      <c r="P836" s="1592">
        <f t="shared" si="68"/>
        <v>0</v>
      </c>
      <c r="Q836" s="14">
        <f t="shared" si="69"/>
        <v>0</v>
      </c>
    </row>
    <row r="837" spans="1:17" x14ac:dyDescent="0.2">
      <c r="A837" s="657" t="s">
        <v>226</v>
      </c>
      <c r="B837" s="368" t="s">
        <v>82</v>
      </c>
      <c r="C837" s="141">
        <f>VLOOKUP(B837,'Admin Fees.'!$A$1:$C$46,2,FALSE)</f>
        <v>0.01</v>
      </c>
      <c r="D837" s="506">
        <f>SUMIFS('Inst. by Framework &amp; Suppliers'!$D$2:$D$5720,'Inst. by Framework &amp; Suppliers'!$A$2:$A$5720,$A837,'Inst. by Framework &amp; Suppliers'!$B$2:$B$5720,$B837)</f>
        <v>0</v>
      </c>
      <c r="E837" s="507">
        <f>SUMIFS('Inst. by Framework &amp; Suppliers'!$E$2:$E$5720,'Inst. by Framework &amp; Suppliers'!$A$2:$A$5720,$A837,'Inst. by Framework &amp; Suppliers'!$B$2:$B$5720,$B837)</f>
        <v>0</v>
      </c>
      <c r="F837" s="507">
        <f>SUMIFS('Inst. by Framework &amp; Suppliers'!F$2:F$5720,'Inst. by Framework &amp; Suppliers'!$B$2:$B$5720,$B$2:$B$5336,'Inst. by Framework &amp; Suppliers'!$A$2:$A$5720,$A837)</f>
        <v>0</v>
      </c>
      <c r="G837" s="882">
        <f>SUMIFS('Inst. by Framework &amp; Suppliers'!G$2:G$5720,'Inst. by Framework &amp; Suppliers'!$B$2:$B$5720,$B$2:$B$5336,'Inst. by Framework &amp; Suppliers'!$A$2:$A$5720,$A837)</f>
        <v>0</v>
      </c>
      <c r="H837" s="1444">
        <f>SUMIFS('Inst. by Framework &amp; Suppliers'!H$2:H$5720,'Inst. by Framework &amp; Suppliers'!$B$2:$B$5720,$B$2:$B$5336,'Inst. by Framework &amp; Suppliers'!$A$2:$A$5720,$A837)</f>
        <v>1265.76</v>
      </c>
      <c r="I837" s="1445">
        <f>SUMIFS('Inst. by Framework &amp; Suppliers'!I$2:I$5720,'Inst. by Framework &amp; Suppliers'!$B$2:$B$5720,$B$2:$B$5336,'Inst. by Framework &amp; Suppliers'!$A$2:$A$5720,$A837)</f>
        <v>1616.98</v>
      </c>
      <c r="J837" s="1446">
        <f>SUMIFS('Inst. by Framework &amp; Suppliers'!J$2:J$5720,'Inst. by Framework &amp; Suppliers'!$B$2:$B$5720,$B$2:$B$5336,'Inst. by Framework &amp; Suppliers'!$A$2:$A$5720,$A837)</f>
        <v>0</v>
      </c>
      <c r="K837" s="24">
        <f>SUMIFS('Inst. by Framework &amp; Suppliers'!K$2:K$5720,'Inst. by Framework &amp; Suppliers'!$B$2:$B$5720,$B$2:$B$5336,'Inst. by Framework &amp; Suppliers'!$A$2:$A$5720,$A837)</f>
        <v>0</v>
      </c>
      <c r="L837" s="23">
        <f t="shared" si="65"/>
        <v>0</v>
      </c>
      <c r="M837" s="1592">
        <f>SUMIFS('South West Spends'!$AH$1:$AH$5018,'South West Spends'!$A$1:$A$5018,'Institution by Framework Totals'!B837,'South West Spends'!$C$1:$C$5018,'Institution by Framework Totals'!A837)</f>
        <v>0</v>
      </c>
      <c r="N837" s="1592">
        <f t="shared" si="66"/>
        <v>0</v>
      </c>
      <c r="O837" s="1592">
        <f t="shared" si="67"/>
        <v>0</v>
      </c>
      <c r="P837" s="1592">
        <f t="shared" si="68"/>
        <v>0</v>
      </c>
      <c r="Q837" s="14">
        <f t="shared" si="69"/>
        <v>0</v>
      </c>
    </row>
    <row r="838" spans="1:17" x14ac:dyDescent="0.2">
      <c r="A838" s="367" t="s">
        <v>132</v>
      </c>
      <c r="B838" s="368" t="s">
        <v>82</v>
      </c>
      <c r="C838" s="141">
        <f>VLOOKUP(B838,'Admin Fees.'!$A$1:$C$46,2,FALSE)</f>
        <v>0.01</v>
      </c>
      <c r="D838" s="506">
        <f>SUMIFS('Inst. by Framework &amp; Suppliers'!$D$2:$D$5720,'Inst. by Framework &amp; Suppliers'!$A$2:$A$5720,$A838,'Inst. by Framework &amp; Suppliers'!$B$2:$B$5720,$B838)</f>
        <v>0</v>
      </c>
      <c r="E838" s="507">
        <f>SUMIFS('Inst. by Framework &amp; Suppliers'!$E$2:$E$5720,'Inst. by Framework &amp; Suppliers'!$A$2:$A$5720,$A838,'Inst. by Framework &amp; Suppliers'!$B$2:$B$5720,$B838)</f>
        <v>76.319999999999993</v>
      </c>
      <c r="F838" s="507">
        <f>SUMIFS('Inst. by Framework &amp; Suppliers'!F$2:F$5720,'Inst. by Framework &amp; Suppliers'!$B$2:$B$5720,$B$2:$B$5336,'Inst. by Framework &amp; Suppliers'!$A$2:$A$5720,$A838)</f>
        <v>1646.19</v>
      </c>
      <c r="G838" s="882">
        <f>SUMIFS('Inst. by Framework &amp; Suppliers'!G$2:G$5720,'Inst. by Framework &amp; Suppliers'!$B$2:$B$5720,$B$2:$B$5336,'Inst. by Framework &amp; Suppliers'!$A$2:$A$5720,$A838)</f>
        <v>2626.84</v>
      </c>
      <c r="H838" s="1444">
        <f>SUMIFS('Inst. by Framework &amp; Suppliers'!H$2:H$5720,'Inst. by Framework &amp; Suppliers'!$B$2:$B$5720,$B$2:$B$5336,'Inst. by Framework &amp; Suppliers'!$A$2:$A$5720,$A838)</f>
        <v>1453.71</v>
      </c>
      <c r="I838" s="1445">
        <f>SUMIFS('Inst. by Framework &amp; Suppliers'!I$2:I$5720,'Inst. by Framework &amp; Suppliers'!$B$2:$B$5720,$B$2:$B$5336,'Inst. by Framework &amp; Suppliers'!$A$2:$A$5720,$A838)</f>
        <v>0</v>
      </c>
      <c r="J838" s="1446">
        <f>SUMIFS('Inst. by Framework &amp; Suppliers'!J$2:J$5720,'Inst. by Framework &amp; Suppliers'!$B$2:$B$5720,$B$2:$B$5336,'Inst. by Framework &amp; Suppliers'!$A$2:$A$5720,$A838)</f>
        <v>0</v>
      </c>
      <c r="K838" s="24">
        <f>SUMIFS('Inst. by Framework &amp; Suppliers'!K$2:K$5720,'Inst. by Framework &amp; Suppliers'!$B$2:$B$5720,$B$2:$B$5336,'Inst. by Framework &amp; Suppliers'!$A$2:$A$5720,$A838)</f>
        <v>0</v>
      </c>
      <c r="L838" s="23">
        <f t="shared" si="65"/>
        <v>0</v>
      </c>
      <c r="M838" s="1592">
        <f>SUMIFS('South West Spends'!$AH$1:$AH$5018,'South West Spends'!$A$1:$A$5018,'Institution by Framework Totals'!B838,'South West Spends'!$C$1:$C$5018,'Institution by Framework Totals'!A838)</f>
        <v>0</v>
      </c>
      <c r="N838" s="1592">
        <f t="shared" si="66"/>
        <v>0</v>
      </c>
      <c r="O838" s="1592">
        <f t="shared" si="67"/>
        <v>0</v>
      </c>
      <c r="P838" s="1592">
        <f t="shared" si="68"/>
        <v>0</v>
      </c>
      <c r="Q838" s="14">
        <f t="shared" si="69"/>
        <v>0</v>
      </c>
    </row>
    <row r="839" spans="1:17" x14ac:dyDescent="0.2">
      <c r="A839" s="367" t="s">
        <v>133</v>
      </c>
      <c r="B839" s="368" t="s">
        <v>82</v>
      </c>
      <c r="C839" s="141">
        <f>VLOOKUP(B839,'Admin Fees.'!$A$1:$C$46,2,FALSE)</f>
        <v>0.01</v>
      </c>
      <c r="D839" s="506">
        <f>SUMIFS('Inst. by Framework &amp; Suppliers'!$D$2:$D$5720,'Inst. by Framework &amp; Suppliers'!$A$2:$A$5720,$A839,'Inst. by Framework &amp; Suppliers'!$B$2:$B$5720,$B839)</f>
        <v>0</v>
      </c>
      <c r="E839" s="507">
        <f>SUMIFS('Inst. by Framework &amp; Suppliers'!$E$2:$E$5720,'Inst. by Framework &amp; Suppliers'!$A$2:$A$5720,$A839,'Inst. by Framework &amp; Suppliers'!$B$2:$B$5720,$B839)</f>
        <v>281.52</v>
      </c>
      <c r="F839" s="507">
        <f>SUMIFS('Inst. by Framework &amp; Suppliers'!F$2:F$5720,'Inst. by Framework &amp; Suppliers'!$B$2:$B$5720,$B$2:$B$5336,'Inst. by Framework &amp; Suppliers'!$A$2:$A$5720,$A839)</f>
        <v>581.71</v>
      </c>
      <c r="G839" s="882">
        <f>SUMIFS('Inst. by Framework &amp; Suppliers'!G$2:G$5720,'Inst. by Framework &amp; Suppliers'!$B$2:$B$5720,$B$2:$B$5336,'Inst. by Framework &amp; Suppliers'!$A$2:$A$5720,$A839)</f>
        <v>591.1</v>
      </c>
      <c r="H839" s="1444">
        <f>SUMIFS('Inst. by Framework &amp; Suppliers'!H$2:H$5720,'Inst. by Framework &amp; Suppliers'!$B$2:$B$5720,$B$2:$B$5336,'Inst. by Framework &amp; Suppliers'!$A$2:$A$5720,$A839)</f>
        <v>498.74</v>
      </c>
      <c r="I839" s="1445">
        <f>SUMIFS('Inst. by Framework &amp; Suppliers'!I$2:I$5720,'Inst. by Framework &amp; Suppliers'!$B$2:$B$5720,$B$2:$B$5336,'Inst. by Framework &amp; Suppliers'!$A$2:$A$5720,$A839)</f>
        <v>233.03999999999996</v>
      </c>
      <c r="J839" s="1446">
        <f>SUMIFS('Inst. by Framework &amp; Suppliers'!J$2:J$5720,'Inst. by Framework &amp; Suppliers'!$B$2:$B$5720,$B$2:$B$5336,'Inst. by Framework &amp; Suppliers'!$A$2:$A$5720,$A839)</f>
        <v>0</v>
      </c>
      <c r="K839" s="24">
        <f>SUMIFS('Inst. by Framework &amp; Suppliers'!K$2:K$5720,'Inst. by Framework &amp; Suppliers'!$B$2:$B$5720,$B$2:$B$5336,'Inst. by Framework &amp; Suppliers'!$A$2:$A$5720,$A839)</f>
        <v>0</v>
      </c>
      <c r="L839" s="23">
        <f t="shared" si="65"/>
        <v>0</v>
      </c>
      <c r="M839" s="1592">
        <f>SUMIFS('South West Spends'!$AH$1:$AH$5018,'South West Spends'!$A$1:$A$5018,'Institution by Framework Totals'!B839,'South West Spends'!$C$1:$C$5018,'Institution by Framework Totals'!A839)</f>
        <v>0</v>
      </c>
      <c r="N839" s="1592">
        <f t="shared" si="66"/>
        <v>0</v>
      </c>
      <c r="O839" s="1592">
        <f t="shared" si="67"/>
        <v>0</v>
      </c>
      <c r="P839" s="1592">
        <f t="shared" si="68"/>
        <v>0</v>
      </c>
      <c r="Q839" s="14">
        <f t="shared" si="69"/>
        <v>0</v>
      </c>
    </row>
    <row r="840" spans="1:17" x14ac:dyDescent="0.2">
      <c r="A840" s="367" t="s">
        <v>134</v>
      </c>
      <c r="B840" s="368" t="s">
        <v>82</v>
      </c>
      <c r="C840" s="141">
        <f>VLOOKUP(B840,'Admin Fees.'!$A$1:$C$46,2,FALSE)</f>
        <v>0.01</v>
      </c>
      <c r="D840" s="506">
        <f>SUMIFS('Inst. by Framework &amp; Suppliers'!$D$2:$D$5720,'Inst. by Framework &amp; Suppliers'!$A$2:$A$5720,$A840,'Inst. by Framework &amp; Suppliers'!$B$2:$B$5720,$B840)</f>
        <v>0</v>
      </c>
      <c r="E840" s="507">
        <f>SUMIFS('Inst. by Framework &amp; Suppliers'!$E$2:$E$5720,'Inst. by Framework &amp; Suppliers'!$A$2:$A$5720,$A840,'Inst. by Framework &amp; Suppliers'!$B$2:$B$5720,$B840)</f>
        <v>37840.81</v>
      </c>
      <c r="F840" s="507">
        <f>SUMIFS('Inst. by Framework &amp; Suppliers'!F$2:F$5720,'Inst. by Framework &amp; Suppliers'!$B$2:$B$5720,$B$2:$B$5336,'Inst. by Framework &amp; Suppliers'!$A$2:$A$5720,$A840)</f>
        <v>40401.81</v>
      </c>
      <c r="G840" s="882">
        <f>SUMIFS('Inst. by Framework &amp; Suppliers'!G$2:G$5720,'Inst. by Framework &amp; Suppliers'!$B$2:$B$5720,$B$2:$B$5336,'Inst. by Framework &amp; Suppliers'!$A$2:$A$5720,$A840)</f>
        <v>29320.15</v>
      </c>
      <c r="H840" s="1444">
        <f>SUMIFS('Inst. by Framework &amp; Suppliers'!H$2:H$5720,'Inst. by Framework &amp; Suppliers'!$B$2:$B$5720,$B$2:$B$5336,'Inst. by Framework &amp; Suppliers'!$A$2:$A$5720,$A840)</f>
        <v>18683.62</v>
      </c>
      <c r="I840" s="1445">
        <f>SUMIFS('Inst. by Framework &amp; Suppliers'!I$2:I$5720,'Inst. by Framework &amp; Suppliers'!$B$2:$B$5720,$B$2:$B$5336,'Inst. by Framework &amp; Suppliers'!$A$2:$A$5720,$A840)</f>
        <v>0</v>
      </c>
      <c r="J840" s="1446">
        <f>SUMIFS('Inst. by Framework &amp; Suppliers'!J$2:J$5720,'Inst. by Framework &amp; Suppliers'!$B$2:$B$5720,$B$2:$B$5336,'Inst. by Framework &amp; Suppliers'!$A$2:$A$5720,$A840)</f>
        <v>0</v>
      </c>
      <c r="K840" s="24">
        <f>SUMIFS('Inst. by Framework &amp; Suppliers'!K$2:K$5720,'Inst. by Framework &amp; Suppliers'!$B$2:$B$5720,$B$2:$B$5336,'Inst. by Framework &amp; Suppliers'!$A$2:$A$5720,$A840)</f>
        <v>0</v>
      </c>
      <c r="L840" s="23">
        <f t="shared" si="65"/>
        <v>0</v>
      </c>
      <c r="M840" s="1592">
        <f>SUMIFS('South West Spends'!$AH$1:$AH$5018,'South West Spends'!$A$1:$A$5018,'Institution by Framework Totals'!B840,'South West Spends'!$C$1:$C$5018,'Institution by Framework Totals'!A840)</f>
        <v>0</v>
      </c>
      <c r="N840" s="1592">
        <f t="shared" si="66"/>
        <v>0</v>
      </c>
      <c r="O840" s="1592">
        <f t="shared" si="67"/>
        <v>0</v>
      </c>
      <c r="P840" s="1592">
        <f t="shared" si="68"/>
        <v>0</v>
      </c>
      <c r="Q840" s="14">
        <f t="shared" si="69"/>
        <v>0</v>
      </c>
    </row>
    <row r="841" spans="1:17" x14ac:dyDescent="0.2">
      <c r="A841" s="192" t="s">
        <v>135</v>
      </c>
      <c r="B841" s="193" t="s">
        <v>82</v>
      </c>
      <c r="C841" s="141">
        <f>VLOOKUP(B841,'Admin Fees.'!$A$1:$C$46,2,FALSE)</f>
        <v>0.01</v>
      </c>
      <c r="D841" s="506">
        <f>SUMIFS('Inst. by Framework &amp; Suppliers'!$D$2:$D$5720,'Inst. by Framework &amp; Suppliers'!$A$2:$A$5720,$A841,'Inst. by Framework &amp; Suppliers'!$B$2:$B$5720,$B841)</f>
        <v>0</v>
      </c>
      <c r="E841" s="507">
        <f>SUMIFS('Inst. by Framework &amp; Suppliers'!$E$2:$E$5720,'Inst. by Framework &amp; Suppliers'!$A$2:$A$5720,$A841,'Inst. by Framework &amp; Suppliers'!$B$2:$B$5720,$B841)</f>
        <v>30570.67</v>
      </c>
      <c r="F841" s="507">
        <f>SUMIFS('Inst. by Framework &amp; Suppliers'!F$2:F$5720,'Inst. by Framework &amp; Suppliers'!$B$2:$B$5720,$B$2:$B$5336,'Inst. by Framework &amp; Suppliers'!$A$2:$A$5720,$A841)</f>
        <v>61201.979999999996</v>
      </c>
      <c r="G841" s="882">
        <f>SUMIFS('Inst. by Framework &amp; Suppliers'!G$2:G$5720,'Inst. by Framework &amp; Suppliers'!$B$2:$B$5720,$B$2:$B$5336,'Inst. by Framework &amp; Suppliers'!$A$2:$A$5720,$A841)</f>
        <v>64913.33</v>
      </c>
      <c r="H841" s="1444">
        <f>SUMIFS('Inst. by Framework &amp; Suppliers'!H$2:H$5720,'Inst. by Framework &amp; Suppliers'!$B$2:$B$5720,$B$2:$B$5336,'Inst. by Framework &amp; Suppliers'!$A$2:$A$5720,$A841)</f>
        <v>9026.93</v>
      </c>
      <c r="I841" s="1445">
        <f>SUMIFS('Inst. by Framework &amp; Suppliers'!I$2:I$5720,'Inst. by Framework &amp; Suppliers'!$B$2:$B$5720,$B$2:$B$5336,'Inst. by Framework &amp; Suppliers'!$A$2:$A$5720,$A841)</f>
        <v>31.47</v>
      </c>
      <c r="J841" s="1446">
        <f>SUMIFS('Inst. by Framework &amp; Suppliers'!J$2:J$5720,'Inst. by Framework &amp; Suppliers'!$B$2:$B$5720,$B$2:$B$5336,'Inst. by Framework &amp; Suppliers'!$A$2:$A$5720,$A841)</f>
        <v>0</v>
      </c>
      <c r="K841" s="24">
        <f>SUMIFS('Inst. by Framework &amp; Suppliers'!K$2:K$5720,'Inst. by Framework &amp; Suppliers'!$B$2:$B$5720,$B$2:$B$5336,'Inst. by Framework &amp; Suppliers'!$A$2:$A$5720,$A841)</f>
        <v>0</v>
      </c>
      <c r="L841" s="23">
        <f t="shared" si="65"/>
        <v>0</v>
      </c>
      <c r="M841" s="1592">
        <f>SUMIFS('South West Spends'!$AH$1:$AH$5018,'South West Spends'!$A$1:$A$5018,'Institution by Framework Totals'!B841,'South West Spends'!$C$1:$C$5018,'Institution by Framework Totals'!A841)</f>
        <v>0</v>
      </c>
      <c r="N841" s="1592">
        <f t="shared" si="66"/>
        <v>0</v>
      </c>
      <c r="O841" s="1592">
        <f t="shared" si="67"/>
        <v>0</v>
      </c>
      <c r="P841" s="1592">
        <f t="shared" si="68"/>
        <v>0</v>
      </c>
      <c r="Q841" s="14">
        <f t="shared" si="69"/>
        <v>0</v>
      </c>
    </row>
    <row r="842" spans="1:17" x14ac:dyDescent="0.2">
      <c r="A842" s="192" t="s">
        <v>155</v>
      </c>
      <c r="B842" s="193" t="s">
        <v>82</v>
      </c>
      <c r="C842" s="141">
        <f>VLOOKUP(B842,'Admin Fees.'!$A$1:$C$46,2,FALSE)</f>
        <v>0.01</v>
      </c>
      <c r="D842" s="506">
        <f>SUMIFS('Inst. by Framework &amp; Suppliers'!$D$2:$D$5720,'Inst. by Framework &amp; Suppliers'!$A$2:$A$5720,$A842,'Inst. by Framework &amp; Suppliers'!$B$2:$B$5720,$B842)</f>
        <v>0</v>
      </c>
      <c r="E842" s="507">
        <f>SUMIFS('Inst. by Framework &amp; Suppliers'!$E$2:$E$5720,'Inst. by Framework &amp; Suppliers'!$A$2:$A$5720,$A842,'Inst. by Framework &amp; Suppliers'!$B$2:$B$5720,$B842)</f>
        <v>0</v>
      </c>
      <c r="F842" s="507">
        <f>SUMIFS('Inst. by Framework &amp; Suppliers'!F$2:F$5720,'Inst. by Framework &amp; Suppliers'!$B$2:$B$5720,$B$2:$B$5336,'Inst. by Framework &amp; Suppliers'!$A$2:$A$5720,$A842)</f>
        <v>163.66</v>
      </c>
      <c r="G842" s="882">
        <f>SUMIFS('Inst. by Framework &amp; Suppliers'!G$2:G$5720,'Inst. by Framework &amp; Suppliers'!$B$2:$B$5720,$B$2:$B$5336,'Inst. by Framework &amp; Suppliers'!$A$2:$A$5720,$A842)</f>
        <v>1457.5</v>
      </c>
      <c r="H842" s="1444">
        <f>SUMIFS('Inst. by Framework &amp; Suppliers'!H$2:H$5720,'Inst. by Framework &amp; Suppliers'!$B$2:$B$5720,$B$2:$B$5336,'Inst. by Framework &amp; Suppliers'!$A$2:$A$5720,$A842)</f>
        <v>614.04000000000008</v>
      </c>
      <c r="I842" s="1445">
        <f>SUMIFS('Inst. by Framework &amp; Suppliers'!I$2:I$5720,'Inst. by Framework &amp; Suppliers'!$B$2:$B$5720,$B$2:$B$5336,'Inst. by Framework &amp; Suppliers'!$A$2:$A$5720,$A842)</f>
        <v>567.29999999999995</v>
      </c>
      <c r="J842" s="1446">
        <f>SUMIFS('Inst. by Framework &amp; Suppliers'!J$2:J$5720,'Inst. by Framework &amp; Suppliers'!$B$2:$B$5720,$B$2:$B$5336,'Inst. by Framework &amp; Suppliers'!$A$2:$A$5720,$A842)</f>
        <v>0</v>
      </c>
      <c r="K842" s="24">
        <f>SUMIFS('Inst. by Framework &amp; Suppliers'!K$2:K$5720,'Inst. by Framework &amp; Suppliers'!$B$2:$B$5720,$B$2:$B$5336,'Inst. by Framework &amp; Suppliers'!$A$2:$A$5720,$A842)</f>
        <v>0</v>
      </c>
      <c r="L842" s="23">
        <f t="shared" si="65"/>
        <v>0</v>
      </c>
      <c r="M842" s="1592">
        <f>SUMIFS('South West Spends'!$AH$1:$AH$5018,'South West Spends'!$A$1:$A$5018,'Institution by Framework Totals'!B842,'South West Spends'!$C$1:$C$5018,'Institution by Framework Totals'!A842)</f>
        <v>0</v>
      </c>
      <c r="N842" s="1592">
        <f t="shared" si="66"/>
        <v>0</v>
      </c>
      <c r="O842" s="1592">
        <f t="shared" si="67"/>
        <v>0</v>
      </c>
      <c r="P842" s="1592">
        <f t="shared" si="68"/>
        <v>0</v>
      </c>
      <c r="Q842" s="14">
        <f t="shared" si="69"/>
        <v>0</v>
      </c>
    </row>
    <row r="843" spans="1:17" x14ac:dyDescent="0.2">
      <c r="A843" s="192" t="s">
        <v>136</v>
      </c>
      <c r="B843" s="193" t="s">
        <v>82</v>
      </c>
      <c r="C843" s="141">
        <f>VLOOKUP(B843,'Admin Fees.'!$A$1:$C$46,2,FALSE)</f>
        <v>0.01</v>
      </c>
      <c r="D843" s="506">
        <f>SUMIFS('Inst. by Framework &amp; Suppliers'!$D$2:$D$5720,'Inst. by Framework &amp; Suppliers'!$A$2:$A$5720,$A843,'Inst. by Framework &amp; Suppliers'!$B$2:$B$5720,$B843)</f>
        <v>0</v>
      </c>
      <c r="E843" s="507">
        <f>SUMIFS('Inst. by Framework &amp; Suppliers'!$E$2:$E$5720,'Inst. by Framework &amp; Suppliers'!$A$2:$A$5720,$A843,'Inst. by Framework &amp; Suppliers'!$B$2:$B$5720,$B843)</f>
        <v>1681.94</v>
      </c>
      <c r="F843" s="507">
        <f>SUMIFS('Inst. by Framework &amp; Suppliers'!F$2:F$5720,'Inst. by Framework &amp; Suppliers'!$B$2:$B$5720,$B$2:$B$5336,'Inst. by Framework &amp; Suppliers'!$A$2:$A$5720,$A843)</f>
        <v>105.89</v>
      </c>
      <c r="G843" s="882">
        <f>SUMIFS('Inst. by Framework &amp; Suppliers'!G$2:G$5720,'Inst. by Framework &amp; Suppliers'!$B$2:$B$5720,$B$2:$B$5336,'Inst. by Framework &amp; Suppliers'!$A$2:$A$5720,$A843)</f>
        <v>0</v>
      </c>
      <c r="H843" s="1444">
        <f>SUMIFS('Inst. by Framework &amp; Suppliers'!H$2:H$5720,'Inst. by Framework &amp; Suppliers'!$B$2:$B$5720,$B$2:$B$5336,'Inst. by Framework &amp; Suppliers'!$A$2:$A$5720,$A843)</f>
        <v>0</v>
      </c>
      <c r="I843" s="1445">
        <f>SUMIFS('Inst. by Framework &amp; Suppliers'!I$2:I$5720,'Inst. by Framework &amp; Suppliers'!$B$2:$B$5720,$B$2:$B$5336,'Inst. by Framework &amp; Suppliers'!$A$2:$A$5720,$A843)</f>
        <v>0</v>
      </c>
      <c r="J843" s="1446">
        <f>SUMIFS('Inst. by Framework &amp; Suppliers'!J$2:J$5720,'Inst. by Framework &amp; Suppliers'!$B$2:$B$5720,$B$2:$B$5336,'Inst. by Framework &amp; Suppliers'!$A$2:$A$5720,$A843)</f>
        <v>0</v>
      </c>
      <c r="K843" s="24">
        <f>SUMIFS('Inst. by Framework &amp; Suppliers'!K$2:K$5720,'Inst. by Framework &amp; Suppliers'!$B$2:$B$5720,$B$2:$B$5336,'Inst. by Framework &amp; Suppliers'!$A$2:$A$5720,$A843)</f>
        <v>0</v>
      </c>
      <c r="L843" s="23">
        <f t="shared" si="65"/>
        <v>0</v>
      </c>
      <c r="M843" s="1592">
        <f>SUMIFS('South West Spends'!$AH$1:$AH$5018,'South West Spends'!$A$1:$A$5018,'Institution by Framework Totals'!B843,'South West Spends'!$C$1:$C$5018,'Institution by Framework Totals'!A843)</f>
        <v>0</v>
      </c>
      <c r="N843" s="1592">
        <f t="shared" si="66"/>
        <v>0</v>
      </c>
      <c r="O843" s="1592">
        <f t="shared" si="67"/>
        <v>0</v>
      </c>
      <c r="P843" s="1592">
        <f t="shared" si="68"/>
        <v>0</v>
      </c>
      <c r="Q843" s="14">
        <f t="shared" si="69"/>
        <v>0</v>
      </c>
    </row>
    <row r="844" spans="1:17" x14ac:dyDescent="0.2">
      <c r="A844" s="756" t="s">
        <v>253</v>
      </c>
      <c r="B844" s="193" t="s">
        <v>82</v>
      </c>
      <c r="C844" s="141">
        <f>VLOOKUP(B844,'Admin Fees.'!$A$1:$C$46,2,FALSE)</f>
        <v>0.01</v>
      </c>
      <c r="D844" s="506">
        <f>SUMIFS('Inst. by Framework &amp; Suppliers'!$D$2:$D$5720,'Inst. by Framework &amp; Suppliers'!$A$2:$A$5720,$A844,'Inst. by Framework &amp; Suppliers'!$B$2:$B$5720,$B844)</f>
        <v>0</v>
      </c>
      <c r="E844" s="507">
        <f>SUMIFS('Inst. by Framework &amp; Suppliers'!$E$2:$E$5720,'Inst. by Framework &amp; Suppliers'!$A$2:$A$5720,$A844,'Inst. by Framework &amp; Suppliers'!$B$2:$B$5720,$B844)</f>
        <v>0</v>
      </c>
      <c r="F844" s="507">
        <f>SUMIFS('Inst. by Framework &amp; Suppliers'!F$2:F$5720,'Inst. by Framework &amp; Suppliers'!$B$2:$B$5720,$B$2:$B$5336,'Inst. by Framework &amp; Suppliers'!$A$2:$A$5720,$A844)</f>
        <v>0</v>
      </c>
      <c r="G844" s="882">
        <f>SUMIFS('Inst. by Framework &amp; Suppliers'!G$2:G$5720,'Inst. by Framework &amp; Suppliers'!$B$2:$B$5720,$B$2:$B$5336,'Inst. by Framework &amp; Suppliers'!$A$2:$A$5720,$A844)</f>
        <v>0</v>
      </c>
      <c r="H844" s="1444">
        <f>SUMIFS('Inst. by Framework &amp; Suppliers'!H$2:H$5720,'Inst. by Framework &amp; Suppliers'!$B$2:$B$5720,$B$2:$B$5336,'Inst. by Framework &amp; Suppliers'!$A$2:$A$5720,$A844)</f>
        <v>427.52000000000004</v>
      </c>
      <c r="I844" s="1445">
        <f>SUMIFS('Inst. by Framework &amp; Suppliers'!I$2:I$5720,'Inst. by Framework &amp; Suppliers'!$B$2:$B$5720,$B$2:$B$5336,'Inst. by Framework &amp; Suppliers'!$A$2:$A$5720,$A844)</f>
        <v>956.14</v>
      </c>
      <c r="J844" s="1446">
        <f>SUMIFS('Inst. by Framework &amp; Suppliers'!J$2:J$5720,'Inst. by Framework &amp; Suppliers'!$B$2:$B$5720,$B$2:$B$5336,'Inst. by Framework &amp; Suppliers'!$A$2:$A$5720,$A844)</f>
        <v>0</v>
      </c>
      <c r="K844" s="24">
        <f>SUMIFS('Inst. by Framework &amp; Suppliers'!K$2:K$5720,'Inst. by Framework &amp; Suppliers'!$B$2:$B$5720,$B$2:$B$5336,'Inst. by Framework &amp; Suppliers'!$A$2:$A$5720,$A844)</f>
        <v>0</v>
      </c>
      <c r="L844" s="23">
        <f t="shared" si="65"/>
        <v>0</v>
      </c>
      <c r="M844" s="1592">
        <f>SUMIFS('South West Spends'!$AH$1:$AH$5018,'South West Spends'!$A$1:$A$5018,'Institution by Framework Totals'!B844,'South West Spends'!$C$1:$C$5018,'Institution by Framework Totals'!A844)</f>
        <v>0</v>
      </c>
      <c r="N844" s="1592">
        <f t="shared" si="66"/>
        <v>0</v>
      </c>
      <c r="O844" s="1592">
        <f t="shared" si="67"/>
        <v>0</v>
      </c>
      <c r="P844" s="1592">
        <f t="shared" si="68"/>
        <v>0</v>
      </c>
      <c r="Q844" s="14">
        <f t="shared" si="69"/>
        <v>0</v>
      </c>
    </row>
    <row r="845" spans="1:17" x14ac:dyDescent="0.2">
      <c r="A845" s="740" t="s">
        <v>254</v>
      </c>
      <c r="B845" s="193" t="s">
        <v>82</v>
      </c>
      <c r="C845" s="141">
        <f>VLOOKUP(B845,'Admin Fees.'!$A$1:$C$46,2,FALSE)</f>
        <v>0.01</v>
      </c>
      <c r="D845" s="506">
        <f>SUMIFS('Inst. by Framework &amp; Suppliers'!$D$2:$D$5720,'Inst. by Framework &amp; Suppliers'!$A$2:$A$5720,$A845,'Inst. by Framework &amp; Suppliers'!$B$2:$B$5720,$B845)</f>
        <v>0</v>
      </c>
      <c r="E845" s="507">
        <f>SUMIFS('Inst. by Framework &amp; Suppliers'!$E$2:$E$5720,'Inst. by Framework &amp; Suppliers'!$A$2:$A$5720,$A845,'Inst. by Framework &amp; Suppliers'!$B$2:$B$5720,$B845)</f>
        <v>0</v>
      </c>
      <c r="F845" s="507">
        <f>SUMIFS('Inst. by Framework &amp; Suppliers'!F$2:F$5720,'Inst. by Framework &amp; Suppliers'!$B$2:$B$5720,$B$2:$B$5336,'Inst. by Framework &amp; Suppliers'!$A$2:$A$5720,$A845)</f>
        <v>0</v>
      </c>
      <c r="G845" s="882">
        <f>SUMIFS('Inst. by Framework &amp; Suppliers'!G$2:G$5720,'Inst. by Framework &amp; Suppliers'!$B$2:$B$5720,$B$2:$B$5336,'Inst. by Framework &amp; Suppliers'!$A$2:$A$5720,$A845)</f>
        <v>0</v>
      </c>
      <c r="H845" s="1444">
        <f>SUMIFS('Inst. by Framework &amp; Suppliers'!H$2:H$5720,'Inst. by Framework &amp; Suppliers'!$B$2:$B$5720,$B$2:$B$5336,'Inst. by Framework &amp; Suppliers'!$A$2:$A$5720,$A845)</f>
        <v>0</v>
      </c>
      <c r="I845" s="1445">
        <f>SUMIFS('Inst. by Framework &amp; Suppliers'!I$2:I$5720,'Inst. by Framework &amp; Suppliers'!$B$2:$B$5720,$B$2:$B$5336,'Inst. by Framework &amp; Suppliers'!$A$2:$A$5720,$A845)</f>
        <v>211.98999999999998</v>
      </c>
      <c r="J845" s="1446">
        <f>SUMIFS('Inst. by Framework &amp; Suppliers'!J$2:J$5720,'Inst. by Framework &amp; Suppliers'!$B$2:$B$5720,$B$2:$B$5336,'Inst. by Framework &amp; Suppliers'!$A$2:$A$5720,$A845)</f>
        <v>0</v>
      </c>
      <c r="K845" s="24">
        <f>SUMIFS('Inst. by Framework &amp; Suppliers'!K$2:K$5720,'Inst. by Framework &amp; Suppliers'!$B$2:$B$5720,$B$2:$B$5336,'Inst. by Framework &amp; Suppliers'!$A$2:$A$5720,$A845)</f>
        <v>0</v>
      </c>
      <c r="L845" s="23">
        <f t="shared" si="65"/>
        <v>0</v>
      </c>
      <c r="M845" s="1592">
        <f>SUMIFS('South West Spends'!$AH$1:$AH$5018,'South West Spends'!$A$1:$A$5018,'Institution by Framework Totals'!B845,'South West Spends'!$C$1:$C$5018,'Institution by Framework Totals'!A845)</f>
        <v>0</v>
      </c>
      <c r="N845" s="1592">
        <f t="shared" si="66"/>
        <v>0</v>
      </c>
      <c r="O845" s="1592">
        <f t="shared" si="67"/>
        <v>0</v>
      </c>
      <c r="P845" s="1592">
        <f t="shared" si="68"/>
        <v>0</v>
      </c>
      <c r="Q845" s="14">
        <f t="shared" si="69"/>
        <v>0</v>
      </c>
    </row>
    <row r="846" spans="1:17" x14ac:dyDescent="0.2">
      <c r="A846" s="192" t="s">
        <v>137</v>
      </c>
      <c r="B846" s="193" t="s">
        <v>82</v>
      </c>
      <c r="C846" s="141">
        <f>VLOOKUP(B846,'Admin Fees.'!$A$1:$C$46,2,FALSE)</f>
        <v>0.01</v>
      </c>
      <c r="D846" s="506">
        <f>SUMIFS('Inst. by Framework &amp; Suppliers'!$D$2:$D$5720,'Inst. by Framework &amp; Suppliers'!$A$2:$A$5720,$A846,'Inst. by Framework &amp; Suppliers'!$B$2:$B$5720,$B846)</f>
        <v>0</v>
      </c>
      <c r="E846" s="507">
        <f>SUMIFS('Inst. by Framework &amp; Suppliers'!$E$2:$E$5720,'Inst. by Framework &amp; Suppliers'!$A$2:$A$5720,$A846,'Inst. by Framework &amp; Suppliers'!$B$2:$B$5720,$B846)</f>
        <v>5763.17</v>
      </c>
      <c r="F846" s="507">
        <f>SUMIFS('Inst. by Framework &amp; Suppliers'!F$2:F$5720,'Inst. by Framework &amp; Suppliers'!$B$2:$B$5720,$B$2:$B$5336,'Inst. by Framework &amp; Suppliers'!$A$2:$A$5720,$A846)</f>
        <v>8767.31</v>
      </c>
      <c r="G846" s="882">
        <f>SUMIFS('Inst. by Framework &amp; Suppliers'!G$2:G$5720,'Inst. by Framework &amp; Suppliers'!$B$2:$B$5720,$B$2:$B$5336,'Inst. by Framework &amp; Suppliers'!$A$2:$A$5720,$A846)</f>
        <v>11823.294000000002</v>
      </c>
      <c r="H846" s="1444">
        <f>SUMIFS('Inst. by Framework &amp; Suppliers'!H$2:H$5720,'Inst. by Framework &amp; Suppliers'!$B$2:$B$5720,$B$2:$B$5336,'Inst. by Framework &amp; Suppliers'!$A$2:$A$5720,$A846)</f>
        <v>10414.383000000002</v>
      </c>
      <c r="I846" s="1445">
        <f>SUMIFS('Inst. by Framework &amp; Suppliers'!I$2:I$5720,'Inst. by Framework &amp; Suppliers'!$B$2:$B$5720,$B$2:$B$5336,'Inst. by Framework &amp; Suppliers'!$A$2:$A$5720,$A846)</f>
        <v>5846.7800000000007</v>
      </c>
      <c r="J846" s="1446">
        <f>SUMIFS('Inst. by Framework &amp; Suppliers'!J$2:J$5720,'Inst. by Framework &amp; Suppliers'!$B$2:$B$5720,$B$2:$B$5336,'Inst. by Framework &amp; Suppliers'!$A$2:$A$5720,$A846)</f>
        <v>0</v>
      </c>
      <c r="K846" s="24">
        <f>SUMIFS('Inst. by Framework &amp; Suppliers'!K$2:K$5720,'Inst. by Framework &amp; Suppliers'!$B$2:$B$5720,$B$2:$B$5336,'Inst. by Framework &amp; Suppliers'!$A$2:$A$5720,$A846)</f>
        <v>0</v>
      </c>
      <c r="L846" s="23">
        <f t="shared" si="65"/>
        <v>0</v>
      </c>
      <c r="M846" s="1592">
        <f>SUMIFS('South West Spends'!$AH$1:$AH$5018,'South West Spends'!$A$1:$A$5018,'Institution by Framework Totals'!B846,'South West Spends'!$C$1:$C$5018,'Institution by Framework Totals'!A846)</f>
        <v>0</v>
      </c>
      <c r="N846" s="1592">
        <f t="shared" si="66"/>
        <v>0</v>
      </c>
      <c r="O846" s="1592">
        <f t="shared" si="67"/>
        <v>0</v>
      </c>
      <c r="P846" s="1592">
        <f t="shared" si="68"/>
        <v>0</v>
      </c>
      <c r="Q846" s="14">
        <f t="shared" si="69"/>
        <v>0</v>
      </c>
    </row>
    <row r="847" spans="1:17" x14ac:dyDescent="0.2">
      <c r="A847" s="192" t="s">
        <v>138</v>
      </c>
      <c r="B847" s="193" t="s">
        <v>82</v>
      </c>
      <c r="C847" s="141">
        <f>VLOOKUP(B847,'Admin Fees.'!$A$1:$C$46,2,FALSE)</f>
        <v>0.01</v>
      </c>
      <c r="D847" s="506">
        <f>SUMIFS('Inst. by Framework &amp; Suppliers'!$D$2:$D$5720,'Inst. by Framework &amp; Suppliers'!$A$2:$A$5720,$A847,'Inst. by Framework &amp; Suppliers'!$B$2:$B$5720,$B847)</f>
        <v>0</v>
      </c>
      <c r="E847" s="507">
        <f>SUMIFS('Inst. by Framework &amp; Suppliers'!$E$2:$E$5720,'Inst. by Framework &amp; Suppliers'!$A$2:$A$5720,$A847,'Inst. by Framework &amp; Suppliers'!$B$2:$B$5720,$B847)</f>
        <v>185.14</v>
      </c>
      <c r="F847" s="507">
        <f>SUMIFS('Inst. by Framework &amp; Suppliers'!F$2:F$5720,'Inst. by Framework &amp; Suppliers'!$B$2:$B$5720,$B$2:$B$5336,'Inst. by Framework &amp; Suppliers'!$A$2:$A$5720,$A847)</f>
        <v>460.99</v>
      </c>
      <c r="G847" s="882">
        <f>SUMIFS('Inst. by Framework &amp; Suppliers'!G$2:G$5720,'Inst. by Framework &amp; Suppliers'!$B$2:$B$5720,$B$2:$B$5336,'Inst. by Framework &amp; Suppliers'!$A$2:$A$5720,$A847)</f>
        <v>1031.03</v>
      </c>
      <c r="H847" s="1444">
        <f>SUMIFS('Inst. by Framework &amp; Suppliers'!H$2:H$5720,'Inst. by Framework &amp; Suppliers'!$B$2:$B$5720,$B$2:$B$5336,'Inst. by Framework &amp; Suppliers'!$A$2:$A$5720,$A847)</f>
        <v>385.93000000000006</v>
      </c>
      <c r="I847" s="1445">
        <f>SUMIFS('Inst. by Framework &amp; Suppliers'!I$2:I$5720,'Inst. by Framework &amp; Suppliers'!$B$2:$B$5720,$B$2:$B$5336,'Inst. by Framework &amp; Suppliers'!$A$2:$A$5720,$A847)</f>
        <v>404.77</v>
      </c>
      <c r="J847" s="1446">
        <f>SUMIFS('Inst. by Framework &amp; Suppliers'!J$2:J$5720,'Inst. by Framework &amp; Suppliers'!$B$2:$B$5720,$B$2:$B$5336,'Inst. by Framework &amp; Suppliers'!$A$2:$A$5720,$A847)</f>
        <v>0</v>
      </c>
      <c r="K847" s="24">
        <f>SUMIFS('Inst. by Framework &amp; Suppliers'!K$2:K$5720,'Inst. by Framework &amp; Suppliers'!$B$2:$B$5720,$B$2:$B$5336,'Inst. by Framework &amp; Suppliers'!$A$2:$A$5720,$A847)</f>
        <v>0</v>
      </c>
      <c r="L847" s="23">
        <f t="shared" si="65"/>
        <v>0</v>
      </c>
      <c r="M847" s="1592">
        <f>SUMIFS('South West Spends'!$AH$1:$AH$5018,'South West Spends'!$A$1:$A$5018,'Institution by Framework Totals'!B847,'South West Spends'!$C$1:$C$5018,'Institution by Framework Totals'!A847)</f>
        <v>0</v>
      </c>
      <c r="N847" s="1592">
        <f t="shared" si="66"/>
        <v>0</v>
      </c>
      <c r="O847" s="1592">
        <f t="shared" si="67"/>
        <v>0</v>
      </c>
      <c r="P847" s="1592">
        <f t="shared" si="68"/>
        <v>0</v>
      </c>
      <c r="Q847" s="14">
        <f t="shared" si="69"/>
        <v>0</v>
      </c>
    </row>
    <row r="848" spans="1:17" x14ac:dyDescent="0.2">
      <c r="A848" s="192" t="s">
        <v>139</v>
      </c>
      <c r="B848" s="193" t="s">
        <v>82</v>
      </c>
      <c r="C848" s="141">
        <f>VLOOKUP(B848,'Admin Fees.'!$A$1:$C$46,2,FALSE)</f>
        <v>0.01</v>
      </c>
      <c r="D848" s="506">
        <f>SUMIFS('Inst. by Framework &amp; Suppliers'!$D$2:$D$5720,'Inst. by Framework &amp; Suppliers'!$A$2:$A$5720,$A848,'Inst. by Framework &amp; Suppliers'!$B$2:$B$5720,$B848)</f>
        <v>0</v>
      </c>
      <c r="E848" s="507">
        <f>SUMIFS('Inst. by Framework &amp; Suppliers'!$E$2:$E$5720,'Inst. by Framework &amp; Suppliers'!$A$2:$A$5720,$A848,'Inst. by Framework &amp; Suppliers'!$B$2:$B$5720,$B848)</f>
        <v>22514.18</v>
      </c>
      <c r="F848" s="507">
        <f>SUMIFS('Inst. by Framework &amp; Suppliers'!F$2:F$5720,'Inst. by Framework &amp; Suppliers'!$B$2:$B$5720,$B$2:$B$5336,'Inst. by Framework &amp; Suppliers'!$A$2:$A$5720,$A848)</f>
        <v>36763.85</v>
      </c>
      <c r="G848" s="882">
        <f>SUMIFS('Inst. by Framework &amp; Suppliers'!G$2:G$5720,'Inst. by Framework &amp; Suppliers'!$B$2:$B$5720,$B$2:$B$5336,'Inst. by Framework &amp; Suppliers'!$A$2:$A$5720,$A848)</f>
        <v>36229.370000000003</v>
      </c>
      <c r="H848" s="1444">
        <f>SUMIFS('Inst. by Framework &amp; Suppliers'!H$2:H$5720,'Inst. by Framework &amp; Suppliers'!$B$2:$B$5720,$B$2:$B$5336,'Inst. by Framework &amp; Suppliers'!$A$2:$A$5720,$A848)</f>
        <v>34933.11</v>
      </c>
      <c r="I848" s="1445">
        <f>SUMIFS('Inst. by Framework &amp; Suppliers'!I$2:I$5720,'Inst. by Framework &amp; Suppliers'!$B$2:$B$5720,$B$2:$B$5336,'Inst. by Framework &amp; Suppliers'!$A$2:$A$5720,$A848)</f>
        <v>17038.82</v>
      </c>
      <c r="J848" s="1446">
        <f>SUMIFS('Inst. by Framework &amp; Suppliers'!J$2:J$5720,'Inst. by Framework &amp; Suppliers'!$B$2:$B$5720,$B$2:$B$5336,'Inst. by Framework &amp; Suppliers'!$A$2:$A$5720,$A848)</f>
        <v>0</v>
      </c>
      <c r="K848" s="24">
        <f>SUMIFS('Inst. by Framework &amp; Suppliers'!K$2:K$5720,'Inst. by Framework &amp; Suppliers'!$B$2:$B$5720,$B$2:$B$5336,'Inst. by Framework &amp; Suppliers'!$A$2:$A$5720,$A848)</f>
        <v>0</v>
      </c>
      <c r="L848" s="23">
        <f t="shared" si="65"/>
        <v>0</v>
      </c>
      <c r="M848" s="1592">
        <f>SUMIFS('South West Spends'!$AH$1:$AH$5018,'South West Spends'!$A$1:$A$5018,'Institution by Framework Totals'!B848,'South West Spends'!$C$1:$C$5018,'Institution by Framework Totals'!A848)</f>
        <v>0</v>
      </c>
      <c r="N848" s="1592">
        <f t="shared" si="66"/>
        <v>0</v>
      </c>
      <c r="O848" s="1592">
        <f t="shared" si="67"/>
        <v>0</v>
      </c>
      <c r="P848" s="1592">
        <f t="shared" si="68"/>
        <v>0</v>
      </c>
      <c r="Q848" s="14">
        <f t="shared" si="69"/>
        <v>0</v>
      </c>
    </row>
    <row r="849" spans="1:17" x14ac:dyDescent="0.2">
      <c r="A849" s="192" t="s">
        <v>140</v>
      </c>
      <c r="B849" s="193" t="s">
        <v>82</v>
      </c>
      <c r="C849" s="141">
        <f>VLOOKUP(B849,'Admin Fees.'!$A$1:$C$46,2,FALSE)</f>
        <v>0.01</v>
      </c>
      <c r="D849" s="506">
        <f>SUMIFS('Inst. by Framework &amp; Suppliers'!$D$2:$D$5720,'Inst. by Framework &amp; Suppliers'!$A$2:$A$5720,$A849,'Inst. by Framework &amp; Suppliers'!$B$2:$B$5720,$B849)</f>
        <v>0</v>
      </c>
      <c r="E849" s="507">
        <f>SUMIFS('Inst. by Framework &amp; Suppliers'!$E$2:$E$5720,'Inst. by Framework &amp; Suppliers'!$A$2:$A$5720,$A849,'Inst. by Framework &amp; Suppliers'!$B$2:$B$5720,$B849)</f>
        <v>5820.48</v>
      </c>
      <c r="F849" s="507">
        <f>SUMIFS('Inst. by Framework &amp; Suppliers'!F$2:F$5720,'Inst. by Framework &amp; Suppliers'!$B$2:$B$5720,$B$2:$B$5336,'Inst. by Framework &amp; Suppliers'!$A$2:$A$5720,$A849)</f>
        <v>12188.730000000003</v>
      </c>
      <c r="G849" s="882">
        <f>SUMIFS('Inst. by Framework &amp; Suppliers'!G$2:G$5720,'Inst. by Framework &amp; Suppliers'!$B$2:$B$5720,$B$2:$B$5336,'Inst. by Framework &amp; Suppliers'!$A$2:$A$5720,$A849)</f>
        <v>0</v>
      </c>
      <c r="H849" s="1444">
        <f>SUMIFS('Inst. by Framework &amp; Suppliers'!H$2:H$5720,'Inst. by Framework &amp; Suppliers'!$B$2:$B$5720,$B$2:$B$5336,'Inst. by Framework &amp; Suppliers'!$A$2:$A$5720,$A849)</f>
        <v>0</v>
      </c>
      <c r="I849" s="1445">
        <f>SUMIFS('Inst. by Framework &amp; Suppliers'!I$2:I$5720,'Inst. by Framework &amp; Suppliers'!$B$2:$B$5720,$B$2:$B$5336,'Inst. by Framework &amp; Suppliers'!$A$2:$A$5720,$A849)</f>
        <v>0</v>
      </c>
      <c r="J849" s="1446">
        <f>SUMIFS('Inst. by Framework &amp; Suppliers'!J$2:J$5720,'Inst. by Framework &amp; Suppliers'!$B$2:$B$5720,$B$2:$B$5336,'Inst. by Framework &amp; Suppliers'!$A$2:$A$5720,$A849)</f>
        <v>0</v>
      </c>
      <c r="K849" s="24">
        <f>SUMIFS('Inst. by Framework &amp; Suppliers'!K$2:K$5720,'Inst. by Framework &amp; Suppliers'!$B$2:$B$5720,$B$2:$B$5336,'Inst. by Framework &amp; Suppliers'!$A$2:$A$5720,$A849)</f>
        <v>0</v>
      </c>
      <c r="L849" s="23">
        <f t="shared" si="65"/>
        <v>0</v>
      </c>
      <c r="M849" s="1592">
        <f>SUMIFS('South West Spends'!$AH$1:$AH$5018,'South West Spends'!$A$1:$A$5018,'Institution by Framework Totals'!B849,'South West Spends'!$C$1:$C$5018,'Institution by Framework Totals'!A849)</f>
        <v>0</v>
      </c>
      <c r="N849" s="1592">
        <f t="shared" si="66"/>
        <v>0</v>
      </c>
      <c r="O849" s="1592">
        <f t="shared" si="67"/>
        <v>0</v>
      </c>
      <c r="P849" s="1592">
        <f t="shared" si="68"/>
        <v>0</v>
      </c>
      <c r="Q849" s="14">
        <f t="shared" si="69"/>
        <v>0</v>
      </c>
    </row>
    <row r="850" spans="1:17" x14ac:dyDescent="0.2">
      <c r="A850" s="26" t="s">
        <v>156</v>
      </c>
      <c r="B850" s="27" t="s">
        <v>82</v>
      </c>
      <c r="C850" s="141">
        <f>VLOOKUP(B850,'Admin Fees.'!$A$1:$C$46,2,FALSE)</f>
        <v>0.01</v>
      </c>
      <c r="D850" s="506">
        <f>SUMIFS('Inst. by Framework &amp; Suppliers'!$D$2:$D$5720,'Inst. by Framework &amp; Suppliers'!$A$2:$A$5720,$A850,'Inst. by Framework &amp; Suppliers'!$B$2:$B$5720,$B850)</f>
        <v>0</v>
      </c>
      <c r="E850" s="507">
        <f>SUMIFS('Inst. by Framework &amp; Suppliers'!$E$2:$E$5720,'Inst. by Framework &amp; Suppliers'!$A$2:$A$5720,$A850,'Inst. by Framework &amp; Suppliers'!$B$2:$B$5720,$B850)</f>
        <v>33992.21</v>
      </c>
      <c r="F850" s="507">
        <f>SUMIFS('Inst. by Framework &amp; Suppliers'!F$2:F$5720,'Inst. by Framework &amp; Suppliers'!$B$2:$B$5720,$B$2:$B$5336,'Inst. by Framework &amp; Suppliers'!$A$2:$A$5720,$A850)</f>
        <v>42960.81</v>
      </c>
      <c r="G850" s="882">
        <f>SUMIFS('Inst. by Framework &amp; Suppliers'!G$2:G$5720,'Inst. by Framework &amp; Suppliers'!$B$2:$B$5720,$B$2:$B$5336,'Inst. by Framework &amp; Suppliers'!$A$2:$A$5720,$A850)</f>
        <v>33299.949999999997</v>
      </c>
      <c r="H850" s="1444">
        <f>SUMIFS('Inst. by Framework &amp; Suppliers'!H$2:H$5720,'Inst. by Framework &amp; Suppliers'!$B$2:$B$5720,$B$2:$B$5336,'Inst. by Framework &amp; Suppliers'!$A$2:$A$5720,$A850)</f>
        <v>3422.51</v>
      </c>
      <c r="I850" s="1445">
        <f>SUMIFS('Inst. by Framework &amp; Suppliers'!I$2:I$5720,'Inst. by Framework &amp; Suppliers'!$B$2:$B$5720,$B$2:$B$5336,'Inst. by Framework &amp; Suppliers'!$A$2:$A$5720,$A850)</f>
        <v>39.33</v>
      </c>
      <c r="J850" s="1446">
        <f>SUMIFS('Inst. by Framework &amp; Suppliers'!J$2:J$5720,'Inst. by Framework &amp; Suppliers'!$B$2:$B$5720,$B$2:$B$5336,'Inst. by Framework &amp; Suppliers'!$A$2:$A$5720,$A850)</f>
        <v>0</v>
      </c>
      <c r="K850" s="24">
        <f>SUMIFS('Inst. by Framework &amp; Suppliers'!K$2:K$5720,'Inst. by Framework &amp; Suppliers'!$B$2:$B$5720,$B$2:$B$5336,'Inst. by Framework &amp; Suppliers'!$A$2:$A$5720,$A850)</f>
        <v>0</v>
      </c>
      <c r="L850" s="23">
        <f t="shared" si="65"/>
        <v>0</v>
      </c>
      <c r="M850" s="1592">
        <f>SUMIFS('South West Spends'!$AH$1:$AH$5018,'South West Spends'!$A$1:$A$5018,'Institution by Framework Totals'!B850,'South West Spends'!$C$1:$C$5018,'Institution by Framework Totals'!A850)</f>
        <v>0</v>
      </c>
      <c r="N850" s="1592">
        <f t="shared" si="66"/>
        <v>0</v>
      </c>
      <c r="O850" s="1592">
        <f t="shared" si="67"/>
        <v>0</v>
      </c>
      <c r="P850" s="1592">
        <f t="shared" si="68"/>
        <v>0</v>
      </c>
      <c r="Q850" s="14">
        <f t="shared" si="69"/>
        <v>0</v>
      </c>
    </row>
    <row r="851" spans="1:17" x14ac:dyDescent="0.2">
      <c r="A851" s="26" t="s">
        <v>148</v>
      </c>
      <c r="B851" s="27" t="s">
        <v>82</v>
      </c>
      <c r="C851" s="141">
        <f>VLOOKUP(B851,'Admin Fees.'!$A$1:$C$46,2,FALSE)</f>
        <v>0.01</v>
      </c>
      <c r="D851" s="506">
        <f>SUMIFS('Inst. by Framework &amp; Suppliers'!$D$2:$D$5720,'Inst. by Framework &amp; Suppliers'!$A$2:$A$5720,$A851,'Inst. by Framework &amp; Suppliers'!$B$2:$B$5720,$B851)</f>
        <v>0</v>
      </c>
      <c r="E851" s="507">
        <f>SUMIFS('Inst. by Framework &amp; Suppliers'!$E$2:$E$5720,'Inst. by Framework &amp; Suppliers'!$A$2:$A$5720,$A851,'Inst. by Framework &amp; Suppliers'!$B$2:$B$5720,$B851)</f>
        <v>270.29999999999995</v>
      </c>
      <c r="F851" s="507">
        <f>SUMIFS('Inst. by Framework &amp; Suppliers'!F$2:F$5720,'Inst. by Framework &amp; Suppliers'!$B$2:$B$5720,$B$2:$B$5336,'Inst. by Framework &amp; Suppliers'!$A$2:$A$5720,$A851)</f>
        <v>921.70000000000016</v>
      </c>
      <c r="G851" s="882">
        <f>SUMIFS('Inst. by Framework &amp; Suppliers'!G$2:G$5720,'Inst. by Framework &amp; Suppliers'!$B$2:$B$5720,$B$2:$B$5336,'Inst. by Framework &amp; Suppliers'!$A$2:$A$5720,$A851)</f>
        <v>277.24</v>
      </c>
      <c r="H851" s="1444">
        <f>SUMIFS('Inst. by Framework &amp; Suppliers'!H$2:H$5720,'Inst. by Framework &amp; Suppliers'!$B$2:$B$5720,$B$2:$B$5336,'Inst. by Framework &amp; Suppliers'!$A$2:$A$5720,$A851)</f>
        <v>52.04</v>
      </c>
      <c r="I851" s="1445">
        <f>SUMIFS('Inst. by Framework &amp; Suppliers'!I$2:I$5720,'Inst. by Framework &amp; Suppliers'!$B$2:$B$5720,$B$2:$B$5336,'Inst. by Framework &amp; Suppliers'!$A$2:$A$5720,$A851)</f>
        <v>0</v>
      </c>
      <c r="J851" s="1446">
        <f>SUMIFS('Inst. by Framework &amp; Suppliers'!J$2:J$5720,'Inst. by Framework &amp; Suppliers'!$B$2:$B$5720,$B$2:$B$5336,'Inst. by Framework &amp; Suppliers'!$A$2:$A$5720,$A851)</f>
        <v>0</v>
      </c>
      <c r="K851" s="24">
        <f>SUMIFS('Inst. by Framework &amp; Suppliers'!K$2:K$5720,'Inst. by Framework &amp; Suppliers'!$B$2:$B$5720,$B$2:$B$5336,'Inst. by Framework &amp; Suppliers'!$A$2:$A$5720,$A851)</f>
        <v>0</v>
      </c>
      <c r="L851" s="23">
        <f t="shared" si="65"/>
        <v>0</v>
      </c>
      <c r="M851" s="1592">
        <f>SUMIFS('South West Spends'!$AH$1:$AH$5018,'South West Spends'!$A$1:$A$5018,'Institution by Framework Totals'!B851,'South West Spends'!$C$1:$C$5018,'Institution by Framework Totals'!A851)</f>
        <v>0</v>
      </c>
      <c r="N851" s="1592">
        <f t="shared" si="66"/>
        <v>0</v>
      </c>
      <c r="O851" s="1592">
        <f t="shared" si="67"/>
        <v>0</v>
      </c>
      <c r="P851" s="1592">
        <f t="shared" si="68"/>
        <v>0</v>
      </c>
      <c r="Q851" s="14">
        <f t="shared" si="69"/>
        <v>0</v>
      </c>
    </row>
    <row r="852" spans="1:17" x14ac:dyDescent="0.2">
      <c r="A852" s="26" t="s">
        <v>153</v>
      </c>
      <c r="B852" s="27" t="s">
        <v>82</v>
      </c>
      <c r="C852" s="141">
        <f>VLOOKUP(B852,'Admin Fees.'!$A$1:$C$46,2,FALSE)</f>
        <v>0.01</v>
      </c>
      <c r="D852" s="506">
        <f>SUMIFS('Inst. by Framework &amp; Suppliers'!$D$2:$D$5720,'Inst. by Framework &amp; Suppliers'!$A$2:$A$5720,$A852,'Inst. by Framework &amp; Suppliers'!$B$2:$B$5720,$B852)</f>
        <v>0</v>
      </c>
      <c r="E852" s="507">
        <f>SUMIFS('Inst. by Framework &amp; Suppliers'!$E$2:$E$5720,'Inst. by Framework &amp; Suppliers'!$A$2:$A$5720,$A852,'Inst. by Framework &amp; Suppliers'!$B$2:$B$5720,$B852)</f>
        <v>39109.72</v>
      </c>
      <c r="F852" s="507">
        <f>SUMIFS('Inst. by Framework &amp; Suppliers'!F$2:F$5720,'Inst. by Framework &amp; Suppliers'!$B$2:$B$5720,$B$2:$B$5336,'Inst. by Framework &amp; Suppliers'!$A$2:$A$5720,$A852)</f>
        <v>98757.17</v>
      </c>
      <c r="G852" s="882">
        <f>SUMIFS('Inst. by Framework &amp; Suppliers'!G$2:G$5720,'Inst. by Framework &amp; Suppliers'!$B$2:$B$5720,$B$2:$B$5336,'Inst. by Framework &amp; Suppliers'!$A$2:$A$5720,$A852)</f>
        <v>96400.610000000015</v>
      </c>
      <c r="H852" s="1444">
        <f>SUMIFS('Inst. by Framework &amp; Suppliers'!H$2:H$5720,'Inst. by Framework &amp; Suppliers'!$B$2:$B$5720,$B$2:$B$5336,'Inst. by Framework &amp; Suppliers'!$A$2:$A$5720,$A852)</f>
        <v>62685.11</v>
      </c>
      <c r="I852" s="1445">
        <f>SUMIFS('Inst. by Framework &amp; Suppliers'!I$2:I$5720,'Inst. by Framework &amp; Suppliers'!$B$2:$B$5720,$B$2:$B$5336,'Inst. by Framework &amp; Suppliers'!$A$2:$A$5720,$A852)</f>
        <v>27885.079999999998</v>
      </c>
      <c r="J852" s="1446">
        <f>SUMIFS('Inst. by Framework &amp; Suppliers'!J$2:J$5720,'Inst. by Framework &amp; Suppliers'!$B$2:$B$5720,$B$2:$B$5336,'Inst. by Framework &amp; Suppliers'!$A$2:$A$5720,$A852)</f>
        <v>0</v>
      </c>
      <c r="K852" s="24">
        <f>SUMIFS('Inst. by Framework &amp; Suppliers'!K$2:K$5720,'Inst. by Framework &amp; Suppliers'!$B$2:$B$5720,$B$2:$B$5336,'Inst. by Framework &amp; Suppliers'!$A$2:$A$5720,$A852)</f>
        <v>0</v>
      </c>
      <c r="L852" s="23">
        <f t="shared" si="65"/>
        <v>0</v>
      </c>
      <c r="M852" s="1592">
        <f>SUMIFS('South West Spends'!$AH$1:$AH$5018,'South West Spends'!$A$1:$A$5018,'Institution by Framework Totals'!B852,'South West Spends'!$C$1:$C$5018,'Institution by Framework Totals'!A852)</f>
        <v>0</v>
      </c>
      <c r="N852" s="1592">
        <f t="shared" si="66"/>
        <v>0</v>
      </c>
      <c r="O852" s="1592">
        <f t="shared" si="67"/>
        <v>0</v>
      </c>
      <c r="P852" s="1592">
        <f t="shared" si="68"/>
        <v>0</v>
      </c>
      <c r="Q852" s="14">
        <f t="shared" si="69"/>
        <v>0</v>
      </c>
    </row>
    <row r="853" spans="1:17" x14ac:dyDescent="0.2">
      <c r="A853" s="26" t="s">
        <v>141</v>
      </c>
      <c r="B853" s="27" t="s">
        <v>82</v>
      </c>
      <c r="C853" s="141">
        <f>VLOOKUP(B853,'Admin Fees.'!$A$1:$C$46,2,FALSE)</f>
        <v>0.01</v>
      </c>
      <c r="D853" s="506">
        <f>SUMIFS('Inst. by Framework &amp; Suppliers'!$D$2:$D$5720,'Inst. by Framework &amp; Suppliers'!$A$2:$A$5720,$A853,'Inst. by Framework &amp; Suppliers'!$B$2:$B$5720,$B853)</f>
        <v>0</v>
      </c>
      <c r="E853" s="507">
        <f>SUMIFS('Inst. by Framework &amp; Suppliers'!$E$2:$E$5720,'Inst. by Framework &amp; Suppliers'!$A$2:$A$5720,$A853,'Inst. by Framework &amp; Suppliers'!$B$2:$B$5720,$B853)</f>
        <v>73987.024999999994</v>
      </c>
      <c r="F853" s="507">
        <f>SUMIFS('Inst. by Framework &amp; Suppliers'!F$2:F$5720,'Inst. by Framework &amp; Suppliers'!$B$2:$B$5720,$B$2:$B$5336,'Inst. by Framework &amp; Suppliers'!$A$2:$A$5720,$A853)</f>
        <v>113369.58</v>
      </c>
      <c r="G853" s="882">
        <f>SUMIFS('Inst. by Framework &amp; Suppliers'!G$2:G$5720,'Inst. by Framework &amp; Suppliers'!$B$2:$B$5720,$B$2:$B$5336,'Inst. by Framework &amp; Suppliers'!$A$2:$A$5720,$A853)</f>
        <v>93244.31</v>
      </c>
      <c r="H853" s="1444">
        <f>SUMIFS('Inst. by Framework &amp; Suppliers'!H$2:H$5720,'Inst. by Framework &amp; Suppliers'!$B$2:$B$5720,$B$2:$B$5336,'Inst. by Framework &amp; Suppliers'!$A$2:$A$5720,$A853)</f>
        <v>101690.65</v>
      </c>
      <c r="I853" s="1445">
        <f>SUMIFS('Inst. by Framework &amp; Suppliers'!I$2:I$5720,'Inst. by Framework &amp; Suppliers'!$B$2:$B$5720,$B$2:$B$5336,'Inst. by Framework &amp; Suppliers'!$A$2:$A$5720,$A853)</f>
        <v>61757.42</v>
      </c>
      <c r="J853" s="1446">
        <f>SUMIFS('Inst. by Framework &amp; Suppliers'!J$2:J$5720,'Inst. by Framework &amp; Suppliers'!$B$2:$B$5720,$B$2:$B$5336,'Inst. by Framework &amp; Suppliers'!$A$2:$A$5720,$A853)</f>
        <v>0</v>
      </c>
      <c r="K853" s="24">
        <f>SUMIFS('Inst. by Framework &amp; Suppliers'!K$2:K$5720,'Inst. by Framework &amp; Suppliers'!$B$2:$B$5720,$B$2:$B$5336,'Inst. by Framework &amp; Suppliers'!$A$2:$A$5720,$A853)</f>
        <v>0</v>
      </c>
      <c r="L853" s="23">
        <f t="shared" si="65"/>
        <v>0</v>
      </c>
      <c r="M853" s="1592">
        <f>SUMIFS('South West Spends'!$AH$1:$AH$5018,'South West Spends'!$A$1:$A$5018,'Institution by Framework Totals'!B853,'South West Spends'!$C$1:$C$5018,'Institution by Framework Totals'!A853)</f>
        <v>0</v>
      </c>
      <c r="N853" s="1592">
        <f t="shared" si="66"/>
        <v>0</v>
      </c>
      <c r="O853" s="1592">
        <f t="shared" si="67"/>
        <v>0</v>
      </c>
      <c r="P853" s="1592">
        <f t="shared" si="68"/>
        <v>0</v>
      </c>
      <c r="Q853" s="14">
        <f t="shared" si="69"/>
        <v>0</v>
      </c>
    </row>
    <row r="854" spans="1:17" x14ac:dyDescent="0.2">
      <c r="A854" s="408" t="s">
        <v>142</v>
      </c>
      <c r="B854" s="409" t="s">
        <v>82</v>
      </c>
      <c r="C854" s="141">
        <f>VLOOKUP(B854,'Admin Fees.'!$A$1:$C$46,2,FALSE)</f>
        <v>0.01</v>
      </c>
      <c r="D854" s="506">
        <f>SUMIFS('Inst. by Framework &amp; Suppliers'!$D$2:$D$5720,'Inst. by Framework &amp; Suppliers'!$A$2:$A$5720,$A854,'Inst. by Framework &amp; Suppliers'!$B$2:$B$5720,$B854)</f>
        <v>0</v>
      </c>
      <c r="E854" s="507">
        <f>SUMIFS('Inst. by Framework &amp; Suppliers'!$E$2:$E$5720,'Inst. by Framework &amp; Suppliers'!$A$2:$A$5720,$A854,'Inst. by Framework &amp; Suppliers'!$B$2:$B$5720,$B854)</f>
        <v>107280.29252676271</v>
      </c>
      <c r="F854" s="507">
        <f>SUMIFS('Inst. by Framework &amp; Suppliers'!F$2:F$5720,'Inst. by Framework &amp; Suppliers'!$B$2:$B$5720,$B$2:$B$5336,'Inst. by Framework &amp; Suppliers'!$A$2:$A$5720,$A854)</f>
        <v>200143.71000000002</v>
      </c>
      <c r="G854" s="882">
        <f>SUMIFS('Inst. by Framework &amp; Suppliers'!G$2:G$5720,'Inst. by Framework &amp; Suppliers'!$B$2:$B$5720,$B$2:$B$5336,'Inst. by Framework &amp; Suppliers'!$A$2:$A$5720,$A854)</f>
        <v>194858.98499999999</v>
      </c>
      <c r="H854" s="1444">
        <f>SUMIFS('Inst. by Framework &amp; Suppliers'!H$2:H$5720,'Inst. by Framework &amp; Suppliers'!$B$2:$B$5720,$B$2:$B$5336,'Inst. by Framework &amp; Suppliers'!$A$2:$A$5720,$A854)</f>
        <v>186239.50599999999</v>
      </c>
      <c r="I854" s="1445">
        <f>SUMIFS('Inst. by Framework &amp; Suppliers'!I$2:I$5720,'Inst. by Framework &amp; Suppliers'!$B$2:$B$5720,$B$2:$B$5336,'Inst. by Framework &amp; Suppliers'!$A$2:$A$5720,$A854)</f>
        <v>90822.87</v>
      </c>
      <c r="J854" s="1446">
        <f>SUMIFS('Inst. by Framework &amp; Suppliers'!J$2:J$5720,'Inst. by Framework &amp; Suppliers'!$B$2:$B$5720,$B$2:$B$5336,'Inst. by Framework &amp; Suppliers'!$A$2:$A$5720,$A854)</f>
        <v>0</v>
      </c>
      <c r="K854" s="24">
        <f>SUMIFS('Inst. by Framework &amp; Suppliers'!K$2:K$5720,'Inst. by Framework &amp; Suppliers'!$B$2:$B$5720,$B$2:$B$5336,'Inst. by Framework &amp; Suppliers'!$A$2:$A$5720,$A854)</f>
        <v>0</v>
      </c>
      <c r="L854" s="23">
        <f t="shared" si="65"/>
        <v>0</v>
      </c>
      <c r="M854" s="1592">
        <f>SUMIFS('South West Spends'!$AH$1:$AH$5018,'South West Spends'!$A$1:$A$5018,'Institution by Framework Totals'!B854,'South West Spends'!$C$1:$C$5018,'Institution by Framework Totals'!A854)</f>
        <v>0</v>
      </c>
      <c r="N854" s="1592">
        <f t="shared" si="66"/>
        <v>0</v>
      </c>
      <c r="O854" s="1592">
        <f t="shared" si="67"/>
        <v>0</v>
      </c>
      <c r="P854" s="1592">
        <f t="shared" si="68"/>
        <v>0</v>
      </c>
      <c r="Q854" s="14">
        <f t="shared" si="69"/>
        <v>0</v>
      </c>
    </row>
    <row r="855" spans="1:17" x14ac:dyDescent="0.2">
      <c r="A855" s="408" t="s">
        <v>143</v>
      </c>
      <c r="B855" s="409" t="s">
        <v>82</v>
      </c>
      <c r="C855" s="141">
        <f>VLOOKUP(B855,'Admin Fees.'!$A$1:$C$46,2,FALSE)</f>
        <v>0.01</v>
      </c>
      <c r="D855" s="506">
        <f>SUMIFS('Inst. by Framework &amp; Suppliers'!$D$2:$D$5720,'Inst. by Framework &amp; Suppliers'!$A$2:$A$5720,$A855,'Inst. by Framework &amp; Suppliers'!$B$2:$B$5720,$B855)</f>
        <v>0</v>
      </c>
      <c r="E855" s="507">
        <f>SUMIFS('Inst. by Framework &amp; Suppliers'!$E$2:$E$5720,'Inst. by Framework &amp; Suppliers'!$A$2:$A$5720,$A855,'Inst. by Framework &amp; Suppliers'!$B$2:$B$5720,$B855)</f>
        <v>66184.401199999993</v>
      </c>
      <c r="F855" s="507">
        <f>SUMIFS('Inst. by Framework &amp; Suppliers'!F$2:F$5720,'Inst. by Framework &amp; Suppliers'!$B$2:$B$5720,$B$2:$B$5336,'Inst. by Framework &amp; Suppliers'!$A$2:$A$5720,$A855)</f>
        <v>92749.450000000012</v>
      </c>
      <c r="G855" s="882">
        <f>SUMIFS('Inst. by Framework &amp; Suppliers'!G$2:G$5720,'Inst. by Framework &amp; Suppliers'!$B$2:$B$5720,$B$2:$B$5336,'Inst. by Framework &amp; Suppliers'!$A$2:$A$5720,$A855)</f>
        <v>87694.03</v>
      </c>
      <c r="H855" s="1444">
        <f>SUMIFS('Inst. by Framework &amp; Suppliers'!H$2:H$5720,'Inst. by Framework &amp; Suppliers'!$B$2:$B$5720,$B$2:$B$5336,'Inst. by Framework &amp; Suppliers'!$A$2:$A$5720,$A855)</f>
        <v>83034.55</v>
      </c>
      <c r="I855" s="1445">
        <f>SUMIFS('Inst. by Framework &amp; Suppliers'!I$2:I$5720,'Inst. by Framework &amp; Suppliers'!$B$2:$B$5720,$B$2:$B$5336,'Inst. by Framework &amp; Suppliers'!$A$2:$A$5720,$A855)</f>
        <v>30460.31</v>
      </c>
      <c r="J855" s="1446">
        <f>SUMIFS('Inst. by Framework &amp; Suppliers'!J$2:J$5720,'Inst. by Framework &amp; Suppliers'!$B$2:$B$5720,$B$2:$B$5336,'Inst. by Framework &amp; Suppliers'!$A$2:$A$5720,$A855)</f>
        <v>0</v>
      </c>
      <c r="K855" s="24">
        <f>SUMIFS('Inst. by Framework &amp; Suppliers'!K$2:K$5720,'Inst. by Framework &amp; Suppliers'!$B$2:$B$5720,$B$2:$B$5336,'Inst. by Framework &amp; Suppliers'!$A$2:$A$5720,$A855)</f>
        <v>0</v>
      </c>
      <c r="L855" s="23">
        <f t="shared" si="65"/>
        <v>0</v>
      </c>
      <c r="M855" s="1592">
        <f>SUMIFS('South West Spends'!$AH$1:$AH$5018,'South West Spends'!$A$1:$A$5018,'Institution by Framework Totals'!B855,'South West Spends'!$C$1:$C$5018,'Institution by Framework Totals'!A855)</f>
        <v>0</v>
      </c>
      <c r="N855" s="1592">
        <f t="shared" si="66"/>
        <v>0</v>
      </c>
      <c r="O855" s="1592">
        <f t="shared" si="67"/>
        <v>0</v>
      </c>
      <c r="P855" s="1592">
        <f t="shared" si="68"/>
        <v>0</v>
      </c>
      <c r="Q855" s="14">
        <f t="shared" si="69"/>
        <v>0</v>
      </c>
    </row>
    <row r="856" spans="1:17" x14ac:dyDescent="0.2">
      <c r="A856" s="26" t="s">
        <v>144</v>
      </c>
      <c r="B856" s="27" t="s">
        <v>82</v>
      </c>
      <c r="C856" s="141">
        <f>VLOOKUP(B856,'Admin Fees.'!$A$1:$C$46,2,FALSE)</f>
        <v>0.01</v>
      </c>
      <c r="D856" s="506">
        <f>SUMIFS('Inst. by Framework &amp; Suppliers'!$D$2:$D$5720,'Inst. by Framework &amp; Suppliers'!$A$2:$A$5720,$A856,'Inst. by Framework &amp; Suppliers'!$B$2:$B$5720,$B856)</f>
        <v>0</v>
      </c>
      <c r="E856" s="507">
        <f>SUMIFS('Inst. by Framework &amp; Suppliers'!$E$2:$E$5720,'Inst. by Framework &amp; Suppliers'!$A$2:$A$5720,$A856,'Inst. by Framework &amp; Suppliers'!$B$2:$B$5720,$B856)</f>
        <v>127237.30999999998</v>
      </c>
      <c r="F856" s="507">
        <f>SUMIFS('Inst. by Framework &amp; Suppliers'!F$2:F$5720,'Inst. by Framework &amp; Suppliers'!$B$2:$B$5720,$B$2:$B$5336,'Inst. by Framework &amp; Suppliers'!$A$2:$A$5720,$A856)</f>
        <v>216495.5</v>
      </c>
      <c r="G856" s="882">
        <f>SUMIFS('Inst. by Framework &amp; Suppliers'!G$2:G$5720,'Inst. by Framework &amp; Suppliers'!$B$2:$B$5720,$B$2:$B$5336,'Inst. by Framework &amp; Suppliers'!$A$2:$A$5720,$A856)</f>
        <v>212099.68000000002</v>
      </c>
      <c r="H856" s="1444">
        <f>SUMIFS('Inst. by Framework &amp; Suppliers'!H$2:H$5720,'Inst. by Framework &amp; Suppliers'!$B$2:$B$5720,$B$2:$B$5336,'Inst. by Framework &amp; Suppliers'!$A$2:$A$5720,$A856)</f>
        <v>136002.24600000001</v>
      </c>
      <c r="I856" s="1445">
        <f>SUMIFS('Inst. by Framework &amp; Suppliers'!I$2:I$5720,'Inst. by Framework &amp; Suppliers'!$B$2:$B$5720,$B$2:$B$5336,'Inst. by Framework &amp; Suppliers'!$A$2:$A$5720,$A856)</f>
        <v>75369.109999999986</v>
      </c>
      <c r="J856" s="1446">
        <f>SUMIFS('Inst. by Framework &amp; Suppliers'!J$2:J$5720,'Inst. by Framework &amp; Suppliers'!$B$2:$B$5720,$B$2:$B$5336,'Inst. by Framework &amp; Suppliers'!$A$2:$A$5720,$A856)</f>
        <v>0</v>
      </c>
      <c r="K856" s="24">
        <f>SUMIFS('Inst. by Framework &amp; Suppliers'!K$2:K$5720,'Inst. by Framework &amp; Suppliers'!$B$2:$B$5720,$B$2:$B$5336,'Inst. by Framework &amp; Suppliers'!$A$2:$A$5720,$A856)</f>
        <v>0</v>
      </c>
      <c r="L856" s="23">
        <f t="shared" si="65"/>
        <v>0</v>
      </c>
      <c r="M856" s="1592">
        <f>SUMIFS('South West Spends'!$AH$1:$AH$5018,'South West Spends'!$A$1:$A$5018,'Institution by Framework Totals'!B856,'South West Spends'!$C$1:$C$5018,'Institution by Framework Totals'!A856)</f>
        <v>0</v>
      </c>
      <c r="N856" s="1592">
        <f t="shared" si="66"/>
        <v>0</v>
      </c>
      <c r="O856" s="1592">
        <f t="shared" si="67"/>
        <v>0</v>
      </c>
      <c r="P856" s="1592">
        <f t="shared" si="68"/>
        <v>0</v>
      </c>
      <c r="Q856" s="14">
        <f t="shared" si="69"/>
        <v>0</v>
      </c>
    </row>
    <row r="857" spans="1:17" x14ac:dyDescent="0.2">
      <c r="A857" s="26" t="s">
        <v>170</v>
      </c>
      <c r="B857" s="27" t="s">
        <v>82</v>
      </c>
      <c r="C857" s="141">
        <f>VLOOKUP(B857,'Admin Fees.'!$A$1:$C$46,2,FALSE)</f>
        <v>0.01</v>
      </c>
      <c r="D857" s="506">
        <f>SUMIFS('Inst. by Framework &amp; Suppliers'!$D$2:$D$5720,'Inst. by Framework &amp; Suppliers'!$A$2:$A$5720,$A857,'Inst. by Framework &amp; Suppliers'!$B$2:$B$5720,$B857)</f>
        <v>0</v>
      </c>
      <c r="E857" s="507">
        <f>SUMIFS('Inst. by Framework &amp; Suppliers'!$E$2:$E$5720,'Inst. by Framework &amp; Suppliers'!$A$2:$A$5720,$A857,'Inst. by Framework &amp; Suppliers'!$B$2:$B$5720,$B857)</f>
        <v>50519.68</v>
      </c>
      <c r="F857" s="507">
        <f>SUMIFS('Inst. by Framework &amp; Suppliers'!F$2:F$5720,'Inst. by Framework &amp; Suppliers'!$B$2:$B$5720,$B$2:$B$5336,'Inst. by Framework &amp; Suppliers'!$A$2:$A$5720,$A857)</f>
        <v>90059.93</v>
      </c>
      <c r="G857" s="882">
        <f>SUMIFS('Inst. by Framework &amp; Suppliers'!G$2:G$5720,'Inst. by Framework &amp; Suppliers'!$B$2:$B$5720,$B$2:$B$5336,'Inst. by Framework &amp; Suppliers'!$A$2:$A$5720,$A857)</f>
        <v>101320.57</v>
      </c>
      <c r="H857" s="1444">
        <f>SUMIFS('Inst. by Framework &amp; Suppliers'!H$2:H$5720,'Inst. by Framework &amp; Suppliers'!$B$2:$B$5720,$B$2:$B$5336,'Inst. by Framework &amp; Suppliers'!$A$2:$A$5720,$A857)</f>
        <v>67846.994000000006</v>
      </c>
      <c r="I857" s="1445">
        <f>SUMIFS('Inst. by Framework &amp; Suppliers'!I$2:I$5720,'Inst. by Framework &amp; Suppliers'!$B$2:$B$5720,$B$2:$B$5336,'Inst. by Framework &amp; Suppliers'!$A$2:$A$5720,$A857)</f>
        <v>23983.231999999996</v>
      </c>
      <c r="J857" s="1446">
        <f>SUMIFS('Inst. by Framework &amp; Suppliers'!J$2:J$5720,'Inst. by Framework &amp; Suppliers'!$B$2:$B$5720,$B$2:$B$5336,'Inst. by Framework &amp; Suppliers'!$A$2:$A$5720,$A857)</f>
        <v>0</v>
      </c>
      <c r="K857" s="24">
        <f>SUMIFS('Inst. by Framework &amp; Suppliers'!K$2:K$5720,'Inst. by Framework &amp; Suppliers'!$B$2:$B$5720,$B$2:$B$5336,'Inst. by Framework &amp; Suppliers'!$A$2:$A$5720,$A857)</f>
        <v>0</v>
      </c>
      <c r="L857" s="23">
        <f t="shared" si="65"/>
        <v>0</v>
      </c>
      <c r="M857" s="1592">
        <f>SUMIFS('South West Spends'!$AH$1:$AH$5018,'South West Spends'!$A$1:$A$5018,'Institution by Framework Totals'!B857,'South West Spends'!$C$1:$C$5018,'Institution by Framework Totals'!A857)</f>
        <v>0</v>
      </c>
      <c r="N857" s="1592">
        <f t="shared" si="66"/>
        <v>0</v>
      </c>
      <c r="O857" s="1592">
        <f t="shared" si="67"/>
        <v>0</v>
      </c>
      <c r="P857" s="1592">
        <f t="shared" si="68"/>
        <v>0</v>
      </c>
      <c r="Q857" s="14">
        <f t="shared" si="69"/>
        <v>0</v>
      </c>
    </row>
    <row r="858" spans="1:17" x14ac:dyDescent="0.2">
      <c r="A858" s="26" t="s">
        <v>146</v>
      </c>
      <c r="B858" s="27" t="s">
        <v>82</v>
      </c>
      <c r="C858" s="141">
        <f>VLOOKUP(B858,'Admin Fees.'!$A$1:$C$46,2,FALSE)</f>
        <v>0.01</v>
      </c>
      <c r="D858" s="506">
        <f>SUMIFS('Inst. by Framework &amp; Suppliers'!$D$2:$D$5720,'Inst. by Framework &amp; Suppliers'!$A$2:$A$5720,$A858,'Inst. by Framework &amp; Suppliers'!$B$2:$B$5720,$B858)</f>
        <v>0</v>
      </c>
      <c r="E858" s="507">
        <f>SUMIFS('Inst. by Framework &amp; Suppliers'!$E$2:$E$5720,'Inst. by Framework &amp; Suppliers'!$A$2:$A$5720,$A858,'Inst. by Framework &amp; Suppliers'!$B$2:$B$5720,$B858)</f>
        <v>33005.81</v>
      </c>
      <c r="F858" s="507">
        <f>SUMIFS('Inst. by Framework &amp; Suppliers'!F$2:F$5720,'Inst. by Framework &amp; Suppliers'!$B$2:$B$5720,$B$2:$B$5336,'Inst. by Framework &amp; Suppliers'!$A$2:$A$5720,$A858)</f>
        <v>49681.94</v>
      </c>
      <c r="G858" s="882">
        <f>SUMIFS('Inst. by Framework &amp; Suppliers'!G$2:G$5720,'Inst. by Framework &amp; Suppliers'!$B$2:$B$5720,$B$2:$B$5336,'Inst. by Framework &amp; Suppliers'!$A$2:$A$5720,$A858)</f>
        <v>50192.210000000006</v>
      </c>
      <c r="H858" s="1444">
        <f>SUMIFS('Inst. by Framework &amp; Suppliers'!H$2:H$5720,'Inst. by Framework &amp; Suppliers'!$B$2:$B$5720,$B$2:$B$5336,'Inst. by Framework &amp; Suppliers'!$A$2:$A$5720,$A858)</f>
        <v>41959.324000000001</v>
      </c>
      <c r="I858" s="1445">
        <f>SUMIFS('Inst. by Framework &amp; Suppliers'!I$2:I$5720,'Inst. by Framework &amp; Suppliers'!$B$2:$B$5720,$B$2:$B$5336,'Inst. by Framework &amp; Suppliers'!$A$2:$A$5720,$A858)</f>
        <v>20945.710000000003</v>
      </c>
      <c r="J858" s="1446">
        <f>SUMIFS('Inst. by Framework &amp; Suppliers'!J$2:J$5720,'Inst. by Framework &amp; Suppliers'!$B$2:$B$5720,$B$2:$B$5336,'Inst. by Framework &amp; Suppliers'!$A$2:$A$5720,$A858)</f>
        <v>0</v>
      </c>
      <c r="K858" s="24">
        <f>SUMIFS('Inst. by Framework &amp; Suppliers'!K$2:K$5720,'Inst. by Framework &amp; Suppliers'!$B$2:$B$5720,$B$2:$B$5336,'Inst. by Framework &amp; Suppliers'!$A$2:$A$5720,$A858)</f>
        <v>0</v>
      </c>
      <c r="L858" s="23">
        <f t="shared" si="65"/>
        <v>0</v>
      </c>
      <c r="M858" s="1592">
        <f>SUMIFS('South West Spends'!$AH$1:$AH$5018,'South West Spends'!$A$1:$A$5018,'Institution by Framework Totals'!B858,'South West Spends'!$C$1:$C$5018,'Institution by Framework Totals'!A858)</f>
        <v>0</v>
      </c>
      <c r="N858" s="1592">
        <f t="shared" si="66"/>
        <v>0</v>
      </c>
      <c r="O858" s="1592">
        <f t="shared" si="67"/>
        <v>0</v>
      </c>
      <c r="P858" s="1592">
        <f t="shared" si="68"/>
        <v>0</v>
      </c>
      <c r="Q858" s="14">
        <f t="shared" si="69"/>
        <v>0</v>
      </c>
    </row>
    <row r="859" spans="1:17" x14ac:dyDescent="0.2">
      <c r="A859" s="26" t="s">
        <v>147</v>
      </c>
      <c r="B859" s="27" t="s">
        <v>82</v>
      </c>
      <c r="C859" s="141">
        <f>VLOOKUP(B859,'Admin Fees.'!$A$1:$C$46,2,FALSE)</f>
        <v>0.01</v>
      </c>
      <c r="D859" s="506">
        <f>SUMIFS('Inst. by Framework &amp; Suppliers'!$D$2:$D$5720,'Inst. by Framework &amp; Suppliers'!$A$2:$A$5720,$A859,'Inst. by Framework &amp; Suppliers'!$B$2:$B$5720,$B859)</f>
        <v>0</v>
      </c>
      <c r="E859" s="507">
        <f>SUMIFS('Inst. by Framework &amp; Suppliers'!$E$2:$E$5720,'Inst. by Framework &amp; Suppliers'!$A$2:$A$5720,$A859,'Inst. by Framework &amp; Suppliers'!$B$2:$B$5720,$B859)</f>
        <v>32325.57</v>
      </c>
      <c r="F859" s="507">
        <f>SUMIFS('Inst. by Framework &amp; Suppliers'!F$2:F$5720,'Inst. by Framework &amp; Suppliers'!$B$2:$B$5720,$B$2:$B$5336,'Inst. by Framework &amp; Suppliers'!$A$2:$A$5720,$A859)</f>
        <v>49914.770000000004</v>
      </c>
      <c r="G859" s="882">
        <f>SUMIFS('Inst. by Framework &amp; Suppliers'!G$2:G$5720,'Inst. by Framework &amp; Suppliers'!$B$2:$B$5720,$B$2:$B$5336,'Inst. by Framework &amp; Suppliers'!$A$2:$A$5720,$A859)</f>
        <v>49859.92</v>
      </c>
      <c r="H859" s="1444">
        <f>SUMIFS('Inst. by Framework &amp; Suppliers'!H$2:H$5720,'Inst. by Framework &amp; Suppliers'!$B$2:$B$5720,$B$2:$B$5336,'Inst. by Framework &amp; Suppliers'!$A$2:$A$5720,$A859)</f>
        <v>35298.83</v>
      </c>
      <c r="I859" s="1445">
        <f>SUMIFS('Inst. by Framework &amp; Suppliers'!I$2:I$5720,'Inst. by Framework &amp; Suppliers'!$B$2:$B$5720,$B$2:$B$5336,'Inst. by Framework &amp; Suppliers'!$A$2:$A$5720,$A859)</f>
        <v>7159.1900000000005</v>
      </c>
      <c r="J859" s="1446">
        <f>SUMIFS('Inst. by Framework &amp; Suppliers'!J$2:J$5720,'Inst. by Framework &amp; Suppliers'!$B$2:$B$5720,$B$2:$B$5336,'Inst. by Framework &amp; Suppliers'!$A$2:$A$5720,$A859)</f>
        <v>0</v>
      </c>
      <c r="K859" s="24">
        <f>SUMIFS('Inst. by Framework &amp; Suppliers'!K$2:K$5720,'Inst. by Framework &amp; Suppliers'!$B$2:$B$5720,$B$2:$B$5336,'Inst. by Framework &amp; Suppliers'!$A$2:$A$5720,$A859)</f>
        <v>0</v>
      </c>
      <c r="L859" s="23">
        <f t="shared" si="65"/>
        <v>0</v>
      </c>
      <c r="M859" s="1592">
        <f>SUMIFS('South West Spends'!$AH$1:$AH$5018,'South West Spends'!$A$1:$A$5018,'Institution by Framework Totals'!B859,'South West Spends'!$C$1:$C$5018,'Institution by Framework Totals'!A859)</f>
        <v>0</v>
      </c>
      <c r="N859" s="1592">
        <f t="shared" si="66"/>
        <v>0</v>
      </c>
      <c r="O859" s="1592">
        <f t="shared" si="67"/>
        <v>0</v>
      </c>
      <c r="P859" s="1592">
        <f t="shared" si="68"/>
        <v>0</v>
      </c>
      <c r="Q859" s="14">
        <f t="shared" si="69"/>
        <v>0</v>
      </c>
    </row>
    <row r="860" spans="1:17" x14ac:dyDescent="0.2">
      <c r="A860" s="26" t="s">
        <v>163</v>
      </c>
      <c r="B860" s="27" t="s">
        <v>82</v>
      </c>
      <c r="C860" s="141">
        <f>VLOOKUP(B860,'Admin Fees.'!$A$1:$C$46,2,FALSE)</f>
        <v>0.01</v>
      </c>
      <c r="D860" s="506">
        <f>SUMIFS('Inst. by Framework &amp; Suppliers'!$D$2:$D$5720,'Inst. by Framework &amp; Suppliers'!$A$2:$A$5720,$A860,'Inst. by Framework &amp; Suppliers'!$B$2:$B$5720,$B860)</f>
        <v>0</v>
      </c>
      <c r="E860" s="507">
        <f>SUMIFS('Inst. by Framework &amp; Suppliers'!$E$2:$E$5720,'Inst. by Framework &amp; Suppliers'!$A$2:$A$5720,$A860,'Inst. by Framework &amp; Suppliers'!$B$2:$B$5720,$B860)</f>
        <v>9577.5012423825374</v>
      </c>
      <c r="F860" s="507">
        <f>SUMIFS('Inst. by Framework &amp; Suppliers'!F$2:F$5720,'Inst. by Framework &amp; Suppliers'!$B$2:$B$5720,$B$2:$B$5336,'Inst. by Framework &amp; Suppliers'!$A$2:$A$5720,$A860)</f>
        <v>12101</v>
      </c>
      <c r="G860" s="882">
        <f>SUMIFS('Inst. by Framework &amp; Suppliers'!G$2:G$5720,'Inst. by Framework &amp; Suppliers'!$B$2:$B$5720,$B$2:$B$5336,'Inst. by Framework &amp; Suppliers'!$A$2:$A$5720,$A860)</f>
        <v>14035.9</v>
      </c>
      <c r="H860" s="1444">
        <f>SUMIFS('Inst. by Framework &amp; Suppliers'!H$2:H$5720,'Inst. by Framework &amp; Suppliers'!$B$2:$B$5720,$B$2:$B$5336,'Inst. by Framework &amp; Suppliers'!$A$2:$A$5720,$A860)</f>
        <v>11002.48</v>
      </c>
      <c r="I860" s="1445">
        <f>SUMIFS('Inst. by Framework &amp; Suppliers'!I$2:I$5720,'Inst. by Framework &amp; Suppliers'!$B$2:$B$5720,$B$2:$B$5336,'Inst. by Framework &amp; Suppliers'!$A$2:$A$5720,$A860)</f>
        <v>9714.8539999999994</v>
      </c>
      <c r="J860" s="1446">
        <f>SUMIFS('Inst. by Framework &amp; Suppliers'!J$2:J$5720,'Inst. by Framework &amp; Suppliers'!$B$2:$B$5720,$B$2:$B$5336,'Inst. by Framework &amp; Suppliers'!$A$2:$A$5720,$A860)</f>
        <v>0</v>
      </c>
      <c r="K860" s="24">
        <f>SUMIFS('Inst. by Framework &amp; Suppliers'!K$2:K$5720,'Inst. by Framework &amp; Suppliers'!$B$2:$B$5720,$B$2:$B$5336,'Inst. by Framework &amp; Suppliers'!$A$2:$A$5720,$A860)</f>
        <v>0</v>
      </c>
      <c r="L860" s="23">
        <f t="shared" si="65"/>
        <v>0</v>
      </c>
      <c r="M860" s="1592">
        <f>SUMIFS('South West Spends'!$AH$1:$AH$5018,'South West Spends'!$A$1:$A$5018,'Institution by Framework Totals'!B860,'South West Spends'!$C$1:$C$5018,'Institution by Framework Totals'!A860)</f>
        <v>0</v>
      </c>
      <c r="N860" s="1592">
        <f t="shared" si="66"/>
        <v>0</v>
      </c>
      <c r="O860" s="1592">
        <f t="shared" si="67"/>
        <v>0</v>
      </c>
      <c r="P860" s="1592">
        <f t="shared" si="68"/>
        <v>0</v>
      </c>
      <c r="Q860" s="14">
        <f t="shared" si="69"/>
        <v>0</v>
      </c>
    </row>
    <row r="861" spans="1:17" x14ac:dyDescent="0.2">
      <c r="A861" s="1160" t="s">
        <v>124</v>
      </c>
      <c r="B861" s="27" t="s">
        <v>285</v>
      </c>
      <c r="C861" s="141">
        <f>VLOOKUP(B861,'Admin Fees.'!$A$1:$C$46,2,FALSE)</f>
        <v>0.01</v>
      </c>
      <c r="D861" s="506">
        <f>SUMIFS('Inst. by Framework &amp; Suppliers'!$D$2:$D$5720,'Inst. by Framework &amp; Suppliers'!$A$2:$A$5720,$A861,'Inst. by Framework &amp; Suppliers'!$B$2:$B$5720,$B861)</f>
        <v>0</v>
      </c>
      <c r="E861" s="507">
        <f>SUMIFS('Inst. by Framework &amp; Suppliers'!$E$2:$E$5720,'Inst. by Framework &amp; Suppliers'!$A$2:$A$5720,$A861,'Inst. by Framework &amp; Suppliers'!$B$2:$B$5720,$B861)</f>
        <v>0</v>
      </c>
      <c r="F861" s="507">
        <f>SUMIFS('Inst. by Framework &amp; Suppliers'!F$2:F$5720,'Inst. by Framework &amp; Suppliers'!$B$2:$B$5720,$B$2:$B$5336,'Inst. by Framework &amp; Suppliers'!$A$2:$A$5720,$A861)</f>
        <v>0</v>
      </c>
      <c r="G861" s="882">
        <f>SUMIFS('Inst. by Framework &amp; Suppliers'!G$2:G$5720,'Inst. by Framework &amp; Suppliers'!$B$2:$B$5720,$B$2:$B$5336,'Inst. by Framework &amp; Suppliers'!$A$2:$A$5720,$A861)</f>
        <v>0</v>
      </c>
      <c r="H861" s="1444">
        <f>SUMIFS('Inst. by Framework &amp; Suppliers'!H$2:H$5720,'Inst. by Framework &amp; Suppliers'!$B$2:$B$5720,$B$2:$B$5336,'Inst. by Framework &amp; Suppliers'!$A$2:$A$5720,$A861)</f>
        <v>0</v>
      </c>
      <c r="I861" s="1445">
        <f>SUMIFS('Inst. by Framework &amp; Suppliers'!I$2:I$5720,'Inst. by Framework &amp; Suppliers'!$B$2:$B$5720,$B$2:$B$5336,'Inst. by Framework &amp; Suppliers'!$A$2:$A$5720,$A861)</f>
        <v>466.04999999999995</v>
      </c>
      <c r="J861" s="1446">
        <f>SUMIFS('Inst. by Framework &amp; Suppliers'!J$2:J$5720,'Inst. by Framework &amp; Suppliers'!$B$2:$B$5720,$B$2:$B$5336,'Inst. by Framework &amp; Suppliers'!$A$2:$A$5720,$A861)</f>
        <v>96.550000000000011</v>
      </c>
      <c r="K861" s="24">
        <f>SUMIFS('Inst. by Framework &amp; Suppliers'!K$2:K$5720,'Inst. by Framework &amp; Suppliers'!$B$2:$B$5720,$B$2:$B$5336,'Inst. by Framework &amp; Suppliers'!$A$2:$A$5720,$A861)</f>
        <v>191.63</v>
      </c>
      <c r="L861" s="23">
        <f t="shared" si="65"/>
        <v>1.3034250000000003</v>
      </c>
      <c r="M861" s="1592">
        <f>SUMIFS('South West Spends'!$AH$1:$AH$5018,'South West Spends'!$A$1:$A$5018,'Institution by Framework Totals'!B861,'South West Spends'!$C$1:$C$5018,'Institution by Framework Totals'!A861)</f>
        <v>95.08</v>
      </c>
      <c r="N861" s="1592">
        <f t="shared" si="66"/>
        <v>0.95079999999999998</v>
      </c>
      <c r="O861" s="1592">
        <f t="shared" si="67"/>
        <v>96.55</v>
      </c>
      <c r="P861" s="1592">
        <f t="shared" si="68"/>
        <v>1.3034250000000001</v>
      </c>
      <c r="Q861" s="14">
        <f t="shared" si="69"/>
        <v>2.2542249999999999</v>
      </c>
    </row>
    <row r="862" spans="1:17" x14ac:dyDescent="0.2">
      <c r="A862" s="1160" t="s">
        <v>125</v>
      </c>
      <c r="B862" s="27" t="s">
        <v>285</v>
      </c>
      <c r="C862" s="141">
        <f>VLOOKUP(B862,'Admin Fees.'!$A$1:$C$46,2,FALSE)</f>
        <v>0.01</v>
      </c>
      <c r="D862" s="506">
        <f>SUMIFS('Inst. by Framework &amp; Suppliers'!$D$2:$D$5720,'Inst. by Framework &amp; Suppliers'!$A$2:$A$5720,$A862,'Inst. by Framework &amp; Suppliers'!$B$2:$B$5720,$B862)</f>
        <v>0</v>
      </c>
      <c r="E862" s="507">
        <f>SUMIFS('Inst. by Framework &amp; Suppliers'!$E$2:$E$5720,'Inst. by Framework &amp; Suppliers'!$A$2:$A$5720,$A862,'Inst. by Framework &amp; Suppliers'!$B$2:$B$5720,$B862)</f>
        <v>0</v>
      </c>
      <c r="F862" s="507">
        <f>SUMIFS('Inst. by Framework &amp; Suppliers'!F$2:F$5720,'Inst. by Framework &amp; Suppliers'!$B$2:$B$5720,$B$2:$B$5336,'Inst. by Framework &amp; Suppliers'!$A$2:$A$5720,$A862)</f>
        <v>0</v>
      </c>
      <c r="G862" s="882">
        <f>SUMIFS('Inst. by Framework &amp; Suppliers'!G$2:G$5720,'Inst. by Framework &amp; Suppliers'!$B$2:$B$5720,$B$2:$B$5336,'Inst. by Framework &amp; Suppliers'!$A$2:$A$5720,$A862)</f>
        <v>0</v>
      </c>
      <c r="H862" s="1444">
        <f>SUMIFS('Inst. by Framework &amp; Suppliers'!H$2:H$5720,'Inst. by Framework &amp; Suppliers'!$B$2:$B$5720,$B$2:$B$5336,'Inst. by Framework &amp; Suppliers'!$A$2:$A$5720,$A862)</f>
        <v>0</v>
      </c>
      <c r="I862" s="1445">
        <f>SUMIFS('Inst. by Framework &amp; Suppliers'!I$2:I$5720,'Inst. by Framework &amp; Suppliers'!$B$2:$B$5720,$B$2:$B$5336,'Inst. by Framework &amp; Suppliers'!$A$2:$A$5720,$A862)</f>
        <v>1904.17</v>
      </c>
      <c r="J862" s="1446">
        <f>SUMIFS('Inst. by Framework &amp; Suppliers'!J$2:J$5720,'Inst. by Framework &amp; Suppliers'!$B$2:$B$5720,$B$2:$B$5336,'Inst. by Framework &amp; Suppliers'!$A$2:$A$5720,$A862)</f>
        <v>325.08999999999997</v>
      </c>
      <c r="K862" s="24">
        <f>SUMIFS('Inst. by Framework &amp; Suppliers'!K$2:K$5720,'Inst. by Framework &amp; Suppliers'!$B$2:$B$5720,$B$2:$B$5336,'Inst. by Framework &amp; Suppliers'!$A$2:$A$5720,$A862)</f>
        <v>2120.67</v>
      </c>
      <c r="L862" s="23">
        <f t="shared" si="65"/>
        <v>4.3887150000000004</v>
      </c>
      <c r="M862" s="1592">
        <f>SUMIFS('South West Spends'!$AH$1:$AH$5018,'South West Spends'!$A$1:$A$5018,'Institution by Framework Totals'!B862,'South West Spends'!$C$1:$C$5018,'Institution by Framework Totals'!A862)</f>
        <v>1795.58</v>
      </c>
      <c r="N862" s="1592">
        <f t="shared" si="66"/>
        <v>17.9558</v>
      </c>
      <c r="O862" s="1592">
        <f t="shared" si="67"/>
        <v>325.09000000000015</v>
      </c>
      <c r="P862" s="1592">
        <f t="shared" si="68"/>
        <v>4.3887150000000021</v>
      </c>
      <c r="Q862" s="14">
        <f t="shared" si="69"/>
        <v>22.344515000000001</v>
      </c>
    </row>
    <row r="863" spans="1:17" x14ac:dyDescent="0.2">
      <c r="A863" s="1188" t="s">
        <v>126</v>
      </c>
      <c r="B863" s="27" t="s">
        <v>285</v>
      </c>
      <c r="C863" s="141">
        <f>VLOOKUP(B863,'Admin Fees.'!$A$1:$C$46,2,FALSE)</f>
        <v>0.01</v>
      </c>
      <c r="D863" s="506">
        <f>SUMIFS('Inst. by Framework &amp; Suppliers'!$D$2:$D$5720,'Inst. by Framework &amp; Suppliers'!$A$2:$A$5720,$A863,'Inst. by Framework &amp; Suppliers'!$B$2:$B$5720,$B863)</f>
        <v>0</v>
      </c>
      <c r="E863" s="507">
        <f>SUMIFS('Inst. by Framework &amp; Suppliers'!$E$2:$E$5720,'Inst. by Framework &amp; Suppliers'!$A$2:$A$5720,$A863,'Inst. by Framework &amp; Suppliers'!$B$2:$B$5720,$B863)</f>
        <v>0</v>
      </c>
      <c r="F863" s="507">
        <f>SUMIFS('Inst. by Framework &amp; Suppliers'!F$2:F$5720,'Inst. by Framework &amp; Suppliers'!$B$2:$B$5720,$B$2:$B$5336,'Inst. by Framework &amp; Suppliers'!$A$2:$A$5720,$A863)</f>
        <v>0</v>
      </c>
      <c r="G863" s="882">
        <f>SUMIFS('Inst. by Framework &amp; Suppliers'!G$2:G$5720,'Inst. by Framework &amp; Suppliers'!$B$2:$B$5720,$B$2:$B$5336,'Inst. by Framework &amp; Suppliers'!$A$2:$A$5720,$A863)</f>
        <v>0</v>
      </c>
      <c r="H863" s="1444">
        <f>SUMIFS('Inst. by Framework &amp; Suppliers'!H$2:H$5720,'Inst. by Framework &amp; Suppliers'!$B$2:$B$5720,$B$2:$B$5336,'Inst. by Framework &amp; Suppliers'!$A$2:$A$5720,$A863)</f>
        <v>0</v>
      </c>
      <c r="I863" s="1445">
        <f>SUMIFS('Inst. by Framework &amp; Suppliers'!I$2:I$5720,'Inst. by Framework &amp; Suppliers'!$B$2:$B$5720,$B$2:$B$5336,'Inst. by Framework &amp; Suppliers'!$A$2:$A$5720,$A863)</f>
        <v>12086.049999999997</v>
      </c>
      <c r="J863" s="1446">
        <f>SUMIFS('Inst. by Framework &amp; Suppliers'!J$2:J$5720,'Inst. by Framework &amp; Suppliers'!$B$2:$B$5720,$B$2:$B$5336,'Inst. by Framework &amp; Suppliers'!$A$2:$A$5720,$A863)</f>
        <v>1008.15</v>
      </c>
      <c r="K863" s="24">
        <f>SUMIFS('Inst. by Framework &amp; Suppliers'!K$2:K$5720,'Inst. by Framework &amp; Suppliers'!$B$2:$B$5720,$B$2:$B$5336,'Inst. by Framework &amp; Suppliers'!$A$2:$A$5720,$A863)</f>
        <v>5411.43</v>
      </c>
      <c r="L863" s="23">
        <f t="shared" si="65"/>
        <v>13.610025000000002</v>
      </c>
      <c r="M863" s="1592">
        <f>SUMIFS('South West Spends'!$AH$1:$AH$5018,'South West Spends'!$A$1:$A$5018,'Institution by Framework Totals'!B863,'South West Spends'!$C$1:$C$5018,'Institution by Framework Totals'!A863)</f>
        <v>4403.2800000000007</v>
      </c>
      <c r="N863" s="1592">
        <f t="shared" si="66"/>
        <v>44.032800000000009</v>
      </c>
      <c r="O863" s="1592">
        <f t="shared" si="67"/>
        <v>1008.1499999999996</v>
      </c>
      <c r="P863" s="1592">
        <f t="shared" si="68"/>
        <v>13.610024999999997</v>
      </c>
      <c r="Q863" s="14">
        <f t="shared" si="69"/>
        <v>57.642825000000002</v>
      </c>
    </row>
    <row r="864" spans="1:17" x14ac:dyDescent="0.2">
      <c r="A864" s="1160" t="s">
        <v>161</v>
      </c>
      <c r="B864" s="27" t="s">
        <v>285</v>
      </c>
      <c r="C864" s="141">
        <f>VLOOKUP(B864,'Admin Fees.'!$A$1:$C$46,2,FALSE)</f>
        <v>0.01</v>
      </c>
      <c r="D864" s="506">
        <f>SUMIFS('Inst. by Framework &amp; Suppliers'!$D$2:$D$5720,'Inst. by Framework &amp; Suppliers'!$A$2:$A$5720,$A864,'Inst. by Framework &amp; Suppliers'!$B$2:$B$5720,$B864)</f>
        <v>0</v>
      </c>
      <c r="E864" s="507">
        <f>SUMIFS('Inst. by Framework &amp; Suppliers'!$E$2:$E$5720,'Inst. by Framework &amp; Suppliers'!$A$2:$A$5720,$A864,'Inst. by Framework &amp; Suppliers'!$B$2:$B$5720,$B864)</f>
        <v>0</v>
      </c>
      <c r="F864" s="507">
        <f>SUMIFS('Inst. by Framework &amp; Suppliers'!F$2:F$5720,'Inst. by Framework &amp; Suppliers'!$B$2:$B$5720,$B$2:$B$5336,'Inst. by Framework &amp; Suppliers'!$A$2:$A$5720,$A864)</f>
        <v>0</v>
      </c>
      <c r="G864" s="882">
        <f>SUMIFS('Inst. by Framework &amp; Suppliers'!G$2:G$5720,'Inst. by Framework &amp; Suppliers'!$B$2:$B$5720,$B$2:$B$5336,'Inst. by Framework &amp; Suppliers'!$A$2:$A$5720,$A864)</f>
        <v>0</v>
      </c>
      <c r="H864" s="1444">
        <f>SUMIFS('Inst. by Framework &amp; Suppliers'!H$2:H$5720,'Inst. by Framework &amp; Suppliers'!$B$2:$B$5720,$B$2:$B$5336,'Inst. by Framework &amp; Suppliers'!$A$2:$A$5720,$A864)</f>
        <v>0</v>
      </c>
      <c r="I864" s="1445">
        <f>SUMIFS('Inst. by Framework &amp; Suppliers'!I$2:I$5720,'Inst. by Framework &amp; Suppliers'!$B$2:$B$5720,$B$2:$B$5336,'Inst. by Framework &amp; Suppliers'!$A$2:$A$5720,$A864)</f>
        <v>28482.43</v>
      </c>
      <c r="J864" s="1446">
        <f>SUMIFS('Inst. by Framework &amp; Suppliers'!J$2:J$5720,'Inst. by Framework &amp; Suppliers'!$B$2:$B$5720,$B$2:$B$5336,'Inst. by Framework &amp; Suppliers'!$A$2:$A$5720,$A864)</f>
        <v>8115.3600000000006</v>
      </c>
      <c r="K864" s="24">
        <f>SUMIFS('Inst. by Framework &amp; Suppliers'!K$2:K$5720,'Inst. by Framework &amp; Suppliers'!$B$2:$B$5720,$B$2:$B$5336,'Inst. by Framework &amp; Suppliers'!$A$2:$A$5720,$A864)</f>
        <v>14843.391000000001</v>
      </c>
      <c r="L864" s="23">
        <f t="shared" si="65"/>
        <v>109.55736000000002</v>
      </c>
      <c r="M864" s="1592">
        <f>SUMIFS('South West Spends'!$AH$1:$AH$5018,'South West Spends'!$A$1:$A$5018,'Institution by Framework Totals'!B864,'South West Spends'!$C$1:$C$5018,'Institution by Framework Totals'!A864)</f>
        <v>6728.0309999999999</v>
      </c>
      <c r="N864" s="1592">
        <f t="shared" si="66"/>
        <v>67.28031</v>
      </c>
      <c r="O864" s="1592">
        <f t="shared" si="67"/>
        <v>8115.3600000000015</v>
      </c>
      <c r="P864" s="1592">
        <f t="shared" si="68"/>
        <v>109.55736000000003</v>
      </c>
      <c r="Q864" s="14">
        <f t="shared" si="69"/>
        <v>176.83767000000003</v>
      </c>
    </row>
    <row r="865" spans="1:17" x14ac:dyDescent="0.2">
      <c r="A865" s="1160" t="s">
        <v>160</v>
      </c>
      <c r="B865" s="27" t="s">
        <v>285</v>
      </c>
      <c r="C865" s="141">
        <f>VLOOKUP(B865,'Admin Fees.'!$A$1:$C$46,2,FALSE)</f>
        <v>0.01</v>
      </c>
      <c r="D865" s="506">
        <f>SUMIFS('Inst. by Framework &amp; Suppliers'!$D$2:$D$5720,'Inst. by Framework &amp; Suppliers'!$A$2:$A$5720,$A865,'Inst. by Framework &amp; Suppliers'!$B$2:$B$5720,$B865)</f>
        <v>0</v>
      </c>
      <c r="E865" s="507">
        <f>SUMIFS('Inst. by Framework &amp; Suppliers'!$E$2:$E$5720,'Inst. by Framework &amp; Suppliers'!$A$2:$A$5720,$A865,'Inst. by Framework &amp; Suppliers'!$B$2:$B$5720,$B865)</f>
        <v>0</v>
      </c>
      <c r="F865" s="507">
        <f>SUMIFS('Inst. by Framework &amp; Suppliers'!F$2:F$5720,'Inst. by Framework &amp; Suppliers'!$B$2:$B$5720,$B$2:$B$5336,'Inst. by Framework &amp; Suppliers'!$A$2:$A$5720,$A865)</f>
        <v>0</v>
      </c>
      <c r="G865" s="882">
        <f>SUMIFS('Inst. by Framework &amp; Suppliers'!G$2:G$5720,'Inst. by Framework &amp; Suppliers'!$B$2:$B$5720,$B$2:$B$5336,'Inst. by Framework &amp; Suppliers'!$A$2:$A$5720,$A865)</f>
        <v>0</v>
      </c>
      <c r="H865" s="1444">
        <f>SUMIFS('Inst. by Framework &amp; Suppliers'!H$2:H$5720,'Inst. by Framework &amp; Suppliers'!$B$2:$B$5720,$B$2:$B$5336,'Inst. by Framework &amp; Suppliers'!$A$2:$A$5720,$A865)</f>
        <v>0</v>
      </c>
      <c r="I865" s="1445">
        <f>SUMIFS('Inst. by Framework &amp; Suppliers'!I$2:I$5720,'Inst. by Framework &amp; Suppliers'!$B$2:$B$5720,$B$2:$B$5336,'Inst. by Framework &amp; Suppliers'!$A$2:$A$5720,$A865)</f>
        <v>11587.480000000001</v>
      </c>
      <c r="J865" s="1446">
        <f>SUMIFS('Inst. by Framework &amp; Suppliers'!J$2:J$5720,'Inst. by Framework &amp; Suppliers'!$B$2:$B$5720,$B$2:$B$5336,'Inst. by Framework &amp; Suppliers'!$A$2:$A$5720,$A865)</f>
        <v>1498.3600000000001</v>
      </c>
      <c r="K865" s="24">
        <f>SUMIFS('Inst. by Framework &amp; Suppliers'!K$2:K$5720,'Inst. by Framework &amp; Suppliers'!$B$2:$B$5720,$B$2:$B$5336,'Inst. by Framework &amp; Suppliers'!$A$2:$A$5720,$A865)</f>
        <v>5567.15</v>
      </c>
      <c r="L865" s="23">
        <f t="shared" si="65"/>
        <v>20.227860000000003</v>
      </c>
      <c r="M865" s="1592">
        <f>SUMIFS('South West Spends'!$AH$1:$AH$5018,'South West Spends'!$A$1:$A$5018,'Institution by Framework Totals'!B865,'South West Spends'!$C$1:$C$5018,'Institution by Framework Totals'!A865)</f>
        <v>4068.79</v>
      </c>
      <c r="N865" s="1592">
        <f t="shared" si="66"/>
        <v>40.687899999999999</v>
      </c>
      <c r="O865" s="1592">
        <f t="shared" si="67"/>
        <v>1498.3599999999997</v>
      </c>
      <c r="P865" s="1592">
        <f t="shared" si="68"/>
        <v>20.227859999999996</v>
      </c>
      <c r="Q865" s="14">
        <f t="shared" si="69"/>
        <v>60.915759999999992</v>
      </c>
    </row>
    <row r="866" spans="1:17" x14ac:dyDescent="0.2">
      <c r="A866" s="1231" t="s">
        <v>159</v>
      </c>
      <c r="B866" s="27" t="s">
        <v>285</v>
      </c>
      <c r="C866" s="141">
        <f>VLOOKUP(B866,'Admin Fees.'!$A$1:$C$46,2,FALSE)</f>
        <v>0.01</v>
      </c>
      <c r="D866" s="506">
        <f>SUMIFS('Inst. by Framework &amp; Suppliers'!$D$2:$D$5720,'Inst. by Framework &amp; Suppliers'!$A$2:$A$5720,$A866,'Inst. by Framework &amp; Suppliers'!$B$2:$B$5720,$B866)</f>
        <v>0</v>
      </c>
      <c r="E866" s="507">
        <f>SUMIFS('Inst. by Framework &amp; Suppliers'!$E$2:$E$5720,'Inst. by Framework &amp; Suppliers'!$A$2:$A$5720,$A866,'Inst. by Framework &amp; Suppliers'!$B$2:$B$5720,$B866)</f>
        <v>0</v>
      </c>
      <c r="F866" s="507">
        <f>SUMIFS('Inst. by Framework &amp; Suppliers'!F$2:F$5720,'Inst. by Framework &amp; Suppliers'!$B$2:$B$5720,$B$2:$B$5336,'Inst. by Framework &amp; Suppliers'!$A$2:$A$5720,$A866)</f>
        <v>0</v>
      </c>
      <c r="G866" s="882">
        <f>SUMIFS('Inst. by Framework &amp; Suppliers'!G$2:G$5720,'Inst. by Framework &amp; Suppliers'!$B$2:$B$5720,$B$2:$B$5336,'Inst. by Framework &amp; Suppliers'!$A$2:$A$5720,$A866)</f>
        <v>0</v>
      </c>
      <c r="H866" s="1444">
        <f>SUMIFS('Inst. by Framework &amp; Suppliers'!H$2:H$5720,'Inst. by Framework &amp; Suppliers'!$B$2:$B$5720,$B$2:$B$5336,'Inst. by Framework &amp; Suppliers'!$A$2:$A$5720,$A866)</f>
        <v>0</v>
      </c>
      <c r="I866" s="1445">
        <f>SUMIFS('Inst. by Framework &amp; Suppliers'!I$2:I$5720,'Inst. by Framework &amp; Suppliers'!$B$2:$B$5720,$B$2:$B$5336,'Inst. by Framework &amp; Suppliers'!$A$2:$A$5720,$A866)</f>
        <v>4150.6800000000012</v>
      </c>
      <c r="J866" s="1446">
        <f>SUMIFS('Inst. by Framework &amp; Suppliers'!J$2:J$5720,'Inst. by Framework &amp; Suppliers'!$B$2:$B$5720,$B$2:$B$5336,'Inst. by Framework &amp; Suppliers'!$A$2:$A$5720,$A866)</f>
        <v>0</v>
      </c>
      <c r="K866" s="24">
        <f>SUMIFS('Inst. by Framework &amp; Suppliers'!K$2:K$5720,'Inst. by Framework &amp; Suppliers'!$B$2:$B$5720,$B$2:$B$5336,'Inst. by Framework &amp; Suppliers'!$A$2:$A$5720,$A866)</f>
        <v>1008.9500000000002</v>
      </c>
      <c r="L866" s="23">
        <f t="shared" si="65"/>
        <v>0</v>
      </c>
      <c r="M866" s="1592">
        <f>SUMIFS('South West Spends'!$AH$1:$AH$5018,'South West Spends'!$A$1:$A$5018,'Institution by Framework Totals'!B866,'South West Spends'!$C$1:$C$5018,'Institution by Framework Totals'!A866)</f>
        <v>1008.9500000000002</v>
      </c>
      <c r="N866" s="1592">
        <f t="shared" si="66"/>
        <v>10.089500000000001</v>
      </c>
      <c r="O866" s="1592">
        <f t="shared" si="67"/>
        <v>0</v>
      </c>
      <c r="P866" s="1592">
        <f t="shared" si="68"/>
        <v>0</v>
      </c>
      <c r="Q866" s="14">
        <f t="shared" si="69"/>
        <v>10.089500000000001</v>
      </c>
    </row>
    <row r="867" spans="1:17" x14ac:dyDescent="0.2">
      <c r="A867" s="1231" t="s">
        <v>127</v>
      </c>
      <c r="B867" s="27" t="s">
        <v>285</v>
      </c>
      <c r="C867" s="141">
        <f>VLOOKUP(B867,'Admin Fees.'!$A$1:$C$46,2,FALSE)</f>
        <v>0.01</v>
      </c>
      <c r="D867" s="506">
        <f>SUMIFS('Inst. by Framework &amp; Suppliers'!$D$2:$D$5720,'Inst. by Framework &amp; Suppliers'!$A$2:$A$5720,$A867,'Inst. by Framework &amp; Suppliers'!$B$2:$B$5720,$B867)</f>
        <v>0</v>
      </c>
      <c r="E867" s="507">
        <f>SUMIFS('Inst. by Framework &amp; Suppliers'!$E$2:$E$5720,'Inst. by Framework &amp; Suppliers'!$A$2:$A$5720,$A867,'Inst. by Framework &amp; Suppliers'!$B$2:$B$5720,$B867)</f>
        <v>0</v>
      </c>
      <c r="F867" s="507">
        <f>SUMIFS('Inst. by Framework &amp; Suppliers'!F$2:F$5720,'Inst. by Framework &amp; Suppliers'!$B$2:$B$5720,$B$2:$B$5336,'Inst. by Framework &amp; Suppliers'!$A$2:$A$5720,$A867)</f>
        <v>0</v>
      </c>
      <c r="G867" s="882">
        <f>SUMIFS('Inst. by Framework &amp; Suppliers'!G$2:G$5720,'Inst. by Framework &amp; Suppliers'!$B$2:$B$5720,$B$2:$B$5336,'Inst. by Framework &amp; Suppliers'!$A$2:$A$5720,$A867)</f>
        <v>0</v>
      </c>
      <c r="H867" s="1444">
        <f>SUMIFS('Inst. by Framework &amp; Suppliers'!H$2:H$5720,'Inst. by Framework &amp; Suppliers'!$B$2:$B$5720,$B$2:$B$5336,'Inst. by Framework &amp; Suppliers'!$A$2:$A$5720,$A867)</f>
        <v>0</v>
      </c>
      <c r="I867" s="1445">
        <f>SUMIFS('Inst. by Framework &amp; Suppliers'!I$2:I$5720,'Inst. by Framework &amp; Suppliers'!$B$2:$B$5720,$B$2:$B$5336,'Inst. by Framework &amp; Suppliers'!$A$2:$A$5720,$A867)</f>
        <v>22375.43</v>
      </c>
      <c r="J867" s="1446">
        <f>SUMIFS('Inst. by Framework &amp; Suppliers'!J$2:J$5720,'Inst. by Framework &amp; Suppliers'!$B$2:$B$5720,$B$2:$B$5336,'Inst. by Framework &amp; Suppliers'!$A$2:$A$5720,$A867)</f>
        <v>3918.84</v>
      </c>
      <c r="K867" s="24">
        <f>SUMIFS('Inst. by Framework &amp; Suppliers'!K$2:K$5720,'Inst. by Framework &amp; Suppliers'!$B$2:$B$5720,$B$2:$B$5336,'Inst. by Framework &amp; Suppliers'!$A$2:$A$5720,$A867)</f>
        <v>12401.6</v>
      </c>
      <c r="L867" s="23">
        <f t="shared" si="65"/>
        <v>52.904340000000005</v>
      </c>
      <c r="M867" s="1592">
        <f>SUMIFS('South West Spends'!$AH$1:$AH$5018,'South West Spends'!$A$1:$A$5018,'Institution by Framework Totals'!B867,'South West Spends'!$C$1:$C$5018,'Institution by Framework Totals'!A867)</f>
        <v>8482.76</v>
      </c>
      <c r="N867" s="1592">
        <f t="shared" si="66"/>
        <v>84.827600000000004</v>
      </c>
      <c r="O867" s="1592">
        <f t="shared" si="67"/>
        <v>3918.84</v>
      </c>
      <c r="P867" s="1592">
        <f t="shared" si="68"/>
        <v>52.904340000000005</v>
      </c>
      <c r="Q867" s="14">
        <f t="shared" si="69"/>
        <v>137.73194000000001</v>
      </c>
    </row>
    <row r="868" spans="1:17" x14ac:dyDescent="0.2">
      <c r="A868" s="1231" t="s">
        <v>150</v>
      </c>
      <c r="B868" s="27" t="s">
        <v>285</v>
      </c>
      <c r="C868" s="141">
        <f>VLOOKUP(B868,'Admin Fees.'!$A$1:$C$46,2,FALSE)</f>
        <v>0.01</v>
      </c>
      <c r="D868" s="506">
        <f>SUMIFS('Inst. by Framework &amp; Suppliers'!$D$2:$D$5720,'Inst. by Framework &amp; Suppliers'!$A$2:$A$5720,$A868,'Inst. by Framework &amp; Suppliers'!$B$2:$B$5720,$B868)</f>
        <v>0</v>
      </c>
      <c r="E868" s="507">
        <f>SUMIFS('Inst. by Framework &amp; Suppliers'!$E$2:$E$5720,'Inst. by Framework &amp; Suppliers'!$A$2:$A$5720,$A868,'Inst. by Framework &amp; Suppliers'!$B$2:$B$5720,$B868)</f>
        <v>0</v>
      </c>
      <c r="F868" s="507">
        <f>SUMIFS('Inst. by Framework &amp; Suppliers'!F$2:F$5720,'Inst. by Framework &amp; Suppliers'!$B$2:$B$5720,$B$2:$B$5336,'Inst. by Framework &amp; Suppliers'!$A$2:$A$5720,$A868)</f>
        <v>0</v>
      </c>
      <c r="G868" s="882">
        <f>SUMIFS('Inst. by Framework &amp; Suppliers'!G$2:G$5720,'Inst. by Framework &amp; Suppliers'!$B$2:$B$5720,$B$2:$B$5336,'Inst. by Framework &amp; Suppliers'!$A$2:$A$5720,$A868)</f>
        <v>0</v>
      </c>
      <c r="H868" s="1444">
        <f>SUMIFS('Inst. by Framework &amp; Suppliers'!H$2:H$5720,'Inst. by Framework &amp; Suppliers'!$B$2:$B$5720,$B$2:$B$5336,'Inst. by Framework &amp; Suppliers'!$A$2:$A$5720,$A868)</f>
        <v>0</v>
      </c>
      <c r="I868" s="1445">
        <f>SUMIFS('Inst. by Framework &amp; Suppliers'!I$2:I$5720,'Inst. by Framework &amp; Suppliers'!$B$2:$B$5720,$B$2:$B$5336,'Inst. by Framework &amp; Suppliers'!$A$2:$A$5720,$A868)</f>
        <v>5812.0599999999995</v>
      </c>
      <c r="J868" s="1446">
        <f>SUMIFS('Inst. by Framework &amp; Suppliers'!J$2:J$5720,'Inst. by Framework &amp; Suppliers'!$B$2:$B$5720,$B$2:$B$5336,'Inst. by Framework &amp; Suppliers'!$A$2:$A$5720,$A868)</f>
        <v>1847.9299999999998</v>
      </c>
      <c r="K868" s="24">
        <f>SUMIFS('Inst. by Framework &amp; Suppliers'!K$2:K$5720,'Inst. by Framework &amp; Suppliers'!$B$2:$B$5720,$B$2:$B$5336,'Inst. by Framework &amp; Suppliers'!$A$2:$A$5720,$A868)</f>
        <v>4754.5499999999993</v>
      </c>
      <c r="L868" s="23">
        <f t="shared" si="65"/>
        <v>24.947055000000002</v>
      </c>
      <c r="M868" s="1592">
        <f>SUMIFS('South West Spends'!$AH$1:$AH$5018,'South West Spends'!$A$1:$A$5018,'Institution by Framework Totals'!B868,'South West Spends'!$C$1:$C$5018,'Institution by Framework Totals'!A868)</f>
        <v>2906.62</v>
      </c>
      <c r="N868" s="1592">
        <f t="shared" si="66"/>
        <v>29.066199999999998</v>
      </c>
      <c r="O868" s="1592">
        <f t="shared" si="67"/>
        <v>1847.9299999999994</v>
      </c>
      <c r="P868" s="1592">
        <f t="shared" si="68"/>
        <v>24.947054999999995</v>
      </c>
      <c r="Q868" s="14">
        <f t="shared" si="69"/>
        <v>54.013254999999994</v>
      </c>
    </row>
    <row r="869" spans="1:17" x14ac:dyDescent="0.2">
      <c r="A869" s="1231" t="s">
        <v>129</v>
      </c>
      <c r="B869" s="27" t="s">
        <v>285</v>
      </c>
      <c r="C869" s="141">
        <f>VLOOKUP(B869,'Admin Fees.'!$A$1:$C$46,2,FALSE)</f>
        <v>0.01</v>
      </c>
      <c r="D869" s="506">
        <f>SUMIFS('Inst. by Framework &amp; Suppliers'!$D$2:$D$5720,'Inst. by Framework &amp; Suppliers'!$A$2:$A$5720,$A869,'Inst. by Framework &amp; Suppliers'!$B$2:$B$5720,$B869)</f>
        <v>0</v>
      </c>
      <c r="E869" s="507">
        <f>SUMIFS('Inst. by Framework &amp; Suppliers'!$E$2:$E$5720,'Inst. by Framework &amp; Suppliers'!$A$2:$A$5720,$A869,'Inst. by Framework &amp; Suppliers'!$B$2:$B$5720,$B869)</f>
        <v>0</v>
      </c>
      <c r="F869" s="507">
        <f>SUMIFS('Inst. by Framework &amp; Suppliers'!F$2:F$5720,'Inst. by Framework &amp; Suppliers'!$B$2:$B$5720,$B$2:$B$5336,'Inst. by Framework &amp; Suppliers'!$A$2:$A$5720,$A869)</f>
        <v>0</v>
      </c>
      <c r="G869" s="882">
        <f>SUMIFS('Inst. by Framework &amp; Suppliers'!G$2:G$5720,'Inst. by Framework &amp; Suppliers'!$B$2:$B$5720,$B$2:$B$5336,'Inst. by Framework &amp; Suppliers'!$A$2:$A$5720,$A869)</f>
        <v>0</v>
      </c>
      <c r="H869" s="1444">
        <f>SUMIFS('Inst. by Framework &amp; Suppliers'!H$2:H$5720,'Inst. by Framework &amp; Suppliers'!$B$2:$B$5720,$B$2:$B$5336,'Inst. by Framework &amp; Suppliers'!$A$2:$A$5720,$A869)</f>
        <v>0</v>
      </c>
      <c r="I869" s="1445">
        <f>SUMIFS('Inst. by Framework &amp; Suppliers'!I$2:I$5720,'Inst. by Framework &amp; Suppliers'!$B$2:$B$5720,$B$2:$B$5336,'Inst. by Framework &amp; Suppliers'!$A$2:$A$5720,$A869)</f>
        <v>975.54</v>
      </c>
      <c r="J869" s="1446">
        <f>SUMIFS('Inst. by Framework &amp; Suppliers'!J$2:J$5720,'Inst. by Framework &amp; Suppliers'!$B$2:$B$5720,$B$2:$B$5336,'Inst. by Framework &amp; Suppliers'!$A$2:$A$5720,$A869)</f>
        <v>343.71999999999997</v>
      </c>
      <c r="K869" s="24">
        <f>SUMIFS('Inst. by Framework &amp; Suppliers'!K$2:K$5720,'Inst. by Framework &amp; Suppliers'!$B$2:$B$5720,$B$2:$B$5336,'Inst. by Framework &amp; Suppliers'!$A$2:$A$5720,$A869)</f>
        <v>2750.33</v>
      </c>
      <c r="L869" s="23">
        <f t="shared" si="65"/>
        <v>4.6402200000000002</v>
      </c>
      <c r="M869" s="1592">
        <f>SUMIFS('South West Spends'!$AH$1:$AH$5018,'South West Spends'!$A$1:$A$5018,'Institution by Framework Totals'!B869,'South West Spends'!$C$1:$C$5018,'Institution by Framework Totals'!A869)</f>
        <v>2406.61</v>
      </c>
      <c r="N869" s="1592">
        <f t="shared" si="66"/>
        <v>24.066100000000002</v>
      </c>
      <c r="O869" s="1592">
        <f t="shared" si="67"/>
        <v>343.7199999999998</v>
      </c>
      <c r="P869" s="1592">
        <f t="shared" si="68"/>
        <v>4.6402199999999976</v>
      </c>
      <c r="Q869" s="14">
        <f t="shared" si="69"/>
        <v>28.706319999999998</v>
      </c>
    </row>
    <row r="870" spans="1:17" x14ac:dyDescent="0.2">
      <c r="A870" s="1231" t="s">
        <v>162</v>
      </c>
      <c r="B870" s="27" t="s">
        <v>285</v>
      </c>
      <c r="C870" s="141">
        <f>VLOOKUP(B870,'Admin Fees.'!$A$1:$C$46,2,FALSE)</f>
        <v>0.01</v>
      </c>
      <c r="D870" s="506">
        <f>SUMIFS('Inst. by Framework &amp; Suppliers'!$D$2:$D$5720,'Inst. by Framework &amp; Suppliers'!$A$2:$A$5720,$A870,'Inst. by Framework &amp; Suppliers'!$B$2:$B$5720,$B870)</f>
        <v>0</v>
      </c>
      <c r="E870" s="507">
        <f>SUMIFS('Inst. by Framework &amp; Suppliers'!$E$2:$E$5720,'Inst. by Framework &amp; Suppliers'!$A$2:$A$5720,$A870,'Inst. by Framework &amp; Suppliers'!$B$2:$B$5720,$B870)</f>
        <v>0</v>
      </c>
      <c r="F870" s="507">
        <f>SUMIFS('Inst. by Framework &amp; Suppliers'!F$2:F$5720,'Inst. by Framework &amp; Suppliers'!$B$2:$B$5720,$B$2:$B$5336,'Inst. by Framework &amp; Suppliers'!$A$2:$A$5720,$A870)</f>
        <v>0</v>
      </c>
      <c r="G870" s="882">
        <f>SUMIFS('Inst. by Framework &amp; Suppliers'!G$2:G$5720,'Inst. by Framework &amp; Suppliers'!$B$2:$B$5720,$B$2:$B$5336,'Inst. by Framework &amp; Suppliers'!$A$2:$A$5720,$A870)</f>
        <v>0</v>
      </c>
      <c r="H870" s="1444">
        <f>SUMIFS('Inst. by Framework &amp; Suppliers'!H$2:H$5720,'Inst. by Framework &amp; Suppliers'!$B$2:$B$5720,$B$2:$B$5336,'Inst. by Framework &amp; Suppliers'!$A$2:$A$5720,$A870)</f>
        <v>0</v>
      </c>
      <c r="I870" s="1445">
        <f>SUMIFS('Inst. by Framework &amp; Suppliers'!I$2:I$5720,'Inst. by Framework &amp; Suppliers'!$B$2:$B$5720,$B$2:$B$5336,'Inst. by Framework &amp; Suppliers'!$A$2:$A$5720,$A870)</f>
        <v>17734.306</v>
      </c>
      <c r="J870" s="1446">
        <f>SUMIFS('Inst. by Framework &amp; Suppliers'!J$2:J$5720,'Inst. by Framework &amp; Suppliers'!$B$2:$B$5720,$B$2:$B$5336,'Inst. by Framework &amp; Suppliers'!$A$2:$A$5720,$A870)</f>
        <v>4500</v>
      </c>
      <c r="K870" s="24">
        <f>SUMIFS('Inst. by Framework &amp; Suppliers'!K$2:K$5720,'Inst. by Framework &amp; Suppliers'!$B$2:$B$5720,$B$2:$B$5336,'Inst. by Framework &amp; Suppliers'!$A$2:$A$5720,$A870)</f>
        <v>9894.1219999999994</v>
      </c>
      <c r="L870" s="23">
        <f t="shared" si="65"/>
        <v>60.750000000000007</v>
      </c>
      <c r="M870" s="1592">
        <f>SUMIFS('South West Spends'!$AH$1:$AH$5018,'South West Spends'!$A$1:$A$5018,'Institution by Framework Totals'!B870,'South West Spends'!$C$1:$C$5018,'Institution by Framework Totals'!A870)</f>
        <v>5394.1220000000003</v>
      </c>
      <c r="N870" s="1592">
        <f t="shared" si="66"/>
        <v>53.941220000000001</v>
      </c>
      <c r="O870" s="1592">
        <f t="shared" si="67"/>
        <v>4499.9999999999991</v>
      </c>
      <c r="P870" s="1592">
        <f t="shared" si="68"/>
        <v>60.749999999999993</v>
      </c>
      <c r="Q870" s="14">
        <f t="shared" si="69"/>
        <v>114.69121999999999</v>
      </c>
    </row>
    <row r="871" spans="1:17" x14ac:dyDescent="0.2">
      <c r="A871" s="1231" t="s">
        <v>130</v>
      </c>
      <c r="B871" s="27" t="s">
        <v>285</v>
      </c>
      <c r="C871" s="141">
        <f>VLOOKUP(B871,'Admin Fees.'!$A$1:$C$46,2,FALSE)</f>
        <v>0.01</v>
      </c>
      <c r="D871" s="506">
        <f>SUMIFS('Inst. by Framework &amp; Suppliers'!$D$2:$D$5720,'Inst. by Framework &amp; Suppliers'!$A$2:$A$5720,$A871,'Inst. by Framework &amp; Suppliers'!$B$2:$B$5720,$B871)</f>
        <v>0</v>
      </c>
      <c r="E871" s="507">
        <f>SUMIFS('Inst. by Framework &amp; Suppliers'!$E$2:$E$5720,'Inst. by Framework &amp; Suppliers'!$A$2:$A$5720,$A871,'Inst. by Framework &amp; Suppliers'!$B$2:$B$5720,$B871)</f>
        <v>0</v>
      </c>
      <c r="F871" s="507">
        <f>SUMIFS('Inst. by Framework &amp; Suppliers'!F$2:F$5720,'Inst. by Framework &amp; Suppliers'!$B$2:$B$5720,$B$2:$B$5336,'Inst. by Framework &amp; Suppliers'!$A$2:$A$5720,$A871)</f>
        <v>0</v>
      </c>
      <c r="G871" s="882">
        <f>SUMIFS('Inst. by Framework &amp; Suppliers'!G$2:G$5720,'Inst. by Framework &amp; Suppliers'!$B$2:$B$5720,$B$2:$B$5336,'Inst. by Framework &amp; Suppliers'!$A$2:$A$5720,$A871)</f>
        <v>0</v>
      </c>
      <c r="H871" s="1444">
        <f>SUMIFS('Inst. by Framework &amp; Suppliers'!H$2:H$5720,'Inst. by Framework &amp; Suppliers'!$B$2:$B$5720,$B$2:$B$5336,'Inst. by Framework &amp; Suppliers'!$A$2:$A$5720,$A871)</f>
        <v>0</v>
      </c>
      <c r="I871" s="1445">
        <f>SUMIFS('Inst. by Framework &amp; Suppliers'!I$2:I$5720,'Inst. by Framework &amp; Suppliers'!$B$2:$B$5720,$B$2:$B$5336,'Inst. by Framework &amp; Suppliers'!$A$2:$A$5720,$A871)</f>
        <v>132.57</v>
      </c>
      <c r="J871" s="1446">
        <f>SUMIFS('Inst. by Framework &amp; Suppliers'!J$2:J$5720,'Inst. by Framework &amp; Suppliers'!$B$2:$B$5720,$B$2:$B$5336,'Inst. by Framework &amp; Suppliers'!$A$2:$A$5720,$A871)</f>
        <v>0</v>
      </c>
      <c r="K871" s="24">
        <f>SUMIFS('Inst. by Framework &amp; Suppliers'!K$2:K$5720,'Inst. by Framework &amp; Suppliers'!$B$2:$B$5720,$B$2:$B$5336,'Inst. by Framework &amp; Suppliers'!$A$2:$A$5720,$A871)</f>
        <v>0</v>
      </c>
      <c r="L871" s="23">
        <f t="shared" si="65"/>
        <v>0</v>
      </c>
      <c r="M871" s="1592">
        <f>SUMIFS('South West Spends'!$AH$1:$AH$5018,'South West Spends'!$A$1:$A$5018,'Institution by Framework Totals'!B871,'South West Spends'!$C$1:$C$5018,'Institution by Framework Totals'!A871)</f>
        <v>0</v>
      </c>
      <c r="N871" s="1592">
        <f t="shared" si="66"/>
        <v>0</v>
      </c>
      <c r="O871" s="1592">
        <f t="shared" si="67"/>
        <v>0</v>
      </c>
      <c r="P871" s="1592">
        <f t="shared" si="68"/>
        <v>0</v>
      </c>
      <c r="Q871" s="14">
        <f t="shared" si="69"/>
        <v>0</v>
      </c>
    </row>
    <row r="872" spans="1:17" x14ac:dyDescent="0.2">
      <c r="A872" s="1231" t="s">
        <v>131</v>
      </c>
      <c r="B872" s="27" t="s">
        <v>285</v>
      </c>
      <c r="C872" s="141">
        <f>VLOOKUP(B872,'Admin Fees.'!$A$1:$C$46,2,FALSE)</f>
        <v>0.01</v>
      </c>
      <c r="D872" s="506">
        <f>SUMIFS('Inst. by Framework &amp; Suppliers'!$D$2:$D$5720,'Inst. by Framework &amp; Suppliers'!$A$2:$A$5720,$A872,'Inst. by Framework &amp; Suppliers'!$B$2:$B$5720,$B872)</f>
        <v>0</v>
      </c>
      <c r="E872" s="507">
        <f>SUMIFS('Inst. by Framework &amp; Suppliers'!$E$2:$E$5720,'Inst. by Framework &amp; Suppliers'!$A$2:$A$5720,$A872,'Inst. by Framework &amp; Suppliers'!$B$2:$B$5720,$B872)</f>
        <v>0</v>
      </c>
      <c r="F872" s="507">
        <f>SUMIFS('Inst. by Framework &amp; Suppliers'!F$2:F$5720,'Inst. by Framework &amp; Suppliers'!$B$2:$B$5720,$B$2:$B$5336,'Inst. by Framework &amp; Suppliers'!$A$2:$A$5720,$A872)</f>
        <v>0</v>
      </c>
      <c r="G872" s="882">
        <f>SUMIFS('Inst. by Framework &amp; Suppliers'!G$2:G$5720,'Inst. by Framework &amp; Suppliers'!$B$2:$B$5720,$B$2:$B$5336,'Inst. by Framework &amp; Suppliers'!$A$2:$A$5720,$A872)</f>
        <v>0</v>
      </c>
      <c r="H872" s="1444">
        <f>SUMIFS('Inst. by Framework &amp; Suppliers'!H$2:H$5720,'Inst. by Framework &amp; Suppliers'!$B$2:$B$5720,$B$2:$B$5336,'Inst. by Framework &amp; Suppliers'!$A$2:$A$5720,$A872)</f>
        <v>0</v>
      </c>
      <c r="I872" s="1445">
        <f>SUMIFS('Inst. by Framework &amp; Suppliers'!I$2:I$5720,'Inst. by Framework &amp; Suppliers'!$B$2:$B$5720,$B$2:$B$5336,'Inst. by Framework &amp; Suppliers'!$A$2:$A$5720,$A872)</f>
        <v>25794.11</v>
      </c>
      <c r="J872" s="1446">
        <f>SUMIFS('Inst. by Framework &amp; Suppliers'!J$2:J$5720,'Inst. by Framework &amp; Suppliers'!$B$2:$B$5720,$B$2:$B$5336,'Inst. by Framework &amp; Suppliers'!$A$2:$A$5720,$A872)</f>
        <v>4055.8900000000003</v>
      </c>
      <c r="K872" s="24">
        <f>SUMIFS('Inst. by Framework &amp; Suppliers'!K$2:K$5720,'Inst. by Framework &amp; Suppliers'!$B$2:$B$5720,$B$2:$B$5336,'Inst. by Framework &amp; Suppliers'!$A$2:$A$5720,$A872)</f>
        <v>13687.43</v>
      </c>
      <c r="L872" s="23">
        <f t="shared" si="65"/>
        <v>54.754515000000012</v>
      </c>
      <c r="M872" s="1592">
        <f>SUMIFS('South West Spends'!$AH$1:$AH$5018,'South West Spends'!$A$1:$A$5018,'Institution by Framework Totals'!B872,'South West Spends'!$C$1:$C$5018,'Institution by Framework Totals'!A872)</f>
        <v>9631.5400000000009</v>
      </c>
      <c r="N872" s="1592">
        <f t="shared" si="66"/>
        <v>96.315400000000011</v>
      </c>
      <c r="O872" s="1592">
        <f t="shared" si="67"/>
        <v>4055.8899999999994</v>
      </c>
      <c r="P872" s="1592">
        <f t="shared" si="68"/>
        <v>54.754514999999998</v>
      </c>
      <c r="Q872" s="14">
        <f t="shared" si="69"/>
        <v>151.06991500000001</v>
      </c>
    </row>
    <row r="873" spans="1:17" x14ac:dyDescent="0.2">
      <c r="A873" s="1245" t="s">
        <v>226</v>
      </c>
      <c r="B873" s="27" t="s">
        <v>285</v>
      </c>
      <c r="C873" s="141">
        <f>VLOOKUP(B873,'Admin Fees.'!$A$1:$C$46,2,FALSE)</f>
        <v>0.01</v>
      </c>
      <c r="D873" s="506">
        <f>SUMIFS('Inst. by Framework &amp; Suppliers'!$D$2:$D$5720,'Inst. by Framework &amp; Suppliers'!$A$2:$A$5720,$A873,'Inst. by Framework &amp; Suppliers'!$B$2:$B$5720,$B873)</f>
        <v>0</v>
      </c>
      <c r="E873" s="507">
        <f>SUMIFS('Inst. by Framework &amp; Suppliers'!$E$2:$E$5720,'Inst. by Framework &amp; Suppliers'!$A$2:$A$5720,$A873,'Inst. by Framework &amp; Suppliers'!$B$2:$B$5720,$B873)</f>
        <v>0</v>
      </c>
      <c r="F873" s="507">
        <f>SUMIFS('Inst. by Framework &amp; Suppliers'!F$2:F$5720,'Inst. by Framework &amp; Suppliers'!$B$2:$B$5720,$B$2:$B$5336,'Inst. by Framework &amp; Suppliers'!$A$2:$A$5720,$A873)</f>
        <v>0</v>
      </c>
      <c r="G873" s="882">
        <f>SUMIFS('Inst. by Framework &amp; Suppliers'!G$2:G$5720,'Inst. by Framework &amp; Suppliers'!$B$2:$B$5720,$B$2:$B$5336,'Inst. by Framework &amp; Suppliers'!$A$2:$A$5720,$A873)</f>
        <v>0</v>
      </c>
      <c r="H873" s="1444">
        <f>SUMIFS('Inst. by Framework &amp; Suppliers'!H$2:H$5720,'Inst. by Framework &amp; Suppliers'!$B$2:$B$5720,$B$2:$B$5336,'Inst. by Framework &amp; Suppliers'!$A$2:$A$5720,$A873)</f>
        <v>0</v>
      </c>
      <c r="I873" s="1445">
        <f>SUMIFS('Inst. by Framework &amp; Suppliers'!I$2:I$5720,'Inst. by Framework &amp; Suppliers'!$B$2:$B$5720,$B$2:$B$5336,'Inst. by Framework &amp; Suppliers'!$A$2:$A$5720,$A873)</f>
        <v>1596.17</v>
      </c>
      <c r="J873" s="1446">
        <f>SUMIFS('Inst. by Framework &amp; Suppliers'!J$2:J$5720,'Inst. by Framework &amp; Suppliers'!$B$2:$B$5720,$B$2:$B$5336,'Inst. by Framework &amp; Suppliers'!$A$2:$A$5720,$A873)</f>
        <v>0</v>
      </c>
      <c r="K873" s="24">
        <f>SUMIFS('Inst. by Framework &amp; Suppliers'!K$2:K$5720,'Inst. by Framework &amp; Suppliers'!$B$2:$B$5720,$B$2:$B$5336,'Inst. by Framework &amp; Suppliers'!$A$2:$A$5720,$A873)</f>
        <v>11.72</v>
      </c>
      <c r="L873" s="23">
        <f t="shared" si="65"/>
        <v>0</v>
      </c>
      <c r="M873" s="1592">
        <f>SUMIFS('South West Spends'!$AH$1:$AH$5018,'South West Spends'!$A$1:$A$5018,'Institution by Framework Totals'!B873,'South West Spends'!$C$1:$C$5018,'Institution by Framework Totals'!A873)</f>
        <v>11.72</v>
      </c>
      <c r="N873" s="1592">
        <f t="shared" si="66"/>
        <v>0.11720000000000001</v>
      </c>
      <c r="O873" s="1592">
        <f t="shared" si="67"/>
        <v>0</v>
      </c>
      <c r="P873" s="1592">
        <f t="shared" si="68"/>
        <v>0</v>
      </c>
      <c r="Q873" s="14">
        <f t="shared" si="69"/>
        <v>0.11720000000000001</v>
      </c>
    </row>
    <row r="874" spans="1:17" x14ac:dyDescent="0.2">
      <c r="A874" s="1231" t="s">
        <v>132</v>
      </c>
      <c r="B874" s="27" t="s">
        <v>285</v>
      </c>
      <c r="C874" s="141">
        <f>VLOOKUP(B874,'Admin Fees.'!$A$1:$C$46,2,FALSE)</f>
        <v>0.01</v>
      </c>
      <c r="D874" s="506">
        <f>SUMIFS('Inst. by Framework &amp; Suppliers'!$D$2:$D$5720,'Inst. by Framework &amp; Suppliers'!$A$2:$A$5720,$A874,'Inst. by Framework &amp; Suppliers'!$B$2:$B$5720,$B874)</f>
        <v>0</v>
      </c>
      <c r="E874" s="507">
        <f>SUMIFS('Inst. by Framework &amp; Suppliers'!$E$2:$E$5720,'Inst. by Framework &amp; Suppliers'!$A$2:$A$5720,$A874,'Inst. by Framework &amp; Suppliers'!$B$2:$B$5720,$B874)</f>
        <v>0</v>
      </c>
      <c r="F874" s="507">
        <f>SUMIFS('Inst. by Framework &amp; Suppliers'!F$2:F$5720,'Inst. by Framework &amp; Suppliers'!$B$2:$B$5720,$B$2:$B$5336,'Inst. by Framework &amp; Suppliers'!$A$2:$A$5720,$A874)</f>
        <v>0</v>
      </c>
      <c r="G874" s="882">
        <f>SUMIFS('Inst. by Framework &amp; Suppliers'!G$2:G$5720,'Inst. by Framework &amp; Suppliers'!$B$2:$B$5720,$B$2:$B$5336,'Inst. by Framework &amp; Suppliers'!$A$2:$A$5720,$A874)</f>
        <v>0</v>
      </c>
      <c r="H874" s="1444">
        <f>SUMIFS('Inst. by Framework &amp; Suppliers'!H$2:H$5720,'Inst. by Framework &amp; Suppliers'!$B$2:$B$5720,$B$2:$B$5336,'Inst. by Framework &amp; Suppliers'!$A$2:$A$5720,$A874)</f>
        <v>0</v>
      </c>
      <c r="I874" s="1445">
        <f>SUMIFS('Inst. by Framework &amp; Suppliers'!I$2:I$5720,'Inst. by Framework &amp; Suppliers'!$B$2:$B$5720,$B$2:$B$5336,'Inst. by Framework &amp; Suppliers'!$A$2:$A$5720,$A874)</f>
        <v>148.86000000000001</v>
      </c>
      <c r="J874" s="1446">
        <f>SUMIFS('Inst. by Framework &amp; Suppliers'!J$2:J$5720,'Inst. by Framework &amp; Suppliers'!$B$2:$B$5720,$B$2:$B$5336,'Inst. by Framework &amp; Suppliers'!$A$2:$A$5720,$A874)</f>
        <v>0</v>
      </c>
      <c r="K874" s="24">
        <f>SUMIFS('Inst. by Framework &amp; Suppliers'!K$2:K$5720,'Inst. by Framework &amp; Suppliers'!$B$2:$B$5720,$B$2:$B$5336,'Inst. by Framework &amp; Suppliers'!$A$2:$A$5720,$A874)</f>
        <v>0</v>
      </c>
      <c r="L874" s="23">
        <f t="shared" si="65"/>
        <v>0</v>
      </c>
      <c r="M874" s="1592">
        <f>SUMIFS('South West Spends'!$AH$1:$AH$5018,'South West Spends'!$A$1:$A$5018,'Institution by Framework Totals'!B874,'South West Spends'!$C$1:$C$5018,'Institution by Framework Totals'!A874)</f>
        <v>0</v>
      </c>
      <c r="N874" s="1592">
        <f t="shared" si="66"/>
        <v>0</v>
      </c>
      <c r="O874" s="1592">
        <f t="shared" si="67"/>
        <v>0</v>
      </c>
      <c r="P874" s="1592">
        <f t="shared" si="68"/>
        <v>0</v>
      </c>
      <c r="Q874" s="14">
        <f t="shared" si="69"/>
        <v>0</v>
      </c>
    </row>
    <row r="875" spans="1:17" x14ac:dyDescent="0.2">
      <c r="A875" s="1231" t="s">
        <v>133</v>
      </c>
      <c r="B875" s="27" t="s">
        <v>285</v>
      </c>
      <c r="C875" s="141">
        <f>VLOOKUP(B875,'Admin Fees.'!$A$1:$C$46,2,FALSE)</f>
        <v>0.01</v>
      </c>
      <c r="D875" s="506">
        <f>SUMIFS('Inst. by Framework &amp; Suppliers'!$D$2:$D$5720,'Inst. by Framework &amp; Suppliers'!$A$2:$A$5720,$A875,'Inst. by Framework &amp; Suppliers'!$B$2:$B$5720,$B875)</f>
        <v>0</v>
      </c>
      <c r="E875" s="507">
        <f>SUMIFS('Inst. by Framework &amp; Suppliers'!$E$2:$E$5720,'Inst. by Framework &amp; Suppliers'!$A$2:$A$5720,$A875,'Inst. by Framework &amp; Suppliers'!$B$2:$B$5720,$B875)</f>
        <v>0</v>
      </c>
      <c r="F875" s="507">
        <f>SUMIFS('Inst. by Framework &amp; Suppliers'!F$2:F$5720,'Inst. by Framework &amp; Suppliers'!$B$2:$B$5720,$B$2:$B$5336,'Inst. by Framework &amp; Suppliers'!$A$2:$A$5720,$A875)</f>
        <v>0</v>
      </c>
      <c r="G875" s="882">
        <f>SUMIFS('Inst. by Framework &amp; Suppliers'!G$2:G$5720,'Inst. by Framework &amp; Suppliers'!$B$2:$B$5720,$B$2:$B$5336,'Inst. by Framework &amp; Suppliers'!$A$2:$A$5720,$A875)</f>
        <v>0</v>
      </c>
      <c r="H875" s="1444">
        <f>SUMIFS('Inst. by Framework &amp; Suppliers'!H$2:H$5720,'Inst. by Framework &amp; Suppliers'!$B$2:$B$5720,$B$2:$B$5336,'Inst. by Framework &amp; Suppliers'!$A$2:$A$5720,$A875)</f>
        <v>0</v>
      </c>
      <c r="I875" s="1445">
        <f>SUMIFS('Inst. by Framework &amp; Suppliers'!I$2:I$5720,'Inst. by Framework &amp; Suppliers'!$B$2:$B$5720,$B$2:$B$5336,'Inst. by Framework &amp; Suppliers'!$A$2:$A$5720,$A875)</f>
        <v>371.88</v>
      </c>
      <c r="J875" s="1446">
        <f>SUMIFS('Inst. by Framework &amp; Suppliers'!J$2:J$5720,'Inst. by Framework &amp; Suppliers'!$B$2:$B$5720,$B$2:$B$5336,'Inst. by Framework &amp; Suppliers'!$A$2:$A$5720,$A875)</f>
        <v>8.91</v>
      </c>
      <c r="K875" s="24">
        <f>SUMIFS('Inst. by Framework &amp; Suppliers'!K$2:K$5720,'Inst. by Framework &amp; Suppliers'!$B$2:$B$5720,$B$2:$B$5336,'Inst. by Framework &amp; Suppliers'!$A$2:$A$5720,$A875)</f>
        <v>154.33000000000001</v>
      </c>
      <c r="L875" s="23">
        <f t="shared" si="65"/>
        <v>0.12028500000000002</v>
      </c>
      <c r="M875" s="1592">
        <f>SUMIFS('South West Spends'!$AH$1:$AH$5018,'South West Spends'!$A$1:$A$5018,'Institution by Framework Totals'!B875,'South West Spends'!$C$1:$C$5018,'Institution by Framework Totals'!A875)</f>
        <v>145.42000000000002</v>
      </c>
      <c r="N875" s="1592">
        <f t="shared" si="66"/>
        <v>1.4542000000000002</v>
      </c>
      <c r="O875" s="1592">
        <f t="shared" si="67"/>
        <v>8.9099999999999966</v>
      </c>
      <c r="P875" s="1592">
        <f t="shared" si="68"/>
        <v>0.12028499999999996</v>
      </c>
      <c r="Q875" s="14">
        <f t="shared" si="69"/>
        <v>1.5744850000000001</v>
      </c>
    </row>
    <row r="876" spans="1:17" x14ac:dyDescent="0.2">
      <c r="A876" s="1231" t="s">
        <v>134</v>
      </c>
      <c r="B876" s="27" t="s">
        <v>285</v>
      </c>
      <c r="C876" s="141">
        <f>VLOOKUP(B876,'Admin Fees.'!$A$1:$C$46,2,FALSE)</f>
        <v>0.01</v>
      </c>
      <c r="D876" s="506">
        <f>SUMIFS('Inst. by Framework &amp; Suppliers'!$D$2:$D$5720,'Inst. by Framework &amp; Suppliers'!$A$2:$A$5720,$A876,'Inst. by Framework &amp; Suppliers'!$B$2:$B$5720,$B876)</f>
        <v>0</v>
      </c>
      <c r="E876" s="507">
        <f>SUMIFS('Inst. by Framework &amp; Suppliers'!$E$2:$E$5720,'Inst. by Framework &amp; Suppliers'!$A$2:$A$5720,$A876,'Inst. by Framework &amp; Suppliers'!$B$2:$B$5720,$B876)</f>
        <v>0</v>
      </c>
      <c r="F876" s="507">
        <f>SUMIFS('Inst. by Framework &amp; Suppliers'!F$2:F$5720,'Inst. by Framework &amp; Suppliers'!$B$2:$B$5720,$B$2:$B$5336,'Inst. by Framework &amp; Suppliers'!$A$2:$A$5720,$A876)</f>
        <v>0</v>
      </c>
      <c r="G876" s="882">
        <f>SUMIFS('Inst. by Framework &amp; Suppliers'!G$2:G$5720,'Inst. by Framework &amp; Suppliers'!$B$2:$B$5720,$B$2:$B$5336,'Inst. by Framework &amp; Suppliers'!$A$2:$A$5720,$A876)</f>
        <v>0</v>
      </c>
      <c r="H876" s="1444">
        <f>SUMIFS('Inst. by Framework &amp; Suppliers'!H$2:H$5720,'Inst. by Framework &amp; Suppliers'!$B$2:$B$5720,$B$2:$B$5336,'Inst. by Framework &amp; Suppliers'!$A$2:$A$5720,$A876)</f>
        <v>0</v>
      </c>
      <c r="I876" s="1445">
        <f>SUMIFS('Inst. by Framework &amp; Suppliers'!I$2:I$5720,'Inst. by Framework &amp; Suppliers'!$B$2:$B$5720,$B$2:$B$5336,'Inst. by Framework &amp; Suppliers'!$A$2:$A$5720,$A876)</f>
        <v>12826.12</v>
      </c>
      <c r="J876" s="1446">
        <f>SUMIFS('Inst. by Framework &amp; Suppliers'!J$2:J$5720,'Inst. by Framework &amp; Suppliers'!$B$2:$B$5720,$B$2:$B$5336,'Inst. by Framework &amp; Suppliers'!$A$2:$A$5720,$A876)</f>
        <v>5024</v>
      </c>
      <c r="K876" s="24">
        <f>SUMIFS('Inst. by Framework &amp; Suppliers'!K$2:K$5720,'Inst. by Framework &amp; Suppliers'!$B$2:$B$5720,$B$2:$B$5336,'Inst. by Framework &amp; Suppliers'!$A$2:$A$5720,$A876)</f>
        <v>9968</v>
      </c>
      <c r="L876" s="23">
        <f t="shared" si="65"/>
        <v>67.824000000000012</v>
      </c>
      <c r="M876" s="1592">
        <f>SUMIFS('South West Spends'!$AH$1:$AH$5018,'South West Spends'!$A$1:$A$5018,'Institution by Framework Totals'!B876,'South West Spends'!$C$1:$C$5018,'Institution by Framework Totals'!A876)</f>
        <v>4944</v>
      </c>
      <c r="N876" s="1592">
        <f t="shared" si="66"/>
        <v>49.44</v>
      </c>
      <c r="O876" s="1592">
        <f t="shared" si="67"/>
        <v>5024</v>
      </c>
      <c r="P876" s="1592">
        <f t="shared" si="68"/>
        <v>67.824000000000012</v>
      </c>
      <c r="Q876" s="14">
        <f t="shared" si="69"/>
        <v>117.26400000000001</v>
      </c>
    </row>
    <row r="877" spans="1:17" x14ac:dyDescent="0.2">
      <c r="A877" s="1231" t="s">
        <v>135</v>
      </c>
      <c r="B877" s="27" t="s">
        <v>285</v>
      </c>
      <c r="C877" s="141">
        <f>VLOOKUP(B877,'Admin Fees.'!$A$1:$C$46,2,FALSE)</f>
        <v>0.01</v>
      </c>
      <c r="D877" s="506">
        <f>SUMIFS('Inst. by Framework &amp; Suppliers'!$D$2:$D$5720,'Inst. by Framework &amp; Suppliers'!$A$2:$A$5720,$A877,'Inst. by Framework &amp; Suppliers'!$B$2:$B$5720,$B877)</f>
        <v>0</v>
      </c>
      <c r="E877" s="507">
        <f>SUMIFS('Inst. by Framework &amp; Suppliers'!$E$2:$E$5720,'Inst. by Framework &amp; Suppliers'!$A$2:$A$5720,$A877,'Inst. by Framework &amp; Suppliers'!$B$2:$B$5720,$B877)</f>
        <v>0</v>
      </c>
      <c r="F877" s="507">
        <f>SUMIFS('Inst. by Framework &amp; Suppliers'!F$2:F$5720,'Inst. by Framework &amp; Suppliers'!$B$2:$B$5720,$B$2:$B$5336,'Inst. by Framework &amp; Suppliers'!$A$2:$A$5720,$A877)</f>
        <v>0</v>
      </c>
      <c r="G877" s="882">
        <f>SUMIFS('Inst. by Framework &amp; Suppliers'!G$2:G$5720,'Inst. by Framework &amp; Suppliers'!$B$2:$B$5720,$B$2:$B$5336,'Inst. by Framework &amp; Suppliers'!$A$2:$A$5720,$A877)</f>
        <v>0</v>
      </c>
      <c r="H877" s="1444">
        <f>SUMIFS('Inst. by Framework &amp; Suppliers'!H$2:H$5720,'Inst. by Framework &amp; Suppliers'!$B$2:$B$5720,$B$2:$B$5336,'Inst. by Framework &amp; Suppliers'!$A$2:$A$5720,$A877)</f>
        <v>0</v>
      </c>
      <c r="I877" s="1445">
        <f>SUMIFS('Inst. by Framework &amp; Suppliers'!I$2:I$5720,'Inst. by Framework &amp; Suppliers'!$B$2:$B$5720,$B$2:$B$5336,'Inst. by Framework &amp; Suppliers'!$A$2:$A$5720,$A877)</f>
        <v>31.310000000000002</v>
      </c>
      <c r="J877" s="1446">
        <f>SUMIFS('Inst. by Framework &amp; Suppliers'!J$2:J$5720,'Inst. by Framework &amp; Suppliers'!$B$2:$B$5720,$B$2:$B$5336,'Inst. by Framework &amp; Suppliers'!$A$2:$A$5720,$A877)</f>
        <v>50.27</v>
      </c>
      <c r="K877" s="24">
        <f>SUMIFS('Inst. by Framework &amp; Suppliers'!K$2:K$5720,'Inst. by Framework &amp; Suppliers'!$B$2:$B$5720,$B$2:$B$5336,'Inst. by Framework &amp; Suppliers'!$A$2:$A$5720,$A877)</f>
        <v>50.27</v>
      </c>
      <c r="L877" s="23">
        <f t="shared" si="65"/>
        <v>0.67864500000000016</v>
      </c>
      <c r="M877" s="1592">
        <f>SUMIFS('South West Spends'!$AH$1:$AH$5018,'South West Spends'!$A$1:$A$5018,'Institution by Framework Totals'!B877,'South West Spends'!$C$1:$C$5018,'Institution by Framework Totals'!A877)</f>
        <v>0</v>
      </c>
      <c r="N877" s="1592">
        <f t="shared" si="66"/>
        <v>0</v>
      </c>
      <c r="O877" s="1592">
        <f t="shared" si="67"/>
        <v>50.27</v>
      </c>
      <c r="P877" s="1592">
        <f t="shared" si="68"/>
        <v>0.67864500000000016</v>
      </c>
      <c r="Q877" s="14">
        <f t="shared" si="69"/>
        <v>0.67864500000000016</v>
      </c>
    </row>
    <row r="878" spans="1:17" x14ac:dyDescent="0.2">
      <c r="A878" s="1231" t="s">
        <v>155</v>
      </c>
      <c r="B878" s="27" t="s">
        <v>285</v>
      </c>
      <c r="C878" s="141">
        <f>VLOOKUP(B878,'Admin Fees.'!$A$1:$C$46,2,FALSE)</f>
        <v>0.01</v>
      </c>
      <c r="D878" s="506">
        <f>SUMIFS('Inst. by Framework &amp; Suppliers'!$D$2:$D$5720,'Inst. by Framework &amp; Suppliers'!$A$2:$A$5720,$A878,'Inst. by Framework &amp; Suppliers'!$B$2:$B$5720,$B878)</f>
        <v>0</v>
      </c>
      <c r="E878" s="507">
        <f>SUMIFS('Inst. by Framework &amp; Suppliers'!$E$2:$E$5720,'Inst. by Framework &amp; Suppliers'!$A$2:$A$5720,$A878,'Inst. by Framework &amp; Suppliers'!$B$2:$B$5720,$B878)</f>
        <v>0</v>
      </c>
      <c r="F878" s="507">
        <f>SUMIFS('Inst. by Framework &amp; Suppliers'!F$2:F$5720,'Inst. by Framework &amp; Suppliers'!$B$2:$B$5720,$B$2:$B$5336,'Inst. by Framework &amp; Suppliers'!$A$2:$A$5720,$A878)</f>
        <v>0</v>
      </c>
      <c r="G878" s="882">
        <f>SUMIFS('Inst. by Framework &amp; Suppliers'!G$2:G$5720,'Inst. by Framework &amp; Suppliers'!$B$2:$B$5720,$B$2:$B$5336,'Inst. by Framework &amp; Suppliers'!$A$2:$A$5720,$A878)</f>
        <v>0</v>
      </c>
      <c r="H878" s="1444">
        <f>SUMIFS('Inst. by Framework &amp; Suppliers'!H$2:H$5720,'Inst. by Framework &amp; Suppliers'!$B$2:$B$5720,$B$2:$B$5336,'Inst. by Framework &amp; Suppliers'!$A$2:$A$5720,$A878)</f>
        <v>0</v>
      </c>
      <c r="I878" s="1445">
        <f>SUMIFS('Inst. by Framework &amp; Suppliers'!I$2:I$5720,'Inst. by Framework &amp; Suppliers'!$B$2:$B$5720,$B$2:$B$5336,'Inst. by Framework &amp; Suppliers'!$A$2:$A$5720,$A878)</f>
        <v>2986.3799999999997</v>
      </c>
      <c r="J878" s="1446">
        <f>SUMIFS('Inst. by Framework &amp; Suppliers'!J$2:J$5720,'Inst. by Framework &amp; Suppliers'!$B$2:$B$5720,$B$2:$B$5336,'Inst. by Framework &amp; Suppliers'!$A$2:$A$5720,$A878)</f>
        <v>486.65999999999997</v>
      </c>
      <c r="K878" s="24">
        <f>SUMIFS('Inst. by Framework &amp; Suppliers'!K$2:K$5720,'Inst. by Framework &amp; Suppliers'!$B$2:$B$5720,$B$2:$B$5336,'Inst. by Framework &amp; Suppliers'!$A$2:$A$5720,$A878)</f>
        <v>1878.6200000000003</v>
      </c>
      <c r="L878" s="23">
        <f t="shared" si="65"/>
        <v>6.5699100000000001</v>
      </c>
      <c r="M878" s="1592">
        <f>SUMIFS('South West Spends'!$AH$1:$AH$5018,'South West Spends'!$A$1:$A$5018,'Institution by Framework Totals'!B878,'South West Spends'!$C$1:$C$5018,'Institution by Framework Totals'!A878)</f>
        <v>1391.9600000000003</v>
      </c>
      <c r="N878" s="1592">
        <f t="shared" si="66"/>
        <v>13.919600000000003</v>
      </c>
      <c r="O878" s="1592">
        <f t="shared" si="67"/>
        <v>486.66000000000008</v>
      </c>
      <c r="P878" s="1592">
        <f t="shared" si="68"/>
        <v>6.5699100000000019</v>
      </c>
      <c r="Q878" s="14">
        <f t="shared" si="69"/>
        <v>20.489510000000003</v>
      </c>
    </row>
    <row r="879" spans="1:17" x14ac:dyDescent="0.2">
      <c r="A879" s="1245" t="s">
        <v>254</v>
      </c>
      <c r="B879" s="27" t="s">
        <v>285</v>
      </c>
      <c r="C879" s="141">
        <f>VLOOKUP(B879,'Admin Fees.'!$A$1:$C$46,2,FALSE)</f>
        <v>0.01</v>
      </c>
      <c r="D879" s="506">
        <f>SUMIFS('Inst. by Framework &amp; Suppliers'!$D$2:$D$5720,'Inst. by Framework &amp; Suppliers'!$A$2:$A$5720,$A879,'Inst. by Framework &amp; Suppliers'!$B$2:$B$5720,$B879)</f>
        <v>0</v>
      </c>
      <c r="E879" s="507">
        <f>SUMIFS('Inst. by Framework &amp; Suppliers'!$E$2:$E$5720,'Inst. by Framework &amp; Suppliers'!$A$2:$A$5720,$A879,'Inst. by Framework &amp; Suppliers'!$B$2:$B$5720,$B879)</f>
        <v>0</v>
      </c>
      <c r="F879" s="507">
        <f>SUMIFS('Inst. by Framework &amp; Suppliers'!F$2:F$5720,'Inst. by Framework &amp; Suppliers'!$B$2:$B$5720,$B$2:$B$5336,'Inst. by Framework &amp; Suppliers'!$A$2:$A$5720,$A879)</f>
        <v>0</v>
      </c>
      <c r="G879" s="882">
        <f>SUMIFS('Inst. by Framework &amp; Suppliers'!G$2:G$5720,'Inst. by Framework &amp; Suppliers'!$B$2:$B$5720,$B$2:$B$5336,'Inst. by Framework &amp; Suppliers'!$A$2:$A$5720,$A879)</f>
        <v>0</v>
      </c>
      <c r="H879" s="1444">
        <f>SUMIFS('Inst. by Framework &amp; Suppliers'!H$2:H$5720,'Inst. by Framework &amp; Suppliers'!$B$2:$B$5720,$B$2:$B$5336,'Inst. by Framework &amp; Suppliers'!$A$2:$A$5720,$A879)</f>
        <v>0</v>
      </c>
      <c r="I879" s="1445">
        <f>SUMIFS('Inst. by Framework &amp; Suppliers'!I$2:I$5720,'Inst. by Framework &amp; Suppliers'!$B$2:$B$5720,$B$2:$B$5336,'Inst. by Framework &amp; Suppliers'!$A$2:$A$5720,$A879)</f>
        <v>284.49</v>
      </c>
      <c r="J879" s="1446">
        <f>SUMIFS('Inst. by Framework &amp; Suppliers'!J$2:J$5720,'Inst. by Framework &amp; Suppliers'!$B$2:$B$5720,$B$2:$B$5336,'Inst. by Framework &amp; Suppliers'!$A$2:$A$5720,$A879)</f>
        <v>0</v>
      </c>
      <c r="K879" s="24">
        <f>SUMIFS('Inst. by Framework &amp; Suppliers'!K$2:K$5720,'Inst. by Framework &amp; Suppliers'!$B$2:$B$5720,$B$2:$B$5336,'Inst. by Framework &amp; Suppliers'!$A$2:$A$5720,$A879)</f>
        <v>0</v>
      </c>
      <c r="L879" s="23">
        <f t="shared" si="65"/>
        <v>0</v>
      </c>
      <c r="M879" s="1592">
        <f>SUMIFS('South West Spends'!$AH$1:$AH$5018,'South West Spends'!$A$1:$A$5018,'Institution by Framework Totals'!B879,'South West Spends'!$C$1:$C$5018,'Institution by Framework Totals'!A879)</f>
        <v>0</v>
      </c>
      <c r="N879" s="1592">
        <f t="shared" si="66"/>
        <v>0</v>
      </c>
      <c r="O879" s="1592">
        <f t="shared" si="67"/>
        <v>0</v>
      </c>
      <c r="P879" s="1592">
        <f t="shared" si="68"/>
        <v>0</v>
      </c>
      <c r="Q879" s="14">
        <f t="shared" si="69"/>
        <v>0</v>
      </c>
    </row>
    <row r="880" spans="1:17" x14ac:dyDescent="0.2">
      <c r="A880" s="1160" t="s">
        <v>137</v>
      </c>
      <c r="B880" s="27" t="s">
        <v>285</v>
      </c>
      <c r="C880" s="141">
        <f>VLOOKUP(B880,'Admin Fees.'!$A$1:$C$46,2,FALSE)</f>
        <v>0.01</v>
      </c>
      <c r="D880" s="506">
        <f>SUMIFS('Inst. by Framework &amp; Suppliers'!$D$2:$D$5720,'Inst. by Framework &amp; Suppliers'!$A$2:$A$5720,$A880,'Inst. by Framework &amp; Suppliers'!$B$2:$B$5720,$B880)</f>
        <v>0</v>
      </c>
      <c r="E880" s="507">
        <f>SUMIFS('Inst. by Framework &amp; Suppliers'!$E$2:$E$5720,'Inst. by Framework &amp; Suppliers'!$A$2:$A$5720,$A880,'Inst. by Framework &amp; Suppliers'!$B$2:$B$5720,$B880)</f>
        <v>0</v>
      </c>
      <c r="F880" s="507">
        <f>SUMIFS('Inst. by Framework &amp; Suppliers'!F$2:F$5720,'Inst. by Framework &amp; Suppliers'!$B$2:$B$5720,$B$2:$B$5336,'Inst. by Framework &amp; Suppliers'!$A$2:$A$5720,$A880)</f>
        <v>0</v>
      </c>
      <c r="G880" s="882">
        <f>SUMIFS('Inst. by Framework &amp; Suppliers'!G$2:G$5720,'Inst. by Framework &amp; Suppliers'!$B$2:$B$5720,$B$2:$B$5336,'Inst. by Framework &amp; Suppliers'!$A$2:$A$5720,$A880)</f>
        <v>0</v>
      </c>
      <c r="H880" s="1444">
        <f>SUMIFS('Inst. by Framework &amp; Suppliers'!H$2:H$5720,'Inst. by Framework &amp; Suppliers'!$B$2:$B$5720,$B$2:$B$5336,'Inst. by Framework &amp; Suppliers'!$A$2:$A$5720,$A880)</f>
        <v>0</v>
      </c>
      <c r="I880" s="1445">
        <f>SUMIFS('Inst. by Framework &amp; Suppliers'!I$2:I$5720,'Inst. by Framework &amp; Suppliers'!$B$2:$B$5720,$B$2:$B$5336,'Inst. by Framework &amp; Suppliers'!$A$2:$A$5720,$A880)</f>
        <v>9726.1040000000012</v>
      </c>
      <c r="J880" s="1446">
        <f>SUMIFS('Inst. by Framework &amp; Suppliers'!J$2:J$5720,'Inst. by Framework &amp; Suppliers'!$B$2:$B$5720,$B$2:$B$5336,'Inst. by Framework &amp; Suppliers'!$A$2:$A$5720,$A880)</f>
        <v>3519.54</v>
      </c>
      <c r="K880" s="24">
        <f>SUMIFS('Inst. by Framework &amp; Suppliers'!K$2:K$5720,'Inst. by Framework &amp; Suppliers'!$B$2:$B$5720,$B$2:$B$5336,'Inst. by Framework &amp; Suppliers'!$A$2:$A$5720,$A880)</f>
        <v>7506.3040000000001</v>
      </c>
      <c r="L880" s="23">
        <f t="shared" si="65"/>
        <v>47.513790000000007</v>
      </c>
      <c r="M880" s="1592">
        <f>SUMIFS('South West Spends'!$AH$1:$AH$5018,'South West Spends'!$A$1:$A$5018,'Institution by Framework Totals'!B880,'South West Spends'!$C$1:$C$5018,'Institution by Framework Totals'!A880)</f>
        <v>3986.7640000000001</v>
      </c>
      <c r="N880" s="1592">
        <f t="shared" si="66"/>
        <v>39.867640000000002</v>
      </c>
      <c r="O880" s="1592">
        <f t="shared" si="67"/>
        <v>3519.54</v>
      </c>
      <c r="P880" s="1592">
        <f t="shared" si="68"/>
        <v>47.513790000000007</v>
      </c>
      <c r="Q880" s="14">
        <f t="shared" si="69"/>
        <v>87.381430000000009</v>
      </c>
    </row>
    <row r="881" spans="1:17" x14ac:dyDescent="0.2">
      <c r="A881" s="1188" t="s">
        <v>138</v>
      </c>
      <c r="B881" s="27" t="s">
        <v>285</v>
      </c>
      <c r="C881" s="141">
        <f>VLOOKUP(B881,'Admin Fees.'!$A$1:$C$46,2,FALSE)</f>
        <v>0.01</v>
      </c>
      <c r="D881" s="506">
        <f>SUMIFS('Inst. by Framework &amp; Suppliers'!$D$2:$D$5720,'Inst. by Framework &amp; Suppliers'!$A$2:$A$5720,$A881,'Inst. by Framework &amp; Suppliers'!$B$2:$B$5720,$B881)</f>
        <v>0</v>
      </c>
      <c r="E881" s="507">
        <f>SUMIFS('Inst. by Framework &amp; Suppliers'!$E$2:$E$5720,'Inst. by Framework &amp; Suppliers'!$A$2:$A$5720,$A881,'Inst. by Framework &amp; Suppliers'!$B$2:$B$5720,$B881)</f>
        <v>0</v>
      </c>
      <c r="F881" s="507">
        <f>SUMIFS('Inst. by Framework &amp; Suppliers'!F$2:F$5720,'Inst. by Framework &amp; Suppliers'!$B$2:$B$5720,$B$2:$B$5336,'Inst. by Framework &amp; Suppliers'!$A$2:$A$5720,$A881)</f>
        <v>0</v>
      </c>
      <c r="G881" s="882">
        <f>SUMIFS('Inst. by Framework &amp; Suppliers'!G$2:G$5720,'Inst. by Framework &amp; Suppliers'!$B$2:$B$5720,$B$2:$B$5336,'Inst. by Framework &amp; Suppliers'!$A$2:$A$5720,$A881)</f>
        <v>0</v>
      </c>
      <c r="H881" s="1444">
        <f>SUMIFS('Inst. by Framework &amp; Suppliers'!H$2:H$5720,'Inst. by Framework &amp; Suppliers'!$B$2:$B$5720,$B$2:$B$5336,'Inst. by Framework &amp; Suppliers'!$A$2:$A$5720,$A881)</f>
        <v>0</v>
      </c>
      <c r="I881" s="1445">
        <f>SUMIFS('Inst. by Framework &amp; Suppliers'!I$2:I$5720,'Inst. by Framework &amp; Suppliers'!$B$2:$B$5720,$B$2:$B$5336,'Inst. by Framework &amp; Suppliers'!$A$2:$A$5720,$A881)</f>
        <v>533.28</v>
      </c>
      <c r="J881" s="1446">
        <f>SUMIFS('Inst. by Framework &amp; Suppliers'!J$2:J$5720,'Inst. by Framework &amp; Suppliers'!$B$2:$B$5720,$B$2:$B$5336,'Inst. by Framework &amp; Suppliers'!$A$2:$A$5720,$A881)</f>
        <v>13.95</v>
      </c>
      <c r="K881" s="24">
        <f>SUMIFS('Inst. by Framework &amp; Suppliers'!K$2:K$5720,'Inst. by Framework &amp; Suppliers'!$B$2:$B$5720,$B$2:$B$5336,'Inst. by Framework &amp; Suppliers'!$A$2:$A$5720,$A881)</f>
        <v>105.17</v>
      </c>
      <c r="L881" s="23">
        <f t="shared" si="65"/>
        <v>0.18832500000000002</v>
      </c>
      <c r="M881" s="1592">
        <f>SUMIFS('South West Spends'!$AH$1:$AH$5018,'South West Spends'!$A$1:$A$5018,'Institution by Framework Totals'!B881,'South West Spends'!$C$1:$C$5018,'Institution by Framework Totals'!A881)</f>
        <v>91.22</v>
      </c>
      <c r="N881" s="1592">
        <f t="shared" si="66"/>
        <v>0.91220000000000001</v>
      </c>
      <c r="O881" s="1592">
        <f t="shared" si="67"/>
        <v>13.950000000000003</v>
      </c>
      <c r="P881" s="1592">
        <f t="shared" si="68"/>
        <v>0.18832500000000005</v>
      </c>
      <c r="Q881" s="14">
        <f t="shared" si="69"/>
        <v>1.100525</v>
      </c>
    </row>
    <row r="882" spans="1:17" x14ac:dyDescent="0.2">
      <c r="A882" s="1160" t="s">
        <v>139</v>
      </c>
      <c r="B882" s="27" t="s">
        <v>285</v>
      </c>
      <c r="C882" s="141">
        <f>VLOOKUP(B882,'Admin Fees.'!$A$1:$C$46,2,FALSE)</f>
        <v>0.01</v>
      </c>
      <c r="D882" s="506">
        <f>SUMIFS('Inst. by Framework &amp; Suppliers'!$D$2:$D$5720,'Inst. by Framework &amp; Suppliers'!$A$2:$A$5720,$A882,'Inst. by Framework &amp; Suppliers'!$B$2:$B$5720,$B882)</f>
        <v>0</v>
      </c>
      <c r="E882" s="507">
        <f>SUMIFS('Inst. by Framework &amp; Suppliers'!$E$2:$E$5720,'Inst. by Framework &amp; Suppliers'!$A$2:$A$5720,$A882,'Inst. by Framework &amp; Suppliers'!$B$2:$B$5720,$B882)</f>
        <v>0</v>
      </c>
      <c r="F882" s="507">
        <f>SUMIFS('Inst. by Framework &amp; Suppliers'!F$2:F$5720,'Inst. by Framework &amp; Suppliers'!$B$2:$B$5720,$B$2:$B$5336,'Inst. by Framework &amp; Suppliers'!$A$2:$A$5720,$A882)</f>
        <v>0</v>
      </c>
      <c r="G882" s="882">
        <f>SUMIFS('Inst. by Framework &amp; Suppliers'!G$2:G$5720,'Inst. by Framework &amp; Suppliers'!$B$2:$B$5720,$B$2:$B$5336,'Inst. by Framework &amp; Suppliers'!$A$2:$A$5720,$A882)</f>
        <v>0</v>
      </c>
      <c r="H882" s="1444">
        <f>SUMIFS('Inst. by Framework &amp; Suppliers'!H$2:H$5720,'Inst. by Framework &amp; Suppliers'!$B$2:$B$5720,$B$2:$B$5336,'Inst. by Framework &amp; Suppliers'!$A$2:$A$5720,$A882)</f>
        <v>0</v>
      </c>
      <c r="I882" s="1445">
        <f>SUMIFS('Inst. by Framework &amp; Suppliers'!I$2:I$5720,'Inst. by Framework &amp; Suppliers'!$B$2:$B$5720,$B$2:$B$5336,'Inst. by Framework &amp; Suppliers'!$A$2:$A$5720,$A882)</f>
        <v>24060.03</v>
      </c>
      <c r="J882" s="1446">
        <f>SUMIFS('Inst. by Framework &amp; Suppliers'!J$2:J$5720,'Inst. by Framework &amp; Suppliers'!$B$2:$B$5720,$B$2:$B$5336,'Inst. by Framework &amp; Suppliers'!$A$2:$A$5720,$A882)</f>
        <v>5199.55</v>
      </c>
      <c r="K882" s="24">
        <f>SUMIFS('Inst. by Framework &amp; Suppliers'!K$2:K$5720,'Inst. by Framework &amp; Suppliers'!$B$2:$B$5720,$B$2:$B$5336,'Inst. by Framework &amp; Suppliers'!$A$2:$A$5720,$A882)</f>
        <v>13314.89</v>
      </c>
      <c r="L882" s="23">
        <f t="shared" si="65"/>
        <v>70.193925000000007</v>
      </c>
      <c r="M882" s="1592">
        <f>SUMIFS('South West Spends'!$AH$1:$AH$5018,'South West Spends'!$A$1:$A$5018,'Institution by Framework Totals'!B882,'South West Spends'!$C$1:$C$5018,'Institution by Framework Totals'!A882)</f>
        <v>8115.34</v>
      </c>
      <c r="N882" s="1592">
        <f t="shared" si="66"/>
        <v>81.153400000000005</v>
      </c>
      <c r="O882" s="1592">
        <f t="shared" si="67"/>
        <v>5199.5499999999993</v>
      </c>
      <c r="P882" s="1592">
        <f t="shared" si="68"/>
        <v>70.193924999999993</v>
      </c>
      <c r="Q882" s="14">
        <f t="shared" si="69"/>
        <v>151.34732500000001</v>
      </c>
    </row>
    <row r="883" spans="1:17" x14ac:dyDescent="0.2">
      <c r="A883" s="1160" t="s">
        <v>153</v>
      </c>
      <c r="B883" s="27" t="s">
        <v>285</v>
      </c>
      <c r="C883" s="141">
        <f>VLOOKUP(B883,'Admin Fees.'!$A$1:$C$46,2,FALSE)</f>
        <v>0.01</v>
      </c>
      <c r="D883" s="506">
        <f>SUMIFS('Inst. by Framework &amp; Suppliers'!$D$2:$D$5720,'Inst. by Framework &amp; Suppliers'!$A$2:$A$5720,$A883,'Inst. by Framework &amp; Suppliers'!$B$2:$B$5720,$B883)</f>
        <v>0</v>
      </c>
      <c r="E883" s="507">
        <f>SUMIFS('Inst. by Framework &amp; Suppliers'!$E$2:$E$5720,'Inst. by Framework &amp; Suppliers'!$A$2:$A$5720,$A883,'Inst. by Framework &amp; Suppliers'!$B$2:$B$5720,$B883)</f>
        <v>0</v>
      </c>
      <c r="F883" s="507">
        <f>SUMIFS('Inst. by Framework &amp; Suppliers'!F$2:F$5720,'Inst. by Framework &amp; Suppliers'!$B$2:$B$5720,$B$2:$B$5336,'Inst. by Framework &amp; Suppliers'!$A$2:$A$5720,$A883)</f>
        <v>0</v>
      </c>
      <c r="G883" s="882">
        <f>SUMIFS('Inst. by Framework &amp; Suppliers'!G$2:G$5720,'Inst. by Framework &amp; Suppliers'!$B$2:$B$5720,$B$2:$B$5336,'Inst. by Framework &amp; Suppliers'!$A$2:$A$5720,$A883)</f>
        <v>0</v>
      </c>
      <c r="H883" s="1444">
        <f>SUMIFS('Inst. by Framework &amp; Suppliers'!H$2:H$5720,'Inst. by Framework &amp; Suppliers'!$B$2:$B$5720,$B$2:$B$5336,'Inst. by Framework &amp; Suppliers'!$A$2:$A$5720,$A883)</f>
        <v>0</v>
      </c>
      <c r="I883" s="1445">
        <f>SUMIFS('Inst. by Framework &amp; Suppliers'!I$2:I$5720,'Inst. by Framework &amp; Suppliers'!$B$2:$B$5720,$B$2:$B$5336,'Inst. by Framework &amp; Suppliers'!$A$2:$A$5720,$A883)</f>
        <v>31247.430000000004</v>
      </c>
      <c r="J883" s="1446">
        <f>SUMIFS('Inst. by Framework &amp; Suppliers'!J$2:J$5720,'Inst. by Framework &amp; Suppliers'!$B$2:$B$5720,$B$2:$B$5336,'Inst. by Framework &amp; Suppliers'!$A$2:$A$5720,$A883)</f>
        <v>4982.6299999999992</v>
      </c>
      <c r="K883" s="24">
        <f>SUMIFS('Inst. by Framework &amp; Suppliers'!K$2:K$5720,'Inst. by Framework &amp; Suppliers'!$B$2:$B$5720,$B$2:$B$5336,'Inst. by Framework &amp; Suppliers'!$A$2:$A$5720,$A883)</f>
        <v>21566.53</v>
      </c>
      <c r="L883" s="23">
        <f t="shared" si="65"/>
        <v>67.26550499999999</v>
      </c>
      <c r="M883" s="1592">
        <f>SUMIFS('South West Spends'!$AH$1:$AH$5018,'South West Spends'!$A$1:$A$5018,'Institution by Framework Totals'!B883,'South West Spends'!$C$1:$C$5018,'Institution by Framework Totals'!A883)</f>
        <v>16583.899999999998</v>
      </c>
      <c r="N883" s="1592">
        <f t="shared" si="66"/>
        <v>165.83899999999997</v>
      </c>
      <c r="O883" s="1592">
        <f t="shared" si="67"/>
        <v>4982.630000000001</v>
      </c>
      <c r="P883" s="1592">
        <f t="shared" si="68"/>
        <v>67.265505000000019</v>
      </c>
      <c r="Q883" s="14">
        <f t="shared" si="69"/>
        <v>233.10450499999999</v>
      </c>
    </row>
    <row r="884" spans="1:17" x14ac:dyDescent="0.2">
      <c r="A884" s="1160" t="s">
        <v>141</v>
      </c>
      <c r="B884" s="27" t="s">
        <v>285</v>
      </c>
      <c r="C884" s="141">
        <f>VLOOKUP(B884,'Admin Fees.'!$A$1:$C$46,2,FALSE)</f>
        <v>0.01</v>
      </c>
      <c r="D884" s="506">
        <f>SUMIFS('Inst. by Framework &amp; Suppliers'!$D$2:$D$5720,'Inst. by Framework &amp; Suppliers'!$A$2:$A$5720,$A884,'Inst. by Framework &amp; Suppliers'!$B$2:$B$5720,$B884)</f>
        <v>0</v>
      </c>
      <c r="E884" s="507">
        <f>SUMIFS('Inst. by Framework &amp; Suppliers'!$E$2:$E$5720,'Inst. by Framework &amp; Suppliers'!$A$2:$A$5720,$A884,'Inst. by Framework &amp; Suppliers'!$B$2:$B$5720,$B884)</f>
        <v>0</v>
      </c>
      <c r="F884" s="507">
        <f>SUMIFS('Inst. by Framework &amp; Suppliers'!F$2:F$5720,'Inst. by Framework &amp; Suppliers'!$B$2:$B$5720,$B$2:$B$5336,'Inst. by Framework &amp; Suppliers'!$A$2:$A$5720,$A884)</f>
        <v>0</v>
      </c>
      <c r="G884" s="882">
        <f>SUMIFS('Inst. by Framework &amp; Suppliers'!G$2:G$5720,'Inst. by Framework &amp; Suppliers'!$B$2:$B$5720,$B$2:$B$5336,'Inst. by Framework &amp; Suppliers'!$A$2:$A$5720,$A884)</f>
        <v>0</v>
      </c>
      <c r="H884" s="1444">
        <f>SUMIFS('Inst. by Framework &amp; Suppliers'!H$2:H$5720,'Inst. by Framework &amp; Suppliers'!$B$2:$B$5720,$B$2:$B$5336,'Inst. by Framework &amp; Suppliers'!$A$2:$A$5720,$A884)</f>
        <v>0</v>
      </c>
      <c r="I884" s="1445">
        <f>SUMIFS('Inst. by Framework &amp; Suppliers'!I$2:I$5720,'Inst. by Framework &amp; Suppliers'!$B$2:$B$5720,$B$2:$B$5336,'Inst. by Framework &amp; Suppliers'!$A$2:$A$5720,$A884)</f>
        <v>59206.799999999996</v>
      </c>
      <c r="J884" s="1446">
        <f>SUMIFS('Inst. by Framework &amp; Suppliers'!J$2:J$5720,'Inst. by Framework &amp; Suppliers'!$B$2:$B$5720,$B$2:$B$5336,'Inst. by Framework &amp; Suppliers'!$A$2:$A$5720,$A884)</f>
        <v>9989.07</v>
      </c>
      <c r="K884" s="24">
        <f>SUMIFS('Inst. by Framework &amp; Suppliers'!K$2:K$5720,'Inst. by Framework &amp; Suppliers'!$B$2:$B$5720,$B$2:$B$5336,'Inst. by Framework &amp; Suppliers'!$A$2:$A$5720,$A884)</f>
        <v>33711.5</v>
      </c>
      <c r="L884" s="23">
        <f t="shared" si="65"/>
        <v>134.85244500000002</v>
      </c>
      <c r="M884" s="1592">
        <f>SUMIFS('South West Spends'!$AH$1:$AH$5018,'South West Spends'!$A$1:$A$5018,'Institution by Framework Totals'!B884,'South West Spends'!$C$1:$C$5018,'Institution by Framework Totals'!A884)</f>
        <v>23722.43</v>
      </c>
      <c r="N884" s="1592">
        <f t="shared" si="66"/>
        <v>237.2243</v>
      </c>
      <c r="O884" s="1592">
        <f t="shared" si="67"/>
        <v>9989.07</v>
      </c>
      <c r="P884" s="1592">
        <f t="shared" si="68"/>
        <v>134.85244500000002</v>
      </c>
      <c r="Q884" s="14">
        <f t="shared" si="69"/>
        <v>372.07674500000002</v>
      </c>
    </row>
    <row r="885" spans="1:17" x14ac:dyDescent="0.2">
      <c r="A885" s="1160" t="s">
        <v>142</v>
      </c>
      <c r="B885" s="27" t="s">
        <v>285</v>
      </c>
      <c r="C885" s="141">
        <f>VLOOKUP(B885,'Admin Fees.'!$A$1:$C$46,2,FALSE)</f>
        <v>0.01</v>
      </c>
      <c r="D885" s="506">
        <f>SUMIFS('Inst. by Framework &amp; Suppliers'!$D$2:$D$5720,'Inst. by Framework &amp; Suppliers'!$A$2:$A$5720,$A885,'Inst. by Framework &amp; Suppliers'!$B$2:$B$5720,$B885)</f>
        <v>0</v>
      </c>
      <c r="E885" s="507">
        <f>SUMIFS('Inst. by Framework &amp; Suppliers'!$E$2:$E$5720,'Inst. by Framework &amp; Suppliers'!$A$2:$A$5720,$A885,'Inst. by Framework &amp; Suppliers'!$B$2:$B$5720,$B885)</f>
        <v>0</v>
      </c>
      <c r="F885" s="507">
        <f>SUMIFS('Inst. by Framework &amp; Suppliers'!F$2:F$5720,'Inst. by Framework &amp; Suppliers'!$B$2:$B$5720,$B$2:$B$5336,'Inst. by Framework &amp; Suppliers'!$A$2:$A$5720,$A885)</f>
        <v>0</v>
      </c>
      <c r="G885" s="882">
        <f>SUMIFS('Inst. by Framework &amp; Suppliers'!G$2:G$5720,'Inst. by Framework &amp; Suppliers'!$B$2:$B$5720,$B$2:$B$5336,'Inst. by Framework &amp; Suppliers'!$A$2:$A$5720,$A885)</f>
        <v>0</v>
      </c>
      <c r="H885" s="1444">
        <f>SUMIFS('Inst. by Framework &amp; Suppliers'!H$2:H$5720,'Inst. by Framework &amp; Suppliers'!$B$2:$B$5720,$B$2:$B$5336,'Inst. by Framework &amp; Suppliers'!$A$2:$A$5720,$A885)</f>
        <v>0</v>
      </c>
      <c r="I885" s="1445">
        <f>SUMIFS('Inst. by Framework &amp; Suppliers'!I$2:I$5720,'Inst. by Framework &amp; Suppliers'!$B$2:$B$5720,$B$2:$B$5336,'Inst. by Framework &amp; Suppliers'!$A$2:$A$5720,$A885)</f>
        <v>93828.010000000009</v>
      </c>
      <c r="J885" s="1446">
        <f>SUMIFS('Inst. by Framework &amp; Suppliers'!J$2:J$5720,'Inst. by Framework &amp; Suppliers'!$B$2:$B$5720,$B$2:$B$5336,'Inst. by Framework &amp; Suppliers'!$A$2:$A$5720,$A885)</f>
        <v>19475.86</v>
      </c>
      <c r="K885" s="24">
        <f>SUMIFS('Inst. by Framework &amp; Suppliers'!K$2:K$5720,'Inst. by Framework &amp; Suppliers'!$B$2:$B$5720,$B$2:$B$5336,'Inst. by Framework &amp; Suppliers'!$A$2:$A$5720,$A885)</f>
        <v>39208.1</v>
      </c>
      <c r="L885" s="23">
        <f t="shared" si="65"/>
        <v>262.92411000000004</v>
      </c>
      <c r="M885" s="1592">
        <f>SUMIFS('South West Spends'!$AH$1:$AH$5018,'South West Spends'!$A$1:$A$5018,'Institution by Framework Totals'!B885,'South West Spends'!$C$1:$C$5018,'Institution by Framework Totals'!A885)</f>
        <v>19732.239999999998</v>
      </c>
      <c r="N885" s="1592">
        <f t="shared" si="66"/>
        <v>197.32239999999999</v>
      </c>
      <c r="O885" s="1592">
        <f t="shared" si="67"/>
        <v>19475.86</v>
      </c>
      <c r="P885" s="1592">
        <f t="shared" si="68"/>
        <v>262.92411000000004</v>
      </c>
      <c r="Q885" s="14">
        <f t="shared" si="69"/>
        <v>460.24651000000006</v>
      </c>
    </row>
    <row r="886" spans="1:17" x14ac:dyDescent="0.2">
      <c r="A886" s="26" t="s">
        <v>143</v>
      </c>
      <c r="B886" s="27" t="s">
        <v>285</v>
      </c>
      <c r="C886" s="141">
        <f>VLOOKUP(B886,'Admin Fees.'!$A$1:$C$46,2,FALSE)</f>
        <v>0.01</v>
      </c>
      <c r="D886" s="506">
        <f>SUMIFS('Inst. by Framework &amp; Suppliers'!$D$2:$D$5720,'Inst. by Framework &amp; Suppliers'!$A$2:$A$5720,$A886,'Inst. by Framework &amp; Suppliers'!$B$2:$B$5720,$B886)</f>
        <v>0</v>
      </c>
      <c r="E886" s="507">
        <f>SUMIFS('Inst. by Framework &amp; Suppliers'!$E$2:$E$5720,'Inst. by Framework &amp; Suppliers'!$A$2:$A$5720,$A886,'Inst. by Framework &amp; Suppliers'!$B$2:$B$5720,$B886)</f>
        <v>0</v>
      </c>
      <c r="F886" s="507">
        <f>SUMIFS('Inst. by Framework &amp; Suppliers'!F$2:F$5720,'Inst. by Framework &amp; Suppliers'!$B$2:$B$5720,$B$2:$B$5336,'Inst. by Framework &amp; Suppliers'!$A$2:$A$5720,$A886)</f>
        <v>0</v>
      </c>
      <c r="G886" s="882">
        <f>SUMIFS('Inst. by Framework &amp; Suppliers'!G$2:G$5720,'Inst. by Framework &amp; Suppliers'!$B$2:$B$5720,$B$2:$B$5336,'Inst. by Framework &amp; Suppliers'!$A$2:$A$5720,$A886)</f>
        <v>0</v>
      </c>
      <c r="H886" s="1444">
        <f>SUMIFS('Inst. by Framework &amp; Suppliers'!H$2:H$5720,'Inst. by Framework &amp; Suppliers'!$B$2:$B$5720,$B$2:$B$5336,'Inst. by Framework &amp; Suppliers'!$A$2:$A$5720,$A886)</f>
        <v>0</v>
      </c>
      <c r="I886" s="1445">
        <f>SUMIFS('Inst. by Framework &amp; Suppliers'!I$2:I$5720,'Inst. by Framework &amp; Suppliers'!$B$2:$B$5720,$B$2:$B$5336,'Inst. by Framework &amp; Suppliers'!$A$2:$A$5720,$A886)</f>
        <v>44238.38</v>
      </c>
      <c r="J886" s="1446">
        <f>SUMIFS('Inst. by Framework &amp; Suppliers'!J$2:J$5720,'Inst. by Framework &amp; Suppliers'!$B$2:$B$5720,$B$2:$B$5336,'Inst. by Framework &amp; Suppliers'!$A$2:$A$5720,$A886)</f>
        <v>5926.81</v>
      </c>
      <c r="K886" s="24">
        <f>SUMIFS('Inst. by Framework &amp; Suppliers'!K$2:K$5720,'Inst. by Framework &amp; Suppliers'!$B$2:$B$5720,$B$2:$B$5336,'Inst. by Framework &amp; Suppliers'!$A$2:$A$5720,$A886)</f>
        <v>18863.12</v>
      </c>
      <c r="L886" s="23">
        <f t="shared" si="65"/>
        <v>80.011935000000008</v>
      </c>
      <c r="M886" s="1592">
        <f>SUMIFS('South West Spends'!$AH$1:$AH$5018,'South West Spends'!$A$1:$A$5018,'Institution by Framework Totals'!B886,'South West Spends'!$C$1:$C$5018,'Institution by Framework Totals'!A886)</f>
        <v>12936.309999999998</v>
      </c>
      <c r="N886" s="1592">
        <f t="shared" si="66"/>
        <v>129.36309999999997</v>
      </c>
      <c r="O886" s="1592">
        <f t="shared" si="67"/>
        <v>5926.8100000000013</v>
      </c>
      <c r="P886" s="1592">
        <f t="shared" si="68"/>
        <v>80.011935000000022</v>
      </c>
      <c r="Q886" s="14">
        <f t="shared" si="69"/>
        <v>209.375035</v>
      </c>
    </row>
    <row r="887" spans="1:17" x14ac:dyDescent="0.2">
      <c r="A887" s="1131" t="s">
        <v>144</v>
      </c>
      <c r="B887" s="27" t="s">
        <v>285</v>
      </c>
      <c r="C887" s="141">
        <f>VLOOKUP(B887,'Admin Fees.'!$A$1:$C$46,2,FALSE)</f>
        <v>0.01</v>
      </c>
      <c r="D887" s="506">
        <f>SUMIFS('Inst. by Framework &amp; Suppliers'!$D$2:$D$5720,'Inst. by Framework &amp; Suppliers'!$A$2:$A$5720,$A887,'Inst. by Framework &amp; Suppliers'!$B$2:$B$5720,$B887)</f>
        <v>0</v>
      </c>
      <c r="E887" s="507">
        <f>SUMIFS('Inst. by Framework &amp; Suppliers'!$E$2:$E$5720,'Inst. by Framework &amp; Suppliers'!$A$2:$A$5720,$A887,'Inst. by Framework &amp; Suppliers'!$B$2:$B$5720,$B887)</f>
        <v>0</v>
      </c>
      <c r="F887" s="507">
        <f>SUMIFS('Inst. by Framework &amp; Suppliers'!F$2:F$5720,'Inst. by Framework &amp; Suppliers'!$B$2:$B$5720,$B$2:$B$5336,'Inst. by Framework &amp; Suppliers'!$A$2:$A$5720,$A887)</f>
        <v>0</v>
      </c>
      <c r="G887" s="882">
        <f>SUMIFS('Inst. by Framework &amp; Suppliers'!G$2:G$5720,'Inst. by Framework &amp; Suppliers'!$B$2:$B$5720,$B$2:$B$5336,'Inst. by Framework &amp; Suppliers'!$A$2:$A$5720,$A887)</f>
        <v>0</v>
      </c>
      <c r="H887" s="1444">
        <f>SUMIFS('Inst. by Framework &amp; Suppliers'!H$2:H$5720,'Inst. by Framework &amp; Suppliers'!$B$2:$B$5720,$B$2:$B$5336,'Inst. by Framework &amp; Suppliers'!$A$2:$A$5720,$A887)</f>
        <v>0</v>
      </c>
      <c r="I887" s="1445">
        <f>SUMIFS('Inst. by Framework &amp; Suppliers'!I$2:I$5720,'Inst. by Framework &amp; Suppliers'!$B$2:$B$5720,$B$2:$B$5336,'Inst. by Framework &amp; Suppliers'!$A$2:$A$5720,$A887)</f>
        <v>82896.879999999976</v>
      </c>
      <c r="J887" s="1446">
        <f>SUMIFS('Inst. by Framework &amp; Suppliers'!J$2:J$5720,'Inst. by Framework &amp; Suppliers'!$B$2:$B$5720,$B$2:$B$5336,'Inst. by Framework &amp; Suppliers'!$A$2:$A$5720,$A887)</f>
        <v>21070.18</v>
      </c>
      <c r="K887" s="24">
        <f>SUMIFS('Inst. by Framework &amp; Suppliers'!K$2:K$5720,'Inst. by Framework &amp; Suppliers'!$B$2:$B$5720,$B$2:$B$5336,'Inst. by Framework &amp; Suppliers'!$A$2:$A$5720,$A887)</f>
        <v>48921.26</v>
      </c>
      <c r="L887" s="23">
        <f t="shared" si="65"/>
        <v>284.44743000000005</v>
      </c>
      <c r="M887" s="1592">
        <f>SUMIFS('South West Spends'!$AH$1:$AH$5018,'South West Spends'!$A$1:$A$5018,'Institution by Framework Totals'!B887,'South West Spends'!$C$1:$C$5018,'Institution by Framework Totals'!A887)</f>
        <v>27851.08</v>
      </c>
      <c r="N887" s="1592">
        <f t="shared" si="66"/>
        <v>278.51080000000002</v>
      </c>
      <c r="O887" s="1592">
        <f t="shared" si="67"/>
        <v>21070.18</v>
      </c>
      <c r="P887" s="1592">
        <f t="shared" si="68"/>
        <v>284.44743000000005</v>
      </c>
      <c r="Q887" s="14">
        <f t="shared" si="69"/>
        <v>562.95823000000007</v>
      </c>
    </row>
    <row r="888" spans="1:17" x14ac:dyDescent="0.2">
      <c r="A888" s="1131" t="s">
        <v>145</v>
      </c>
      <c r="B888" s="27" t="s">
        <v>285</v>
      </c>
      <c r="C888" s="141">
        <f>VLOOKUP(B888,'Admin Fees.'!$A$1:$C$46,2,FALSE)</f>
        <v>0.01</v>
      </c>
      <c r="D888" s="506">
        <f>SUMIFS('Inst. by Framework &amp; Suppliers'!$D$2:$D$5720,'Inst. by Framework &amp; Suppliers'!$A$2:$A$5720,$A888,'Inst. by Framework &amp; Suppliers'!$B$2:$B$5720,$B888)</f>
        <v>0</v>
      </c>
      <c r="E888" s="507">
        <f>SUMIFS('Inst. by Framework &amp; Suppliers'!$E$2:$E$5720,'Inst. by Framework &amp; Suppliers'!$A$2:$A$5720,$A888,'Inst. by Framework &amp; Suppliers'!$B$2:$B$5720,$B888)</f>
        <v>0</v>
      </c>
      <c r="F888" s="507">
        <f>SUMIFS('Inst. by Framework &amp; Suppliers'!F$2:F$5720,'Inst. by Framework &amp; Suppliers'!$B$2:$B$5720,$B$2:$B$5336,'Inst. by Framework &amp; Suppliers'!$A$2:$A$5720,$A888)</f>
        <v>0</v>
      </c>
      <c r="G888" s="882">
        <f>SUMIFS('Inst. by Framework &amp; Suppliers'!G$2:G$5720,'Inst. by Framework &amp; Suppliers'!$B$2:$B$5720,$B$2:$B$5336,'Inst. by Framework &amp; Suppliers'!$A$2:$A$5720,$A888)</f>
        <v>0</v>
      </c>
      <c r="H888" s="1444">
        <f>SUMIFS('Inst. by Framework &amp; Suppliers'!H$2:H$5720,'Inst. by Framework &amp; Suppliers'!$B$2:$B$5720,$B$2:$B$5336,'Inst. by Framework &amp; Suppliers'!$A$2:$A$5720,$A888)</f>
        <v>0</v>
      </c>
      <c r="I888" s="1445">
        <f>SUMIFS('Inst. by Framework &amp; Suppliers'!I$2:I$5720,'Inst. by Framework &amp; Suppliers'!$B$2:$B$5720,$B$2:$B$5336,'Inst. by Framework &amp; Suppliers'!$A$2:$A$5720,$A888)</f>
        <v>77954.344000000012</v>
      </c>
      <c r="J888" s="1446">
        <f>SUMIFS('Inst. by Framework &amp; Suppliers'!J$2:J$5720,'Inst. by Framework &amp; Suppliers'!$B$2:$B$5720,$B$2:$B$5336,'Inst. by Framework &amp; Suppliers'!$A$2:$A$5720,$A888)</f>
        <v>6876.33</v>
      </c>
      <c r="K888" s="24">
        <f>SUMIFS('Inst. by Framework &amp; Suppliers'!K$2:K$5720,'Inst. by Framework &amp; Suppliers'!$B$2:$B$5720,$B$2:$B$5336,'Inst. by Framework &amp; Suppliers'!$A$2:$A$5720,$A888)</f>
        <v>29473.807000000001</v>
      </c>
      <c r="L888" s="23">
        <f t="shared" si="65"/>
        <v>92.830455000000015</v>
      </c>
      <c r="M888" s="1592">
        <f>SUMIFS('South West Spends'!$AH$1:$AH$5018,'South West Spends'!$A$1:$A$5018,'Institution by Framework Totals'!B888,'South West Spends'!$C$1:$C$5018,'Institution by Framework Totals'!A888)</f>
        <v>22597.476999999999</v>
      </c>
      <c r="N888" s="1592">
        <f t="shared" si="66"/>
        <v>225.97477000000001</v>
      </c>
      <c r="O888" s="1592">
        <f t="shared" si="67"/>
        <v>6876.3300000000017</v>
      </c>
      <c r="P888" s="1592">
        <f t="shared" si="68"/>
        <v>92.830455000000029</v>
      </c>
      <c r="Q888" s="14">
        <f t="shared" si="69"/>
        <v>318.80522500000006</v>
      </c>
    </row>
    <row r="889" spans="1:17" x14ac:dyDescent="0.2">
      <c r="A889" s="1131" t="s">
        <v>146</v>
      </c>
      <c r="B889" s="27" t="s">
        <v>285</v>
      </c>
      <c r="C889" s="141">
        <f>VLOOKUP(B889,'Admin Fees.'!$A$1:$C$46,2,FALSE)</f>
        <v>0.01</v>
      </c>
      <c r="D889" s="506">
        <f>SUMIFS('Inst. by Framework &amp; Suppliers'!$D$2:$D$5720,'Inst. by Framework &amp; Suppliers'!$A$2:$A$5720,$A889,'Inst. by Framework &amp; Suppliers'!$B$2:$B$5720,$B889)</f>
        <v>0</v>
      </c>
      <c r="E889" s="507">
        <f>SUMIFS('Inst. by Framework &amp; Suppliers'!$E$2:$E$5720,'Inst. by Framework &amp; Suppliers'!$A$2:$A$5720,$A889,'Inst. by Framework &amp; Suppliers'!$B$2:$B$5720,$B889)</f>
        <v>0</v>
      </c>
      <c r="F889" s="507">
        <f>SUMIFS('Inst. by Framework &amp; Suppliers'!F$2:F$5720,'Inst. by Framework &amp; Suppliers'!$B$2:$B$5720,$B$2:$B$5336,'Inst. by Framework &amp; Suppliers'!$A$2:$A$5720,$A889)</f>
        <v>0</v>
      </c>
      <c r="G889" s="882">
        <f>SUMIFS('Inst. by Framework &amp; Suppliers'!G$2:G$5720,'Inst. by Framework &amp; Suppliers'!$B$2:$B$5720,$B$2:$B$5336,'Inst. by Framework &amp; Suppliers'!$A$2:$A$5720,$A889)</f>
        <v>0</v>
      </c>
      <c r="H889" s="1444">
        <f>SUMIFS('Inst. by Framework &amp; Suppliers'!H$2:H$5720,'Inst. by Framework &amp; Suppliers'!$B$2:$B$5720,$B$2:$B$5336,'Inst. by Framework &amp; Suppliers'!$A$2:$A$5720,$A889)</f>
        <v>0</v>
      </c>
      <c r="I889" s="1445">
        <f>SUMIFS('Inst. by Framework &amp; Suppliers'!I$2:I$5720,'Inst. by Framework &amp; Suppliers'!$B$2:$B$5720,$B$2:$B$5336,'Inst. by Framework &amp; Suppliers'!$A$2:$A$5720,$A889)</f>
        <v>31261.68</v>
      </c>
      <c r="J889" s="1446">
        <f>SUMIFS('Inst. by Framework &amp; Suppliers'!J$2:J$5720,'Inst. by Framework &amp; Suppliers'!$B$2:$B$5720,$B$2:$B$5336,'Inst. by Framework &amp; Suppliers'!$A$2:$A$5720,$A889)</f>
        <v>7888.4</v>
      </c>
      <c r="K889" s="24">
        <f>SUMIFS('Inst. by Framework &amp; Suppliers'!K$2:K$5720,'Inst. by Framework &amp; Suppliers'!$B$2:$B$5720,$B$2:$B$5336,'Inst. by Framework &amp; Suppliers'!$A$2:$A$5720,$A889)</f>
        <v>12989.03</v>
      </c>
      <c r="L889" s="23">
        <f t="shared" si="65"/>
        <v>106.49340000000001</v>
      </c>
      <c r="M889" s="1592">
        <f>SUMIFS('South West Spends'!$AH$1:$AH$5018,'South West Spends'!$A$1:$A$5018,'Institution by Framework Totals'!B889,'South West Spends'!$C$1:$C$5018,'Institution by Framework Totals'!A889)</f>
        <v>5100.63</v>
      </c>
      <c r="N889" s="1592">
        <f t="shared" si="66"/>
        <v>51.006300000000003</v>
      </c>
      <c r="O889" s="1592">
        <f t="shared" si="67"/>
        <v>7888.4000000000005</v>
      </c>
      <c r="P889" s="1592">
        <f t="shared" si="68"/>
        <v>106.49340000000002</v>
      </c>
      <c r="Q889" s="14">
        <f t="shared" si="69"/>
        <v>157.49970000000002</v>
      </c>
    </row>
    <row r="890" spans="1:17" x14ac:dyDescent="0.2">
      <c r="A890" s="26" t="s">
        <v>147</v>
      </c>
      <c r="B890" s="27" t="s">
        <v>285</v>
      </c>
      <c r="C890" s="141">
        <f>VLOOKUP(B890,'Admin Fees.'!$A$1:$C$46,2,FALSE)</f>
        <v>0.01</v>
      </c>
      <c r="D890" s="506">
        <f>SUMIFS('Inst. by Framework &amp; Suppliers'!$D$2:$D$5720,'Inst. by Framework &amp; Suppliers'!$A$2:$A$5720,$A890,'Inst. by Framework &amp; Suppliers'!$B$2:$B$5720,$B890)</f>
        <v>0</v>
      </c>
      <c r="E890" s="507">
        <f>SUMIFS('Inst. by Framework &amp; Suppliers'!$E$2:$E$5720,'Inst. by Framework &amp; Suppliers'!$A$2:$A$5720,$A890,'Inst. by Framework &amp; Suppliers'!$B$2:$B$5720,$B890)</f>
        <v>0</v>
      </c>
      <c r="F890" s="507">
        <f>SUMIFS('Inst. by Framework &amp; Suppliers'!F$2:F$5720,'Inst. by Framework &amp; Suppliers'!$B$2:$B$5720,$B$2:$B$5336,'Inst. by Framework &amp; Suppliers'!$A$2:$A$5720,$A890)</f>
        <v>0</v>
      </c>
      <c r="G890" s="882">
        <f>SUMIFS('Inst. by Framework &amp; Suppliers'!G$2:G$5720,'Inst. by Framework &amp; Suppliers'!$B$2:$B$5720,$B$2:$B$5336,'Inst. by Framework &amp; Suppliers'!$A$2:$A$5720,$A890)</f>
        <v>0</v>
      </c>
      <c r="H890" s="1444">
        <f>SUMIFS('Inst. by Framework &amp; Suppliers'!H$2:H$5720,'Inst. by Framework &amp; Suppliers'!$B$2:$B$5720,$B$2:$B$5336,'Inst. by Framework &amp; Suppliers'!$A$2:$A$5720,$A890)</f>
        <v>0</v>
      </c>
      <c r="I890" s="1445">
        <f>SUMIFS('Inst. by Framework &amp; Suppliers'!I$2:I$5720,'Inst. by Framework &amp; Suppliers'!$B$2:$B$5720,$B$2:$B$5336,'Inst. by Framework &amp; Suppliers'!$A$2:$A$5720,$A890)</f>
        <v>10904.34</v>
      </c>
      <c r="J890" s="1446">
        <f>SUMIFS('Inst. by Framework &amp; Suppliers'!J$2:J$5720,'Inst. by Framework &amp; Suppliers'!$B$2:$B$5720,$B$2:$B$5336,'Inst. by Framework &amp; Suppliers'!$A$2:$A$5720,$A890)</f>
        <v>1264.6099999999999</v>
      </c>
      <c r="K890" s="24">
        <f>SUMIFS('Inst. by Framework &amp; Suppliers'!K$2:K$5720,'Inst. by Framework &amp; Suppliers'!$B$2:$B$5720,$B$2:$B$5336,'Inst. by Framework &amp; Suppliers'!$A$2:$A$5720,$A890)</f>
        <v>4656.0300000000007</v>
      </c>
      <c r="L890" s="23">
        <f t="shared" si="65"/>
        <v>17.072234999999999</v>
      </c>
      <c r="M890" s="1592">
        <f>SUMIFS('South West Spends'!$AH$1:$AH$5018,'South West Spends'!$A$1:$A$5018,'Institution by Framework Totals'!B890,'South West Spends'!$C$1:$C$5018,'Institution by Framework Totals'!A890)</f>
        <v>3391.4200000000005</v>
      </c>
      <c r="N890" s="1592">
        <f t="shared" si="66"/>
        <v>33.914200000000008</v>
      </c>
      <c r="O890" s="1592">
        <f t="shared" si="67"/>
        <v>1264.6100000000001</v>
      </c>
      <c r="P890" s="1592">
        <f t="shared" si="68"/>
        <v>17.072235000000003</v>
      </c>
      <c r="Q890" s="14">
        <f t="shared" si="69"/>
        <v>50.986435000000014</v>
      </c>
    </row>
    <row r="891" spans="1:17" x14ac:dyDescent="0.2">
      <c r="A891" s="1131" t="s">
        <v>163</v>
      </c>
      <c r="B891" s="27" t="s">
        <v>285</v>
      </c>
      <c r="C891" s="141">
        <f>VLOOKUP(B891,'Admin Fees.'!$A$1:$C$46,2,FALSE)</f>
        <v>0.01</v>
      </c>
      <c r="D891" s="506">
        <f>SUMIFS('Inst. by Framework &amp; Suppliers'!$D$2:$D$5720,'Inst. by Framework &amp; Suppliers'!$A$2:$A$5720,$A891,'Inst. by Framework &amp; Suppliers'!$B$2:$B$5720,$B891)</f>
        <v>0</v>
      </c>
      <c r="E891" s="507">
        <f>SUMIFS('Inst. by Framework &amp; Suppliers'!$E$2:$E$5720,'Inst. by Framework &amp; Suppliers'!$A$2:$A$5720,$A891,'Inst. by Framework &amp; Suppliers'!$B$2:$B$5720,$B891)</f>
        <v>0</v>
      </c>
      <c r="F891" s="507">
        <f>SUMIFS('Inst. by Framework &amp; Suppliers'!F$2:F$5720,'Inst. by Framework &amp; Suppliers'!$B$2:$B$5720,$B$2:$B$5336,'Inst. by Framework &amp; Suppliers'!$A$2:$A$5720,$A891)</f>
        <v>0</v>
      </c>
      <c r="G891" s="882">
        <f>SUMIFS('Inst. by Framework &amp; Suppliers'!G$2:G$5720,'Inst. by Framework &amp; Suppliers'!$B$2:$B$5720,$B$2:$B$5336,'Inst. by Framework &amp; Suppliers'!$A$2:$A$5720,$A891)</f>
        <v>0</v>
      </c>
      <c r="H891" s="1444">
        <f>SUMIFS('Inst. by Framework &amp; Suppliers'!H$2:H$5720,'Inst. by Framework &amp; Suppliers'!$B$2:$B$5720,$B$2:$B$5336,'Inst. by Framework &amp; Suppliers'!$A$2:$A$5720,$A891)</f>
        <v>0</v>
      </c>
      <c r="I891" s="1445">
        <f>SUMIFS('Inst. by Framework &amp; Suppliers'!I$2:I$5720,'Inst. by Framework &amp; Suppliers'!$B$2:$B$5720,$B$2:$B$5336,'Inst. by Framework &amp; Suppliers'!$A$2:$A$5720,$A891)</f>
        <v>12223.962</v>
      </c>
      <c r="J891" s="1446">
        <f>SUMIFS('Inst. by Framework &amp; Suppliers'!J$2:J$5720,'Inst. by Framework &amp; Suppliers'!$B$2:$B$5720,$B$2:$B$5336,'Inst. by Framework &amp; Suppliers'!$A$2:$A$5720,$A891)</f>
        <v>3313</v>
      </c>
      <c r="K891" s="24">
        <f>SUMIFS('Inst. by Framework &amp; Suppliers'!K$2:K$5720,'Inst. by Framework &amp; Suppliers'!$B$2:$B$5720,$B$2:$B$5336,'Inst. by Framework &amp; Suppliers'!$A$2:$A$5720,$A891)</f>
        <v>7245.8419999999996</v>
      </c>
      <c r="L891" s="23">
        <f t="shared" si="65"/>
        <v>44.725500000000004</v>
      </c>
      <c r="M891" s="1592">
        <f>SUMIFS('South West Spends'!$AH$1:$AH$5018,'South West Spends'!$A$1:$A$5018,'Institution by Framework Totals'!B891,'South West Spends'!$C$1:$C$5018,'Institution by Framework Totals'!A891)</f>
        <v>3932.8420000000001</v>
      </c>
      <c r="N891" s="1592">
        <f t="shared" si="66"/>
        <v>39.328420000000001</v>
      </c>
      <c r="O891" s="1592">
        <f t="shared" si="67"/>
        <v>3312.9999999999995</v>
      </c>
      <c r="P891" s="1592">
        <f t="shared" si="68"/>
        <v>44.725499999999997</v>
      </c>
      <c r="Q891" s="14">
        <f t="shared" si="69"/>
        <v>84.053920000000005</v>
      </c>
    </row>
    <row r="892" spans="1:17" x14ac:dyDescent="0.2">
      <c r="A892" s="1655" t="s">
        <v>142</v>
      </c>
      <c r="B892" s="1657" t="s">
        <v>316</v>
      </c>
      <c r="C892" s="141">
        <f>VLOOKUP(B892,'Admin Fees.'!$A$1:$C$46,2,FALSE)</f>
        <v>0.01</v>
      </c>
      <c r="D892" s="506">
        <f>SUMIFS('Inst. by Framework &amp; Suppliers'!$D$2:$D$5720,'Inst. by Framework &amp; Suppliers'!$A$2:$A$5720,$A892,'Inst. by Framework &amp; Suppliers'!$B$2:$B$5720,$B892)</f>
        <v>0</v>
      </c>
      <c r="E892" s="507">
        <f>SUMIFS('Inst. by Framework &amp; Suppliers'!$E$2:$E$5720,'Inst. by Framework &amp; Suppliers'!$A$2:$A$5720,$A892,'Inst. by Framework &amp; Suppliers'!$B$2:$B$5720,$B892)</f>
        <v>0</v>
      </c>
      <c r="F892" s="507">
        <f>SUMIFS('Inst. by Framework &amp; Suppliers'!F$2:F$5720,'Inst. by Framework &amp; Suppliers'!$B$2:$B$5720,$B$2:$B$5336,'Inst. by Framework &amp; Suppliers'!$A$2:$A$5720,$A892)</f>
        <v>0</v>
      </c>
      <c r="G892" s="882">
        <f>SUMIFS('Inst. by Framework &amp; Suppliers'!G$2:G$5720,'Inst. by Framework &amp; Suppliers'!$B$2:$B$5720,$B$2:$B$5336,'Inst. by Framework &amp; Suppliers'!$A$2:$A$5720,$A892)</f>
        <v>0</v>
      </c>
      <c r="H892" s="1444">
        <f>SUMIFS('Inst. by Framework &amp; Suppliers'!H$2:H$5720,'Inst. by Framework &amp; Suppliers'!$B$2:$B$5720,$B$2:$B$5336,'Inst. by Framework &amp; Suppliers'!$A$2:$A$5720,$A892)</f>
        <v>0</v>
      </c>
      <c r="I892" s="1445">
        <f>SUMIFS('Inst. by Framework &amp; Suppliers'!I$2:I$5720,'Inst. by Framework &amp; Suppliers'!$B$2:$B$5720,$B$2:$B$5336,'Inst. by Framework &amp; Suppliers'!$A$2:$A$5720,$A892)</f>
        <v>0</v>
      </c>
      <c r="J892" s="1446">
        <f>SUMIFS('Inst. by Framework &amp; Suppliers'!J$2:J$5720,'Inst. by Framework &amp; Suppliers'!$B$2:$B$5720,$B$2:$B$5336,'Inst. by Framework &amp; Suppliers'!$A$2:$A$5720,$A892)</f>
        <v>707</v>
      </c>
      <c r="K892" s="24">
        <f>SUMIFS('Inst. by Framework &amp; Suppliers'!K$2:K$5720,'Inst. by Framework &amp; Suppliers'!$B$2:$B$5720,$B$2:$B$5336,'Inst. by Framework &amp; Suppliers'!$A$2:$A$5720,$A892)</f>
        <v>707</v>
      </c>
      <c r="L892" s="23">
        <f t="shared" ref="L892:L893" si="70">J892*1.35%</f>
        <v>9.5445000000000011</v>
      </c>
      <c r="M892" s="1592">
        <f>SUMIFS('South West Spends'!$AH$1:$AH$5018,'South West Spends'!$A$1:$A$5018,'Institution by Framework Totals'!B892,'South West Spends'!$C$1:$C$5018,'Institution by Framework Totals'!A892)</f>
        <v>0</v>
      </c>
      <c r="N892" s="1592">
        <f t="shared" ref="N892:N893" si="71">M892*C892</f>
        <v>0</v>
      </c>
      <c r="O892" s="1592">
        <f t="shared" ref="O892:O893" si="72">K892-M892</f>
        <v>707</v>
      </c>
      <c r="P892" s="1592">
        <f t="shared" ref="P892:P893" si="73">O892*1.35%</f>
        <v>9.5445000000000011</v>
      </c>
      <c r="Q892" s="14">
        <f t="shared" ref="Q892:Q893" si="74">P892+N892</f>
        <v>9.5445000000000011</v>
      </c>
    </row>
    <row r="893" spans="1:17" x14ac:dyDescent="0.2">
      <c r="A893" s="1655" t="s">
        <v>146</v>
      </c>
      <c r="B893" s="1657" t="s">
        <v>316</v>
      </c>
      <c r="C893" s="141">
        <f>VLOOKUP(B893,'Admin Fees.'!$A$1:$C$46,2,FALSE)</f>
        <v>0.01</v>
      </c>
      <c r="D893" s="506">
        <f>SUMIFS('Inst. by Framework &amp; Suppliers'!$D$2:$D$5720,'Inst. by Framework &amp; Suppliers'!$A$2:$A$5720,$A893,'Inst. by Framework &amp; Suppliers'!$B$2:$B$5720,$B893)</f>
        <v>0</v>
      </c>
      <c r="E893" s="507">
        <f>SUMIFS('Inst. by Framework &amp; Suppliers'!$E$2:$E$5720,'Inst. by Framework &amp; Suppliers'!$A$2:$A$5720,$A893,'Inst. by Framework &amp; Suppliers'!$B$2:$B$5720,$B893)</f>
        <v>0</v>
      </c>
      <c r="F893" s="507">
        <f>SUMIFS('Inst. by Framework &amp; Suppliers'!F$2:F$5720,'Inst. by Framework &amp; Suppliers'!$B$2:$B$5720,$B$2:$B$5336,'Inst. by Framework &amp; Suppliers'!$A$2:$A$5720,$A893)</f>
        <v>0</v>
      </c>
      <c r="G893" s="882">
        <f>SUMIFS('Inst. by Framework &amp; Suppliers'!G$2:G$5720,'Inst. by Framework &amp; Suppliers'!$B$2:$B$5720,$B$2:$B$5336,'Inst. by Framework &amp; Suppliers'!$A$2:$A$5720,$A893)</f>
        <v>0</v>
      </c>
      <c r="H893" s="1444">
        <f>SUMIFS('Inst. by Framework &amp; Suppliers'!H$2:H$5720,'Inst. by Framework &amp; Suppliers'!$B$2:$B$5720,$B$2:$B$5336,'Inst. by Framework &amp; Suppliers'!$A$2:$A$5720,$A893)</f>
        <v>0</v>
      </c>
      <c r="I893" s="1445">
        <f>SUMIFS('Inst. by Framework &amp; Suppliers'!I$2:I$5720,'Inst. by Framework &amp; Suppliers'!$B$2:$B$5720,$B$2:$B$5336,'Inst. by Framework &amp; Suppliers'!$A$2:$A$5720,$A893)</f>
        <v>0</v>
      </c>
      <c r="J893" s="1446">
        <f>SUMIFS('Inst. by Framework &amp; Suppliers'!J$2:J$5720,'Inst. by Framework &amp; Suppliers'!$B$2:$B$5720,$B$2:$B$5336,'Inst. by Framework &amp; Suppliers'!$A$2:$A$5720,$A893)</f>
        <v>534</v>
      </c>
      <c r="K893" s="24">
        <f>SUMIFS('Inst. by Framework &amp; Suppliers'!K$2:K$5720,'Inst. by Framework &amp; Suppliers'!$B$2:$B$5720,$B$2:$B$5336,'Inst. by Framework &amp; Suppliers'!$A$2:$A$5720,$A893)</f>
        <v>534</v>
      </c>
      <c r="L893" s="23">
        <f t="shared" si="70"/>
        <v>7.2090000000000005</v>
      </c>
      <c r="M893" s="1592">
        <f>SUMIFS('South West Spends'!$AH$1:$AH$5018,'South West Spends'!$A$1:$A$5018,'Institution by Framework Totals'!B893,'South West Spends'!$C$1:$C$5018,'Institution by Framework Totals'!A893)</f>
        <v>0</v>
      </c>
      <c r="N893" s="1592">
        <f t="shared" si="71"/>
        <v>0</v>
      </c>
      <c r="O893" s="1592">
        <f t="shared" si="72"/>
        <v>534</v>
      </c>
      <c r="P893" s="1592">
        <f t="shared" si="73"/>
        <v>7.2090000000000005</v>
      </c>
      <c r="Q893" s="14">
        <f t="shared" si="74"/>
        <v>7.2090000000000005</v>
      </c>
    </row>
    <row r="894" spans="1:17" x14ac:dyDescent="0.2">
      <c r="A894" s="26" t="s">
        <v>126</v>
      </c>
      <c r="B894" s="27" t="s">
        <v>24</v>
      </c>
      <c r="C894" s="141">
        <f>VLOOKUP(B894,'Admin Fees.'!$A$1:$C$46,2,FALSE)</f>
        <v>1.4999999999999999E-2</v>
      </c>
      <c r="D894" s="506">
        <f>SUMIFS('Inst. by Framework &amp; Suppliers'!$D$2:$D$5720,'Inst. by Framework &amp; Suppliers'!$A$2:$A$5720,$A894,'Inst. by Framework &amp; Suppliers'!$B$2:$B$5720,$B894)</f>
        <v>3885.1583333333338</v>
      </c>
      <c r="E894" s="507">
        <f>SUMIFS('Inst. by Framework &amp; Suppliers'!$E$2:$E$5720,'Inst. by Framework &amp; Suppliers'!$A$2:$A$5720,$A894,'Inst. by Framework &amp; Suppliers'!$B$2:$B$5720,$B894)</f>
        <v>0</v>
      </c>
      <c r="F894" s="507">
        <f>SUMIFS('Inst. by Framework &amp; Suppliers'!F$2:F$5720,'Inst. by Framework &amp; Suppliers'!$B$2:$B$5720,$B$2:$B$5336,'Inst. by Framework &amp; Suppliers'!$A$2:$A$5720,$A894)</f>
        <v>0</v>
      </c>
      <c r="G894" s="882">
        <f>SUMIFS('Inst. by Framework &amp; Suppliers'!G$2:G$5720,'Inst. by Framework &amp; Suppliers'!$B$2:$B$5720,$B$2:$B$5336,'Inst. by Framework &amp; Suppliers'!$A$2:$A$5720,$A894)</f>
        <v>0</v>
      </c>
      <c r="H894" s="1444">
        <f>SUMIFS('Inst. by Framework &amp; Suppliers'!H$2:H$5720,'Inst. by Framework &amp; Suppliers'!$B$2:$B$5720,$B$2:$B$5336,'Inst. by Framework &amp; Suppliers'!$A$2:$A$5720,$A894)</f>
        <v>0</v>
      </c>
      <c r="I894" s="1445">
        <f>SUMIFS('Inst. by Framework &amp; Suppliers'!I$2:I$5720,'Inst. by Framework &amp; Suppliers'!$B$2:$B$5720,$B$2:$B$5336,'Inst. by Framework &amp; Suppliers'!$A$2:$A$5720,$A894)</f>
        <v>0</v>
      </c>
      <c r="J894" s="1446">
        <f>SUMIFS('Inst. by Framework &amp; Suppliers'!J$2:J$5720,'Inst. by Framework &amp; Suppliers'!$B$2:$B$5720,$B$2:$B$5336,'Inst. by Framework &amp; Suppliers'!$A$2:$A$5720,$A894)</f>
        <v>0</v>
      </c>
      <c r="K894" s="24">
        <f>SUMIFS('Inst. by Framework &amp; Suppliers'!K$2:K$5720,'Inst. by Framework &amp; Suppliers'!$B$2:$B$5720,$B$2:$B$5336,'Inst. by Framework &amp; Suppliers'!$A$2:$A$5720,$A894)</f>
        <v>0</v>
      </c>
      <c r="L894" s="23">
        <f t="shared" si="65"/>
        <v>0</v>
      </c>
      <c r="M894" s="1592">
        <f>SUMIFS('South West Spends'!$AH$1:$AH$5018,'South West Spends'!$A$1:$A$5018,'Institution by Framework Totals'!B894,'South West Spends'!$C$1:$C$5018,'Institution by Framework Totals'!A894)</f>
        <v>0</v>
      </c>
      <c r="N894" s="1592">
        <f t="shared" si="66"/>
        <v>0</v>
      </c>
      <c r="O894" s="1592">
        <f t="shared" si="67"/>
        <v>0</v>
      </c>
      <c r="P894" s="1592">
        <f t="shared" si="68"/>
        <v>0</v>
      </c>
      <c r="Q894" s="14">
        <f t="shared" si="69"/>
        <v>0</v>
      </c>
    </row>
    <row r="895" spans="1:17" x14ac:dyDescent="0.2">
      <c r="A895" s="26" t="s">
        <v>139</v>
      </c>
      <c r="B895" s="27" t="s">
        <v>24</v>
      </c>
      <c r="C895" s="141">
        <f>VLOOKUP(B895,'Admin Fees.'!$A$1:$C$46,2,FALSE)</f>
        <v>1.4999999999999999E-2</v>
      </c>
      <c r="D895" s="506">
        <f>SUMIFS('Inst. by Framework &amp; Suppliers'!$D$2:$D$5720,'Inst. by Framework &amp; Suppliers'!$A$2:$A$5720,$A895,'Inst. by Framework &amp; Suppliers'!$B$2:$B$5720,$B895)</f>
        <v>17402.8</v>
      </c>
      <c r="E895" s="507">
        <f>SUMIFS('Inst. by Framework &amp; Suppliers'!$E$2:$E$5720,'Inst. by Framework &amp; Suppliers'!$A$2:$A$5720,$A895,'Inst. by Framework &amp; Suppliers'!$B$2:$B$5720,$B895)</f>
        <v>12494.622222222222</v>
      </c>
      <c r="F895" s="507">
        <f>SUMIFS('Inst. by Framework &amp; Suppliers'!F$2:F$5720,'Inst. by Framework &amp; Suppliers'!$B$2:$B$5720,$B$2:$B$5336,'Inst. by Framework &amp; Suppliers'!$A$2:$A$5720,$A895)</f>
        <v>8918.9166666666679</v>
      </c>
      <c r="G895" s="882">
        <f>SUMIFS('Inst. by Framework &amp; Suppliers'!G$2:G$5720,'Inst. by Framework &amp; Suppliers'!$B$2:$B$5720,$B$2:$B$5336,'Inst. by Framework &amp; Suppliers'!$A$2:$A$5720,$A895)</f>
        <v>0</v>
      </c>
      <c r="H895" s="1444">
        <f>SUMIFS('Inst. by Framework &amp; Suppliers'!H$2:H$5720,'Inst. by Framework &amp; Suppliers'!$B$2:$B$5720,$B$2:$B$5336,'Inst. by Framework &amp; Suppliers'!$A$2:$A$5720,$A895)</f>
        <v>0</v>
      </c>
      <c r="I895" s="1445">
        <f>SUMIFS('Inst. by Framework &amp; Suppliers'!I$2:I$5720,'Inst. by Framework &amp; Suppliers'!$B$2:$B$5720,$B$2:$B$5336,'Inst. by Framework &amp; Suppliers'!$A$2:$A$5720,$A895)</f>
        <v>0</v>
      </c>
      <c r="J895" s="1446">
        <f>SUMIFS('Inst. by Framework &amp; Suppliers'!J$2:J$5720,'Inst. by Framework &amp; Suppliers'!$B$2:$B$5720,$B$2:$B$5336,'Inst. by Framework &amp; Suppliers'!$A$2:$A$5720,$A895)</f>
        <v>0</v>
      </c>
      <c r="K895" s="24">
        <f>SUMIFS('Inst. by Framework &amp; Suppliers'!K$2:K$5720,'Inst. by Framework &amp; Suppliers'!$B$2:$B$5720,$B$2:$B$5336,'Inst. by Framework &amp; Suppliers'!$A$2:$A$5720,$A895)</f>
        <v>0</v>
      </c>
      <c r="L895" s="23">
        <f t="shared" si="65"/>
        <v>0</v>
      </c>
      <c r="M895" s="1592">
        <f>SUMIFS('South West Spends'!$AH$1:$AH$5018,'South West Spends'!$A$1:$A$5018,'Institution by Framework Totals'!B895,'South West Spends'!$C$1:$C$5018,'Institution by Framework Totals'!A895)</f>
        <v>0</v>
      </c>
      <c r="N895" s="1592">
        <f t="shared" si="66"/>
        <v>0</v>
      </c>
      <c r="O895" s="1592">
        <f t="shared" si="67"/>
        <v>0</v>
      </c>
      <c r="P895" s="1592">
        <f t="shared" si="68"/>
        <v>0</v>
      </c>
      <c r="Q895" s="14">
        <f t="shared" si="69"/>
        <v>0</v>
      </c>
    </row>
    <row r="896" spans="1:17" x14ac:dyDescent="0.2">
      <c r="A896" s="26" t="s">
        <v>148</v>
      </c>
      <c r="B896" s="27" t="s">
        <v>24</v>
      </c>
      <c r="C896" s="141">
        <f>VLOOKUP(B896,'Admin Fees.'!$A$1:$C$46,2,FALSE)</f>
        <v>1.4999999999999999E-2</v>
      </c>
      <c r="D896" s="506">
        <f>SUMIFS('Inst. by Framework &amp; Suppliers'!$D$2:$D$5720,'Inst. by Framework &amp; Suppliers'!$A$2:$A$5720,$A896,'Inst. by Framework &amp; Suppliers'!$B$2:$B$5720,$B896)</f>
        <v>4381.3583333333336</v>
      </c>
      <c r="E896" s="507">
        <f>SUMIFS('Inst. by Framework &amp; Suppliers'!$E$2:$E$5720,'Inst. by Framework &amp; Suppliers'!$A$2:$A$5720,$A896,'Inst. by Framework &amp; Suppliers'!$B$2:$B$5720,$B896)</f>
        <v>2874.9750000000004</v>
      </c>
      <c r="F896" s="507">
        <f>SUMIFS('Inst. by Framework &amp; Suppliers'!F$2:F$5720,'Inst. by Framework &amp; Suppliers'!$B$2:$B$5720,$B$2:$B$5336,'Inst. by Framework &amp; Suppliers'!$A$2:$A$5720,$A896)</f>
        <v>522.375</v>
      </c>
      <c r="G896" s="882">
        <f>SUMIFS('Inst. by Framework &amp; Suppliers'!G$2:G$5720,'Inst. by Framework &amp; Suppliers'!$B$2:$B$5720,$B$2:$B$5336,'Inst. by Framework &amp; Suppliers'!$A$2:$A$5720,$A896)</f>
        <v>0</v>
      </c>
      <c r="H896" s="1444">
        <f>SUMIFS('Inst. by Framework &amp; Suppliers'!H$2:H$5720,'Inst. by Framework &amp; Suppliers'!$B$2:$B$5720,$B$2:$B$5336,'Inst. by Framework &amp; Suppliers'!$A$2:$A$5720,$A896)</f>
        <v>0</v>
      </c>
      <c r="I896" s="1445">
        <f>SUMIFS('Inst. by Framework &amp; Suppliers'!I$2:I$5720,'Inst. by Framework &amp; Suppliers'!$B$2:$B$5720,$B$2:$B$5336,'Inst. by Framework &amp; Suppliers'!$A$2:$A$5720,$A896)</f>
        <v>0</v>
      </c>
      <c r="J896" s="1446">
        <f>SUMIFS('Inst. by Framework &amp; Suppliers'!J$2:J$5720,'Inst. by Framework &amp; Suppliers'!$B$2:$B$5720,$B$2:$B$5336,'Inst. by Framework &amp; Suppliers'!$A$2:$A$5720,$A896)</f>
        <v>0</v>
      </c>
      <c r="K896" s="24">
        <f>SUMIFS('Inst. by Framework &amp; Suppliers'!K$2:K$5720,'Inst. by Framework &amp; Suppliers'!$B$2:$B$5720,$B$2:$B$5336,'Inst. by Framework &amp; Suppliers'!$A$2:$A$5720,$A896)</f>
        <v>0</v>
      </c>
      <c r="L896" s="23">
        <f t="shared" si="65"/>
        <v>0</v>
      </c>
      <c r="M896" s="1592">
        <f>SUMIFS('South West Spends'!$AH$1:$AH$5018,'South West Spends'!$A$1:$A$5018,'Institution by Framework Totals'!B896,'South West Spends'!$C$1:$C$5018,'Institution by Framework Totals'!A896)</f>
        <v>0</v>
      </c>
      <c r="N896" s="1592">
        <f t="shared" si="66"/>
        <v>0</v>
      </c>
      <c r="O896" s="1592">
        <f t="shared" si="67"/>
        <v>0</v>
      </c>
      <c r="P896" s="1592">
        <f t="shared" si="68"/>
        <v>0</v>
      </c>
      <c r="Q896" s="14">
        <f t="shared" si="69"/>
        <v>0</v>
      </c>
    </row>
    <row r="897" spans="1:18" x14ac:dyDescent="0.2">
      <c r="A897" s="428" t="s">
        <v>142</v>
      </c>
      <c r="B897" s="27" t="s">
        <v>24</v>
      </c>
      <c r="C897" s="141">
        <f>VLOOKUP(B897,'Admin Fees.'!$A$1:$C$46,2,FALSE)</f>
        <v>1.4999999999999999E-2</v>
      </c>
      <c r="D897" s="506">
        <f>SUMIFS('Inst. by Framework &amp; Suppliers'!$D$2:$D$5720,'Inst. by Framework &amp; Suppliers'!$A$2:$A$5720,$A897,'Inst. by Framework &amp; Suppliers'!$B$2:$B$5720,$B897)</f>
        <v>0</v>
      </c>
      <c r="E897" s="507">
        <f>SUMIFS('Inst. by Framework &amp; Suppliers'!$E$2:$E$5720,'Inst. by Framework &amp; Suppliers'!$A$2:$A$5720,$A897,'Inst. by Framework &amp; Suppliers'!$B$2:$B$5720,$B897)</f>
        <v>0</v>
      </c>
      <c r="F897" s="507">
        <f>SUMIFS('Inst. by Framework &amp; Suppliers'!F$2:F$5720,'Inst. by Framework &amp; Suppliers'!$B$2:$B$5720,$B$2:$B$5336,'Inst. by Framework &amp; Suppliers'!$A$2:$A$5720,$A897)</f>
        <v>0</v>
      </c>
      <c r="G897" s="882">
        <f>SUMIFS('Inst. by Framework &amp; Suppliers'!G$2:G$5720,'Inst. by Framework &amp; Suppliers'!$B$2:$B$5720,$B$2:$B$5336,'Inst. by Framework &amp; Suppliers'!$A$2:$A$5720,$A897)</f>
        <v>89172</v>
      </c>
      <c r="H897" s="1444">
        <f>SUMIFS('Inst. by Framework &amp; Suppliers'!H$2:H$5720,'Inst. by Framework &amp; Suppliers'!$B$2:$B$5720,$B$2:$B$5336,'Inst. by Framework &amp; Suppliers'!$A$2:$A$5720,$A897)</f>
        <v>0</v>
      </c>
      <c r="I897" s="1445">
        <f>SUMIFS('Inst. by Framework &amp; Suppliers'!I$2:I$5720,'Inst. by Framework &amp; Suppliers'!$B$2:$B$5720,$B$2:$B$5336,'Inst. by Framework &amp; Suppliers'!$A$2:$A$5720,$A897)</f>
        <v>0</v>
      </c>
      <c r="J897" s="1446">
        <f>SUMIFS('Inst. by Framework &amp; Suppliers'!J$2:J$5720,'Inst. by Framework &amp; Suppliers'!$B$2:$B$5720,$B$2:$B$5336,'Inst. by Framework &amp; Suppliers'!$A$2:$A$5720,$A897)</f>
        <v>0</v>
      </c>
      <c r="K897" s="24">
        <f>SUMIFS('Inst. by Framework &amp; Suppliers'!K$2:K$5720,'Inst. by Framework &amp; Suppliers'!$B$2:$B$5720,$B$2:$B$5336,'Inst. by Framework &amp; Suppliers'!$A$2:$A$5720,$A897)</f>
        <v>0</v>
      </c>
      <c r="L897" s="23">
        <f t="shared" si="65"/>
        <v>0</v>
      </c>
      <c r="M897" s="1592">
        <f>SUMIFS('South West Spends'!$AH$1:$AH$5018,'South West Spends'!$A$1:$A$5018,'Institution by Framework Totals'!B897,'South West Spends'!$C$1:$C$5018,'Institution by Framework Totals'!A897)</f>
        <v>0</v>
      </c>
      <c r="N897" s="1592">
        <f t="shared" si="66"/>
        <v>0</v>
      </c>
      <c r="O897" s="1592">
        <f t="shared" si="67"/>
        <v>0</v>
      </c>
      <c r="P897" s="1592">
        <f t="shared" si="68"/>
        <v>0</v>
      </c>
      <c r="Q897" s="14">
        <f t="shared" si="69"/>
        <v>0</v>
      </c>
    </row>
    <row r="898" spans="1:18" x14ac:dyDescent="0.2">
      <c r="A898" s="428" t="s">
        <v>170</v>
      </c>
      <c r="B898" s="27" t="s">
        <v>24</v>
      </c>
      <c r="C898" s="141">
        <f>VLOOKUP(B898,'Admin Fees.'!$A$1:$C$46,2,FALSE)</f>
        <v>1.4999999999999999E-2</v>
      </c>
      <c r="D898" s="506">
        <f>SUMIFS('Inst. by Framework &amp; Suppliers'!$D$2:$D$5720,'Inst. by Framework &amp; Suppliers'!$A$2:$A$5720,$A898,'Inst. by Framework &amp; Suppliers'!$B$2:$B$5720,$B898)</f>
        <v>7822.4500000000016</v>
      </c>
      <c r="E898" s="507">
        <f>SUMIFS('Inst. by Framework &amp; Suppliers'!$E$2:$E$5720,'Inst. by Framework &amp; Suppliers'!$A$2:$A$5720,$A898,'Inst. by Framework &amp; Suppliers'!$B$2:$B$5720,$B898)</f>
        <v>0</v>
      </c>
      <c r="F898" s="507">
        <f>SUMIFS('Inst. by Framework &amp; Suppliers'!F$2:F$5720,'Inst. by Framework &amp; Suppliers'!$B$2:$B$5720,$B$2:$B$5336,'Inst. by Framework &amp; Suppliers'!$A$2:$A$5720,$A898)</f>
        <v>0</v>
      </c>
      <c r="G898" s="882">
        <f>SUMIFS('Inst. by Framework &amp; Suppliers'!G$2:G$5720,'Inst. by Framework &amp; Suppliers'!$B$2:$B$5720,$B$2:$B$5336,'Inst. by Framework &amp; Suppliers'!$A$2:$A$5720,$A898)</f>
        <v>0</v>
      </c>
      <c r="H898" s="1444">
        <f>SUMIFS('Inst. by Framework &amp; Suppliers'!H$2:H$5720,'Inst. by Framework &amp; Suppliers'!$B$2:$B$5720,$B$2:$B$5336,'Inst. by Framework &amp; Suppliers'!$A$2:$A$5720,$A898)</f>
        <v>0</v>
      </c>
      <c r="I898" s="1445">
        <f>SUMIFS('Inst. by Framework &amp; Suppliers'!I$2:I$5720,'Inst. by Framework &amp; Suppliers'!$B$2:$B$5720,$B$2:$B$5336,'Inst. by Framework &amp; Suppliers'!$A$2:$A$5720,$A898)</f>
        <v>0</v>
      </c>
      <c r="J898" s="1446">
        <f>SUMIFS('Inst. by Framework &amp; Suppliers'!J$2:J$5720,'Inst. by Framework &amp; Suppliers'!$B$2:$B$5720,$B$2:$B$5336,'Inst. by Framework &amp; Suppliers'!$A$2:$A$5720,$A898)</f>
        <v>0</v>
      </c>
      <c r="K898" s="24">
        <f>SUMIFS('Inst. by Framework &amp; Suppliers'!K$2:K$5720,'Inst. by Framework &amp; Suppliers'!$B$2:$B$5720,$B$2:$B$5336,'Inst. by Framework &amp; Suppliers'!$A$2:$A$5720,$A898)</f>
        <v>0</v>
      </c>
      <c r="L898" s="23">
        <f t="shared" si="65"/>
        <v>0</v>
      </c>
      <c r="M898" s="1592">
        <f>SUMIFS('South West Spends'!$AH$1:$AH$5018,'South West Spends'!$A$1:$A$5018,'Institution by Framework Totals'!B898,'South West Spends'!$C$1:$C$5018,'Institution by Framework Totals'!A898)</f>
        <v>0</v>
      </c>
      <c r="N898" s="1592">
        <f t="shared" si="66"/>
        <v>0</v>
      </c>
      <c r="O898" s="1592">
        <f t="shared" si="67"/>
        <v>0</v>
      </c>
      <c r="P898" s="1592">
        <f t="shared" si="68"/>
        <v>0</v>
      </c>
      <c r="Q898" s="14">
        <f t="shared" si="69"/>
        <v>0</v>
      </c>
    </row>
    <row r="899" spans="1:18" x14ac:dyDescent="0.2">
      <c r="A899" s="428" t="s">
        <v>147</v>
      </c>
      <c r="B899" s="27" t="s">
        <v>24</v>
      </c>
      <c r="C899" s="141">
        <f>VLOOKUP(B899,'Admin Fees.'!$A$1:$C$46,2,FALSE)</f>
        <v>1.4999999999999999E-2</v>
      </c>
      <c r="D899" s="506">
        <f>SUMIFS('Inst. by Framework &amp; Suppliers'!$D$2:$D$5720,'Inst. by Framework &amp; Suppliers'!$A$2:$A$5720,$A899,'Inst. by Framework &amp; Suppliers'!$B$2:$B$5720,$B899)</f>
        <v>628.13280000000009</v>
      </c>
      <c r="E899" s="507">
        <f>SUMIFS('Inst. by Framework &amp; Suppliers'!$E$2:$E$5720,'Inst. by Framework &amp; Suppliers'!$A$2:$A$5720,$A899,'Inst. by Framework &amp; Suppliers'!$B$2:$B$5720,$B899)</f>
        <v>296.54520000000002</v>
      </c>
      <c r="F899" s="507">
        <f>SUMIFS('Inst. by Framework &amp; Suppliers'!F$2:F$5720,'Inst. by Framework &amp; Suppliers'!$B$2:$B$5720,$B$2:$B$5336,'Inst. by Framework &amp; Suppliers'!$A$2:$A$5720,$A899)</f>
        <v>8521.3101999999999</v>
      </c>
      <c r="G899" s="882">
        <f>SUMIFS('Inst. by Framework &amp; Suppliers'!G$2:G$5720,'Inst. by Framework &amp; Suppliers'!$B$2:$B$5720,$B$2:$B$5336,'Inst. by Framework &amp; Suppliers'!$A$2:$A$5720,$A899)</f>
        <v>4996.7</v>
      </c>
      <c r="H899" s="1444">
        <f>SUMIFS('Inst. by Framework &amp; Suppliers'!H$2:H$5720,'Inst. by Framework &amp; Suppliers'!$B$2:$B$5720,$B$2:$B$5336,'Inst. by Framework &amp; Suppliers'!$A$2:$A$5720,$A899)</f>
        <v>0</v>
      </c>
      <c r="I899" s="1445">
        <f>SUMIFS('Inst. by Framework &amp; Suppliers'!I$2:I$5720,'Inst. by Framework &amp; Suppliers'!$B$2:$B$5720,$B$2:$B$5336,'Inst. by Framework &amp; Suppliers'!$A$2:$A$5720,$A899)</f>
        <v>0</v>
      </c>
      <c r="J899" s="1446">
        <f>SUMIFS('Inst. by Framework &amp; Suppliers'!J$2:J$5720,'Inst. by Framework &amp; Suppliers'!$B$2:$B$5720,$B$2:$B$5336,'Inst. by Framework &amp; Suppliers'!$A$2:$A$5720,$A899)</f>
        <v>0</v>
      </c>
      <c r="K899" s="24">
        <f>SUMIFS('Inst. by Framework &amp; Suppliers'!K$2:K$5720,'Inst. by Framework &amp; Suppliers'!$B$2:$B$5720,$B$2:$B$5336,'Inst. by Framework &amp; Suppliers'!$A$2:$A$5720,$A899)</f>
        <v>0</v>
      </c>
      <c r="L899" s="23">
        <f t="shared" si="65"/>
        <v>0</v>
      </c>
      <c r="M899" s="1592">
        <f>SUMIFS('South West Spends'!$AH$1:$AH$5018,'South West Spends'!$A$1:$A$5018,'Institution by Framework Totals'!B899,'South West Spends'!$C$1:$C$5018,'Institution by Framework Totals'!A899)</f>
        <v>0</v>
      </c>
      <c r="N899" s="1592">
        <f t="shared" si="66"/>
        <v>0</v>
      </c>
      <c r="O899" s="1592">
        <f t="shared" si="67"/>
        <v>0</v>
      </c>
      <c r="P899" s="1592">
        <f t="shared" si="68"/>
        <v>0</v>
      </c>
      <c r="Q899" s="14">
        <f t="shared" si="69"/>
        <v>0</v>
      </c>
    </row>
    <row r="900" spans="1:18" x14ac:dyDescent="0.2">
      <c r="A900" s="428" t="s">
        <v>161</v>
      </c>
      <c r="B900" s="27" t="s">
        <v>221</v>
      </c>
      <c r="C900" s="141">
        <f>VLOOKUP(B900,'Admin Fees.'!$A$1:$C$46,2,FALSE)</f>
        <v>0.01</v>
      </c>
      <c r="D900" s="506">
        <f>SUMIFS('Inst. by Framework &amp; Suppliers'!$D$2:$D$5720,'Inst. by Framework &amp; Suppliers'!$A$2:$A$5720,$A900,'Inst. by Framework &amp; Suppliers'!$B$2:$B$5720,$B900)</f>
        <v>0</v>
      </c>
      <c r="E900" s="507">
        <f>SUMIFS('Inst. by Framework &amp; Suppliers'!$E$2:$E$5720,'Inst. by Framework &amp; Suppliers'!$A$2:$A$5720,$A900,'Inst. by Framework &amp; Suppliers'!$B$2:$B$5720,$B900)</f>
        <v>0</v>
      </c>
      <c r="F900" s="507">
        <f>SUMIFS('Inst. by Framework &amp; Suppliers'!F$2:F$5720,'Inst. by Framework &amp; Suppliers'!$B$2:$B$5720,$B$2:$B$5336,'Inst. by Framework &amp; Suppliers'!$A$2:$A$5720,$A900)</f>
        <v>0</v>
      </c>
      <c r="G900" s="882">
        <f>SUMIFS('Inst. by Framework &amp; Suppliers'!G$2:G$5720,'Inst. by Framework &amp; Suppliers'!$B$2:$B$5720,$B$2:$B$5336,'Inst. by Framework &amp; Suppliers'!$A$2:$A$5720,$A900)</f>
        <v>597.73199999999997</v>
      </c>
      <c r="H900" s="1444">
        <f>SUMIFS('Inst. by Framework &amp; Suppliers'!H$2:H$5720,'Inst. by Framework &amp; Suppliers'!$B$2:$B$5720,$B$2:$B$5336,'Inst. by Framework &amp; Suppliers'!$A$2:$A$5720,$A900)</f>
        <v>852.27800000000013</v>
      </c>
      <c r="I900" s="1445">
        <f>SUMIFS('Inst. by Framework &amp; Suppliers'!I$2:I$5720,'Inst. by Framework &amp; Suppliers'!$B$2:$B$5720,$B$2:$B$5336,'Inst. by Framework &amp; Suppliers'!$A$2:$A$5720,$A900)</f>
        <v>451.67200000000008</v>
      </c>
      <c r="J900" s="1446">
        <f>SUMIFS('Inst. by Framework &amp; Suppliers'!J$2:J$5720,'Inst. by Framework &amp; Suppliers'!$B$2:$B$5720,$B$2:$B$5336,'Inst. by Framework &amp; Suppliers'!$A$2:$A$5720,$A900)</f>
        <v>0</v>
      </c>
      <c r="K900" s="24">
        <f>SUMIFS('Inst. by Framework &amp; Suppliers'!K$2:K$5720,'Inst. by Framework &amp; Suppliers'!$B$2:$B$5720,$B$2:$B$5336,'Inst. by Framework &amp; Suppliers'!$A$2:$A$5720,$A900)</f>
        <v>110.54900000000001</v>
      </c>
      <c r="L900" s="23">
        <f t="shared" si="65"/>
        <v>0</v>
      </c>
      <c r="M900" s="1592">
        <f>SUMIFS('South West Spends'!$AH$1:$AH$5018,'South West Spends'!$A$1:$A$5018,'Institution by Framework Totals'!B900,'South West Spends'!$C$1:$C$5018,'Institution by Framework Totals'!A900)</f>
        <v>110.54900000000001</v>
      </c>
      <c r="N900" s="1592">
        <f t="shared" si="66"/>
        <v>1.1054900000000001</v>
      </c>
      <c r="O900" s="1592">
        <f t="shared" si="67"/>
        <v>0</v>
      </c>
      <c r="P900" s="1592">
        <f t="shared" si="68"/>
        <v>0</v>
      </c>
      <c r="Q900" s="14">
        <f t="shared" si="69"/>
        <v>1.1054900000000001</v>
      </c>
    </row>
    <row r="901" spans="1:18" x14ac:dyDescent="0.2">
      <c r="A901" s="428" t="s">
        <v>162</v>
      </c>
      <c r="B901" s="27" t="s">
        <v>221</v>
      </c>
      <c r="C901" s="141">
        <f>VLOOKUP(B901,'Admin Fees.'!$A$1:$C$46,2,FALSE)</f>
        <v>0.01</v>
      </c>
      <c r="D901" s="506">
        <f>SUMIFS('Inst. by Framework &amp; Suppliers'!$D$2:$D$5720,'Inst. by Framework &amp; Suppliers'!$A$2:$A$5720,$A901,'Inst. by Framework &amp; Suppliers'!$B$2:$B$5720,$B901)</f>
        <v>0</v>
      </c>
      <c r="E901" s="507">
        <f>SUMIFS('Inst. by Framework &amp; Suppliers'!$E$2:$E$5720,'Inst. by Framework &amp; Suppliers'!$A$2:$A$5720,$A901,'Inst. by Framework &amp; Suppliers'!$B$2:$B$5720,$B901)</f>
        <v>0</v>
      </c>
      <c r="F901" s="507">
        <f>SUMIFS('Inst. by Framework &amp; Suppliers'!F$2:F$5720,'Inst. by Framework &amp; Suppliers'!$B$2:$B$5720,$B$2:$B$5336,'Inst. by Framework &amp; Suppliers'!$A$2:$A$5720,$A901)</f>
        <v>0</v>
      </c>
      <c r="G901" s="882">
        <f>SUMIFS('Inst. by Framework &amp; Suppliers'!G$2:G$5720,'Inst. by Framework &amp; Suppliers'!$B$2:$B$5720,$B$2:$B$5336,'Inst. by Framework &amp; Suppliers'!$A$2:$A$5720,$A901)</f>
        <v>250.77200000000002</v>
      </c>
      <c r="H901" s="1444">
        <f>SUMIFS('Inst. by Framework &amp; Suppliers'!H$2:H$5720,'Inst. by Framework &amp; Suppliers'!$B$2:$B$5720,$B$2:$B$5336,'Inst. by Framework &amp; Suppliers'!$A$2:$A$5720,$A901)</f>
        <v>195.32300000000004</v>
      </c>
      <c r="I901" s="1445">
        <f>SUMIFS('Inst. by Framework &amp; Suppliers'!I$2:I$5720,'Inst. by Framework &amp; Suppliers'!$B$2:$B$5720,$B$2:$B$5336,'Inst. by Framework &amp; Suppliers'!$A$2:$A$5720,$A901)</f>
        <v>386.03800000000001</v>
      </c>
      <c r="J901" s="1446">
        <f>SUMIFS('Inst. by Framework &amp; Suppliers'!J$2:J$5720,'Inst. by Framework &amp; Suppliers'!$B$2:$B$5720,$B$2:$B$5336,'Inst. by Framework &amp; Suppliers'!$A$2:$A$5720,$A901)</f>
        <v>0</v>
      </c>
      <c r="K901" s="24">
        <f>SUMIFS('Inst. by Framework &amp; Suppliers'!K$2:K$5720,'Inst. by Framework &amp; Suppliers'!$B$2:$B$5720,$B$2:$B$5336,'Inst. by Framework &amp; Suppliers'!$A$2:$A$5720,$A901)</f>
        <v>86.457999999999998</v>
      </c>
      <c r="L901" s="23">
        <f t="shared" ref="L901:L907" si="75">J901*1.35%</f>
        <v>0</v>
      </c>
      <c r="M901" s="1592">
        <f>SUMIFS('South West Spends'!$AH$1:$AH$5018,'South West Spends'!$A$1:$A$5018,'Institution by Framework Totals'!B901,'South West Spends'!$C$1:$C$5018,'Institution by Framework Totals'!A901)</f>
        <v>86.457999999999998</v>
      </c>
      <c r="N901" s="1592">
        <f t="shared" ref="N901:N906" si="76">M901*C901</f>
        <v>0.86458000000000002</v>
      </c>
      <c r="O901" s="1592">
        <f t="shared" ref="O901:O907" si="77">K901-M901</f>
        <v>0</v>
      </c>
      <c r="P901" s="1592">
        <f t="shared" ref="P901:P906" si="78">O901*1.35%</f>
        <v>0</v>
      </c>
      <c r="Q901" s="14">
        <f t="shared" ref="Q901:Q906" si="79">P901+N901</f>
        <v>0.86458000000000002</v>
      </c>
    </row>
    <row r="902" spans="1:18" x14ac:dyDescent="0.2">
      <c r="A902" s="289" t="s">
        <v>137</v>
      </c>
      <c r="B902" s="27" t="s">
        <v>221</v>
      </c>
      <c r="C902" s="141">
        <f>VLOOKUP(B902,'Admin Fees.'!$A$1:$C$46,2,FALSE)</f>
        <v>0.01</v>
      </c>
      <c r="D902" s="506">
        <f>SUMIFS('Inst. by Framework &amp; Suppliers'!$D$2:$D$5720,'Inst. by Framework &amp; Suppliers'!$A$2:$A$5720,$A902,'Inst. by Framework &amp; Suppliers'!$B$2:$B$5720,$B902)</f>
        <v>0</v>
      </c>
      <c r="E902" s="507">
        <f>SUMIFS('Inst. by Framework &amp; Suppliers'!$E$2:$E$5720,'Inst. by Framework &amp; Suppliers'!$A$2:$A$5720,$A902,'Inst. by Framework &amp; Suppliers'!$B$2:$B$5720,$B902)</f>
        <v>0</v>
      </c>
      <c r="F902" s="507">
        <f>SUMIFS('Inst. by Framework &amp; Suppliers'!F$2:F$5720,'Inst. by Framework &amp; Suppliers'!$B$2:$B$5720,$B$2:$B$5336,'Inst. by Framework &amp; Suppliers'!$A$2:$A$5720,$A902)</f>
        <v>0</v>
      </c>
      <c r="G902" s="882">
        <f>SUMIFS('Inst. by Framework &amp; Suppliers'!G$2:G$5720,'Inst. by Framework &amp; Suppliers'!$B$2:$B$5720,$B$2:$B$5336,'Inst. by Framework &amp; Suppliers'!$A$2:$A$5720,$A902)</f>
        <v>161.70600000000002</v>
      </c>
      <c r="H902" s="1444">
        <f>SUMIFS('Inst. by Framework &amp; Suppliers'!H$2:H$5720,'Inst. by Framework &amp; Suppliers'!$B$2:$B$5720,$B$2:$B$5336,'Inst. by Framework &amp; Suppliers'!$A$2:$A$5720,$A902)</f>
        <v>189.43700000000001</v>
      </c>
      <c r="I902" s="1445">
        <f>SUMIFS('Inst. by Framework &amp; Suppliers'!I$2:I$5720,'Inst. by Framework &amp; Suppliers'!$B$2:$B$5720,$B$2:$B$5336,'Inst. by Framework &amp; Suppliers'!$A$2:$A$5720,$A902)</f>
        <v>311.39600000000002</v>
      </c>
      <c r="J902" s="1446">
        <f>SUMIFS('Inst. by Framework &amp; Suppliers'!J$2:J$5720,'Inst. by Framework &amp; Suppliers'!$B$2:$B$5720,$B$2:$B$5336,'Inst. by Framework &amp; Suppliers'!$A$2:$A$5720,$A902)</f>
        <v>0</v>
      </c>
      <c r="K902" s="24">
        <f>SUMIFS('Inst. by Framework &amp; Suppliers'!K$2:K$5720,'Inst. by Framework &amp; Suppliers'!$B$2:$B$5720,$B$2:$B$5336,'Inst. by Framework &amp; Suppliers'!$A$2:$A$5720,$A902)</f>
        <v>118.40600000000001</v>
      </c>
      <c r="L902" s="23">
        <f t="shared" si="75"/>
        <v>0</v>
      </c>
      <c r="M902" s="1592">
        <f>SUMIFS('South West Spends'!$AH$1:$AH$5018,'South West Spends'!$A$1:$A$5018,'Institution by Framework Totals'!B902,'South West Spends'!$C$1:$C$5018,'Institution by Framework Totals'!A902)</f>
        <v>118.40600000000001</v>
      </c>
      <c r="N902" s="1592">
        <f t="shared" si="76"/>
        <v>1.1840600000000001</v>
      </c>
      <c r="O902" s="1592">
        <f t="shared" si="77"/>
        <v>0</v>
      </c>
      <c r="P902" s="1592">
        <f t="shared" si="78"/>
        <v>0</v>
      </c>
      <c r="Q902" s="14">
        <f t="shared" si="79"/>
        <v>1.1840600000000001</v>
      </c>
    </row>
    <row r="903" spans="1:18" x14ac:dyDescent="0.2">
      <c r="A903" s="26" t="s">
        <v>148</v>
      </c>
      <c r="B903" s="27" t="s">
        <v>221</v>
      </c>
      <c r="C903" s="141">
        <f>VLOOKUP(B903,'Admin Fees.'!$A$1:$C$46,2,FALSE)</f>
        <v>0.01</v>
      </c>
      <c r="D903" s="506">
        <f>SUMIFS('Inst. by Framework &amp; Suppliers'!$D$2:$D$5720,'Inst. by Framework &amp; Suppliers'!$A$2:$A$5720,$A903,'Inst. by Framework &amp; Suppliers'!$B$2:$B$5720,$B903)</f>
        <v>0</v>
      </c>
      <c r="E903" s="507">
        <f>SUMIFS('Inst. by Framework &amp; Suppliers'!$E$2:$E$5720,'Inst. by Framework &amp; Suppliers'!$A$2:$A$5720,$A903,'Inst. by Framework &amp; Suppliers'!$B$2:$B$5720,$B903)</f>
        <v>0</v>
      </c>
      <c r="F903" s="507">
        <f>SUMIFS('Inst. by Framework &amp; Suppliers'!F$2:F$5720,'Inst. by Framework &amp; Suppliers'!$B$2:$B$5720,$B$2:$B$5336,'Inst. by Framework &amp; Suppliers'!$A$2:$A$5720,$A903)</f>
        <v>0</v>
      </c>
      <c r="G903" s="882">
        <f>SUMIFS('Inst. by Framework &amp; Suppliers'!G$2:G$5720,'Inst. by Framework &amp; Suppliers'!$B$2:$B$5720,$B$2:$B$5336,'Inst. by Framework &amp; Suppliers'!$A$2:$A$5720,$A903)</f>
        <v>1703.2166666666667</v>
      </c>
      <c r="H903" s="1444">
        <f>SUMIFS('Inst. by Framework &amp; Suppliers'!H$2:H$5720,'Inst. by Framework &amp; Suppliers'!$B$2:$B$5720,$B$2:$B$5336,'Inst. by Framework &amp; Suppliers'!$A$2:$A$5720,$A903)</f>
        <v>0</v>
      </c>
      <c r="I903" s="1445">
        <f>SUMIFS('Inst. by Framework &amp; Suppliers'!I$2:I$5720,'Inst. by Framework &amp; Suppliers'!$B$2:$B$5720,$B$2:$B$5336,'Inst. by Framework &amp; Suppliers'!$A$2:$A$5720,$A903)</f>
        <v>0</v>
      </c>
      <c r="J903" s="1446">
        <f>SUMIFS('Inst. by Framework &amp; Suppliers'!J$2:J$5720,'Inst. by Framework &amp; Suppliers'!$B$2:$B$5720,$B$2:$B$5336,'Inst. by Framework &amp; Suppliers'!$A$2:$A$5720,$A903)</f>
        <v>0</v>
      </c>
      <c r="K903" s="24">
        <f>SUMIFS('Inst. by Framework &amp; Suppliers'!K$2:K$5720,'Inst. by Framework &amp; Suppliers'!$B$2:$B$5720,$B$2:$B$5336,'Inst. by Framework &amp; Suppliers'!$A$2:$A$5720,$A903)</f>
        <v>0</v>
      </c>
      <c r="L903" s="23">
        <f t="shared" si="75"/>
        <v>0</v>
      </c>
      <c r="M903" s="1592">
        <f>SUMIFS('South West Spends'!$AH$1:$AH$5018,'South West Spends'!$A$1:$A$5018,'Institution by Framework Totals'!B903,'South West Spends'!$C$1:$C$5018,'Institution by Framework Totals'!A903)</f>
        <v>0</v>
      </c>
      <c r="N903" s="1592">
        <f t="shared" si="76"/>
        <v>0</v>
      </c>
      <c r="O903" s="1592">
        <f t="shared" si="77"/>
        <v>0</v>
      </c>
      <c r="P903" s="1592">
        <f t="shared" si="78"/>
        <v>0</v>
      </c>
      <c r="Q903" s="14">
        <f t="shared" si="79"/>
        <v>0</v>
      </c>
    </row>
    <row r="904" spans="1:18" x14ac:dyDescent="0.2">
      <c r="A904" s="26" t="s">
        <v>142</v>
      </c>
      <c r="B904" s="27" t="s">
        <v>221</v>
      </c>
      <c r="C904" s="141">
        <f>VLOOKUP(B904,'Admin Fees.'!$A$1:$C$46,2,FALSE)</f>
        <v>0.01</v>
      </c>
      <c r="D904" s="506">
        <f>SUMIFS('Inst. by Framework &amp; Suppliers'!$D$2:$D$5720,'Inst. by Framework &amp; Suppliers'!$A$2:$A$5720,$A904,'Inst. by Framework &amp; Suppliers'!$B$2:$B$5720,$B904)</f>
        <v>0</v>
      </c>
      <c r="E904" s="507">
        <f>SUMIFS('Inst. by Framework &amp; Suppliers'!$E$2:$E$5720,'Inst. by Framework &amp; Suppliers'!$A$2:$A$5720,$A904,'Inst. by Framework &amp; Suppliers'!$B$2:$B$5720,$B904)</f>
        <v>0</v>
      </c>
      <c r="F904" s="507">
        <f>SUMIFS('Inst. by Framework &amp; Suppliers'!F$2:F$5720,'Inst. by Framework &amp; Suppliers'!$B$2:$B$5720,$B$2:$B$5336,'Inst. by Framework &amp; Suppliers'!$A$2:$A$5720,$A904)</f>
        <v>0</v>
      </c>
      <c r="G904" s="882">
        <f>SUMIFS('Inst. by Framework &amp; Suppliers'!G$2:G$5720,'Inst. by Framework &amp; Suppliers'!$B$2:$B$5720,$B$2:$B$5336,'Inst. by Framework &amp; Suppliers'!$A$2:$A$5720,$A904)</f>
        <v>113367.39666666667</v>
      </c>
      <c r="H904" s="1444">
        <f>SUMIFS('Inst. by Framework &amp; Suppliers'!H$2:H$5720,'Inst. by Framework &amp; Suppliers'!$B$2:$B$5720,$B$2:$B$5336,'Inst. by Framework &amp; Suppliers'!$A$2:$A$5720,$A904)</f>
        <v>104691.51400000001</v>
      </c>
      <c r="I904" s="1445">
        <f>SUMIFS('Inst. by Framework &amp; Suppliers'!I$2:I$5720,'Inst. by Framework &amp; Suppliers'!$B$2:$B$5720,$B$2:$B$5336,'Inst. by Framework &amp; Suppliers'!$A$2:$A$5720,$A904)</f>
        <v>84376.99</v>
      </c>
      <c r="J904" s="1446">
        <f>SUMIFS('Inst. by Framework &amp; Suppliers'!J$2:J$5720,'Inst. by Framework &amp; Suppliers'!$B$2:$B$5720,$B$2:$B$5336,'Inst. by Framework &amp; Suppliers'!$A$2:$A$5720,$A904)</f>
        <v>0</v>
      </c>
      <c r="K904" s="24">
        <f>SUMIFS('Inst. by Framework &amp; Suppliers'!K$2:K$5720,'Inst. by Framework &amp; Suppliers'!$B$2:$B$5720,$B$2:$B$5336,'Inst. by Framework &amp; Suppliers'!$A$2:$A$5720,$A904)</f>
        <v>28448.370000000003</v>
      </c>
      <c r="L904" s="23">
        <f t="shared" si="75"/>
        <v>0</v>
      </c>
      <c r="M904" s="1592">
        <f>SUMIFS('South West Spends'!$AH$1:$AH$5018,'South West Spends'!$A$1:$A$5018,'Institution by Framework Totals'!B904,'South West Spends'!$C$1:$C$5018,'Institution by Framework Totals'!A904)</f>
        <v>28448.370000000003</v>
      </c>
      <c r="N904" s="1592">
        <f t="shared" si="76"/>
        <v>284.48370000000006</v>
      </c>
      <c r="O904" s="1592">
        <f t="shared" si="77"/>
        <v>0</v>
      </c>
      <c r="P904" s="1592">
        <f t="shared" si="78"/>
        <v>0</v>
      </c>
      <c r="Q904" s="14">
        <f t="shared" si="79"/>
        <v>284.48370000000006</v>
      </c>
    </row>
    <row r="905" spans="1:18" x14ac:dyDescent="0.2">
      <c r="A905" s="26" t="s">
        <v>170</v>
      </c>
      <c r="B905" s="27" t="s">
        <v>221</v>
      </c>
      <c r="C905" s="141">
        <f>VLOOKUP(B905,'Admin Fees.'!$A$1:$C$46,2,FALSE)</f>
        <v>0.01</v>
      </c>
      <c r="D905" s="506">
        <f>SUMIFS('Inst. by Framework &amp; Suppliers'!$D$2:$D$5720,'Inst. by Framework &amp; Suppliers'!$A$2:$A$5720,$A905,'Inst. by Framework &amp; Suppliers'!$B$2:$B$5720,$B905)</f>
        <v>0</v>
      </c>
      <c r="E905" s="507">
        <f>SUMIFS('Inst. by Framework &amp; Suppliers'!$E$2:$E$5720,'Inst. by Framework &amp; Suppliers'!$A$2:$A$5720,$A905,'Inst. by Framework &amp; Suppliers'!$B$2:$B$5720,$B905)</f>
        <v>0</v>
      </c>
      <c r="F905" s="507">
        <f>SUMIFS('Inst. by Framework &amp; Suppliers'!F$2:F$5720,'Inst. by Framework &amp; Suppliers'!$B$2:$B$5720,$B$2:$B$5336,'Inst. by Framework &amp; Suppliers'!$A$2:$A$5720,$A905)</f>
        <v>0</v>
      </c>
      <c r="G905" s="882">
        <f>SUMIFS('Inst. by Framework &amp; Suppliers'!G$2:G$5720,'Inst. by Framework &amp; Suppliers'!$B$2:$B$5720,$B$2:$B$5336,'Inst. by Framework &amp; Suppliers'!$A$2:$A$5720,$A905)</f>
        <v>151.07999999999998</v>
      </c>
      <c r="H905" s="1444">
        <f>SUMIFS('Inst. by Framework &amp; Suppliers'!H$2:H$5720,'Inst. by Framework &amp; Suppliers'!$B$2:$B$5720,$B$2:$B$5336,'Inst. by Framework &amp; Suppliers'!$A$2:$A$5720,$A905)</f>
        <v>275.18599999999998</v>
      </c>
      <c r="I905" s="1445">
        <f>SUMIFS('Inst. by Framework &amp; Suppliers'!I$2:I$5720,'Inst. by Framework &amp; Suppliers'!$B$2:$B$5720,$B$2:$B$5336,'Inst. by Framework &amp; Suppliers'!$A$2:$A$5720,$A905)</f>
        <v>1676.654</v>
      </c>
      <c r="J905" s="1446">
        <f>SUMIFS('Inst. by Framework &amp; Suppliers'!J$2:J$5720,'Inst. by Framework &amp; Suppliers'!$B$2:$B$5720,$B$2:$B$5336,'Inst. by Framework &amp; Suppliers'!$A$2:$A$5720,$A905)</f>
        <v>0</v>
      </c>
      <c r="K905" s="24">
        <f>SUMIFS('Inst. by Framework &amp; Suppliers'!K$2:K$5720,'Inst. by Framework &amp; Suppliers'!$B$2:$B$5720,$B$2:$B$5336,'Inst. by Framework &amp; Suppliers'!$A$2:$A$5720,$A905)</f>
        <v>592.11300000000006</v>
      </c>
      <c r="L905" s="23">
        <f t="shared" si="75"/>
        <v>0</v>
      </c>
      <c r="M905" s="1592">
        <f>SUMIFS('South West Spends'!$AH$1:$AH$5018,'South West Spends'!$A$1:$A$5018,'Institution by Framework Totals'!B905,'South West Spends'!$C$1:$C$5018,'Institution by Framework Totals'!A905)</f>
        <v>592.11300000000006</v>
      </c>
      <c r="N905" s="1592">
        <f t="shared" si="76"/>
        <v>5.9211300000000007</v>
      </c>
      <c r="O905" s="1592">
        <f t="shared" si="77"/>
        <v>0</v>
      </c>
      <c r="P905" s="1592">
        <f t="shared" si="78"/>
        <v>0</v>
      </c>
      <c r="Q905" s="14">
        <f t="shared" si="79"/>
        <v>5.9211300000000007</v>
      </c>
    </row>
    <row r="906" spans="1:18" x14ac:dyDescent="0.2">
      <c r="A906" s="26" t="s">
        <v>163</v>
      </c>
      <c r="B906" s="27" t="s">
        <v>221</v>
      </c>
      <c r="C906" s="141">
        <f>VLOOKUP(B906,'Admin Fees.'!$A$1:$C$46,2,FALSE)</f>
        <v>0.01</v>
      </c>
      <c r="D906" s="506">
        <f>SUMIFS('Inst. by Framework &amp; Suppliers'!$D$2:$D$5720,'Inst. by Framework &amp; Suppliers'!$A$2:$A$5720,$A906,'Inst. by Framework &amp; Suppliers'!$B$2:$B$5720,$B906)</f>
        <v>0</v>
      </c>
      <c r="E906" s="507">
        <f>SUMIFS('Inst. by Framework &amp; Suppliers'!$E$2:$E$5720,'Inst. by Framework &amp; Suppliers'!$A$2:$A$5720,$A906,'Inst. by Framework &amp; Suppliers'!$B$2:$B$5720,$B906)</f>
        <v>0</v>
      </c>
      <c r="F906" s="507">
        <f>SUMIFS('Inst. by Framework &amp; Suppliers'!F$2:F$5720,'Inst. by Framework &amp; Suppliers'!$B$2:$B$5720,$B$2:$B$5336,'Inst. by Framework &amp; Suppliers'!$A$2:$A$5720,$A906)</f>
        <v>0</v>
      </c>
      <c r="G906" s="882">
        <f>SUMIFS('Inst. by Framework &amp; Suppliers'!G$2:G$5720,'Inst. by Framework &amp; Suppliers'!$B$2:$B$5720,$B$2:$B$5336,'Inst. by Framework &amp; Suppliers'!$A$2:$A$5720,$A906)</f>
        <v>131.10000000000002</v>
      </c>
      <c r="H906" s="1444">
        <f>SUMIFS('Inst. by Framework &amp; Suppliers'!H$2:H$5720,'Inst. by Framework &amp; Suppliers'!$B$2:$B$5720,$B$2:$B$5336,'Inst. by Framework &amp; Suppliers'!$A$2:$A$5720,$A906)</f>
        <v>213.10000000000002</v>
      </c>
      <c r="I906" s="1445">
        <f>SUMIFS('Inst. by Framework &amp; Suppliers'!I$2:I$5720,'Inst. by Framework &amp; Suppliers'!$B$2:$B$5720,$B$2:$B$5336,'Inst. by Framework &amp; Suppliers'!$A$2:$A$5720,$A906)</f>
        <v>243.34400000000002</v>
      </c>
      <c r="J906" s="1446">
        <f>SUMIFS('Inst. by Framework &amp; Suppliers'!J$2:J$5720,'Inst. by Framework &amp; Suppliers'!$B$2:$B$5720,$B$2:$B$5336,'Inst. by Framework &amp; Suppliers'!$A$2:$A$5720,$A906)</f>
        <v>0</v>
      </c>
      <c r="K906" s="24">
        <f>SUMIFS('Inst. by Framework &amp; Suppliers'!K$2:K$5720,'Inst. by Framework &amp; Suppliers'!$B$2:$B$5720,$B$2:$B$5336,'Inst. by Framework &amp; Suppliers'!$A$2:$A$5720,$A906)</f>
        <v>41.538000000000004</v>
      </c>
      <c r="L906" s="23">
        <f t="shared" si="75"/>
        <v>0</v>
      </c>
      <c r="M906" s="1592">
        <f>SUMIFS('South West Spends'!$AH$1:$AH$5018,'South West Spends'!$A$1:$A$5018,'Institution by Framework Totals'!B906,'South West Spends'!$C$1:$C$5018,'Institution by Framework Totals'!A906)</f>
        <v>41.538000000000004</v>
      </c>
      <c r="N906" s="1592">
        <f t="shared" si="76"/>
        <v>0.41538000000000003</v>
      </c>
      <c r="O906" s="1592">
        <f t="shared" si="77"/>
        <v>0</v>
      </c>
      <c r="P906" s="1592">
        <f t="shared" si="78"/>
        <v>0</v>
      </c>
      <c r="Q906" s="14">
        <f t="shared" si="79"/>
        <v>0.41538000000000003</v>
      </c>
    </row>
    <row r="907" spans="1:18" ht="13.5" thickBot="1" x14ac:dyDescent="0.25">
      <c r="A907" s="26" t="s">
        <v>186</v>
      </c>
      <c r="B907" s="27" t="s">
        <v>25</v>
      </c>
      <c r="C907" s="141">
        <f>VLOOKUP(B907,'Admin Fees.'!$A$1:$C$46,2,FALSE)</f>
        <v>0.02</v>
      </c>
      <c r="D907" s="506">
        <f>SUMIFS('Inst. by Framework &amp; Suppliers'!$D$2:$D$5720,'Inst. by Framework &amp; Suppliers'!$A$2:$A$5720,$A907,'Inst. by Framework &amp; Suppliers'!$B$2:$B$5720,$B907)</f>
        <v>3842.2000000000003</v>
      </c>
      <c r="E907" s="507">
        <f>SUMIFS('Inst. by Framework &amp; Suppliers'!$E$2:$E$5720,'Inst. by Framework &amp; Suppliers'!$A$2:$A$5720,$A907,'Inst. by Framework &amp; Suppliers'!$B$2:$B$5720,$B907)</f>
        <v>0</v>
      </c>
      <c r="F907" s="507">
        <f>SUMIFS('Inst. by Framework &amp; Suppliers'!F$2:F$5720,'Inst. by Framework &amp; Suppliers'!$B$2:$B$5720,$B$2:$B$5336,'Inst. by Framework &amp; Suppliers'!$A$2:$A$5720,$A907)</f>
        <v>0</v>
      </c>
      <c r="G907" s="882">
        <f>SUMIFS('Inst. by Framework &amp; Suppliers'!G$2:G$5720,'Inst. by Framework &amp; Suppliers'!$B$2:$B$5720,$B$2:$B$5336,'Inst. by Framework &amp; Suppliers'!$A$2:$A$5720,$A907)</f>
        <v>0</v>
      </c>
      <c r="H907" s="1444">
        <f>SUMIFS('Inst. by Framework &amp; Suppliers'!H$2:H$5720,'Inst. by Framework &amp; Suppliers'!$B$2:$B$5720,$B$2:$B$5336,'Inst. by Framework &amp; Suppliers'!$A$2:$A$5720,$A907)</f>
        <v>0</v>
      </c>
      <c r="I907" s="1445">
        <f>SUMIFS('Inst. by Framework &amp; Suppliers'!I$2:I$5720,'Inst. by Framework &amp; Suppliers'!$B$2:$B$5720,$B$2:$B$5336,'Inst. by Framework &amp; Suppliers'!$A$2:$A$5720,$A907)</f>
        <v>0</v>
      </c>
      <c r="J907" s="1446">
        <f>SUMIFS('Inst. by Framework &amp; Suppliers'!J$2:J$5720,'Inst. by Framework &amp; Suppliers'!$B$2:$B$5720,$B$2:$B$5336,'Inst. by Framework &amp; Suppliers'!$A$2:$A$5720,$A907)</f>
        <v>0</v>
      </c>
      <c r="K907" s="24">
        <f>SUMIFS('Inst. by Framework &amp; Suppliers'!K$2:K$5720,'Inst. by Framework &amp; Suppliers'!$B$2:$B$5720,$B$2:$B$5336,'Inst. by Framework &amp; Suppliers'!$A$2:$A$5720,$A907)</f>
        <v>0</v>
      </c>
      <c r="L907" s="23">
        <f t="shared" si="75"/>
        <v>0</v>
      </c>
      <c r="M907" s="1592">
        <f>SUMIFS('South West Spends'!$AH$1:$AH$5018,'South West Spends'!$A$1:$A$5018,'Institution by Framework Totals'!B907,'South West Spends'!$C$1:$C$5018,'Institution by Framework Totals'!A907)</f>
        <v>0</v>
      </c>
      <c r="N907" s="1592">
        <f>M907*C907</f>
        <v>0</v>
      </c>
      <c r="O907" s="1592">
        <f t="shared" si="77"/>
        <v>0</v>
      </c>
      <c r="P907" s="1592">
        <f>O907*1.35%</f>
        <v>0</v>
      </c>
      <c r="Q907" s="14">
        <f>P907+N907</f>
        <v>0</v>
      </c>
    </row>
    <row r="908" spans="1:18" ht="13.5" thickBot="1" x14ac:dyDescent="0.25">
      <c r="A908" s="1681" t="s">
        <v>43</v>
      </c>
      <c r="B908" s="1682"/>
      <c r="C908" s="1682"/>
      <c r="D908" s="57">
        <f t="shared" ref="D908:K908" si="80">SUM(D2:D907)</f>
        <v>10279201.442530625</v>
      </c>
      <c r="E908" s="54">
        <f t="shared" si="80"/>
        <v>11584975.839805074</v>
      </c>
      <c r="F908" s="54">
        <f t="shared" si="80"/>
        <v>12042505.836247571</v>
      </c>
      <c r="G908" s="54">
        <f t="shared" si="80"/>
        <v>13530597.000848567</v>
      </c>
      <c r="H908" s="54">
        <f t="shared" si="80"/>
        <v>12909283.898999987</v>
      </c>
      <c r="I908" s="53">
        <f t="shared" si="80"/>
        <v>13657912.540240301</v>
      </c>
      <c r="J908" s="345">
        <f t="shared" si="80"/>
        <v>2045771.56</v>
      </c>
      <c r="K908" s="54">
        <f t="shared" si="80"/>
        <v>4723800.7737719268</v>
      </c>
      <c r="L908" s="54">
        <f t="shared" ref="L908:Q908" si="81">SUM(L2:L907)</f>
        <v>27617.91606</v>
      </c>
      <c r="M908" s="54">
        <f t="shared" si="81"/>
        <v>2678029.2137719258</v>
      </c>
      <c r="N908" s="54">
        <f t="shared" si="81"/>
        <v>29827.806747719274</v>
      </c>
      <c r="O908" s="54">
        <f t="shared" si="81"/>
        <v>2045771.5600000005</v>
      </c>
      <c r="P908" s="54">
        <f t="shared" si="81"/>
        <v>27617.916059999996</v>
      </c>
      <c r="Q908" s="54">
        <f t="shared" si="81"/>
        <v>57445.722807719219</v>
      </c>
      <c r="R908" s="7"/>
    </row>
    <row r="909" spans="1:18" x14ac:dyDescent="0.2">
      <c r="A909" s="26"/>
      <c r="B909" s="17" t="s">
        <v>3</v>
      </c>
      <c r="C909" s="141">
        <f>VLOOKUP(B909,'Admin Fees.'!$A$1:$C$46,2,FALSE)</f>
        <v>2.5000000000000001E-3</v>
      </c>
      <c r="D909" s="20">
        <f t="shared" ref="D909:Q918" si="82">SUMIF($B$1:$B$907,$B909,D$1:D$907)</f>
        <v>862349.06999999983</v>
      </c>
      <c r="E909" s="21">
        <f t="shared" si="82"/>
        <v>735312.04002999992</v>
      </c>
      <c r="F909" s="21">
        <f t="shared" si="82"/>
        <v>641381.62000000011</v>
      </c>
      <c r="G909" s="21">
        <f t="shared" si="82"/>
        <v>0</v>
      </c>
      <c r="H909" s="21">
        <f t="shared" si="82"/>
        <v>0</v>
      </c>
      <c r="I909" s="11">
        <f t="shared" si="82"/>
        <v>0</v>
      </c>
      <c r="J909" s="343">
        <f t="shared" si="82"/>
        <v>0</v>
      </c>
      <c r="K909" s="21">
        <f t="shared" si="82"/>
        <v>0</v>
      </c>
      <c r="L909" s="21">
        <f t="shared" si="82"/>
        <v>0</v>
      </c>
      <c r="M909" s="21">
        <f t="shared" si="82"/>
        <v>0</v>
      </c>
      <c r="N909" s="21">
        <f t="shared" si="82"/>
        <v>0</v>
      </c>
      <c r="O909" s="21">
        <f t="shared" si="82"/>
        <v>0</v>
      </c>
      <c r="P909" s="21">
        <f t="shared" si="82"/>
        <v>0</v>
      </c>
      <c r="Q909" s="21">
        <f t="shared" si="82"/>
        <v>0</v>
      </c>
    </row>
    <row r="910" spans="1:18" x14ac:dyDescent="0.2">
      <c r="A910" s="26"/>
      <c r="B910" s="894" t="s">
        <v>206</v>
      </c>
      <c r="C910" s="141">
        <f>VLOOKUP(B910,'Admin Fees.'!$A$1:$C$46,2,FALSE)</f>
        <v>0.01</v>
      </c>
      <c r="D910" s="896">
        <f t="shared" si="82"/>
        <v>0</v>
      </c>
      <c r="E910" s="882">
        <f t="shared" si="82"/>
        <v>0</v>
      </c>
      <c r="F910" s="882">
        <f t="shared" si="82"/>
        <v>168952.32000000001</v>
      </c>
      <c r="G910" s="882">
        <f t="shared" si="82"/>
        <v>800093.24999999988</v>
      </c>
      <c r="H910" s="882">
        <f t="shared" si="82"/>
        <v>618215.51000000013</v>
      </c>
      <c r="I910" s="1445">
        <f t="shared" si="82"/>
        <v>544013.46</v>
      </c>
      <c r="J910" s="1446">
        <f t="shared" si="82"/>
        <v>32922.080000000002</v>
      </c>
      <c r="K910" s="882">
        <f t="shared" si="82"/>
        <v>183943.22</v>
      </c>
      <c r="L910" s="882">
        <f t="shared" si="82"/>
        <v>444.44808</v>
      </c>
      <c r="M910" s="882">
        <f t="shared" si="82"/>
        <v>151021.13999999998</v>
      </c>
      <c r="N910" s="882">
        <f t="shared" si="82"/>
        <v>1510.2114000000001</v>
      </c>
      <c r="O910" s="882">
        <f t="shared" si="82"/>
        <v>32922.080000000002</v>
      </c>
      <c r="P910" s="882">
        <f t="shared" si="82"/>
        <v>444.44808000000006</v>
      </c>
      <c r="Q910" s="882">
        <f t="shared" si="82"/>
        <v>1954.6594799999998</v>
      </c>
    </row>
    <row r="911" spans="1:18" x14ac:dyDescent="0.2">
      <c r="A911" s="26"/>
      <c r="B911" s="894" t="s">
        <v>77</v>
      </c>
      <c r="C911" s="141">
        <f>VLOOKUP(B911,'Admin Fees.'!$A$1:$C$46,2,FALSE)</f>
        <v>0.01</v>
      </c>
      <c r="D911" s="896">
        <f t="shared" si="82"/>
        <v>0</v>
      </c>
      <c r="E911" s="882">
        <f t="shared" si="82"/>
        <v>452410.33</v>
      </c>
      <c r="F911" s="882">
        <f t="shared" si="82"/>
        <v>419595.2900000001</v>
      </c>
      <c r="G911" s="882">
        <f t="shared" si="82"/>
        <v>540408.91</v>
      </c>
      <c r="H911" s="882">
        <f t="shared" si="82"/>
        <v>482688.88999999996</v>
      </c>
      <c r="I911" s="1445">
        <f t="shared" si="82"/>
        <v>242762.34999999998</v>
      </c>
      <c r="J911" s="1446">
        <f t="shared" si="82"/>
        <v>0</v>
      </c>
      <c r="K911" s="882">
        <f t="shared" si="82"/>
        <v>0</v>
      </c>
      <c r="L911" s="882">
        <f t="shared" si="82"/>
        <v>0</v>
      </c>
      <c r="M911" s="882">
        <f t="shared" si="82"/>
        <v>0</v>
      </c>
      <c r="N911" s="882">
        <f t="shared" si="82"/>
        <v>0</v>
      </c>
      <c r="O911" s="882">
        <f t="shared" si="82"/>
        <v>0</v>
      </c>
      <c r="P911" s="882">
        <f t="shared" si="82"/>
        <v>0</v>
      </c>
      <c r="Q911" s="882">
        <f t="shared" si="82"/>
        <v>0</v>
      </c>
    </row>
    <row r="912" spans="1:18" x14ac:dyDescent="0.2">
      <c r="A912" s="26"/>
      <c r="B912" s="894" t="s">
        <v>8</v>
      </c>
      <c r="C912" s="141">
        <f>VLOOKUP(B912,'Admin Fees.'!$A$1:$C$46,2,FALSE)</f>
        <v>5.0000000000000001E-3</v>
      </c>
      <c r="D912" s="896">
        <f t="shared" si="82"/>
        <v>821411.65300000005</v>
      </c>
      <c r="E912" s="882">
        <f t="shared" si="82"/>
        <v>750530.02000000014</v>
      </c>
      <c r="F912" s="882">
        <f t="shared" si="82"/>
        <v>438454.13299999997</v>
      </c>
      <c r="G912" s="882">
        <f t="shared" si="82"/>
        <v>0</v>
      </c>
      <c r="H912" s="882">
        <f t="shared" si="82"/>
        <v>0</v>
      </c>
      <c r="I912" s="1445">
        <f t="shared" si="82"/>
        <v>0</v>
      </c>
      <c r="J912" s="1446">
        <f t="shared" si="82"/>
        <v>0</v>
      </c>
      <c r="K912" s="882">
        <f t="shared" si="82"/>
        <v>0</v>
      </c>
      <c r="L912" s="882">
        <f t="shared" si="82"/>
        <v>0</v>
      </c>
      <c r="M912" s="882">
        <f t="shared" si="82"/>
        <v>0</v>
      </c>
      <c r="N912" s="882">
        <f t="shared" si="82"/>
        <v>0</v>
      </c>
      <c r="O912" s="882">
        <f t="shared" si="82"/>
        <v>0</v>
      </c>
      <c r="P912" s="882">
        <f t="shared" si="82"/>
        <v>0</v>
      </c>
      <c r="Q912" s="882">
        <f t="shared" si="82"/>
        <v>0</v>
      </c>
    </row>
    <row r="913" spans="1:17" x14ac:dyDescent="0.2">
      <c r="A913" s="26"/>
      <c r="B913" s="894" t="s">
        <v>205</v>
      </c>
      <c r="C913" s="141">
        <f>VLOOKUP(B913,'Admin Fees.'!$A$1:$C$46,2,FALSE)</f>
        <v>0.01</v>
      </c>
      <c r="D913" s="896">
        <f t="shared" si="82"/>
        <v>0</v>
      </c>
      <c r="E913" s="882">
        <f t="shared" si="82"/>
        <v>0</v>
      </c>
      <c r="F913" s="882">
        <f t="shared" si="82"/>
        <v>243514.52199999997</v>
      </c>
      <c r="G913" s="882">
        <f t="shared" si="82"/>
        <v>692525.65500000003</v>
      </c>
      <c r="H913" s="882">
        <f t="shared" si="82"/>
        <v>530555.55000000005</v>
      </c>
      <c r="I913" s="1445">
        <f t="shared" si="82"/>
        <v>465423.19</v>
      </c>
      <c r="J913" s="1446">
        <f t="shared" si="82"/>
        <v>121890.48999999999</v>
      </c>
      <c r="K913" s="882">
        <f t="shared" si="82"/>
        <v>214462.42000000007</v>
      </c>
      <c r="L913" s="882">
        <f t="shared" si="82"/>
        <v>1645.5216150000003</v>
      </c>
      <c r="M913" s="882">
        <f t="shared" si="82"/>
        <v>92571.930000000022</v>
      </c>
      <c r="N913" s="882">
        <f t="shared" si="82"/>
        <v>925.71929999999998</v>
      </c>
      <c r="O913" s="882">
        <f t="shared" si="82"/>
        <v>121890.48999999999</v>
      </c>
      <c r="P913" s="882">
        <f t="shared" si="82"/>
        <v>1645.5216150000003</v>
      </c>
      <c r="Q913" s="882">
        <f t="shared" si="82"/>
        <v>2571.2409150000008</v>
      </c>
    </row>
    <row r="914" spans="1:17" x14ac:dyDescent="0.2">
      <c r="A914" s="26"/>
      <c r="B914" s="894" t="s">
        <v>267</v>
      </c>
      <c r="C914" s="141">
        <f>VLOOKUP(B914,'Admin Fees.'!$A$1:$C$46,2,FALSE)</f>
        <v>0.01</v>
      </c>
      <c r="D914" s="896">
        <f t="shared" si="82"/>
        <v>0</v>
      </c>
      <c r="E914" s="882">
        <f t="shared" si="82"/>
        <v>0</v>
      </c>
      <c r="F914" s="882">
        <f t="shared" si="82"/>
        <v>0</v>
      </c>
      <c r="G914" s="882">
        <f t="shared" si="82"/>
        <v>0</v>
      </c>
      <c r="H914" s="882">
        <f t="shared" si="82"/>
        <v>0</v>
      </c>
      <c r="I914" s="1445">
        <f t="shared" si="82"/>
        <v>0</v>
      </c>
      <c r="J914" s="1446">
        <f t="shared" si="82"/>
        <v>0</v>
      </c>
      <c r="K914" s="882">
        <f t="shared" si="82"/>
        <v>0</v>
      </c>
      <c r="L914" s="882">
        <f t="shared" si="82"/>
        <v>0</v>
      </c>
      <c r="M914" s="882">
        <f t="shared" si="82"/>
        <v>0</v>
      </c>
      <c r="N914" s="882">
        <f t="shared" si="82"/>
        <v>0</v>
      </c>
      <c r="O914" s="882">
        <f t="shared" si="82"/>
        <v>0</v>
      </c>
      <c r="P914" s="882">
        <f t="shared" si="82"/>
        <v>0</v>
      </c>
      <c r="Q914" s="882">
        <f t="shared" si="82"/>
        <v>0</v>
      </c>
    </row>
    <row r="915" spans="1:17" x14ac:dyDescent="0.2">
      <c r="A915" s="26"/>
      <c r="B915" s="894" t="s">
        <v>40</v>
      </c>
      <c r="C915" s="141">
        <f>VLOOKUP(B915,'Admin Fees.'!$A$1:$C$46,2,FALSE)</f>
        <v>0.02</v>
      </c>
      <c r="D915" s="896">
        <f t="shared" si="82"/>
        <v>272745.50000000006</v>
      </c>
      <c r="E915" s="882">
        <f t="shared" si="82"/>
        <v>361391.03850000002</v>
      </c>
      <c r="F915" s="882">
        <f t="shared" si="82"/>
        <v>248348.78999999998</v>
      </c>
      <c r="G915" s="882">
        <f t="shared" si="82"/>
        <v>0</v>
      </c>
      <c r="H915" s="882">
        <f t="shared" si="82"/>
        <v>0</v>
      </c>
      <c r="I915" s="1445">
        <f t="shared" si="82"/>
        <v>0</v>
      </c>
      <c r="J915" s="1446">
        <f t="shared" si="82"/>
        <v>0</v>
      </c>
      <c r="K915" s="882">
        <f t="shared" si="82"/>
        <v>0</v>
      </c>
      <c r="L915" s="882">
        <f t="shared" si="82"/>
        <v>0</v>
      </c>
      <c r="M915" s="882">
        <f t="shared" si="82"/>
        <v>0</v>
      </c>
      <c r="N915" s="882">
        <f t="shared" si="82"/>
        <v>0</v>
      </c>
      <c r="O915" s="882">
        <f t="shared" si="82"/>
        <v>0</v>
      </c>
      <c r="P915" s="882">
        <f t="shared" si="82"/>
        <v>0</v>
      </c>
      <c r="Q915" s="882">
        <f t="shared" si="82"/>
        <v>0</v>
      </c>
    </row>
    <row r="916" spans="1:17" x14ac:dyDescent="0.2">
      <c r="A916" s="26"/>
      <c r="B916" s="894" t="s">
        <v>204</v>
      </c>
      <c r="C916" s="141">
        <f>VLOOKUP(B916,'Admin Fees.'!$A$1:$C$46,2,FALSE)</f>
        <v>0.01</v>
      </c>
      <c r="D916" s="896">
        <f t="shared" si="82"/>
        <v>0</v>
      </c>
      <c r="E916" s="882">
        <f t="shared" si="82"/>
        <v>0</v>
      </c>
      <c r="F916" s="882">
        <f t="shared" si="82"/>
        <v>134473.65000000002</v>
      </c>
      <c r="G916" s="882">
        <f t="shared" si="82"/>
        <v>443599.52999999997</v>
      </c>
      <c r="H916" s="882">
        <f t="shared" si="82"/>
        <v>485928.67000000004</v>
      </c>
      <c r="I916" s="1445">
        <f t="shared" si="82"/>
        <v>458460.57000000007</v>
      </c>
      <c r="J916" s="1446">
        <f t="shared" si="82"/>
        <v>53053.15</v>
      </c>
      <c r="K916" s="882">
        <f t="shared" si="82"/>
        <v>151589.95000000004</v>
      </c>
      <c r="L916" s="882">
        <f t="shared" si="82"/>
        <v>716.21752500000014</v>
      </c>
      <c r="M916" s="882">
        <f t="shared" si="82"/>
        <v>98536.8</v>
      </c>
      <c r="N916" s="882">
        <f t="shared" si="82"/>
        <v>985.36800000000005</v>
      </c>
      <c r="O916" s="882">
        <f t="shared" si="82"/>
        <v>53053.15</v>
      </c>
      <c r="P916" s="882">
        <f t="shared" si="82"/>
        <v>716.21752500000002</v>
      </c>
      <c r="Q916" s="882">
        <f t="shared" si="82"/>
        <v>1701.5855250000002</v>
      </c>
    </row>
    <row r="917" spans="1:17" x14ac:dyDescent="0.2">
      <c r="A917" s="26"/>
      <c r="B917" s="894" t="s">
        <v>67</v>
      </c>
      <c r="C917" s="141">
        <f>VLOOKUP(B917,'Admin Fees.'!$A$1:$C$46,2,FALSE)</f>
        <v>0.01</v>
      </c>
      <c r="D917" s="896">
        <f t="shared" si="82"/>
        <v>0</v>
      </c>
      <c r="E917" s="882">
        <f t="shared" si="82"/>
        <v>579.26</v>
      </c>
      <c r="F917" s="882">
        <f t="shared" si="82"/>
        <v>40172.799999999996</v>
      </c>
      <c r="G917" s="882">
        <f t="shared" si="82"/>
        <v>61085.93</v>
      </c>
      <c r="H917" s="882">
        <f t="shared" si="82"/>
        <v>46627.469999999994</v>
      </c>
      <c r="I917" s="1445">
        <f t="shared" si="82"/>
        <v>0</v>
      </c>
      <c r="J917" s="1446">
        <f t="shared" si="82"/>
        <v>0</v>
      </c>
      <c r="K917" s="882">
        <f t="shared" si="82"/>
        <v>0</v>
      </c>
      <c r="L917" s="882">
        <f t="shared" si="82"/>
        <v>0</v>
      </c>
      <c r="M917" s="882">
        <f t="shared" si="82"/>
        <v>0</v>
      </c>
      <c r="N917" s="882">
        <f t="shared" si="82"/>
        <v>0</v>
      </c>
      <c r="O917" s="882">
        <f t="shared" si="82"/>
        <v>0</v>
      </c>
      <c r="P917" s="882">
        <f t="shared" si="82"/>
        <v>0</v>
      </c>
      <c r="Q917" s="882">
        <f t="shared" si="82"/>
        <v>0</v>
      </c>
    </row>
    <row r="918" spans="1:17" x14ac:dyDescent="0.2">
      <c r="A918" s="26"/>
      <c r="B918" s="894" t="s">
        <v>268</v>
      </c>
      <c r="C918" s="141">
        <f>VLOOKUP(B918,'Admin Fees.'!$A$1:$C$46,2,FALSE)</f>
        <v>0.01</v>
      </c>
      <c r="D918" s="896">
        <f t="shared" si="82"/>
        <v>0</v>
      </c>
      <c r="E918" s="882">
        <f t="shared" si="82"/>
        <v>0</v>
      </c>
      <c r="F918" s="882">
        <f t="shared" si="82"/>
        <v>0</v>
      </c>
      <c r="G918" s="882">
        <f t="shared" si="82"/>
        <v>0</v>
      </c>
      <c r="H918" s="882">
        <f t="shared" si="82"/>
        <v>0</v>
      </c>
      <c r="I918" s="1445">
        <f t="shared" si="82"/>
        <v>59148.12</v>
      </c>
      <c r="J918" s="1446">
        <f t="shared" si="82"/>
        <v>8825.4900000000016</v>
      </c>
      <c r="K918" s="882">
        <f t="shared" si="82"/>
        <v>20712.05</v>
      </c>
      <c r="L918" s="882">
        <f t="shared" si="82"/>
        <v>119.14411499999999</v>
      </c>
      <c r="M918" s="882">
        <f t="shared" si="82"/>
        <v>11886.560000000001</v>
      </c>
      <c r="N918" s="882">
        <f t="shared" si="82"/>
        <v>118.8656</v>
      </c>
      <c r="O918" s="882">
        <f t="shared" si="82"/>
        <v>8825.49</v>
      </c>
      <c r="P918" s="882">
        <f t="shared" si="82"/>
        <v>119.14411499999999</v>
      </c>
      <c r="Q918" s="882">
        <f t="shared" si="82"/>
        <v>238.009715</v>
      </c>
    </row>
    <row r="919" spans="1:17" x14ac:dyDescent="0.2">
      <c r="A919" s="26"/>
      <c r="B919" s="894" t="s">
        <v>16</v>
      </c>
      <c r="C919" s="141">
        <f>VLOOKUP(B919,'Admin Fees.'!$A$1:$C$46,2,FALSE)</f>
        <v>7.4999999999999997E-3</v>
      </c>
      <c r="D919" s="896">
        <f t="shared" ref="D919:Q928" si="83">SUMIF($B$1:$B$907,$B919,D$1:D$907)</f>
        <v>2370060.0700000003</v>
      </c>
      <c r="E919" s="882">
        <f t="shared" si="83"/>
        <v>2310791.2899999996</v>
      </c>
      <c r="F919" s="882">
        <f t="shared" si="83"/>
        <v>0</v>
      </c>
      <c r="G919" s="882">
        <f t="shared" si="83"/>
        <v>0</v>
      </c>
      <c r="H919" s="882">
        <f t="shared" si="83"/>
        <v>0</v>
      </c>
      <c r="I919" s="1445">
        <f t="shared" si="83"/>
        <v>0</v>
      </c>
      <c r="J919" s="1446">
        <f t="shared" si="83"/>
        <v>0</v>
      </c>
      <c r="K919" s="882">
        <f t="shared" si="83"/>
        <v>0</v>
      </c>
      <c r="L919" s="882">
        <f t="shared" si="83"/>
        <v>0</v>
      </c>
      <c r="M919" s="882">
        <f t="shared" si="83"/>
        <v>0</v>
      </c>
      <c r="N919" s="882">
        <f t="shared" si="83"/>
        <v>0</v>
      </c>
      <c r="O919" s="882">
        <f t="shared" si="83"/>
        <v>0</v>
      </c>
      <c r="P919" s="882">
        <f t="shared" si="83"/>
        <v>0</v>
      </c>
      <c r="Q919" s="882">
        <f t="shared" si="83"/>
        <v>0</v>
      </c>
    </row>
    <row r="920" spans="1:17" x14ac:dyDescent="0.2">
      <c r="A920" s="26"/>
      <c r="B920" s="894" t="s">
        <v>93</v>
      </c>
      <c r="C920" s="141">
        <f>VLOOKUP(B920,'Admin Fees.'!$A$1:$C$46,2,FALSE)</f>
        <v>0.01</v>
      </c>
      <c r="D920" s="896">
        <f t="shared" si="83"/>
        <v>0</v>
      </c>
      <c r="E920" s="882">
        <f t="shared" si="83"/>
        <v>0</v>
      </c>
      <c r="F920" s="882">
        <f t="shared" si="83"/>
        <v>2162245.75</v>
      </c>
      <c r="G920" s="882">
        <f t="shared" si="83"/>
        <v>2319741.4000000004</v>
      </c>
      <c r="H920" s="882">
        <f t="shared" si="83"/>
        <v>2273791.5099999998</v>
      </c>
      <c r="I920" s="1445">
        <f t="shared" si="83"/>
        <v>2349234.66</v>
      </c>
      <c r="J920" s="1446">
        <f t="shared" si="83"/>
        <v>0</v>
      </c>
      <c r="K920" s="882">
        <f t="shared" si="83"/>
        <v>0</v>
      </c>
      <c r="L920" s="882">
        <f t="shared" si="83"/>
        <v>0</v>
      </c>
      <c r="M920" s="882">
        <f t="shared" si="83"/>
        <v>0</v>
      </c>
      <c r="N920" s="882">
        <f t="shared" si="83"/>
        <v>0</v>
      </c>
      <c r="O920" s="882">
        <f t="shared" si="83"/>
        <v>0</v>
      </c>
      <c r="P920" s="882">
        <f t="shared" si="83"/>
        <v>0</v>
      </c>
      <c r="Q920" s="882">
        <f t="shared" si="83"/>
        <v>0</v>
      </c>
    </row>
    <row r="921" spans="1:17" x14ac:dyDescent="0.2">
      <c r="A921" s="26"/>
      <c r="B921" s="894" t="s">
        <v>15</v>
      </c>
      <c r="C921" s="141">
        <f>VLOOKUP(B921,'Admin Fees.'!$A$1:$C$46,2,FALSE)</f>
        <v>7.4999999999999997E-3</v>
      </c>
      <c r="D921" s="896">
        <f t="shared" si="83"/>
        <v>28092.720000000001</v>
      </c>
      <c r="E921" s="882">
        <f t="shared" si="83"/>
        <v>5028.0700000000006</v>
      </c>
      <c r="F921" s="882">
        <f t="shared" si="83"/>
        <v>0</v>
      </c>
      <c r="G921" s="882">
        <f t="shared" si="83"/>
        <v>0</v>
      </c>
      <c r="H921" s="882">
        <f t="shared" si="83"/>
        <v>0</v>
      </c>
      <c r="I921" s="1445">
        <f t="shared" si="83"/>
        <v>0</v>
      </c>
      <c r="J921" s="1446">
        <f t="shared" si="83"/>
        <v>0</v>
      </c>
      <c r="K921" s="882">
        <f t="shared" si="83"/>
        <v>0</v>
      </c>
      <c r="L921" s="882">
        <f t="shared" si="83"/>
        <v>0</v>
      </c>
      <c r="M921" s="882">
        <f t="shared" si="83"/>
        <v>0</v>
      </c>
      <c r="N921" s="882">
        <f t="shared" si="83"/>
        <v>0</v>
      </c>
      <c r="O921" s="882">
        <f t="shared" si="83"/>
        <v>0</v>
      </c>
      <c r="P921" s="882">
        <f t="shared" si="83"/>
        <v>0</v>
      </c>
      <c r="Q921" s="882">
        <f t="shared" si="83"/>
        <v>0</v>
      </c>
    </row>
    <row r="922" spans="1:17" x14ac:dyDescent="0.2">
      <c r="A922" s="26"/>
      <c r="B922" s="894" t="s">
        <v>79</v>
      </c>
      <c r="C922" s="141">
        <f>VLOOKUP(B922,'Admin Fees.'!$A$1:$C$46,2,FALSE)</f>
        <v>0.01</v>
      </c>
      <c r="D922" s="896">
        <f t="shared" si="83"/>
        <v>0</v>
      </c>
      <c r="E922" s="882">
        <f t="shared" si="83"/>
        <v>402535.49</v>
      </c>
      <c r="F922" s="882">
        <f t="shared" si="83"/>
        <v>633884.02</v>
      </c>
      <c r="G922" s="882">
        <f t="shared" si="83"/>
        <v>1046068.3599999999</v>
      </c>
      <c r="H922" s="882">
        <f t="shared" si="83"/>
        <v>951388.82000000007</v>
      </c>
      <c r="I922" s="1445">
        <f t="shared" si="83"/>
        <v>277403.33999999997</v>
      </c>
      <c r="J922" s="1446">
        <f t="shared" si="83"/>
        <v>0</v>
      </c>
      <c r="K922" s="882">
        <f t="shared" si="83"/>
        <v>0</v>
      </c>
      <c r="L922" s="882">
        <f t="shared" si="83"/>
        <v>0</v>
      </c>
      <c r="M922" s="882">
        <f t="shared" si="83"/>
        <v>0</v>
      </c>
      <c r="N922" s="882">
        <f t="shared" si="83"/>
        <v>0</v>
      </c>
      <c r="O922" s="882">
        <f t="shared" si="83"/>
        <v>0</v>
      </c>
      <c r="P922" s="882">
        <f t="shared" si="83"/>
        <v>0</v>
      </c>
      <c r="Q922" s="882">
        <f t="shared" si="83"/>
        <v>0</v>
      </c>
    </row>
    <row r="923" spans="1:17" x14ac:dyDescent="0.2">
      <c r="A923" s="26"/>
      <c r="B923" s="894" t="s">
        <v>279</v>
      </c>
      <c r="C923" s="141">
        <f>VLOOKUP(B923,'Admin Fees.'!$A$1:$C$46,2,FALSE)</f>
        <v>0.01</v>
      </c>
      <c r="D923" s="896">
        <f t="shared" si="83"/>
        <v>0</v>
      </c>
      <c r="E923" s="882">
        <f t="shared" si="83"/>
        <v>0</v>
      </c>
      <c r="F923" s="882">
        <f t="shared" si="83"/>
        <v>0</v>
      </c>
      <c r="G923" s="882">
        <f t="shared" si="83"/>
        <v>0</v>
      </c>
      <c r="H923" s="882">
        <f t="shared" si="83"/>
        <v>0</v>
      </c>
      <c r="I923" s="1445">
        <f t="shared" si="83"/>
        <v>518275.05000000005</v>
      </c>
      <c r="J923" s="1446">
        <f t="shared" si="83"/>
        <v>72543.53</v>
      </c>
      <c r="K923" s="882">
        <f t="shared" si="83"/>
        <v>190591.3</v>
      </c>
      <c r="L923" s="882">
        <f t="shared" si="83"/>
        <v>979.33765500000015</v>
      </c>
      <c r="M923" s="882">
        <f t="shared" si="83"/>
        <v>118047.76999999999</v>
      </c>
      <c r="N923" s="882">
        <f t="shared" si="83"/>
        <v>1180.4776999999999</v>
      </c>
      <c r="O923" s="882">
        <f t="shared" si="83"/>
        <v>72543.53</v>
      </c>
      <c r="P923" s="882">
        <f t="shared" si="83"/>
        <v>979.33765500000004</v>
      </c>
      <c r="Q923" s="882">
        <f t="shared" si="83"/>
        <v>2159.8153550000002</v>
      </c>
    </row>
    <row r="924" spans="1:17" x14ac:dyDescent="0.2">
      <c r="A924" s="26"/>
      <c r="B924" s="894" t="s">
        <v>38</v>
      </c>
      <c r="C924" s="141">
        <f>VLOOKUP(B924,'Admin Fees.'!$A$1:$C$46,2,FALSE)</f>
        <v>0.01</v>
      </c>
      <c r="D924" s="896">
        <f t="shared" si="83"/>
        <v>2171651.9900000002</v>
      </c>
      <c r="E924" s="882">
        <f t="shared" si="83"/>
        <v>2275164.15</v>
      </c>
      <c r="F924" s="882">
        <f t="shared" si="83"/>
        <v>2110195.6</v>
      </c>
      <c r="G924" s="882">
        <f t="shared" si="83"/>
        <v>775878.51</v>
      </c>
      <c r="H924" s="882">
        <f t="shared" si="83"/>
        <v>0</v>
      </c>
      <c r="I924" s="1445">
        <f t="shared" si="83"/>
        <v>0</v>
      </c>
      <c r="J924" s="1446">
        <f t="shared" si="83"/>
        <v>0</v>
      </c>
      <c r="K924" s="882">
        <f t="shared" si="83"/>
        <v>0</v>
      </c>
      <c r="L924" s="882">
        <f t="shared" si="83"/>
        <v>0</v>
      </c>
      <c r="M924" s="882">
        <f t="shared" si="83"/>
        <v>0</v>
      </c>
      <c r="N924" s="882">
        <f t="shared" si="83"/>
        <v>0</v>
      </c>
      <c r="O924" s="882">
        <f t="shared" si="83"/>
        <v>0</v>
      </c>
      <c r="P924" s="882">
        <f t="shared" si="83"/>
        <v>0</v>
      </c>
      <c r="Q924" s="882">
        <f t="shared" si="83"/>
        <v>0</v>
      </c>
    </row>
    <row r="925" spans="1:17" x14ac:dyDescent="0.2">
      <c r="A925" s="895" t="s">
        <v>269</v>
      </c>
      <c r="B925" s="894" t="s">
        <v>225</v>
      </c>
      <c r="C925" s="141">
        <f>VLOOKUP(B925,'Admin Fees.'!$A$1:$C$46,2,FALSE)</f>
        <v>0.01</v>
      </c>
      <c r="D925" s="896">
        <f t="shared" si="83"/>
        <v>0</v>
      </c>
      <c r="E925" s="882">
        <f t="shared" si="83"/>
        <v>0</v>
      </c>
      <c r="F925" s="882">
        <f t="shared" si="83"/>
        <v>0</v>
      </c>
      <c r="G925" s="882">
        <f t="shared" si="83"/>
        <v>1731146.08</v>
      </c>
      <c r="H925" s="882">
        <f t="shared" si="83"/>
        <v>2536164.4700000002</v>
      </c>
      <c r="I925" s="1445">
        <f t="shared" si="83"/>
        <v>2611385.04</v>
      </c>
      <c r="J925" s="1446">
        <f t="shared" si="83"/>
        <v>0</v>
      </c>
      <c r="K925" s="882">
        <f t="shared" si="83"/>
        <v>0</v>
      </c>
      <c r="L925" s="882">
        <f t="shared" si="83"/>
        <v>0</v>
      </c>
      <c r="M925" s="882">
        <f t="shared" si="83"/>
        <v>0</v>
      </c>
      <c r="N925" s="882">
        <f t="shared" si="83"/>
        <v>0</v>
      </c>
      <c r="O925" s="882">
        <f t="shared" si="83"/>
        <v>0</v>
      </c>
      <c r="P925" s="882">
        <f t="shared" si="83"/>
        <v>0</v>
      </c>
      <c r="Q925" s="882">
        <f t="shared" si="83"/>
        <v>0</v>
      </c>
    </row>
    <row r="926" spans="1:17" x14ac:dyDescent="0.2">
      <c r="A926" s="26"/>
      <c r="B926" s="894" t="s">
        <v>18</v>
      </c>
      <c r="C926" s="141">
        <f>VLOOKUP(B926,'Admin Fees.'!$A$1:$C$46,2,FALSE)</f>
        <v>0.02</v>
      </c>
      <c r="D926" s="896">
        <f t="shared" si="83"/>
        <v>691875.5299999998</v>
      </c>
      <c r="E926" s="882">
        <f t="shared" si="83"/>
        <v>941827.48569999984</v>
      </c>
      <c r="F926" s="882">
        <f t="shared" si="83"/>
        <v>753901.17711999989</v>
      </c>
      <c r="G926" s="882">
        <f t="shared" si="83"/>
        <v>0</v>
      </c>
      <c r="H926" s="882">
        <f t="shared" si="83"/>
        <v>0</v>
      </c>
      <c r="I926" s="1445">
        <f t="shared" si="83"/>
        <v>0</v>
      </c>
      <c r="J926" s="1446">
        <f t="shared" si="83"/>
        <v>0</v>
      </c>
      <c r="K926" s="882">
        <f t="shared" si="83"/>
        <v>0</v>
      </c>
      <c r="L926" s="882">
        <f t="shared" si="83"/>
        <v>0</v>
      </c>
      <c r="M926" s="882">
        <f t="shared" si="83"/>
        <v>0</v>
      </c>
      <c r="N926" s="882">
        <f t="shared" si="83"/>
        <v>0</v>
      </c>
      <c r="O926" s="882">
        <f t="shared" si="83"/>
        <v>0</v>
      </c>
      <c r="P926" s="882">
        <f t="shared" si="83"/>
        <v>0</v>
      </c>
      <c r="Q926" s="882">
        <f t="shared" si="83"/>
        <v>0</v>
      </c>
    </row>
    <row r="927" spans="1:17" x14ac:dyDescent="0.2">
      <c r="A927" s="26"/>
      <c r="B927" s="894" t="s">
        <v>207</v>
      </c>
      <c r="C927" s="141">
        <f>VLOOKUP(B927,'Admin Fees.'!$A$1:$C$46,2,FALSE)</f>
        <v>0.01</v>
      </c>
      <c r="D927" s="896">
        <f t="shared" si="83"/>
        <v>0</v>
      </c>
      <c r="E927" s="882">
        <f t="shared" si="83"/>
        <v>0</v>
      </c>
      <c r="F927" s="882">
        <f t="shared" si="83"/>
        <v>311716.42499999987</v>
      </c>
      <c r="G927" s="882">
        <f t="shared" si="83"/>
        <v>1131505.1327</v>
      </c>
      <c r="H927" s="882">
        <f t="shared" si="83"/>
        <v>1101902.29</v>
      </c>
      <c r="I927" s="1445">
        <f t="shared" si="83"/>
        <v>1003550.0299999999</v>
      </c>
      <c r="J927" s="1446">
        <f t="shared" si="83"/>
        <v>118214.56</v>
      </c>
      <c r="K927" s="882">
        <f t="shared" si="83"/>
        <v>316388.64</v>
      </c>
      <c r="L927" s="882">
        <f t="shared" si="83"/>
        <v>1595.8965599999999</v>
      </c>
      <c r="M927" s="882">
        <f t="shared" si="83"/>
        <v>198174.08000000002</v>
      </c>
      <c r="N927" s="882">
        <f t="shared" si="83"/>
        <v>1981.7408000000003</v>
      </c>
      <c r="O927" s="882">
        <f t="shared" si="83"/>
        <v>118214.55999999997</v>
      </c>
      <c r="P927" s="882">
        <f t="shared" si="83"/>
        <v>1595.8965599999999</v>
      </c>
      <c r="Q927" s="882">
        <f t="shared" si="83"/>
        <v>3577.6373600000006</v>
      </c>
    </row>
    <row r="928" spans="1:17" x14ac:dyDescent="0.2">
      <c r="A928" s="26"/>
      <c r="B928" s="894" t="s">
        <v>19</v>
      </c>
      <c r="C928" s="141">
        <f>VLOOKUP(B928,'Admin Fees.'!$A$1:$C$46,2,FALSE)</f>
        <v>0.01</v>
      </c>
      <c r="D928" s="896">
        <f t="shared" si="83"/>
        <v>128884.06999999999</v>
      </c>
      <c r="E928" s="882">
        <f t="shared" si="83"/>
        <v>74160.960000000006</v>
      </c>
      <c r="F928" s="882">
        <f t="shared" si="83"/>
        <v>0</v>
      </c>
      <c r="G928" s="882">
        <f t="shared" si="83"/>
        <v>0</v>
      </c>
      <c r="H928" s="882">
        <f t="shared" si="83"/>
        <v>0</v>
      </c>
      <c r="I928" s="1445">
        <f t="shared" si="83"/>
        <v>0</v>
      </c>
      <c r="J928" s="1446">
        <f t="shared" si="83"/>
        <v>0</v>
      </c>
      <c r="K928" s="882">
        <f t="shared" si="83"/>
        <v>0</v>
      </c>
      <c r="L928" s="882">
        <f t="shared" si="83"/>
        <v>0</v>
      </c>
      <c r="M928" s="882">
        <f t="shared" si="83"/>
        <v>0</v>
      </c>
      <c r="N928" s="882">
        <f t="shared" si="83"/>
        <v>0</v>
      </c>
      <c r="O928" s="882">
        <f t="shared" si="83"/>
        <v>0</v>
      </c>
      <c r="P928" s="882">
        <f t="shared" si="83"/>
        <v>0</v>
      </c>
      <c r="Q928" s="882">
        <f t="shared" si="83"/>
        <v>0</v>
      </c>
    </row>
    <row r="929" spans="1:17" x14ac:dyDescent="0.2">
      <c r="A929" s="26"/>
      <c r="B929" s="894" t="s">
        <v>277</v>
      </c>
      <c r="C929" s="141">
        <f>VLOOKUP(B929,'Admin Fees.'!$A$1:$C$46,2,FALSE)</f>
        <v>0.01</v>
      </c>
      <c r="D929" s="896">
        <f t="shared" ref="D929:Q938" si="84">SUMIF($B$1:$B$907,$B929,D$1:D$907)</f>
        <v>0</v>
      </c>
      <c r="E929" s="882">
        <f t="shared" si="84"/>
        <v>0</v>
      </c>
      <c r="F929" s="882">
        <f t="shared" si="84"/>
        <v>0</v>
      </c>
      <c r="G929" s="882">
        <f t="shared" si="84"/>
        <v>0</v>
      </c>
      <c r="H929" s="882">
        <f t="shared" si="84"/>
        <v>0</v>
      </c>
      <c r="I929" s="1445">
        <f t="shared" si="84"/>
        <v>126956.76</v>
      </c>
      <c r="J929" s="1446">
        <f t="shared" si="84"/>
        <v>31928.409999999996</v>
      </c>
      <c r="K929" s="882">
        <f t="shared" si="84"/>
        <v>59148.603771925933</v>
      </c>
      <c r="L929" s="882">
        <f t="shared" si="84"/>
        <v>431.03353500000009</v>
      </c>
      <c r="M929" s="882">
        <f t="shared" si="84"/>
        <v>27220.193771925926</v>
      </c>
      <c r="N929" s="882">
        <f t="shared" si="84"/>
        <v>272.20193771925926</v>
      </c>
      <c r="O929" s="882">
        <f t="shared" si="84"/>
        <v>31928.41</v>
      </c>
      <c r="P929" s="882">
        <f t="shared" si="84"/>
        <v>431.03353500000009</v>
      </c>
      <c r="Q929" s="882">
        <f t="shared" si="84"/>
        <v>703.23547271925941</v>
      </c>
    </row>
    <row r="930" spans="1:17" x14ac:dyDescent="0.2">
      <c r="A930" s="26"/>
      <c r="B930" s="894" t="s">
        <v>84</v>
      </c>
      <c r="C930" s="141">
        <f>VLOOKUP(B930,'Admin Fees.'!$A$1:$C$46,2,FALSE)</f>
        <v>0.01</v>
      </c>
      <c r="D930" s="896">
        <f t="shared" si="84"/>
        <v>0</v>
      </c>
      <c r="E930" s="882">
        <f t="shared" si="84"/>
        <v>44566.869999999995</v>
      </c>
      <c r="F930" s="882">
        <f t="shared" si="84"/>
        <v>148180.04420000003</v>
      </c>
      <c r="G930" s="882">
        <f t="shared" si="84"/>
        <v>185579.61000000002</v>
      </c>
      <c r="H930" s="882">
        <f t="shared" si="84"/>
        <v>214798.82999999996</v>
      </c>
      <c r="I930" s="1445">
        <f t="shared" si="84"/>
        <v>58767.81</v>
      </c>
      <c r="J930" s="1446">
        <f t="shared" si="84"/>
        <v>0</v>
      </c>
      <c r="K930" s="882">
        <f t="shared" si="84"/>
        <v>0</v>
      </c>
      <c r="L930" s="882">
        <f t="shared" si="84"/>
        <v>0</v>
      </c>
      <c r="M930" s="882">
        <f t="shared" si="84"/>
        <v>0</v>
      </c>
      <c r="N930" s="882">
        <f t="shared" si="84"/>
        <v>0</v>
      </c>
      <c r="O930" s="882">
        <f t="shared" si="84"/>
        <v>0</v>
      </c>
      <c r="P930" s="882">
        <f t="shared" si="84"/>
        <v>0</v>
      </c>
      <c r="Q930" s="882">
        <f t="shared" si="84"/>
        <v>0</v>
      </c>
    </row>
    <row r="931" spans="1:17" x14ac:dyDescent="0.2">
      <c r="A931" s="26"/>
      <c r="B931" s="894" t="s">
        <v>92</v>
      </c>
      <c r="C931" s="141">
        <f>VLOOKUP(B931,'Admin Fees.'!$A$1:$C$46,2,FALSE)</f>
        <v>0.01</v>
      </c>
      <c r="D931" s="896">
        <f t="shared" si="84"/>
        <v>0</v>
      </c>
      <c r="E931" s="882">
        <f t="shared" si="84"/>
        <v>0</v>
      </c>
      <c r="F931" s="882">
        <f t="shared" si="84"/>
        <v>547.23</v>
      </c>
      <c r="G931" s="882">
        <f t="shared" si="84"/>
        <v>46961.384808639617</v>
      </c>
      <c r="H931" s="882">
        <f t="shared" si="84"/>
        <v>404</v>
      </c>
      <c r="I931" s="1445">
        <f t="shared" si="84"/>
        <v>0</v>
      </c>
      <c r="J931" s="1446">
        <f t="shared" si="84"/>
        <v>0</v>
      </c>
      <c r="K931" s="882">
        <f t="shared" si="84"/>
        <v>0</v>
      </c>
      <c r="L931" s="882">
        <f t="shared" si="84"/>
        <v>0</v>
      </c>
      <c r="M931" s="882">
        <f t="shared" si="84"/>
        <v>0</v>
      </c>
      <c r="N931" s="882">
        <f t="shared" si="84"/>
        <v>0</v>
      </c>
      <c r="O931" s="882">
        <f t="shared" si="84"/>
        <v>0</v>
      </c>
      <c r="P931" s="882">
        <f t="shared" si="84"/>
        <v>0</v>
      </c>
      <c r="Q931" s="882">
        <f t="shared" si="84"/>
        <v>0</v>
      </c>
    </row>
    <row r="932" spans="1:17" x14ac:dyDescent="0.2">
      <c r="A932" s="26"/>
      <c r="B932" s="894" t="s">
        <v>41</v>
      </c>
      <c r="C932" s="141">
        <f>VLOOKUP(B932,'Admin Fees.'!$A$1:$C$46,2,FALSE)</f>
        <v>1.4999999999999999E-2</v>
      </c>
      <c r="D932" s="896">
        <f t="shared" si="84"/>
        <v>315883.61999999994</v>
      </c>
      <c r="E932" s="882">
        <f t="shared" si="84"/>
        <v>28357.880000000008</v>
      </c>
      <c r="F932" s="882">
        <f t="shared" si="84"/>
        <v>0</v>
      </c>
      <c r="G932" s="882">
        <f t="shared" si="84"/>
        <v>0</v>
      </c>
      <c r="H932" s="882">
        <f t="shared" si="84"/>
        <v>0</v>
      </c>
      <c r="I932" s="1445">
        <f t="shared" si="84"/>
        <v>0</v>
      </c>
      <c r="J932" s="1446">
        <f t="shared" si="84"/>
        <v>0</v>
      </c>
      <c r="K932" s="882">
        <f t="shared" si="84"/>
        <v>0</v>
      </c>
      <c r="L932" s="882">
        <f t="shared" si="84"/>
        <v>0</v>
      </c>
      <c r="M932" s="882">
        <f t="shared" si="84"/>
        <v>0</v>
      </c>
      <c r="N932" s="882">
        <f t="shared" si="84"/>
        <v>0</v>
      </c>
      <c r="O932" s="882">
        <f t="shared" si="84"/>
        <v>0</v>
      </c>
      <c r="P932" s="882">
        <f t="shared" si="84"/>
        <v>0</v>
      </c>
      <c r="Q932" s="882">
        <f t="shared" si="84"/>
        <v>0</v>
      </c>
    </row>
    <row r="933" spans="1:17" x14ac:dyDescent="0.2">
      <c r="A933" s="26"/>
      <c r="B933" s="894" t="s">
        <v>66</v>
      </c>
      <c r="C933" s="141">
        <f>VLOOKUP(B933,'Admin Fees.'!$A$1:$C$46,2,FALSE)</f>
        <v>0.01</v>
      </c>
      <c r="D933" s="896">
        <f t="shared" si="84"/>
        <v>138373.07</v>
      </c>
      <c r="E933" s="882">
        <f t="shared" si="84"/>
        <v>565144.49</v>
      </c>
      <c r="F933" s="882">
        <f t="shared" si="84"/>
        <v>838048.27</v>
      </c>
      <c r="G933" s="882">
        <f t="shared" si="84"/>
        <v>974635.64</v>
      </c>
      <c r="H933" s="882">
        <f t="shared" si="84"/>
        <v>664470.87000000011</v>
      </c>
      <c r="I933" s="1445">
        <f t="shared" si="84"/>
        <v>0</v>
      </c>
      <c r="J933" s="1446">
        <f t="shared" si="84"/>
        <v>0</v>
      </c>
      <c r="K933" s="882">
        <f t="shared" si="84"/>
        <v>0</v>
      </c>
      <c r="L933" s="882">
        <f t="shared" si="84"/>
        <v>0</v>
      </c>
      <c r="M933" s="882">
        <f t="shared" si="84"/>
        <v>0</v>
      </c>
      <c r="N933" s="882">
        <f t="shared" si="84"/>
        <v>0</v>
      </c>
      <c r="O933" s="882">
        <f t="shared" si="84"/>
        <v>0</v>
      </c>
      <c r="P933" s="882">
        <f t="shared" si="84"/>
        <v>0</v>
      </c>
      <c r="Q933" s="882">
        <f t="shared" si="84"/>
        <v>0</v>
      </c>
    </row>
    <row r="934" spans="1:17" x14ac:dyDescent="0.2">
      <c r="A934" s="26"/>
      <c r="B934" s="894" t="s">
        <v>258</v>
      </c>
      <c r="C934" s="141">
        <f>VLOOKUP(B934,'Admin Fees.'!$A$1:$C$46,2,FALSE)</f>
        <v>0.01</v>
      </c>
      <c r="D934" s="896">
        <f t="shared" si="84"/>
        <v>0</v>
      </c>
      <c r="E934" s="882">
        <f t="shared" si="84"/>
        <v>0</v>
      </c>
      <c r="F934" s="882">
        <f t="shared" si="84"/>
        <v>0</v>
      </c>
      <c r="G934" s="882">
        <f t="shared" si="84"/>
        <v>0</v>
      </c>
      <c r="H934" s="882">
        <f t="shared" si="84"/>
        <v>263270.88999999996</v>
      </c>
      <c r="I934" s="1445">
        <f t="shared" si="84"/>
        <v>792534.82</v>
      </c>
      <c r="J934" s="1446">
        <f t="shared" si="84"/>
        <v>177070.02000000002</v>
      </c>
      <c r="K934" s="882">
        <f t="shared" si="84"/>
        <v>301682.43</v>
      </c>
      <c r="L934" s="882">
        <f t="shared" si="84"/>
        <v>2390.4452700000006</v>
      </c>
      <c r="M934" s="882">
        <f t="shared" si="84"/>
        <v>124612.41</v>
      </c>
      <c r="N934" s="882">
        <f t="shared" si="84"/>
        <v>1246.1241</v>
      </c>
      <c r="O934" s="882">
        <f t="shared" si="84"/>
        <v>177070.02000000002</v>
      </c>
      <c r="P934" s="882">
        <f t="shared" si="84"/>
        <v>2390.4452700000006</v>
      </c>
      <c r="Q934" s="882">
        <f t="shared" si="84"/>
        <v>3636.5693700000006</v>
      </c>
    </row>
    <row r="935" spans="1:17" x14ac:dyDescent="0.2">
      <c r="A935" s="26"/>
      <c r="B935" s="894" t="s">
        <v>23</v>
      </c>
      <c r="C935" s="141">
        <f>VLOOKUP(B935,'Admin Fees.'!$A$1:$C$46,2,FALSE)</f>
        <v>1.4999999999999999E-2</v>
      </c>
      <c r="D935" s="896">
        <f t="shared" si="84"/>
        <v>375942.14006395999</v>
      </c>
      <c r="E935" s="882">
        <f t="shared" si="84"/>
        <v>389516.50004955003</v>
      </c>
      <c r="F935" s="882">
        <f t="shared" si="84"/>
        <v>407233.64006090001</v>
      </c>
      <c r="G935" s="882">
        <f t="shared" si="84"/>
        <v>177752.27000660001</v>
      </c>
      <c r="H935" s="882">
        <f t="shared" si="84"/>
        <v>0</v>
      </c>
      <c r="I935" s="1445">
        <f t="shared" si="84"/>
        <v>0</v>
      </c>
      <c r="J935" s="1446">
        <f t="shared" si="84"/>
        <v>0</v>
      </c>
      <c r="K935" s="882">
        <f t="shared" si="84"/>
        <v>0</v>
      </c>
      <c r="L935" s="882">
        <f t="shared" si="84"/>
        <v>0</v>
      </c>
      <c r="M935" s="882">
        <f t="shared" si="84"/>
        <v>0</v>
      </c>
      <c r="N935" s="882">
        <f t="shared" si="84"/>
        <v>0</v>
      </c>
      <c r="O935" s="882">
        <f t="shared" si="84"/>
        <v>0</v>
      </c>
      <c r="P935" s="882">
        <f t="shared" si="84"/>
        <v>0</v>
      </c>
      <c r="Q935" s="882">
        <f t="shared" si="84"/>
        <v>0</v>
      </c>
    </row>
    <row r="936" spans="1:17" x14ac:dyDescent="0.2">
      <c r="A936" s="26"/>
      <c r="B936" s="894" t="s">
        <v>230</v>
      </c>
      <c r="C936" s="141">
        <f>VLOOKUP(B936,'Admin Fees.'!$A$1:$C$46,2,FALSE)</f>
        <v>0.01</v>
      </c>
      <c r="D936" s="896">
        <f t="shared" si="84"/>
        <v>0</v>
      </c>
      <c r="E936" s="882">
        <f t="shared" si="84"/>
        <v>0</v>
      </c>
      <c r="F936" s="882">
        <f t="shared" si="84"/>
        <v>0</v>
      </c>
      <c r="G936" s="882">
        <f t="shared" si="84"/>
        <v>242119.91</v>
      </c>
      <c r="H936" s="882">
        <f t="shared" si="84"/>
        <v>349327.79000000004</v>
      </c>
      <c r="I936" s="1445">
        <f t="shared" si="84"/>
        <v>355247.58</v>
      </c>
      <c r="J936" s="1446">
        <f t="shared" si="84"/>
        <v>66285.34</v>
      </c>
      <c r="K936" s="882">
        <f t="shared" si="84"/>
        <v>140211.88</v>
      </c>
      <c r="L936" s="882">
        <f t="shared" si="84"/>
        <v>894.85209000000009</v>
      </c>
      <c r="M936" s="882">
        <f t="shared" si="84"/>
        <v>73926.540000000008</v>
      </c>
      <c r="N936" s="882">
        <f t="shared" si="84"/>
        <v>739.26540000000011</v>
      </c>
      <c r="O936" s="882">
        <f t="shared" si="84"/>
        <v>66285.34</v>
      </c>
      <c r="P936" s="882">
        <f t="shared" si="84"/>
        <v>894.85209000000009</v>
      </c>
      <c r="Q936" s="882">
        <f t="shared" si="84"/>
        <v>1634.1174900000001</v>
      </c>
    </row>
    <row r="937" spans="1:17" x14ac:dyDescent="0.2">
      <c r="A937" s="26"/>
      <c r="B937" s="894" t="s">
        <v>26</v>
      </c>
      <c r="C937" s="141">
        <f>VLOOKUP(B937,'Admin Fees.'!$A$1:$C$46,2,FALSE)</f>
        <v>5.0000000000000001E-3</v>
      </c>
      <c r="D937" s="896">
        <f t="shared" si="84"/>
        <v>655577.01</v>
      </c>
      <c r="E937" s="882">
        <f t="shared" si="84"/>
        <v>141949.47999999992</v>
      </c>
      <c r="F937" s="882">
        <f t="shared" si="84"/>
        <v>0</v>
      </c>
      <c r="G937" s="882">
        <f t="shared" si="84"/>
        <v>0</v>
      </c>
      <c r="H937" s="882">
        <f t="shared" si="84"/>
        <v>0</v>
      </c>
      <c r="I937" s="1445">
        <f t="shared" si="84"/>
        <v>0</v>
      </c>
      <c r="J937" s="1446">
        <f t="shared" si="84"/>
        <v>0</v>
      </c>
      <c r="K937" s="882">
        <f t="shared" si="84"/>
        <v>0</v>
      </c>
      <c r="L937" s="882">
        <f t="shared" si="84"/>
        <v>0</v>
      </c>
      <c r="M937" s="882">
        <f t="shared" si="84"/>
        <v>0</v>
      </c>
      <c r="N937" s="882">
        <f t="shared" si="84"/>
        <v>0</v>
      </c>
      <c r="O937" s="882">
        <f t="shared" si="84"/>
        <v>0</v>
      </c>
      <c r="P937" s="882">
        <f t="shared" si="84"/>
        <v>0</v>
      </c>
      <c r="Q937" s="882">
        <f t="shared" si="84"/>
        <v>0</v>
      </c>
    </row>
    <row r="938" spans="1:17" x14ac:dyDescent="0.2">
      <c r="A938" s="26"/>
      <c r="B938" s="894" t="s">
        <v>81</v>
      </c>
      <c r="C938" s="141">
        <f>VLOOKUP(B938,'Admin Fees.'!$A$1:$C$46,2,FALSE)</f>
        <v>0.01</v>
      </c>
      <c r="D938" s="896">
        <f t="shared" si="84"/>
        <v>0</v>
      </c>
      <c r="E938" s="882">
        <f t="shared" si="84"/>
        <v>710922.51999999955</v>
      </c>
      <c r="F938" s="882">
        <f t="shared" si="84"/>
        <v>909756.40299999993</v>
      </c>
      <c r="G938" s="882">
        <f t="shared" si="84"/>
        <v>788952.72</v>
      </c>
      <c r="H938" s="882">
        <f t="shared" si="84"/>
        <v>1269937.55</v>
      </c>
      <c r="I938" s="1445">
        <f t="shared" si="84"/>
        <v>514012.82019912009</v>
      </c>
      <c r="J938" s="1446">
        <f t="shared" si="84"/>
        <v>0</v>
      </c>
      <c r="K938" s="882">
        <f t="shared" si="84"/>
        <v>0</v>
      </c>
      <c r="L938" s="882">
        <f t="shared" si="84"/>
        <v>0</v>
      </c>
      <c r="M938" s="882">
        <f t="shared" si="84"/>
        <v>0</v>
      </c>
      <c r="N938" s="882">
        <f t="shared" si="84"/>
        <v>0</v>
      </c>
      <c r="O938" s="882">
        <f t="shared" si="84"/>
        <v>0</v>
      </c>
      <c r="P938" s="882">
        <f t="shared" si="84"/>
        <v>0</v>
      </c>
      <c r="Q938" s="882">
        <f t="shared" si="84"/>
        <v>0</v>
      </c>
    </row>
    <row r="939" spans="1:17" x14ac:dyDescent="0.2">
      <c r="A939" s="26"/>
      <c r="B939" s="894" t="s">
        <v>278</v>
      </c>
      <c r="C939" s="141">
        <f>VLOOKUP(B939,'Admin Fees.'!$A$1:$C$46,2,FALSE)</f>
        <v>0.01</v>
      </c>
      <c r="D939" s="896">
        <f t="shared" ref="D939:Q949" si="85">SUMIF($B$1:$B$907,$B939,D$1:D$907)</f>
        <v>0</v>
      </c>
      <c r="E939" s="882">
        <f t="shared" si="85"/>
        <v>0</v>
      </c>
      <c r="F939" s="882">
        <f t="shared" si="85"/>
        <v>0</v>
      </c>
      <c r="G939" s="882">
        <f t="shared" si="85"/>
        <v>0</v>
      </c>
      <c r="H939" s="882">
        <f t="shared" si="85"/>
        <v>0</v>
      </c>
      <c r="I939" s="1445">
        <f t="shared" si="85"/>
        <v>1938706.3100411654</v>
      </c>
      <c r="J939" s="1446">
        <f t="shared" si="85"/>
        <v>479747.05</v>
      </c>
      <c r="K939" s="882">
        <f t="shared" si="85"/>
        <v>1072585.44</v>
      </c>
      <c r="L939" s="882">
        <f t="shared" si="85"/>
        <v>6476.5851750000011</v>
      </c>
      <c r="M939" s="882">
        <f t="shared" si="85"/>
        <v>592838.39</v>
      </c>
      <c r="N939" s="882">
        <f t="shared" si="85"/>
        <v>5928.3839000000016</v>
      </c>
      <c r="O939" s="882">
        <f t="shared" si="85"/>
        <v>479747.05</v>
      </c>
      <c r="P939" s="882">
        <f t="shared" si="85"/>
        <v>6476.5851750000011</v>
      </c>
      <c r="Q939" s="882">
        <f t="shared" si="85"/>
        <v>12404.969075000003</v>
      </c>
    </row>
    <row r="940" spans="1:17" x14ac:dyDescent="0.2">
      <c r="A940" s="26"/>
      <c r="B940" s="894" t="s">
        <v>27</v>
      </c>
      <c r="C940" s="141">
        <f>VLOOKUP(B940,'Admin Fees.'!$A$1:$C$46,2,FALSE)</f>
        <v>5.0000000000000001E-3</v>
      </c>
      <c r="D940" s="896">
        <f t="shared" si="85"/>
        <v>1408392.9000000001</v>
      </c>
      <c r="E940" s="882">
        <f t="shared" si="85"/>
        <v>534491.90500000003</v>
      </c>
      <c r="F940" s="882">
        <f t="shared" si="85"/>
        <v>0</v>
      </c>
      <c r="G940" s="882">
        <f t="shared" si="85"/>
        <v>0</v>
      </c>
      <c r="H940" s="882">
        <f t="shared" si="85"/>
        <v>0</v>
      </c>
      <c r="I940" s="1445">
        <f t="shared" si="85"/>
        <v>0</v>
      </c>
      <c r="J940" s="1446">
        <f t="shared" si="85"/>
        <v>0</v>
      </c>
      <c r="K940" s="882">
        <f t="shared" si="85"/>
        <v>0</v>
      </c>
      <c r="L940" s="882">
        <f t="shared" si="85"/>
        <v>0</v>
      </c>
      <c r="M940" s="882">
        <f t="shared" si="85"/>
        <v>0</v>
      </c>
      <c r="N940" s="882">
        <f t="shared" si="85"/>
        <v>0</v>
      </c>
      <c r="O940" s="882">
        <f t="shared" si="85"/>
        <v>0</v>
      </c>
      <c r="P940" s="882">
        <f t="shared" si="85"/>
        <v>0</v>
      </c>
      <c r="Q940" s="882">
        <f t="shared" si="85"/>
        <v>0</v>
      </c>
    </row>
    <row r="941" spans="1:17" x14ac:dyDescent="0.2">
      <c r="A941" s="26"/>
      <c r="B941" s="894" t="s">
        <v>82</v>
      </c>
      <c r="C941" s="141">
        <f>VLOOKUP(B941,'Admin Fees.'!$A$1:$C$46,2,FALSE)</f>
        <v>0.01</v>
      </c>
      <c r="D941" s="896">
        <f t="shared" si="85"/>
        <v>0</v>
      </c>
      <c r="E941" s="882">
        <f t="shared" si="85"/>
        <v>844629.91810329934</v>
      </c>
      <c r="F941" s="882">
        <f t="shared" si="85"/>
        <v>1413941.5499999998</v>
      </c>
      <c r="G941" s="882">
        <f t="shared" si="85"/>
        <v>1362011.0050000001</v>
      </c>
      <c r="H941" s="882">
        <f t="shared" si="85"/>
        <v>1013393.951</v>
      </c>
      <c r="I941" s="1445">
        <f t="shared" si="85"/>
        <v>450676.65</v>
      </c>
      <c r="J941" s="1446">
        <f t="shared" si="85"/>
        <v>0</v>
      </c>
      <c r="K941" s="882">
        <f t="shared" si="85"/>
        <v>0</v>
      </c>
      <c r="L941" s="882">
        <f t="shared" si="85"/>
        <v>0</v>
      </c>
      <c r="M941" s="882">
        <f t="shared" si="85"/>
        <v>0</v>
      </c>
      <c r="N941" s="882">
        <f t="shared" si="85"/>
        <v>0</v>
      </c>
      <c r="O941" s="882">
        <f t="shared" si="85"/>
        <v>0</v>
      </c>
      <c r="P941" s="882">
        <f t="shared" si="85"/>
        <v>0</v>
      </c>
      <c r="Q941" s="882">
        <f t="shared" si="85"/>
        <v>0</v>
      </c>
    </row>
    <row r="942" spans="1:17" x14ac:dyDescent="0.2">
      <c r="A942" s="26"/>
      <c r="B942" s="894" t="s">
        <v>285</v>
      </c>
      <c r="C942" s="141">
        <f>VLOOKUP(B942,'Admin Fees.'!$A$1:$C$46,2,FALSE)</f>
        <v>0.01</v>
      </c>
      <c r="D942" s="896">
        <f t="shared" si="85"/>
        <v>0</v>
      </c>
      <c r="E942" s="882">
        <f t="shared" si="85"/>
        <v>0</v>
      </c>
      <c r="F942" s="882">
        <f t="shared" si="85"/>
        <v>0</v>
      </c>
      <c r="G942" s="882">
        <f t="shared" si="85"/>
        <v>0</v>
      </c>
      <c r="H942" s="882">
        <f t="shared" si="85"/>
        <v>0</v>
      </c>
      <c r="I942" s="1445">
        <f t="shared" si="85"/>
        <v>627827.32600000012</v>
      </c>
      <c r="J942" s="1446">
        <f t="shared" si="85"/>
        <v>120799.66</v>
      </c>
      <c r="K942" s="882">
        <f t="shared" si="85"/>
        <v>322255.77600000001</v>
      </c>
      <c r="L942" s="882">
        <f t="shared" si="85"/>
        <v>1630.7954100000006</v>
      </c>
      <c r="M942" s="882">
        <f t="shared" si="85"/>
        <v>201456.11600000001</v>
      </c>
      <c r="N942" s="882">
        <f t="shared" si="85"/>
        <v>2014.5611600000002</v>
      </c>
      <c r="O942" s="882">
        <f t="shared" si="85"/>
        <v>120799.66</v>
      </c>
      <c r="P942" s="882">
        <f t="shared" si="85"/>
        <v>1630.7954100000006</v>
      </c>
      <c r="Q942" s="882">
        <f t="shared" si="85"/>
        <v>3645.3565699999999</v>
      </c>
    </row>
    <row r="943" spans="1:17" x14ac:dyDescent="0.2">
      <c r="A943" s="26"/>
      <c r="B943" s="894" t="s">
        <v>24</v>
      </c>
      <c r="C943" s="141">
        <f>VLOOKUP(B943,'Admin Fees.'!$A$1:$C$46,2,FALSE)</f>
        <v>1.4999999999999999E-2</v>
      </c>
      <c r="D943" s="896">
        <f t="shared" si="85"/>
        <v>34119.899466666669</v>
      </c>
      <c r="E943" s="882">
        <f t="shared" si="85"/>
        <v>15666.142422222223</v>
      </c>
      <c r="F943" s="882">
        <f t="shared" si="85"/>
        <v>17962.601866666668</v>
      </c>
      <c r="G943" s="882">
        <f t="shared" si="85"/>
        <v>94168.7</v>
      </c>
      <c r="H943" s="882">
        <f t="shared" si="85"/>
        <v>0</v>
      </c>
      <c r="I943" s="1445">
        <f t="shared" si="85"/>
        <v>0</v>
      </c>
      <c r="J943" s="1446">
        <f t="shared" si="85"/>
        <v>0</v>
      </c>
      <c r="K943" s="882">
        <f t="shared" si="85"/>
        <v>0</v>
      </c>
      <c r="L943" s="882">
        <f t="shared" si="85"/>
        <v>0</v>
      </c>
      <c r="M943" s="882">
        <f t="shared" si="85"/>
        <v>0</v>
      </c>
      <c r="N943" s="882">
        <f t="shared" si="85"/>
        <v>0</v>
      </c>
      <c r="O943" s="882">
        <f t="shared" si="85"/>
        <v>0</v>
      </c>
      <c r="P943" s="882">
        <f t="shared" si="85"/>
        <v>0</v>
      </c>
      <c r="Q943" s="882">
        <f t="shared" si="85"/>
        <v>0</v>
      </c>
    </row>
    <row r="944" spans="1:17" x14ac:dyDescent="0.2">
      <c r="A944" s="26"/>
      <c r="B944" s="894" t="s">
        <v>221</v>
      </c>
      <c r="C944" s="141">
        <f>VLOOKUP(B944,'Admin Fees.'!$A$1:$C$46,2,FALSE)</f>
        <v>0.01</v>
      </c>
      <c r="D944" s="896">
        <f t="shared" si="85"/>
        <v>0</v>
      </c>
      <c r="E944" s="882">
        <f t="shared" si="85"/>
        <v>0</v>
      </c>
      <c r="F944" s="882">
        <f t="shared" si="85"/>
        <v>0</v>
      </c>
      <c r="G944" s="882">
        <f t="shared" si="85"/>
        <v>116363.00333333334</v>
      </c>
      <c r="H944" s="882">
        <f t="shared" si="85"/>
        <v>106416.83800000002</v>
      </c>
      <c r="I944" s="1445">
        <f t="shared" si="85"/>
        <v>87446.093999999997</v>
      </c>
      <c r="J944" s="1446">
        <f t="shared" si="85"/>
        <v>0</v>
      </c>
      <c r="K944" s="882">
        <f t="shared" si="85"/>
        <v>29397.434000000005</v>
      </c>
      <c r="L944" s="882">
        <f t="shared" si="85"/>
        <v>0</v>
      </c>
      <c r="M944" s="882">
        <f t="shared" si="85"/>
        <v>29397.434000000005</v>
      </c>
      <c r="N944" s="882">
        <f t="shared" si="85"/>
        <v>293.9743400000001</v>
      </c>
      <c r="O944" s="882">
        <f t="shared" si="85"/>
        <v>0</v>
      </c>
      <c r="P944" s="882">
        <f t="shared" si="85"/>
        <v>0</v>
      </c>
      <c r="Q944" s="882">
        <f t="shared" si="85"/>
        <v>293.9743400000001</v>
      </c>
    </row>
    <row r="945" spans="1:17" x14ac:dyDescent="0.2">
      <c r="A945" s="26"/>
      <c r="B945" s="894" t="s">
        <v>240</v>
      </c>
      <c r="C945" s="141">
        <f>VLOOKUP(B945,'Admin Fees.'!$A$1:$C$46,2,FALSE)</f>
        <v>0.01</v>
      </c>
      <c r="D945" s="896">
        <f t="shared" si="85"/>
        <v>0</v>
      </c>
      <c r="E945" s="882">
        <f t="shared" si="85"/>
        <v>0</v>
      </c>
      <c r="F945" s="882">
        <f t="shared" si="85"/>
        <v>0</v>
      </c>
      <c r="G945" s="882">
        <f t="shared" si="85"/>
        <v>0</v>
      </c>
      <c r="H945" s="882">
        <f t="shared" si="85"/>
        <v>0</v>
      </c>
      <c r="I945" s="1445">
        <f t="shared" si="85"/>
        <v>0</v>
      </c>
      <c r="J945" s="1446">
        <f t="shared" si="85"/>
        <v>0</v>
      </c>
      <c r="K945" s="882">
        <f t="shared" si="85"/>
        <v>0</v>
      </c>
      <c r="L945" s="882">
        <f t="shared" si="85"/>
        <v>0</v>
      </c>
      <c r="M945" s="882">
        <f t="shared" si="85"/>
        <v>0</v>
      </c>
      <c r="N945" s="882">
        <f t="shared" si="85"/>
        <v>0</v>
      </c>
      <c r="O945" s="882">
        <f t="shared" si="85"/>
        <v>0</v>
      </c>
      <c r="P945" s="882">
        <f t="shared" si="85"/>
        <v>0</v>
      </c>
      <c r="Q945" s="882">
        <f t="shared" si="85"/>
        <v>0</v>
      </c>
    </row>
    <row r="946" spans="1:17" x14ac:dyDescent="0.2">
      <c r="A946" s="26"/>
      <c r="B946" s="894" t="s">
        <v>25</v>
      </c>
      <c r="C946" s="141">
        <f>VLOOKUP(B946,'Admin Fees.'!$A$1:$C$46,2,FALSE)</f>
        <v>0.02</v>
      </c>
      <c r="D946" s="896">
        <f t="shared" si="85"/>
        <v>3842.2000000000003</v>
      </c>
      <c r="E946" s="882">
        <f t="shared" si="85"/>
        <v>0</v>
      </c>
      <c r="F946" s="882">
        <f t="shared" si="85"/>
        <v>0</v>
      </c>
      <c r="G946" s="882">
        <f t="shared" si="85"/>
        <v>0</v>
      </c>
      <c r="H946" s="882">
        <f t="shared" si="85"/>
        <v>0</v>
      </c>
      <c r="I946" s="1445">
        <f t="shared" si="85"/>
        <v>0</v>
      </c>
      <c r="J946" s="1446">
        <f t="shared" si="85"/>
        <v>0</v>
      </c>
      <c r="K946" s="882">
        <f t="shared" si="85"/>
        <v>0</v>
      </c>
      <c r="L946" s="882">
        <f t="shared" si="85"/>
        <v>0</v>
      </c>
      <c r="M946" s="882">
        <f t="shared" si="85"/>
        <v>0</v>
      </c>
      <c r="N946" s="882">
        <f t="shared" si="85"/>
        <v>0</v>
      </c>
      <c r="O946" s="882">
        <f t="shared" si="85"/>
        <v>0</v>
      </c>
      <c r="P946" s="882">
        <f t="shared" si="85"/>
        <v>0</v>
      </c>
      <c r="Q946" s="882">
        <f t="shared" si="85"/>
        <v>0</v>
      </c>
    </row>
    <row r="947" spans="1:17" x14ac:dyDescent="0.2">
      <c r="A947" s="26"/>
      <c r="B947" s="894" t="s">
        <v>286</v>
      </c>
      <c r="C947" s="141">
        <f>VLOOKUP(B947,'Admin Fees.'!$A$1:$C$46,2,FALSE)</f>
        <v>0.01</v>
      </c>
      <c r="D947" s="896">
        <f t="shared" si="85"/>
        <v>0</v>
      </c>
      <c r="E947" s="882">
        <f t="shared" si="85"/>
        <v>0</v>
      </c>
      <c r="F947" s="882">
        <f t="shared" si="85"/>
        <v>0</v>
      </c>
      <c r="G947" s="882">
        <f t="shared" si="85"/>
        <v>0</v>
      </c>
      <c r="H947" s="882">
        <f t="shared" si="85"/>
        <v>0</v>
      </c>
      <c r="I947" s="1445">
        <f t="shared" si="85"/>
        <v>176080.56000000003</v>
      </c>
      <c r="J947" s="1446">
        <f t="shared" si="85"/>
        <v>95505.310000000012</v>
      </c>
      <c r="K947" s="882">
        <f t="shared" si="85"/>
        <v>183126.69999999998</v>
      </c>
      <c r="L947" s="882">
        <f t="shared" si="85"/>
        <v>1289.3216849999999</v>
      </c>
      <c r="M947" s="882">
        <f t="shared" si="85"/>
        <v>87621.390000000014</v>
      </c>
      <c r="N947" s="882">
        <f t="shared" si="85"/>
        <v>876.21389999999997</v>
      </c>
      <c r="O947" s="882">
        <f t="shared" si="85"/>
        <v>95505.310000000012</v>
      </c>
      <c r="P947" s="882">
        <f t="shared" si="85"/>
        <v>1289.3216849999999</v>
      </c>
      <c r="Q947" s="882">
        <f t="shared" si="85"/>
        <v>2165.5355850000001</v>
      </c>
    </row>
    <row r="948" spans="1:17" x14ac:dyDescent="0.2">
      <c r="A948" s="26"/>
      <c r="B948" s="894" t="s">
        <v>306</v>
      </c>
      <c r="C948" s="141">
        <f>VLOOKUP(B948,'Admin Fees.'!$A$1:$C$46,2,FALSE)</f>
        <v>1.35E-2</v>
      </c>
      <c r="D948" s="896">
        <f t="shared" si="85"/>
        <v>0</v>
      </c>
      <c r="E948" s="882">
        <f t="shared" si="85"/>
        <v>0</v>
      </c>
      <c r="F948" s="882">
        <f t="shared" si="85"/>
        <v>0</v>
      </c>
      <c r="G948" s="882">
        <f t="shared" si="85"/>
        <v>0</v>
      </c>
      <c r="H948" s="882">
        <f t="shared" si="85"/>
        <v>0</v>
      </c>
      <c r="I948" s="1445">
        <f t="shared" si="85"/>
        <v>0</v>
      </c>
      <c r="J948" s="1446">
        <f t="shared" si="85"/>
        <v>665745.47</v>
      </c>
      <c r="K948" s="882">
        <f t="shared" si="85"/>
        <v>1536463.9300000002</v>
      </c>
      <c r="L948" s="882">
        <f t="shared" si="85"/>
        <v>8987.5638450000006</v>
      </c>
      <c r="M948" s="882">
        <f t="shared" si="85"/>
        <v>870718.46</v>
      </c>
      <c r="N948" s="882">
        <f t="shared" si="85"/>
        <v>11754.699209999999</v>
      </c>
      <c r="O948" s="882">
        <f t="shared" si="85"/>
        <v>665745.47</v>
      </c>
      <c r="P948" s="882">
        <f t="shared" si="85"/>
        <v>8987.5638450000006</v>
      </c>
      <c r="Q948" s="882">
        <f t="shared" si="85"/>
        <v>20742.263055000003</v>
      </c>
    </row>
    <row r="949" spans="1:17" x14ac:dyDescent="0.2">
      <c r="A949" s="26"/>
      <c r="B949" s="894" t="s">
        <v>316</v>
      </c>
      <c r="C949" s="141">
        <f>VLOOKUP(B949,'Admin Fees.'!$A$1:$C$46,2,FALSE)</f>
        <v>0.01</v>
      </c>
      <c r="D949" s="896">
        <f t="shared" si="85"/>
        <v>0</v>
      </c>
      <c r="E949" s="882">
        <f t="shared" si="85"/>
        <v>0</v>
      </c>
      <c r="F949" s="882">
        <f t="shared" si="85"/>
        <v>0</v>
      </c>
      <c r="G949" s="882">
        <f t="shared" si="85"/>
        <v>0</v>
      </c>
      <c r="H949" s="882">
        <f t="shared" si="85"/>
        <v>0</v>
      </c>
      <c r="I949" s="1445">
        <f t="shared" si="85"/>
        <v>0</v>
      </c>
      <c r="J949" s="1446">
        <f t="shared" si="85"/>
        <v>1241</v>
      </c>
      <c r="K949" s="882">
        <f t="shared" si="85"/>
        <v>1241</v>
      </c>
      <c r="L949" s="882">
        <f t="shared" si="85"/>
        <v>16.753500000000003</v>
      </c>
      <c r="M949" s="882">
        <f t="shared" si="85"/>
        <v>0</v>
      </c>
      <c r="N949" s="882">
        <f t="shared" si="85"/>
        <v>0</v>
      </c>
      <c r="O949" s="882">
        <f t="shared" si="85"/>
        <v>1241</v>
      </c>
      <c r="P949" s="882">
        <f t="shared" si="85"/>
        <v>16.753500000000003</v>
      </c>
      <c r="Q949" s="882">
        <f t="shared" si="85"/>
        <v>16.753500000000003</v>
      </c>
    </row>
    <row r="951" spans="1:17" x14ac:dyDescent="0.2">
      <c r="D951" s="7"/>
      <c r="E951" s="7"/>
      <c r="F951" s="7"/>
      <c r="G951" s="7"/>
      <c r="H951" s="7"/>
      <c r="I951" s="7"/>
    </row>
  </sheetData>
  <sortState xmlns:xlrd2="http://schemas.microsoft.com/office/spreadsheetml/2017/richdata2" ref="A2:B907">
    <sortCondition ref="B2:B907"/>
    <sortCondition ref="A2:A907"/>
  </sortState>
  <mergeCells count="1">
    <mergeCell ref="A908:C90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8" fitToHeight="3" orientation="portrait" r:id="rId1"/>
  <headerFooter>
    <oddHeader>&amp;C&amp;"Arial,Bold"INSTITUION BY FRAMEWORK</oddHeader>
  </headerFooter>
  <rowBreaks count="1" manualBreakCount="1">
    <brk id="264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579"/>
  <sheetViews>
    <sheetView view="pageBreakPreview" zoomScaleNormal="100" zoomScaleSheetLayoutView="100" workbookViewId="0">
      <pane ySplit="1" topLeftCell="A539" activePane="bottomLeft" state="frozen"/>
      <selection pane="bottomLeft" activeCell="D568" sqref="D568"/>
    </sheetView>
  </sheetViews>
  <sheetFormatPr defaultRowHeight="12.75" x14ac:dyDescent="0.2"/>
  <cols>
    <col min="1" max="1" width="20.85546875" bestFit="1" customWidth="1"/>
    <col min="2" max="2" width="45.85546875" bestFit="1" customWidth="1"/>
    <col min="3" max="5" width="13.85546875" bestFit="1" customWidth="1"/>
    <col min="6" max="8" width="13.5703125" bestFit="1" customWidth="1"/>
    <col min="9" max="9" width="13.85546875" bestFit="1" customWidth="1"/>
    <col min="10" max="10" width="11.7109375" bestFit="1" customWidth="1"/>
  </cols>
  <sheetData>
    <row r="1" spans="1:10" ht="45.75" customHeight="1" thickBot="1" x14ac:dyDescent="0.25">
      <c r="A1" s="36" t="s">
        <v>2</v>
      </c>
      <c r="B1" s="33" t="s">
        <v>0</v>
      </c>
      <c r="C1" s="32" t="s">
        <v>50</v>
      </c>
      <c r="D1" s="33" t="s">
        <v>74</v>
      </c>
      <c r="E1" s="33" t="s">
        <v>91</v>
      </c>
      <c r="F1" s="33" t="s">
        <v>216</v>
      </c>
      <c r="G1" s="33" t="s">
        <v>236</v>
      </c>
      <c r="H1" s="37" t="s">
        <v>266</v>
      </c>
      <c r="I1" s="1443" t="s">
        <v>297</v>
      </c>
      <c r="J1" s="37" t="s">
        <v>301</v>
      </c>
    </row>
    <row r="2" spans="1:10" x14ac:dyDescent="0.2">
      <c r="A2" s="16" t="s">
        <v>166</v>
      </c>
      <c r="B2" s="17" t="s">
        <v>125</v>
      </c>
      <c r="C2" s="22">
        <f>SUMIFS('Inst. by Framework &amp; Suppliers'!$D$2:$D$5720,'Inst. by Framework &amp; Suppliers'!$C$2:$C$5720,$A2,'Inst. by Framework &amp; Suppliers'!$A$2:$A$5720,$B2)</f>
        <v>0</v>
      </c>
      <c r="D2" s="23">
        <f>SUMIFS('Inst. by Framework &amp; Suppliers'!$E$2:$E$5720,'Inst. by Framework &amp; Suppliers'!$C$2:$C$5720,$A2,'Inst. by Framework &amp; Suppliers'!$A$2:$A$5720,$B2)</f>
        <v>0</v>
      </c>
      <c r="E2" s="23">
        <f>SUMIFS('Inst. by Framework &amp; Suppliers'!F$2:F$5720,'Inst. by Framework &amp; Suppliers'!$C$2:$C$5720,'Institution by Supplier Totals'!$A$2:$A$5067,'Inst. by Framework &amp; Suppliers'!$A$2:$A$5720,'Institution by Supplier Totals'!$B2)</f>
        <v>0</v>
      </c>
      <c r="F2" s="23">
        <f>SUMIFS('Inst. by Framework &amp; Suppliers'!G$2:G$5720,'Inst. by Framework &amp; Suppliers'!$C$2:$C$5720,'Institution by Supplier Totals'!$A$2:$A$5067,'Inst. by Framework &amp; Suppliers'!$A$2:$A$5720,'Institution by Supplier Totals'!$B2)</f>
        <v>7214.43</v>
      </c>
      <c r="G2" s="23">
        <f>SUMIFS('Inst. by Framework &amp; Suppliers'!H$2:H$5720,'Inst. by Framework &amp; Suppliers'!$C$2:$C$5720,'Institution by Supplier Totals'!$A$2:$A$5067,'Inst. by Framework &amp; Suppliers'!$A$2:$A$5720,'Institution by Supplier Totals'!$B2)</f>
        <v>23355.93</v>
      </c>
      <c r="H2" s="14">
        <f>SUMIFS('Inst. by Framework &amp; Suppliers'!I$2:I$5720,'Inst. by Framework &amp; Suppliers'!$C$2:$C$5720,'Institution by Supplier Totals'!$A$2:$A$5067,'Inst. by Framework &amp; Suppliers'!$A$2:$A$5720,'Institution by Supplier Totals'!$B2)</f>
        <v>7175.2000000000007</v>
      </c>
      <c r="I2" s="23">
        <f>SUMIFS('Inst. by Framework &amp; Suppliers'!$J$2:$J$5720,'Inst. by Framework &amp; Suppliers'!$C$2:$C$5720,'Institution by Supplier Totals'!$A$2:$A$5067,'Inst. by Framework &amp; Suppliers'!$A$2:$A$5720,'Institution by Supplier Totals'!$B2)</f>
        <v>0</v>
      </c>
      <c r="J2" s="14">
        <f>SUMIFS('Inst. by Framework &amp; Suppliers'!$K$2:$K$5720,'Inst. by Framework &amp; Suppliers'!$C$2:$C$5720,'Institution by Supplier Totals'!$A$2:$A$5067,'Inst. by Framework &amp; Suppliers'!$A$2:$A$5720,'Institution by Supplier Totals'!$B2)</f>
        <v>0</v>
      </c>
    </row>
    <row r="3" spans="1:10" x14ac:dyDescent="0.2">
      <c r="A3" s="15" t="s">
        <v>166</v>
      </c>
      <c r="B3" s="13" t="s">
        <v>161</v>
      </c>
      <c r="C3" s="506">
        <f>SUMIFS('Inst. by Framework &amp; Suppliers'!$D$2:$D$5720,'Inst. by Framework &amp; Suppliers'!$C$2:$C$5720,$A3,'Inst. by Framework &amp; Suppliers'!$A$2:$A$5720,$B3)</f>
        <v>0</v>
      </c>
      <c r="D3" s="507">
        <f>SUMIFS('Inst. by Framework &amp; Suppliers'!$E$2:$E$5720,'Inst. by Framework &amp; Suppliers'!$C$2:$C$5720,$A3,'Inst. by Framework &amp; Suppliers'!$A$2:$A$5720,$B3)</f>
        <v>0</v>
      </c>
      <c r="E3" s="507">
        <f>SUMIFS('Inst. by Framework &amp; Suppliers'!F$2:F$5720,'Inst. by Framework &amp; Suppliers'!$C$2:$C$5720,'Institution by Supplier Totals'!$A$2:$A$5067,'Inst. by Framework &amp; Suppliers'!$A$2:$A$5720,'Institution by Supplier Totals'!$B3)</f>
        <v>0</v>
      </c>
      <c r="F3" s="882">
        <f>SUMIFS('Inst. by Framework &amp; Suppliers'!G$2:G$5720,'Inst. by Framework &amp; Suppliers'!$C$2:$C$5720,'Institution by Supplier Totals'!$A$2:$A$5067,'Inst. by Framework &amp; Suppliers'!$A$2:$A$5720,'Institution by Supplier Totals'!$B3)</f>
        <v>19592.080000000002</v>
      </c>
      <c r="G3" s="1444">
        <f>SUMIFS('Inst. by Framework &amp; Suppliers'!H$2:H$5720,'Inst. by Framework &amp; Suppliers'!$C$2:$C$5720,'Institution by Supplier Totals'!$A$2:$A$5067,'Inst. by Framework &amp; Suppliers'!$A$2:$A$5720,'Institution by Supplier Totals'!$B3)</f>
        <v>70888.12</v>
      </c>
      <c r="H3" s="1445">
        <f>SUMIFS('Inst. by Framework &amp; Suppliers'!I$2:I$5720,'Inst. by Framework &amp; Suppliers'!$C$2:$C$5720,'Institution by Supplier Totals'!$A$2:$A$5067,'Inst. by Framework &amp; Suppliers'!$A$2:$A$5720,'Institution by Supplier Totals'!$B3)</f>
        <v>21038.989999999998</v>
      </c>
      <c r="I3" s="24">
        <f>SUMIFS('Inst. by Framework &amp; Suppliers'!$J$2:$J$5720,'Inst. by Framework &amp; Suppliers'!$C$2:$C$5720,'Institution by Supplier Totals'!$A$2:$A$5067,'Inst. by Framework &amp; Suppliers'!$A$2:$A$5720,'Institution by Supplier Totals'!$B3)</f>
        <v>0</v>
      </c>
      <c r="J3" s="93">
        <f>SUMIFS('Inst. by Framework &amp; Suppliers'!$K$2:$K$5720,'Inst. by Framework &amp; Suppliers'!$C$2:$C$5720,'Institution by Supplier Totals'!$A$2:$A$5067,'Inst. by Framework &amp; Suppliers'!$A$2:$A$5720,'Institution by Supplier Totals'!$B3)</f>
        <v>0</v>
      </c>
    </row>
    <row r="4" spans="1:10" x14ac:dyDescent="0.2">
      <c r="A4" s="15" t="s">
        <v>166</v>
      </c>
      <c r="B4" s="13" t="s">
        <v>159</v>
      </c>
      <c r="C4" s="506">
        <f>SUMIFS('Inst. by Framework &amp; Suppliers'!$D$2:$D$5720,'Inst. by Framework &amp; Suppliers'!$C$2:$C$5720,$A4,'Inst. by Framework &amp; Suppliers'!$A$2:$A$5720,$B4)</f>
        <v>0</v>
      </c>
      <c r="D4" s="507">
        <f>SUMIFS('Inst. by Framework &amp; Suppliers'!$E$2:$E$5720,'Inst. by Framework &amp; Suppliers'!$C$2:$C$5720,$A4,'Inst. by Framework &amp; Suppliers'!$A$2:$A$5720,$B4)</f>
        <v>0</v>
      </c>
      <c r="E4" s="507">
        <f>SUMIFS('Inst. by Framework &amp; Suppliers'!F$2:F$5720,'Inst. by Framework &amp; Suppliers'!$C$2:$C$5720,'Institution by Supplier Totals'!$A$2:$A$5067,'Inst. by Framework &amp; Suppliers'!$A$2:$A$5720,'Institution by Supplier Totals'!$B4)</f>
        <v>0</v>
      </c>
      <c r="F4" s="882">
        <f>SUMIFS('Inst. by Framework &amp; Suppliers'!G$2:G$5720,'Inst. by Framework &amp; Suppliers'!$C$2:$C$5720,'Institution by Supplier Totals'!$A$2:$A$5067,'Inst. by Framework &amp; Suppliers'!$A$2:$A$5720,'Institution by Supplier Totals'!$B4)</f>
        <v>12899.470000000001</v>
      </c>
      <c r="G4" s="1444">
        <f>SUMIFS('Inst. by Framework &amp; Suppliers'!H$2:H$5720,'Inst. by Framework &amp; Suppliers'!$C$2:$C$5720,'Institution by Supplier Totals'!$A$2:$A$5067,'Inst. by Framework &amp; Suppliers'!$A$2:$A$5720,'Institution by Supplier Totals'!$B4)</f>
        <v>30393.519999999997</v>
      </c>
      <c r="H4" s="1445">
        <f>SUMIFS('Inst. by Framework &amp; Suppliers'!I$2:I$5720,'Inst. by Framework &amp; Suppliers'!$C$2:$C$5720,'Institution by Supplier Totals'!$A$2:$A$5067,'Inst. by Framework &amp; Suppliers'!$A$2:$A$5720,'Institution by Supplier Totals'!$B4)</f>
        <v>8102.02</v>
      </c>
      <c r="I4" s="24">
        <f>SUMIFS('Inst. by Framework &amp; Suppliers'!$J$2:$J$5720,'Inst. by Framework &amp; Suppliers'!$C$2:$C$5720,'Institution by Supplier Totals'!$A$2:$A$5067,'Inst. by Framework &amp; Suppliers'!$A$2:$A$5720,'Institution by Supplier Totals'!$B4)</f>
        <v>0</v>
      </c>
      <c r="J4" s="93">
        <f>SUMIFS('Inst. by Framework &amp; Suppliers'!$K$2:$K$5720,'Inst. by Framework &amp; Suppliers'!$C$2:$C$5720,'Institution by Supplier Totals'!$A$2:$A$5067,'Inst. by Framework &amp; Suppliers'!$A$2:$A$5720,'Institution by Supplier Totals'!$B4)</f>
        <v>0</v>
      </c>
    </row>
    <row r="5" spans="1:10" x14ac:dyDescent="0.2">
      <c r="A5" s="15" t="s">
        <v>166</v>
      </c>
      <c r="B5" s="13" t="s">
        <v>149</v>
      </c>
      <c r="C5" s="506">
        <f>SUMIFS('Inst. by Framework &amp; Suppliers'!$D$2:$D$5720,'Inst. by Framework &amp; Suppliers'!$C$2:$C$5720,$A5,'Inst. by Framework &amp; Suppliers'!$A$2:$A$5720,$B5)</f>
        <v>0</v>
      </c>
      <c r="D5" s="507">
        <f>SUMIFS('Inst. by Framework &amp; Suppliers'!$E$2:$E$5720,'Inst. by Framework &amp; Suppliers'!$C$2:$C$5720,$A5,'Inst. by Framework &amp; Suppliers'!$A$2:$A$5720,$B5)</f>
        <v>0</v>
      </c>
      <c r="E5" s="507">
        <f>SUMIFS('Inst. by Framework &amp; Suppliers'!F$2:F$5720,'Inst. by Framework &amp; Suppliers'!$C$2:$C$5720,'Institution by Supplier Totals'!$A$2:$A$5067,'Inst. by Framework &amp; Suppliers'!$A$2:$A$5720,'Institution by Supplier Totals'!$B5)</f>
        <v>0</v>
      </c>
      <c r="F5" s="882">
        <f>SUMIFS('Inst. by Framework &amp; Suppliers'!G$2:G$5720,'Inst. by Framework &amp; Suppliers'!$C$2:$C$5720,'Institution by Supplier Totals'!$A$2:$A$5067,'Inst. by Framework &amp; Suppliers'!$A$2:$A$5720,'Institution by Supplier Totals'!$B5)</f>
        <v>13481.46</v>
      </c>
      <c r="G5" s="1444">
        <f>SUMIFS('Inst. by Framework &amp; Suppliers'!H$2:H$5720,'Inst. by Framework &amp; Suppliers'!$C$2:$C$5720,'Institution by Supplier Totals'!$A$2:$A$5067,'Inst. by Framework &amp; Suppliers'!$A$2:$A$5720,'Institution by Supplier Totals'!$B5)</f>
        <v>29117.550000000003</v>
      </c>
      <c r="H5" s="1445">
        <f>SUMIFS('Inst. by Framework &amp; Suppliers'!I$2:I$5720,'Inst. by Framework &amp; Suppliers'!$C$2:$C$5720,'Institution by Supplier Totals'!$A$2:$A$5067,'Inst. by Framework &amp; Suppliers'!$A$2:$A$5720,'Institution by Supplier Totals'!$B5)</f>
        <v>6831.8600000000006</v>
      </c>
      <c r="I5" s="24">
        <f>SUMIFS('Inst. by Framework &amp; Suppliers'!$J$2:$J$5720,'Inst. by Framework &amp; Suppliers'!$C$2:$C$5720,'Institution by Supplier Totals'!$A$2:$A$5067,'Inst. by Framework &amp; Suppliers'!$A$2:$A$5720,'Institution by Supplier Totals'!$B5)</f>
        <v>0</v>
      </c>
      <c r="J5" s="93">
        <f>SUMIFS('Inst. by Framework &amp; Suppliers'!$K$2:$K$5720,'Inst. by Framework &amp; Suppliers'!$C$2:$C$5720,'Institution by Supplier Totals'!$A$2:$A$5067,'Inst. by Framework &amp; Suppliers'!$A$2:$A$5720,'Institution by Supplier Totals'!$B5)</f>
        <v>0</v>
      </c>
    </row>
    <row r="6" spans="1:10" x14ac:dyDescent="0.2">
      <c r="A6" s="15" t="s">
        <v>166</v>
      </c>
      <c r="B6" s="13" t="s">
        <v>133</v>
      </c>
      <c r="C6" s="506">
        <f>SUMIFS('Inst. by Framework &amp; Suppliers'!$D$2:$D$5720,'Inst. by Framework &amp; Suppliers'!$C$2:$C$5720,$A6,'Inst. by Framework &amp; Suppliers'!$A$2:$A$5720,$B6)</f>
        <v>0</v>
      </c>
      <c r="D6" s="507">
        <f>SUMIFS('Inst. by Framework &amp; Suppliers'!$E$2:$E$5720,'Inst. by Framework &amp; Suppliers'!$C$2:$C$5720,$A6,'Inst. by Framework &amp; Suppliers'!$A$2:$A$5720,$B6)</f>
        <v>3985.2799999999997</v>
      </c>
      <c r="E6" s="507">
        <f>SUMIFS('Inst. by Framework &amp; Suppliers'!F$2:F$5720,'Inst. by Framework &amp; Suppliers'!$C$2:$C$5720,'Institution by Supplier Totals'!$A$2:$A$5067,'Inst. by Framework &amp; Suppliers'!$A$2:$A$5720,'Institution by Supplier Totals'!$B6)</f>
        <v>7751.42</v>
      </c>
      <c r="F6" s="882">
        <f>SUMIFS('Inst. by Framework &amp; Suppliers'!G$2:G$5720,'Inst. by Framework &amp; Suppliers'!$C$2:$C$5720,'Institution by Supplier Totals'!$A$2:$A$5067,'Inst. by Framework &amp; Suppliers'!$A$2:$A$5720,'Institution by Supplier Totals'!$B6)</f>
        <v>8267.93</v>
      </c>
      <c r="G6" s="1444">
        <f>SUMIFS('Inst. by Framework &amp; Suppliers'!H$2:H$5720,'Inst. by Framework &amp; Suppliers'!$C$2:$C$5720,'Institution by Supplier Totals'!$A$2:$A$5067,'Inst. by Framework &amp; Suppliers'!$A$2:$A$5720,'Institution by Supplier Totals'!$B6)</f>
        <v>9679.25</v>
      </c>
      <c r="H6" s="1445">
        <f>SUMIFS('Inst. by Framework &amp; Suppliers'!I$2:I$5720,'Inst. by Framework &amp; Suppliers'!$C$2:$C$5720,'Institution by Supplier Totals'!$A$2:$A$5067,'Inst. by Framework &amp; Suppliers'!$A$2:$A$5720,'Institution by Supplier Totals'!$B6)</f>
        <v>3297.05</v>
      </c>
      <c r="I6" s="24">
        <f>SUMIFS('Inst. by Framework &amp; Suppliers'!$J$2:$J$5720,'Inst. by Framework &amp; Suppliers'!$C$2:$C$5720,'Institution by Supplier Totals'!$A$2:$A$5067,'Inst. by Framework &amp; Suppliers'!$A$2:$A$5720,'Institution by Supplier Totals'!$B6)</f>
        <v>0</v>
      </c>
      <c r="J6" s="93">
        <f>SUMIFS('Inst. by Framework &amp; Suppliers'!$K$2:$K$5720,'Inst. by Framework &amp; Suppliers'!$C$2:$C$5720,'Institution by Supplier Totals'!$A$2:$A$5067,'Inst. by Framework &amp; Suppliers'!$A$2:$A$5720,'Institution by Supplier Totals'!$B6)</f>
        <v>0</v>
      </c>
    </row>
    <row r="7" spans="1:10" x14ac:dyDescent="0.2">
      <c r="A7" s="15" t="s">
        <v>166</v>
      </c>
      <c r="B7" s="13" t="s">
        <v>137</v>
      </c>
      <c r="C7" s="506">
        <f>SUMIFS('Inst. by Framework &amp; Suppliers'!$D$2:$D$5720,'Inst. by Framework &amp; Suppliers'!$C$2:$C$5720,$A7,'Inst. by Framework &amp; Suppliers'!$A$2:$A$5720,$B7)</f>
        <v>0</v>
      </c>
      <c r="D7" s="507">
        <f>SUMIFS('Inst. by Framework &amp; Suppliers'!$E$2:$E$5720,'Inst. by Framework &amp; Suppliers'!$C$2:$C$5720,$A7,'Inst. by Framework &amp; Suppliers'!$A$2:$A$5720,$B7)</f>
        <v>0</v>
      </c>
      <c r="E7" s="507">
        <f>SUMIFS('Inst. by Framework &amp; Suppliers'!F$2:F$5720,'Inst. by Framework &amp; Suppliers'!$C$2:$C$5720,'Institution by Supplier Totals'!$A$2:$A$5067,'Inst. by Framework &amp; Suppliers'!$A$2:$A$5720,'Institution by Supplier Totals'!$B7)</f>
        <v>0</v>
      </c>
      <c r="F7" s="882">
        <f>SUMIFS('Inst. by Framework &amp; Suppliers'!G$2:G$5720,'Inst. by Framework &amp; Suppliers'!$C$2:$C$5720,'Institution by Supplier Totals'!$A$2:$A$5067,'Inst. by Framework &amp; Suppliers'!$A$2:$A$5720,'Institution by Supplier Totals'!$B7)</f>
        <v>0</v>
      </c>
      <c r="G7" s="1444">
        <f>SUMIFS('Inst. by Framework &amp; Suppliers'!H$2:H$5720,'Inst. by Framework &amp; Suppliers'!$C$2:$C$5720,'Institution by Supplier Totals'!$A$2:$A$5067,'Inst. by Framework &amp; Suppliers'!$A$2:$A$5720,'Institution by Supplier Totals'!$B7)</f>
        <v>6246.78</v>
      </c>
      <c r="H7" s="1445">
        <f>SUMIFS('Inst. by Framework &amp; Suppliers'!I$2:I$5720,'Inst. by Framework &amp; Suppliers'!$C$2:$C$5720,'Institution by Supplier Totals'!$A$2:$A$5067,'Inst. by Framework &amp; Suppliers'!$A$2:$A$5720,'Institution by Supplier Totals'!$B7)</f>
        <v>6544.58</v>
      </c>
      <c r="I7" s="24">
        <f>SUMIFS('Inst. by Framework &amp; Suppliers'!$J$2:$J$5720,'Inst. by Framework &amp; Suppliers'!$C$2:$C$5720,'Institution by Supplier Totals'!$A$2:$A$5067,'Inst. by Framework &amp; Suppliers'!$A$2:$A$5720,'Institution by Supplier Totals'!$B7)</f>
        <v>0</v>
      </c>
      <c r="J7" s="93">
        <f>SUMIFS('Inst. by Framework &amp; Suppliers'!$K$2:$K$5720,'Inst. by Framework &amp; Suppliers'!$C$2:$C$5720,'Institution by Supplier Totals'!$A$2:$A$5067,'Inst. by Framework &amp; Suppliers'!$A$2:$A$5720,'Institution by Supplier Totals'!$B7)</f>
        <v>0</v>
      </c>
    </row>
    <row r="8" spans="1:10" x14ac:dyDescent="0.2">
      <c r="A8" s="15" t="s">
        <v>166</v>
      </c>
      <c r="B8" s="13" t="s">
        <v>138</v>
      </c>
      <c r="C8" s="506">
        <f>SUMIFS('Inst. by Framework &amp; Suppliers'!$D$2:$D$5720,'Inst. by Framework &amp; Suppliers'!$C$2:$C$5720,$A8,'Inst. by Framework &amp; Suppliers'!$A$2:$A$5720,$B8)</f>
        <v>0</v>
      </c>
      <c r="D8" s="507">
        <f>SUMIFS('Inst. by Framework &amp; Suppliers'!$E$2:$E$5720,'Inst. by Framework &amp; Suppliers'!$C$2:$C$5720,$A8,'Inst. by Framework &amp; Suppliers'!$A$2:$A$5720,$B8)</f>
        <v>0</v>
      </c>
      <c r="E8" s="507">
        <f>SUMIFS('Inst. by Framework &amp; Suppliers'!F$2:F$5720,'Inst. by Framework &amp; Suppliers'!$C$2:$C$5720,'Institution by Supplier Totals'!$A$2:$A$5067,'Inst. by Framework &amp; Suppliers'!$A$2:$A$5720,'Institution by Supplier Totals'!$B8)</f>
        <v>0</v>
      </c>
      <c r="F8" s="882">
        <f>SUMIFS('Inst. by Framework &amp; Suppliers'!G$2:G$5720,'Inst. by Framework &amp; Suppliers'!$C$2:$C$5720,'Institution by Supplier Totals'!$A$2:$A$5067,'Inst. by Framework &amp; Suppliers'!$A$2:$A$5720,'Institution by Supplier Totals'!$B8)</f>
        <v>16908.11</v>
      </c>
      <c r="G8" s="1444">
        <f>SUMIFS('Inst. by Framework &amp; Suppliers'!H$2:H$5720,'Inst. by Framework &amp; Suppliers'!$C$2:$C$5720,'Institution by Supplier Totals'!$A$2:$A$5067,'Inst. by Framework &amp; Suppliers'!$A$2:$A$5720,'Institution by Supplier Totals'!$B8)</f>
        <v>53812.170000000006</v>
      </c>
      <c r="H8" s="1445">
        <f>SUMIFS('Inst. by Framework &amp; Suppliers'!I$2:I$5720,'Inst. by Framework &amp; Suppliers'!$C$2:$C$5720,'Institution by Supplier Totals'!$A$2:$A$5067,'Inst. by Framework &amp; Suppliers'!$A$2:$A$5720,'Institution by Supplier Totals'!$B8)</f>
        <v>13274.06</v>
      </c>
      <c r="I8" s="24">
        <f>SUMIFS('Inst. by Framework &amp; Suppliers'!$J$2:$J$5720,'Inst. by Framework &amp; Suppliers'!$C$2:$C$5720,'Institution by Supplier Totals'!$A$2:$A$5067,'Inst. by Framework &amp; Suppliers'!$A$2:$A$5720,'Institution by Supplier Totals'!$B8)</f>
        <v>0</v>
      </c>
      <c r="J8" s="93">
        <f>SUMIFS('Inst. by Framework &amp; Suppliers'!$K$2:$K$5720,'Inst. by Framework &amp; Suppliers'!$C$2:$C$5720,'Institution by Supplier Totals'!$A$2:$A$5067,'Inst. by Framework &amp; Suppliers'!$A$2:$A$5720,'Institution by Supplier Totals'!$B8)</f>
        <v>0</v>
      </c>
    </row>
    <row r="9" spans="1:10" x14ac:dyDescent="0.2">
      <c r="A9" s="15" t="s">
        <v>166</v>
      </c>
      <c r="B9" s="13" t="s">
        <v>153</v>
      </c>
      <c r="C9" s="506">
        <f>SUMIFS('Inst. by Framework &amp; Suppliers'!$D$2:$D$5720,'Inst. by Framework &amp; Suppliers'!$C$2:$C$5720,$A9,'Inst. by Framework &amp; Suppliers'!$A$2:$A$5720,$B9)</f>
        <v>0</v>
      </c>
      <c r="D9" s="507">
        <f>SUMIFS('Inst. by Framework &amp; Suppliers'!$E$2:$E$5720,'Inst. by Framework &amp; Suppliers'!$C$2:$C$5720,$A9,'Inst. by Framework &amp; Suppliers'!$A$2:$A$5720,$B9)</f>
        <v>0</v>
      </c>
      <c r="E9" s="507">
        <f>SUMIFS('Inst. by Framework &amp; Suppliers'!F$2:F$5720,'Inst. by Framework &amp; Suppliers'!$C$2:$C$5720,'Institution by Supplier Totals'!$A$2:$A$5067,'Inst. by Framework &amp; Suppliers'!$A$2:$A$5720,'Institution by Supplier Totals'!$B9)</f>
        <v>0</v>
      </c>
      <c r="F9" s="882">
        <f>SUMIFS('Inst. by Framework &amp; Suppliers'!G$2:G$5720,'Inst. by Framework &amp; Suppliers'!$C$2:$C$5720,'Institution by Supplier Totals'!$A$2:$A$5067,'Inst. by Framework &amp; Suppliers'!$A$2:$A$5720,'Institution by Supplier Totals'!$B9)</f>
        <v>101255.11</v>
      </c>
      <c r="G9" s="1444">
        <f>SUMIFS('Inst. by Framework &amp; Suppliers'!H$2:H$5720,'Inst. by Framework &amp; Suppliers'!$C$2:$C$5720,'Institution by Supplier Totals'!$A$2:$A$5067,'Inst. by Framework &amp; Suppliers'!$A$2:$A$5720,'Institution by Supplier Totals'!$B9)</f>
        <v>0</v>
      </c>
      <c r="H9" s="1445">
        <f>SUMIFS('Inst. by Framework &amp; Suppliers'!I$2:I$5720,'Inst. by Framework &amp; Suppliers'!$C$2:$C$5720,'Institution by Supplier Totals'!$A$2:$A$5067,'Inst. by Framework &amp; Suppliers'!$A$2:$A$5720,'Institution by Supplier Totals'!$B9)</f>
        <v>0</v>
      </c>
      <c r="I9" s="24">
        <f>SUMIFS('Inst. by Framework &amp; Suppliers'!$J$2:$J$5720,'Inst. by Framework &amp; Suppliers'!$C$2:$C$5720,'Institution by Supplier Totals'!$A$2:$A$5067,'Inst. by Framework &amp; Suppliers'!$A$2:$A$5720,'Institution by Supplier Totals'!$B9)</f>
        <v>0</v>
      </c>
      <c r="J9" s="93">
        <f>SUMIFS('Inst. by Framework &amp; Suppliers'!$K$2:$K$5720,'Inst. by Framework &amp; Suppliers'!$C$2:$C$5720,'Institution by Supplier Totals'!$A$2:$A$5067,'Inst. by Framework &amp; Suppliers'!$A$2:$A$5720,'Institution by Supplier Totals'!$B9)</f>
        <v>0</v>
      </c>
    </row>
    <row r="10" spans="1:10" x14ac:dyDescent="0.2">
      <c r="A10" s="15" t="s">
        <v>166</v>
      </c>
      <c r="B10" s="13" t="s">
        <v>144</v>
      </c>
      <c r="C10" s="506">
        <f>SUMIFS('Inst. by Framework &amp; Suppliers'!$D$2:$D$5720,'Inst. by Framework &amp; Suppliers'!$C$2:$C$5720,$A10,'Inst. by Framework &amp; Suppliers'!$A$2:$A$5720,$B10)</f>
        <v>0</v>
      </c>
      <c r="D10" s="507">
        <f>SUMIFS('Inst. by Framework &amp; Suppliers'!$E$2:$E$5720,'Inst. by Framework &amp; Suppliers'!$C$2:$C$5720,$A10,'Inst. by Framework &amp; Suppliers'!$A$2:$A$5720,$B10)</f>
        <v>0</v>
      </c>
      <c r="E10" s="507">
        <f>SUMIFS('Inst. by Framework &amp; Suppliers'!F$2:F$5720,'Inst. by Framework &amp; Suppliers'!$C$2:$C$5720,'Institution by Supplier Totals'!$A$2:$A$5067,'Inst. by Framework &amp; Suppliers'!$A$2:$A$5720,'Institution by Supplier Totals'!$B10)</f>
        <v>0</v>
      </c>
      <c r="F10" s="882">
        <f>SUMIFS('Inst. by Framework &amp; Suppliers'!G$2:G$5720,'Inst. by Framework &amp; Suppliers'!$C$2:$C$5720,'Institution by Supplier Totals'!$A$2:$A$5067,'Inst. by Framework &amp; Suppliers'!$A$2:$A$5720,'Institution by Supplier Totals'!$B10)</f>
        <v>17906.48</v>
      </c>
      <c r="G10" s="1444">
        <f>SUMIFS('Inst. by Framework &amp; Suppliers'!H$2:H$5720,'Inst. by Framework &amp; Suppliers'!$C$2:$C$5720,'Institution by Supplier Totals'!$A$2:$A$5067,'Inst. by Framework &amp; Suppliers'!$A$2:$A$5720,'Institution by Supplier Totals'!$B10)</f>
        <v>63241.570000000007</v>
      </c>
      <c r="H10" s="1445">
        <f>SUMIFS('Inst. by Framework &amp; Suppliers'!I$2:I$5720,'Inst. by Framework &amp; Suppliers'!$C$2:$C$5720,'Institution by Supplier Totals'!$A$2:$A$5067,'Inst. by Framework &amp; Suppliers'!$A$2:$A$5720,'Institution by Supplier Totals'!$B10)</f>
        <v>6251.71</v>
      </c>
      <c r="I10" s="24">
        <f>SUMIFS('Inst. by Framework &amp; Suppliers'!$J$2:$J$5720,'Inst. by Framework &amp; Suppliers'!$C$2:$C$5720,'Institution by Supplier Totals'!$A$2:$A$5067,'Inst. by Framework &amp; Suppliers'!$A$2:$A$5720,'Institution by Supplier Totals'!$B10)</f>
        <v>0</v>
      </c>
      <c r="J10" s="93">
        <f>SUMIFS('Inst. by Framework &amp; Suppliers'!$K$2:$K$5720,'Inst. by Framework &amp; Suppliers'!$C$2:$C$5720,'Institution by Supplier Totals'!$A$2:$A$5067,'Inst. by Framework &amp; Suppliers'!$A$2:$A$5720,'Institution by Supplier Totals'!$B10)</f>
        <v>0</v>
      </c>
    </row>
    <row r="11" spans="1:10" x14ac:dyDescent="0.2">
      <c r="A11" s="15" t="s">
        <v>220</v>
      </c>
      <c r="B11" s="399" t="s">
        <v>126</v>
      </c>
      <c r="C11" s="506">
        <f>SUMIFS('Inst. by Framework &amp; Suppliers'!$D$2:$D$5720,'Inst. by Framework &amp; Suppliers'!$C$2:$C$5720,$A11,'Inst. by Framework &amp; Suppliers'!$A$2:$A$5720,$B11)</f>
        <v>26614.029999999995</v>
      </c>
      <c r="D11" s="507">
        <f>SUMIFS('Inst. by Framework &amp; Suppliers'!$E$2:$E$5720,'Inst. by Framework &amp; Suppliers'!$C$2:$C$5720,$A11,'Inst. by Framework &amp; Suppliers'!$A$2:$A$5720,$B11)</f>
        <v>70468.029999999955</v>
      </c>
      <c r="E11" s="507">
        <f>SUMIFS('Inst. by Framework &amp; Suppliers'!F$2:F$5720,'Inst. by Framework &amp; Suppliers'!$C$2:$C$5720,'Institution by Supplier Totals'!$A$2:$A$5067,'Inst. by Framework &amp; Suppliers'!$A$2:$A$5720,'Institution by Supplier Totals'!$B11)</f>
        <v>81385.16</v>
      </c>
      <c r="F11" s="882">
        <f>SUMIFS('Inst. by Framework &amp; Suppliers'!G$2:G$5720,'Inst. by Framework &amp; Suppliers'!$C$2:$C$5720,'Institution by Supplier Totals'!$A$2:$A$5067,'Inst. by Framework &amp; Suppliers'!$A$2:$A$5720,'Institution by Supplier Totals'!$B11)</f>
        <v>66391</v>
      </c>
      <c r="G11" s="1444">
        <f>SUMIFS('Inst. by Framework &amp; Suppliers'!H$2:H$5720,'Inst. by Framework &amp; Suppliers'!$C$2:$C$5720,'Institution by Supplier Totals'!$A$2:$A$5067,'Inst. by Framework &amp; Suppliers'!$A$2:$A$5720,'Institution by Supplier Totals'!$B11)</f>
        <v>64600</v>
      </c>
      <c r="H11" s="1445">
        <f>SUMIFS('Inst. by Framework &amp; Suppliers'!I$2:I$5720,'Inst. by Framework &amp; Suppliers'!$C$2:$C$5720,'Institution by Supplier Totals'!$A$2:$A$5067,'Inst. by Framework &amp; Suppliers'!$A$2:$A$5720,'Institution by Supplier Totals'!$B11)</f>
        <v>60824.480033934116</v>
      </c>
      <c r="I11" s="24">
        <f>SUMIFS('Inst. by Framework &amp; Suppliers'!$J$2:$J$5720,'Inst. by Framework &amp; Suppliers'!$C$2:$C$5720,'Institution by Supplier Totals'!$A$2:$A$5067,'Inst. by Framework &amp; Suppliers'!$A$2:$A$5720,'Institution by Supplier Totals'!$B11)</f>
        <v>7051</v>
      </c>
      <c r="J11" s="93">
        <f>SUMIFS('Inst. by Framework &amp; Suppliers'!$K$2:$K$5720,'Inst. by Framework &amp; Suppliers'!$C$2:$C$5720,'Institution by Supplier Totals'!$A$2:$A$5067,'Inst. by Framework &amp; Suppliers'!$A$2:$A$5720,'Institution by Supplier Totals'!$B11)</f>
        <v>17249</v>
      </c>
    </row>
    <row r="12" spans="1:10" x14ac:dyDescent="0.2">
      <c r="A12" s="15" t="s">
        <v>220</v>
      </c>
      <c r="B12" s="13" t="s">
        <v>161</v>
      </c>
      <c r="C12" s="506">
        <f>SUMIFS('Inst. by Framework &amp; Suppliers'!$D$2:$D$5720,'Inst. by Framework &amp; Suppliers'!$C$2:$C$5720,$A12,'Inst. by Framework &amp; Suppliers'!$A$2:$A$5720,$B12)</f>
        <v>51364.25</v>
      </c>
      <c r="D12" s="507">
        <f>SUMIFS('Inst. by Framework &amp; Suppliers'!$E$2:$E$5720,'Inst. by Framework &amp; Suppliers'!$C$2:$C$5720,$A12,'Inst. by Framework &amp; Suppliers'!$A$2:$A$5720,$B12)</f>
        <v>59812.67999999992</v>
      </c>
      <c r="E12" s="507">
        <f>SUMIFS('Inst. by Framework &amp; Suppliers'!F$2:F$5720,'Inst. by Framework &amp; Suppliers'!$C$2:$C$5720,'Institution by Supplier Totals'!$A$2:$A$5067,'Inst. by Framework &amp; Suppliers'!$A$2:$A$5720,'Institution by Supplier Totals'!$B12)</f>
        <v>0</v>
      </c>
      <c r="F12" s="882">
        <f>SUMIFS('Inst. by Framework &amp; Suppliers'!G$2:G$5720,'Inst. by Framework &amp; Suppliers'!$C$2:$C$5720,'Institution by Supplier Totals'!$A$2:$A$5067,'Inst. by Framework &amp; Suppliers'!$A$2:$A$5720,'Institution by Supplier Totals'!$B12)</f>
        <v>0</v>
      </c>
      <c r="G12" s="1444">
        <f>SUMIFS('Inst. by Framework &amp; Suppliers'!H$2:H$5720,'Inst. by Framework &amp; Suppliers'!$C$2:$C$5720,'Institution by Supplier Totals'!$A$2:$A$5067,'Inst. by Framework &amp; Suppliers'!$A$2:$A$5720,'Institution by Supplier Totals'!$B12)</f>
        <v>0</v>
      </c>
      <c r="H12" s="1445">
        <f>SUMIFS('Inst. by Framework &amp; Suppliers'!I$2:I$5720,'Inst. by Framework &amp; Suppliers'!$C$2:$C$5720,'Institution by Supplier Totals'!$A$2:$A$5067,'Inst. by Framework &amp; Suppliers'!$A$2:$A$5720,'Institution by Supplier Totals'!$B12)</f>
        <v>0</v>
      </c>
      <c r="I12" s="24">
        <f>SUMIFS('Inst. by Framework &amp; Suppliers'!$J$2:$J$5720,'Inst. by Framework &amp; Suppliers'!$C$2:$C$5720,'Institution by Supplier Totals'!$A$2:$A$5067,'Inst. by Framework &amp; Suppliers'!$A$2:$A$5720,'Institution by Supplier Totals'!$B12)</f>
        <v>0</v>
      </c>
      <c r="J12" s="93">
        <f>SUMIFS('Inst. by Framework &amp; Suppliers'!$K$2:$K$5720,'Inst. by Framework &amp; Suppliers'!$C$2:$C$5720,'Institution by Supplier Totals'!$A$2:$A$5067,'Inst. by Framework &amp; Suppliers'!$A$2:$A$5720,'Institution by Supplier Totals'!$B12)</f>
        <v>0</v>
      </c>
    </row>
    <row r="13" spans="1:10" x14ac:dyDescent="0.2">
      <c r="A13" s="15" t="s">
        <v>220</v>
      </c>
      <c r="B13" s="13" t="s">
        <v>131</v>
      </c>
      <c r="C13" s="506">
        <f>SUMIFS('Inst. by Framework &amp; Suppliers'!$D$2:$D$5720,'Inst. by Framework &amp; Suppliers'!$C$2:$C$5720,$A13,'Inst. by Framework &amp; Suppliers'!$A$2:$A$5720,$B13)</f>
        <v>33.879999999999953</v>
      </c>
      <c r="D13" s="507">
        <f>SUMIFS('Inst. by Framework &amp; Suppliers'!$E$2:$E$5720,'Inst. by Framework &amp; Suppliers'!$C$2:$C$5720,$A13,'Inst. by Framework &amp; Suppliers'!$A$2:$A$5720,$B13)</f>
        <v>0</v>
      </c>
      <c r="E13" s="507">
        <f>SUMIFS('Inst. by Framework &amp; Suppliers'!F$2:F$5720,'Inst. by Framework &amp; Suppliers'!$C$2:$C$5720,'Institution by Supplier Totals'!$A$2:$A$5067,'Inst. by Framework &amp; Suppliers'!$A$2:$A$5720,'Institution by Supplier Totals'!$B13)</f>
        <v>0</v>
      </c>
      <c r="F13" s="882">
        <f>SUMIFS('Inst. by Framework &amp; Suppliers'!G$2:G$5720,'Inst. by Framework &amp; Suppliers'!$C$2:$C$5720,'Institution by Supplier Totals'!$A$2:$A$5067,'Inst. by Framework &amp; Suppliers'!$A$2:$A$5720,'Institution by Supplier Totals'!$B13)</f>
        <v>0</v>
      </c>
      <c r="G13" s="1444">
        <f>SUMIFS('Inst. by Framework &amp; Suppliers'!H$2:H$5720,'Inst. by Framework &amp; Suppliers'!$C$2:$C$5720,'Institution by Supplier Totals'!$A$2:$A$5067,'Inst. by Framework &amp; Suppliers'!$A$2:$A$5720,'Institution by Supplier Totals'!$B13)</f>
        <v>0</v>
      </c>
      <c r="H13" s="1445">
        <f>SUMIFS('Inst. by Framework &amp; Suppliers'!I$2:I$5720,'Inst. by Framework &amp; Suppliers'!$C$2:$C$5720,'Institution by Supplier Totals'!$A$2:$A$5067,'Inst. by Framework &amp; Suppliers'!$A$2:$A$5720,'Institution by Supplier Totals'!$B13)</f>
        <v>0</v>
      </c>
      <c r="I13" s="24">
        <f>SUMIFS('Inst. by Framework &amp; Suppliers'!$J$2:$J$5720,'Inst. by Framework &amp; Suppliers'!$C$2:$C$5720,'Institution by Supplier Totals'!$A$2:$A$5067,'Inst. by Framework &amp; Suppliers'!$A$2:$A$5720,'Institution by Supplier Totals'!$B13)</f>
        <v>0</v>
      </c>
      <c r="J13" s="93">
        <f>SUMIFS('Inst. by Framework &amp; Suppliers'!$K$2:$K$5720,'Inst. by Framework &amp; Suppliers'!$C$2:$C$5720,'Institution by Supplier Totals'!$A$2:$A$5067,'Inst. by Framework &amp; Suppliers'!$A$2:$A$5720,'Institution by Supplier Totals'!$B13)</f>
        <v>0</v>
      </c>
    </row>
    <row r="14" spans="1:10" x14ac:dyDescent="0.2">
      <c r="A14" s="15" t="s">
        <v>220</v>
      </c>
      <c r="B14" s="13" t="s">
        <v>135</v>
      </c>
      <c r="C14" s="506">
        <f>SUMIFS('Inst. by Framework &amp; Suppliers'!$D$2:$D$5720,'Inst. by Framework &amp; Suppliers'!$C$2:$C$5720,$A14,'Inst. by Framework &amp; Suppliers'!$A$2:$A$5720,$B14)</f>
        <v>9486.880000000001</v>
      </c>
      <c r="D14" s="507">
        <f>SUMIFS('Inst. by Framework &amp; Suppliers'!$E$2:$E$5720,'Inst. by Framework &amp; Suppliers'!$C$2:$C$5720,$A14,'Inst. by Framework &amp; Suppliers'!$A$2:$A$5720,$B14)</f>
        <v>4935.5399999999991</v>
      </c>
      <c r="E14" s="507">
        <f>SUMIFS('Inst. by Framework &amp; Suppliers'!F$2:F$5720,'Inst. by Framework &amp; Suppliers'!$C$2:$C$5720,'Institution by Supplier Totals'!$A$2:$A$5067,'Inst. by Framework &amp; Suppliers'!$A$2:$A$5720,'Institution by Supplier Totals'!$B14)</f>
        <v>3962.7599999999998</v>
      </c>
      <c r="F14" s="882">
        <f>SUMIFS('Inst. by Framework &amp; Suppliers'!G$2:G$5720,'Inst. by Framework &amp; Suppliers'!$C$2:$C$5720,'Institution by Supplier Totals'!$A$2:$A$5067,'Inst. by Framework &amp; Suppliers'!$A$2:$A$5720,'Institution by Supplier Totals'!$B14)</f>
        <v>1391</v>
      </c>
      <c r="G14" s="1444">
        <f>SUMIFS('Inst. by Framework &amp; Suppliers'!H$2:H$5720,'Inst. by Framework &amp; Suppliers'!$C$2:$C$5720,'Institution by Supplier Totals'!$A$2:$A$5067,'Inst. by Framework &amp; Suppliers'!$A$2:$A$5720,'Institution by Supplier Totals'!$B14)</f>
        <v>0</v>
      </c>
      <c r="H14" s="1445">
        <f>SUMIFS('Inst. by Framework &amp; Suppliers'!I$2:I$5720,'Inst. by Framework &amp; Suppliers'!$C$2:$C$5720,'Institution by Supplier Totals'!$A$2:$A$5067,'Inst. by Framework &amp; Suppliers'!$A$2:$A$5720,'Institution by Supplier Totals'!$B14)</f>
        <v>0</v>
      </c>
      <c r="I14" s="24">
        <f>SUMIFS('Inst. by Framework &amp; Suppliers'!$J$2:$J$5720,'Inst. by Framework &amp; Suppliers'!$C$2:$C$5720,'Institution by Supplier Totals'!$A$2:$A$5067,'Inst. by Framework &amp; Suppliers'!$A$2:$A$5720,'Institution by Supplier Totals'!$B14)</f>
        <v>0</v>
      </c>
      <c r="J14" s="93">
        <f>SUMIFS('Inst. by Framework &amp; Suppliers'!$K$2:$K$5720,'Inst. by Framework &amp; Suppliers'!$C$2:$C$5720,'Institution by Supplier Totals'!$A$2:$A$5067,'Inst. by Framework &amp; Suppliers'!$A$2:$A$5720,'Institution by Supplier Totals'!$B14)</f>
        <v>0</v>
      </c>
    </row>
    <row r="15" spans="1:10" x14ac:dyDescent="0.2">
      <c r="A15" s="15" t="s">
        <v>220</v>
      </c>
      <c r="B15" s="13" t="s">
        <v>137</v>
      </c>
      <c r="C15" s="506">
        <f>SUMIFS('Inst. by Framework &amp; Suppliers'!$D$2:$D$5720,'Inst. by Framework &amp; Suppliers'!$C$2:$C$5720,$A15,'Inst. by Framework &amp; Suppliers'!$A$2:$A$5720,$B15)</f>
        <v>0</v>
      </c>
      <c r="D15" s="507">
        <f>SUMIFS('Inst. by Framework &amp; Suppliers'!$E$2:$E$5720,'Inst. by Framework &amp; Suppliers'!$C$2:$C$5720,$A15,'Inst. by Framework &amp; Suppliers'!$A$2:$A$5720,$B15)</f>
        <v>0</v>
      </c>
      <c r="E15" s="507">
        <f>SUMIFS('Inst. by Framework &amp; Suppliers'!F$2:F$5720,'Inst. by Framework &amp; Suppliers'!$C$2:$C$5720,'Institution by Supplier Totals'!$A$2:$A$5067,'Inst. by Framework &amp; Suppliers'!$A$2:$A$5720,'Institution by Supplier Totals'!$B15)</f>
        <v>13041</v>
      </c>
      <c r="F15" s="882">
        <f>SUMIFS('Inst. by Framework &amp; Suppliers'!G$2:G$5720,'Inst. by Framework &amp; Suppliers'!$C$2:$C$5720,'Institution by Supplier Totals'!$A$2:$A$5067,'Inst. by Framework &amp; Suppliers'!$A$2:$A$5720,'Institution by Supplier Totals'!$B15)</f>
        <v>26268</v>
      </c>
      <c r="G15" s="1444">
        <f>SUMIFS('Inst. by Framework &amp; Suppliers'!H$2:H$5720,'Inst. by Framework &amp; Suppliers'!$C$2:$C$5720,'Institution by Supplier Totals'!$A$2:$A$5067,'Inst. by Framework &amp; Suppliers'!$A$2:$A$5720,'Institution by Supplier Totals'!$B15)</f>
        <v>32501</v>
      </c>
      <c r="H15" s="1445">
        <f>SUMIFS('Inst. by Framework &amp; Suppliers'!I$2:I$5720,'Inst. by Framework &amp; Suppliers'!$C$2:$C$5720,'Institution by Supplier Totals'!$A$2:$A$5067,'Inst. by Framework &amp; Suppliers'!$A$2:$A$5720,'Institution by Supplier Totals'!$B15)</f>
        <v>41962.300091087818</v>
      </c>
      <c r="I15" s="24">
        <f>SUMIFS('Inst. by Framework &amp; Suppliers'!$J$2:$J$5720,'Inst. by Framework &amp; Suppliers'!$C$2:$C$5720,'Institution by Supplier Totals'!$A$2:$A$5067,'Inst. by Framework &amp; Suppliers'!$A$2:$A$5720,'Institution by Supplier Totals'!$B15)</f>
        <v>5187</v>
      </c>
      <c r="J15" s="93">
        <f>SUMIFS('Inst. by Framework &amp; Suppliers'!$K$2:$K$5720,'Inst. by Framework &amp; Suppliers'!$C$2:$C$5720,'Institution by Supplier Totals'!$A$2:$A$5067,'Inst. by Framework &amp; Suppliers'!$A$2:$A$5720,'Institution by Supplier Totals'!$B15)</f>
        <v>15490</v>
      </c>
    </row>
    <row r="16" spans="1:10" x14ac:dyDescent="0.2">
      <c r="A16" s="15" t="s">
        <v>220</v>
      </c>
      <c r="B16" s="13" t="s">
        <v>139</v>
      </c>
      <c r="C16" s="506">
        <f>SUMIFS('Inst. by Framework &amp; Suppliers'!$D$2:$D$5720,'Inst. by Framework &amp; Suppliers'!$C$2:$C$5720,$A16,'Inst. by Framework &amp; Suppliers'!$A$2:$A$5720,$B16)</f>
        <v>0</v>
      </c>
      <c r="D16" s="507">
        <f>SUMIFS('Inst. by Framework &amp; Suppliers'!$E$2:$E$5720,'Inst. by Framework &amp; Suppliers'!$C$2:$C$5720,$A16,'Inst. by Framework &amp; Suppliers'!$A$2:$A$5720,$B16)</f>
        <v>21508.639999999989</v>
      </c>
      <c r="E16" s="507">
        <f>SUMIFS('Inst. by Framework &amp; Suppliers'!F$2:F$5720,'Inst. by Framework &amp; Suppliers'!$C$2:$C$5720,'Institution by Supplier Totals'!$A$2:$A$5067,'Inst. by Framework &amp; Suppliers'!$A$2:$A$5720,'Institution by Supplier Totals'!$B16)</f>
        <v>27480.319999999996</v>
      </c>
      <c r="F16" s="882">
        <f>SUMIFS('Inst. by Framework &amp; Suppliers'!G$2:G$5720,'Inst. by Framework &amp; Suppliers'!$C$2:$C$5720,'Institution by Supplier Totals'!$A$2:$A$5067,'Inst. by Framework &amp; Suppliers'!$A$2:$A$5720,'Institution by Supplier Totals'!$B16)</f>
        <v>26526</v>
      </c>
      <c r="G16" s="1444">
        <f>SUMIFS('Inst. by Framework &amp; Suppliers'!H$2:H$5720,'Inst. by Framework &amp; Suppliers'!$C$2:$C$5720,'Institution by Supplier Totals'!$A$2:$A$5067,'Inst. by Framework &amp; Suppliers'!$A$2:$A$5720,'Institution by Supplier Totals'!$B16)</f>
        <v>29023</v>
      </c>
      <c r="H16" s="1445">
        <f>SUMIFS('Inst. by Framework &amp; Suppliers'!I$2:I$5720,'Inst. by Framework &amp; Suppliers'!$C$2:$C$5720,'Institution by Supplier Totals'!$A$2:$A$5067,'Inst. by Framework &amp; Suppliers'!$A$2:$A$5720,'Institution by Supplier Totals'!$B16)</f>
        <v>14321.100032448769</v>
      </c>
      <c r="I16" s="24">
        <f>SUMIFS('Inst. by Framework &amp; Suppliers'!$J$2:$J$5720,'Inst. by Framework &amp; Suppliers'!$C$2:$C$5720,'Institution by Supplier Totals'!$A$2:$A$5067,'Inst. by Framework &amp; Suppliers'!$A$2:$A$5720,'Institution by Supplier Totals'!$B16)</f>
        <v>2057</v>
      </c>
      <c r="J16" s="93">
        <f>SUMIFS('Inst. by Framework &amp; Suppliers'!$K$2:$K$5720,'Inst. by Framework &amp; Suppliers'!$C$2:$C$5720,'Institution by Supplier Totals'!$A$2:$A$5067,'Inst. by Framework &amp; Suppliers'!$A$2:$A$5720,'Institution by Supplier Totals'!$B16)</f>
        <v>4907</v>
      </c>
    </row>
    <row r="17" spans="1:10" x14ac:dyDescent="0.2">
      <c r="A17" s="15" t="s">
        <v>220</v>
      </c>
      <c r="B17" s="13" t="s">
        <v>148</v>
      </c>
      <c r="C17" s="506">
        <f>SUMIFS('Inst. by Framework &amp; Suppliers'!$D$2:$D$5720,'Inst. by Framework &amp; Suppliers'!$C$2:$C$5720,$A17,'Inst. by Framework &amp; Suppliers'!$A$2:$A$5720,$B17)</f>
        <v>16838.429999999997</v>
      </c>
      <c r="D17" s="507">
        <f>SUMIFS('Inst. by Framework &amp; Suppliers'!$E$2:$E$5720,'Inst. by Framework &amp; Suppliers'!$C$2:$C$5720,$A17,'Inst. by Framework &amp; Suppliers'!$A$2:$A$5720,$B17)</f>
        <v>7003.9999999999991</v>
      </c>
      <c r="E17" s="507">
        <f>SUMIFS('Inst. by Framework &amp; Suppliers'!F$2:F$5720,'Inst. by Framework &amp; Suppliers'!$C$2:$C$5720,'Institution by Supplier Totals'!$A$2:$A$5067,'Inst. by Framework &amp; Suppliers'!$A$2:$A$5720,'Institution by Supplier Totals'!$B17)</f>
        <v>1140.5</v>
      </c>
      <c r="F17" s="882">
        <f>SUMIFS('Inst. by Framework &amp; Suppliers'!G$2:G$5720,'Inst. by Framework &amp; Suppliers'!$C$2:$C$5720,'Institution by Supplier Totals'!$A$2:$A$5067,'Inst. by Framework &amp; Suppliers'!$A$2:$A$5720,'Institution by Supplier Totals'!$B17)</f>
        <v>0</v>
      </c>
      <c r="G17" s="1444">
        <f>SUMIFS('Inst. by Framework &amp; Suppliers'!H$2:H$5720,'Inst. by Framework &amp; Suppliers'!$C$2:$C$5720,'Institution by Supplier Totals'!$A$2:$A$5067,'Inst. by Framework &amp; Suppliers'!$A$2:$A$5720,'Institution by Supplier Totals'!$B17)</f>
        <v>0</v>
      </c>
      <c r="H17" s="1445">
        <f>SUMIFS('Inst. by Framework &amp; Suppliers'!I$2:I$5720,'Inst. by Framework &amp; Suppliers'!$C$2:$C$5720,'Institution by Supplier Totals'!$A$2:$A$5067,'Inst. by Framework &amp; Suppliers'!$A$2:$A$5720,'Institution by Supplier Totals'!$B17)</f>
        <v>0</v>
      </c>
      <c r="I17" s="24">
        <f>SUMIFS('Inst. by Framework &amp; Suppliers'!$J$2:$J$5720,'Inst. by Framework &amp; Suppliers'!$C$2:$C$5720,'Institution by Supplier Totals'!$A$2:$A$5067,'Inst. by Framework &amp; Suppliers'!$A$2:$A$5720,'Institution by Supplier Totals'!$B17)</f>
        <v>0</v>
      </c>
      <c r="J17" s="93">
        <f>SUMIFS('Inst. by Framework &amp; Suppliers'!$K$2:$K$5720,'Inst. by Framework &amp; Suppliers'!$C$2:$C$5720,'Institution by Supplier Totals'!$A$2:$A$5067,'Inst. by Framework &amp; Suppliers'!$A$2:$A$5720,'Institution by Supplier Totals'!$B17)</f>
        <v>0</v>
      </c>
    </row>
    <row r="18" spans="1:10" x14ac:dyDescent="0.2">
      <c r="A18" s="15" t="s">
        <v>220</v>
      </c>
      <c r="B18" s="399" t="s">
        <v>153</v>
      </c>
      <c r="C18" s="506">
        <f>SUMIFS('Inst. by Framework &amp; Suppliers'!$D$2:$D$5720,'Inst. by Framework &amp; Suppliers'!$C$2:$C$5720,$A18,'Inst. by Framework &amp; Suppliers'!$A$2:$A$5720,$B18)</f>
        <v>21284.039999999997</v>
      </c>
      <c r="D18" s="507">
        <f>SUMIFS('Inst. by Framework &amp; Suppliers'!$E$2:$E$5720,'Inst. by Framework &amp; Suppliers'!$C$2:$C$5720,$A18,'Inst. by Framework &amp; Suppliers'!$A$2:$A$5720,$B18)</f>
        <v>51430.069999999985</v>
      </c>
      <c r="E18" s="507">
        <f>SUMIFS('Inst. by Framework &amp; Suppliers'!F$2:F$5720,'Inst. by Framework &amp; Suppliers'!$C$2:$C$5720,'Institution by Supplier Totals'!$A$2:$A$5067,'Inst. by Framework &amp; Suppliers'!$A$2:$A$5720,'Institution by Supplier Totals'!$B18)</f>
        <v>53782.99</v>
      </c>
      <c r="F18" s="882">
        <f>SUMIFS('Inst. by Framework &amp; Suppliers'!G$2:G$5720,'Inst. by Framework &amp; Suppliers'!$C$2:$C$5720,'Institution by Supplier Totals'!$A$2:$A$5067,'Inst. by Framework &amp; Suppliers'!$A$2:$A$5720,'Institution by Supplier Totals'!$B18)</f>
        <v>27785</v>
      </c>
      <c r="G18" s="1444">
        <f>SUMIFS('Inst. by Framework &amp; Suppliers'!H$2:H$5720,'Inst. by Framework &amp; Suppliers'!$C$2:$C$5720,'Institution by Supplier Totals'!$A$2:$A$5067,'Inst. by Framework &amp; Suppliers'!$A$2:$A$5720,'Institution by Supplier Totals'!$B18)</f>
        <v>13803</v>
      </c>
      <c r="H18" s="1445">
        <f>SUMIFS('Inst. by Framework &amp; Suppliers'!I$2:I$5720,'Inst. by Framework &amp; Suppliers'!$C$2:$C$5720,'Institution by Supplier Totals'!$A$2:$A$5067,'Inst. by Framework &amp; Suppliers'!$A$2:$A$5720,'Institution by Supplier Totals'!$B18)</f>
        <v>0</v>
      </c>
      <c r="I18" s="24">
        <f>SUMIFS('Inst. by Framework &amp; Suppliers'!$J$2:$J$5720,'Inst. by Framework &amp; Suppliers'!$C$2:$C$5720,'Institution by Supplier Totals'!$A$2:$A$5067,'Inst. by Framework &amp; Suppliers'!$A$2:$A$5720,'Institution by Supplier Totals'!$B18)</f>
        <v>0</v>
      </c>
      <c r="J18" s="93">
        <f>SUMIFS('Inst. by Framework &amp; Suppliers'!$K$2:$K$5720,'Inst. by Framework &amp; Suppliers'!$C$2:$C$5720,'Institution by Supplier Totals'!$A$2:$A$5067,'Inst. by Framework &amp; Suppliers'!$A$2:$A$5720,'Institution by Supplier Totals'!$B18)</f>
        <v>0</v>
      </c>
    </row>
    <row r="19" spans="1:10" x14ac:dyDescent="0.2">
      <c r="A19" s="15" t="s">
        <v>220</v>
      </c>
      <c r="B19" s="13" t="s">
        <v>141</v>
      </c>
      <c r="C19" s="506">
        <f>SUMIFS('Inst. by Framework &amp; Suppliers'!$D$2:$D$5720,'Inst. by Framework &amp; Suppliers'!$C$2:$C$5720,$A19,'Inst. by Framework &amp; Suppliers'!$A$2:$A$5720,$B19)</f>
        <v>70875.5</v>
      </c>
      <c r="D19" s="507">
        <f>SUMIFS('Inst. by Framework &amp; Suppliers'!$E$2:$E$5720,'Inst. by Framework &amp; Suppliers'!$C$2:$C$5720,$A19,'Inst. by Framework &amp; Suppliers'!$A$2:$A$5720,$B19)</f>
        <v>102230.59999999974</v>
      </c>
      <c r="E19" s="507">
        <f>SUMIFS('Inst. by Framework &amp; Suppliers'!F$2:F$5720,'Inst. by Framework &amp; Suppliers'!$C$2:$C$5720,'Institution by Supplier Totals'!$A$2:$A$5067,'Inst. by Framework &amp; Suppliers'!$A$2:$A$5720,'Institution by Supplier Totals'!$B19)</f>
        <v>171214.71999999994</v>
      </c>
      <c r="F19" s="882">
        <f>SUMIFS('Inst. by Framework &amp; Suppliers'!G$2:G$5720,'Inst. by Framework &amp; Suppliers'!$C$2:$C$5720,'Institution by Supplier Totals'!$A$2:$A$5067,'Inst. by Framework &amp; Suppliers'!$A$2:$A$5720,'Institution by Supplier Totals'!$B19)</f>
        <v>88175</v>
      </c>
      <c r="G19" s="1444">
        <f>SUMIFS('Inst. by Framework &amp; Suppliers'!H$2:H$5720,'Inst. by Framework &amp; Suppliers'!$C$2:$C$5720,'Institution by Supplier Totals'!$A$2:$A$5067,'Inst. by Framework &amp; Suppliers'!$A$2:$A$5720,'Institution by Supplier Totals'!$B19)</f>
        <v>41346</v>
      </c>
      <c r="H19" s="1445">
        <f>SUMIFS('Inst. by Framework &amp; Suppliers'!I$2:I$5720,'Inst. by Framework &amp; Suppliers'!$C$2:$C$5720,'Institution by Supplier Totals'!$A$2:$A$5067,'Inst. by Framework &amp; Suppliers'!$A$2:$A$5720,'Institution by Supplier Totals'!$B19)</f>
        <v>39771.280013799667</v>
      </c>
      <c r="I19" s="24">
        <f>SUMIFS('Inst. by Framework &amp; Suppliers'!$J$2:$J$5720,'Inst. by Framework &amp; Suppliers'!$C$2:$C$5720,'Institution by Supplier Totals'!$A$2:$A$5067,'Inst. by Framework &amp; Suppliers'!$A$2:$A$5720,'Institution by Supplier Totals'!$B19)</f>
        <v>3503</v>
      </c>
      <c r="J19" s="93">
        <f>SUMIFS('Inst. by Framework &amp; Suppliers'!$K$2:$K$5720,'Inst. by Framework &amp; Suppliers'!$C$2:$C$5720,'Institution by Supplier Totals'!$A$2:$A$5067,'Inst. by Framework &amp; Suppliers'!$A$2:$A$5720,'Institution by Supplier Totals'!$B19)</f>
        <v>6558</v>
      </c>
    </row>
    <row r="20" spans="1:10" x14ac:dyDescent="0.2">
      <c r="A20" s="15" t="s">
        <v>220</v>
      </c>
      <c r="B20" s="13" t="s">
        <v>143</v>
      </c>
      <c r="C20" s="506">
        <f>SUMIFS('Inst. by Framework &amp; Suppliers'!$D$2:$D$5720,'Inst. by Framework &amp; Suppliers'!$C$2:$C$5720,$A20,'Inst. by Framework &amp; Suppliers'!$A$2:$A$5720,$B20)</f>
        <v>89111.599999999991</v>
      </c>
      <c r="D20" s="507">
        <f>SUMIFS('Inst. by Framework &amp; Suppliers'!$E$2:$E$5720,'Inst. by Framework &amp; Suppliers'!$C$2:$C$5720,$A20,'Inst. by Framework &amp; Suppliers'!$A$2:$A$5720,$B20)</f>
        <v>189507.98999999993</v>
      </c>
      <c r="E20" s="507">
        <f>SUMIFS('Inst. by Framework &amp; Suppliers'!F$2:F$5720,'Inst. by Framework &amp; Suppliers'!$C$2:$C$5720,'Institution by Supplier Totals'!$A$2:$A$5067,'Inst. by Framework &amp; Suppliers'!$A$2:$A$5720,'Institution by Supplier Totals'!$B20)</f>
        <v>180153.06</v>
      </c>
      <c r="F20" s="882">
        <f>SUMIFS('Inst. by Framework &amp; Suppliers'!G$2:G$5720,'Inst. by Framework &amp; Suppliers'!$C$2:$C$5720,'Institution by Supplier Totals'!$A$2:$A$5067,'Inst. by Framework &amp; Suppliers'!$A$2:$A$5720,'Institution by Supplier Totals'!$B20)</f>
        <v>70234</v>
      </c>
      <c r="G20" s="1444">
        <f>SUMIFS('Inst. by Framework &amp; Suppliers'!H$2:H$5720,'Inst. by Framework &amp; Suppliers'!$C$2:$C$5720,'Institution by Supplier Totals'!$A$2:$A$5067,'Inst. by Framework &amp; Suppliers'!$A$2:$A$5720,'Institution by Supplier Totals'!$B20)</f>
        <v>56820</v>
      </c>
      <c r="H20" s="1445">
        <f>SUMIFS('Inst. by Framework &amp; Suppliers'!I$2:I$5720,'Inst. by Framework &amp; Suppliers'!$C$2:$C$5720,'Institution by Supplier Totals'!$A$2:$A$5067,'Inst. by Framework &amp; Suppliers'!$A$2:$A$5720,'Institution by Supplier Totals'!$B20)</f>
        <v>10986.300017952919</v>
      </c>
      <c r="I20" s="24">
        <f>SUMIFS('Inst. by Framework &amp; Suppliers'!$J$2:$J$5720,'Inst. by Framework &amp; Suppliers'!$C$2:$C$5720,'Institution by Supplier Totals'!$A$2:$A$5067,'Inst. by Framework &amp; Suppliers'!$A$2:$A$5720,'Institution by Supplier Totals'!$B20)</f>
        <v>3450</v>
      </c>
      <c r="J20" s="93">
        <f>SUMIFS('Inst. by Framework &amp; Suppliers'!$K$2:$K$5720,'Inst. by Framework &amp; Suppliers'!$C$2:$C$5720,'Institution by Supplier Totals'!$A$2:$A$5067,'Inst. by Framework &amp; Suppliers'!$A$2:$A$5720,'Institution by Supplier Totals'!$B20)</f>
        <v>3450</v>
      </c>
    </row>
    <row r="21" spans="1:10" x14ac:dyDescent="0.2">
      <c r="A21" s="15" t="s">
        <v>220</v>
      </c>
      <c r="B21" s="13" t="s">
        <v>144</v>
      </c>
      <c r="C21" s="506">
        <f>SUMIFS('Inst. by Framework &amp; Suppliers'!$D$2:$D$5720,'Inst. by Framework &amp; Suppliers'!$C$2:$C$5720,$A21,'Inst. by Framework &amp; Suppliers'!$A$2:$A$5720,$B21)</f>
        <v>0</v>
      </c>
      <c r="D21" s="507">
        <f>SUMIFS('Inst. by Framework &amp; Suppliers'!$E$2:$E$5720,'Inst. by Framework &amp; Suppliers'!$C$2:$C$5720,$A21,'Inst. by Framework &amp; Suppliers'!$A$2:$A$5720,$B21)</f>
        <v>0</v>
      </c>
      <c r="E21" s="507">
        <f>SUMIFS('Inst. by Framework &amp; Suppliers'!F$2:F$5720,'Inst. by Framework &amp; Suppliers'!$C$2:$C$5720,'Institution by Supplier Totals'!$A$2:$A$5067,'Inst. by Framework &amp; Suppliers'!$A$2:$A$5720,'Institution by Supplier Totals'!$B21)</f>
        <v>0</v>
      </c>
      <c r="F21" s="882">
        <f>SUMIFS('Inst. by Framework &amp; Suppliers'!G$2:G$5720,'Inst. by Framework &amp; Suppliers'!$C$2:$C$5720,'Institution by Supplier Totals'!$A$2:$A$5067,'Inst. by Framework &amp; Suppliers'!$A$2:$A$5720,'Institution by Supplier Totals'!$B21)</f>
        <v>0</v>
      </c>
      <c r="G21" s="1444">
        <f>SUMIFS('Inst. by Framework &amp; Suppliers'!H$2:H$5720,'Inst. by Framework &amp; Suppliers'!$C$2:$C$5720,'Institution by Supplier Totals'!$A$2:$A$5067,'Inst. by Framework &amp; Suppliers'!$A$2:$A$5720,'Institution by Supplier Totals'!$B21)</f>
        <v>0</v>
      </c>
      <c r="H21" s="1445">
        <f>SUMIFS('Inst. by Framework &amp; Suppliers'!I$2:I$5720,'Inst. by Framework &amp; Suppliers'!$C$2:$C$5720,'Institution by Supplier Totals'!$A$2:$A$5067,'Inst. by Framework &amp; Suppliers'!$A$2:$A$5720,'Institution by Supplier Totals'!$B21)</f>
        <v>18520</v>
      </c>
      <c r="I21" s="24">
        <f>SUMIFS('Inst. by Framework &amp; Suppliers'!$J$2:$J$5720,'Inst. by Framework &amp; Suppliers'!$C$2:$C$5720,'Institution by Supplier Totals'!$A$2:$A$5067,'Inst. by Framework &amp; Suppliers'!$A$2:$A$5720,'Institution by Supplier Totals'!$B21)</f>
        <v>1879</v>
      </c>
      <c r="J21" s="93">
        <f>SUMIFS('Inst. by Framework &amp; Suppliers'!$K$2:$K$5720,'Inst. by Framework &amp; Suppliers'!$C$2:$C$5720,'Institution by Supplier Totals'!$A$2:$A$5067,'Inst. by Framework &amp; Suppliers'!$A$2:$A$5720,'Institution by Supplier Totals'!$B21)</f>
        <v>2441</v>
      </c>
    </row>
    <row r="22" spans="1:10" x14ac:dyDescent="0.2">
      <c r="A22" s="15" t="s">
        <v>220</v>
      </c>
      <c r="B22" s="13" t="s">
        <v>170</v>
      </c>
      <c r="C22" s="506">
        <f>SUMIFS('Inst. by Framework &amp; Suppliers'!$D$2:$D$5720,'Inst. by Framework &amp; Suppliers'!$C$2:$C$5720,$A22,'Inst. by Framework &amp; Suppliers'!$A$2:$A$5720,$B22)</f>
        <v>88843.510000000009</v>
      </c>
      <c r="D22" s="507">
        <f>SUMIFS('Inst. by Framework &amp; Suppliers'!$E$2:$E$5720,'Inst. by Framework &amp; Suppliers'!$C$2:$C$5720,$A22,'Inst. by Framework &amp; Suppliers'!$A$2:$A$5720,$B22)</f>
        <v>70608.059999999954</v>
      </c>
      <c r="E22" s="507">
        <f>SUMIFS('Inst. by Framework &amp; Suppliers'!F$2:F$5720,'Inst. by Framework &amp; Suppliers'!$C$2:$C$5720,'Institution by Supplier Totals'!$A$2:$A$5067,'Inst. by Framework &amp; Suppliers'!$A$2:$A$5720,'Institution by Supplier Totals'!$B22)</f>
        <v>82002.559999999998</v>
      </c>
      <c r="F22" s="882">
        <f>SUMIFS('Inst. by Framework &amp; Suppliers'!G$2:G$5720,'Inst. by Framework &amp; Suppliers'!$C$2:$C$5720,'Institution by Supplier Totals'!$A$2:$A$5067,'Inst. by Framework &amp; Suppliers'!$A$2:$A$5720,'Institution by Supplier Totals'!$B22)</f>
        <v>109414</v>
      </c>
      <c r="G22" s="1444">
        <f>SUMIFS('Inst. by Framework &amp; Suppliers'!H$2:H$5720,'Inst. by Framework &amp; Suppliers'!$C$2:$C$5720,'Institution by Supplier Totals'!$A$2:$A$5067,'Inst. by Framework &amp; Suppliers'!$A$2:$A$5720,'Institution by Supplier Totals'!$B22)</f>
        <v>99634</v>
      </c>
      <c r="H22" s="1445">
        <f>SUMIFS('Inst. by Framework &amp; Suppliers'!I$2:I$5720,'Inst. by Framework &amp; Suppliers'!$C$2:$C$5720,'Institution by Supplier Totals'!$A$2:$A$5067,'Inst. by Framework &amp; Suppliers'!$A$2:$A$5720,'Institution by Supplier Totals'!$B22)</f>
        <v>92092.770051062107</v>
      </c>
      <c r="I22" s="24">
        <f>SUMIFS('Inst. by Framework &amp; Suppliers'!$J$2:$J$5720,'Inst. by Framework &amp; Suppliers'!$C$2:$C$5720,'Institution by Supplier Totals'!$A$2:$A$5067,'Inst. by Framework &amp; Suppliers'!$A$2:$A$5720,'Institution by Supplier Totals'!$B22)</f>
        <v>9868</v>
      </c>
      <c r="J22" s="93">
        <f>SUMIFS('Inst. by Framework &amp; Suppliers'!$K$2:$K$5720,'Inst. by Framework &amp; Suppliers'!$C$2:$C$5720,'Institution by Supplier Totals'!$A$2:$A$5067,'Inst. by Framework &amp; Suppliers'!$A$2:$A$5720,'Institution by Supplier Totals'!$B22)</f>
        <v>25314</v>
      </c>
    </row>
    <row r="23" spans="1:10" x14ac:dyDescent="0.2">
      <c r="A23" s="15" t="s">
        <v>220</v>
      </c>
      <c r="B23" s="13" t="s">
        <v>146</v>
      </c>
      <c r="C23" s="506">
        <f>SUMIFS('Inst. by Framework &amp; Suppliers'!$D$2:$D$5720,'Inst. by Framework &amp; Suppliers'!$C$2:$C$5720,$A23,'Inst. by Framework &amp; Suppliers'!$A$2:$A$5720,$B23)</f>
        <v>71612.339999999967</v>
      </c>
      <c r="D23" s="507">
        <f>SUMIFS('Inst. by Framework &amp; Suppliers'!$E$2:$E$5720,'Inst. by Framework &amp; Suppliers'!$C$2:$C$5720,$A23,'Inst. by Framework &amp; Suppliers'!$A$2:$A$5720,$B23)</f>
        <v>111847.66999999994</v>
      </c>
      <c r="E23" s="507">
        <f>SUMIFS('Inst. by Framework &amp; Suppliers'!F$2:F$5720,'Inst. by Framework &amp; Suppliers'!$C$2:$C$5720,'Institution by Supplier Totals'!$A$2:$A$5067,'Inst. by Framework &amp; Suppliers'!$A$2:$A$5720,'Institution by Supplier Totals'!$B23)</f>
        <v>94194.579999999987</v>
      </c>
      <c r="F23" s="882">
        <f>SUMIFS('Inst. by Framework &amp; Suppliers'!G$2:G$5720,'Inst. by Framework &amp; Suppliers'!$C$2:$C$5720,'Institution by Supplier Totals'!$A$2:$A$5067,'Inst. by Framework &amp; Suppliers'!$A$2:$A$5720,'Institution by Supplier Totals'!$B23)</f>
        <v>86757</v>
      </c>
      <c r="G23" s="1444">
        <f>SUMIFS('Inst. by Framework &amp; Suppliers'!H$2:H$5720,'Inst. by Framework &amp; Suppliers'!$C$2:$C$5720,'Institution by Supplier Totals'!$A$2:$A$5067,'Inst. by Framework &amp; Suppliers'!$A$2:$A$5720,'Institution by Supplier Totals'!$B23)</f>
        <v>29012</v>
      </c>
      <c r="H23" s="1445">
        <f>SUMIFS('Inst. by Framework &amp; Suppliers'!I$2:I$5720,'Inst. by Framework &amp; Suppliers'!$C$2:$C$5720,'Institution by Supplier Totals'!$A$2:$A$5067,'Inst. by Framework &amp; Suppliers'!$A$2:$A$5720,'Institution by Supplier Totals'!$B23)</f>
        <v>0</v>
      </c>
      <c r="I23" s="24">
        <f>SUMIFS('Inst. by Framework &amp; Suppliers'!$J$2:$J$5720,'Inst. by Framework &amp; Suppliers'!$C$2:$C$5720,'Institution by Supplier Totals'!$A$2:$A$5067,'Inst. by Framework &amp; Suppliers'!$A$2:$A$5720,'Institution by Supplier Totals'!$B23)</f>
        <v>0</v>
      </c>
      <c r="J23" s="93">
        <f>SUMIFS('Inst. by Framework &amp; Suppliers'!$K$2:$K$5720,'Inst. by Framework &amp; Suppliers'!$C$2:$C$5720,'Institution by Supplier Totals'!$A$2:$A$5067,'Inst. by Framework &amp; Suppliers'!$A$2:$A$5720,'Institution by Supplier Totals'!$B23)</f>
        <v>0</v>
      </c>
    </row>
    <row r="24" spans="1:10" x14ac:dyDescent="0.2">
      <c r="A24" s="15" t="s">
        <v>220</v>
      </c>
      <c r="B24" s="13" t="s">
        <v>147</v>
      </c>
      <c r="C24" s="506">
        <f>SUMIFS('Inst. by Framework &amp; Suppliers'!$D$2:$D$5720,'Inst. by Framework &amp; Suppliers'!$C$2:$C$5720,$A24,'Inst. by Framework &amp; Suppliers'!$A$2:$A$5720,$B24)</f>
        <v>52561.8</v>
      </c>
      <c r="D24" s="507">
        <f>SUMIFS('Inst. by Framework &amp; Suppliers'!$E$2:$E$5720,'Inst. by Framework &amp; Suppliers'!$C$2:$C$5720,$A24,'Inst. by Framework &amp; Suppliers'!$A$2:$A$5720,$B24)</f>
        <v>18998.769999999997</v>
      </c>
      <c r="E24" s="507">
        <f>SUMIFS('Inst. by Framework &amp; Suppliers'!F$2:F$5720,'Inst. by Framework &amp; Suppliers'!$C$2:$C$5720,'Institution by Supplier Totals'!$A$2:$A$5067,'Inst. by Framework &amp; Suppliers'!$A$2:$A$5720,'Institution by Supplier Totals'!$B24)</f>
        <v>0</v>
      </c>
      <c r="F24" s="882">
        <f>SUMIFS('Inst. by Framework &amp; Suppliers'!G$2:G$5720,'Inst. by Framework &amp; Suppliers'!$C$2:$C$5720,'Institution by Supplier Totals'!$A$2:$A$5067,'Inst. by Framework &amp; Suppliers'!$A$2:$A$5720,'Institution by Supplier Totals'!$B24)</f>
        <v>0</v>
      </c>
      <c r="G24" s="1444">
        <f>SUMIFS('Inst. by Framework &amp; Suppliers'!H$2:H$5720,'Inst. by Framework &amp; Suppliers'!$C$2:$C$5720,'Institution by Supplier Totals'!$A$2:$A$5067,'Inst. by Framework &amp; Suppliers'!$A$2:$A$5720,'Institution by Supplier Totals'!$B24)</f>
        <v>0</v>
      </c>
      <c r="H24" s="1445">
        <f>SUMIFS('Inst. by Framework &amp; Suppliers'!I$2:I$5720,'Inst. by Framework &amp; Suppliers'!$C$2:$C$5720,'Institution by Supplier Totals'!$A$2:$A$5067,'Inst. by Framework &amp; Suppliers'!$A$2:$A$5720,'Institution by Supplier Totals'!$B24)</f>
        <v>0</v>
      </c>
      <c r="I24" s="24">
        <f>SUMIFS('Inst. by Framework &amp; Suppliers'!$J$2:$J$5720,'Inst. by Framework &amp; Suppliers'!$C$2:$C$5720,'Institution by Supplier Totals'!$A$2:$A$5067,'Inst. by Framework &amp; Suppliers'!$A$2:$A$5720,'Institution by Supplier Totals'!$B24)</f>
        <v>0</v>
      </c>
      <c r="J24" s="93">
        <f>SUMIFS('Inst. by Framework &amp; Suppliers'!$K$2:$K$5720,'Inst. by Framework &amp; Suppliers'!$C$2:$C$5720,'Institution by Supplier Totals'!$A$2:$A$5067,'Inst. by Framework &amp; Suppliers'!$A$2:$A$5720,'Institution by Supplier Totals'!$B24)</f>
        <v>0</v>
      </c>
    </row>
    <row r="25" spans="1:10" x14ac:dyDescent="0.2">
      <c r="A25" s="855" t="s">
        <v>260</v>
      </c>
      <c r="B25" s="856" t="s">
        <v>161</v>
      </c>
      <c r="C25" s="506">
        <f>SUMIFS('Inst. by Framework &amp; Suppliers'!$D$2:$D$5720,'Inst. by Framework &amp; Suppliers'!$C$2:$C$5720,$A25,'Inst. by Framework &amp; Suppliers'!$A$2:$A$5720,$B25)</f>
        <v>0</v>
      </c>
      <c r="D25" s="507">
        <f>SUMIFS('Inst. by Framework &amp; Suppliers'!$E$2:$E$5720,'Inst. by Framework &amp; Suppliers'!$C$2:$C$5720,$A25,'Inst. by Framework &amp; Suppliers'!$A$2:$A$5720,$B25)</f>
        <v>0</v>
      </c>
      <c r="E25" s="507">
        <f>SUMIFS('Inst. by Framework &amp; Suppliers'!F$2:F$5720,'Inst. by Framework &amp; Suppliers'!$C$2:$C$5720,'Institution by Supplier Totals'!$A$2:$A$5067,'Inst. by Framework &amp; Suppliers'!$A$2:$A$5720,'Institution by Supplier Totals'!$B25)</f>
        <v>0</v>
      </c>
      <c r="F25" s="882">
        <f>SUMIFS('Inst. by Framework &amp; Suppliers'!G$2:G$5720,'Inst. by Framework &amp; Suppliers'!$C$2:$C$5720,'Institution by Supplier Totals'!$A$2:$A$5067,'Inst. by Framework &amp; Suppliers'!$A$2:$A$5720,'Institution by Supplier Totals'!$B25)</f>
        <v>0</v>
      </c>
      <c r="G25" s="1444">
        <f>SUMIFS('Inst. by Framework &amp; Suppliers'!H$2:H$5720,'Inst. by Framework &amp; Suppliers'!$C$2:$C$5720,'Institution by Supplier Totals'!$A$2:$A$5067,'Inst. by Framework &amp; Suppliers'!$A$2:$A$5720,'Institution by Supplier Totals'!$B25)</f>
        <v>3865.76</v>
      </c>
      <c r="H25" s="1445">
        <f>SUMIFS('Inst. by Framework &amp; Suppliers'!I$2:I$5720,'Inst. by Framework &amp; Suppliers'!$C$2:$C$5720,'Institution by Supplier Totals'!$A$2:$A$5067,'Inst. by Framework &amp; Suppliers'!$A$2:$A$5720,'Institution by Supplier Totals'!$B25)</f>
        <v>9125.010000000002</v>
      </c>
      <c r="I25" s="24">
        <f>SUMIFS('Inst. by Framework &amp; Suppliers'!$J$2:$J$5720,'Inst. by Framework &amp; Suppliers'!$C$2:$C$5720,'Institution by Supplier Totals'!$A$2:$A$5067,'Inst. by Framework &amp; Suppliers'!$A$2:$A$5720,'Institution by Supplier Totals'!$B25)</f>
        <v>1053.3600000000001</v>
      </c>
      <c r="J25" s="93">
        <f>SUMIFS('Inst. by Framework &amp; Suppliers'!$K$2:$K$5720,'Inst. by Framework &amp; Suppliers'!$C$2:$C$5720,'Institution by Supplier Totals'!$A$2:$A$5067,'Inst. by Framework &amp; Suppliers'!$A$2:$A$5720,'Institution by Supplier Totals'!$B25)</f>
        <v>1879.4500000000003</v>
      </c>
    </row>
    <row r="26" spans="1:10" x14ac:dyDescent="0.2">
      <c r="A26" s="15" t="s">
        <v>59</v>
      </c>
      <c r="B26" s="13" t="s">
        <v>158</v>
      </c>
      <c r="C26" s="506">
        <f>SUMIFS('Inst. by Framework &amp; Suppliers'!$D$2:$D$5720,'Inst. by Framework &amp; Suppliers'!$C$2:$C$5720,$A26,'Inst. by Framework &amp; Suppliers'!$A$2:$A$5720,$B26)</f>
        <v>0</v>
      </c>
      <c r="D26" s="507">
        <f>SUMIFS('Inst. by Framework &amp; Suppliers'!$E$2:$E$5720,'Inst. by Framework &amp; Suppliers'!$C$2:$C$5720,$A26,'Inst. by Framework &amp; Suppliers'!$A$2:$A$5720,$B26)</f>
        <v>0</v>
      </c>
      <c r="E26" s="507">
        <f>SUMIFS('Inst. by Framework &amp; Suppliers'!F$2:F$5720,'Inst. by Framework &amp; Suppliers'!$C$2:$C$5720,'Institution by Supplier Totals'!$A$2:$A$5067,'Inst. by Framework &amp; Suppliers'!$A$2:$A$5720,'Institution by Supplier Totals'!$B26)</f>
        <v>4265.4700000000012</v>
      </c>
      <c r="F26" s="882">
        <f>SUMIFS('Inst. by Framework &amp; Suppliers'!G$2:G$5720,'Inst. by Framework &amp; Suppliers'!$C$2:$C$5720,'Institution by Supplier Totals'!$A$2:$A$5067,'Inst. by Framework &amp; Suppliers'!$A$2:$A$5720,'Institution by Supplier Totals'!$B26)</f>
        <v>6393.72</v>
      </c>
      <c r="G26" s="1444">
        <f>SUMIFS('Inst. by Framework &amp; Suppliers'!H$2:H$5720,'Inst. by Framework &amp; Suppliers'!$C$2:$C$5720,'Institution by Supplier Totals'!$A$2:$A$5067,'Inst. by Framework &amp; Suppliers'!$A$2:$A$5720,'Institution by Supplier Totals'!$B26)</f>
        <v>8116.0199999999995</v>
      </c>
      <c r="H26" s="1445">
        <f>SUMIFS('Inst. by Framework &amp; Suppliers'!I$2:I$5720,'Inst. by Framework &amp; Suppliers'!$C$2:$C$5720,'Institution by Supplier Totals'!$A$2:$A$5067,'Inst. by Framework &amp; Suppliers'!$A$2:$A$5720,'Institution by Supplier Totals'!$B26)</f>
        <v>61.25</v>
      </c>
      <c r="I26" s="24">
        <f>SUMIFS('Inst. by Framework &amp; Suppliers'!$J$2:$J$5720,'Inst. by Framework &amp; Suppliers'!$C$2:$C$5720,'Institution by Supplier Totals'!$A$2:$A$5067,'Inst. by Framework &amp; Suppliers'!$A$2:$A$5720,'Institution by Supplier Totals'!$B26)</f>
        <v>0</v>
      </c>
      <c r="J26" s="93">
        <f>SUMIFS('Inst. by Framework &amp; Suppliers'!$K$2:$K$5720,'Inst. by Framework &amp; Suppliers'!$C$2:$C$5720,'Institution by Supplier Totals'!$A$2:$A$5067,'Inst. by Framework &amp; Suppliers'!$A$2:$A$5720,'Institution by Supplier Totals'!$B26)</f>
        <v>0</v>
      </c>
    </row>
    <row r="27" spans="1:10" x14ac:dyDescent="0.2">
      <c r="A27" s="15" t="s">
        <v>59</v>
      </c>
      <c r="B27" s="13" t="s">
        <v>159</v>
      </c>
      <c r="C27" s="506">
        <f>SUMIFS('Inst. by Framework &amp; Suppliers'!$D$2:$D$5720,'Inst. by Framework &amp; Suppliers'!$C$2:$C$5720,$A27,'Inst. by Framework &amp; Suppliers'!$A$2:$A$5720,$B27)</f>
        <v>0</v>
      </c>
      <c r="D27" s="507">
        <f>SUMIFS('Inst. by Framework &amp; Suppliers'!$E$2:$E$5720,'Inst. by Framework &amp; Suppliers'!$C$2:$C$5720,$A27,'Inst. by Framework &amp; Suppliers'!$A$2:$A$5720,$B27)</f>
        <v>0</v>
      </c>
      <c r="E27" s="507">
        <f>SUMIFS('Inst. by Framework &amp; Suppliers'!F$2:F$5720,'Inst. by Framework &amp; Suppliers'!$C$2:$C$5720,'Institution by Supplier Totals'!$A$2:$A$5067,'Inst. by Framework &amp; Suppliers'!$A$2:$A$5720,'Institution by Supplier Totals'!$B27)</f>
        <v>0</v>
      </c>
      <c r="F27" s="882">
        <f>SUMIFS('Inst. by Framework &amp; Suppliers'!G$2:G$5720,'Inst. by Framework &amp; Suppliers'!$C$2:$C$5720,'Institution by Supplier Totals'!$A$2:$A$5067,'Inst. by Framework &amp; Suppliers'!$A$2:$A$5720,'Institution by Supplier Totals'!$B27)</f>
        <v>497.20999999999992</v>
      </c>
      <c r="G27" s="1444">
        <f>SUMIFS('Inst. by Framework &amp; Suppliers'!H$2:H$5720,'Inst. by Framework &amp; Suppliers'!$C$2:$C$5720,'Institution by Supplier Totals'!$A$2:$A$5067,'Inst. by Framework &amp; Suppliers'!$A$2:$A$5720,'Institution by Supplier Totals'!$B27)</f>
        <v>0</v>
      </c>
      <c r="H27" s="1445">
        <f>SUMIFS('Inst. by Framework &amp; Suppliers'!I$2:I$5720,'Inst. by Framework &amp; Suppliers'!$C$2:$C$5720,'Institution by Supplier Totals'!$A$2:$A$5067,'Inst. by Framework &amp; Suppliers'!$A$2:$A$5720,'Institution by Supplier Totals'!$B27)</f>
        <v>0</v>
      </c>
      <c r="I27" s="24">
        <f>SUMIFS('Inst. by Framework &amp; Suppliers'!$J$2:$J$5720,'Inst. by Framework &amp; Suppliers'!$C$2:$C$5720,'Institution by Supplier Totals'!$A$2:$A$5067,'Inst. by Framework &amp; Suppliers'!$A$2:$A$5720,'Institution by Supplier Totals'!$B27)</f>
        <v>0</v>
      </c>
      <c r="J27" s="93">
        <f>SUMIFS('Inst. by Framework &amp; Suppliers'!$K$2:$K$5720,'Inst. by Framework &amp; Suppliers'!$C$2:$C$5720,'Institution by Supplier Totals'!$A$2:$A$5067,'Inst. by Framework &amp; Suppliers'!$A$2:$A$5720,'Institution by Supplier Totals'!$B27)</f>
        <v>0</v>
      </c>
    </row>
    <row r="28" spans="1:10" x14ac:dyDescent="0.2">
      <c r="A28" s="15" t="s">
        <v>59</v>
      </c>
      <c r="B28" s="13" t="s">
        <v>134</v>
      </c>
      <c r="C28" s="506">
        <f>SUMIFS('Inst. by Framework &amp; Suppliers'!$D$2:$D$5720,'Inst. by Framework &amp; Suppliers'!$C$2:$C$5720,$A28,'Inst. by Framework &amp; Suppliers'!$A$2:$A$5720,$B28)</f>
        <v>2543.3599999999997</v>
      </c>
      <c r="D28" s="507">
        <f>SUMIFS('Inst. by Framework &amp; Suppliers'!$E$2:$E$5720,'Inst. by Framework &amp; Suppliers'!$C$2:$C$5720,$A28,'Inst. by Framework &amp; Suppliers'!$A$2:$A$5720,$B28)</f>
        <v>4056.7999999999997</v>
      </c>
      <c r="E28" s="507">
        <f>SUMIFS('Inst. by Framework &amp; Suppliers'!F$2:F$5720,'Inst. by Framework &amp; Suppliers'!$C$2:$C$5720,'Institution by Supplier Totals'!$A$2:$A$5067,'Inst. by Framework &amp; Suppliers'!$A$2:$A$5720,'Institution by Supplier Totals'!$B28)</f>
        <v>2426.9299999999998</v>
      </c>
      <c r="F28" s="882">
        <f>SUMIFS('Inst. by Framework &amp; Suppliers'!G$2:G$5720,'Inst. by Framework &amp; Suppliers'!$C$2:$C$5720,'Institution by Supplier Totals'!$A$2:$A$5067,'Inst. by Framework &amp; Suppliers'!$A$2:$A$5720,'Institution by Supplier Totals'!$B28)</f>
        <v>0</v>
      </c>
      <c r="G28" s="1444">
        <f>SUMIFS('Inst. by Framework &amp; Suppliers'!H$2:H$5720,'Inst. by Framework &amp; Suppliers'!$C$2:$C$5720,'Institution by Supplier Totals'!$A$2:$A$5067,'Inst. by Framework &amp; Suppliers'!$A$2:$A$5720,'Institution by Supplier Totals'!$B28)</f>
        <v>0</v>
      </c>
      <c r="H28" s="1445">
        <f>SUMIFS('Inst. by Framework &amp; Suppliers'!I$2:I$5720,'Inst. by Framework &amp; Suppliers'!$C$2:$C$5720,'Institution by Supplier Totals'!$A$2:$A$5067,'Inst. by Framework &amp; Suppliers'!$A$2:$A$5720,'Institution by Supplier Totals'!$B28)</f>
        <v>0</v>
      </c>
      <c r="I28" s="24">
        <f>SUMIFS('Inst. by Framework &amp; Suppliers'!$J$2:$J$5720,'Inst. by Framework &amp; Suppliers'!$C$2:$C$5720,'Institution by Supplier Totals'!$A$2:$A$5067,'Inst. by Framework &amp; Suppliers'!$A$2:$A$5720,'Institution by Supplier Totals'!$B28)</f>
        <v>0</v>
      </c>
      <c r="J28" s="93">
        <f>SUMIFS('Inst. by Framework &amp; Suppliers'!$K$2:$K$5720,'Inst. by Framework &amp; Suppliers'!$C$2:$C$5720,'Institution by Supplier Totals'!$A$2:$A$5067,'Inst. by Framework &amp; Suppliers'!$A$2:$A$5720,'Institution by Supplier Totals'!$B28)</f>
        <v>0</v>
      </c>
    </row>
    <row r="29" spans="1:10" x14ac:dyDescent="0.2">
      <c r="A29" s="15" t="s">
        <v>59</v>
      </c>
      <c r="B29" s="13" t="s">
        <v>153</v>
      </c>
      <c r="C29" s="506">
        <f>SUMIFS('Inst. by Framework &amp; Suppliers'!$D$2:$D$5720,'Inst. by Framework &amp; Suppliers'!$C$2:$C$5720,$A29,'Inst. by Framework &amp; Suppliers'!$A$2:$A$5720,$B29)</f>
        <v>0</v>
      </c>
      <c r="D29" s="507">
        <f>SUMIFS('Inst. by Framework &amp; Suppliers'!$E$2:$E$5720,'Inst. by Framework &amp; Suppliers'!$C$2:$C$5720,$A29,'Inst. by Framework &amp; Suppliers'!$A$2:$A$5720,$B29)</f>
        <v>0</v>
      </c>
      <c r="E29" s="507">
        <f>SUMIFS('Inst. by Framework &amp; Suppliers'!F$2:F$5720,'Inst. by Framework &amp; Suppliers'!$C$2:$C$5720,'Institution by Supplier Totals'!$A$2:$A$5067,'Inst. by Framework &amp; Suppliers'!$A$2:$A$5720,'Institution by Supplier Totals'!$B29)</f>
        <v>0</v>
      </c>
      <c r="F29" s="882">
        <f>SUMIFS('Inst. by Framework &amp; Suppliers'!G$2:G$5720,'Inst. by Framework &amp; Suppliers'!$C$2:$C$5720,'Institution by Supplier Totals'!$A$2:$A$5067,'Inst. by Framework &amp; Suppliers'!$A$2:$A$5720,'Institution by Supplier Totals'!$B29)</f>
        <v>0</v>
      </c>
      <c r="G29" s="1444">
        <f>SUMIFS('Inst. by Framework &amp; Suppliers'!H$2:H$5720,'Inst. by Framework &amp; Suppliers'!$C$2:$C$5720,'Institution by Supplier Totals'!$A$2:$A$5067,'Inst. by Framework &amp; Suppliers'!$A$2:$A$5720,'Institution by Supplier Totals'!$B29)</f>
        <v>46766.349999999977</v>
      </c>
      <c r="H29" s="1445">
        <f>SUMIFS('Inst. by Framework &amp; Suppliers'!I$2:I$5720,'Inst. by Framework &amp; Suppliers'!$C$2:$C$5720,'Institution by Supplier Totals'!$A$2:$A$5067,'Inst. by Framework &amp; Suppliers'!$A$2:$A$5720,'Institution by Supplier Totals'!$B29)</f>
        <v>61921.01999999999</v>
      </c>
      <c r="I29" s="24">
        <f>SUMIFS('Inst. by Framework &amp; Suppliers'!$J$2:$J$5720,'Inst. by Framework &amp; Suppliers'!$C$2:$C$5720,'Institution by Supplier Totals'!$A$2:$A$5067,'Inst. by Framework &amp; Suppliers'!$A$2:$A$5720,'Institution by Supplier Totals'!$B29)</f>
        <v>0</v>
      </c>
      <c r="J29" s="93">
        <f>SUMIFS('Inst. by Framework &amp; Suppliers'!$K$2:$K$5720,'Inst. by Framework &amp; Suppliers'!$C$2:$C$5720,'Institution by Supplier Totals'!$A$2:$A$5067,'Inst. by Framework &amp; Suppliers'!$A$2:$A$5720,'Institution by Supplier Totals'!$B29)</f>
        <v>28541.1</v>
      </c>
    </row>
    <row r="30" spans="1:10" x14ac:dyDescent="0.2">
      <c r="A30" s="15" t="s">
        <v>59</v>
      </c>
      <c r="B30" s="13" t="s">
        <v>142</v>
      </c>
      <c r="C30" s="506">
        <f>SUMIFS('Inst. by Framework &amp; Suppliers'!$D$2:$D$5720,'Inst. by Framework &amp; Suppliers'!$C$2:$C$5720,$A30,'Inst. by Framework &amp; Suppliers'!$A$2:$A$5720,$B30)</f>
        <v>5331.5999999999995</v>
      </c>
      <c r="D30" s="507">
        <f>SUMIFS('Inst. by Framework &amp; Suppliers'!$E$2:$E$5720,'Inst. by Framework &amp; Suppliers'!$C$2:$C$5720,$A30,'Inst. by Framework &amp; Suppliers'!$A$2:$A$5720,$B30)</f>
        <v>4189.0600000000004</v>
      </c>
      <c r="E30" s="507">
        <f>SUMIFS('Inst. by Framework &amp; Suppliers'!F$2:F$5720,'Inst. by Framework &amp; Suppliers'!$C$2:$C$5720,'Institution by Supplier Totals'!$A$2:$A$5067,'Inst. by Framework &amp; Suppliers'!$A$2:$A$5720,'Institution by Supplier Totals'!$B30)</f>
        <v>1368.79</v>
      </c>
      <c r="F30" s="882">
        <f>SUMIFS('Inst. by Framework &amp; Suppliers'!G$2:G$5720,'Inst. by Framework &amp; Suppliers'!$C$2:$C$5720,'Institution by Supplier Totals'!$A$2:$A$5067,'Inst. by Framework &amp; Suppliers'!$A$2:$A$5720,'Institution by Supplier Totals'!$B30)</f>
        <v>0</v>
      </c>
      <c r="G30" s="1444">
        <f>SUMIFS('Inst. by Framework &amp; Suppliers'!H$2:H$5720,'Inst. by Framework &amp; Suppliers'!$C$2:$C$5720,'Institution by Supplier Totals'!$A$2:$A$5067,'Inst. by Framework &amp; Suppliers'!$A$2:$A$5720,'Institution by Supplier Totals'!$B30)</f>
        <v>0</v>
      </c>
      <c r="H30" s="1445">
        <f>SUMIFS('Inst. by Framework &amp; Suppliers'!I$2:I$5720,'Inst. by Framework &amp; Suppliers'!$C$2:$C$5720,'Institution by Supplier Totals'!$A$2:$A$5067,'Inst. by Framework &amp; Suppliers'!$A$2:$A$5720,'Institution by Supplier Totals'!$B30)</f>
        <v>0</v>
      </c>
      <c r="I30" s="24">
        <f>SUMIFS('Inst. by Framework &amp; Suppliers'!$J$2:$J$5720,'Inst. by Framework &amp; Suppliers'!$C$2:$C$5720,'Institution by Supplier Totals'!$A$2:$A$5067,'Inst. by Framework &amp; Suppliers'!$A$2:$A$5720,'Institution by Supplier Totals'!$B30)</f>
        <v>0</v>
      </c>
      <c r="J30" s="93">
        <f>SUMIFS('Inst. by Framework &amp; Suppliers'!$K$2:$K$5720,'Inst. by Framework &amp; Suppliers'!$C$2:$C$5720,'Institution by Supplier Totals'!$A$2:$A$5067,'Inst. by Framework &amp; Suppliers'!$A$2:$A$5720,'Institution by Supplier Totals'!$B30)</f>
        <v>0</v>
      </c>
    </row>
    <row r="31" spans="1:10" x14ac:dyDescent="0.2">
      <c r="A31" s="15" t="s">
        <v>59</v>
      </c>
      <c r="B31" s="13" t="s">
        <v>144</v>
      </c>
      <c r="C31" s="506">
        <f>SUMIFS('Inst. by Framework &amp; Suppliers'!$D$2:$D$5720,'Inst. by Framework &amp; Suppliers'!$C$2:$C$5720,$A31,'Inst. by Framework &amp; Suppliers'!$A$2:$A$5720,$B31)</f>
        <v>0</v>
      </c>
      <c r="D31" s="507">
        <f>SUMIFS('Inst. by Framework &amp; Suppliers'!$E$2:$E$5720,'Inst. by Framework &amp; Suppliers'!$C$2:$C$5720,$A31,'Inst. by Framework &amp; Suppliers'!$A$2:$A$5720,$B31)</f>
        <v>0</v>
      </c>
      <c r="E31" s="507">
        <f>SUMIFS('Inst. by Framework &amp; Suppliers'!F$2:F$5720,'Inst. by Framework &amp; Suppliers'!$C$2:$C$5720,'Institution by Supplier Totals'!$A$2:$A$5067,'Inst. by Framework &amp; Suppliers'!$A$2:$A$5720,'Institution by Supplier Totals'!$B31)</f>
        <v>13235.689999999995</v>
      </c>
      <c r="F31" s="882">
        <f>SUMIFS('Inst. by Framework &amp; Suppliers'!G$2:G$5720,'Inst. by Framework &amp; Suppliers'!$C$2:$C$5720,'Institution by Supplier Totals'!$A$2:$A$5067,'Inst. by Framework &amp; Suppliers'!$A$2:$A$5720,'Institution by Supplier Totals'!$B31)</f>
        <v>17524.760000000002</v>
      </c>
      <c r="G31" s="1444">
        <f>SUMIFS('Inst. by Framework &amp; Suppliers'!H$2:H$5720,'Inst. by Framework &amp; Suppliers'!$C$2:$C$5720,'Institution by Supplier Totals'!$A$2:$A$5067,'Inst. by Framework &amp; Suppliers'!$A$2:$A$5720,'Institution by Supplier Totals'!$B31)</f>
        <v>8278.5300000000007</v>
      </c>
      <c r="H31" s="1445">
        <f>SUMIFS('Inst. by Framework &amp; Suppliers'!I$2:I$5720,'Inst. by Framework &amp; Suppliers'!$C$2:$C$5720,'Institution by Supplier Totals'!$A$2:$A$5067,'Inst. by Framework &amp; Suppliers'!$A$2:$A$5720,'Institution by Supplier Totals'!$B31)</f>
        <v>12936.999999999998</v>
      </c>
      <c r="I31" s="24">
        <f>SUMIFS('Inst. by Framework &amp; Suppliers'!$J$2:$J$5720,'Inst. by Framework &amp; Suppliers'!$C$2:$C$5720,'Institution by Supplier Totals'!$A$2:$A$5067,'Inst. by Framework &amp; Suppliers'!$A$2:$A$5720,'Institution by Supplier Totals'!$B31)</f>
        <v>0</v>
      </c>
      <c r="J31" s="93">
        <f>SUMIFS('Inst. by Framework &amp; Suppliers'!$K$2:$K$5720,'Inst. by Framework &amp; Suppliers'!$C$2:$C$5720,'Institution by Supplier Totals'!$A$2:$A$5067,'Inst. by Framework &amp; Suppliers'!$A$2:$A$5720,'Institution by Supplier Totals'!$B31)</f>
        <v>1817.99</v>
      </c>
    </row>
    <row r="32" spans="1:10" x14ac:dyDescent="0.2">
      <c r="A32" s="15" t="s">
        <v>59</v>
      </c>
      <c r="B32" s="13" t="s">
        <v>157</v>
      </c>
      <c r="C32" s="506">
        <f>SUMIFS('Inst. by Framework &amp; Suppliers'!$D$2:$D$5720,'Inst. by Framework &amp; Suppliers'!$C$2:$C$5720,$A32,'Inst. by Framework &amp; Suppliers'!$A$2:$A$5720,$B32)</f>
        <v>0</v>
      </c>
      <c r="D32" s="507">
        <f>SUMIFS('Inst. by Framework &amp; Suppliers'!$E$2:$E$5720,'Inst. by Framework &amp; Suppliers'!$C$2:$C$5720,$A32,'Inst. by Framework &amp; Suppliers'!$A$2:$A$5720,$B32)</f>
        <v>0</v>
      </c>
      <c r="E32" s="507">
        <f>SUMIFS('Inst. by Framework &amp; Suppliers'!F$2:F$5720,'Inst. by Framework &amp; Suppliers'!$C$2:$C$5720,'Institution by Supplier Totals'!$A$2:$A$5067,'Inst. by Framework &amp; Suppliers'!$A$2:$A$5720,'Institution by Supplier Totals'!$B32)</f>
        <v>0</v>
      </c>
      <c r="F32" s="882">
        <f>SUMIFS('Inst. by Framework &amp; Suppliers'!G$2:G$5720,'Inst. by Framework &amp; Suppliers'!$C$2:$C$5720,'Institution by Supplier Totals'!$A$2:$A$5067,'Inst. by Framework &amp; Suppliers'!$A$2:$A$5720,'Institution by Supplier Totals'!$B32)</f>
        <v>0</v>
      </c>
      <c r="G32" s="1444">
        <f>SUMIFS('Inst. by Framework &amp; Suppliers'!H$2:H$5720,'Inst. by Framework &amp; Suppliers'!$C$2:$C$5720,'Institution by Supplier Totals'!$A$2:$A$5067,'Inst. by Framework &amp; Suppliers'!$A$2:$A$5720,'Institution by Supplier Totals'!$B32)</f>
        <v>5142.68</v>
      </c>
      <c r="H32" s="1445">
        <f>SUMIFS('Inst. by Framework &amp; Suppliers'!I$2:I$5720,'Inst. by Framework &amp; Suppliers'!$C$2:$C$5720,'Institution by Supplier Totals'!$A$2:$A$5067,'Inst. by Framework &amp; Suppliers'!$A$2:$A$5720,'Institution by Supplier Totals'!$B32)</f>
        <v>4283.26</v>
      </c>
      <c r="I32" s="24">
        <f>SUMIFS('Inst. by Framework &amp; Suppliers'!$J$2:$J$5720,'Inst. by Framework &amp; Suppliers'!$C$2:$C$5720,'Institution by Supplier Totals'!$A$2:$A$5067,'Inst. by Framework &amp; Suppliers'!$A$2:$A$5720,'Institution by Supplier Totals'!$B32)</f>
        <v>0</v>
      </c>
      <c r="J32" s="93">
        <f>SUMIFS('Inst. by Framework &amp; Suppliers'!$K$2:$K$5720,'Inst. by Framework &amp; Suppliers'!$C$2:$C$5720,'Institution by Supplier Totals'!$A$2:$A$5067,'Inst. by Framework &amp; Suppliers'!$A$2:$A$5720,'Institution by Supplier Totals'!$B32)</f>
        <v>120.72</v>
      </c>
    </row>
    <row r="33" spans="1:10" x14ac:dyDescent="0.2">
      <c r="A33" s="15" t="s">
        <v>59</v>
      </c>
      <c r="B33" s="13" t="s">
        <v>147</v>
      </c>
      <c r="C33" s="506">
        <f>SUMIFS('Inst. by Framework &amp; Suppliers'!$D$2:$D$5720,'Inst. by Framework &amp; Suppliers'!$C$2:$C$5720,$A33,'Inst. by Framework &amp; Suppliers'!$A$2:$A$5720,$B33)</f>
        <v>2614.3599999999997</v>
      </c>
      <c r="D33" s="507">
        <f>SUMIFS('Inst. by Framework &amp; Suppliers'!$E$2:$E$5720,'Inst. by Framework &amp; Suppliers'!$C$2:$C$5720,$A33,'Inst. by Framework &amp; Suppliers'!$A$2:$A$5720,$B33)</f>
        <v>2611.7399999999998</v>
      </c>
      <c r="E33" s="507">
        <f>SUMIFS('Inst. by Framework &amp; Suppliers'!F$2:F$5720,'Inst. by Framework &amp; Suppliers'!$C$2:$C$5720,'Institution by Supplier Totals'!$A$2:$A$5067,'Inst. by Framework &amp; Suppliers'!$A$2:$A$5720,'Institution by Supplier Totals'!$B33)</f>
        <v>4672.32</v>
      </c>
      <c r="F33" s="882">
        <f>SUMIFS('Inst. by Framework &amp; Suppliers'!G$2:G$5720,'Inst. by Framework &amp; Suppliers'!$C$2:$C$5720,'Institution by Supplier Totals'!$A$2:$A$5067,'Inst. by Framework &amp; Suppliers'!$A$2:$A$5720,'Institution by Supplier Totals'!$B33)</f>
        <v>2024.2699999999998</v>
      </c>
      <c r="G33" s="1444">
        <f>SUMIFS('Inst. by Framework &amp; Suppliers'!H$2:H$5720,'Inst. by Framework &amp; Suppliers'!$C$2:$C$5720,'Institution by Supplier Totals'!$A$2:$A$5067,'Inst. by Framework &amp; Suppliers'!$A$2:$A$5720,'Institution by Supplier Totals'!$B33)</f>
        <v>1779.8600000000001</v>
      </c>
      <c r="H33" s="1445">
        <f>SUMIFS('Inst. by Framework &amp; Suppliers'!I$2:I$5720,'Inst. by Framework &amp; Suppliers'!$C$2:$C$5720,'Institution by Supplier Totals'!$A$2:$A$5067,'Inst. by Framework &amp; Suppliers'!$A$2:$A$5720,'Institution by Supplier Totals'!$B33)</f>
        <v>869.48</v>
      </c>
      <c r="I33" s="24">
        <f>SUMIFS('Inst. by Framework &amp; Suppliers'!$J$2:$J$5720,'Inst. by Framework &amp; Suppliers'!$C$2:$C$5720,'Institution by Supplier Totals'!$A$2:$A$5067,'Inst. by Framework &amp; Suppliers'!$A$2:$A$5720,'Institution by Supplier Totals'!$B33)</f>
        <v>0</v>
      </c>
      <c r="J33" s="93">
        <f>SUMIFS('Inst. by Framework &amp; Suppliers'!$K$2:$K$5720,'Inst. by Framework &amp; Suppliers'!$C$2:$C$5720,'Institution by Supplier Totals'!$A$2:$A$5067,'Inst. by Framework &amp; Suppliers'!$A$2:$A$5720,'Institution by Supplier Totals'!$B33)</f>
        <v>194.68</v>
      </c>
    </row>
    <row r="34" spans="1:10" x14ac:dyDescent="0.2">
      <c r="A34" s="15" t="s">
        <v>59</v>
      </c>
      <c r="B34" s="13" t="s">
        <v>154</v>
      </c>
      <c r="C34" s="506">
        <f>SUMIFS('Inst. by Framework &amp; Suppliers'!$D$2:$D$5720,'Inst. by Framework &amp; Suppliers'!$C$2:$C$5720,$A34,'Inst. by Framework &amp; Suppliers'!$A$2:$A$5720,$B34)</f>
        <v>573.78</v>
      </c>
      <c r="D34" s="507">
        <f>SUMIFS('Inst. by Framework &amp; Suppliers'!$E$2:$E$5720,'Inst. by Framework &amp; Suppliers'!$C$2:$C$5720,$A34,'Inst. by Framework &amp; Suppliers'!$A$2:$A$5720,$B34)</f>
        <v>660.41</v>
      </c>
      <c r="E34" s="507">
        <f>SUMIFS('Inst. by Framework &amp; Suppliers'!F$2:F$5720,'Inst. by Framework &amp; Suppliers'!$C$2:$C$5720,'Institution by Supplier Totals'!$A$2:$A$5067,'Inst. by Framework &amp; Suppliers'!$A$2:$A$5720,'Institution by Supplier Totals'!$B34)</f>
        <v>224.9</v>
      </c>
      <c r="F34" s="882">
        <f>SUMIFS('Inst. by Framework &amp; Suppliers'!G$2:G$5720,'Inst. by Framework &amp; Suppliers'!$C$2:$C$5720,'Institution by Supplier Totals'!$A$2:$A$5067,'Inst. by Framework &amp; Suppliers'!$A$2:$A$5720,'Institution by Supplier Totals'!$B34)</f>
        <v>410.04999999999995</v>
      </c>
      <c r="G34" s="1444">
        <f>SUMIFS('Inst. by Framework &amp; Suppliers'!H$2:H$5720,'Inst. by Framework &amp; Suppliers'!$C$2:$C$5720,'Institution by Supplier Totals'!$A$2:$A$5067,'Inst. by Framework &amp; Suppliers'!$A$2:$A$5720,'Institution by Supplier Totals'!$B34)</f>
        <v>1145.19</v>
      </c>
      <c r="H34" s="1445">
        <f>SUMIFS('Inst. by Framework &amp; Suppliers'!I$2:I$5720,'Inst. by Framework &amp; Suppliers'!$C$2:$C$5720,'Institution by Supplier Totals'!$A$2:$A$5067,'Inst. by Framework &amp; Suppliers'!$A$2:$A$5720,'Institution by Supplier Totals'!$B34)</f>
        <v>818.13000000000011</v>
      </c>
      <c r="I34" s="24">
        <f>SUMIFS('Inst. by Framework &amp; Suppliers'!$J$2:$J$5720,'Inst. by Framework &amp; Suppliers'!$C$2:$C$5720,'Institution by Supplier Totals'!$A$2:$A$5067,'Inst. by Framework &amp; Suppliers'!$A$2:$A$5720,'Institution by Supplier Totals'!$B34)</f>
        <v>0</v>
      </c>
      <c r="J34" s="93">
        <f>SUMIFS('Inst. by Framework &amp; Suppliers'!$K$2:$K$5720,'Inst. by Framework &amp; Suppliers'!$C$2:$C$5720,'Institution by Supplier Totals'!$A$2:$A$5067,'Inst. by Framework &amp; Suppliers'!$A$2:$A$5720,'Institution by Supplier Totals'!$B34)</f>
        <v>85.42</v>
      </c>
    </row>
    <row r="35" spans="1:10" x14ac:dyDescent="0.2">
      <c r="A35" s="15" t="s">
        <v>111</v>
      </c>
      <c r="B35" s="13" t="s">
        <v>157</v>
      </c>
      <c r="C35" s="506">
        <f>SUMIFS('Inst. by Framework &amp; Suppliers'!$D$2:$D$5720,'Inst. by Framework &amp; Suppliers'!$C$2:$C$5720,$A35,'Inst. by Framework &amp; Suppliers'!$A$2:$A$5720,$B35)</f>
        <v>2450.2999999999997</v>
      </c>
      <c r="D35" s="507">
        <f>SUMIFS('Inst. by Framework &amp; Suppliers'!$E$2:$E$5720,'Inst. by Framework &amp; Suppliers'!$C$2:$C$5720,$A35,'Inst. by Framework &amp; Suppliers'!$A$2:$A$5720,$B35)</f>
        <v>0</v>
      </c>
      <c r="E35" s="507">
        <f>SUMIFS('Inst. by Framework &amp; Suppliers'!F$2:F$5720,'Inst. by Framework &amp; Suppliers'!$C$2:$C$5720,'Institution by Supplier Totals'!$A$2:$A$5067,'Inst. by Framework &amp; Suppliers'!$A$2:$A$5720,'Institution by Supplier Totals'!$B35)</f>
        <v>0</v>
      </c>
      <c r="F35" s="882">
        <f>SUMIFS('Inst. by Framework &amp; Suppliers'!G$2:G$5720,'Inst. by Framework &amp; Suppliers'!$C$2:$C$5720,'Institution by Supplier Totals'!$A$2:$A$5067,'Inst. by Framework &amp; Suppliers'!$A$2:$A$5720,'Institution by Supplier Totals'!$B35)</f>
        <v>0</v>
      </c>
      <c r="G35" s="1444">
        <f>SUMIFS('Inst. by Framework &amp; Suppliers'!H$2:H$5720,'Inst. by Framework &amp; Suppliers'!$C$2:$C$5720,'Institution by Supplier Totals'!$A$2:$A$5067,'Inst. by Framework &amp; Suppliers'!$A$2:$A$5720,'Institution by Supplier Totals'!$B35)</f>
        <v>0</v>
      </c>
      <c r="H35" s="1445">
        <f>SUMIFS('Inst. by Framework &amp; Suppliers'!I$2:I$5720,'Inst. by Framework &amp; Suppliers'!$C$2:$C$5720,'Institution by Supplier Totals'!$A$2:$A$5067,'Inst. by Framework &amp; Suppliers'!$A$2:$A$5720,'Institution by Supplier Totals'!$B35)</f>
        <v>0</v>
      </c>
      <c r="I35" s="24">
        <f>SUMIFS('Inst. by Framework &amp; Suppliers'!$J$2:$J$5720,'Inst. by Framework &amp; Suppliers'!$C$2:$C$5720,'Institution by Supplier Totals'!$A$2:$A$5067,'Inst. by Framework &amp; Suppliers'!$A$2:$A$5720,'Institution by Supplier Totals'!$B35)</f>
        <v>0</v>
      </c>
      <c r="J35" s="93">
        <f>SUMIFS('Inst. by Framework &amp; Suppliers'!$K$2:$K$5720,'Inst. by Framework &amp; Suppliers'!$C$2:$C$5720,'Institution by Supplier Totals'!$A$2:$A$5067,'Inst. by Framework &amp; Suppliers'!$A$2:$A$5720,'Institution by Supplier Totals'!$B35)</f>
        <v>0</v>
      </c>
    </row>
    <row r="36" spans="1:10" x14ac:dyDescent="0.2">
      <c r="A36" s="15" t="s">
        <v>218</v>
      </c>
      <c r="B36" s="13" t="s">
        <v>142</v>
      </c>
      <c r="C36" s="506">
        <f>SUMIFS('Inst. by Framework &amp; Suppliers'!$D$2:$D$5720,'Inst. by Framework &amp; Suppliers'!$C$2:$C$5720,$A36,'Inst. by Framework &amp; Suppliers'!$A$2:$A$5720,$B36)</f>
        <v>0</v>
      </c>
      <c r="D36" s="507">
        <f>SUMIFS('Inst. by Framework &amp; Suppliers'!$E$2:$E$5720,'Inst. by Framework &amp; Suppliers'!$C$2:$C$5720,$A36,'Inst. by Framework &amp; Suppliers'!$A$2:$A$5720,$B36)</f>
        <v>0</v>
      </c>
      <c r="E36" s="507">
        <f>SUMIFS('Inst. by Framework &amp; Suppliers'!F$2:F$5720,'Inst. by Framework &amp; Suppliers'!$C$2:$C$5720,'Institution by Supplier Totals'!$A$2:$A$5067,'Inst. by Framework &amp; Suppliers'!$A$2:$A$5720,'Institution by Supplier Totals'!$B36)</f>
        <v>0</v>
      </c>
      <c r="F36" s="882">
        <f>SUMIFS('Inst. by Framework &amp; Suppliers'!G$2:G$5720,'Inst. by Framework &amp; Suppliers'!$C$2:$C$5720,'Institution by Supplier Totals'!$A$2:$A$5067,'Inst. by Framework &amp; Suppliers'!$A$2:$A$5720,'Institution by Supplier Totals'!$B36)</f>
        <v>1621.0400000000002</v>
      </c>
      <c r="G36" s="1444">
        <f>SUMIFS('Inst. by Framework &amp; Suppliers'!H$2:H$5720,'Inst. by Framework &amp; Suppliers'!$C$2:$C$5720,'Institution by Supplier Totals'!$A$2:$A$5067,'Inst. by Framework &amp; Suppliers'!$A$2:$A$5720,'Institution by Supplier Totals'!$B36)</f>
        <v>3141.93</v>
      </c>
      <c r="H36" s="1445">
        <f>SUMIFS('Inst. by Framework &amp; Suppliers'!I$2:I$5720,'Inst. by Framework &amp; Suppliers'!$C$2:$C$5720,'Institution by Supplier Totals'!$A$2:$A$5067,'Inst. by Framework &amp; Suppliers'!$A$2:$A$5720,'Institution by Supplier Totals'!$B36)</f>
        <v>406.71000000000004</v>
      </c>
      <c r="I36" s="24">
        <f>SUMIFS('Inst. by Framework &amp; Suppliers'!$J$2:$J$5720,'Inst. by Framework &amp; Suppliers'!$C$2:$C$5720,'Institution by Supplier Totals'!$A$2:$A$5067,'Inst. by Framework &amp; Suppliers'!$A$2:$A$5720,'Institution by Supplier Totals'!$B36)</f>
        <v>0</v>
      </c>
      <c r="J36" s="93">
        <f>SUMIFS('Inst. by Framework &amp; Suppliers'!$K$2:$K$5720,'Inst. by Framework &amp; Suppliers'!$C$2:$C$5720,'Institution by Supplier Totals'!$A$2:$A$5067,'Inst. by Framework &amp; Suppliers'!$A$2:$A$5720,'Institution by Supplier Totals'!$B36)</f>
        <v>0</v>
      </c>
    </row>
    <row r="37" spans="1:10" x14ac:dyDescent="0.2">
      <c r="A37" s="15" t="s">
        <v>290</v>
      </c>
      <c r="B37" s="13" t="s">
        <v>157</v>
      </c>
      <c r="C37" s="506">
        <f>SUMIFS('Inst. by Framework &amp; Suppliers'!$D$2:$D$5720,'Inst. by Framework &amp; Suppliers'!$C$2:$C$5720,$A37,'Inst. by Framework &amp; Suppliers'!$A$2:$A$5720,$B37)</f>
        <v>0</v>
      </c>
      <c r="D37" s="507">
        <f>SUMIFS('Inst. by Framework &amp; Suppliers'!$E$2:$E$5720,'Inst. by Framework &amp; Suppliers'!$C$2:$C$5720,$A37,'Inst. by Framework &amp; Suppliers'!$A$2:$A$5720,$B37)</f>
        <v>0</v>
      </c>
      <c r="E37" s="507">
        <f>SUMIFS('Inst. by Framework &amp; Suppliers'!F$2:F$5720,'Inst. by Framework &amp; Suppliers'!$C$2:$C$5720,'Institution by Supplier Totals'!$A$2:$A$5067,'Inst. by Framework &amp; Suppliers'!$A$2:$A$5720,'Institution by Supplier Totals'!$B37)</f>
        <v>0</v>
      </c>
      <c r="F37" s="882">
        <f>SUMIFS('Inst. by Framework &amp; Suppliers'!G$2:G$5720,'Inst. by Framework &amp; Suppliers'!$C$2:$C$5720,'Institution by Supplier Totals'!$A$2:$A$5067,'Inst. by Framework &amp; Suppliers'!$A$2:$A$5720,'Institution by Supplier Totals'!$B37)</f>
        <v>0</v>
      </c>
      <c r="G37" s="1444">
        <f>SUMIFS('Inst. by Framework &amp; Suppliers'!H$2:H$5720,'Inst. by Framework &amp; Suppliers'!$C$2:$C$5720,'Institution by Supplier Totals'!$A$2:$A$5067,'Inst. by Framework &amp; Suppliers'!$A$2:$A$5720,'Institution by Supplier Totals'!$B37)</f>
        <v>0</v>
      </c>
      <c r="H37" s="1445">
        <f>SUMIFS('Inst. by Framework &amp; Suppliers'!I$2:I$5720,'Inst. by Framework &amp; Suppliers'!$C$2:$C$5720,'Institution by Supplier Totals'!$A$2:$A$5067,'Inst. by Framework &amp; Suppliers'!$A$2:$A$5720,'Institution by Supplier Totals'!$B37)</f>
        <v>28395.15</v>
      </c>
      <c r="I37" s="24">
        <f>SUMIFS('Inst. by Framework &amp; Suppliers'!$J$2:$J$5720,'Inst. by Framework &amp; Suppliers'!$C$2:$C$5720,'Institution by Supplier Totals'!$A$2:$A$5067,'Inst. by Framework &amp; Suppliers'!$A$2:$A$5720,'Institution by Supplier Totals'!$B37)</f>
        <v>11905.55</v>
      </c>
      <c r="J37" s="93">
        <f>SUMIFS('Inst. by Framework &amp; Suppliers'!$K$2:$K$5720,'Inst. by Framework &amp; Suppliers'!$C$2:$C$5720,'Institution by Supplier Totals'!$A$2:$A$5067,'Inst. by Framework &amp; Suppliers'!$A$2:$A$5720,'Institution by Supplier Totals'!$B37)</f>
        <v>22037.409999999996</v>
      </c>
    </row>
    <row r="38" spans="1:10" x14ac:dyDescent="0.2">
      <c r="A38" s="15" t="s">
        <v>249</v>
      </c>
      <c r="B38" s="13" t="s">
        <v>125</v>
      </c>
      <c r="C38" s="506">
        <f>SUMIFS('Inst. by Framework &amp; Suppliers'!$D$2:$D$5720,'Inst. by Framework &amp; Suppliers'!$C$2:$C$5720,$A38,'Inst. by Framework &amp; Suppliers'!$A$2:$A$5720,$B38)</f>
        <v>33387.077999999994</v>
      </c>
      <c r="D38" s="507">
        <f>SUMIFS('Inst. by Framework &amp; Suppliers'!$E$2:$E$5720,'Inst. by Framework &amp; Suppliers'!$C$2:$C$5720,$A38,'Inst. by Framework &amp; Suppliers'!$A$2:$A$5720,$B38)</f>
        <v>21798.639999999999</v>
      </c>
      <c r="E38" s="507">
        <f>SUMIFS('Inst. by Framework &amp; Suppliers'!F$2:F$5720,'Inst. by Framework &amp; Suppliers'!$C$2:$C$5720,'Institution by Supplier Totals'!$A$2:$A$5067,'Inst. by Framework &amp; Suppliers'!$A$2:$A$5720,'Institution by Supplier Totals'!$B38)</f>
        <v>4271.4500000000007</v>
      </c>
      <c r="F38" s="882">
        <f>SUMIFS('Inst. by Framework &amp; Suppliers'!G$2:G$5720,'Inst. by Framework &amp; Suppliers'!$C$2:$C$5720,'Institution by Supplier Totals'!$A$2:$A$5067,'Inst. by Framework &amp; Suppliers'!$A$2:$A$5720,'Institution by Supplier Totals'!$B38)</f>
        <v>4191.18</v>
      </c>
      <c r="G38" s="1444">
        <f>SUMIFS('Inst. by Framework &amp; Suppliers'!H$2:H$5720,'Inst. by Framework &amp; Suppliers'!$C$2:$C$5720,'Institution by Supplier Totals'!$A$2:$A$5067,'Inst. by Framework &amp; Suppliers'!$A$2:$A$5720,'Institution by Supplier Totals'!$B38)</f>
        <v>2021.21</v>
      </c>
      <c r="H38" s="1445">
        <f>SUMIFS('Inst. by Framework &amp; Suppliers'!I$2:I$5720,'Inst. by Framework &amp; Suppliers'!$C$2:$C$5720,'Institution by Supplier Totals'!$A$2:$A$5067,'Inst. by Framework &amp; Suppliers'!$A$2:$A$5720,'Institution by Supplier Totals'!$B38)</f>
        <v>0</v>
      </c>
      <c r="I38" s="24">
        <f>SUMIFS('Inst. by Framework &amp; Suppliers'!$J$2:$J$5720,'Inst. by Framework &amp; Suppliers'!$C$2:$C$5720,'Institution by Supplier Totals'!$A$2:$A$5067,'Inst. by Framework &amp; Suppliers'!$A$2:$A$5720,'Institution by Supplier Totals'!$B38)</f>
        <v>0</v>
      </c>
      <c r="J38" s="93">
        <f>SUMIFS('Inst. by Framework &amp; Suppliers'!$K$2:$K$5720,'Inst. by Framework &amp; Suppliers'!$C$2:$C$5720,'Institution by Supplier Totals'!$A$2:$A$5067,'Inst. by Framework &amp; Suppliers'!$A$2:$A$5720,'Institution by Supplier Totals'!$B38)</f>
        <v>0</v>
      </c>
    </row>
    <row r="39" spans="1:10" x14ac:dyDescent="0.2">
      <c r="A39" s="15" t="s">
        <v>249</v>
      </c>
      <c r="B39" s="13" t="s">
        <v>126</v>
      </c>
      <c r="C39" s="506">
        <f>SUMIFS('Inst. by Framework &amp; Suppliers'!$D$2:$D$5720,'Inst. by Framework &amp; Suppliers'!$C$2:$C$5720,$A39,'Inst. by Framework &amp; Suppliers'!$A$2:$A$5720,$B39)</f>
        <v>14852.7</v>
      </c>
      <c r="D39" s="507">
        <f>SUMIFS('Inst. by Framework &amp; Suppliers'!$E$2:$E$5720,'Inst. by Framework &amp; Suppliers'!$C$2:$C$5720,$A39,'Inst. by Framework &amp; Suppliers'!$A$2:$A$5720,$B39)</f>
        <v>15084.36</v>
      </c>
      <c r="E39" s="507">
        <f>SUMIFS('Inst. by Framework &amp; Suppliers'!F$2:F$5720,'Inst. by Framework &amp; Suppliers'!$C$2:$C$5720,'Institution by Supplier Totals'!$A$2:$A$5067,'Inst. by Framework &amp; Suppliers'!$A$2:$A$5720,'Institution by Supplier Totals'!$B39)</f>
        <v>15637.21</v>
      </c>
      <c r="F39" s="882">
        <f>SUMIFS('Inst. by Framework &amp; Suppliers'!G$2:G$5720,'Inst. by Framework &amp; Suppliers'!$C$2:$C$5720,'Institution by Supplier Totals'!$A$2:$A$5067,'Inst. by Framework &amp; Suppliers'!$A$2:$A$5720,'Institution by Supplier Totals'!$B39)</f>
        <v>5904.0199999999995</v>
      </c>
      <c r="G39" s="1444">
        <f>SUMIFS('Inst. by Framework &amp; Suppliers'!H$2:H$5720,'Inst. by Framework &amp; Suppliers'!$C$2:$C$5720,'Institution by Supplier Totals'!$A$2:$A$5067,'Inst. by Framework &amp; Suppliers'!$A$2:$A$5720,'Institution by Supplier Totals'!$B39)</f>
        <v>6859.52</v>
      </c>
      <c r="H39" s="1445">
        <f>SUMIFS('Inst. by Framework &amp; Suppliers'!I$2:I$5720,'Inst. by Framework &amp; Suppliers'!$C$2:$C$5720,'Institution by Supplier Totals'!$A$2:$A$5067,'Inst. by Framework &amp; Suppliers'!$A$2:$A$5720,'Institution by Supplier Totals'!$B39)</f>
        <v>4275.8000000000011</v>
      </c>
      <c r="I39" s="24">
        <f>SUMIFS('Inst. by Framework &amp; Suppliers'!$J$2:$J$5720,'Inst. by Framework &amp; Suppliers'!$C$2:$C$5720,'Institution by Supplier Totals'!$A$2:$A$5067,'Inst. by Framework &amp; Suppliers'!$A$2:$A$5720,'Institution by Supplier Totals'!$B39)</f>
        <v>0</v>
      </c>
      <c r="J39" s="93">
        <f>SUMIFS('Inst. by Framework &amp; Suppliers'!$K$2:$K$5720,'Inst. by Framework &amp; Suppliers'!$C$2:$C$5720,'Institution by Supplier Totals'!$A$2:$A$5067,'Inst. by Framework &amp; Suppliers'!$A$2:$A$5720,'Institution by Supplier Totals'!$B39)</f>
        <v>454.88</v>
      </c>
    </row>
    <row r="40" spans="1:10" x14ac:dyDescent="0.2">
      <c r="A40" s="15" t="s">
        <v>249</v>
      </c>
      <c r="B40" s="13" t="s">
        <v>127</v>
      </c>
      <c r="C40" s="506">
        <f>SUMIFS('Inst. by Framework &amp; Suppliers'!$D$2:$D$5720,'Inst. by Framework &amp; Suppliers'!$C$2:$C$5720,$A40,'Inst. by Framework &amp; Suppliers'!$A$2:$A$5720,$B40)</f>
        <v>78979.124999999985</v>
      </c>
      <c r="D40" s="507">
        <f>SUMIFS('Inst. by Framework &amp; Suppliers'!$E$2:$E$5720,'Inst. by Framework &amp; Suppliers'!$C$2:$C$5720,$A40,'Inst. by Framework &amp; Suppliers'!$A$2:$A$5720,$B40)</f>
        <v>83382.514399999971</v>
      </c>
      <c r="E40" s="507">
        <f>SUMIFS('Inst. by Framework &amp; Suppliers'!F$2:F$5720,'Inst. by Framework &amp; Suppliers'!$C$2:$C$5720,'Institution by Supplier Totals'!$A$2:$A$5067,'Inst. by Framework &amp; Suppliers'!$A$2:$A$5720,'Institution by Supplier Totals'!$B40)</f>
        <v>73952.914999999994</v>
      </c>
      <c r="F40" s="882">
        <f>SUMIFS('Inst. by Framework &amp; Suppliers'!G$2:G$5720,'Inst. by Framework &amp; Suppliers'!$C$2:$C$5720,'Institution by Supplier Totals'!$A$2:$A$5067,'Inst. by Framework &amp; Suppliers'!$A$2:$A$5720,'Institution by Supplier Totals'!$B40)</f>
        <v>76750.337499999994</v>
      </c>
      <c r="G40" s="1444">
        <f>SUMIFS('Inst. by Framework &amp; Suppliers'!H$2:H$5720,'Inst. by Framework &amp; Suppliers'!$C$2:$C$5720,'Institution by Supplier Totals'!$A$2:$A$5067,'Inst. by Framework &amp; Suppliers'!$A$2:$A$5720,'Institution by Supplier Totals'!$B40)</f>
        <v>19363.39</v>
      </c>
      <c r="H40" s="1445">
        <f>SUMIFS('Inst. by Framework &amp; Suppliers'!I$2:I$5720,'Inst. by Framework &amp; Suppliers'!$C$2:$C$5720,'Institution by Supplier Totals'!$A$2:$A$5067,'Inst. by Framework &amp; Suppliers'!$A$2:$A$5720,'Institution by Supplier Totals'!$B40)</f>
        <v>11462.289999999999</v>
      </c>
      <c r="I40" s="24">
        <f>SUMIFS('Inst. by Framework &amp; Suppliers'!$J$2:$J$5720,'Inst. by Framework &amp; Suppliers'!$C$2:$C$5720,'Institution by Supplier Totals'!$A$2:$A$5067,'Inst. by Framework &amp; Suppliers'!$A$2:$A$5720,'Institution by Supplier Totals'!$B40)</f>
        <v>0</v>
      </c>
      <c r="J40" s="93">
        <f>SUMIFS('Inst. by Framework &amp; Suppliers'!$K$2:$K$5720,'Inst. by Framework &amp; Suppliers'!$C$2:$C$5720,'Institution by Supplier Totals'!$A$2:$A$5067,'Inst. by Framework &amp; Suppliers'!$A$2:$A$5720,'Institution by Supplier Totals'!$B40)</f>
        <v>976.2</v>
      </c>
    </row>
    <row r="41" spans="1:10" x14ac:dyDescent="0.2">
      <c r="A41" s="15" t="s">
        <v>249</v>
      </c>
      <c r="B41" s="13" t="s">
        <v>150</v>
      </c>
      <c r="C41" s="506">
        <f>SUMIFS('Inst. by Framework &amp; Suppliers'!$D$2:$D$5720,'Inst. by Framework &amp; Suppliers'!$C$2:$C$5720,$A41,'Inst. by Framework &amp; Suppliers'!$A$2:$A$5720,$B41)</f>
        <v>0</v>
      </c>
      <c r="D41" s="507">
        <f>SUMIFS('Inst. by Framework &amp; Suppliers'!$E$2:$E$5720,'Inst. by Framework &amp; Suppliers'!$C$2:$C$5720,$A41,'Inst. by Framework &amp; Suppliers'!$A$2:$A$5720,$B41)</f>
        <v>9916.6472999999987</v>
      </c>
      <c r="E41" s="507">
        <f>SUMIFS('Inst. by Framework &amp; Suppliers'!F$2:F$5720,'Inst. by Framework &amp; Suppliers'!$C$2:$C$5720,'Institution by Supplier Totals'!$A$2:$A$5067,'Inst. by Framework &amp; Suppliers'!$A$2:$A$5720,'Institution by Supplier Totals'!$B41)</f>
        <v>10589.769999999999</v>
      </c>
      <c r="F41" s="882">
        <f>SUMIFS('Inst. by Framework &amp; Suppliers'!G$2:G$5720,'Inst. by Framework &amp; Suppliers'!$C$2:$C$5720,'Institution by Supplier Totals'!$A$2:$A$5067,'Inst. by Framework &amp; Suppliers'!$A$2:$A$5720,'Institution by Supplier Totals'!$B41)</f>
        <v>7714.56</v>
      </c>
      <c r="G41" s="1444">
        <f>SUMIFS('Inst. by Framework &amp; Suppliers'!H$2:H$5720,'Inst. by Framework &amp; Suppliers'!$C$2:$C$5720,'Institution by Supplier Totals'!$A$2:$A$5067,'Inst. by Framework &amp; Suppliers'!$A$2:$A$5720,'Institution by Supplier Totals'!$B41)</f>
        <v>40000.659999999996</v>
      </c>
      <c r="H41" s="1445">
        <f>SUMIFS('Inst. by Framework &amp; Suppliers'!I$2:I$5720,'Inst. by Framework &amp; Suppliers'!$C$2:$C$5720,'Institution by Supplier Totals'!$A$2:$A$5067,'Inst. by Framework &amp; Suppliers'!$A$2:$A$5720,'Institution by Supplier Totals'!$B41)</f>
        <v>23700.93</v>
      </c>
      <c r="I41" s="24">
        <f>SUMIFS('Inst. by Framework &amp; Suppliers'!$J$2:$J$5720,'Inst. by Framework &amp; Suppliers'!$C$2:$C$5720,'Institution by Supplier Totals'!$A$2:$A$5067,'Inst. by Framework &amp; Suppliers'!$A$2:$A$5720,'Institution by Supplier Totals'!$B41)</f>
        <v>0</v>
      </c>
      <c r="J41" s="93">
        <f>SUMIFS('Inst. by Framework &amp; Suppliers'!$K$2:$K$5720,'Inst. by Framework &amp; Suppliers'!$C$2:$C$5720,'Institution by Supplier Totals'!$A$2:$A$5067,'Inst. by Framework &amp; Suppliers'!$A$2:$A$5720,'Institution by Supplier Totals'!$B41)</f>
        <v>2706.7700000000004</v>
      </c>
    </row>
    <row r="42" spans="1:10" x14ac:dyDescent="0.2">
      <c r="A42" s="15" t="s">
        <v>249</v>
      </c>
      <c r="B42" s="13" t="s">
        <v>162</v>
      </c>
      <c r="C42" s="506">
        <f>SUMIFS('Inst. by Framework &amp; Suppliers'!$D$2:$D$5720,'Inst. by Framework &amp; Suppliers'!$C$2:$C$5720,$A42,'Inst. by Framework &amp; Suppliers'!$A$2:$A$5720,$B42)</f>
        <v>10840.62</v>
      </c>
      <c r="D42" s="507">
        <f>SUMIFS('Inst. by Framework &amp; Suppliers'!$E$2:$E$5720,'Inst. by Framework &amp; Suppliers'!$C$2:$C$5720,$A42,'Inst. by Framework &amp; Suppliers'!$A$2:$A$5720,$B42)</f>
        <v>26249.084999999999</v>
      </c>
      <c r="E42" s="507">
        <f>SUMIFS('Inst. by Framework &amp; Suppliers'!F$2:F$5720,'Inst. by Framework &amp; Suppliers'!$C$2:$C$5720,'Institution by Supplier Totals'!$A$2:$A$5067,'Inst. by Framework &amp; Suppliers'!$A$2:$A$5720,'Institution by Supplier Totals'!$B42)</f>
        <v>30604.02</v>
      </c>
      <c r="F42" s="882">
        <f>SUMIFS('Inst. by Framework &amp; Suppliers'!G$2:G$5720,'Inst. by Framework &amp; Suppliers'!$C$2:$C$5720,'Institution by Supplier Totals'!$A$2:$A$5067,'Inst. by Framework &amp; Suppliers'!$A$2:$A$5720,'Institution by Supplier Totals'!$B42)</f>
        <v>21367.39</v>
      </c>
      <c r="G42" s="1444">
        <f>SUMIFS('Inst. by Framework &amp; Suppliers'!H$2:H$5720,'Inst. by Framework &amp; Suppliers'!$C$2:$C$5720,'Institution by Supplier Totals'!$A$2:$A$5067,'Inst. by Framework &amp; Suppliers'!$A$2:$A$5720,'Institution by Supplier Totals'!$B42)</f>
        <v>18412.429</v>
      </c>
      <c r="H42" s="1445">
        <f>SUMIFS('Inst. by Framework &amp; Suppliers'!I$2:I$5720,'Inst. by Framework &amp; Suppliers'!$C$2:$C$5720,'Institution by Supplier Totals'!$A$2:$A$5067,'Inst. by Framework &amp; Suppliers'!$A$2:$A$5720,'Institution by Supplier Totals'!$B42)</f>
        <v>10328.619999999999</v>
      </c>
      <c r="I42" s="24">
        <f>SUMIFS('Inst. by Framework &amp; Suppliers'!$J$2:$J$5720,'Inst. by Framework &amp; Suppliers'!$C$2:$C$5720,'Institution by Supplier Totals'!$A$2:$A$5067,'Inst. by Framework &amp; Suppliers'!$A$2:$A$5720,'Institution by Supplier Totals'!$B42)</f>
        <v>0</v>
      </c>
      <c r="J42" s="93">
        <f>SUMIFS('Inst. by Framework &amp; Suppliers'!$K$2:$K$5720,'Inst. by Framework &amp; Suppliers'!$C$2:$C$5720,'Institution by Supplier Totals'!$A$2:$A$5067,'Inst. by Framework &amp; Suppliers'!$A$2:$A$5720,'Institution by Supplier Totals'!$B42)</f>
        <v>0</v>
      </c>
    </row>
    <row r="43" spans="1:10" x14ac:dyDescent="0.2">
      <c r="A43" s="15" t="s">
        <v>249</v>
      </c>
      <c r="B43" s="13" t="s">
        <v>131</v>
      </c>
      <c r="C43" s="506">
        <f>SUMIFS('Inst. by Framework &amp; Suppliers'!$D$2:$D$5720,'Inst. by Framework &amp; Suppliers'!$C$2:$C$5720,$A43,'Inst. by Framework &amp; Suppliers'!$A$2:$A$5720,$B43)</f>
        <v>29609.08</v>
      </c>
      <c r="D43" s="507">
        <f>SUMIFS('Inst. by Framework &amp; Suppliers'!$E$2:$E$5720,'Inst. by Framework &amp; Suppliers'!$C$2:$C$5720,$A43,'Inst. by Framework &amp; Suppliers'!$A$2:$A$5720,$B43)</f>
        <v>26029.3</v>
      </c>
      <c r="E43" s="507">
        <f>SUMIFS('Inst. by Framework &amp; Suppliers'!F$2:F$5720,'Inst. by Framework &amp; Suppliers'!$C$2:$C$5720,'Institution by Supplier Totals'!$A$2:$A$5067,'Inst. by Framework &amp; Suppliers'!$A$2:$A$5720,'Institution by Supplier Totals'!$B43)</f>
        <v>3431.99</v>
      </c>
      <c r="F43" s="882">
        <f>SUMIFS('Inst. by Framework &amp; Suppliers'!G$2:G$5720,'Inst. by Framework &amp; Suppliers'!$C$2:$C$5720,'Institution by Supplier Totals'!$A$2:$A$5067,'Inst. by Framework &amp; Suppliers'!$A$2:$A$5720,'Institution by Supplier Totals'!$B43)</f>
        <v>0</v>
      </c>
      <c r="G43" s="1444">
        <f>SUMIFS('Inst. by Framework &amp; Suppliers'!H$2:H$5720,'Inst. by Framework &amp; Suppliers'!$C$2:$C$5720,'Institution by Supplier Totals'!$A$2:$A$5067,'Inst. by Framework &amp; Suppliers'!$A$2:$A$5720,'Institution by Supplier Totals'!$B43)</f>
        <v>0</v>
      </c>
      <c r="H43" s="1445">
        <f>SUMIFS('Inst. by Framework &amp; Suppliers'!I$2:I$5720,'Inst. by Framework &amp; Suppliers'!$C$2:$C$5720,'Institution by Supplier Totals'!$A$2:$A$5067,'Inst. by Framework &amp; Suppliers'!$A$2:$A$5720,'Institution by Supplier Totals'!$B43)</f>
        <v>0</v>
      </c>
      <c r="I43" s="24">
        <f>SUMIFS('Inst. by Framework &amp; Suppliers'!$J$2:$J$5720,'Inst. by Framework &amp; Suppliers'!$C$2:$C$5720,'Institution by Supplier Totals'!$A$2:$A$5067,'Inst. by Framework &amp; Suppliers'!$A$2:$A$5720,'Institution by Supplier Totals'!$B43)</f>
        <v>291.40000000000003</v>
      </c>
      <c r="J43" s="93">
        <f>SUMIFS('Inst. by Framework &amp; Suppliers'!$K$2:$K$5720,'Inst. by Framework &amp; Suppliers'!$C$2:$C$5720,'Institution by Supplier Totals'!$A$2:$A$5067,'Inst. by Framework &amp; Suppliers'!$A$2:$A$5720,'Institution by Supplier Totals'!$B43)</f>
        <v>291.40000000000003</v>
      </c>
    </row>
    <row r="44" spans="1:10" x14ac:dyDescent="0.2">
      <c r="A44" s="15" t="s">
        <v>249</v>
      </c>
      <c r="B44" s="13" t="s">
        <v>132</v>
      </c>
      <c r="C44" s="506">
        <f>SUMIFS('Inst. by Framework &amp; Suppliers'!$D$2:$D$5720,'Inst. by Framework &amp; Suppliers'!$C$2:$C$5720,$A44,'Inst. by Framework &amp; Suppliers'!$A$2:$A$5720,$B44)</f>
        <v>460.55</v>
      </c>
      <c r="D44" s="507">
        <f>SUMIFS('Inst. by Framework &amp; Suppliers'!$E$2:$E$5720,'Inst. by Framework &amp; Suppliers'!$C$2:$C$5720,$A44,'Inst. by Framework &amp; Suppliers'!$A$2:$A$5720,$B44)</f>
        <v>0</v>
      </c>
      <c r="E44" s="507">
        <f>SUMIFS('Inst. by Framework &amp; Suppliers'!F$2:F$5720,'Inst. by Framework &amp; Suppliers'!$C$2:$C$5720,'Institution by Supplier Totals'!$A$2:$A$5067,'Inst. by Framework &amp; Suppliers'!$A$2:$A$5720,'Institution by Supplier Totals'!$B44)</f>
        <v>0</v>
      </c>
      <c r="F44" s="882">
        <f>SUMIFS('Inst. by Framework &amp; Suppliers'!G$2:G$5720,'Inst. by Framework &amp; Suppliers'!$C$2:$C$5720,'Institution by Supplier Totals'!$A$2:$A$5067,'Inst. by Framework &amp; Suppliers'!$A$2:$A$5720,'Institution by Supplier Totals'!$B44)</f>
        <v>0</v>
      </c>
      <c r="G44" s="1444">
        <f>SUMIFS('Inst. by Framework &amp; Suppliers'!H$2:H$5720,'Inst. by Framework &amp; Suppliers'!$C$2:$C$5720,'Institution by Supplier Totals'!$A$2:$A$5067,'Inst. by Framework &amp; Suppliers'!$A$2:$A$5720,'Institution by Supplier Totals'!$B44)</f>
        <v>0</v>
      </c>
      <c r="H44" s="1445">
        <f>SUMIFS('Inst. by Framework &amp; Suppliers'!I$2:I$5720,'Inst. by Framework &amp; Suppliers'!$C$2:$C$5720,'Institution by Supplier Totals'!$A$2:$A$5067,'Inst. by Framework &amp; Suppliers'!$A$2:$A$5720,'Institution by Supplier Totals'!$B44)</f>
        <v>0</v>
      </c>
      <c r="I44" s="24">
        <f>SUMIFS('Inst. by Framework &amp; Suppliers'!$J$2:$J$5720,'Inst. by Framework &amp; Suppliers'!$C$2:$C$5720,'Institution by Supplier Totals'!$A$2:$A$5067,'Inst. by Framework &amp; Suppliers'!$A$2:$A$5720,'Institution by Supplier Totals'!$B44)</f>
        <v>0</v>
      </c>
      <c r="J44" s="93">
        <f>SUMIFS('Inst. by Framework &amp; Suppliers'!$K$2:$K$5720,'Inst. by Framework &amp; Suppliers'!$C$2:$C$5720,'Institution by Supplier Totals'!$A$2:$A$5067,'Inst. by Framework &amp; Suppliers'!$A$2:$A$5720,'Institution by Supplier Totals'!$B44)</f>
        <v>0</v>
      </c>
    </row>
    <row r="45" spans="1:10" x14ac:dyDescent="0.2">
      <c r="A45" s="15" t="s">
        <v>249</v>
      </c>
      <c r="B45" s="13" t="s">
        <v>175</v>
      </c>
      <c r="C45" s="506">
        <f>SUMIFS('Inst. by Framework &amp; Suppliers'!$D$2:$D$5720,'Inst. by Framework &amp; Suppliers'!$C$2:$C$5720,$A45,'Inst. by Framework &amp; Suppliers'!$A$2:$A$5720,$B45)</f>
        <v>0</v>
      </c>
      <c r="D45" s="507">
        <f>SUMIFS('Inst. by Framework &amp; Suppliers'!$E$2:$E$5720,'Inst. by Framework &amp; Suppliers'!$C$2:$C$5720,$A45,'Inst. by Framework &amp; Suppliers'!$A$2:$A$5720,$B45)</f>
        <v>108.23000000000002</v>
      </c>
      <c r="E45" s="507">
        <f>SUMIFS('Inst. by Framework &amp; Suppliers'!F$2:F$5720,'Inst. by Framework &amp; Suppliers'!$C$2:$C$5720,'Institution by Supplier Totals'!$A$2:$A$5067,'Inst. by Framework &amp; Suppliers'!$A$2:$A$5720,'Institution by Supplier Totals'!$B45)</f>
        <v>0</v>
      </c>
      <c r="F45" s="882">
        <f>SUMIFS('Inst. by Framework &amp; Suppliers'!G$2:G$5720,'Inst. by Framework &amp; Suppliers'!$C$2:$C$5720,'Institution by Supplier Totals'!$A$2:$A$5067,'Inst. by Framework &amp; Suppliers'!$A$2:$A$5720,'Institution by Supplier Totals'!$B45)</f>
        <v>0</v>
      </c>
      <c r="G45" s="1444">
        <f>SUMIFS('Inst. by Framework &amp; Suppliers'!H$2:H$5720,'Inst. by Framework &amp; Suppliers'!$C$2:$C$5720,'Institution by Supplier Totals'!$A$2:$A$5067,'Inst. by Framework &amp; Suppliers'!$A$2:$A$5720,'Institution by Supplier Totals'!$B45)</f>
        <v>0</v>
      </c>
      <c r="H45" s="1445">
        <f>SUMIFS('Inst. by Framework &amp; Suppliers'!I$2:I$5720,'Inst. by Framework &amp; Suppliers'!$C$2:$C$5720,'Institution by Supplier Totals'!$A$2:$A$5067,'Inst. by Framework &amp; Suppliers'!$A$2:$A$5720,'Institution by Supplier Totals'!$B45)</f>
        <v>0</v>
      </c>
      <c r="I45" s="24">
        <f>SUMIFS('Inst. by Framework &amp; Suppliers'!$J$2:$J$5720,'Inst. by Framework &amp; Suppliers'!$C$2:$C$5720,'Institution by Supplier Totals'!$A$2:$A$5067,'Inst. by Framework &amp; Suppliers'!$A$2:$A$5720,'Institution by Supplier Totals'!$B45)</f>
        <v>0</v>
      </c>
      <c r="J45" s="93">
        <f>SUMIFS('Inst. by Framework &amp; Suppliers'!$K$2:$K$5720,'Inst. by Framework &amp; Suppliers'!$C$2:$C$5720,'Institution by Supplier Totals'!$A$2:$A$5067,'Inst. by Framework &amp; Suppliers'!$A$2:$A$5720,'Institution by Supplier Totals'!$B45)</f>
        <v>0</v>
      </c>
    </row>
    <row r="46" spans="1:10" x14ac:dyDescent="0.2">
      <c r="A46" s="15" t="s">
        <v>249</v>
      </c>
      <c r="B46" s="621" t="s">
        <v>156</v>
      </c>
      <c r="C46" s="506">
        <f>SUMIFS('Inst. by Framework &amp; Suppliers'!$D$2:$D$5720,'Inst. by Framework &amp; Suppliers'!$C$2:$C$5720,$A46,'Inst. by Framework &amp; Suppliers'!$A$2:$A$5720,$B46)</f>
        <v>3636.94</v>
      </c>
      <c r="D46" s="507">
        <f>SUMIFS('Inst. by Framework &amp; Suppliers'!$E$2:$E$5720,'Inst. by Framework &amp; Suppliers'!$C$2:$C$5720,$A46,'Inst. by Framework &amp; Suppliers'!$A$2:$A$5720,$B46)</f>
        <v>6227.8</v>
      </c>
      <c r="E46" s="507">
        <f>SUMIFS('Inst. by Framework &amp; Suppliers'!F$2:F$5720,'Inst. by Framework &amp; Suppliers'!$C$2:$C$5720,'Institution by Supplier Totals'!$A$2:$A$5067,'Inst. by Framework &amp; Suppliers'!$A$2:$A$5720,'Institution by Supplier Totals'!$B46)</f>
        <v>2062.16</v>
      </c>
      <c r="F46" s="882">
        <f>SUMIFS('Inst. by Framework &amp; Suppliers'!G$2:G$5720,'Inst. by Framework &amp; Suppliers'!$C$2:$C$5720,'Institution by Supplier Totals'!$A$2:$A$5067,'Inst. by Framework &amp; Suppliers'!$A$2:$A$5720,'Institution by Supplier Totals'!$B46)</f>
        <v>0</v>
      </c>
      <c r="G46" s="1444">
        <f>SUMIFS('Inst. by Framework &amp; Suppliers'!H$2:H$5720,'Inst. by Framework &amp; Suppliers'!$C$2:$C$5720,'Institution by Supplier Totals'!$A$2:$A$5067,'Inst. by Framework &amp; Suppliers'!$A$2:$A$5720,'Institution by Supplier Totals'!$B46)</f>
        <v>0</v>
      </c>
      <c r="H46" s="1445">
        <f>SUMIFS('Inst. by Framework &amp; Suppliers'!I$2:I$5720,'Inst. by Framework &amp; Suppliers'!$C$2:$C$5720,'Institution by Supplier Totals'!$A$2:$A$5067,'Inst. by Framework &amp; Suppliers'!$A$2:$A$5720,'Institution by Supplier Totals'!$B46)</f>
        <v>0</v>
      </c>
      <c r="I46" s="24">
        <f>SUMIFS('Inst. by Framework &amp; Suppliers'!$J$2:$J$5720,'Inst. by Framework &amp; Suppliers'!$C$2:$C$5720,'Institution by Supplier Totals'!$A$2:$A$5067,'Inst. by Framework &amp; Suppliers'!$A$2:$A$5720,'Institution by Supplier Totals'!$B46)</f>
        <v>0</v>
      </c>
      <c r="J46" s="93">
        <f>SUMIFS('Inst. by Framework &amp; Suppliers'!$K$2:$K$5720,'Inst. by Framework &amp; Suppliers'!$C$2:$C$5720,'Institution by Supplier Totals'!$A$2:$A$5067,'Inst. by Framework &amp; Suppliers'!$A$2:$A$5720,'Institution by Supplier Totals'!$B46)</f>
        <v>0</v>
      </c>
    </row>
    <row r="47" spans="1:10" x14ac:dyDescent="0.2">
      <c r="A47" s="15" t="s">
        <v>249</v>
      </c>
      <c r="B47" s="13" t="s">
        <v>153</v>
      </c>
      <c r="C47" s="506">
        <f>SUMIFS('Inst. by Framework &amp; Suppliers'!$D$2:$D$5720,'Inst. by Framework &amp; Suppliers'!$C$2:$C$5720,$A47,'Inst. by Framework &amp; Suppliers'!$A$2:$A$5720,$B47)</f>
        <v>76855.035000000003</v>
      </c>
      <c r="D47" s="507">
        <f>SUMIFS('Inst. by Framework &amp; Suppliers'!$E$2:$E$5720,'Inst. by Framework &amp; Suppliers'!$C$2:$C$5720,$A47,'Inst. by Framework &amp; Suppliers'!$A$2:$A$5720,$B47)</f>
        <v>90570.62000000001</v>
      </c>
      <c r="E47" s="507">
        <f>SUMIFS('Inst. by Framework &amp; Suppliers'!F$2:F$5720,'Inst. by Framework &amp; Suppliers'!$C$2:$C$5720,'Institution by Supplier Totals'!$A$2:$A$5067,'Inst. by Framework &amp; Suppliers'!$A$2:$A$5720,'Institution by Supplier Totals'!$B47)</f>
        <v>75328.420000000013</v>
      </c>
      <c r="F47" s="882">
        <f>SUMIFS('Inst. by Framework &amp; Suppliers'!G$2:G$5720,'Inst. by Framework &amp; Suppliers'!$C$2:$C$5720,'Institution by Supplier Totals'!$A$2:$A$5067,'Inst. by Framework &amp; Suppliers'!$A$2:$A$5720,'Institution by Supplier Totals'!$B47)</f>
        <v>90342.31</v>
      </c>
      <c r="G47" s="1444">
        <f>SUMIFS('Inst. by Framework &amp; Suppliers'!H$2:H$5720,'Inst. by Framework &amp; Suppliers'!$C$2:$C$5720,'Institution by Supplier Totals'!$A$2:$A$5067,'Inst. by Framework &amp; Suppliers'!$A$2:$A$5720,'Institution by Supplier Totals'!$B47)</f>
        <v>136760.00999999998</v>
      </c>
      <c r="H47" s="1445">
        <f>SUMIFS('Inst. by Framework &amp; Suppliers'!I$2:I$5720,'Inst. by Framework &amp; Suppliers'!$C$2:$C$5720,'Institution by Supplier Totals'!$A$2:$A$5067,'Inst. by Framework &amp; Suppliers'!$A$2:$A$5720,'Institution by Supplier Totals'!$B47)</f>
        <v>133704.22999999995</v>
      </c>
      <c r="I47" s="24">
        <f>SUMIFS('Inst. by Framework &amp; Suppliers'!$J$2:$J$5720,'Inst. by Framework &amp; Suppliers'!$C$2:$C$5720,'Institution by Supplier Totals'!$A$2:$A$5067,'Inst. by Framework &amp; Suppliers'!$A$2:$A$5720,'Institution by Supplier Totals'!$B47)</f>
        <v>29394.749999999993</v>
      </c>
      <c r="J47" s="93">
        <f>SUMIFS('Inst. by Framework &amp; Suppliers'!$K$2:$K$5720,'Inst. by Framework &amp; Suppliers'!$C$2:$C$5720,'Institution by Supplier Totals'!$A$2:$A$5067,'Inst. by Framework &amp; Suppliers'!$A$2:$A$5720,'Institution by Supplier Totals'!$B47)</f>
        <v>64728.75</v>
      </c>
    </row>
    <row r="48" spans="1:10" x14ac:dyDescent="0.2">
      <c r="A48" s="15" t="s">
        <v>249</v>
      </c>
      <c r="B48" s="13" t="s">
        <v>141</v>
      </c>
      <c r="C48" s="506">
        <f>SUMIFS('Inst. by Framework &amp; Suppliers'!$D$2:$D$5720,'Inst. by Framework &amp; Suppliers'!$C$2:$C$5720,$A48,'Inst. by Framework &amp; Suppliers'!$A$2:$A$5720,$B48)</f>
        <v>98053.809999999969</v>
      </c>
      <c r="D48" s="507">
        <f>SUMIFS('Inst. by Framework &amp; Suppliers'!$E$2:$E$5720,'Inst. by Framework &amp; Suppliers'!$C$2:$C$5720,$A48,'Inst. by Framework &amp; Suppliers'!$A$2:$A$5720,$B48)</f>
        <v>162884.96499999997</v>
      </c>
      <c r="E48" s="507">
        <f>SUMIFS('Inst. by Framework &amp; Suppliers'!F$2:F$5720,'Inst. by Framework &amp; Suppliers'!$C$2:$C$5720,'Institution by Supplier Totals'!$A$2:$A$5067,'Inst. by Framework &amp; Suppliers'!$A$2:$A$5720,'Institution by Supplier Totals'!$B48)</f>
        <v>147741.64999999997</v>
      </c>
      <c r="F48" s="882">
        <f>SUMIFS('Inst. by Framework &amp; Suppliers'!G$2:G$5720,'Inst. by Framework &amp; Suppliers'!$C$2:$C$5720,'Institution by Supplier Totals'!$A$2:$A$5067,'Inst. by Framework &amp; Suppliers'!$A$2:$A$5720,'Institution by Supplier Totals'!$B48)</f>
        <v>103564.07000000004</v>
      </c>
      <c r="G48" s="1444">
        <f>SUMIFS('Inst. by Framework &amp; Suppliers'!H$2:H$5720,'Inst. by Framework &amp; Suppliers'!$C$2:$C$5720,'Institution by Supplier Totals'!$A$2:$A$5067,'Inst. by Framework &amp; Suppliers'!$A$2:$A$5720,'Institution by Supplier Totals'!$B48)</f>
        <v>87110.929999999978</v>
      </c>
      <c r="H48" s="1445">
        <f>SUMIFS('Inst. by Framework &amp; Suppliers'!I$2:I$5720,'Inst. by Framework &amp; Suppliers'!$C$2:$C$5720,'Institution by Supplier Totals'!$A$2:$A$5067,'Inst. by Framework &amp; Suppliers'!$A$2:$A$5720,'Institution by Supplier Totals'!$B48)</f>
        <v>56842.46</v>
      </c>
      <c r="I48" s="24">
        <f>SUMIFS('Inst. by Framework &amp; Suppliers'!$J$2:$J$5720,'Inst. by Framework &amp; Suppliers'!$C$2:$C$5720,'Institution by Supplier Totals'!$A$2:$A$5067,'Inst. by Framework &amp; Suppliers'!$A$2:$A$5720,'Institution by Supplier Totals'!$B48)</f>
        <v>4280.09</v>
      </c>
      <c r="J48" s="93">
        <f>SUMIFS('Inst. by Framework &amp; Suppliers'!$K$2:$K$5720,'Inst. by Framework &amp; Suppliers'!$C$2:$C$5720,'Institution by Supplier Totals'!$A$2:$A$5067,'Inst. by Framework &amp; Suppliers'!$A$2:$A$5720,'Institution by Supplier Totals'!$B48)</f>
        <v>14597.910000000005</v>
      </c>
    </row>
    <row r="49" spans="1:10" x14ac:dyDescent="0.2">
      <c r="A49" s="15" t="s">
        <v>249</v>
      </c>
      <c r="B49" s="13" t="s">
        <v>142</v>
      </c>
      <c r="C49" s="506">
        <f>SUMIFS('Inst. by Framework &amp; Suppliers'!$D$2:$D$5720,'Inst. by Framework &amp; Suppliers'!$C$2:$C$5720,$A49,'Inst. by Framework &amp; Suppliers'!$A$2:$A$5720,$B49)</f>
        <v>66446.03</v>
      </c>
      <c r="D49" s="507">
        <f>SUMIFS('Inst. by Framework &amp; Suppliers'!$E$2:$E$5720,'Inst. by Framework &amp; Suppliers'!$C$2:$C$5720,$A49,'Inst. by Framework &amp; Suppliers'!$A$2:$A$5720,$B49)</f>
        <v>84352.999999999985</v>
      </c>
      <c r="E49" s="507">
        <f>SUMIFS('Inst. by Framework &amp; Suppliers'!F$2:F$5720,'Inst. by Framework &amp; Suppliers'!$C$2:$C$5720,'Institution by Supplier Totals'!$A$2:$A$5067,'Inst. by Framework &amp; Suppliers'!$A$2:$A$5720,'Institution by Supplier Totals'!$B49)</f>
        <v>142276.91999999998</v>
      </c>
      <c r="F49" s="882">
        <f>SUMIFS('Inst. by Framework &amp; Suppliers'!G$2:G$5720,'Inst. by Framework &amp; Suppliers'!$C$2:$C$5720,'Institution by Supplier Totals'!$A$2:$A$5067,'Inst. by Framework &amp; Suppliers'!$A$2:$A$5720,'Institution by Supplier Totals'!$B49)</f>
        <v>137051.46019999997</v>
      </c>
      <c r="G49" s="1444">
        <f>SUMIFS('Inst. by Framework &amp; Suppliers'!H$2:H$5720,'Inst. by Framework &amp; Suppliers'!$C$2:$C$5720,'Institution by Supplier Totals'!$A$2:$A$5067,'Inst. by Framework &amp; Suppliers'!$A$2:$A$5720,'Institution by Supplier Totals'!$B49)</f>
        <v>145578.12</v>
      </c>
      <c r="H49" s="1445">
        <f>SUMIFS('Inst. by Framework &amp; Suppliers'!I$2:I$5720,'Inst. by Framework &amp; Suppliers'!$C$2:$C$5720,'Institution by Supplier Totals'!$A$2:$A$5067,'Inst. by Framework &amp; Suppliers'!$A$2:$A$5720,'Institution by Supplier Totals'!$B49)</f>
        <v>97075.319999999992</v>
      </c>
      <c r="I49" s="24">
        <f>SUMIFS('Inst. by Framework &amp; Suppliers'!$J$2:$J$5720,'Inst. by Framework &amp; Suppliers'!$C$2:$C$5720,'Institution by Supplier Totals'!$A$2:$A$5067,'Inst. by Framework &amp; Suppliers'!$A$2:$A$5720,'Institution by Supplier Totals'!$B49)</f>
        <v>8163.3300000000008</v>
      </c>
      <c r="J49" s="93">
        <f>SUMIFS('Inst. by Framework &amp; Suppliers'!$K$2:$K$5720,'Inst. by Framework &amp; Suppliers'!$C$2:$C$5720,'Institution by Supplier Totals'!$A$2:$A$5067,'Inst. by Framework &amp; Suppliers'!$A$2:$A$5720,'Institution by Supplier Totals'!$B49)</f>
        <v>22147.920000000002</v>
      </c>
    </row>
    <row r="50" spans="1:10" x14ac:dyDescent="0.2">
      <c r="A50" s="15" t="s">
        <v>249</v>
      </c>
      <c r="B50" s="13" t="s">
        <v>143</v>
      </c>
      <c r="C50" s="506">
        <f>SUMIFS('Inst. by Framework &amp; Suppliers'!$D$2:$D$5720,'Inst. by Framework &amp; Suppliers'!$C$2:$C$5720,$A50,'Inst. by Framework &amp; Suppliers'!$A$2:$A$5720,$B50)</f>
        <v>175693.005</v>
      </c>
      <c r="D50" s="507">
        <f>SUMIFS('Inst. by Framework &amp; Suppliers'!$E$2:$E$5720,'Inst. by Framework &amp; Suppliers'!$C$2:$C$5720,$A50,'Inst. by Framework &amp; Suppliers'!$A$2:$A$5720,$B50)</f>
        <v>200574.01119999989</v>
      </c>
      <c r="E50" s="507">
        <f>SUMIFS('Inst. by Framework &amp; Suppliers'!F$2:F$5720,'Inst. by Framework &amp; Suppliers'!$C$2:$C$5720,'Institution by Supplier Totals'!$A$2:$A$5067,'Inst. by Framework &amp; Suppliers'!$A$2:$A$5720,'Institution by Supplier Totals'!$B50)</f>
        <v>144153.43999999997</v>
      </c>
      <c r="F50" s="882">
        <f>SUMIFS('Inst. by Framework &amp; Suppliers'!G$2:G$5720,'Inst. by Framework &amp; Suppliers'!$C$2:$C$5720,'Institution by Supplier Totals'!$A$2:$A$5067,'Inst. by Framework &amp; Suppliers'!$A$2:$A$5720,'Institution by Supplier Totals'!$B50)</f>
        <v>136957.91999999998</v>
      </c>
      <c r="G50" s="1444">
        <f>SUMIFS('Inst. by Framework &amp; Suppliers'!H$2:H$5720,'Inst. by Framework &amp; Suppliers'!$C$2:$C$5720,'Institution by Supplier Totals'!$A$2:$A$5067,'Inst. by Framework &amp; Suppliers'!$A$2:$A$5720,'Institution by Supplier Totals'!$B50)</f>
        <v>94299.86</v>
      </c>
      <c r="H50" s="1445">
        <f>SUMIFS('Inst. by Framework &amp; Suppliers'!I$2:I$5720,'Inst. by Framework &amp; Suppliers'!$C$2:$C$5720,'Institution by Supplier Totals'!$A$2:$A$5067,'Inst. by Framework &amp; Suppliers'!$A$2:$A$5720,'Institution by Supplier Totals'!$B50)</f>
        <v>62039.840000000011</v>
      </c>
      <c r="I50" s="24">
        <f>SUMIFS('Inst. by Framework &amp; Suppliers'!$J$2:$J$5720,'Inst. by Framework &amp; Suppliers'!$C$2:$C$5720,'Institution by Supplier Totals'!$A$2:$A$5067,'Inst. by Framework &amp; Suppliers'!$A$2:$A$5720,'Institution by Supplier Totals'!$B50)</f>
        <v>9436.3100000000013</v>
      </c>
      <c r="J50" s="93">
        <f>SUMIFS('Inst. by Framework &amp; Suppliers'!$K$2:$K$5720,'Inst. by Framework &amp; Suppliers'!$C$2:$C$5720,'Institution by Supplier Totals'!$A$2:$A$5067,'Inst. by Framework &amp; Suppliers'!$A$2:$A$5720,'Institution by Supplier Totals'!$B50)</f>
        <v>18231.440000000006</v>
      </c>
    </row>
    <row r="51" spans="1:10" x14ac:dyDescent="0.2">
      <c r="A51" s="15" t="s">
        <v>249</v>
      </c>
      <c r="B51" s="503" t="s">
        <v>144</v>
      </c>
      <c r="C51" s="506">
        <f>SUMIFS('Inst. by Framework &amp; Suppliers'!$D$2:$D$5720,'Inst. by Framework &amp; Suppliers'!$C$2:$C$5720,$A51,'Inst. by Framework &amp; Suppliers'!$A$2:$A$5720,$B51)</f>
        <v>35320.520000000004</v>
      </c>
      <c r="D51" s="507">
        <f>SUMIFS('Inst. by Framework &amp; Suppliers'!$E$2:$E$5720,'Inst. by Framework &amp; Suppliers'!$C$2:$C$5720,$A51,'Inst. by Framework &amp; Suppliers'!$A$2:$A$5720,$B51)</f>
        <v>67938.12</v>
      </c>
      <c r="E51" s="507">
        <f>SUMIFS('Inst. by Framework &amp; Suppliers'!F$2:F$5720,'Inst. by Framework &amp; Suppliers'!$C$2:$C$5720,'Institution by Supplier Totals'!$A$2:$A$5067,'Inst. by Framework &amp; Suppliers'!$A$2:$A$5720,'Institution by Supplier Totals'!$B51)</f>
        <v>118497.08012</v>
      </c>
      <c r="F51" s="882">
        <f>SUMIFS('Inst. by Framework &amp; Suppliers'!G$2:G$5720,'Inst. by Framework &amp; Suppliers'!$C$2:$C$5720,'Institution by Supplier Totals'!$A$2:$A$5067,'Inst. by Framework &amp; Suppliers'!$A$2:$A$5720,'Institution by Supplier Totals'!$B51)</f>
        <v>96457.35500000001</v>
      </c>
      <c r="G51" s="1444">
        <f>SUMIFS('Inst. by Framework &amp; Suppliers'!H$2:H$5720,'Inst. by Framework &amp; Suppliers'!$C$2:$C$5720,'Institution by Supplier Totals'!$A$2:$A$5067,'Inst. by Framework &amp; Suppliers'!$A$2:$A$5720,'Institution by Supplier Totals'!$B51)</f>
        <v>97008.901999999973</v>
      </c>
      <c r="H51" s="1445">
        <f>SUMIFS('Inst. by Framework &amp; Suppliers'!I$2:I$5720,'Inst. by Framework &amp; Suppliers'!$C$2:$C$5720,'Institution by Supplier Totals'!$A$2:$A$5067,'Inst. by Framework &amp; Suppliers'!$A$2:$A$5720,'Institution by Supplier Totals'!$B51)</f>
        <v>84346.29</v>
      </c>
      <c r="I51" s="24">
        <f>SUMIFS('Inst. by Framework &amp; Suppliers'!$J$2:$J$5720,'Inst. by Framework &amp; Suppliers'!$C$2:$C$5720,'Institution by Supplier Totals'!$A$2:$A$5067,'Inst. by Framework &amp; Suppliers'!$A$2:$A$5720,'Institution by Supplier Totals'!$B51)</f>
        <v>13629.330000000004</v>
      </c>
      <c r="J51" s="93">
        <f>SUMIFS('Inst. by Framework &amp; Suppliers'!$K$2:$K$5720,'Inst. by Framework &amp; Suppliers'!$C$2:$C$5720,'Institution by Supplier Totals'!$A$2:$A$5067,'Inst. by Framework &amp; Suppliers'!$A$2:$A$5720,'Institution by Supplier Totals'!$B51)</f>
        <v>31343.640000000014</v>
      </c>
    </row>
    <row r="52" spans="1:10" x14ac:dyDescent="0.2">
      <c r="A52" s="15" t="s">
        <v>249</v>
      </c>
      <c r="B52" s="503" t="s">
        <v>145</v>
      </c>
      <c r="C52" s="506">
        <f>SUMIFS('Inst. by Framework &amp; Suppliers'!$D$2:$D$5720,'Inst. by Framework &amp; Suppliers'!$C$2:$C$5720,$A52,'Inst. by Framework &amp; Suppliers'!$A$2:$A$5720,$B52)</f>
        <v>8977.91</v>
      </c>
      <c r="D52" s="507">
        <f>SUMIFS('Inst. by Framework &amp; Suppliers'!$E$2:$E$5720,'Inst. by Framework &amp; Suppliers'!$C$2:$C$5720,$A52,'Inst. by Framework &amp; Suppliers'!$A$2:$A$5720,$B52)</f>
        <v>16338.439999999999</v>
      </c>
      <c r="E52" s="507">
        <f>SUMIFS('Inst. by Framework &amp; Suppliers'!F$2:F$5720,'Inst. by Framework &amp; Suppliers'!$C$2:$C$5720,'Institution by Supplier Totals'!$A$2:$A$5067,'Inst. by Framework &amp; Suppliers'!$A$2:$A$5720,'Institution by Supplier Totals'!$B52)</f>
        <v>15809.479999999998</v>
      </c>
      <c r="F52" s="882">
        <f>SUMIFS('Inst. by Framework &amp; Suppliers'!G$2:G$5720,'Inst. by Framework &amp; Suppliers'!$C$2:$C$5720,'Institution by Supplier Totals'!$A$2:$A$5067,'Inst. by Framework &amp; Suppliers'!$A$2:$A$5720,'Institution by Supplier Totals'!$B52)</f>
        <v>11557.349999999999</v>
      </c>
      <c r="G52" s="1444">
        <f>SUMIFS('Inst. by Framework &amp; Suppliers'!H$2:H$5720,'Inst. by Framework &amp; Suppliers'!$C$2:$C$5720,'Institution by Supplier Totals'!$A$2:$A$5067,'Inst. by Framework &amp; Suppliers'!$A$2:$A$5720,'Institution by Supplier Totals'!$B52)</f>
        <v>12925.560000000001</v>
      </c>
      <c r="H52" s="1445">
        <f>SUMIFS('Inst. by Framework &amp; Suppliers'!I$2:I$5720,'Inst. by Framework &amp; Suppliers'!$C$2:$C$5720,'Institution by Supplier Totals'!$A$2:$A$5067,'Inst. by Framework &amp; Suppliers'!$A$2:$A$5720,'Institution by Supplier Totals'!$B52)</f>
        <v>13268.21</v>
      </c>
      <c r="I52" s="24">
        <f>SUMIFS('Inst. by Framework &amp; Suppliers'!$J$2:$J$5720,'Inst. by Framework &amp; Suppliers'!$C$2:$C$5720,'Institution by Supplier Totals'!$A$2:$A$5067,'Inst. by Framework &amp; Suppliers'!$A$2:$A$5720,'Institution by Supplier Totals'!$B52)</f>
        <v>1663.26</v>
      </c>
      <c r="J52" s="93">
        <f>SUMIFS('Inst. by Framework &amp; Suppliers'!$K$2:$K$5720,'Inst. by Framework &amp; Suppliers'!$C$2:$C$5720,'Institution by Supplier Totals'!$A$2:$A$5067,'Inst. by Framework &amp; Suppliers'!$A$2:$A$5720,'Institution by Supplier Totals'!$B52)</f>
        <v>4117.29</v>
      </c>
    </row>
    <row r="53" spans="1:10" x14ac:dyDescent="0.2">
      <c r="A53" s="15" t="s">
        <v>249</v>
      </c>
      <c r="B53" s="503" t="s">
        <v>146</v>
      </c>
      <c r="C53" s="506">
        <f>SUMIFS('Inst. by Framework &amp; Suppliers'!$D$2:$D$5720,'Inst. by Framework &amp; Suppliers'!$C$2:$C$5720,$A53,'Inst. by Framework &amp; Suppliers'!$A$2:$A$5720,$B53)</f>
        <v>36880.250000000007</v>
      </c>
      <c r="D53" s="507">
        <f>SUMIFS('Inst. by Framework &amp; Suppliers'!$E$2:$E$5720,'Inst. by Framework &amp; Suppliers'!$C$2:$C$5720,$A53,'Inst. by Framework &amp; Suppliers'!$A$2:$A$5720,$B53)</f>
        <v>68105.858000000007</v>
      </c>
      <c r="E53" s="507">
        <f>SUMIFS('Inst. by Framework &amp; Suppliers'!F$2:F$5720,'Inst. by Framework &amp; Suppliers'!$C$2:$C$5720,'Institution by Supplier Totals'!$A$2:$A$5067,'Inst. by Framework &amp; Suppliers'!$A$2:$A$5720,'Institution by Supplier Totals'!$B53)</f>
        <v>76265.740000000005</v>
      </c>
      <c r="F53" s="882">
        <f>SUMIFS('Inst. by Framework &amp; Suppliers'!G$2:G$5720,'Inst. by Framework &amp; Suppliers'!$C$2:$C$5720,'Institution by Supplier Totals'!$A$2:$A$5067,'Inst. by Framework &amp; Suppliers'!$A$2:$A$5720,'Institution by Supplier Totals'!$B53)</f>
        <v>72987.41</v>
      </c>
      <c r="G53" s="1444">
        <f>SUMIFS('Inst. by Framework &amp; Suppliers'!H$2:H$5720,'Inst. by Framework &amp; Suppliers'!$C$2:$C$5720,'Institution by Supplier Totals'!$A$2:$A$5067,'Inst. by Framework &amp; Suppliers'!$A$2:$A$5720,'Institution by Supplier Totals'!$B53)</f>
        <v>60427.653999999995</v>
      </c>
      <c r="H53" s="1445">
        <f>SUMIFS('Inst. by Framework &amp; Suppliers'!I$2:I$5720,'Inst. by Framework &amp; Suppliers'!$C$2:$C$5720,'Institution by Supplier Totals'!$A$2:$A$5067,'Inst. by Framework &amp; Suppliers'!$A$2:$A$5720,'Institution by Supplier Totals'!$B53)</f>
        <v>66268.05</v>
      </c>
      <c r="I53" s="24">
        <f>SUMIFS('Inst. by Framework &amp; Suppliers'!$J$2:$J$5720,'Inst. by Framework &amp; Suppliers'!$C$2:$C$5720,'Institution by Supplier Totals'!$A$2:$A$5067,'Inst. by Framework &amp; Suppliers'!$A$2:$A$5720,'Institution by Supplier Totals'!$B53)</f>
        <v>13906.78</v>
      </c>
      <c r="J53" s="93">
        <f>SUMIFS('Inst. by Framework &amp; Suppliers'!$K$2:$K$5720,'Inst. by Framework &amp; Suppliers'!$C$2:$C$5720,'Institution by Supplier Totals'!$A$2:$A$5067,'Inst. by Framework &amp; Suppliers'!$A$2:$A$5720,'Institution by Supplier Totals'!$B53)</f>
        <v>21623.300000000003</v>
      </c>
    </row>
    <row r="54" spans="1:10" x14ac:dyDescent="0.2">
      <c r="A54" s="15" t="s">
        <v>249</v>
      </c>
      <c r="B54" s="503" t="s">
        <v>147</v>
      </c>
      <c r="C54" s="506">
        <f>SUMIFS('Inst. by Framework &amp; Suppliers'!$D$2:$D$5720,'Inst. by Framework &amp; Suppliers'!$C$2:$C$5720,$A54,'Inst. by Framework &amp; Suppliers'!$A$2:$A$5720,$B54)</f>
        <v>2587.8600000000006</v>
      </c>
      <c r="D54" s="507">
        <f>SUMIFS('Inst. by Framework &amp; Suppliers'!$E$2:$E$5720,'Inst. by Framework &amp; Suppliers'!$C$2:$C$5720,$A54,'Inst. by Framework &amp; Suppliers'!$A$2:$A$5720,$B54)</f>
        <v>144.25</v>
      </c>
      <c r="E54" s="507">
        <f>SUMIFS('Inst. by Framework &amp; Suppliers'!F$2:F$5720,'Inst. by Framework &amp; Suppliers'!$C$2:$C$5720,'Institution by Supplier Totals'!$A$2:$A$5067,'Inst. by Framework &amp; Suppliers'!$A$2:$A$5720,'Institution by Supplier Totals'!$B54)</f>
        <v>0</v>
      </c>
      <c r="F54" s="882">
        <f>SUMIFS('Inst. by Framework &amp; Suppliers'!G$2:G$5720,'Inst. by Framework &amp; Suppliers'!$C$2:$C$5720,'Institution by Supplier Totals'!$A$2:$A$5067,'Inst. by Framework &amp; Suppliers'!$A$2:$A$5720,'Institution by Supplier Totals'!$B54)</f>
        <v>0</v>
      </c>
      <c r="G54" s="1444">
        <f>SUMIFS('Inst. by Framework &amp; Suppliers'!H$2:H$5720,'Inst. by Framework &amp; Suppliers'!$C$2:$C$5720,'Institution by Supplier Totals'!$A$2:$A$5067,'Inst. by Framework &amp; Suppliers'!$A$2:$A$5720,'Institution by Supplier Totals'!$B54)</f>
        <v>0</v>
      </c>
      <c r="H54" s="1445">
        <f>SUMIFS('Inst. by Framework &amp; Suppliers'!I$2:I$5720,'Inst. by Framework &amp; Suppliers'!$C$2:$C$5720,'Institution by Supplier Totals'!$A$2:$A$5067,'Inst. by Framework &amp; Suppliers'!$A$2:$A$5720,'Institution by Supplier Totals'!$B54)</f>
        <v>0</v>
      </c>
      <c r="I54" s="24">
        <f>SUMIFS('Inst. by Framework &amp; Suppliers'!$J$2:$J$5720,'Inst. by Framework &amp; Suppliers'!$C$2:$C$5720,'Institution by Supplier Totals'!$A$2:$A$5067,'Inst. by Framework &amp; Suppliers'!$A$2:$A$5720,'Institution by Supplier Totals'!$B54)</f>
        <v>0</v>
      </c>
      <c r="J54" s="93">
        <f>SUMIFS('Inst. by Framework &amp; Suppliers'!$K$2:$K$5720,'Inst. by Framework &amp; Suppliers'!$C$2:$C$5720,'Institution by Supplier Totals'!$A$2:$A$5067,'Inst. by Framework &amp; Suppliers'!$A$2:$A$5720,'Institution by Supplier Totals'!$B54)</f>
        <v>0</v>
      </c>
    </row>
    <row r="55" spans="1:10" x14ac:dyDescent="0.2">
      <c r="A55" s="15" t="s">
        <v>104</v>
      </c>
      <c r="B55" s="13" t="s">
        <v>126</v>
      </c>
      <c r="C55" s="506">
        <f>SUMIFS('Inst. by Framework &amp; Suppliers'!$D$2:$D$5720,'Inst. by Framework &amp; Suppliers'!$C$2:$C$5720,$A55,'Inst. by Framework &amp; Suppliers'!$A$2:$A$5720,$B55)</f>
        <v>0</v>
      </c>
      <c r="D55" s="507">
        <f>SUMIFS('Inst. by Framework &amp; Suppliers'!$E$2:$E$5720,'Inst. by Framework &amp; Suppliers'!$C$2:$C$5720,$A55,'Inst. by Framework &amp; Suppliers'!$A$2:$A$5720,$B55)</f>
        <v>1689</v>
      </c>
      <c r="E55" s="507">
        <f>SUMIFS('Inst. by Framework &amp; Suppliers'!F$2:F$5720,'Inst. by Framework &amp; Suppliers'!$C$2:$C$5720,'Institution by Supplier Totals'!$A$2:$A$5067,'Inst. by Framework &amp; Suppliers'!$A$2:$A$5720,'Institution by Supplier Totals'!$B55)</f>
        <v>0</v>
      </c>
      <c r="F55" s="882">
        <f>SUMIFS('Inst. by Framework &amp; Suppliers'!G$2:G$5720,'Inst. by Framework &amp; Suppliers'!$C$2:$C$5720,'Institution by Supplier Totals'!$A$2:$A$5067,'Inst. by Framework &amp; Suppliers'!$A$2:$A$5720,'Institution by Supplier Totals'!$B55)</f>
        <v>0</v>
      </c>
      <c r="G55" s="1444">
        <f>SUMIFS('Inst. by Framework &amp; Suppliers'!H$2:H$5720,'Inst. by Framework &amp; Suppliers'!$C$2:$C$5720,'Institution by Supplier Totals'!$A$2:$A$5067,'Inst. by Framework &amp; Suppliers'!$A$2:$A$5720,'Institution by Supplier Totals'!$B55)</f>
        <v>0</v>
      </c>
      <c r="H55" s="1445">
        <f>SUMIFS('Inst. by Framework &amp; Suppliers'!I$2:I$5720,'Inst. by Framework &amp; Suppliers'!$C$2:$C$5720,'Institution by Supplier Totals'!$A$2:$A$5067,'Inst. by Framework &amp; Suppliers'!$A$2:$A$5720,'Institution by Supplier Totals'!$B55)</f>
        <v>0</v>
      </c>
      <c r="I55" s="24">
        <f>SUMIFS('Inst. by Framework &amp; Suppliers'!$J$2:$J$5720,'Inst. by Framework &amp; Suppliers'!$C$2:$C$5720,'Institution by Supplier Totals'!$A$2:$A$5067,'Inst. by Framework &amp; Suppliers'!$A$2:$A$5720,'Institution by Supplier Totals'!$B55)</f>
        <v>0</v>
      </c>
      <c r="J55" s="93">
        <f>SUMIFS('Inst. by Framework &amp; Suppliers'!$K$2:$K$5720,'Inst. by Framework &amp; Suppliers'!$C$2:$C$5720,'Institution by Supplier Totals'!$A$2:$A$5067,'Inst. by Framework &amp; Suppliers'!$A$2:$A$5720,'Institution by Supplier Totals'!$B55)</f>
        <v>0</v>
      </c>
    </row>
    <row r="56" spans="1:10" x14ac:dyDescent="0.2">
      <c r="A56" s="15" t="s">
        <v>104</v>
      </c>
      <c r="B56" s="503" t="s">
        <v>174</v>
      </c>
      <c r="C56" s="506">
        <f>SUMIFS('Inst. by Framework &amp; Suppliers'!$D$2:$D$5720,'Inst. by Framework &amp; Suppliers'!$C$2:$C$5720,$A56,'Inst. by Framework &amp; Suppliers'!$A$2:$A$5720,$B56)</f>
        <v>0</v>
      </c>
      <c r="D56" s="507">
        <f>SUMIFS('Inst. by Framework &amp; Suppliers'!$E$2:$E$5720,'Inst. by Framework &amp; Suppliers'!$C$2:$C$5720,$A56,'Inst. by Framework &amp; Suppliers'!$A$2:$A$5720,$B56)</f>
        <v>3595</v>
      </c>
      <c r="E56" s="507">
        <f>SUMIFS('Inst. by Framework &amp; Suppliers'!F$2:F$5720,'Inst. by Framework &amp; Suppliers'!$C$2:$C$5720,'Institution by Supplier Totals'!$A$2:$A$5067,'Inst. by Framework &amp; Suppliers'!$A$2:$A$5720,'Institution by Supplier Totals'!$B56)</f>
        <v>0</v>
      </c>
      <c r="F56" s="882">
        <f>SUMIFS('Inst. by Framework &amp; Suppliers'!G$2:G$5720,'Inst. by Framework &amp; Suppliers'!$C$2:$C$5720,'Institution by Supplier Totals'!$A$2:$A$5067,'Inst. by Framework &amp; Suppliers'!$A$2:$A$5720,'Institution by Supplier Totals'!$B56)</f>
        <v>0</v>
      </c>
      <c r="G56" s="1444">
        <f>SUMIFS('Inst. by Framework &amp; Suppliers'!H$2:H$5720,'Inst. by Framework &amp; Suppliers'!$C$2:$C$5720,'Institution by Supplier Totals'!$A$2:$A$5067,'Inst. by Framework &amp; Suppliers'!$A$2:$A$5720,'Institution by Supplier Totals'!$B56)</f>
        <v>0</v>
      </c>
      <c r="H56" s="1445">
        <f>SUMIFS('Inst. by Framework &amp; Suppliers'!I$2:I$5720,'Inst. by Framework &amp; Suppliers'!$C$2:$C$5720,'Institution by Supplier Totals'!$A$2:$A$5067,'Inst. by Framework &amp; Suppliers'!$A$2:$A$5720,'Institution by Supplier Totals'!$B56)</f>
        <v>0</v>
      </c>
      <c r="I56" s="24">
        <f>SUMIFS('Inst. by Framework &amp; Suppliers'!$J$2:$J$5720,'Inst. by Framework &amp; Suppliers'!$C$2:$C$5720,'Institution by Supplier Totals'!$A$2:$A$5067,'Inst. by Framework &amp; Suppliers'!$A$2:$A$5720,'Institution by Supplier Totals'!$B56)</f>
        <v>0</v>
      </c>
      <c r="J56" s="93">
        <f>SUMIFS('Inst. by Framework &amp; Suppliers'!$K$2:$K$5720,'Inst. by Framework &amp; Suppliers'!$C$2:$C$5720,'Institution by Supplier Totals'!$A$2:$A$5067,'Inst. by Framework &amp; Suppliers'!$A$2:$A$5720,'Institution by Supplier Totals'!$B56)</f>
        <v>0</v>
      </c>
    </row>
    <row r="57" spans="1:10" x14ac:dyDescent="0.2">
      <c r="A57" s="15" t="s">
        <v>4</v>
      </c>
      <c r="B57" s="503" t="s">
        <v>141</v>
      </c>
      <c r="C57" s="506">
        <f>SUMIFS('Inst. by Framework &amp; Suppliers'!$D$2:$D$5720,'Inst. by Framework &amp; Suppliers'!$C$2:$C$5720,$A57,'Inst. by Framework &amp; Suppliers'!$A$2:$A$5720,$B57)</f>
        <v>12394.96</v>
      </c>
      <c r="D57" s="507">
        <f>SUMIFS('Inst. by Framework &amp; Suppliers'!$E$2:$E$5720,'Inst. by Framework &amp; Suppliers'!$C$2:$C$5720,$A57,'Inst. by Framework &amp; Suppliers'!$A$2:$A$5720,$B57)</f>
        <v>13222.819982999999</v>
      </c>
      <c r="E57" s="507">
        <f>SUMIFS('Inst. by Framework &amp; Suppliers'!F$2:F$5720,'Inst. by Framework &amp; Suppliers'!$C$2:$C$5720,'Institution by Supplier Totals'!$A$2:$A$5067,'Inst. by Framework &amp; Suppliers'!$A$2:$A$5720,'Institution by Supplier Totals'!$B57)</f>
        <v>4694.88</v>
      </c>
      <c r="F57" s="882">
        <f>SUMIFS('Inst. by Framework &amp; Suppliers'!G$2:G$5720,'Inst. by Framework &amp; Suppliers'!$C$2:$C$5720,'Institution by Supplier Totals'!$A$2:$A$5067,'Inst. by Framework &amp; Suppliers'!$A$2:$A$5720,'Institution by Supplier Totals'!$B57)</f>
        <v>0</v>
      </c>
      <c r="G57" s="1444">
        <f>SUMIFS('Inst. by Framework &amp; Suppliers'!H$2:H$5720,'Inst. by Framework &amp; Suppliers'!$C$2:$C$5720,'Institution by Supplier Totals'!$A$2:$A$5067,'Inst. by Framework &amp; Suppliers'!$A$2:$A$5720,'Institution by Supplier Totals'!$B57)</f>
        <v>0</v>
      </c>
      <c r="H57" s="1445">
        <f>SUMIFS('Inst. by Framework &amp; Suppliers'!I$2:I$5720,'Inst. by Framework &amp; Suppliers'!$C$2:$C$5720,'Institution by Supplier Totals'!$A$2:$A$5067,'Inst. by Framework &amp; Suppliers'!$A$2:$A$5720,'Institution by Supplier Totals'!$B57)</f>
        <v>0</v>
      </c>
      <c r="I57" s="24">
        <f>SUMIFS('Inst. by Framework &amp; Suppliers'!$J$2:$J$5720,'Inst. by Framework &amp; Suppliers'!$C$2:$C$5720,'Institution by Supplier Totals'!$A$2:$A$5067,'Inst. by Framework &amp; Suppliers'!$A$2:$A$5720,'Institution by Supplier Totals'!$B57)</f>
        <v>0</v>
      </c>
      <c r="J57" s="93">
        <f>SUMIFS('Inst. by Framework &amp; Suppliers'!$K$2:$K$5720,'Inst. by Framework &amp; Suppliers'!$C$2:$C$5720,'Institution by Supplier Totals'!$A$2:$A$5067,'Inst. by Framework &amp; Suppliers'!$A$2:$A$5720,'Institution by Supplier Totals'!$B57)</f>
        <v>0</v>
      </c>
    </row>
    <row r="58" spans="1:10" x14ac:dyDescent="0.2">
      <c r="A58" s="15" t="s">
        <v>4</v>
      </c>
      <c r="B58" s="503" t="s">
        <v>144</v>
      </c>
      <c r="C58" s="506">
        <f>SUMIFS('Inst. by Framework &amp; Suppliers'!$D$2:$D$5720,'Inst. by Framework &amp; Suppliers'!$C$2:$C$5720,$A58,'Inst. by Framework &amp; Suppliers'!$A$2:$A$5720,$B58)</f>
        <v>25132.119999999995</v>
      </c>
      <c r="D58" s="507">
        <f>SUMIFS('Inst. by Framework &amp; Suppliers'!$E$2:$E$5720,'Inst. by Framework &amp; Suppliers'!$C$2:$C$5720,$A58,'Inst. by Framework &amp; Suppliers'!$A$2:$A$5720,$B58)</f>
        <v>26951.320046999997</v>
      </c>
      <c r="E58" s="507">
        <f>SUMIFS('Inst. by Framework &amp; Suppliers'!F$2:F$5720,'Inst. by Framework &amp; Suppliers'!$C$2:$C$5720,'Institution by Supplier Totals'!$A$2:$A$5067,'Inst. by Framework &amp; Suppliers'!$A$2:$A$5720,'Institution by Supplier Totals'!$B58)</f>
        <v>21647.43</v>
      </c>
      <c r="F58" s="882">
        <f>SUMIFS('Inst. by Framework &amp; Suppliers'!G$2:G$5720,'Inst. by Framework &amp; Suppliers'!$C$2:$C$5720,'Institution by Supplier Totals'!$A$2:$A$5067,'Inst. by Framework &amp; Suppliers'!$A$2:$A$5720,'Institution by Supplier Totals'!$B58)</f>
        <v>0</v>
      </c>
      <c r="G58" s="1444">
        <f>SUMIFS('Inst. by Framework &amp; Suppliers'!H$2:H$5720,'Inst. by Framework &amp; Suppliers'!$C$2:$C$5720,'Institution by Supplier Totals'!$A$2:$A$5067,'Inst. by Framework &amp; Suppliers'!$A$2:$A$5720,'Institution by Supplier Totals'!$B58)</f>
        <v>0</v>
      </c>
      <c r="H58" s="1445">
        <f>SUMIFS('Inst. by Framework &amp; Suppliers'!I$2:I$5720,'Inst. by Framework &amp; Suppliers'!$C$2:$C$5720,'Institution by Supplier Totals'!$A$2:$A$5067,'Inst. by Framework &amp; Suppliers'!$A$2:$A$5720,'Institution by Supplier Totals'!$B58)</f>
        <v>0</v>
      </c>
      <c r="I58" s="24">
        <f>SUMIFS('Inst. by Framework &amp; Suppliers'!$J$2:$J$5720,'Inst. by Framework &amp; Suppliers'!$C$2:$C$5720,'Institution by Supplier Totals'!$A$2:$A$5067,'Inst. by Framework &amp; Suppliers'!$A$2:$A$5720,'Institution by Supplier Totals'!$B58)</f>
        <v>0</v>
      </c>
      <c r="J58" s="93">
        <f>SUMIFS('Inst. by Framework &amp; Suppliers'!$K$2:$K$5720,'Inst. by Framework &amp; Suppliers'!$C$2:$C$5720,'Institution by Supplier Totals'!$A$2:$A$5067,'Inst. by Framework &amp; Suppliers'!$A$2:$A$5720,'Institution by Supplier Totals'!$B58)</f>
        <v>0</v>
      </c>
    </row>
    <row r="59" spans="1:10" x14ac:dyDescent="0.2">
      <c r="A59" s="15" t="s">
        <v>243</v>
      </c>
      <c r="B59" s="719" t="s">
        <v>124</v>
      </c>
      <c r="C59" s="506">
        <f>SUMIFS('Inst. by Framework &amp; Suppliers'!$D$2:$D$5720,'Inst. by Framework &amp; Suppliers'!$C$2:$C$5720,$A59,'Inst. by Framework &amp; Suppliers'!$A$2:$A$5720,$B59)</f>
        <v>0</v>
      </c>
      <c r="D59" s="507">
        <f>SUMIFS('Inst. by Framework &amp; Suppliers'!$E$2:$E$5720,'Inst. by Framework &amp; Suppliers'!$C$2:$C$5720,$A59,'Inst. by Framework &amp; Suppliers'!$A$2:$A$5720,$B59)</f>
        <v>8350.9</v>
      </c>
      <c r="E59" s="507">
        <f>SUMIFS('Inst. by Framework &amp; Suppliers'!F$2:F$5720,'Inst. by Framework &amp; Suppliers'!$C$2:$C$5720,'Institution by Supplier Totals'!$A$2:$A$5067,'Inst. by Framework &amp; Suppliers'!$A$2:$A$5720,'Institution by Supplier Totals'!$B59)</f>
        <v>32833.839999999997</v>
      </c>
      <c r="F59" s="882">
        <f>SUMIFS('Inst. by Framework &amp; Suppliers'!G$2:G$5720,'Inst. by Framework &amp; Suppliers'!$C$2:$C$5720,'Institution by Supplier Totals'!$A$2:$A$5067,'Inst. by Framework &amp; Suppliers'!$A$2:$A$5720,'Institution by Supplier Totals'!$B59)</f>
        <v>33884.540000000008</v>
      </c>
      <c r="G59" s="1444">
        <f>SUMIFS('Inst. by Framework &amp; Suppliers'!H$2:H$5720,'Inst. by Framework &amp; Suppliers'!$C$2:$C$5720,'Institution by Supplier Totals'!$A$2:$A$5067,'Inst. by Framework &amp; Suppliers'!$A$2:$A$5720,'Institution by Supplier Totals'!$B59)</f>
        <v>38378.620000000003</v>
      </c>
      <c r="H59" s="1445">
        <f>SUMIFS('Inst. by Framework &amp; Suppliers'!I$2:I$5720,'Inst. by Framework &amp; Suppliers'!$C$2:$C$5720,'Institution by Supplier Totals'!$A$2:$A$5067,'Inst. by Framework &amp; Suppliers'!$A$2:$A$5720,'Institution by Supplier Totals'!$B59)</f>
        <v>26381.96</v>
      </c>
      <c r="I59" s="24">
        <f>SUMIFS('Inst. by Framework &amp; Suppliers'!$J$2:$J$5720,'Inst. by Framework &amp; Suppliers'!$C$2:$C$5720,'Institution by Supplier Totals'!$A$2:$A$5067,'Inst. by Framework &amp; Suppliers'!$A$2:$A$5720,'Institution by Supplier Totals'!$B59)</f>
        <v>3637.67</v>
      </c>
      <c r="J59" s="93">
        <f>SUMIFS('Inst. by Framework &amp; Suppliers'!$K$2:$K$5720,'Inst. by Framework &amp; Suppliers'!$C$2:$C$5720,'Institution by Supplier Totals'!$A$2:$A$5067,'Inst. by Framework &amp; Suppliers'!$A$2:$A$5720,'Institution by Supplier Totals'!$B59)</f>
        <v>8518.25</v>
      </c>
    </row>
    <row r="60" spans="1:10" x14ac:dyDescent="0.2">
      <c r="A60" s="15" t="s">
        <v>243</v>
      </c>
      <c r="B60" s="719" t="s">
        <v>125</v>
      </c>
      <c r="C60" s="506">
        <f>SUMIFS('Inst. by Framework &amp; Suppliers'!$D$2:$D$5720,'Inst. by Framework &amp; Suppliers'!$C$2:$C$5720,$A60,'Inst. by Framework &amp; Suppliers'!$A$2:$A$5720,$B60)</f>
        <v>58403.369999999995</v>
      </c>
      <c r="D60" s="507">
        <f>SUMIFS('Inst. by Framework &amp; Suppliers'!$E$2:$E$5720,'Inst. by Framework &amp; Suppliers'!$C$2:$C$5720,$A60,'Inst. by Framework &amp; Suppliers'!$A$2:$A$5720,$B60)</f>
        <v>69253.359999999986</v>
      </c>
      <c r="E60" s="507">
        <f>SUMIFS('Inst. by Framework &amp; Suppliers'!F$2:F$5720,'Inst. by Framework &amp; Suppliers'!$C$2:$C$5720,'Institution by Supplier Totals'!$A$2:$A$5067,'Inst. by Framework &amp; Suppliers'!$A$2:$A$5720,'Institution by Supplier Totals'!$B60)</f>
        <v>60622.180000000008</v>
      </c>
      <c r="F60" s="882">
        <f>SUMIFS('Inst. by Framework &amp; Suppliers'!G$2:G$5720,'Inst. by Framework &amp; Suppliers'!$C$2:$C$5720,'Institution by Supplier Totals'!$A$2:$A$5067,'Inst. by Framework &amp; Suppliers'!$A$2:$A$5720,'Institution by Supplier Totals'!$B60)</f>
        <v>68148.639999999999</v>
      </c>
      <c r="G60" s="1444">
        <f>SUMIFS('Inst. by Framework &amp; Suppliers'!H$2:H$5720,'Inst. by Framework &amp; Suppliers'!$C$2:$C$5720,'Institution by Supplier Totals'!$A$2:$A$5067,'Inst. by Framework &amp; Suppliers'!$A$2:$A$5720,'Institution by Supplier Totals'!$B60)</f>
        <v>58573.4</v>
      </c>
      <c r="H60" s="1445">
        <f>SUMIFS('Inst. by Framework &amp; Suppliers'!I$2:I$5720,'Inst. by Framework &amp; Suppliers'!$C$2:$C$5720,'Institution by Supplier Totals'!$A$2:$A$5067,'Inst. by Framework &amp; Suppliers'!$A$2:$A$5720,'Institution by Supplier Totals'!$B60)</f>
        <v>49387.9</v>
      </c>
      <c r="I60" s="24">
        <f>SUMIFS('Inst. by Framework &amp; Suppliers'!$J$2:$J$5720,'Inst. by Framework &amp; Suppliers'!$C$2:$C$5720,'Institution by Supplier Totals'!$A$2:$A$5067,'Inst. by Framework &amp; Suppliers'!$A$2:$A$5720,'Institution by Supplier Totals'!$B60)</f>
        <v>9389.5200000000023</v>
      </c>
      <c r="J60" s="93">
        <f>SUMIFS('Inst. by Framework &amp; Suppliers'!$K$2:$K$5720,'Inst. by Framework &amp; Suppliers'!$C$2:$C$5720,'Institution by Supplier Totals'!$A$2:$A$5067,'Inst. by Framework &amp; Suppliers'!$A$2:$A$5720,'Institution by Supplier Totals'!$B60)</f>
        <v>19762.989999999998</v>
      </c>
    </row>
    <row r="61" spans="1:10" x14ac:dyDescent="0.2">
      <c r="A61" s="15" t="s">
        <v>243</v>
      </c>
      <c r="B61" s="13" t="s">
        <v>126</v>
      </c>
      <c r="C61" s="506">
        <f>SUMIFS('Inst. by Framework &amp; Suppliers'!$D$2:$D$5720,'Inst. by Framework &amp; Suppliers'!$C$2:$C$5720,$A61,'Inst. by Framework &amp; Suppliers'!$A$2:$A$5720,$B61)</f>
        <v>101490.50999999998</v>
      </c>
      <c r="D61" s="507">
        <f>SUMIFS('Inst. by Framework &amp; Suppliers'!$E$2:$E$5720,'Inst. by Framework &amp; Suppliers'!$C$2:$C$5720,$A61,'Inst. by Framework &amp; Suppliers'!$A$2:$A$5720,$B61)</f>
        <v>133969.10999999999</v>
      </c>
      <c r="E61" s="507">
        <f>SUMIFS('Inst. by Framework &amp; Suppliers'!F$2:F$5720,'Inst. by Framework &amp; Suppliers'!$C$2:$C$5720,'Institution by Supplier Totals'!$A$2:$A$5067,'Inst. by Framework &amp; Suppliers'!$A$2:$A$5720,'Institution by Supplier Totals'!$B61)</f>
        <v>129755.66</v>
      </c>
      <c r="F61" s="882">
        <f>SUMIFS('Inst. by Framework &amp; Suppliers'!G$2:G$5720,'Inst. by Framework &amp; Suppliers'!$C$2:$C$5720,'Institution by Supplier Totals'!$A$2:$A$5067,'Inst. by Framework &amp; Suppliers'!$A$2:$A$5720,'Institution by Supplier Totals'!$B61)</f>
        <v>99749.14</v>
      </c>
      <c r="G61" s="1444">
        <f>SUMIFS('Inst. by Framework &amp; Suppliers'!H$2:H$5720,'Inst. by Framework &amp; Suppliers'!$C$2:$C$5720,'Institution by Supplier Totals'!$A$2:$A$5067,'Inst. by Framework &amp; Suppliers'!$A$2:$A$5720,'Institution by Supplier Totals'!$B61)</f>
        <v>91557.17</v>
      </c>
      <c r="H61" s="1445">
        <f>SUMIFS('Inst. by Framework &amp; Suppliers'!I$2:I$5720,'Inst. by Framework &amp; Suppliers'!$C$2:$C$5720,'Institution by Supplier Totals'!$A$2:$A$5067,'Inst. by Framework &amp; Suppliers'!$A$2:$A$5720,'Institution by Supplier Totals'!$B61)</f>
        <v>91235.140000000014</v>
      </c>
      <c r="I61" s="24">
        <f>SUMIFS('Inst. by Framework &amp; Suppliers'!$J$2:$J$5720,'Inst. by Framework &amp; Suppliers'!$C$2:$C$5720,'Institution by Supplier Totals'!$A$2:$A$5067,'Inst. by Framework &amp; Suppliers'!$A$2:$A$5720,'Institution by Supplier Totals'!$B61)</f>
        <v>25059.15</v>
      </c>
      <c r="J61" s="93">
        <f>SUMIFS('Inst. by Framework &amp; Suppliers'!$K$2:$K$5720,'Inst. by Framework &amp; Suppliers'!$C$2:$C$5720,'Institution by Supplier Totals'!$A$2:$A$5067,'Inst. by Framework &amp; Suppliers'!$A$2:$A$5720,'Institution by Supplier Totals'!$B61)</f>
        <v>48801.169999999991</v>
      </c>
    </row>
    <row r="62" spans="1:10" x14ac:dyDescent="0.2">
      <c r="A62" s="15" t="s">
        <v>243</v>
      </c>
      <c r="B62" s="325" t="s">
        <v>161</v>
      </c>
      <c r="C62" s="506">
        <f>SUMIFS('Inst. by Framework &amp; Suppliers'!$D$2:$D$5720,'Inst. by Framework &amp; Suppliers'!$C$2:$C$5720,$A62,'Inst. by Framework &amp; Suppliers'!$A$2:$A$5720,$B62)</f>
        <v>0</v>
      </c>
      <c r="D62" s="507">
        <f>SUMIFS('Inst. by Framework &amp; Suppliers'!$E$2:$E$5720,'Inst. by Framework &amp; Suppliers'!$C$2:$C$5720,$A62,'Inst. by Framework &amp; Suppliers'!$A$2:$A$5720,$B62)</f>
        <v>0</v>
      </c>
      <c r="E62" s="507">
        <f>SUMIFS('Inst. by Framework &amp; Suppliers'!F$2:F$5720,'Inst. by Framework &amp; Suppliers'!$C$2:$C$5720,'Institution by Supplier Totals'!$A$2:$A$5067,'Inst. by Framework &amp; Suppliers'!$A$2:$A$5720,'Institution by Supplier Totals'!$B62)</f>
        <v>0</v>
      </c>
      <c r="F62" s="882">
        <f>SUMIFS('Inst. by Framework &amp; Suppliers'!G$2:G$5720,'Inst. by Framework &amp; Suppliers'!$C$2:$C$5720,'Institution by Supplier Totals'!$A$2:$A$5067,'Inst. by Framework &amp; Suppliers'!$A$2:$A$5720,'Institution by Supplier Totals'!$B62)</f>
        <v>0</v>
      </c>
      <c r="G62" s="1444">
        <f>SUMIFS('Inst. by Framework &amp; Suppliers'!H$2:H$5720,'Inst. by Framework &amp; Suppliers'!$C$2:$C$5720,'Institution by Supplier Totals'!$A$2:$A$5067,'Inst. by Framework &amp; Suppliers'!$A$2:$A$5720,'Institution by Supplier Totals'!$B62)</f>
        <v>4058.54</v>
      </c>
      <c r="H62" s="1445">
        <f>SUMIFS('Inst. by Framework &amp; Suppliers'!I$2:I$5720,'Inst. by Framework &amp; Suppliers'!$C$2:$C$5720,'Institution by Supplier Totals'!$A$2:$A$5067,'Inst. by Framework &amp; Suppliers'!$A$2:$A$5720,'Institution by Supplier Totals'!$B62)</f>
        <v>0</v>
      </c>
      <c r="I62" s="24">
        <f>SUMIFS('Inst. by Framework &amp; Suppliers'!$J$2:$J$5720,'Inst. by Framework &amp; Suppliers'!$C$2:$C$5720,'Institution by Supplier Totals'!$A$2:$A$5067,'Inst. by Framework &amp; Suppliers'!$A$2:$A$5720,'Institution by Supplier Totals'!$B62)</f>
        <v>0</v>
      </c>
      <c r="J62" s="93">
        <f>SUMIFS('Inst. by Framework &amp; Suppliers'!$K$2:$K$5720,'Inst. by Framework &amp; Suppliers'!$C$2:$C$5720,'Institution by Supplier Totals'!$A$2:$A$5067,'Inst. by Framework &amp; Suppliers'!$A$2:$A$5720,'Institution by Supplier Totals'!$B62)</f>
        <v>0</v>
      </c>
    </row>
    <row r="63" spans="1:10" x14ac:dyDescent="0.2">
      <c r="A63" s="15" t="s">
        <v>243</v>
      </c>
      <c r="B63" s="325" t="s">
        <v>160</v>
      </c>
      <c r="C63" s="506">
        <f>SUMIFS('Inst. by Framework &amp; Suppliers'!$D$2:$D$5720,'Inst. by Framework &amp; Suppliers'!$C$2:$C$5720,$A63,'Inst. by Framework &amp; Suppliers'!$A$2:$A$5720,$B63)</f>
        <v>0</v>
      </c>
      <c r="D63" s="507">
        <f>SUMIFS('Inst. by Framework &amp; Suppliers'!$E$2:$E$5720,'Inst. by Framework &amp; Suppliers'!$C$2:$C$5720,$A63,'Inst. by Framework &amp; Suppliers'!$A$2:$A$5720,$B63)</f>
        <v>0</v>
      </c>
      <c r="E63" s="507">
        <f>SUMIFS('Inst. by Framework &amp; Suppliers'!F$2:F$5720,'Inst. by Framework &amp; Suppliers'!$C$2:$C$5720,'Institution by Supplier Totals'!$A$2:$A$5067,'Inst. by Framework &amp; Suppliers'!$A$2:$A$5720,'Institution by Supplier Totals'!$B63)</f>
        <v>0</v>
      </c>
      <c r="F63" s="882">
        <f>SUMIFS('Inst. by Framework &amp; Suppliers'!G$2:G$5720,'Inst. by Framework &amp; Suppliers'!$C$2:$C$5720,'Institution by Supplier Totals'!$A$2:$A$5067,'Inst. by Framework &amp; Suppliers'!$A$2:$A$5720,'Institution by Supplier Totals'!$B63)</f>
        <v>0</v>
      </c>
      <c r="G63" s="1444">
        <f>SUMIFS('Inst. by Framework &amp; Suppliers'!H$2:H$5720,'Inst. by Framework &amp; Suppliers'!$C$2:$C$5720,'Institution by Supplier Totals'!$A$2:$A$5067,'Inst. by Framework &amp; Suppliers'!$A$2:$A$5720,'Institution by Supplier Totals'!$B63)</f>
        <v>0</v>
      </c>
      <c r="H63" s="1445">
        <f>SUMIFS('Inst. by Framework &amp; Suppliers'!I$2:I$5720,'Inst. by Framework &amp; Suppliers'!$C$2:$C$5720,'Institution by Supplier Totals'!$A$2:$A$5067,'Inst. by Framework &amp; Suppliers'!$A$2:$A$5720,'Institution by Supplier Totals'!$B63)</f>
        <v>61465.640000000007</v>
      </c>
      <c r="I63" s="24">
        <f>SUMIFS('Inst. by Framework &amp; Suppliers'!$J$2:$J$5720,'Inst. by Framework &amp; Suppliers'!$C$2:$C$5720,'Institution by Supplier Totals'!$A$2:$A$5067,'Inst. by Framework &amp; Suppliers'!$A$2:$A$5720,'Institution by Supplier Totals'!$B63)</f>
        <v>8341.8100000000013</v>
      </c>
      <c r="J63" s="93">
        <f>SUMIFS('Inst. by Framework &amp; Suppliers'!$K$2:$K$5720,'Inst. by Framework &amp; Suppliers'!$C$2:$C$5720,'Institution by Supplier Totals'!$A$2:$A$5067,'Inst. by Framework &amp; Suppliers'!$A$2:$A$5720,'Institution by Supplier Totals'!$B63)</f>
        <v>20047.7</v>
      </c>
    </row>
    <row r="64" spans="1:10" x14ac:dyDescent="0.2">
      <c r="A64" s="15" t="s">
        <v>243</v>
      </c>
      <c r="B64" s="13" t="s">
        <v>127</v>
      </c>
      <c r="C64" s="506">
        <f>SUMIFS('Inst. by Framework &amp; Suppliers'!$D$2:$D$5720,'Inst. by Framework &amp; Suppliers'!$C$2:$C$5720,$A64,'Inst. by Framework &amp; Suppliers'!$A$2:$A$5720,$B64)</f>
        <v>14811.73</v>
      </c>
      <c r="D64" s="507">
        <f>SUMIFS('Inst. by Framework &amp; Suppliers'!$E$2:$E$5720,'Inst. by Framework &amp; Suppliers'!$C$2:$C$5720,$A64,'Inst. by Framework &amp; Suppliers'!$A$2:$A$5720,$B64)</f>
        <v>22893.29</v>
      </c>
      <c r="E64" s="507">
        <f>SUMIFS('Inst. by Framework &amp; Suppliers'!F$2:F$5720,'Inst. by Framework &amp; Suppliers'!$C$2:$C$5720,'Institution by Supplier Totals'!$A$2:$A$5067,'Inst. by Framework &amp; Suppliers'!$A$2:$A$5720,'Institution by Supplier Totals'!$B64)</f>
        <v>42500.799999999996</v>
      </c>
      <c r="F64" s="882">
        <f>SUMIFS('Inst. by Framework &amp; Suppliers'!G$2:G$5720,'Inst. by Framework &amp; Suppliers'!$C$2:$C$5720,'Institution by Supplier Totals'!$A$2:$A$5067,'Inst. by Framework &amp; Suppliers'!$A$2:$A$5720,'Institution by Supplier Totals'!$B64)</f>
        <v>67746.900000000009</v>
      </c>
      <c r="G64" s="1444">
        <f>SUMIFS('Inst. by Framework &amp; Suppliers'!H$2:H$5720,'Inst. by Framework &amp; Suppliers'!$C$2:$C$5720,'Institution by Supplier Totals'!$A$2:$A$5067,'Inst. by Framework &amp; Suppliers'!$A$2:$A$5720,'Institution by Supplier Totals'!$B64)</f>
        <v>66949.94</v>
      </c>
      <c r="H64" s="1445">
        <f>SUMIFS('Inst. by Framework &amp; Suppliers'!I$2:I$5720,'Inst. by Framework &amp; Suppliers'!$C$2:$C$5720,'Institution by Supplier Totals'!$A$2:$A$5067,'Inst. by Framework &amp; Suppliers'!$A$2:$A$5720,'Institution by Supplier Totals'!$B64)</f>
        <v>72089.14</v>
      </c>
      <c r="I64" s="24">
        <f>SUMIFS('Inst. by Framework &amp; Suppliers'!$J$2:$J$5720,'Inst. by Framework &amp; Suppliers'!$C$2:$C$5720,'Institution by Supplier Totals'!$A$2:$A$5067,'Inst. by Framework &amp; Suppliers'!$A$2:$A$5720,'Institution by Supplier Totals'!$B64)</f>
        <v>9656.6</v>
      </c>
      <c r="J64" s="93">
        <f>SUMIFS('Inst. by Framework &amp; Suppliers'!$K$2:$K$5720,'Inst. by Framework &amp; Suppliers'!$C$2:$C$5720,'Institution by Supplier Totals'!$A$2:$A$5067,'Inst. by Framework &amp; Suppliers'!$A$2:$A$5720,'Institution by Supplier Totals'!$B64)</f>
        <v>23051.96</v>
      </c>
    </row>
    <row r="65" spans="1:10" x14ac:dyDescent="0.2">
      <c r="A65" s="15" t="s">
        <v>243</v>
      </c>
      <c r="B65" s="13" t="s">
        <v>150</v>
      </c>
      <c r="C65" s="506">
        <f>SUMIFS('Inst. by Framework &amp; Suppliers'!$D$2:$D$5720,'Inst. by Framework &amp; Suppliers'!$C$2:$C$5720,$A65,'Inst. by Framework &amp; Suppliers'!$A$2:$A$5720,$B65)</f>
        <v>0</v>
      </c>
      <c r="D65" s="507">
        <f>SUMIFS('Inst. by Framework &amp; Suppliers'!$E$2:$E$5720,'Inst. by Framework &amp; Suppliers'!$C$2:$C$5720,$A65,'Inst. by Framework &amp; Suppliers'!$A$2:$A$5720,$B65)</f>
        <v>0</v>
      </c>
      <c r="E65" s="507">
        <f>SUMIFS('Inst. by Framework &amp; Suppliers'!F$2:F$5720,'Inst. by Framework &amp; Suppliers'!$C$2:$C$5720,'Institution by Supplier Totals'!$A$2:$A$5067,'Inst. by Framework &amp; Suppliers'!$A$2:$A$5720,'Institution by Supplier Totals'!$B65)</f>
        <v>0</v>
      </c>
      <c r="F65" s="882">
        <f>SUMIFS('Inst. by Framework &amp; Suppliers'!G$2:G$5720,'Inst. by Framework &amp; Suppliers'!$C$2:$C$5720,'Institution by Supplier Totals'!$A$2:$A$5067,'Inst. by Framework &amp; Suppliers'!$A$2:$A$5720,'Institution by Supplier Totals'!$B65)</f>
        <v>0</v>
      </c>
      <c r="G65" s="1444">
        <f>SUMIFS('Inst. by Framework &amp; Suppliers'!H$2:H$5720,'Inst. by Framework &amp; Suppliers'!$C$2:$C$5720,'Institution by Supplier Totals'!$A$2:$A$5067,'Inst. by Framework &amp; Suppliers'!$A$2:$A$5720,'Institution by Supplier Totals'!$B65)</f>
        <v>5514.33</v>
      </c>
      <c r="H65" s="1445">
        <f>SUMIFS('Inst. by Framework &amp; Suppliers'!I$2:I$5720,'Inst. by Framework &amp; Suppliers'!$C$2:$C$5720,'Institution by Supplier Totals'!$A$2:$A$5067,'Inst. by Framework &amp; Suppliers'!$A$2:$A$5720,'Institution by Supplier Totals'!$B65)</f>
        <v>41268.550000000003</v>
      </c>
      <c r="I65" s="24">
        <f>SUMIFS('Inst. by Framework &amp; Suppliers'!$J$2:$J$5720,'Inst. by Framework &amp; Suppliers'!$C$2:$C$5720,'Institution by Supplier Totals'!$A$2:$A$5067,'Inst. by Framework &amp; Suppliers'!$A$2:$A$5720,'Institution by Supplier Totals'!$B65)</f>
        <v>19023.480000000003</v>
      </c>
      <c r="J65" s="93">
        <f>SUMIFS('Inst. by Framework &amp; Suppliers'!$K$2:$K$5720,'Inst. by Framework &amp; Suppliers'!$C$2:$C$5720,'Institution by Supplier Totals'!$A$2:$A$5067,'Inst. by Framework &amp; Suppliers'!$A$2:$A$5720,'Institution by Supplier Totals'!$B65)</f>
        <v>39964.36</v>
      </c>
    </row>
    <row r="66" spans="1:10" x14ac:dyDescent="0.2">
      <c r="A66" s="15" t="s">
        <v>243</v>
      </c>
      <c r="B66" s="13" t="s">
        <v>128</v>
      </c>
      <c r="C66" s="506">
        <f>SUMIFS('Inst. by Framework &amp; Suppliers'!$D$2:$D$5720,'Inst. by Framework &amp; Suppliers'!$C$2:$C$5720,$A66,'Inst. by Framework &amp; Suppliers'!$A$2:$A$5720,$B66)</f>
        <v>32988.82</v>
      </c>
      <c r="D66" s="507">
        <f>SUMIFS('Inst. by Framework &amp; Suppliers'!$E$2:$E$5720,'Inst. by Framework &amp; Suppliers'!$C$2:$C$5720,$A66,'Inst. by Framework &amp; Suppliers'!$A$2:$A$5720,$B66)</f>
        <v>18840.45</v>
      </c>
      <c r="E66" s="507">
        <f>SUMIFS('Inst. by Framework &amp; Suppliers'!F$2:F$5720,'Inst. by Framework &amp; Suppliers'!$C$2:$C$5720,'Institution by Supplier Totals'!$A$2:$A$5067,'Inst. by Framework &amp; Suppliers'!$A$2:$A$5720,'Institution by Supplier Totals'!$B66)</f>
        <v>8721.9700000000012</v>
      </c>
      <c r="F66" s="882">
        <f>SUMIFS('Inst. by Framework &amp; Suppliers'!G$2:G$5720,'Inst. by Framework &amp; Suppliers'!$C$2:$C$5720,'Institution by Supplier Totals'!$A$2:$A$5067,'Inst. by Framework &amp; Suppliers'!$A$2:$A$5720,'Institution by Supplier Totals'!$B66)</f>
        <v>12683.320000000002</v>
      </c>
      <c r="G66" s="1444">
        <f>SUMIFS('Inst. by Framework &amp; Suppliers'!H$2:H$5720,'Inst. by Framework &amp; Suppliers'!$C$2:$C$5720,'Institution by Supplier Totals'!$A$2:$A$5067,'Inst. by Framework &amp; Suppliers'!$A$2:$A$5720,'Institution by Supplier Totals'!$B66)</f>
        <v>3873.01</v>
      </c>
      <c r="H66" s="1445">
        <f>SUMIFS('Inst. by Framework &amp; Suppliers'!I$2:I$5720,'Inst. by Framework &amp; Suppliers'!$C$2:$C$5720,'Institution by Supplier Totals'!$A$2:$A$5067,'Inst. by Framework &amp; Suppliers'!$A$2:$A$5720,'Institution by Supplier Totals'!$B66)</f>
        <v>0</v>
      </c>
      <c r="I66" s="24">
        <f>SUMIFS('Inst. by Framework &amp; Suppliers'!$J$2:$J$5720,'Inst. by Framework &amp; Suppliers'!$C$2:$C$5720,'Institution by Supplier Totals'!$A$2:$A$5067,'Inst. by Framework &amp; Suppliers'!$A$2:$A$5720,'Institution by Supplier Totals'!$B66)</f>
        <v>0</v>
      </c>
      <c r="J66" s="93">
        <f>SUMIFS('Inst. by Framework &amp; Suppliers'!$K$2:$K$5720,'Inst. by Framework &amp; Suppliers'!$C$2:$C$5720,'Institution by Supplier Totals'!$A$2:$A$5067,'Inst. by Framework &amp; Suppliers'!$A$2:$A$5720,'Institution by Supplier Totals'!$B66)</f>
        <v>0</v>
      </c>
    </row>
    <row r="67" spans="1:10" x14ac:dyDescent="0.2">
      <c r="A67" s="15" t="s">
        <v>243</v>
      </c>
      <c r="B67" s="13" t="s">
        <v>129</v>
      </c>
      <c r="C67" s="506">
        <f>SUMIFS('Inst. by Framework &amp; Suppliers'!$D$2:$D$5720,'Inst. by Framework &amp; Suppliers'!$C$2:$C$5720,$A67,'Inst. by Framework &amp; Suppliers'!$A$2:$A$5720,$B67)</f>
        <v>789.83999999999992</v>
      </c>
      <c r="D67" s="507">
        <f>SUMIFS('Inst. by Framework &amp; Suppliers'!$E$2:$E$5720,'Inst. by Framework &amp; Suppliers'!$C$2:$C$5720,$A67,'Inst. by Framework &amp; Suppliers'!$A$2:$A$5720,$B67)</f>
        <v>2841.84</v>
      </c>
      <c r="E67" s="507">
        <f>SUMIFS('Inst. by Framework &amp; Suppliers'!F$2:F$5720,'Inst. by Framework &amp; Suppliers'!$C$2:$C$5720,'Institution by Supplier Totals'!$A$2:$A$5067,'Inst. by Framework &amp; Suppliers'!$A$2:$A$5720,'Institution by Supplier Totals'!$B67)</f>
        <v>62679.91</v>
      </c>
      <c r="F67" s="882">
        <f>SUMIFS('Inst. by Framework &amp; Suppliers'!G$2:G$5720,'Inst. by Framework &amp; Suppliers'!$C$2:$C$5720,'Institution by Supplier Totals'!$A$2:$A$5067,'Inst. by Framework &amp; Suppliers'!$A$2:$A$5720,'Institution by Supplier Totals'!$B67)</f>
        <v>117230.29</v>
      </c>
      <c r="G67" s="1444">
        <f>SUMIFS('Inst. by Framework &amp; Suppliers'!H$2:H$5720,'Inst. by Framework &amp; Suppliers'!$C$2:$C$5720,'Institution by Supplier Totals'!$A$2:$A$5067,'Inst. by Framework &amp; Suppliers'!$A$2:$A$5720,'Institution by Supplier Totals'!$B67)</f>
        <v>87021.65</v>
      </c>
      <c r="H67" s="1445">
        <f>SUMIFS('Inst. by Framework &amp; Suppliers'!I$2:I$5720,'Inst. by Framework &amp; Suppliers'!$C$2:$C$5720,'Institution by Supplier Totals'!$A$2:$A$5067,'Inst. by Framework &amp; Suppliers'!$A$2:$A$5720,'Institution by Supplier Totals'!$B67)</f>
        <v>33352.99</v>
      </c>
      <c r="I67" s="24">
        <f>SUMIFS('Inst. by Framework &amp; Suppliers'!$J$2:$J$5720,'Inst. by Framework &amp; Suppliers'!$C$2:$C$5720,'Institution by Supplier Totals'!$A$2:$A$5067,'Inst. by Framework &amp; Suppliers'!$A$2:$A$5720,'Institution by Supplier Totals'!$B67)</f>
        <v>3461.25</v>
      </c>
      <c r="J67" s="93">
        <f>SUMIFS('Inst. by Framework &amp; Suppliers'!$K$2:$K$5720,'Inst. by Framework &amp; Suppliers'!$C$2:$C$5720,'Institution by Supplier Totals'!$A$2:$A$5067,'Inst. by Framework &amp; Suppliers'!$A$2:$A$5720,'Institution by Supplier Totals'!$B67)</f>
        <v>9475.18</v>
      </c>
    </row>
    <row r="68" spans="1:10" x14ac:dyDescent="0.2">
      <c r="A68" s="15" t="s">
        <v>243</v>
      </c>
      <c r="B68" s="13" t="s">
        <v>130</v>
      </c>
      <c r="C68" s="506">
        <f>SUMIFS('Inst. by Framework &amp; Suppliers'!$D$2:$D$5720,'Inst. by Framework &amp; Suppliers'!$C$2:$C$5720,$A68,'Inst. by Framework &amp; Suppliers'!$A$2:$A$5720,$B68)</f>
        <v>11712.519999999999</v>
      </c>
      <c r="D68" s="507">
        <f>SUMIFS('Inst. by Framework &amp; Suppliers'!$E$2:$E$5720,'Inst. by Framework &amp; Suppliers'!$C$2:$C$5720,$A68,'Inst. by Framework &amp; Suppliers'!$A$2:$A$5720,$B68)</f>
        <v>12646.6</v>
      </c>
      <c r="E68" s="507">
        <f>SUMIFS('Inst. by Framework &amp; Suppliers'!F$2:F$5720,'Inst. by Framework &amp; Suppliers'!$C$2:$C$5720,'Institution by Supplier Totals'!$A$2:$A$5067,'Inst. by Framework &amp; Suppliers'!$A$2:$A$5720,'Institution by Supplier Totals'!$B68)</f>
        <v>7831.17</v>
      </c>
      <c r="F68" s="882">
        <f>SUMIFS('Inst. by Framework &amp; Suppliers'!G$2:G$5720,'Inst. by Framework &amp; Suppliers'!$C$2:$C$5720,'Institution by Supplier Totals'!$A$2:$A$5067,'Inst. by Framework &amp; Suppliers'!$A$2:$A$5720,'Institution by Supplier Totals'!$B68)</f>
        <v>6399.7300000000005</v>
      </c>
      <c r="G68" s="1444">
        <f>SUMIFS('Inst. by Framework &amp; Suppliers'!H$2:H$5720,'Inst. by Framework &amp; Suppliers'!$C$2:$C$5720,'Institution by Supplier Totals'!$A$2:$A$5067,'Inst. by Framework &amp; Suppliers'!$A$2:$A$5720,'Institution by Supplier Totals'!$B68)</f>
        <v>5797.2600000000011</v>
      </c>
      <c r="H68" s="1445">
        <f>SUMIFS('Inst. by Framework &amp; Suppliers'!I$2:I$5720,'Inst. by Framework &amp; Suppliers'!$C$2:$C$5720,'Institution by Supplier Totals'!$A$2:$A$5067,'Inst. by Framework &amp; Suppliers'!$A$2:$A$5720,'Institution by Supplier Totals'!$B68)</f>
        <v>5599.1400000000012</v>
      </c>
      <c r="I68" s="24">
        <f>SUMIFS('Inst. by Framework &amp; Suppliers'!$J$2:$J$5720,'Inst. by Framework &amp; Suppliers'!$C$2:$C$5720,'Institution by Supplier Totals'!$A$2:$A$5067,'Inst. by Framework &amp; Suppliers'!$A$2:$A$5720,'Institution by Supplier Totals'!$B68)</f>
        <v>702.33999999999992</v>
      </c>
      <c r="J68" s="93">
        <f>SUMIFS('Inst. by Framework &amp; Suppliers'!$K$2:$K$5720,'Inst. by Framework &amp; Suppliers'!$C$2:$C$5720,'Institution by Supplier Totals'!$A$2:$A$5067,'Inst. by Framework &amp; Suppliers'!$A$2:$A$5720,'Institution by Supplier Totals'!$B68)</f>
        <v>1157.9099999999999</v>
      </c>
    </row>
    <row r="69" spans="1:10" x14ac:dyDescent="0.2">
      <c r="A69" s="15" t="s">
        <v>243</v>
      </c>
      <c r="B69" s="13" t="s">
        <v>131</v>
      </c>
      <c r="C69" s="506">
        <f>SUMIFS('Inst. by Framework &amp; Suppliers'!$D$2:$D$5720,'Inst. by Framework &amp; Suppliers'!$C$2:$C$5720,$A69,'Inst. by Framework &amp; Suppliers'!$A$2:$A$5720,$B69)</f>
        <v>308541.15999999997</v>
      </c>
      <c r="D69" s="507">
        <f>SUMIFS('Inst. by Framework &amp; Suppliers'!$E$2:$E$5720,'Inst. by Framework &amp; Suppliers'!$C$2:$C$5720,$A69,'Inst. by Framework &amp; Suppliers'!$A$2:$A$5720,$B69)</f>
        <v>307985.96999999997</v>
      </c>
      <c r="E69" s="507">
        <f>SUMIFS('Inst. by Framework &amp; Suppliers'!F$2:F$5720,'Inst. by Framework &amp; Suppliers'!$C$2:$C$5720,'Institution by Supplier Totals'!$A$2:$A$5067,'Inst. by Framework &amp; Suppliers'!$A$2:$A$5720,'Institution by Supplier Totals'!$B69)</f>
        <v>289527.70999999996</v>
      </c>
      <c r="F69" s="882">
        <f>SUMIFS('Inst. by Framework &amp; Suppliers'!G$2:G$5720,'Inst. by Framework &amp; Suppliers'!$C$2:$C$5720,'Institution by Supplier Totals'!$A$2:$A$5067,'Inst. by Framework &amp; Suppliers'!$A$2:$A$5720,'Institution by Supplier Totals'!$B69)</f>
        <v>309427.39999999997</v>
      </c>
      <c r="G69" s="1444">
        <f>SUMIFS('Inst. by Framework &amp; Suppliers'!H$2:H$5720,'Inst. by Framework &amp; Suppliers'!$C$2:$C$5720,'Institution by Supplier Totals'!$A$2:$A$5067,'Inst. by Framework &amp; Suppliers'!$A$2:$A$5720,'Institution by Supplier Totals'!$B69)</f>
        <v>294393.82</v>
      </c>
      <c r="H69" s="1445">
        <f>SUMIFS('Inst. by Framework &amp; Suppliers'!I$2:I$5720,'Inst. by Framework &amp; Suppliers'!$C$2:$C$5720,'Institution by Supplier Totals'!$A$2:$A$5067,'Inst. by Framework &amp; Suppliers'!$A$2:$A$5720,'Institution by Supplier Totals'!$B69)</f>
        <v>286025.19</v>
      </c>
      <c r="I69" s="24">
        <f>SUMIFS('Inst. by Framework &amp; Suppliers'!$J$2:$J$5720,'Inst. by Framework &amp; Suppliers'!$C$2:$C$5720,'Institution by Supplier Totals'!$A$2:$A$5067,'Inst. by Framework &amp; Suppliers'!$A$2:$A$5720,'Institution by Supplier Totals'!$B69)</f>
        <v>62312.780000000006</v>
      </c>
      <c r="J69" s="93">
        <f>SUMIFS('Inst. by Framework &amp; Suppliers'!$K$2:$K$5720,'Inst. by Framework &amp; Suppliers'!$C$2:$C$5720,'Institution by Supplier Totals'!$A$2:$A$5067,'Inst. by Framework &amp; Suppliers'!$A$2:$A$5720,'Institution by Supplier Totals'!$B69)</f>
        <v>121213.92000000001</v>
      </c>
    </row>
    <row r="70" spans="1:10" x14ac:dyDescent="0.2">
      <c r="A70" s="15" t="s">
        <v>243</v>
      </c>
      <c r="B70" s="13" t="s">
        <v>226</v>
      </c>
      <c r="C70" s="506">
        <f>SUMIFS('Inst. by Framework &amp; Suppliers'!$D$2:$D$5720,'Inst. by Framework &amp; Suppliers'!$C$2:$C$5720,$A70,'Inst. by Framework &amp; Suppliers'!$A$2:$A$5720,$B70)</f>
        <v>0</v>
      </c>
      <c r="D70" s="507">
        <f>SUMIFS('Inst. by Framework &amp; Suppliers'!$E$2:$E$5720,'Inst. by Framework &amp; Suppliers'!$C$2:$C$5720,$A70,'Inst. by Framework &amp; Suppliers'!$A$2:$A$5720,$B70)</f>
        <v>0</v>
      </c>
      <c r="E70" s="507">
        <f>SUMIFS('Inst. by Framework &amp; Suppliers'!F$2:F$5720,'Inst. by Framework &amp; Suppliers'!$C$2:$C$5720,'Institution by Supplier Totals'!$A$2:$A$5067,'Inst. by Framework &amp; Suppliers'!$A$2:$A$5720,'Institution by Supplier Totals'!$B70)</f>
        <v>0</v>
      </c>
      <c r="F70" s="882">
        <f>SUMIFS('Inst. by Framework &amp; Suppliers'!G$2:G$5720,'Inst. by Framework &amp; Suppliers'!$C$2:$C$5720,'Institution by Supplier Totals'!$A$2:$A$5067,'Inst. by Framework &amp; Suppliers'!$A$2:$A$5720,'Institution by Supplier Totals'!$B70)</f>
        <v>8349.07</v>
      </c>
      <c r="G70" s="1444">
        <f>SUMIFS('Inst. by Framework &amp; Suppliers'!H$2:H$5720,'Inst. by Framework &amp; Suppliers'!$C$2:$C$5720,'Institution by Supplier Totals'!$A$2:$A$5067,'Inst. by Framework &amp; Suppliers'!$A$2:$A$5720,'Institution by Supplier Totals'!$B70)</f>
        <v>17807.73</v>
      </c>
      <c r="H70" s="1445">
        <f>SUMIFS('Inst. by Framework &amp; Suppliers'!I$2:I$5720,'Inst. by Framework &amp; Suppliers'!$C$2:$C$5720,'Institution by Supplier Totals'!$A$2:$A$5067,'Inst. by Framework &amp; Suppliers'!$A$2:$A$5720,'Institution by Supplier Totals'!$B70)</f>
        <v>37773.08</v>
      </c>
      <c r="I70" s="24">
        <f>SUMIFS('Inst. by Framework &amp; Suppliers'!$J$2:$J$5720,'Inst. by Framework &amp; Suppliers'!$C$2:$C$5720,'Institution by Supplier Totals'!$A$2:$A$5067,'Inst. by Framework &amp; Suppliers'!$A$2:$A$5720,'Institution by Supplier Totals'!$B70)</f>
        <v>10527.050000000001</v>
      </c>
      <c r="J70" s="93">
        <f>SUMIFS('Inst. by Framework &amp; Suppliers'!$K$2:$K$5720,'Inst. by Framework &amp; Suppliers'!$C$2:$C$5720,'Institution by Supplier Totals'!$A$2:$A$5067,'Inst. by Framework &amp; Suppliers'!$A$2:$A$5720,'Institution by Supplier Totals'!$B70)</f>
        <v>19702.210000000003</v>
      </c>
    </row>
    <row r="71" spans="1:10" x14ac:dyDescent="0.2">
      <c r="A71" s="15" t="s">
        <v>243</v>
      </c>
      <c r="B71" s="13" t="s">
        <v>132</v>
      </c>
      <c r="C71" s="506">
        <f>SUMIFS('Inst. by Framework &amp; Suppliers'!$D$2:$D$5720,'Inst. by Framework &amp; Suppliers'!$C$2:$C$5720,$A71,'Inst. by Framework &amp; Suppliers'!$A$2:$A$5720,$B71)</f>
        <v>46140.24</v>
      </c>
      <c r="D71" s="507">
        <f>SUMIFS('Inst. by Framework &amp; Suppliers'!$E$2:$E$5720,'Inst. by Framework &amp; Suppliers'!$C$2:$C$5720,$A71,'Inst. by Framework &amp; Suppliers'!$A$2:$A$5720,$B71)</f>
        <v>3302.03</v>
      </c>
      <c r="E71" s="507">
        <f>SUMIFS('Inst. by Framework &amp; Suppliers'!F$2:F$5720,'Inst. by Framework &amp; Suppliers'!$C$2:$C$5720,'Institution by Supplier Totals'!$A$2:$A$5067,'Inst. by Framework &amp; Suppliers'!$A$2:$A$5720,'Institution by Supplier Totals'!$B71)</f>
        <v>4310.25</v>
      </c>
      <c r="F71" s="882">
        <f>SUMIFS('Inst. by Framework &amp; Suppliers'!G$2:G$5720,'Inst. by Framework &amp; Suppliers'!$C$2:$C$5720,'Institution by Supplier Totals'!$A$2:$A$5067,'Inst. by Framework &amp; Suppliers'!$A$2:$A$5720,'Institution by Supplier Totals'!$B71)</f>
        <v>5500.09</v>
      </c>
      <c r="G71" s="1444">
        <f>SUMIFS('Inst. by Framework &amp; Suppliers'!H$2:H$5720,'Inst. by Framework &amp; Suppliers'!$C$2:$C$5720,'Institution by Supplier Totals'!$A$2:$A$5067,'Inst. by Framework &amp; Suppliers'!$A$2:$A$5720,'Institution by Supplier Totals'!$B71)</f>
        <v>3249.1800000000003</v>
      </c>
      <c r="H71" s="1445">
        <f>SUMIFS('Inst. by Framework &amp; Suppliers'!I$2:I$5720,'Inst. by Framework &amp; Suppliers'!$C$2:$C$5720,'Institution by Supplier Totals'!$A$2:$A$5067,'Inst. by Framework &amp; Suppliers'!$A$2:$A$5720,'Institution by Supplier Totals'!$B71)</f>
        <v>373.46000000000004</v>
      </c>
      <c r="I71" s="24">
        <f>SUMIFS('Inst. by Framework &amp; Suppliers'!$J$2:$J$5720,'Inst. by Framework &amp; Suppliers'!$C$2:$C$5720,'Institution by Supplier Totals'!$A$2:$A$5067,'Inst. by Framework &amp; Suppliers'!$A$2:$A$5720,'Institution by Supplier Totals'!$B71)</f>
        <v>166.5</v>
      </c>
      <c r="J71" s="93">
        <f>SUMIFS('Inst. by Framework &amp; Suppliers'!$K$2:$K$5720,'Inst. by Framework &amp; Suppliers'!$C$2:$C$5720,'Institution by Supplier Totals'!$A$2:$A$5067,'Inst. by Framework &amp; Suppliers'!$A$2:$A$5720,'Institution by Supplier Totals'!$B71)</f>
        <v>236.25</v>
      </c>
    </row>
    <row r="72" spans="1:10" x14ac:dyDescent="0.2">
      <c r="A72" s="307" t="s">
        <v>243</v>
      </c>
      <c r="B72" s="325" t="s">
        <v>133</v>
      </c>
      <c r="C72" s="506">
        <f>SUMIFS('Inst. by Framework &amp; Suppliers'!$D$2:$D$5720,'Inst. by Framework &amp; Suppliers'!$C$2:$C$5720,$A72,'Inst. by Framework &amp; Suppliers'!$A$2:$A$5720,$B72)</f>
        <v>5818.45</v>
      </c>
      <c r="D72" s="507">
        <f>SUMIFS('Inst. by Framework &amp; Suppliers'!$E$2:$E$5720,'Inst. by Framework &amp; Suppliers'!$C$2:$C$5720,$A72,'Inst. by Framework &amp; Suppliers'!$A$2:$A$5720,$B72)</f>
        <v>8347.02</v>
      </c>
      <c r="E72" s="507">
        <f>SUMIFS('Inst. by Framework &amp; Suppliers'!F$2:F$5720,'Inst. by Framework &amp; Suppliers'!$C$2:$C$5720,'Institution by Supplier Totals'!$A$2:$A$5067,'Inst. by Framework &amp; Suppliers'!$A$2:$A$5720,'Institution by Supplier Totals'!$B72)</f>
        <v>6042.98</v>
      </c>
      <c r="F72" s="882">
        <f>SUMIFS('Inst. by Framework &amp; Suppliers'!G$2:G$5720,'Inst. by Framework &amp; Suppliers'!$C$2:$C$5720,'Institution by Supplier Totals'!$A$2:$A$5067,'Inst. by Framework &amp; Suppliers'!$A$2:$A$5720,'Institution by Supplier Totals'!$B72)</f>
        <v>6089.3</v>
      </c>
      <c r="G72" s="1444">
        <f>SUMIFS('Inst. by Framework &amp; Suppliers'!H$2:H$5720,'Inst. by Framework &amp; Suppliers'!$C$2:$C$5720,'Institution by Supplier Totals'!$A$2:$A$5067,'Inst. by Framework &amp; Suppliers'!$A$2:$A$5720,'Institution by Supplier Totals'!$B72)</f>
        <v>5898.6</v>
      </c>
      <c r="H72" s="1445">
        <f>SUMIFS('Inst. by Framework &amp; Suppliers'!I$2:I$5720,'Inst. by Framework &amp; Suppliers'!$C$2:$C$5720,'Institution by Supplier Totals'!$A$2:$A$5067,'Inst. by Framework &amp; Suppliers'!$A$2:$A$5720,'Institution by Supplier Totals'!$B72)</f>
        <v>8573.92</v>
      </c>
      <c r="I72" s="24">
        <f>SUMIFS('Inst. by Framework &amp; Suppliers'!$J$2:$J$5720,'Inst. by Framework &amp; Suppliers'!$C$2:$C$5720,'Institution by Supplier Totals'!$A$2:$A$5067,'Inst. by Framework &amp; Suppliers'!$A$2:$A$5720,'Institution by Supplier Totals'!$B72)</f>
        <v>1236.8399999999997</v>
      </c>
      <c r="J72" s="93">
        <f>SUMIFS('Inst. by Framework &amp; Suppliers'!$K$2:$K$5720,'Inst. by Framework &amp; Suppliers'!$C$2:$C$5720,'Institution by Supplier Totals'!$A$2:$A$5067,'Inst. by Framework &amp; Suppliers'!$A$2:$A$5720,'Institution by Supplier Totals'!$B72)</f>
        <v>2660.9199999999996</v>
      </c>
    </row>
    <row r="73" spans="1:10" x14ac:dyDescent="0.2">
      <c r="A73" s="15" t="s">
        <v>243</v>
      </c>
      <c r="B73" s="13" t="s">
        <v>134</v>
      </c>
      <c r="C73" s="506">
        <f>SUMIFS('Inst. by Framework &amp; Suppliers'!$D$2:$D$5720,'Inst. by Framework &amp; Suppliers'!$C$2:$C$5720,$A73,'Inst. by Framework &amp; Suppliers'!$A$2:$A$5720,$B73)</f>
        <v>9535.77</v>
      </c>
      <c r="D73" s="507">
        <f>SUMIFS('Inst. by Framework &amp; Suppliers'!$E$2:$E$5720,'Inst. by Framework &amp; Suppliers'!$C$2:$C$5720,$A73,'Inst. by Framework &amp; Suppliers'!$A$2:$A$5720,$B73)</f>
        <v>10348.61</v>
      </c>
      <c r="E73" s="507">
        <f>SUMIFS('Inst. by Framework &amp; Suppliers'!F$2:F$5720,'Inst. by Framework &amp; Suppliers'!$C$2:$C$5720,'Institution by Supplier Totals'!$A$2:$A$5067,'Inst. by Framework &amp; Suppliers'!$A$2:$A$5720,'Institution by Supplier Totals'!$B73)</f>
        <v>8201.69</v>
      </c>
      <c r="F73" s="882">
        <f>SUMIFS('Inst. by Framework &amp; Suppliers'!G$2:G$5720,'Inst. by Framework &amp; Suppliers'!$C$2:$C$5720,'Institution by Supplier Totals'!$A$2:$A$5067,'Inst. by Framework &amp; Suppliers'!$A$2:$A$5720,'Institution by Supplier Totals'!$B73)</f>
        <v>11183.58</v>
      </c>
      <c r="G73" s="1444">
        <f>SUMIFS('Inst. by Framework &amp; Suppliers'!H$2:H$5720,'Inst. by Framework &amp; Suppliers'!$C$2:$C$5720,'Institution by Supplier Totals'!$A$2:$A$5067,'Inst. by Framework &amp; Suppliers'!$A$2:$A$5720,'Institution by Supplier Totals'!$B73)</f>
        <v>3029.71</v>
      </c>
      <c r="H73" s="1445">
        <f>SUMIFS('Inst. by Framework &amp; Suppliers'!I$2:I$5720,'Inst. by Framework &amp; Suppliers'!$C$2:$C$5720,'Institution by Supplier Totals'!$A$2:$A$5067,'Inst. by Framework &amp; Suppliers'!$A$2:$A$5720,'Institution by Supplier Totals'!$B73)</f>
        <v>0</v>
      </c>
      <c r="I73" s="24">
        <f>SUMIFS('Inst. by Framework &amp; Suppliers'!$J$2:$J$5720,'Inst. by Framework &amp; Suppliers'!$C$2:$C$5720,'Institution by Supplier Totals'!$A$2:$A$5067,'Inst. by Framework &amp; Suppliers'!$A$2:$A$5720,'Institution by Supplier Totals'!$B73)</f>
        <v>0</v>
      </c>
      <c r="J73" s="93">
        <f>SUMIFS('Inst. by Framework &amp; Suppliers'!$K$2:$K$5720,'Inst. by Framework &amp; Suppliers'!$C$2:$C$5720,'Institution by Supplier Totals'!$A$2:$A$5067,'Inst. by Framework &amp; Suppliers'!$A$2:$A$5720,'Institution by Supplier Totals'!$B73)</f>
        <v>0</v>
      </c>
    </row>
    <row r="74" spans="1:10" x14ac:dyDescent="0.2">
      <c r="A74" s="15" t="s">
        <v>243</v>
      </c>
      <c r="B74" s="13" t="s">
        <v>135</v>
      </c>
      <c r="C74" s="506">
        <f>SUMIFS('Inst. by Framework &amp; Suppliers'!$D$2:$D$5720,'Inst. by Framework &amp; Suppliers'!$C$2:$C$5720,$A74,'Inst. by Framework &amp; Suppliers'!$A$2:$A$5720,$B74)</f>
        <v>0</v>
      </c>
      <c r="D74" s="507">
        <f>SUMIFS('Inst. by Framework &amp; Suppliers'!$E$2:$E$5720,'Inst. by Framework &amp; Suppliers'!$C$2:$C$5720,$A74,'Inst. by Framework &amp; Suppliers'!$A$2:$A$5720,$B74)</f>
        <v>42389.62</v>
      </c>
      <c r="E74" s="507">
        <f>SUMIFS('Inst. by Framework &amp; Suppliers'!F$2:F$5720,'Inst. by Framework &amp; Suppliers'!$C$2:$C$5720,'Institution by Supplier Totals'!$A$2:$A$5067,'Inst. by Framework &amp; Suppliers'!$A$2:$A$5720,'Institution by Supplier Totals'!$B74)</f>
        <v>164488.54</v>
      </c>
      <c r="F74" s="882">
        <f>SUMIFS('Inst. by Framework &amp; Suppliers'!G$2:G$5720,'Inst. by Framework &amp; Suppliers'!$C$2:$C$5720,'Institution by Supplier Totals'!$A$2:$A$5067,'Inst. by Framework &amp; Suppliers'!$A$2:$A$5720,'Institution by Supplier Totals'!$B74)</f>
        <v>177182.49</v>
      </c>
      <c r="G74" s="1444">
        <f>SUMIFS('Inst. by Framework &amp; Suppliers'!H$2:H$5720,'Inst. by Framework &amp; Suppliers'!$C$2:$C$5720,'Institution by Supplier Totals'!$A$2:$A$5067,'Inst. by Framework &amp; Suppliers'!$A$2:$A$5720,'Institution by Supplier Totals'!$B74)</f>
        <v>41761.30999999999</v>
      </c>
      <c r="H74" s="1445">
        <f>SUMIFS('Inst. by Framework &amp; Suppliers'!I$2:I$5720,'Inst. by Framework &amp; Suppliers'!$C$2:$C$5720,'Institution by Supplier Totals'!$A$2:$A$5067,'Inst. by Framework &amp; Suppliers'!$A$2:$A$5720,'Institution by Supplier Totals'!$B74)</f>
        <v>12233.079999999998</v>
      </c>
      <c r="I74" s="24">
        <f>SUMIFS('Inst. by Framework &amp; Suppliers'!$J$2:$J$5720,'Inst. by Framework &amp; Suppliers'!$C$2:$C$5720,'Institution by Supplier Totals'!$A$2:$A$5067,'Inst. by Framework &amp; Suppliers'!$A$2:$A$5720,'Institution by Supplier Totals'!$B74)</f>
        <v>1906.5400000000002</v>
      </c>
      <c r="J74" s="93">
        <f>SUMIFS('Inst. by Framework &amp; Suppliers'!$K$2:$K$5720,'Inst. by Framework &amp; Suppliers'!$C$2:$C$5720,'Institution by Supplier Totals'!$A$2:$A$5067,'Inst. by Framework &amp; Suppliers'!$A$2:$A$5720,'Institution by Supplier Totals'!$B74)</f>
        <v>3497.6800000000003</v>
      </c>
    </row>
    <row r="75" spans="1:10" x14ac:dyDescent="0.2">
      <c r="A75" s="15" t="s">
        <v>243</v>
      </c>
      <c r="B75" s="13" t="s">
        <v>155</v>
      </c>
      <c r="C75" s="506">
        <f>SUMIFS('Inst. by Framework &amp; Suppliers'!$D$2:$D$5720,'Inst. by Framework &amp; Suppliers'!$C$2:$C$5720,$A75,'Inst. by Framework &amp; Suppliers'!$A$2:$A$5720,$B75)</f>
        <v>0</v>
      </c>
      <c r="D75" s="507">
        <f>SUMIFS('Inst. by Framework &amp; Suppliers'!$E$2:$E$5720,'Inst. by Framework &amp; Suppliers'!$C$2:$C$5720,$A75,'Inst. by Framework &amp; Suppliers'!$A$2:$A$5720,$B75)</f>
        <v>0</v>
      </c>
      <c r="E75" s="507">
        <f>SUMIFS('Inst. by Framework &amp; Suppliers'!F$2:F$5720,'Inst. by Framework &amp; Suppliers'!$C$2:$C$5720,'Institution by Supplier Totals'!$A$2:$A$5067,'Inst. by Framework &amp; Suppliers'!$A$2:$A$5720,'Institution by Supplier Totals'!$B75)</f>
        <v>34799.129999999997</v>
      </c>
      <c r="F75" s="882">
        <f>SUMIFS('Inst. by Framework &amp; Suppliers'!G$2:G$5720,'Inst. by Framework &amp; Suppliers'!$C$2:$C$5720,'Institution by Supplier Totals'!$A$2:$A$5067,'Inst. by Framework &amp; Suppliers'!$A$2:$A$5720,'Institution by Supplier Totals'!$B75)</f>
        <v>34551.770000000004</v>
      </c>
      <c r="G75" s="1444">
        <f>SUMIFS('Inst. by Framework &amp; Suppliers'!H$2:H$5720,'Inst. by Framework &amp; Suppliers'!$C$2:$C$5720,'Institution by Supplier Totals'!$A$2:$A$5067,'Inst. by Framework &amp; Suppliers'!$A$2:$A$5720,'Institution by Supplier Totals'!$B75)</f>
        <v>36852.65</v>
      </c>
      <c r="H75" s="1445">
        <f>SUMIFS('Inst. by Framework &amp; Suppliers'!I$2:I$5720,'Inst. by Framework &amp; Suppliers'!$C$2:$C$5720,'Institution by Supplier Totals'!$A$2:$A$5067,'Inst. by Framework &amp; Suppliers'!$A$2:$A$5720,'Institution by Supplier Totals'!$B75)</f>
        <v>48683.91</v>
      </c>
      <c r="I75" s="24">
        <f>SUMIFS('Inst. by Framework &amp; Suppliers'!$J$2:$J$5720,'Inst. by Framework &amp; Suppliers'!$C$2:$C$5720,'Institution by Supplier Totals'!$A$2:$A$5067,'Inst. by Framework &amp; Suppliers'!$A$2:$A$5720,'Institution by Supplier Totals'!$B75)</f>
        <v>9445.44</v>
      </c>
      <c r="J75" s="93">
        <f>SUMIFS('Inst. by Framework &amp; Suppliers'!$K$2:$K$5720,'Inst. by Framework &amp; Suppliers'!$C$2:$C$5720,'Institution by Supplier Totals'!$A$2:$A$5067,'Inst. by Framework &amp; Suppliers'!$A$2:$A$5720,'Institution by Supplier Totals'!$B75)</f>
        <v>18623.850000000002</v>
      </c>
    </row>
    <row r="76" spans="1:10" x14ac:dyDescent="0.2">
      <c r="A76" s="15" t="s">
        <v>243</v>
      </c>
      <c r="B76" s="13" t="s">
        <v>136</v>
      </c>
      <c r="C76" s="506">
        <f>SUMIFS('Inst. by Framework &amp; Suppliers'!$D$2:$D$5720,'Inst. by Framework &amp; Suppliers'!$C$2:$C$5720,$A76,'Inst. by Framework &amp; Suppliers'!$A$2:$A$5720,$B76)</f>
        <v>175903.38999999998</v>
      </c>
      <c r="D76" s="507">
        <f>SUMIFS('Inst. by Framework &amp; Suppliers'!$E$2:$E$5720,'Inst. by Framework &amp; Suppliers'!$C$2:$C$5720,$A76,'Inst. by Framework &amp; Suppliers'!$A$2:$A$5720,$B76)</f>
        <v>109374.79</v>
      </c>
      <c r="E76" s="507">
        <f>SUMIFS('Inst. by Framework &amp; Suppliers'!F$2:F$5720,'Inst. by Framework &amp; Suppliers'!$C$2:$C$5720,'Institution by Supplier Totals'!$A$2:$A$5067,'Inst. by Framework &amp; Suppliers'!$A$2:$A$5720,'Institution by Supplier Totals'!$B76)</f>
        <v>0</v>
      </c>
      <c r="F76" s="882">
        <f>SUMIFS('Inst. by Framework &amp; Suppliers'!G$2:G$5720,'Inst. by Framework &amp; Suppliers'!$C$2:$C$5720,'Institution by Supplier Totals'!$A$2:$A$5067,'Inst. by Framework &amp; Suppliers'!$A$2:$A$5720,'Institution by Supplier Totals'!$B76)</f>
        <v>0</v>
      </c>
      <c r="G76" s="1444">
        <f>SUMIFS('Inst. by Framework &amp; Suppliers'!H$2:H$5720,'Inst. by Framework &amp; Suppliers'!$C$2:$C$5720,'Institution by Supplier Totals'!$A$2:$A$5067,'Inst. by Framework &amp; Suppliers'!$A$2:$A$5720,'Institution by Supplier Totals'!$B76)</f>
        <v>0</v>
      </c>
      <c r="H76" s="1445">
        <f>SUMIFS('Inst. by Framework &amp; Suppliers'!I$2:I$5720,'Inst. by Framework &amp; Suppliers'!$C$2:$C$5720,'Institution by Supplier Totals'!$A$2:$A$5067,'Inst. by Framework &amp; Suppliers'!$A$2:$A$5720,'Institution by Supplier Totals'!$B76)</f>
        <v>0</v>
      </c>
      <c r="I76" s="24">
        <f>SUMIFS('Inst. by Framework &amp; Suppliers'!$J$2:$J$5720,'Inst. by Framework &amp; Suppliers'!$C$2:$C$5720,'Institution by Supplier Totals'!$A$2:$A$5067,'Inst. by Framework &amp; Suppliers'!$A$2:$A$5720,'Institution by Supplier Totals'!$B76)</f>
        <v>0</v>
      </c>
      <c r="J76" s="93">
        <f>SUMIFS('Inst. by Framework &amp; Suppliers'!$K$2:$K$5720,'Inst. by Framework &amp; Suppliers'!$C$2:$C$5720,'Institution by Supplier Totals'!$A$2:$A$5067,'Inst. by Framework &amp; Suppliers'!$A$2:$A$5720,'Institution by Supplier Totals'!$B76)</f>
        <v>0</v>
      </c>
    </row>
    <row r="77" spans="1:10" x14ac:dyDescent="0.2">
      <c r="A77" s="15" t="s">
        <v>243</v>
      </c>
      <c r="B77" s="13" t="s">
        <v>227</v>
      </c>
      <c r="C77" s="506">
        <f>SUMIFS('Inst. by Framework &amp; Suppliers'!$D$2:$D$5720,'Inst. by Framework &amp; Suppliers'!$C$2:$C$5720,$A77,'Inst. by Framework &amp; Suppliers'!$A$2:$A$5720,$B77)</f>
        <v>0</v>
      </c>
      <c r="D77" s="507">
        <f>SUMIFS('Inst. by Framework &amp; Suppliers'!$E$2:$E$5720,'Inst. by Framework &amp; Suppliers'!$C$2:$C$5720,$A77,'Inst. by Framework &amp; Suppliers'!$A$2:$A$5720,$B77)</f>
        <v>0</v>
      </c>
      <c r="E77" s="507">
        <f>SUMIFS('Inst. by Framework &amp; Suppliers'!F$2:F$5720,'Inst. by Framework &amp; Suppliers'!$C$2:$C$5720,'Institution by Supplier Totals'!$A$2:$A$5067,'Inst. by Framework &amp; Suppliers'!$A$2:$A$5720,'Institution by Supplier Totals'!$B77)</f>
        <v>0</v>
      </c>
      <c r="F77" s="882">
        <f>SUMIFS('Inst. by Framework &amp; Suppliers'!G$2:G$5720,'Inst. by Framework &amp; Suppliers'!$C$2:$C$5720,'Institution by Supplier Totals'!$A$2:$A$5067,'Inst. by Framework &amp; Suppliers'!$A$2:$A$5720,'Institution by Supplier Totals'!$B77)</f>
        <v>1384.6100000000001</v>
      </c>
      <c r="G77" s="1444">
        <f>SUMIFS('Inst. by Framework &amp; Suppliers'!H$2:H$5720,'Inst. by Framework &amp; Suppliers'!$C$2:$C$5720,'Institution by Supplier Totals'!$A$2:$A$5067,'Inst. by Framework &amp; Suppliers'!$A$2:$A$5720,'Institution by Supplier Totals'!$B77)</f>
        <v>0</v>
      </c>
      <c r="H77" s="1445">
        <f>SUMIFS('Inst. by Framework &amp; Suppliers'!I$2:I$5720,'Inst. by Framework &amp; Suppliers'!$C$2:$C$5720,'Institution by Supplier Totals'!$A$2:$A$5067,'Inst. by Framework &amp; Suppliers'!$A$2:$A$5720,'Institution by Supplier Totals'!$B77)</f>
        <v>0</v>
      </c>
      <c r="I77" s="24">
        <f>SUMIFS('Inst. by Framework &amp; Suppliers'!$J$2:$J$5720,'Inst. by Framework &amp; Suppliers'!$C$2:$C$5720,'Institution by Supplier Totals'!$A$2:$A$5067,'Inst. by Framework &amp; Suppliers'!$A$2:$A$5720,'Institution by Supplier Totals'!$B77)</f>
        <v>0</v>
      </c>
      <c r="J77" s="93">
        <f>SUMIFS('Inst. by Framework &amp; Suppliers'!$K$2:$K$5720,'Inst. by Framework &amp; Suppliers'!$C$2:$C$5720,'Institution by Supplier Totals'!$A$2:$A$5067,'Inst. by Framework &amp; Suppliers'!$A$2:$A$5720,'Institution by Supplier Totals'!$B77)</f>
        <v>0</v>
      </c>
    </row>
    <row r="78" spans="1:10" x14ac:dyDescent="0.2">
      <c r="A78" s="15" t="s">
        <v>243</v>
      </c>
      <c r="B78" s="13" t="s">
        <v>253</v>
      </c>
      <c r="C78" s="506">
        <f>SUMIFS('Inst. by Framework &amp; Suppliers'!$D$2:$D$5720,'Inst. by Framework &amp; Suppliers'!$C$2:$C$5720,$A78,'Inst. by Framework &amp; Suppliers'!$A$2:$A$5720,$B78)</f>
        <v>0</v>
      </c>
      <c r="D78" s="507">
        <f>SUMIFS('Inst. by Framework &amp; Suppliers'!$E$2:$E$5720,'Inst. by Framework &amp; Suppliers'!$C$2:$C$5720,$A78,'Inst. by Framework &amp; Suppliers'!$A$2:$A$5720,$B78)</f>
        <v>0</v>
      </c>
      <c r="E78" s="507">
        <f>SUMIFS('Inst. by Framework &amp; Suppliers'!F$2:F$5720,'Inst. by Framework &amp; Suppliers'!$C$2:$C$5720,'Institution by Supplier Totals'!$A$2:$A$5067,'Inst. by Framework &amp; Suppliers'!$A$2:$A$5720,'Institution by Supplier Totals'!$B78)</f>
        <v>0</v>
      </c>
      <c r="F78" s="882">
        <f>SUMIFS('Inst. by Framework &amp; Suppliers'!G$2:G$5720,'Inst. by Framework &amp; Suppliers'!$C$2:$C$5720,'Institution by Supplier Totals'!$A$2:$A$5067,'Inst. by Framework &amp; Suppliers'!$A$2:$A$5720,'Institution by Supplier Totals'!$B78)</f>
        <v>0</v>
      </c>
      <c r="G78" s="1444">
        <f>SUMIFS('Inst. by Framework &amp; Suppliers'!H$2:H$5720,'Inst. by Framework &amp; Suppliers'!$C$2:$C$5720,'Institution by Supplier Totals'!$A$2:$A$5067,'Inst. by Framework &amp; Suppliers'!$A$2:$A$5720,'Institution by Supplier Totals'!$B78)</f>
        <v>8465.89</v>
      </c>
      <c r="H78" s="1445">
        <f>SUMIFS('Inst. by Framework &amp; Suppliers'!I$2:I$5720,'Inst. by Framework &amp; Suppliers'!$C$2:$C$5720,'Institution by Supplier Totals'!$A$2:$A$5067,'Inst. by Framework &amp; Suppliers'!$A$2:$A$5720,'Institution by Supplier Totals'!$B78)</f>
        <v>8809.24</v>
      </c>
      <c r="I78" s="24">
        <f>SUMIFS('Inst. by Framework &amp; Suppliers'!$J$2:$J$5720,'Inst. by Framework &amp; Suppliers'!$C$2:$C$5720,'Institution by Supplier Totals'!$A$2:$A$5067,'Inst. by Framework &amp; Suppliers'!$A$2:$A$5720,'Institution by Supplier Totals'!$B78)</f>
        <v>0</v>
      </c>
      <c r="J78" s="93">
        <f>SUMIFS('Inst. by Framework &amp; Suppliers'!$K$2:$K$5720,'Inst. by Framework &amp; Suppliers'!$C$2:$C$5720,'Institution by Supplier Totals'!$A$2:$A$5067,'Inst. by Framework &amp; Suppliers'!$A$2:$A$5720,'Institution by Supplier Totals'!$B78)</f>
        <v>0</v>
      </c>
    </row>
    <row r="79" spans="1:10" x14ac:dyDescent="0.2">
      <c r="A79" s="15" t="s">
        <v>243</v>
      </c>
      <c r="B79" s="13" t="s">
        <v>254</v>
      </c>
      <c r="C79" s="506">
        <f>SUMIFS('Inst. by Framework &amp; Suppliers'!$D$2:$D$5720,'Inst. by Framework &amp; Suppliers'!$C$2:$C$5720,$A79,'Inst. by Framework &amp; Suppliers'!$A$2:$A$5720,$B79)</f>
        <v>0</v>
      </c>
      <c r="D79" s="507">
        <f>SUMIFS('Inst. by Framework &amp; Suppliers'!$E$2:$E$5720,'Inst. by Framework &amp; Suppliers'!$C$2:$C$5720,$A79,'Inst. by Framework &amp; Suppliers'!$A$2:$A$5720,$B79)</f>
        <v>0</v>
      </c>
      <c r="E79" s="507">
        <f>SUMIFS('Inst. by Framework &amp; Suppliers'!F$2:F$5720,'Inst. by Framework &amp; Suppliers'!$C$2:$C$5720,'Institution by Supplier Totals'!$A$2:$A$5067,'Inst. by Framework &amp; Suppliers'!$A$2:$A$5720,'Institution by Supplier Totals'!$B79)</f>
        <v>0</v>
      </c>
      <c r="F79" s="882">
        <f>SUMIFS('Inst. by Framework &amp; Suppliers'!G$2:G$5720,'Inst. by Framework &amp; Suppliers'!$C$2:$C$5720,'Institution by Supplier Totals'!$A$2:$A$5067,'Inst. by Framework &amp; Suppliers'!$A$2:$A$5720,'Institution by Supplier Totals'!$B79)</f>
        <v>0</v>
      </c>
      <c r="G79" s="1444">
        <f>SUMIFS('Inst. by Framework &amp; Suppliers'!H$2:H$5720,'Inst. by Framework &amp; Suppliers'!$C$2:$C$5720,'Institution by Supplier Totals'!$A$2:$A$5067,'Inst. by Framework &amp; Suppliers'!$A$2:$A$5720,'Institution by Supplier Totals'!$B79)</f>
        <v>241.94999999999996</v>
      </c>
      <c r="H79" s="1445">
        <f>SUMIFS('Inst. by Framework &amp; Suppliers'!I$2:I$5720,'Inst. by Framework &amp; Suppliers'!$C$2:$C$5720,'Institution by Supplier Totals'!$A$2:$A$5067,'Inst. by Framework &amp; Suppliers'!$A$2:$A$5720,'Institution by Supplier Totals'!$B79)</f>
        <v>1963.0500000000002</v>
      </c>
      <c r="I79" s="24">
        <f>SUMIFS('Inst. by Framework &amp; Suppliers'!$J$2:$J$5720,'Inst. by Framework &amp; Suppliers'!$C$2:$C$5720,'Institution by Supplier Totals'!$A$2:$A$5067,'Inst. by Framework &amp; Suppliers'!$A$2:$A$5720,'Institution by Supplier Totals'!$B79)</f>
        <v>883.66000000000008</v>
      </c>
      <c r="J79" s="93">
        <f>SUMIFS('Inst. by Framework &amp; Suppliers'!$K$2:$K$5720,'Inst. by Framework &amp; Suppliers'!$C$2:$C$5720,'Institution by Supplier Totals'!$A$2:$A$5067,'Inst. by Framework &amp; Suppliers'!$A$2:$A$5720,'Institution by Supplier Totals'!$B79)</f>
        <v>1767.3000000000002</v>
      </c>
    </row>
    <row r="80" spans="1:10" x14ac:dyDescent="0.2">
      <c r="A80" s="15" t="s">
        <v>243</v>
      </c>
      <c r="B80" s="13" t="s">
        <v>137</v>
      </c>
      <c r="C80" s="506">
        <f>SUMIFS('Inst. by Framework &amp; Suppliers'!$D$2:$D$5720,'Inst. by Framework &amp; Suppliers'!$C$2:$C$5720,$A80,'Inst. by Framework &amp; Suppliers'!$A$2:$A$5720,$B80)</f>
        <v>10674.970000000001</v>
      </c>
      <c r="D80" s="507">
        <f>SUMIFS('Inst. by Framework &amp; Suppliers'!$E$2:$E$5720,'Inst. by Framework &amp; Suppliers'!$C$2:$C$5720,$A80,'Inst. by Framework &amp; Suppliers'!$A$2:$A$5720,$B80)</f>
        <v>12436.78</v>
      </c>
      <c r="E80" s="507">
        <f>SUMIFS('Inst. by Framework &amp; Suppliers'!F$2:F$5720,'Inst. by Framework &amp; Suppliers'!$C$2:$C$5720,'Institution by Supplier Totals'!$A$2:$A$5067,'Inst. by Framework &amp; Suppliers'!$A$2:$A$5720,'Institution by Supplier Totals'!$B80)</f>
        <v>10596.619999999999</v>
      </c>
      <c r="F80" s="882">
        <f>SUMIFS('Inst. by Framework &amp; Suppliers'!G$2:G$5720,'Inst. by Framework &amp; Suppliers'!$C$2:$C$5720,'Institution by Supplier Totals'!$A$2:$A$5067,'Inst. by Framework &amp; Suppliers'!$A$2:$A$5720,'Institution by Supplier Totals'!$B80)</f>
        <v>13898.429999999998</v>
      </c>
      <c r="G80" s="1444">
        <f>SUMIFS('Inst. by Framework &amp; Suppliers'!H$2:H$5720,'Inst. by Framework &amp; Suppliers'!$C$2:$C$5720,'Institution by Supplier Totals'!$A$2:$A$5067,'Inst. by Framework &amp; Suppliers'!$A$2:$A$5720,'Institution by Supplier Totals'!$B80)</f>
        <v>13514.17</v>
      </c>
      <c r="H80" s="1445">
        <f>SUMIFS('Inst. by Framework &amp; Suppliers'!I$2:I$5720,'Inst. by Framework &amp; Suppliers'!$C$2:$C$5720,'Institution by Supplier Totals'!$A$2:$A$5067,'Inst. by Framework &amp; Suppliers'!$A$2:$A$5720,'Institution by Supplier Totals'!$B80)</f>
        <v>14282.539999999999</v>
      </c>
      <c r="I80" s="24">
        <f>SUMIFS('Inst. by Framework &amp; Suppliers'!$J$2:$J$5720,'Inst. by Framework &amp; Suppliers'!$C$2:$C$5720,'Institution by Supplier Totals'!$A$2:$A$5067,'Inst. by Framework &amp; Suppliers'!$A$2:$A$5720,'Institution by Supplier Totals'!$B80)</f>
        <v>2811.91</v>
      </c>
      <c r="J80" s="93">
        <f>SUMIFS('Inst. by Framework &amp; Suppliers'!$K$2:$K$5720,'Inst. by Framework &amp; Suppliers'!$C$2:$C$5720,'Institution by Supplier Totals'!$A$2:$A$5067,'Inst. by Framework &amp; Suppliers'!$A$2:$A$5720,'Institution by Supplier Totals'!$B80)</f>
        <v>5956.57</v>
      </c>
    </row>
    <row r="81" spans="1:10" x14ac:dyDescent="0.2">
      <c r="A81" s="15" t="s">
        <v>243</v>
      </c>
      <c r="B81" s="13" t="s">
        <v>138</v>
      </c>
      <c r="C81" s="506">
        <f>SUMIFS('Inst. by Framework &amp; Suppliers'!$D$2:$D$5720,'Inst. by Framework &amp; Suppliers'!$C$2:$C$5720,$A81,'Inst. by Framework &amp; Suppliers'!$A$2:$A$5720,$B81)</f>
        <v>23363.69</v>
      </c>
      <c r="D81" s="507">
        <f>SUMIFS('Inst. by Framework &amp; Suppliers'!$E$2:$E$5720,'Inst. by Framework &amp; Suppliers'!$C$2:$C$5720,$A81,'Inst. by Framework &amp; Suppliers'!$A$2:$A$5720,$B81)</f>
        <v>13174.81</v>
      </c>
      <c r="E81" s="507">
        <f>SUMIFS('Inst. by Framework &amp; Suppliers'!F$2:F$5720,'Inst. by Framework &amp; Suppliers'!$C$2:$C$5720,'Institution by Supplier Totals'!$A$2:$A$5067,'Inst. by Framework &amp; Suppliers'!$A$2:$A$5720,'Institution by Supplier Totals'!$B81)</f>
        <v>8649.33</v>
      </c>
      <c r="F81" s="882">
        <f>SUMIFS('Inst. by Framework &amp; Suppliers'!G$2:G$5720,'Inst. by Framework &amp; Suppliers'!$C$2:$C$5720,'Institution by Supplier Totals'!$A$2:$A$5067,'Inst. by Framework &amp; Suppliers'!$A$2:$A$5720,'Institution by Supplier Totals'!$B81)</f>
        <v>11040.390000000001</v>
      </c>
      <c r="G81" s="1444">
        <f>SUMIFS('Inst. by Framework &amp; Suppliers'!H$2:H$5720,'Inst. by Framework &amp; Suppliers'!$C$2:$C$5720,'Institution by Supplier Totals'!$A$2:$A$5067,'Inst. by Framework &amp; Suppliers'!$A$2:$A$5720,'Institution by Supplier Totals'!$B81)</f>
        <v>9155.5300000000007</v>
      </c>
      <c r="H81" s="1445">
        <f>SUMIFS('Inst. by Framework &amp; Suppliers'!I$2:I$5720,'Inst. by Framework &amp; Suppliers'!$C$2:$C$5720,'Institution by Supplier Totals'!$A$2:$A$5067,'Inst. by Framework &amp; Suppliers'!$A$2:$A$5720,'Institution by Supplier Totals'!$B81)</f>
        <v>11299.289999999999</v>
      </c>
      <c r="I81" s="24">
        <f>SUMIFS('Inst. by Framework &amp; Suppliers'!$J$2:$J$5720,'Inst. by Framework &amp; Suppliers'!$C$2:$C$5720,'Institution by Supplier Totals'!$A$2:$A$5067,'Inst. by Framework &amp; Suppliers'!$A$2:$A$5720,'Institution by Supplier Totals'!$B81)</f>
        <v>849.28</v>
      </c>
      <c r="J81" s="93">
        <f>SUMIFS('Inst. by Framework &amp; Suppliers'!$K$2:$K$5720,'Inst. by Framework &amp; Suppliers'!$C$2:$C$5720,'Institution by Supplier Totals'!$A$2:$A$5067,'Inst. by Framework &amp; Suppliers'!$A$2:$A$5720,'Institution by Supplier Totals'!$B81)</f>
        <v>2972.07</v>
      </c>
    </row>
    <row r="82" spans="1:10" x14ac:dyDescent="0.2">
      <c r="A82" s="15" t="s">
        <v>243</v>
      </c>
      <c r="B82" s="13" t="s">
        <v>139</v>
      </c>
      <c r="C82" s="506">
        <f>SUMIFS('Inst. by Framework &amp; Suppliers'!$D$2:$D$5720,'Inst. by Framework &amp; Suppliers'!$C$2:$C$5720,$A82,'Inst. by Framework &amp; Suppliers'!$A$2:$A$5720,$B82)</f>
        <v>58132.54</v>
      </c>
      <c r="D82" s="507">
        <f>SUMIFS('Inst. by Framework &amp; Suppliers'!$E$2:$E$5720,'Inst. by Framework &amp; Suppliers'!$C$2:$C$5720,$A82,'Inst. by Framework &amp; Suppliers'!$A$2:$A$5720,$B82)</f>
        <v>51674.229999999996</v>
      </c>
      <c r="E82" s="507">
        <f>SUMIFS('Inst. by Framework &amp; Suppliers'!F$2:F$5720,'Inst. by Framework &amp; Suppliers'!$C$2:$C$5720,'Institution by Supplier Totals'!$A$2:$A$5067,'Inst. by Framework &amp; Suppliers'!$A$2:$A$5720,'Institution by Supplier Totals'!$B82)</f>
        <v>35509.51</v>
      </c>
      <c r="F82" s="882">
        <f>SUMIFS('Inst. by Framework &amp; Suppliers'!G$2:G$5720,'Inst. by Framework &amp; Suppliers'!$C$2:$C$5720,'Institution by Supplier Totals'!$A$2:$A$5067,'Inst. by Framework &amp; Suppliers'!$A$2:$A$5720,'Institution by Supplier Totals'!$B82)</f>
        <v>39342.340000000004</v>
      </c>
      <c r="G82" s="1444">
        <f>SUMIFS('Inst. by Framework &amp; Suppliers'!H$2:H$5720,'Inst. by Framework &amp; Suppliers'!$C$2:$C$5720,'Institution by Supplier Totals'!$A$2:$A$5067,'Inst. by Framework &amp; Suppliers'!$A$2:$A$5720,'Institution by Supplier Totals'!$B82)</f>
        <v>38815.29</v>
      </c>
      <c r="H82" s="1445">
        <f>SUMIFS('Inst. by Framework &amp; Suppliers'!I$2:I$5720,'Inst. by Framework &amp; Suppliers'!$C$2:$C$5720,'Institution by Supplier Totals'!$A$2:$A$5067,'Inst. by Framework &amp; Suppliers'!$A$2:$A$5720,'Institution by Supplier Totals'!$B82)</f>
        <v>42900.090000000004</v>
      </c>
      <c r="I82" s="24">
        <f>SUMIFS('Inst. by Framework &amp; Suppliers'!$J$2:$J$5720,'Inst. by Framework &amp; Suppliers'!$C$2:$C$5720,'Institution by Supplier Totals'!$A$2:$A$5067,'Inst. by Framework &amp; Suppliers'!$A$2:$A$5720,'Institution by Supplier Totals'!$B82)</f>
        <v>7045.4899999999989</v>
      </c>
      <c r="J82" s="93">
        <f>SUMIFS('Inst. by Framework &amp; Suppliers'!$K$2:$K$5720,'Inst. by Framework &amp; Suppliers'!$C$2:$C$5720,'Institution by Supplier Totals'!$A$2:$A$5067,'Inst. by Framework &amp; Suppliers'!$A$2:$A$5720,'Institution by Supplier Totals'!$B82)</f>
        <v>15176.769999999999</v>
      </c>
    </row>
    <row r="83" spans="1:10" x14ac:dyDescent="0.2">
      <c r="A83" s="15" t="s">
        <v>243</v>
      </c>
      <c r="B83" s="13" t="s">
        <v>140</v>
      </c>
      <c r="C83" s="506">
        <f>SUMIFS('Inst. by Framework &amp; Suppliers'!$D$2:$D$5720,'Inst. by Framework &amp; Suppliers'!$C$2:$C$5720,$A83,'Inst. by Framework &amp; Suppliers'!$A$2:$A$5720,$B83)</f>
        <v>10968.819999999998</v>
      </c>
      <c r="D83" s="507">
        <f>SUMIFS('Inst. by Framework &amp; Suppliers'!$E$2:$E$5720,'Inst. by Framework &amp; Suppliers'!$C$2:$C$5720,$A83,'Inst. by Framework &amp; Suppliers'!$A$2:$A$5720,$B83)</f>
        <v>68962.289999999994</v>
      </c>
      <c r="E83" s="507">
        <f>SUMIFS('Inst. by Framework &amp; Suppliers'!F$2:F$5720,'Inst. by Framework &amp; Suppliers'!$C$2:$C$5720,'Institution by Supplier Totals'!$A$2:$A$5067,'Inst. by Framework &amp; Suppliers'!$A$2:$A$5720,'Institution by Supplier Totals'!$B83)</f>
        <v>59934.87</v>
      </c>
      <c r="F83" s="882">
        <f>SUMIFS('Inst. by Framework &amp; Suppliers'!G$2:G$5720,'Inst. by Framework &amp; Suppliers'!$C$2:$C$5720,'Institution by Supplier Totals'!$A$2:$A$5067,'Inst. by Framework &amp; Suppliers'!$A$2:$A$5720,'Institution by Supplier Totals'!$B83)</f>
        <v>154.13999999999999</v>
      </c>
      <c r="G83" s="1444">
        <f>SUMIFS('Inst. by Framework &amp; Suppliers'!H$2:H$5720,'Inst. by Framework &amp; Suppliers'!$C$2:$C$5720,'Institution by Supplier Totals'!$A$2:$A$5067,'Inst. by Framework &amp; Suppliers'!$A$2:$A$5720,'Institution by Supplier Totals'!$B83)</f>
        <v>0</v>
      </c>
      <c r="H83" s="1445">
        <f>SUMIFS('Inst. by Framework &amp; Suppliers'!I$2:I$5720,'Inst. by Framework &amp; Suppliers'!$C$2:$C$5720,'Institution by Supplier Totals'!$A$2:$A$5067,'Inst. by Framework &amp; Suppliers'!$A$2:$A$5720,'Institution by Supplier Totals'!$B83)</f>
        <v>0</v>
      </c>
      <c r="I83" s="24">
        <f>SUMIFS('Inst. by Framework &amp; Suppliers'!$J$2:$J$5720,'Inst. by Framework &amp; Suppliers'!$C$2:$C$5720,'Institution by Supplier Totals'!$A$2:$A$5067,'Inst. by Framework &amp; Suppliers'!$A$2:$A$5720,'Institution by Supplier Totals'!$B83)</f>
        <v>0</v>
      </c>
      <c r="J83" s="93">
        <f>SUMIFS('Inst. by Framework &amp; Suppliers'!$K$2:$K$5720,'Inst. by Framework &amp; Suppliers'!$C$2:$C$5720,'Institution by Supplier Totals'!$A$2:$A$5067,'Inst. by Framework &amp; Suppliers'!$A$2:$A$5720,'Institution by Supplier Totals'!$B83)</f>
        <v>0</v>
      </c>
    </row>
    <row r="84" spans="1:10" x14ac:dyDescent="0.2">
      <c r="A84" s="15" t="s">
        <v>243</v>
      </c>
      <c r="B84" s="13" t="s">
        <v>156</v>
      </c>
      <c r="C84" s="506">
        <f>SUMIFS('Inst. by Framework &amp; Suppliers'!$D$2:$D$5720,'Inst. by Framework &amp; Suppliers'!$C$2:$C$5720,$A84,'Inst. by Framework &amp; Suppliers'!$A$2:$A$5720,$B84)</f>
        <v>13639.430000000002</v>
      </c>
      <c r="D84" s="507">
        <f>SUMIFS('Inst. by Framework &amp; Suppliers'!$E$2:$E$5720,'Inst. by Framework &amp; Suppliers'!$C$2:$C$5720,$A84,'Inst. by Framework &amp; Suppliers'!$A$2:$A$5720,$B84)</f>
        <v>15170.5</v>
      </c>
      <c r="E84" s="507">
        <f>SUMIFS('Inst. by Framework &amp; Suppliers'!F$2:F$5720,'Inst. by Framework &amp; Suppliers'!$C$2:$C$5720,'Institution by Supplier Totals'!$A$2:$A$5067,'Inst. by Framework &amp; Suppliers'!$A$2:$A$5720,'Institution by Supplier Totals'!$B84)</f>
        <v>17350.829999999998</v>
      </c>
      <c r="F84" s="882">
        <f>SUMIFS('Inst. by Framework &amp; Suppliers'!G$2:G$5720,'Inst. by Framework &amp; Suppliers'!$C$2:$C$5720,'Institution by Supplier Totals'!$A$2:$A$5067,'Inst. by Framework &amp; Suppliers'!$A$2:$A$5720,'Institution by Supplier Totals'!$B84)</f>
        <v>17279.05</v>
      </c>
      <c r="G84" s="1444">
        <f>SUMIFS('Inst. by Framework &amp; Suppliers'!H$2:H$5720,'Inst. by Framework &amp; Suppliers'!$C$2:$C$5720,'Institution by Supplier Totals'!$A$2:$A$5067,'Inst. by Framework &amp; Suppliers'!$A$2:$A$5720,'Institution by Supplier Totals'!$B84)</f>
        <v>15268.210000000001</v>
      </c>
      <c r="H84" s="1445">
        <f>SUMIFS('Inst. by Framework &amp; Suppliers'!I$2:I$5720,'Inst. by Framework &amp; Suppliers'!$C$2:$C$5720,'Institution by Supplier Totals'!$A$2:$A$5067,'Inst. by Framework &amp; Suppliers'!$A$2:$A$5720,'Institution by Supplier Totals'!$B84)</f>
        <v>2666.31</v>
      </c>
      <c r="I84" s="24">
        <f>SUMIFS('Inst. by Framework &amp; Suppliers'!$J$2:$J$5720,'Inst. by Framework &amp; Suppliers'!$C$2:$C$5720,'Institution by Supplier Totals'!$A$2:$A$5067,'Inst. by Framework &amp; Suppliers'!$A$2:$A$5720,'Institution by Supplier Totals'!$B84)</f>
        <v>0</v>
      </c>
      <c r="J84" s="93">
        <f>SUMIFS('Inst. by Framework &amp; Suppliers'!$K$2:$K$5720,'Inst. by Framework &amp; Suppliers'!$C$2:$C$5720,'Institution by Supplier Totals'!$A$2:$A$5067,'Inst. by Framework &amp; Suppliers'!$A$2:$A$5720,'Institution by Supplier Totals'!$B84)</f>
        <v>0</v>
      </c>
    </row>
    <row r="85" spans="1:10" x14ac:dyDescent="0.2">
      <c r="A85" s="15" t="s">
        <v>243</v>
      </c>
      <c r="B85" s="13" t="s">
        <v>148</v>
      </c>
      <c r="C85" s="506">
        <f>SUMIFS('Inst. by Framework &amp; Suppliers'!$D$2:$D$5720,'Inst. by Framework &amp; Suppliers'!$C$2:$C$5720,$A85,'Inst. by Framework &amp; Suppliers'!$A$2:$A$5720,$B85)</f>
        <v>0</v>
      </c>
      <c r="D85" s="507">
        <f>SUMIFS('Inst. by Framework &amp; Suppliers'!$E$2:$E$5720,'Inst. by Framework &amp; Suppliers'!$C$2:$C$5720,$A85,'Inst. by Framework &amp; Suppliers'!$A$2:$A$5720,$B85)</f>
        <v>3900.4399999999996</v>
      </c>
      <c r="E85" s="507">
        <f>SUMIFS('Inst. by Framework &amp; Suppliers'!F$2:F$5720,'Inst. by Framework &amp; Suppliers'!$C$2:$C$5720,'Institution by Supplier Totals'!$A$2:$A$5067,'Inst. by Framework &amp; Suppliers'!$A$2:$A$5720,'Institution by Supplier Totals'!$B85)</f>
        <v>5062.1900000000005</v>
      </c>
      <c r="F85" s="882">
        <f>SUMIFS('Inst. by Framework &amp; Suppliers'!G$2:G$5720,'Inst. by Framework &amp; Suppliers'!$C$2:$C$5720,'Institution by Supplier Totals'!$A$2:$A$5067,'Inst. by Framework &amp; Suppliers'!$A$2:$A$5720,'Institution by Supplier Totals'!$B85)</f>
        <v>2309.09</v>
      </c>
      <c r="G85" s="1444">
        <f>SUMIFS('Inst. by Framework &amp; Suppliers'!H$2:H$5720,'Inst. by Framework &amp; Suppliers'!$C$2:$C$5720,'Institution by Supplier Totals'!$A$2:$A$5067,'Inst. by Framework &amp; Suppliers'!$A$2:$A$5720,'Institution by Supplier Totals'!$B85)</f>
        <v>407.34000000000003</v>
      </c>
      <c r="H85" s="1445">
        <f>SUMIFS('Inst. by Framework &amp; Suppliers'!I$2:I$5720,'Inst. by Framework &amp; Suppliers'!$C$2:$C$5720,'Institution by Supplier Totals'!$A$2:$A$5067,'Inst. by Framework &amp; Suppliers'!$A$2:$A$5720,'Institution by Supplier Totals'!$B85)</f>
        <v>0</v>
      </c>
      <c r="I85" s="24">
        <f>SUMIFS('Inst. by Framework &amp; Suppliers'!$J$2:$J$5720,'Inst. by Framework &amp; Suppliers'!$C$2:$C$5720,'Institution by Supplier Totals'!$A$2:$A$5067,'Inst. by Framework &amp; Suppliers'!$A$2:$A$5720,'Institution by Supplier Totals'!$B85)</f>
        <v>0</v>
      </c>
      <c r="J85" s="93">
        <f>SUMIFS('Inst. by Framework &amp; Suppliers'!$K$2:$K$5720,'Inst. by Framework &amp; Suppliers'!$C$2:$C$5720,'Institution by Supplier Totals'!$A$2:$A$5067,'Inst. by Framework &amp; Suppliers'!$A$2:$A$5720,'Institution by Supplier Totals'!$B85)</f>
        <v>0</v>
      </c>
    </row>
    <row r="86" spans="1:10" x14ac:dyDescent="0.2">
      <c r="A86" s="15" t="s">
        <v>243</v>
      </c>
      <c r="B86" s="13" t="s">
        <v>153</v>
      </c>
      <c r="C86" s="506">
        <f>SUMIFS('Inst. by Framework &amp; Suppliers'!$D$2:$D$5720,'Inst. by Framework &amp; Suppliers'!$C$2:$C$5720,$A86,'Inst. by Framework &amp; Suppliers'!$A$2:$A$5720,$B86)</f>
        <v>133414.65</v>
      </c>
      <c r="D86" s="507">
        <f>SUMIFS('Inst. by Framework &amp; Suppliers'!$E$2:$E$5720,'Inst. by Framework &amp; Suppliers'!$C$2:$C$5720,$A86,'Inst. by Framework &amp; Suppliers'!$A$2:$A$5720,$B86)</f>
        <v>282426.83</v>
      </c>
      <c r="E86" s="507">
        <f>SUMIFS('Inst. by Framework &amp; Suppliers'!F$2:F$5720,'Inst. by Framework &amp; Suppliers'!$C$2:$C$5720,'Institution by Supplier Totals'!$A$2:$A$5067,'Inst. by Framework &amp; Suppliers'!$A$2:$A$5720,'Institution by Supplier Totals'!$B86)</f>
        <v>577616.1399999999</v>
      </c>
      <c r="F86" s="882">
        <f>SUMIFS('Inst. by Framework &amp; Suppliers'!G$2:G$5720,'Inst. by Framework &amp; Suppliers'!$C$2:$C$5720,'Institution by Supplier Totals'!$A$2:$A$5067,'Inst. by Framework &amp; Suppliers'!$A$2:$A$5720,'Institution by Supplier Totals'!$B86)</f>
        <v>712152.01</v>
      </c>
      <c r="G86" s="1444">
        <f>SUMIFS('Inst. by Framework &amp; Suppliers'!H$2:H$5720,'Inst. by Framework &amp; Suppliers'!$C$2:$C$5720,'Institution by Supplier Totals'!$A$2:$A$5067,'Inst. by Framework &amp; Suppliers'!$A$2:$A$5720,'Institution by Supplier Totals'!$B86)</f>
        <v>618658.2300000001</v>
      </c>
      <c r="H86" s="1445">
        <f>SUMIFS('Inst. by Framework &amp; Suppliers'!I$2:I$5720,'Inst. by Framework &amp; Suppliers'!$C$2:$C$5720,'Institution by Supplier Totals'!$A$2:$A$5067,'Inst. by Framework &amp; Suppliers'!$A$2:$A$5720,'Institution by Supplier Totals'!$B86)</f>
        <v>658975.62</v>
      </c>
      <c r="I86" s="24">
        <f>SUMIFS('Inst. by Framework &amp; Suppliers'!$J$2:$J$5720,'Inst. by Framework &amp; Suppliers'!$C$2:$C$5720,'Institution by Supplier Totals'!$A$2:$A$5067,'Inst. by Framework &amp; Suppliers'!$A$2:$A$5720,'Institution by Supplier Totals'!$B86)</f>
        <v>180443.17</v>
      </c>
      <c r="J86" s="93">
        <f>SUMIFS('Inst. by Framework &amp; Suppliers'!$K$2:$K$5720,'Inst. by Framework &amp; Suppliers'!$C$2:$C$5720,'Institution by Supplier Totals'!$A$2:$A$5067,'Inst. by Framework &amp; Suppliers'!$A$2:$A$5720,'Institution by Supplier Totals'!$B86)</f>
        <v>317461.90000000008</v>
      </c>
    </row>
    <row r="87" spans="1:10" x14ac:dyDescent="0.2">
      <c r="A87" s="15" t="s">
        <v>243</v>
      </c>
      <c r="B87" s="13" t="s">
        <v>141</v>
      </c>
      <c r="C87" s="506">
        <f>SUMIFS('Inst. by Framework &amp; Suppliers'!$D$2:$D$5720,'Inst. by Framework &amp; Suppliers'!$C$2:$C$5720,$A87,'Inst. by Framework &amp; Suppliers'!$A$2:$A$5720,$B87)</f>
        <v>626737.02</v>
      </c>
      <c r="D87" s="507">
        <f>SUMIFS('Inst. by Framework &amp; Suppliers'!$E$2:$E$5720,'Inst. by Framework &amp; Suppliers'!$C$2:$C$5720,$A87,'Inst. by Framework &amp; Suppliers'!$A$2:$A$5720,$B87)</f>
        <v>839230.21999999986</v>
      </c>
      <c r="E87" s="507">
        <f>SUMIFS('Inst. by Framework &amp; Suppliers'!F$2:F$5720,'Inst. by Framework &amp; Suppliers'!$C$2:$C$5720,'Institution by Supplier Totals'!$A$2:$A$5067,'Inst. by Framework &amp; Suppliers'!$A$2:$A$5720,'Institution by Supplier Totals'!$B87)</f>
        <v>865441.55</v>
      </c>
      <c r="F87" s="882">
        <f>SUMIFS('Inst. by Framework &amp; Suppliers'!G$2:G$5720,'Inst. by Framework &amp; Suppliers'!$C$2:$C$5720,'Institution by Supplier Totals'!$A$2:$A$5067,'Inst. by Framework &amp; Suppliers'!$A$2:$A$5720,'Institution by Supplier Totals'!$B87)</f>
        <v>981206.56000000017</v>
      </c>
      <c r="G87" s="1444">
        <f>SUMIFS('Inst. by Framework &amp; Suppliers'!H$2:H$5720,'Inst. by Framework &amp; Suppliers'!$C$2:$C$5720,'Institution by Supplier Totals'!$A$2:$A$5067,'Inst. by Framework &amp; Suppliers'!$A$2:$A$5720,'Institution by Supplier Totals'!$B87)</f>
        <v>1001290.08</v>
      </c>
      <c r="H87" s="1445">
        <f>SUMIFS('Inst. by Framework &amp; Suppliers'!I$2:I$5720,'Inst. by Framework &amp; Suppliers'!$C$2:$C$5720,'Institution by Supplier Totals'!$A$2:$A$5067,'Inst. by Framework &amp; Suppliers'!$A$2:$A$5720,'Institution by Supplier Totals'!$B87)</f>
        <v>1168934.4900000002</v>
      </c>
      <c r="I87" s="24">
        <f>SUMIFS('Inst. by Framework &amp; Suppliers'!$J$2:$J$5720,'Inst. by Framework &amp; Suppliers'!$C$2:$C$5720,'Institution by Supplier Totals'!$A$2:$A$5067,'Inst. by Framework &amp; Suppliers'!$A$2:$A$5720,'Institution by Supplier Totals'!$B87)</f>
        <v>142494.33000000002</v>
      </c>
      <c r="J87" s="93">
        <f>SUMIFS('Inst. by Framework &amp; Suppliers'!$K$2:$K$5720,'Inst. by Framework &amp; Suppliers'!$C$2:$C$5720,'Institution by Supplier Totals'!$A$2:$A$5067,'Inst. by Framework &amp; Suppliers'!$A$2:$A$5720,'Institution by Supplier Totals'!$B87)</f>
        <v>338129.97</v>
      </c>
    </row>
    <row r="88" spans="1:10" x14ac:dyDescent="0.2">
      <c r="A88" s="15" t="s">
        <v>243</v>
      </c>
      <c r="B88" s="13" t="s">
        <v>142</v>
      </c>
      <c r="C88" s="506">
        <f>SUMIFS('Inst. by Framework &amp; Suppliers'!$D$2:$D$5720,'Inst. by Framework &amp; Suppliers'!$C$2:$C$5720,$A88,'Inst. by Framework &amp; Suppliers'!$A$2:$A$5720,$B88)</f>
        <v>723050.20000000007</v>
      </c>
      <c r="D88" s="507">
        <f>SUMIFS('Inst. by Framework &amp; Suppliers'!$E$2:$E$5720,'Inst. by Framework &amp; Suppliers'!$C$2:$C$5720,$A88,'Inst. by Framework &amp; Suppliers'!$A$2:$A$5720,$B88)</f>
        <v>744269.12</v>
      </c>
      <c r="E88" s="507">
        <f>SUMIFS('Inst. by Framework &amp; Suppliers'!F$2:F$5720,'Inst. by Framework &amp; Suppliers'!$C$2:$C$5720,'Institution by Supplier Totals'!$A$2:$A$5067,'Inst. by Framework &amp; Suppliers'!$A$2:$A$5720,'Institution by Supplier Totals'!$B88)</f>
        <v>785755.74</v>
      </c>
      <c r="F88" s="882">
        <f>SUMIFS('Inst. by Framework &amp; Suppliers'!G$2:G$5720,'Inst. by Framework &amp; Suppliers'!$C$2:$C$5720,'Institution by Supplier Totals'!$A$2:$A$5067,'Inst. by Framework &amp; Suppliers'!$A$2:$A$5720,'Institution by Supplier Totals'!$B88)</f>
        <v>923868.75</v>
      </c>
      <c r="G88" s="1444">
        <f>SUMIFS('Inst. by Framework &amp; Suppliers'!H$2:H$5720,'Inst. by Framework &amp; Suppliers'!$C$2:$C$5720,'Institution by Supplier Totals'!$A$2:$A$5067,'Inst. by Framework &amp; Suppliers'!$A$2:$A$5720,'Institution by Supplier Totals'!$B88)</f>
        <v>915671.4</v>
      </c>
      <c r="H88" s="1445">
        <f>SUMIFS('Inst. by Framework &amp; Suppliers'!I$2:I$5720,'Inst. by Framework &amp; Suppliers'!$C$2:$C$5720,'Institution by Supplier Totals'!$A$2:$A$5067,'Inst. by Framework &amp; Suppliers'!$A$2:$A$5720,'Institution by Supplier Totals'!$B88)</f>
        <v>850256.90999999992</v>
      </c>
      <c r="I88" s="24">
        <f>SUMIFS('Inst. by Framework &amp; Suppliers'!$J$2:$J$5720,'Inst. by Framework &amp; Suppliers'!$C$2:$C$5720,'Institution by Supplier Totals'!$A$2:$A$5067,'Inst. by Framework &amp; Suppliers'!$A$2:$A$5720,'Institution by Supplier Totals'!$B88)</f>
        <v>39869.08</v>
      </c>
      <c r="J88" s="93">
        <f>SUMIFS('Inst. by Framework &amp; Suppliers'!$K$2:$K$5720,'Inst. by Framework &amp; Suppliers'!$C$2:$C$5720,'Institution by Supplier Totals'!$A$2:$A$5067,'Inst. by Framework &amp; Suppliers'!$A$2:$A$5720,'Institution by Supplier Totals'!$B88)</f>
        <v>83696.639999999985</v>
      </c>
    </row>
    <row r="89" spans="1:10" x14ac:dyDescent="0.2">
      <c r="A89" s="15" t="s">
        <v>243</v>
      </c>
      <c r="B89" s="13" t="s">
        <v>143</v>
      </c>
      <c r="C89" s="506">
        <f>SUMIFS('Inst. by Framework &amp; Suppliers'!$D$2:$D$5720,'Inst. by Framework &amp; Suppliers'!$C$2:$C$5720,$A89,'Inst. by Framework &amp; Suppliers'!$A$2:$A$5720,$B89)</f>
        <v>258851.59</v>
      </c>
      <c r="D89" s="507">
        <f>SUMIFS('Inst. by Framework &amp; Suppliers'!$E$2:$E$5720,'Inst. by Framework &amp; Suppliers'!$C$2:$C$5720,$A89,'Inst. by Framework &amp; Suppliers'!$A$2:$A$5720,$B89)</f>
        <v>281548.2</v>
      </c>
      <c r="E89" s="507">
        <f>SUMIFS('Inst. by Framework &amp; Suppliers'!F$2:F$5720,'Inst. by Framework &amp; Suppliers'!$C$2:$C$5720,'Institution by Supplier Totals'!$A$2:$A$5067,'Inst. by Framework &amp; Suppliers'!$A$2:$A$5720,'Institution by Supplier Totals'!$B89)</f>
        <v>335380.56000000006</v>
      </c>
      <c r="F89" s="882">
        <f>SUMIFS('Inst. by Framework &amp; Suppliers'!G$2:G$5720,'Inst. by Framework &amp; Suppliers'!$C$2:$C$5720,'Institution by Supplier Totals'!$A$2:$A$5067,'Inst. by Framework &amp; Suppliers'!$A$2:$A$5720,'Institution by Supplier Totals'!$B89)</f>
        <v>497072.48</v>
      </c>
      <c r="G89" s="1444">
        <f>SUMIFS('Inst. by Framework &amp; Suppliers'!H$2:H$5720,'Inst. by Framework &amp; Suppliers'!$C$2:$C$5720,'Institution by Supplier Totals'!$A$2:$A$5067,'Inst. by Framework &amp; Suppliers'!$A$2:$A$5720,'Institution by Supplier Totals'!$B89)</f>
        <v>489215.57000000007</v>
      </c>
      <c r="H89" s="1445">
        <f>SUMIFS('Inst. by Framework &amp; Suppliers'!I$2:I$5720,'Inst. by Framework &amp; Suppliers'!$C$2:$C$5720,'Institution by Supplier Totals'!$A$2:$A$5067,'Inst. by Framework &amp; Suppliers'!$A$2:$A$5720,'Institution by Supplier Totals'!$B89)</f>
        <v>378270.18999999994</v>
      </c>
      <c r="I89" s="24">
        <f>SUMIFS('Inst. by Framework &amp; Suppliers'!$J$2:$J$5720,'Inst. by Framework &amp; Suppliers'!$C$2:$C$5720,'Institution by Supplier Totals'!$A$2:$A$5067,'Inst. by Framework &amp; Suppliers'!$A$2:$A$5720,'Institution by Supplier Totals'!$B89)</f>
        <v>97435.63</v>
      </c>
      <c r="J89" s="93">
        <f>SUMIFS('Inst. by Framework &amp; Suppliers'!$K$2:$K$5720,'Inst. by Framework &amp; Suppliers'!$C$2:$C$5720,'Institution by Supplier Totals'!$A$2:$A$5067,'Inst. by Framework &amp; Suppliers'!$A$2:$A$5720,'Institution by Supplier Totals'!$B89)</f>
        <v>196202.12</v>
      </c>
    </row>
    <row r="90" spans="1:10" x14ac:dyDescent="0.2">
      <c r="A90" s="15" t="s">
        <v>243</v>
      </c>
      <c r="B90" s="13" t="s">
        <v>144</v>
      </c>
      <c r="C90" s="506">
        <f>SUMIFS('Inst. by Framework &amp; Suppliers'!$D$2:$D$5720,'Inst. by Framework &amp; Suppliers'!$C$2:$C$5720,$A90,'Inst. by Framework &amp; Suppliers'!$A$2:$A$5720,$B90)</f>
        <v>292700.03000000003</v>
      </c>
      <c r="D90" s="507">
        <f>SUMIFS('Inst. by Framework &amp; Suppliers'!$E$2:$E$5720,'Inst. by Framework &amp; Suppliers'!$C$2:$C$5720,$A90,'Inst. by Framework &amp; Suppliers'!$A$2:$A$5720,$B90)</f>
        <v>274668.71000000002</v>
      </c>
      <c r="E90" s="507">
        <f>SUMIFS('Inst. by Framework &amp; Suppliers'!F$2:F$5720,'Inst. by Framework &amp; Suppliers'!$C$2:$C$5720,'Institution by Supplier Totals'!$A$2:$A$5067,'Inst. by Framework &amp; Suppliers'!$A$2:$A$5720,'Institution by Supplier Totals'!$B90)</f>
        <v>314077.64</v>
      </c>
      <c r="F90" s="882">
        <f>SUMIFS('Inst. by Framework &amp; Suppliers'!G$2:G$5720,'Inst. by Framework &amp; Suppliers'!$C$2:$C$5720,'Institution by Supplier Totals'!$A$2:$A$5067,'Inst. by Framework &amp; Suppliers'!$A$2:$A$5720,'Institution by Supplier Totals'!$B90)</f>
        <v>360285.58999999997</v>
      </c>
      <c r="G90" s="1444">
        <f>SUMIFS('Inst. by Framework &amp; Suppliers'!H$2:H$5720,'Inst. by Framework &amp; Suppliers'!$C$2:$C$5720,'Institution by Supplier Totals'!$A$2:$A$5067,'Inst. by Framework &amp; Suppliers'!$A$2:$A$5720,'Institution by Supplier Totals'!$B90)</f>
        <v>382575.74</v>
      </c>
      <c r="H90" s="1445">
        <f>SUMIFS('Inst. by Framework &amp; Suppliers'!I$2:I$5720,'Inst. by Framework &amp; Suppliers'!$C$2:$C$5720,'Institution by Supplier Totals'!$A$2:$A$5067,'Inst. by Framework &amp; Suppliers'!$A$2:$A$5720,'Institution by Supplier Totals'!$B90)</f>
        <v>443521.42000000004</v>
      </c>
      <c r="I90" s="24">
        <f>SUMIFS('Inst. by Framework &amp; Suppliers'!$J$2:$J$5720,'Inst. by Framework &amp; Suppliers'!$C$2:$C$5720,'Institution by Supplier Totals'!$A$2:$A$5067,'Inst. by Framework &amp; Suppliers'!$A$2:$A$5720,'Institution by Supplier Totals'!$B90)</f>
        <v>88174.449999999983</v>
      </c>
      <c r="J90" s="93">
        <f>SUMIFS('Inst. by Framework &amp; Suppliers'!$K$2:$K$5720,'Inst. by Framework &amp; Suppliers'!$C$2:$C$5720,'Institution by Supplier Totals'!$A$2:$A$5067,'Inst. by Framework &amp; Suppliers'!$A$2:$A$5720,'Institution by Supplier Totals'!$B90)</f>
        <v>211335.97999999998</v>
      </c>
    </row>
    <row r="91" spans="1:10" x14ac:dyDescent="0.2">
      <c r="A91" s="15" t="s">
        <v>243</v>
      </c>
      <c r="B91" s="13" t="s">
        <v>157</v>
      </c>
      <c r="C91" s="506">
        <f>SUMIFS('Inst. by Framework &amp; Suppliers'!$D$2:$D$5720,'Inst. by Framework &amp; Suppliers'!$C$2:$C$5720,$A91,'Inst. by Framework &amp; Suppliers'!$A$2:$A$5720,$B91)</f>
        <v>275324.33999999997</v>
      </c>
      <c r="D91" s="507">
        <f>SUMIFS('Inst. by Framework &amp; Suppliers'!$E$2:$E$5720,'Inst. by Framework &amp; Suppliers'!$C$2:$C$5720,$A91,'Inst. by Framework &amp; Suppliers'!$A$2:$A$5720,$B91)</f>
        <v>369011.16000000003</v>
      </c>
      <c r="E91" s="507">
        <f>SUMIFS('Inst. by Framework &amp; Suppliers'!F$2:F$5720,'Inst. by Framework &amp; Suppliers'!$C$2:$C$5720,'Institution by Supplier Totals'!$A$2:$A$5067,'Inst. by Framework &amp; Suppliers'!$A$2:$A$5720,'Institution by Supplier Totals'!$B91)</f>
        <v>403489.46000000008</v>
      </c>
      <c r="F91" s="882">
        <f>SUMIFS('Inst. by Framework &amp; Suppliers'!G$2:G$5720,'Inst. by Framework &amp; Suppliers'!$C$2:$C$5720,'Institution by Supplier Totals'!$A$2:$A$5067,'Inst. by Framework &amp; Suppliers'!$A$2:$A$5720,'Institution by Supplier Totals'!$B91)</f>
        <v>427871.32999999996</v>
      </c>
      <c r="G91" s="1444">
        <f>SUMIFS('Inst. by Framework &amp; Suppliers'!H$2:H$5720,'Inst. by Framework &amp; Suppliers'!$C$2:$C$5720,'Institution by Supplier Totals'!$A$2:$A$5067,'Inst. by Framework &amp; Suppliers'!$A$2:$A$5720,'Institution by Supplier Totals'!$B91)</f>
        <v>486979.95999999996</v>
      </c>
      <c r="H91" s="1445">
        <f>SUMIFS('Inst. by Framework &amp; Suppliers'!I$2:I$5720,'Inst. by Framework &amp; Suppliers'!$C$2:$C$5720,'Institution by Supplier Totals'!$A$2:$A$5067,'Inst. by Framework &amp; Suppliers'!$A$2:$A$5720,'Institution by Supplier Totals'!$B91)</f>
        <v>450672.32999999996</v>
      </c>
      <c r="I91" s="24">
        <f>SUMIFS('Inst. by Framework &amp; Suppliers'!$J$2:$J$5720,'Inst. by Framework &amp; Suppliers'!$C$2:$C$5720,'Institution by Supplier Totals'!$A$2:$A$5067,'Inst. by Framework &amp; Suppliers'!$A$2:$A$5720,'Institution by Supplier Totals'!$B91)</f>
        <v>81962.969999999987</v>
      </c>
      <c r="J91" s="93">
        <f>SUMIFS('Inst. by Framework &amp; Suppliers'!$K$2:$K$5720,'Inst. by Framework &amp; Suppliers'!$C$2:$C$5720,'Institution by Supplier Totals'!$A$2:$A$5067,'Inst. by Framework &amp; Suppliers'!$A$2:$A$5720,'Institution by Supplier Totals'!$B91)</f>
        <v>152272.83000000002</v>
      </c>
    </row>
    <row r="92" spans="1:10" x14ac:dyDescent="0.2">
      <c r="A92" s="15" t="s">
        <v>243</v>
      </c>
      <c r="B92" s="13" t="s">
        <v>146</v>
      </c>
      <c r="C92" s="506">
        <f>SUMIFS('Inst. by Framework &amp; Suppliers'!$D$2:$D$5720,'Inst. by Framework &amp; Suppliers'!$C$2:$C$5720,$A92,'Inst. by Framework &amp; Suppliers'!$A$2:$A$5720,$B92)</f>
        <v>89753.26999999999</v>
      </c>
      <c r="D92" s="507">
        <f>SUMIFS('Inst. by Framework &amp; Suppliers'!$E$2:$E$5720,'Inst. by Framework &amp; Suppliers'!$C$2:$C$5720,$A92,'Inst. by Framework &amp; Suppliers'!$A$2:$A$5720,$B92)</f>
        <v>84491.28</v>
      </c>
      <c r="E92" s="507">
        <f>SUMIFS('Inst. by Framework &amp; Suppliers'!F$2:F$5720,'Inst. by Framework &amp; Suppliers'!$C$2:$C$5720,'Institution by Supplier Totals'!$A$2:$A$5067,'Inst. by Framework &amp; Suppliers'!$A$2:$A$5720,'Institution by Supplier Totals'!$B92)</f>
        <v>93001.43</v>
      </c>
      <c r="F92" s="882">
        <f>SUMIFS('Inst. by Framework &amp; Suppliers'!G$2:G$5720,'Inst. by Framework &amp; Suppliers'!$C$2:$C$5720,'Institution by Supplier Totals'!$A$2:$A$5067,'Inst. by Framework &amp; Suppliers'!$A$2:$A$5720,'Institution by Supplier Totals'!$B92)</f>
        <v>104425.16999999998</v>
      </c>
      <c r="G92" s="1444">
        <f>SUMIFS('Inst. by Framework &amp; Suppliers'!H$2:H$5720,'Inst. by Framework &amp; Suppliers'!$C$2:$C$5720,'Institution by Supplier Totals'!$A$2:$A$5067,'Inst. by Framework &amp; Suppliers'!$A$2:$A$5720,'Institution by Supplier Totals'!$B92)</f>
        <v>111273.09</v>
      </c>
      <c r="H92" s="1445">
        <f>SUMIFS('Inst. by Framework &amp; Suppliers'!I$2:I$5720,'Inst. by Framework &amp; Suppliers'!$C$2:$C$5720,'Institution by Supplier Totals'!$A$2:$A$5067,'Inst. by Framework &amp; Suppliers'!$A$2:$A$5720,'Institution by Supplier Totals'!$B92)</f>
        <v>123111.23000000001</v>
      </c>
      <c r="I92" s="24">
        <f>SUMIFS('Inst. by Framework &amp; Suppliers'!$J$2:$J$5720,'Inst. by Framework &amp; Suppliers'!$C$2:$C$5720,'Institution by Supplier Totals'!$A$2:$A$5067,'Inst. by Framework &amp; Suppliers'!$A$2:$A$5720,'Institution by Supplier Totals'!$B92)</f>
        <v>24322.2</v>
      </c>
      <c r="J92" s="93">
        <f>SUMIFS('Inst. by Framework &amp; Suppliers'!$K$2:$K$5720,'Inst. by Framework &amp; Suppliers'!$C$2:$C$5720,'Institution by Supplier Totals'!$A$2:$A$5067,'Inst. by Framework &amp; Suppliers'!$A$2:$A$5720,'Institution by Supplier Totals'!$B92)</f>
        <v>40908</v>
      </c>
    </row>
    <row r="93" spans="1:10" x14ac:dyDescent="0.2">
      <c r="A93" s="15" t="s">
        <v>243</v>
      </c>
      <c r="B93" s="677" t="s">
        <v>187</v>
      </c>
      <c r="C93" s="506">
        <f>SUMIFS('Inst. by Framework &amp; Suppliers'!$D$2:$D$5720,'Inst. by Framework &amp; Suppliers'!$C$2:$C$5720,$A93,'Inst. by Framework &amp; Suppliers'!$A$2:$A$5720,$B93)</f>
        <v>0</v>
      </c>
      <c r="D93" s="507">
        <f>SUMIFS('Inst. by Framework &amp; Suppliers'!$E$2:$E$5720,'Inst. by Framework &amp; Suppliers'!$C$2:$C$5720,$A93,'Inst. by Framework &amp; Suppliers'!$A$2:$A$5720,$B93)</f>
        <v>-18.54</v>
      </c>
      <c r="E93" s="507">
        <f>SUMIFS('Inst. by Framework &amp; Suppliers'!F$2:F$5720,'Inst. by Framework &amp; Suppliers'!$C$2:$C$5720,'Institution by Supplier Totals'!$A$2:$A$5067,'Inst. by Framework &amp; Suppliers'!$A$2:$A$5720,'Institution by Supplier Totals'!$B93)</f>
        <v>0</v>
      </c>
      <c r="F93" s="882">
        <f>SUMIFS('Inst. by Framework &amp; Suppliers'!G$2:G$5720,'Inst. by Framework &amp; Suppliers'!$C$2:$C$5720,'Institution by Supplier Totals'!$A$2:$A$5067,'Inst. by Framework &amp; Suppliers'!$A$2:$A$5720,'Institution by Supplier Totals'!$B93)</f>
        <v>0</v>
      </c>
      <c r="G93" s="1444">
        <f>SUMIFS('Inst. by Framework &amp; Suppliers'!H$2:H$5720,'Inst. by Framework &amp; Suppliers'!$C$2:$C$5720,'Institution by Supplier Totals'!$A$2:$A$5067,'Inst. by Framework &amp; Suppliers'!$A$2:$A$5720,'Institution by Supplier Totals'!$B93)</f>
        <v>0</v>
      </c>
      <c r="H93" s="1445">
        <f>SUMIFS('Inst. by Framework &amp; Suppliers'!I$2:I$5720,'Inst. by Framework &amp; Suppliers'!$C$2:$C$5720,'Institution by Supplier Totals'!$A$2:$A$5067,'Inst. by Framework &amp; Suppliers'!$A$2:$A$5720,'Institution by Supplier Totals'!$B93)</f>
        <v>0</v>
      </c>
      <c r="I93" s="24">
        <f>SUMIFS('Inst. by Framework &amp; Suppliers'!$J$2:$J$5720,'Inst. by Framework &amp; Suppliers'!$C$2:$C$5720,'Institution by Supplier Totals'!$A$2:$A$5067,'Inst. by Framework &amp; Suppliers'!$A$2:$A$5720,'Institution by Supplier Totals'!$B93)</f>
        <v>0</v>
      </c>
      <c r="J93" s="93">
        <f>SUMIFS('Inst. by Framework &amp; Suppliers'!$K$2:$K$5720,'Inst. by Framework &amp; Suppliers'!$C$2:$C$5720,'Institution by Supplier Totals'!$A$2:$A$5067,'Inst. by Framework &amp; Suppliers'!$A$2:$A$5720,'Institution by Supplier Totals'!$B93)</f>
        <v>0</v>
      </c>
    </row>
    <row r="94" spans="1:10" x14ac:dyDescent="0.2">
      <c r="A94" s="15" t="s">
        <v>243</v>
      </c>
      <c r="B94" s="13" t="s">
        <v>147</v>
      </c>
      <c r="C94" s="506">
        <f>SUMIFS('Inst. by Framework &amp; Suppliers'!$D$2:$D$5720,'Inst. by Framework &amp; Suppliers'!$C$2:$C$5720,$A94,'Inst. by Framework &amp; Suppliers'!$A$2:$A$5720,$B94)</f>
        <v>115627.12</v>
      </c>
      <c r="D94" s="507">
        <f>SUMIFS('Inst. by Framework &amp; Suppliers'!$E$2:$E$5720,'Inst. by Framework &amp; Suppliers'!$C$2:$C$5720,$A94,'Inst. by Framework &amp; Suppliers'!$A$2:$A$5720,$B94)</f>
        <v>107126.41999999998</v>
      </c>
      <c r="E94" s="507">
        <f>SUMIFS('Inst. by Framework &amp; Suppliers'!F$2:F$5720,'Inst. by Framework &amp; Suppliers'!$C$2:$C$5720,'Institution by Supplier Totals'!$A$2:$A$5067,'Inst. by Framework &amp; Suppliers'!$A$2:$A$5720,'Institution by Supplier Totals'!$B94)</f>
        <v>94999.58</v>
      </c>
      <c r="F94" s="882">
        <f>SUMIFS('Inst. by Framework &amp; Suppliers'!G$2:G$5720,'Inst. by Framework &amp; Suppliers'!$C$2:$C$5720,'Institution by Supplier Totals'!$A$2:$A$5067,'Inst. by Framework &amp; Suppliers'!$A$2:$A$5720,'Institution by Supplier Totals'!$B94)</f>
        <v>139405.43</v>
      </c>
      <c r="G94" s="1444">
        <f>SUMIFS('Inst. by Framework &amp; Suppliers'!H$2:H$5720,'Inst. by Framework &amp; Suppliers'!$C$2:$C$5720,'Institution by Supplier Totals'!$A$2:$A$5067,'Inst. by Framework &amp; Suppliers'!$A$2:$A$5720,'Institution by Supplier Totals'!$B94)</f>
        <v>134073.63</v>
      </c>
      <c r="H94" s="1445">
        <f>SUMIFS('Inst. by Framework &amp; Suppliers'!I$2:I$5720,'Inst. by Framework &amp; Suppliers'!$C$2:$C$5720,'Institution by Supplier Totals'!$A$2:$A$5067,'Inst. by Framework &amp; Suppliers'!$A$2:$A$5720,'Institution by Supplier Totals'!$B94)</f>
        <v>131182.28</v>
      </c>
      <c r="I94" s="24">
        <f>SUMIFS('Inst. by Framework &amp; Suppliers'!$J$2:$J$5720,'Inst. by Framework &amp; Suppliers'!$C$2:$C$5720,'Institution by Supplier Totals'!$A$2:$A$5067,'Inst. by Framework &amp; Suppliers'!$A$2:$A$5720,'Institution by Supplier Totals'!$B94)</f>
        <v>19537.390000000003</v>
      </c>
      <c r="J94" s="93">
        <f>SUMIFS('Inst. by Framework &amp; Suppliers'!$K$2:$K$5720,'Inst. by Framework &amp; Suppliers'!$C$2:$C$5720,'Institution by Supplier Totals'!$A$2:$A$5067,'Inst. by Framework &amp; Suppliers'!$A$2:$A$5720,'Institution by Supplier Totals'!$B94)</f>
        <v>44064.130000000005</v>
      </c>
    </row>
    <row r="95" spans="1:10" x14ac:dyDescent="0.2">
      <c r="A95" s="15" t="s">
        <v>241</v>
      </c>
      <c r="B95" s="13" t="s">
        <v>146</v>
      </c>
      <c r="C95" s="506">
        <f>SUMIFS('Inst. by Framework &amp; Suppliers'!$D$2:$D$5720,'Inst. by Framework &amp; Suppliers'!$C$2:$C$5720,$A95,'Inst. by Framework &amp; Suppliers'!$A$2:$A$5720,$B95)</f>
        <v>1916.97</v>
      </c>
      <c r="D95" s="507">
        <f>SUMIFS('Inst. by Framework &amp; Suppliers'!$E$2:$E$5720,'Inst. by Framework &amp; Suppliers'!$C$2:$C$5720,$A95,'Inst. by Framework &amp; Suppliers'!$A$2:$A$5720,$B95)</f>
        <v>534.52</v>
      </c>
      <c r="E95" s="507">
        <f>SUMIFS('Inst. by Framework &amp; Suppliers'!F$2:F$5720,'Inst. by Framework &amp; Suppliers'!$C$2:$C$5720,'Institution by Supplier Totals'!$A$2:$A$5067,'Inst. by Framework &amp; Suppliers'!$A$2:$A$5720,'Institution by Supplier Totals'!$B95)</f>
        <v>0</v>
      </c>
      <c r="F95" s="882">
        <f>SUMIFS('Inst. by Framework &amp; Suppliers'!G$2:G$5720,'Inst. by Framework &amp; Suppliers'!$C$2:$C$5720,'Institution by Supplier Totals'!$A$2:$A$5067,'Inst. by Framework &amp; Suppliers'!$A$2:$A$5720,'Institution by Supplier Totals'!$B95)</f>
        <v>0</v>
      </c>
      <c r="G95" s="1444">
        <f>SUMIFS('Inst. by Framework &amp; Suppliers'!H$2:H$5720,'Inst. by Framework &amp; Suppliers'!$C$2:$C$5720,'Institution by Supplier Totals'!$A$2:$A$5067,'Inst. by Framework &amp; Suppliers'!$A$2:$A$5720,'Institution by Supplier Totals'!$B95)</f>
        <v>0</v>
      </c>
      <c r="H95" s="1445">
        <f>SUMIFS('Inst. by Framework &amp; Suppliers'!I$2:I$5720,'Inst. by Framework &amp; Suppliers'!$C$2:$C$5720,'Institution by Supplier Totals'!$A$2:$A$5067,'Inst. by Framework &amp; Suppliers'!$A$2:$A$5720,'Institution by Supplier Totals'!$B95)</f>
        <v>0</v>
      </c>
      <c r="I95" s="24">
        <f>SUMIFS('Inst. by Framework &amp; Suppliers'!$J$2:$J$5720,'Inst. by Framework &amp; Suppliers'!$C$2:$C$5720,'Institution by Supplier Totals'!$A$2:$A$5067,'Inst. by Framework &amp; Suppliers'!$A$2:$A$5720,'Institution by Supplier Totals'!$B95)</f>
        <v>0</v>
      </c>
      <c r="J95" s="93">
        <f>SUMIFS('Inst. by Framework &amp; Suppliers'!$K$2:$K$5720,'Inst. by Framework &amp; Suppliers'!$C$2:$C$5720,'Institution by Supplier Totals'!$A$2:$A$5067,'Inst. by Framework &amp; Suppliers'!$A$2:$A$5720,'Institution by Supplier Totals'!$B95)</f>
        <v>0</v>
      </c>
    </row>
    <row r="96" spans="1:10" x14ac:dyDescent="0.2">
      <c r="A96" s="15" t="s">
        <v>242</v>
      </c>
      <c r="B96" s="668" t="s">
        <v>125</v>
      </c>
      <c r="C96" s="506">
        <f>SUMIFS('Inst. by Framework &amp; Suppliers'!$D$2:$D$5720,'Inst. by Framework &amp; Suppliers'!$C$2:$C$5720,$A96,'Inst. by Framework &amp; Suppliers'!$A$2:$A$5720,$B96)</f>
        <v>34.08</v>
      </c>
      <c r="D96" s="507">
        <f>SUMIFS('Inst. by Framework &amp; Suppliers'!$E$2:$E$5720,'Inst. by Framework &amp; Suppliers'!$C$2:$C$5720,$A96,'Inst. by Framework &amp; Suppliers'!$A$2:$A$5720,$B96)</f>
        <v>0</v>
      </c>
      <c r="E96" s="507">
        <f>SUMIFS('Inst. by Framework &amp; Suppliers'!F$2:F$5720,'Inst. by Framework &amp; Suppliers'!$C$2:$C$5720,'Institution by Supplier Totals'!$A$2:$A$5067,'Inst. by Framework &amp; Suppliers'!$A$2:$A$5720,'Institution by Supplier Totals'!$B96)</f>
        <v>0</v>
      </c>
      <c r="F96" s="882">
        <f>SUMIFS('Inst. by Framework &amp; Suppliers'!G$2:G$5720,'Inst. by Framework &amp; Suppliers'!$C$2:$C$5720,'Institution by Supplier Totals'!$A$2:$A$5067,'Inst. by Framework &amp; Suppliers'!$A$2:$A$5720,'Institution by Supplier Totals'!$B96)</f>
        <v>0</v>
      </c>
      <c r="G96" s="1444">
        <f>SUMIFS('Inst. by Framework &amp; Suppliers'!H$2:H$5720,'Inst. by Framework &amp; Suppliers'!$C$2:$C$5720,'Institution by Supplier Totals'!$A$2:$A$5067,'Inst. by Framework &amp; Suppliers'!$A$2:$A$5720,'Institution by Supplier Totals'!$B96)</f>
        <v>0</v>
      </c>
      <c r="H96" s="1445">
        <f>SUMIFS('Inst. by Framework &amp; Suppliers'!I$2:I$5720,'Inst. by Framework &amp; Suppliers'!$C$2:$C$5720,'Institution by Supplier Totals'!$A$2:$A$5067,'Inst. by Framework &amp; Suppliers'!$A$2:$A$5720,'Institution by Supplier Totals'!$B96)</f>
        <v>0</v>
      </c>
      <c r="I96" s="24">
        <f>SUMIFS('Inst. by Framework &amp; Suppliers'!$J$2:$J$5720,'Inst. by Framework &amp; Suppliers'!$C$2:$C$5720,'Institution by Supplier Totals'!$A$2:$A$5067,'Inst. by Framework &amp; Suppliers'!$A$2:$A$5720,'Institution by Supplier Totals'!$B96)</f>
        <v>0</v>
      </c>
      <c r="J96" s="93">
        <f>SUMIFS('Inst. by Framework &amp; Suppliers'!$K$2:$K$5720,'Inst. by Framework &amp; Suppliers'!$C$2:$C$5720,'Institution by Supplier Totals'!$A$2:$A$5067,'Inst. by Framework &amp; Suppliers'!$A$2:$A$5720,'Institution by Supplier Totals'!$B96)</f>
        <v>0</v>
      </c>
    </row>
    <row r="97" spans="1:10" x14ac:dyDescent="0.2">
      <c r="A97" s="15" t="s">
        <v>242</v>
      </c>
      <c r="B97" s="668" t="s">
        <v>126</v>
      </c>
      <c r="C97" s="506">
        <f>SUMIFS('Inst. by Framework &amp; Suppliers'!$D$2:$D$5720,'Inst. by Framework &amp; Suppliers'!$C$2:$C$5720,$A97,'Inst. by Framework &amp; Suppliers'!$A$2:$A$5720,$B97)</f>
        <v>0</v>
      </c>
      <c r="D97" s="507">
        <f>SUMIFS('Inst. by Framework &amp; Suppliers'!$E$2:$E$5720,'Inst. by Framework &amp; Suppliers'!$C$2:$C$5720,$A97,'Inst. by Framework &amp; Suppliers'!$A$2:$A$5720,$B97)</f>
        <v>446</v>
      </c>
      <c r="E97" s="507">
        <f>SUMIFS('Inst. by Framework &amp; Suppliers'!F$2:F$5720,'Inst. by Framework &amp; Suppliers'!$C$2:$C$5720,'Institution by Supplier Totals'!$A$2:$A$5067,'Inst. by Framework &amp; Suppliers'!$A$2:$A$5720,'Institution by Supplier Totals'!$B97)</f>
        <v>0</v>
      </c>
      <c r="F97" s="882">
        <f>SUMIFS('Inst. by Framework &amp; Suppliers'!G$2:G$5720,'Inst. by Framework &amp; Suppliers'!$C$2:$C$5720,'Institution by Supplier Totals'!$A$2:$A$5067,'Inst. by Framework &amp; Suppliers'!$A$2:$A$5720,'Institution by Supplier Totals'!$B97)</f>
        <v>0</v>
      </c>
      <c r="G97" s="1444">
        <f>SUMIFS('Inst. by Framework &amp; Suppliers'!H$2:H$5720,'Inst. by Framework &amp; Suppliers'!$C$2:$C$5720,'Institution by Supplier Totals'!$A$2:$A$5067,'Inst. by Framework &amp; Suppliers'!$A$2:$A$5720,'Institution by Supplier Totals'!$B97)</f>
        <v>0</v>
      </c>
      <c r="H97" s="1445">
        <f>SUMIFS('Inst. by Framework &amp; Suppliers'!I$2:I$5720,'Inst. by Framework &amp; Suppliers'!$C$2:$C$5720,'Institution by Supplier Totals'!$A$2:$A$5067,'Inst. by Framework &amp; Suppliers'!$A$2:$A$5720,'Institution by Supplier Totals'!$B97)</f>
        <v>0</v>
      </c>
      <c r="I97" s="24">
        <f>SUMIFS('Inst. by Framework &amp; Suppliers'!$J$2:$J$5720,'Inst. by Framework &amp; Suppliers'!$C$2:$C$5720,'Institution by Supplier Totals'!$A$2:$A$5067,'Inst. by Framework &amp; Suppliers'!$A$2:$A$5720,'Institution by Supplier Totals'!$B97)</f>
        <v>0</v>
      </c>
      <c r="J97" s="93">
        <f>SUMIFS('Inst. by Framework &amp; Suppliers'!$K$2:$K$5720,'Inst. by Framework &amp; Suppliers'!$C$2:$C$5720,'Institution by Supplier Totals'!$A$2:$A$5067,'Inst. by Framework &amp; Suppliers'!$A$2:$A$5720,'Institution by Supplier Totals'!$B97)</f>
        <v>0</v>
      </c>
    </row>
    <row r="98" spans="1:10" x14ac:dyDescent="0.2">
      <c r="A98" s="15" t="s">
        <v>242</v>
      </c>
      <c r="B98" s="13" t="s">
        <v>128</v>
      </c>
      <c r="C98" s="506">
        <f>SUMIFS('Inst. by Framework &amp; Suppliers'!$D$2:$D$5720,'Inst. by Framework &amp; Suppliers'!$C$2:$C$5720,$A98,'Inst. by Framework &amp; Suppliers'!$A$2:$A$5720,$B98)</f>
        <v>1554.6200000000001</v>
      </c>
      <c r="D98" s="507">
        <f>SUMIFS('Inst. by Framework &amp; Suppliers'!$E$2:$E$5720,'Inst. by Framework &amp; Suppliers'!$C$2:$C$5720,$A98,'Inst. by Framework &amp; Suppliers'!$A$2:$A$5720,$B98)</f>
        <v>110.35999999999999</v>
      </c>
      <c r="E98" s="507">
        <f>SUMIFS('Inst. by Framework &amp; Suppliers'!F$2:F$5720,'Inst. by Framework &amp; Suppliers'!$C$2:$C$5720,'Institution by Supplier Totals'!$A$2:$A$5067,'Inst. by Framework &amp; Suppliers'!$A$2:$A$5720,'Institution by Supplier Totals'!$B98)</f>
        <v>0</v>
      </c>
      <c r="F98" s="882">
        <f>SUMIFS('Inst. by Framework &amp; Suppliers'!G$2:G$5720,'Inst. by Framework &amp; Suppliers'!$C$2:$C$5720,'Institution by Supplier Totals'!$A$2:$A$5067,'Inst. by Framework &amp; Suppliers'!$A$2:$A$5720,'Institution by Supplier Totals'!$B98)</f>
        <v>0</v>
      </c>
      <c r="G98" s="1444">
        <f>SUMIFS('Inst. by Framework &amp; Suppliers'!H$2:H$5720,'Inst. by Framework &amp; Suppliers'!$C$2:$C$5720,'Institution by Supplier Totals'!$A$2:$A$5067,'Inst. by Framework &amp; Suppliers'!$A$2:$A$5720,'Institution by Supplier Totals'!$B98)</f>
        <v>0</v>
      </c>
      <c r="H98" s="1445">
        <f>SUMIFS('Inst. by Framework &amp; Suppliers'!I$2:I$5720,'Inst. by Framework &amp; Suppliers'!$C$2:$C$5720,'Institution by Supplier Totals'!$A$2:$A$5067,'Inst. by Framework &amp; Suppliers'!$A$2:$A$5720,'Institution by Supplier Totals'!$B98)</f>
        <v>0</v>
      </c>
      <c r="I98" s="24">
        <f>SUMIFS('Inst. by Framework &amp; Suppliers'!$J$2:$J$5720,'Inst. by Framework &amp; Suppliers'!$C$2:$C$5720,'Institution by Supplier Totals'!$A$2:$A$5067,'Inst. by Framework &amp; Suppliers'!$A$2:$A$5720,'Institution by Supplier Totals'!$B98)</f>
        <v>0</v>
      </c>
      <c r="J98" s="93">
        <f>SUMIFS('Inst. by Framework &amp; Suppliers'!$K$2:$K$5720,'Inst. by Framework &amp; Suppliers'!$C$2:$C$5720,'Institution by Supplier Totals'!$A$2:$A$5067,'Inst. by Framework &amp; Suppliers'!$A$2:$A$5720,'Institution by Supplier Totals'!$B98)</f>
        <v>0</v>
      </c>
    </row>
    <row r="99" spans="1:10" x14ac:dyDescent="0.2">
      <c r="A99" s="15" t="s">
        <v>242</v>
      </c>
      <c r="B99" s="13" t="s">
        <v>131</v>
      </c>
      <c r="C99" s="506">
        <f>SUMIFS('Inst. by Framework &amp; Suppliers'!$D$2:$D$5720,'Inst. by Framework &amp; Suppliers'!$C$2:$C$5720,$A99,'Inst. by Framework &amp; Suppliers'!$A$2:$A$5720,$B99)</f>
        <v>964.06000000000006</v>
      </c>
      <c r="D99" s="507">
        <f>SUMIFS('Inst. by Framework &amp; Suppliers'!$E$2:$E$5720,'Inst. by Framework &amp; Suppliers'!$C$2:$C$5720,$A99,'Inst. by Framework &amp; Suppliers'!$A$2:$A$5720,$B99)</f>
        <v>303.62</v>
      </c>
      <c r="E99" s="507">
        <f>SUMIFS('Inst. by Framework &amp; Suppliers'!F$2:F$5720,'Inst. by Framework &amp; Suppliers'!$C$2:$C$5720,'Institution by Supplier Totals'!$A$2:$A$5067,'Inst. by Framework &amp; Suppliers'!$A$2:$A$5720,'Institution by Supplier Totals'!$B99)</f>
        <v>0</v>
      </c>
      <c r="F99" s="882">
        <f>SUMIFS('Inst. by Framework &amp; Suppliers'!G$2:G$5720,'Inst. by Framework &amp; Suppliers'!$C$2:$C$5720,'Institution by Supplier Totals'!$A$2:$A$5067,'Inst. by Framework &amp; Suppliers'!$A$2:$A$5720,'Institution by Supplier Totals'!$B99)</f>
        <v>0</v>
      </c>
      <c r="G99" s="1444">
        <f>SUMIFS('Inst. by Framework &amp; Suppliers'!H$2:H$5720,'Inst. by Framework &amp; Suppliers'!$C$2:$C$5720,'Institution by Supplier Totals'!$A$2:$A$5067,'Inst. by Framework &amp; Suppliers'!$A$2:$A$5720,'Institution by Supplier Totals'!$B99)</f>
        <v>0</v>
      </c>
      <c r="H99" s="1445">
        <f>SUMIFS('Inst. by Framework &amp; Suppliers'!I$2:I$5720,'Inst. by Framework &amp; Suppliers'!$C$2:$C$5720,'Institution by Supplier Totals'!$A$2:$A$5067,'Inst. by Framework &amp; Suppliers'!$A$2:$A$5720,'Institution by Supplier Totals'!$B99)</f>
        <v>0</v>
      </c>
      <c r="I99" s="24">
        <f>SUMIFS('Inst. by Framework &amp; Suppliers'!$J$2:$J$5720,'Inst. by Framework &amp; Suppliers'!$C$2:$C$5720,'Institution by Supplier Totals'!$A$2:$A$5067,'Inst. by Framework &amp; Suppliers'!$A$2:$A$5720,'Institution by Supplier Totals'!$B99)</f>
        <v>0</v>
      </c>
      <c r="J99" s="93">
        <f>SUMIFS('Inst. by Framework &amp; Suppliers'!$K$2:$K$5720,'Inst. by Framework &amp; Suppliers'!$C$2:$C$5720,'Institution by Supplier Totals'!$A$2:$A$5067,'Inst. by Framework &amp; Suppliers'!$A$2:$A$5720,'Institution by Supplier Totals'!$B99)</f>
        <v>0</v>
      </c>
    </row>
    <row r="100" spans="1:10" x14ac:dyDescent="0.2">
      <c r="A100" s="15" t="s">
        <v>242</v>
      </c>
      <c r="B100" s="13" t="s">
        <v>175</v>
      </c>
      <c r="C100" s="506">
        <f>SUMIFS('Inst. by Framework &amp; Suppliers'!$D$2:$D$5720,'Inst. by Framework &amp; Suppliers'!$C$2:$C$5720,$A100,'Inst. by Framework &amp; Suppliers'!$A$2:$A$5720,$B100)</f>
        <v>0</v>
      </c>
      <c r="D100" s="507">
        <f>SUMIFS('Inst. by Framework &amp; Suppliers'!$E$2:$E$5720,'Inst. by Framework &amp; Suppliers'!$C$2:$C$5720,$A100,'Inst. by Framework &amp; Suppliers'!$A$2:$A$5720,$B100)</f>
        <v>28.12</v>
      </c>
      <c r="E100" s="507">
        <f>SUMIFS('Inst. by Framework &amp; Suppliers'!F$2:F$5720,'Inst. by Framework &amp; Suppliers'!$C$2:$C$5720,'Institution by Supplier Totals'!$A$2:$A$5067,'Inst. by Framework &amp; Suppliers'!$A$2:$A$5720,'Institution by Supplier Totals'!$B100)</f>
        <v>0</v>
      </c>
      <c r="F100" s="882">
        <f>SUMIFS('Inst. by Framework &amp; Suppliers'!G$2:G$5720,'Inst. by Framework &amp; Suppliers'!$C$2:$C$5720,'Institution by Supplier Totals'!$A$2:$A$5067,'Inst. by Framework &amp; Suppliers'!$A$2:$A$5720,'Institution by Supplier Totals'!$B100)</f>
        <v>0</v>
      </c>
      <c r="G100" s="1444">
        <f>SUMIFS('Inst. by Framework &amp; Suppliers'!H$2:H$5720,'Inst. by Framework &amp; Suppliers'!$C$2:$C$5720,'Institution by Supplier Totals'!$A$2:$A$5067,'Inst. by Framework &amp; Suppliers'!$A$2:$A$5720,'Institution by Supplier Totals'!$B100)</f>
        <v>0</v>
      </c>
      <c r="H100" s="1445">
        <f>SUMIFS('Inst. by Framework &amp; Suppliers'!I$2:I$5720,'Inst. by Framework &amp; Suppliers'!$C$2:$C$5720,'Institution by Supplier Totals'!$A$2:$A$5067,'Inst. by Framework &amp; Suppliers'!$A$2:$A$5720,'Institution by Supplier Totals'!$B100)</f>
        <v>0</v>
      </c>
      <c r="I100" s="24">
        <f>SUMIFS('Inst. by Framework &amp; Suppliers'!$J$2:$J$5720,'Inst. by Framework &amp; Suppliers'!$C$2:$C$5720,'Institution by Supplier Totals'!$A$2:$A$5067,'Inst. by Framework &amp; Suppliers'!$A$2:$A$5720,'Institution by Supplier Totals'!$B100)</f>
        <v>0</v>
      </c>
      <c r="J100" s="93">
        <f>SUMIFS('Inst. by Framework &amp; Suppliers'!$K$2:$K$5720,'Inst. by Framework &amp; Suppliers'!$C$2:$C$5720,'Institution by Supplier Totals'!$A$2:$A$5067,'Inst. by Framework &amp; Suppliers'!$A$2:$A$5720,'Institution by Supplier Totals'!$B100)</f>
        <v>0</v>
      </c>
    </row>
    <row r="101" spans="1:10" x14ac:dyDescent="0.2">
      <c r="A101" s="15" t="s">
        <v>242</v>
      </c>
      <c r="B101" s="13" t="s">
        <v>141</v>
      </c>
      <c r="C101" s="506">
        <f>SUMIFS('Inst. by Framework &amp; Suppliers'!$D$2:$D$5720,'Inst. by Framework &amp; Suppliers'!$C$2:$C$5720,$A101,'Inst. by Framework &amp; Suppliers'!$A$2:$A$5720,$B101)</f>
        <v>2092.1099999999997</v>
      </c>
      <c r="D101" s="507">
        <f>SUMIFS('Inst. by Framework &amp; Suppliers'!$E$2:$E$5720,'Inst. by Framework &amp; Suppliers'!$C$2:$C$5720,$A101,'Inst. by Framework &amp; Suppliers'!$A$2:$A$5720,$B101)</f>
        <v>810.2</v>
      </c>
      <c r="E101" s="507">
        <f>SUMIFS('Inst. by Framework &amp; Suppliers'!F$2:F$5720,'Inst. by Framework &amp; Suppliers'!$C$2:$C$5720,'Institution by Supplier Totals'!$A$2:$A$5067,'Inst. by Framework &amp; Suppliers'!$A$2:$A$5720,'Institution by Supplier Totals'!$B101)</f>
        <v>0</v>
      </c>
      <c r="F101" s="882">
        <f>SUMIFS('Inst. by Framework &amp; Suppliers'!G$2:G$5720,'Inst. by Framework &amp; Suppliers'!$C$2:$C$5720,'Institution by Supplier Totals'!$A$2:$A$5067,'Inst. by Framework &amp; Suppliers'!$A$2:$A$5720,'Institution by Supplier Totals'!$B101)</f>
        <v>0</v>
      </c>
      <c r="G101" s="1444">
        <f>SUMIFS('Inst. by Framework &amp; Suppliers'!H$2:H$5720,'Inst. by Framework &amp; Suppliers'!$C$2:$C$5720,'Institution by Supplier Totals'!$A$2:$A$5067,'Inst. by Framework &amp; Suppliers'!$A$2:$A$5720,'Institution by Supplier Totals'!$B101)</f>
        <v>0</v>
      </c>
      <c r="H101" s="1445">
        <f>SUMIFS('Inst. by Framework &amp; Suppliers'!I$2:I$5720,'Inst. by Framework &amp; Suppliers'!$C$2:$C$5720,'Institution by Supplier Totals'!$A$2:$A$5067,'Inst. by Framework &amp; Suppliers'!$A$2:$A$5720,'Institution by Supplier Totals'!$B101)</f>
        <v>0</v>
      </c>
      <c r="I101" s="24">
        <f>SUMIFS('Inst. by Framework &amp; Suppliers'!$J$2:$J$5720,'Inst. by Framework &amp; Suppliers'!$C$2:$C$5720,'Institution by Supplier Totals'!$A$2:$A$5067,'Inst. by Framework &amp; Suppliers'!$A$2:$A$5720,'Institution by Supplier Totals'!$B101)</f>
        <v>0</v>
      </c>
      <c r="J101" s="93">
        <f>SUMIFS('Inst. by Framework &amp; Suppliers'!$K$2:$K$5720,'Inst. by Framework &amp; Suppliers'!$C$2:$C$5720,'Institution by Supplier Totals'!$A$2:$A$5067,'Inst. by Framework &amp; Suppliers'!$A$2:$A$5720,'Institution by Supplier Totals'!$B101)</f>
        <v>0</v>
      </c>
    </row>
    <row r="102" spans="1:10" x14ac:dyDescent="0.2">
      <c r="A102" s="15" t="s">
        <v>242</v>
      </c>
      <c r="B102" s="13" t="s">
        <v>142</v>
      </c>
      <c r="C102" s="506">
        <f>SUMIFS('Inst. by Framework &amp; Suppliers'!$D$2:$D$5720,'Inst. by Framework &amp; Suppliers'!$C$2:$C$5720,$A102,'Inst. by Framework &amp; Suppliers'!$A$2:$A$5720,$B102)</f>
        <v>285.65999999999997</v>
      </c>
      <c r="D102" s="507">
        <f>SUMIFS('Inst. by Framework &amp; Suppliers'!$E$2:$E$5720,'Inst. by Framework &amp; Suppliers'!$C$2:$C$5720,$A102,'Inst. by Framework &amp; Suppliers'!$A$2:$A$5720,$B102)</f>
        <v>19.53</v>
      </c>
      <c r="E102" s="507">
        <f>SUMIFS('Inst. by Framework &amp; Suppliers'!F$2:F$5720,'Inst. by Framework &amp; Suppliers'!$C$2:$C$5720,'Institution by Supplier Totals'!$A$2:$A$5067,'Inst. by Framework &amp; Suppliers'!$A$2:$A$5720,'Institution by Supplier Totals'!$B102)</f>
        <v>0</v>
      </c>
      <c r="F102" s="882">
        <f>SUMIFS('Inst. by Framework &amp; Suppliers'!G$2:G$5720,'Inst. by Framework &amp; Suppliers'!$C$2:$C$5720,'Institution by Supplier Totals'!$A$2:$A$5067,'Inst. by Framework &amp; Suppliers'!$A$2:$A$5720,'Institution by Supplier Totals'!$B102)</f>
        <v>0</v>
      </c>
      <c r="G102" s="1444">
        <f>SUMIFS('Inst. by Framework &amp; Suppliers'!H$2:H$5720,'Inst. by Framework &amp; Suppliers'!$C$2:$C$5720,'Institution by Supplier Totals'!$A$2:$A$5067,'Inst. by Framework &amp; Suppliers'!$A$2:$A$5720,'Institution by Supplier Totals'!$B102)</f>
        <v>0</v>
      </c>
      <c r="H102" s="1445">
        <f>SUMIFS('Inst. by Framework &amp; Suppliers'!I$2:I$5720,'Inst. by Framework &amp; Suppliers'!$C$2:$C$5720,'Institution by Supplier Totals'!$A$2:$A$5067,'Inst. by Framework &amp; Suppliers'!$A$2:$A$5720,'Institution by Supplier Totals'!$B102)</f>
        <v>0</v>
      </c>
      <c r="I102" s="24">
        <f>SUMIFS('Inst. by Framework &amp; Suppliers'!$J$2:$J$5720,'Inst. by Framework &amp; Suppliers'!$C$2:$C$5720,'Institution by Supplier Totals'!$A$2:$A$5067,'Inst. by Framework &amp; Suppliers'!$A$2:$A$5720,'Institution by Supplier Totals'!$B102)</f>
        <v>0</v>
      </c>
      <c r="J102" s="93">
        <f>SUMIFS('Inst. by Framework &amp; Suppliers'!$K$2:$K$5720,'Inst. by Framework &amp; Suppliers'!$C$2:$C$5720,'Institution by Supplier Totals'!$A$2:$A$5067,'Inst. by Framework &amp; Suppliers'!$A$2:$A$5720,'Institution by Supplier Totals'!$B102)</f>
        <v>0</v>
      </c>
    </row>
    <row r="103" spans="1:10" x14ac:dyDescent="0.2">
      <c r="A103" s="15" t="s">
        <v>242</v>
      </c>
      <c r="B103" s="13" t="s">
        <v>143</v>
      </c>
      <c r="C103" s="506">
        <f>SUMIFS('Inst. by Framework &amp; Suppliers'!$D$2:$D$5720,'Inst. by Framework &amp; Suppliers'!$C$2:$C$5720,$A103,'Inst. by Framework &amp; Suppliers'!$A$2:$A$5720,$B103)</f>
        <v>2464.0100000000002</v>
      </c>
      <c r="D103" s="507">
        <f>SUMIFS('Inst. by Framework &amp; Suppliers'!$E$2:$E$5720,'Inst. by Framework &amp; Suppliers'!$C$2:$C$5720,$A103,'Inst. by Framework &amp; Suppliers'!$A$2:$A$5720,$B103)</f>
        <v>0</v>
      </c>
      <c r="E103" s="507">
        <f>SUMIFS('Inst. by Framework &amp; Suppliers'!F$2:F$5720,'Inst. by Framework &amp; Suppliers'!$C$2:$C$5720,'Institution by Supplier Totals'!$A$2:$A$5067,'Inst. by Framework &amp; Suppliers'!$A$2:$A$5720,'Institution by Supplier Totals'!$B103)</f>
        <v>0</v>
      </c>
      <c r="F103" s="882">
        <f>SUMIFS('Inst. by Framework &amp; Suppliers'!G$2:G$5720,'Inst. by Framework &amp; Suppliers'!$C$2:$C$5720,'Institution by Supplier Totals'!$A$2:$A$5067,'Inst. by Framework &amp; Suppliers'!$A$2:$A$5720,'Institution by Supplier Totals'!$B103)</f>
        <v>0</v>
      </c>
      <c r="G103" s="1444">
        <f>SUMIFS('Inst. by Framework &amp; Suppliers'!H$2:H$5720,'Inst. by Framework &amp; Suppliers'!$C$2:$C$5720,'Institution by Supplier Totals'!$A$2:$A$5067,'Inst. by Framework &amp; Suppliers'!$A$2:$A$5720,'Institution by Supplier Totals'!$B103)</f>
        <v>0</v>
      </c>
      <c r="H103" s="1445">
        <f>SUMIFS('Inst. by Framework &amp; Suppliers'!I$2:I$5720,'Inst. by Framework &amp; Suppliers'!$C$2:$C$5720,'Institution by Supplier Totals'!$A$2:$A$5067,'Inst. by Framework &amp; Suppliers'!$A$2:$A$5720,'Institution by Supplier Totals'!$B103)</f>
        <v>0</v>
      </c>
      <c r="I103" s="24">
        <f>SUMIFS('Inst. by Framework &amp; Suppliers'!$J$2:$J$5720,'Inst. by Framework &amp; Suppliers'!$C$2:$C$5720,'Institution by Supplier Totals'!$A$2:$A$5067,'Inst. by Framework &amp; Suppliers'!$A$2:$A$5720,'Institution by Supplier Totals'!$B103)</f>
        <v>0</v>
      </c>
      <c r="J103" s="93">
        <f>SUMIFS('Inst. by Framework &amp; Suppliers'!$K$2:$K$5720,'Inst. by Framework &amp; Suppliers'!$C$2:$C$5720,'Institution by Supplier Totals'!$A$2:$A$5067,'Inst. by Framework &amp; Suppliers'!$A$2:$A$5720,'Institution by Supplier Totals'!$B103)</f>
        <v>0</v>
      </c>
    </row>
    <row r="104" spans="1:10" x14ac:dyDescent="0.2">
      <c r="A104" s="15" t="s">
        <v>242</v>
      </c>
      <c r="B104" s="13" t="s">
        <v>146</v>
      </c>
      <c r="C104" s="506">
        <f>SUMIFS('Inst. by Framework &amp; Suppliers'!$D$2:$D$5720,'Inst. by Framework &amp; Suppliers'!$C$2:$C$5720,$A104,'Inst. by Framework &amp; Suppliers'!$A$2:$A$5720,$B104)</f>
        <v>1978.5</v>
      </c>
      <c r="D104" s="507">
        <f>SUMIFS('Inst. by Framework &amp; Suppliers'!$E$2:$E$5720,'Inst. by Framework &amp; Suppliers'!$C$2:$C$5720,$A104,'Inst. by Framework &amp; Suppliers'!$A$2:$A$5720,$B104)</f>
        <v>915.55</v>
      </c>
      <c r="E104" s="507">
        <f>SUMIFS('Inst. by Framework &amp; Suppliers'!F$2:F$5720,'Inst. by Framework &amp; Suppliers'!$C$2:$C$5720,'Institution by Supplier Totals'!$A$2:$A$5067,'Inst. by Framework &amp; Suppliers'!$A$2:$A$5720,'Institution by Supplier Totals'!$B104)</f>
        <v>0</v>
      </c>
      <c r="F104" s="882">
        <f>SUMIFS('Inst. by Framework &amp; Suppliers'!G$2:G$5720,'Inst. by Framework &amp; Suppliers'!$C$2:$C$5720,'Institution by Supplier Totals'!$A$2:$A$5067,'Inst. by Framework &amp; Suppliers'!$A$2:$A$5720,'Institution by Supplier Totals'!$B104)</f>
        <v>0</v>
      </c>
      <c r="G104" s="1444">
        <f>SUMIFS('Inst. by Framework &amp; Suppliers'!H$2:H$5720,'Inst. by Framework &amp; Suppliers'!$C$2:$C$5720,'Institution by Supplier Totals'!$A$2:$A$5067,'Inst. by Framework &amp; Suppliers'!$A$2:$A$5720,'Institution by Supplier Totals'!$B104)</f>
        <v>0</v>
      </c>
      <c r="H104" s="1445">
        <f>SUMIFS('Inst. by Framework &amp; Suppliers'!I$2:I$5720,'Inst. by Framework &amp; Suppliers'!$C$2:$C$5720,'Institution by Supplier Totals'!$A$2:$A$5067,'Inst. by Framework &amp; Suppliers'!$A$2:$A$5720,'Institution by Supplier Totals'!$B104)</f>
        <v>0</v>
      </c>
      <c r="I104" s="24">
        <f>SUMIFS('Inst. by Framework &amp; Suppliers'!$J$2:$J$5720,'Inst. by Framework &amp; Suppliers'!$C$2:$C$5720,'Institution by Supplier Totals'!$A$2:$A$5067,'Inst. by Framework &amp; Suppliers'!$A$2:$A$5720,'Institution by Supplier Totals'!$B104)</f>
        <v>0</v>
      </c>
      <c r="J104" s="93">
        <f>SUMIFS('Inst. by Framework &amp; Suppliers'!$K$2:$K$5720,'Inst. by Framework &amp; Suppliers'!$C$2:$C$5720,'Institution by Supplier Totals'!$A$2:$A$5067,'Inst. by Framework &amp; Suppliers'!$A$2:$A$5720,'Institution by Supplier Totals'!$B104)</f>
        <v>0</v>
      </c>
    </row>
    <row r="105" spans="1:10" x14ac:dyDescent="0.2">
      <c r="A105" s="15" t="s">
        <v>242</v>
      </c>
      <c r="B105" s="13" t="s">
        <v>147</v>
      </c>
      <c r="C105" s="506">
        <f>SUMIFS('Inst. by Framework &amp; Suppliers'!$D$2:$D$5720,'Inst. by Framework &amp; Suppliers'!$C$2:$C$5720,$A105,'Inst. by Framework &amp; Suppliers'!$A$2:$A$5720,$B105)</f>
        <v>410.28</v>
      </c>
      <c r="D105" s="507">
        <f>SUMIFS('Inst. by Framework &amp; Suppliers'!$E$2:$E$5720,'Inst. by Framework &amp; Suppliers'!$C$2:$C$5720,$A105,'Inst. by Framework &amp; Suppliers'!$A$2:$A$5720,$B105)</f>
        <v>0</v>
      </c>
      <c r="E105" s="507">
        <f>SUMIFS('Inst. by Framework &amp; Suppliers'!F$2:F$5720,'Inst. by Framework &amp; Suppliers'!$C$2:$C$5720,'Institution by Supplier Totals'!$A$2:$A$5067,'Inst. by Framework &amp; Suppliers'!$A$2:$A$5720,'Institution by Supplier Totals'!$B105)</f>
        <v>0</v>
      </c>
      <c r="F105" s="882">
        <f>SUMIFS('Inst. by Framework &amp; Suppliers'!G$2:G$5720,'Inst. by Framework &amp; Suppliers'!$C$2:$C$5720,'Institution by Supplier Totals'!$A$2:$A$5067,'Inst. by Framework &amp; Suppliers'!$A$2:$A$5720,'Institution by Supplier Totals'!$B105)</f>
        <v>0</v>
      </c>
      <c r="G105" s="1444">
        <f>SUMIFS('Inst. by Framework &amp; Suppliers'!H$2:H$5720,'Inst. by Framework &amp; Suppliers'!$C$2:$C$5720,'Institution by Supplier Totals'!$A$2:$A$5067,'Inst. by Framework &amp; Suppliers'!$A$2:$A$5720,'Institution by Supplier Totals'!$B105)</f>
        <v>0</v>
      </c>
      <c r="H105" s="1445">
        <f>SUMIFS('Inst. by Framework &amp; Suppliers'!I$2:I$5720,'Inst. by Framework &amp; Suppliers'!$C$2:$C$5720,'Institution by Supplier Totals'!$A$2:$A$5067,'Inst. by Framework &amp; Suppliers'!$A$2:$A$5720,'Institution by Supplier Totals'!$B105)</f>
        <v>0</v>
      </c>
      <c r="I105" s="24">
        <f>SUMIFS('Inst. by Framework &amp; Suppliers'!$J$2:$J$5720,'Inst. by Framework &amp; Suppliers'!$C$2:$C$5720,'Institution by Supplier Totals'!$A$2:$A$5067,'Inst. by Framework &amp; Suppliers'!$A$2:$A$5720,'Institution by Supplier Totals'!$B105)</f>
        <v>0</v>
      </c>
      <c r="J105" s="93">
        <f>SUMIFS('Inst. by Framework &amp; Suppliers'!$K$2:$K$5720,'Inst. by Framework &amp; Suppliers'!$C$2:$C$5720,'Institution by Supplier Totals'!$A$2:$A$5067,'Inst. by Framework &amp; Suppliers'!$A$2:$A$5720,'Institution by Supplier Totals'!$B105)</f>
        <v>0</v>
      </c>
    </row>
    <row r="106" spans="1:10" x14ac:dyDescent="0.2">
      <c r="A106" s="15" t="s">
        <v>36</v>
      </c>
      <c r="B106" s="13" t="s">
        <v>146</v>
      </c>
      <c r="C106" s="506">
        <f>SUMIFS('Inst. by Framework &amp; Suppliers'!$D$2:$D$5720,'Inst. by Framework &amp; Suppliers'!$C$2:$C$5720,$A106,'Inst. by Framework &amp; Suppliers'!$A$2:$A$5720,$B106)</f>
        <v>3478.9399999999996</v>
      </c>
      <c r="D106" s="507">
        <f>SUMIFS('Inst. by Framework &amp; Suppliers'!$E$2:$E$5720,'Inst. by Framework &amp; Suppliers'!$C$2:$C$5720,$A106,'Inst. by Framework &amp; Suppliers'!$A$2:$A$5720,$B106)</f>
        <v>3318.4799999999996</v>
      </c>
      <c r="E106" s="507">
        <f>SUMIFS('Inst. by Framework &amp; Suppliers'!F$2:F$5720,'Inst. by Framework &amp; Suppliers'!$C$2:$C$5720,'Institution by Supplier Totals'!$A$2:$A$5067,'Inst. by Framework &amp; Suppliers'!$A$2:$A$5720,'Institution by Supplier Totals'!$B106)</f>
        <v>896.52</v>
      </c>
      <c r="F106" s="882">
        <f>SUMIFS('Inst. by Framework &amp; Suppliers'!G$2:G$5720,'Inst. by Framework &amp; Suppliers'!$C$2:$C$5720,'Institution by Supplier Totals'!$A$2:$A$5067,'Inst. by Framework &amp; Suppliers'!$A$2:$A$5720,'Institution by Supplier Totals'!$B106)</f>
        <v>0</v>
      </c>
      <c r="G106" s="1444">
        <f>SUMIFS('Inst. by Framework &amp; Suppliers'!H$2:H$5720,'Inst. by Framework &amp; Suppliers'!$C$2:$C$5720,'Institution by Supplier Totals'!$A$2:$A$5067,'Inst. by Framework &amp; Suppliers'!$A$2:$A$5720,'Institution by Supplier Totals'!$B106)</f>
        <v>0</v>
      </c>
      <c r="H106" s="1445">
        <f>SUMIFS('Inst. by Framework &amp; Suppliers'!I$2:I$5720,'Inst. by Framework &amp; Suppliers'!$C$2:$C$5720,'Institution by Supplier Totals'!$A$2:$A$5067,'Inst. by Framework &amp; Suppliers'!$A$2:$A$5720,'Institution by Supplier Totals'!$B106)</f>
        <v>0</v>
      </c>
      <c r="I106" s="24">
        <f>SUMIFS('Inst. by Framework &amp; Suppliers'!$J$2:$J$5720,'Inst. by Framework &amp; Suppliers'!$C$2:$C$5720,'Institution by Supplier Totals'!$A$2:$A$5067,'Inst. by Framework &amp; Suppliers'!$A$2:$A$5720,'Institution by Supplier Totals'!$B106)</f>
        <v>0</v>
      </c>
      <c r="J106" s="93">
        <f>SUMIFS('Inst. by Framework &amp; Suppliers'!$K$2:$K$5720,'Inst. by Framework &amp; Suppliers'!$C$2:$C$5720,'Institution by Supplier Totals'!$A$2:$A$5067,'Inst. by Framework &amp; Suppliers'!$A$2:$A$5720,'Institution by Supplier Totals'!$B106)</f>
        <v>0</v>
      </c>
    </row>
    <row r="107" spans="1:10" x14ac:dyDescent="0.2">
      <c r="A107" s="15" t="s">
        <v>114</v>
      </c>
      <c r="B107" s="13" t="s">
        <v>147</v>
      </c>
      <c r="C107" s="506">
        <f>SUMIFS('Inst. by Framework &amp; Suppliers'!$D$2:$D$5720,'Inst. by Framework &amp; Suppliers'!$C$2:$C$5720,$A107,'Inst. by Framework &amp; Suppliers'!$A$2:$A$5720,$B107)</f>
        <v>628.13280000000009</v>
      </c>
      <c r="D107" s="507">
        <f>SUMIFS('Inst. by Framework &amp; Suppliers'!$E$2:$E$5720,'Inst. by Framework &amp; Suppliers'!$C$2:$C$5720,$A107,'Inst. by Framework &amp; Suppliers'!$A$2:$A$5720,$B107)</f>
        <v>296.54520000000002</v>
      </c>
      <c r="E107" s="507">
        <f>SUMIFS('Inst. by Framework &amp; Suppliers'!F$2:F$5720,'Inst. by Framework &amp; Suppliers'!$C$2:$C$5720,'Institution by Supplier Totals'!$A$2:$A$5067,'Inst. by Framework &amp; Suppliers'!$A$2:$A$5720,'Institution by Supplier Totals'!$B107)</f>
        <v>8521.3101999999999</v>
      </c>
      <c r="F107" s="882">
        <f>SUMIFS('Inst. by Framework &amp; Suppliers'!G$2:G$5720,'Inst. by Framework &amp; Suppliers'!$C$2:$C$5720,'Institution by Supplier Totals'!$A$2:$A$5067,'Inst. by Framework &amp; Suppliers'!$A$2:$A$5720,'Institution by Supplier Totals'!$B107)</f>
        <v>4996.7</v>
      </c>
      <c r="G107" s="1444">
        <f>SUMIFS('Inst. by Framework &amp; Suppliers'!H$2:H$5720,'Inst. by Framework &amp; Suppliers'!$C$2:$C$5720,'Institution by Supplier Totals'!$A$2:$A$5067,'Inst. by Framework &amp; Suppliers'!$A$2:$A$5720,'Institution by Supplier Totals'!$B107)</f>
        <v>0</v>
      </c>
      <c r="H107" s="1445">
        <f>SUMIFS('Inst. by Framework &amp; Suppliers'!I$2:I$5720,'Inst. by Framework &amp; Suppliers'!$C$2:$C$5720,'Institution by Supplier Totals'!$A$2:$A$5067,'Inst. by Framework &amp; Suppliers'!$A$2:$A$5720,'Institution by Supplier Totals'!$B107)</f>
        <v>0</v>
      </c>
      <c r="I107" s="24">
        <f>SUMIFS('Inst. by Framework &amp; Suppliers'!$J$2:$J$5720,'Inst. by Framework &amp; Suppliers'!$C$2:$C$5720,'Institution by Supplier Totals'!$A$2:$A$5067,'Inst. by Framework &amp; Suppliers'!$A$2:$A$5720,'Institution by Supplier Totals'!$B107)</f>
        <v>0</v>
      </c>
      <c r="J107" s="93">
        <f>SUMIFS('Inst. by Framework &amp; Suppliers'!$K$2:$K$5720,'Inst. by Framework &amp; Suppliers'!$C$2:$C$5720,'Institution by Supplier Totals'!$A$2:$A$5067,'Inst. by Framework &amp; Suppliers'!$A$2:$A$5720,'Institution by Supplier Totals'!$B107)</f>
        <v>0</v>
      </c>
    </row>
    <row r="108" spans="1:10" x14ac:dyDescent="0.2">
      <c r="A108" s="15" t="s">
        <v>11</v>
      </c>
      <c r="B108" s="13" t="s">
        <v>158</v>
      </c>
      <c r="C108" s="506">
        <f>SUMIFS('Inst. by Framework &amp; Suppliers'!$D$2:$D$5720,'Inst. by Framework &amp; Suppliers'!$C$2:$C$5720,$A108,'Inst. by Framework &amp; Suppliers'!$A$2:$A$5720,$B108)</f>
        <v>53741.200000000004</v>
      </c>
      <c r="D108" s="507">
        <f>SUMIFS('Inst. by Framework &amp; Suppliers'!$E$2:$E$5720,'Inst. by Framework &amp; Suppliers'!$C$2:$C$5720,$A108,'Inst. by Framework &amp; Suppliers'!$A$2:$A$5720,$B108)</f>
        <v>42249.409999999996</v>
      </c>
      <c r="E108" s="507">
        <f>SUMIFS('Inst. by Framework &amp; Suppliers'!F$2:F$5720,'Inst. by Framework &amp; Suppliers'!$C$2:$C$5720,'Institution by Supplier Totals'!$A$2:$A$5067,'Inst. by Framework &amp; Suppliers'!$A$2:$A$5720,'Institution by Supplier Totals'!$B108)</f>
        <v>12352.25</v>
      </c>
      <c r="F108" s="882">
        <f>SUMIFS('Inst. by Framework &amp; Suppliers'!G$2:G$5720,'Inst. by Framework &amp; Suppliers'!$C$2:$C$5720,'Institution by Supplier Totals'!$A$2:$A$5067,'Inst. by Framework &amp; Suppliers'!$A$2:$A$5720,'Institution by Supplier Totals'!$B108)</f>
        <v>0</v>
      </c>
      <c r="G108" s="1444">
        <f>SUMIFS('Inst. by Framework &amp; Suppliers'!H$2:H$5720,'Inst. by Framework &amp; Suppliers'!$C$2:$C$5720,'Institution by Supplier Totals'!$A$2:$A$5067,'Inst. by Framework &amp; Suppliers'!$A$2:$A$5720,'Institution by Supplier Totals'!$B108)</f>
        <v>0</v>
      </c>
      <c r="H108" s="1445">
        <f>SUMIFS('Inst. by Framework &amp; Suppliers'!I$2:I$5720,'Inst. by Framework &amp; Suppliers'!$C$2:$C$5720,'Institution by Supplier Totals'!$A$2:$A$5067,'Inst. by Framework &amp; Suppliers'!$A$2:$A$5720,'Institution by Supplier Totals'!$B108)</f>
        <v>0</v>
      </c>
      <c r="I108" s="24">
        <f>SUMIFS('Inst. by Framework &amp; Suppliers'!$J$2:$J$5720,'Inst. by Framework &amp; Suppliers'!$C$2:$C$5720,'Institution by Supplier Totals'!$A$2:$A$5067,'Inst. by Framework &amp; Suppliers'!$A$2:$A$5720,'Institution by Supplier Totals'!$B108)</f>
        <v>0</v>
      </c>
      <c r="J108" s="93">
        <f>SUMIFS('Inst. by Framework &amp; Suppliers'!$K$2:$K$5720,'Inst. by Framework &amp; Suppliers'!$C$2:$C$5720,'Institution by Supplier Totals'!$A$2:$A$5067,'Inst. by Framework &amp; Suppliers'!$A$2:$A$5720,'Institution by Supplier Totals'!$B108)</f>
        <v>0</v>
      </c>
    </row>
    <row r="109" spans="1:10" x14ac:dyDescent="0.2">
      <c r="A109" s="15" t="s">
        <v>11</v>
      </c>
      <c r="B109" s="13" t="s">
        <v>126</v>
      </c>
      <c r="C109" s="506">
        <f>SUMIFS('Inst. by Framework &amp; Suppliers'!$D$2:$D$5720,'Inst. by Framework &amp; Suppliers'!$C$2:$C$5720,$A109,'Inst. by Framework &amp; Suppliers'!$A$2:$A$5720,$B109)</f>
        <v>0</v>
      </c>
      <c r="D109" s="507">
        <f>SUMIFS('Inst. by Framework &amp; Suppliers'!$E$2:$E$5720,'Inst. by Framework &amp; Suppliers'!$C$2:$C$5720,$A109,'Inst. by Framework &amp; Suppliers'!$A$2:$A$5720,$B109)</f>
        <v>0</v>
      </c>
      <c r="E109" s="507">
        <f>SUMIFS('Inst. by Framework &amp; Suppliers'!F$2:F$5720,'Inst. by Framework &amp; Suppliers'!$C$2:$C$5720,'Institution by Supplier Totals'!$A$2:$A$5067,'Inst. by Framework &amp; Suppliers'!$A$2:$A$5720,'Institution by Supplier Totals'!$B109)</f>
        <v>0</v>
      </c>
      <c r="F109" s="882">
        <f>SUMIFS('Inst. by Framework &amp; Suppliers'!G$2:G$5720,'Inst. by Framework &amp; Suppliers'!$C$2:$C$5720,'Institution by Supplier Totals'!$A$2:$A$5067,'Inst. by Framework &amp; Suppliers'!$A$2:$A$5720,'Institution by Supplier Totals'!$B109)</f>
        <v>1352.67</v>
      </c>
      <c r="G109" s="1444">
        <f>SUMIFS('Inst. by Framework &amp; Suppliers'!H$2:H$5720,'Inst. by Framework &amp; Suppliers'!$C$2:$C$5720,'Institution by Supplier Totals'!$A$2:$A$5067,'Inst. by Framework &amp; Suppliers'!$A$2:$A$5720,'Institution by Supplier Totals'!$B109)</f>
        <v>0</v>
      </c>
      <c r="H109" s="1445">
        <f>SUMIFS('Inst. by Framework &amp; Suppliers'!I$2:I$5720,'Inst. by Framework &amp; Suppliers'!$C$2:$C$5720,'Institution by Supplier Totals'!$A$2:$A$5067,'Inst. by Framework &amp; Suppliers'!$A$2:$A$5720,'Institution by Supplier Totals'!$B109)</f>
        <v>0</v>
      </c>
      <c r="I109" s="24">
        <f>SUMIFS('Inst. by Framework &amp; Suppliers'!$J$2:$J$5720,'Inst. by Framework &amp; Suppliers'!$C$2:$C$5720,'Institution by Supplier Totals'!$A$2:$A$5067,'Inst. by Framework &amp; Suppliers'!$A$2:$A$5720,'Institution by Supplier Totals'!$B109)</f>
        <v>0</v>
      </c>
      <c r="J109" s="93">
        <f>SUMIFS('Inst. by Framework &amp; Suppliers'!$K$2:$K$5720,'Inst. by Framework &amp; Suppliers'!$C$2:$C$5720,'Institution by Supplier Totals'!$A$2:$A$5067,'Inst. by Framework &amp; Suppliers'!$A$2:$A$5720,'Institution by Supplier Totals'!$B109)</f>
        <v>0</v>
      </c>
    </row>
    <row r="110" spans="1:10" x14ac:dyDescent="0.2">
      <c r="A110" s="15" t="s">
        <v>11</v>
      </c>
      <c r="B110" s="13" t="s">
        <v>161</v>
      </c>
      <c r="C110" s="506">
        <f>SUMIFS('Inst. by Framework &amp; Suppliers'!$D$2:$D$5720,'Inst. by Framework &amp; Suppliers'!$C$2:$C$5720,$A110,'Inst. by Framework &amp; Suppliers'!$A$2:$A$5720,$B110)</f>
        <v>1577.8</v>
      </c>
      <c r="D110" s="507">
        <f>SUMIFS('Inst. by Framework &amp; Suppliers'!$E$2:$E$5720,'Inst. by Framework &amp; Suppliers'!$C$2:$C$5720,$A110,'Inst. by Framework &amp; Suppliers'!$A$2:$A$5720,$B110)</f>
        <v>1683.9499999999998</v>
      </c>
      <c r="E110" s="507">
        <f>SUMIFS('Inst. by Framework &amp; Suppliers'!F$2:F$5720,'Inst. by Framework &amp; Suppliers'!$C$2:$C$5720,'Institution by Supplier Totals'!$A$2:$A$5067,'Inst. by Framework &amp; Suppliers'!$A$2:$A$5720,'Institution by Supplier Totals'!$B110)</f>
        <v>0</v>
      </c>
      <c r="F110" s="882">
        <f>SUMIFS('Inst. by Framework &amp; Suppliers'!G$2:G$5720,'Inst. by Framework &amp; Suppliers'!$C$2:$C$5720,'Institution by Supplier Totals'!$A$2:$A$5067,'Inst. by Framework &amp; Suppliers'!$A$2:$A$5720,'Institution by Supplier Totals'!$B110)</f>
        <v>0</v>
      </c>
      <c r="G110" s="1444">
        <f>SUMIFS('Inst. by Framework &amp; Suppliers'!H$2:H$5720,'Inst. by Framework &amp; Suppliers'!$C$2:$C$5720,'Institution by Supplier Totals'!$A$2:$A$5067,'Inst. by Framework &amp; Suppliers'!$A$2:$A$5720,'Institution by Supplier Totals'!$B110)</f>
        <v>0</v>
      </c>
      <c r="H110" s="1445">
        <f>SUMIFS('Inst. by Framework &amp; Suppliers'!I$2:I$5720,'Inst. by Framework &amp; Suppliers'!$C$2:$C$5720,'Institution by Supplier Totals'!$A$2:$A$5067,'Inst. by Framework &amp; Suppliers'!$A$2:$A$5720,'Institution by Supplier Totals'!$B110)</f>
        <v>0</v>
      </c>
      <c r="I110" s="24">
        <f>SUMIFS('Inst. by Framework &amp; Suppliers'!$J$2:$J$5720,'Inst. by Framework &amp; Suppliers'!$C$2:$C$5720,'Institution by Supplier Totals'!$A$2:$A$5067,'Inst. by Framework &amp; Suppliers'!$A$2:$A$5720,'Institution by Supplier Totals'!$B110)</f>
        <v>0</v>
      </c>
      <c r="J110" s="93">
        <f>SUMIFS('Inst. by Framework &amp; Suppliers'!$K$2:$K$5720,'Inst. by Framework &amp; Suppliers'!$C$2:$C$5720,'Institution by Supplier Totals'!$A$2:$A$5067,'Inst. by Framework &amp; Suppliers'!$A$2:$A$5720,'Institution by Supplier Totals'!$B110)</f>
        <v>0</v>
      </c>
    </row>
    <row r="111" spans="1:10" x14ac:dyDescent="0.2">
      <c r="A111" s="15" t="s">
        <v>11</v>
      </c>
      <c r="B111" s="13" t="s">
        <v>252</v>
      </c>
      <c r="C111" s="506">
        <f>SUMIFS('Inst. by Framework &amp; Suppliers'!$D$2:$D$5720,'Inst. by Framework &amp; Suppliers'!$C$2:$C$5720,$A111,'Inst. by Framework &amp; Suppliers'!$A$2:$A$5720,$B111)</f>
        <v>0</v>
      </c>
      <c r="D111" s="507">
        <f>SUMIFS('Inst. by Framework &amp; Suppliers'!$E$2:$E$5720,'Inst. by Framework &amp; Suppliers'!$C$2:$C$5720,$A111,'Inst. by Framework &amp; Suppliers'!$A$2:$A$5720,$B111)</f>
        <v>0</v>
      </c>
      <c r="E111" s="507">
        <f>SUMIFS('Inst. by Framework &amp; Suppliers'!F$2:F$5720,'Inst. by Framework &amp; Suppliers'!$C$2:$C$5720,'Institution by Supplier Totals'!$A$2:$A$5067,'Inst. by Framework &amp; Suppliers'!$A$2:$A$5720,'Institution by Supplier Totals'!$B111)</f>
        <v>0</v>
      </c>
      <c r="F111" s="882">
        <f>SUMIFS('Inst. by Framework &amp; Suppliers'!G$2:G$5720,'Inst. by Framework &amp; Suppliers'!$C$2:$C$5720,'Institution by Supplier Totals'!$A$2:$A$5067,'Inst. by Framework &amp; Suppliers'!$A$2:$A$5720,'Institution by Supplier Totals'!$B111)</f>
        <v>0</v>
      </c>
      <c r="G111" s="1444">
        <f>SUMIFS('Inst. by Framework &amp; Suppliers'!H$2:H$5720,'Inst. by Framework &amp; Suppliers'!$C$2:$C$5720,'Institution by Supplier Totals'!$A$2:$A$5067,'Inst. by Framework &amp; Suppliers'!$A$2:$A$5720,'Institution by Supplier Totals'!$B111)</f>
        <v>519.65</v>
      </c>
      <c r="H111" s="1445">
        <f>SUMIFS('Inst. by Framework &amp; Suppliers'!I$2:I$5720,'Inst. by Framework &amp; Suppliers'!$C$2:$C$5720,'Institution by Supplier Totals'!$A$2:$A$5067,'Inst. by Framework &amp; Suppliers'!$A$2:$A$5720,'Institution by Supplier Totals'!$B111)</f>
        <v>0</v>
      </c>
      <c r="I111" s="24">
        <f>SUMIFS('Inst. by Framework &amp; Suppliers'!$J$2:$J$5720,'Inst. by Framework &amp; Suppliers'!$C$2:$C$5720,'Institution by Supplier Totals'!$A$2:$A$5067,'Inst. by Framework &amp; Suppliers'!$A$2:$A$5720,'Institution by Supplier Totals'!$B111)</f>
        <v>0</v>
      </c>
      <c r="J111" s="93">
        <f>SUMIFS('Inst. by Framework &amp; Suppliers'!$K$2:$K$5720,'Inst. by Framework &amp; Suppliers'!$C$2:$C$5720,'Institution by Supplier Totals'!$A$2:$A$5067,'Inst. by Framework &amp; Suppliers'!$A$2:$A$5720,'Institution by Supplier Totals'!$B111)</f>
        <v>0</v>
      </c>
    </row>
    <row r="112" spans="1:10" x14ac:dyDescent="0.2">
      <c r="A112" s="15" t="s">
        <v>11</v>
      </c>
      <c r="B112" s="13" t="s">
        <v>159</v>
      </c>
      <c r="C112" s="506">
        <f>SUMIFS('Inst. by Framework &amp; Suppliers'!$D$2:$D$5720,'Inst. by Framework &amp; Suppliers'!$C$2:$C$5720,$A112,'Inst. by Framework &amp; Suppliers'!$A$2:$A$5720,$B112)</f>
        <v>28503.309999999998</v>
      </c>
      <c r="D112" s="507">
        <f>SUMIFS('Inst. by Framework &amp; Suppliers'!$E$2:$E$5720,'Inst. by Framework &amp; Suppliers'!$C$2:$C$5720,$A112,'Inst. by Framework &amp; Suppliers'!$A$2:$A$5720,$B112)</f>
        <v>25058.869999999995</v>
      </c>
      <c r="E112" s="507">
        <f>SUMIFS('Inst. by Framework &amp; Suppliers'!F$2:F$5720,'Inst. by Framework &amp; Suppliers'!$C$2:$C$5720,'Institution by Supplier Totals'!$A$2:$A$5067,'Inst. by Framework &amp; Suppliers'!$A$2:$A$5720,'Institution by Supplier Totals'!$B112)</f>
        <v>28230.870000000003</v>
      </c>
      <c r="F112" s="882">
        <f>SUMIFS('Inst. by Framework &amp; Suppliers'!G$2:G$5720,'Inst. by Framework &amp; Suppliers'!$C$2:$C$5720,'Institution by Supplier Totals'!$A$2:$A$5067,'Inst. by Framework &amp; Suppliers'!$A$2:$A$5720,'Institution by Supplier Totals'!$B112)</f>
        <v>31580.169999999995</v>
      </c>
      <c r="G112" s="1444">
        <f>SUMIFS('Inst. by Framework &amp; Suppliers'!H$2:H$5720,'Inst. by Framework &amp; Suppliers'!$C$2:$C$5720,'Institution by Supplier Totals'!$A$2:$A$5067,'Inst. by Framework &amp; Suppliers'!$A$2:$A$5720,'Institution by Supplier Totals'!$B112)</f>
        <v>29097.61</v>
      </c>
      <c r="H112" s="1445">
        <f>SUMIFS('Inst. by Framework &amp; Suppliers'!I$2:I$5720,'Inst. by Framework &amp; Suppliers'!$C$2:$C$5720,'Institution by Supplier Totals'!$A$2:$A$5067,'Inst. by Framework &amp; Suppliers'!$A$2:$A$5720,'Institution by Supplier Totals'!$B112)</f>
        <v>40296.15</v>
      </c>
      <c r="I112" s="24">
        <f>SUMIFS('Inst. by Framework &amp; Suppliers'!$J$2:$J$5720,'Inst. by Framework &amp; Suppliers'!$C$2:$C$5720,'Institution by Supplier Totals'!$A$2:$A$5067,'Inst. by Framework &amp; Suppliers'!$A$2:$A$5720,'Institution by Supplier Totals'!$B112)</f>
        <v>0</v>
      </c>
      <c r="J112" s="93">
        <f>SUMIFS('Inst. by Framework &amp; Suppliers'!$K$2:$K$5720,'Inst. by Framework &amp; Suppliers'!$C$2:$C$5720,'Institution by Supplier Totals'!$A$2:$A$5067,'Inst. by Framework &amp; Suppliers'!$A$2:$A$5720,'Institution by Supplier Totals'!$B112)</f>
        <v>6677.7099999999991</v>
      </c>
    </row>
    <row r="113" spans="1:10" x14ac:dyDescent="0.2">
      <c r="A113" s="15" t="s">
        <v>11</v>
      </c>
      <c r="B113" s="13" t="s">
        <v>149</v>
      </c>
      <c r="C113" s="506">
        <f>SUMIFS('Inst. by Framework &amp; Suppliers'!$D$2:$D$5720,'Inst. by Framework &amp; Suppliers'!$C$2:$C$5720,$A113,'Inst. by Framework &amp; Suppliers'!$A$2:$A$5720,$B113)</f>
        <v>4540.8500000000004</v>
      </c>
      <c r="D113" s="507">
        <f>SUMIFS('Inst. by Framework &amp; Suppliers'!$E$2:$E$5720,'Inst. by Framework &amp; Suppliers'!$C$2:$C$5720,$A113,'Inst. by Framework &amp; Suppliers'!$A$2:$A$5720,$B113)</f>
        <v>765.95999999999992</v>
      </c>
      <c r="E113" s="507">
        <f>SUMIFS('Inst. by Framework &amp; Suppliers'!F$2:F$5720,'Inst. by Framework &amp; Suppliers'!$C$2:$C$5720,'Institution by Supplier Totals'!$A$2:$A$5067,'Inst. by Framework &amp; Suppliers'!$A$2:$A$5720,'Institution by Supplier Totals'!$B113)</f>
        <v>0</v>
      </c>
      <c r="F113" s="882">
        <f>SUMIFS('Inst. by Framework &amp; Suppliers'!G$2:G$5720,'Inst. by Framework &amp; Suppliers'!$C$2:$C$5720,'Institution by Supplier Totals'!$A$2:$A$5067,'Inst. by Framework &amp; Suppliers'!$A$2:$A$5720,'Institution by Supplier Totals'!$B113)</f>
        <v>0</v>
      </c>
      <c r="G113" s="1444">
        <f>SUMIFS('Inst. by Framework &amp; Suppliers'!H$2:H$5720,'Inst. by Framework &amp; Suppliers'!$C$2:$C$5720,'Institution by Supplier Totals'!$A$2:$A$5067,'Inst. by Framework &amp; Suppliers'!$A$2:$A$5720,'Institution by Supplier Totals'!$B113)</f>
        <v>0</v>
      </c>
      <c r="H113" s="1445">
        <f>SUMIFS('Inst. by Framework &amp; Suppliers'!I$2:I$5720,'Inst. by Framework &amp; Suppliers'!$C$2:$C$5720,'Institution by Supplier Totals'!$A$2:$A$5067,'Inst. by Framework &amp; Suppliers'!$A$2:$A$5720,'Institution by Supplier Totals'!$B113)</f>
        <v>0</v>
      </c>
      <c r="I113" s="24">
        <f>SUMIFS('Inst. by Framework &amp; Suppliers'!$J$2:$J$5720,'Inst. by Framework &amp; Suppliers'!$C$2:$C$5720,'Institution by Supplier Totals'!$A$2:$A$5067,'Inst. by Framework &amp; Suppliers'!$A$2:$A$5720,'Institution by Supplier Totals'!$B113)</f>
        <v>0</v>
      </c>
      <c r="J113" s="93">
        <f>SUMIFS('Inst. by Framework &amp; Suppliers'!$K$2:$K$5720,'Inst. by Framework &amp; Suppliers'!$C$2:$C$5720,'Institution by Supplier Totals'!$A$2:$A$5067,'Inst. by Framework &amp; Suppliers'!$A$2:$A$5720,'Institution by Supplier Totals'!$B113)</f>
        <v>0</v>
      </c>
    </row>
    <row r="114" spans="1:10" x14ac:dyDescent="0.2">
      <c r="A114" s="15" t="s">
        <v>11</v>
      </c>
      <c r="B114" s="13" t="s">
        <v>131</v>
      </c>
      <c r="C114" s="506">
        <f>SUMIFS('Inst. by Framework &amp; Suppliers'!$D$2:$D$5720,'Inst. by Framework &amp; Suppliers'!$C$2:$C$5720,$A114,'Inst. by Framework &amp; Suppliers'!$A$2:$A$5720,$B114)</f>
        <v>66657.62000000001</v>
      </c>
      <c r="D114" s="507">
        <f>SUMIFS('Inst. by Framework &amp; Suppliers'!$E$2:$E$5720,'Inst. by Framework &amp; Suppliers'!$C$2:$C$5720,$A114,'Inst. by Framework &amp; Suppliers'!$A$2:$A$5720,$B114)</f>
        <v>0</v>
      </c>
      <c r="E114" s="507">
        <f>SUMIFS('Inst. by Framework &amp; Suppliers'!F$2:F$5720,'Inst. by Framework &amp; Suppliers'!$C$2:$C$5720,'Institution by Supplier Totals'!$A$2:$A$5067,'Inst. by Framework &amp; Suppliers'!$A$2:$A$5720,'Institution by Supplier Totals'!$B114)</f>
        <v>0</v>
      </c>
      <c r="F114" s="882">
        <f>SUMIFS('Inst. by Framework &amp; Suppliers'!G$2:G$5720,'Inst. by Framework &amp; Suppliers'!$C$2:$C$5720,'Institution by Supplier Totals'!$A$2:$A$5067,'Inst. by Framework &amp; Suppliers'!$A$2:$A$5720,'Institution by Supplier Totals'!$B114)</f>
        <v>0</v>
      </c>
      <c r="G114" s="1444">
        <f>SUMIFS('Inst. by Framework &amp; Suppliers'!H$2:H$5720,'Inst. by Framework &amp; Suppliers'!$C$2:$C$5720,'Institution by Supplier Totals'!$A$2:$A$5067,'Inst. by Framework &amp; Suppliers'!$A$2:$A$5720,'Institution by Supplier Totals'!$B114)</f>
        <v>40.32</v>
      </c>
      <c r="H114" s="1445">
        <f>SUMIFS('Inst. by Framework &amp; Suppliers'!I$2:I$5720,'Inst. by Framework &amp; Suppliers'!$C$2:$C$5720,'Institution by Supplier Totals'!$A$2:$A$5067,'Inst. by Framework &amp; Suppliers'!$A$2:$A$5720,'Institution by Supplier Totals'!$B114)</f>
        <v>0</v>
      </c>
      <c r="I114" s="24">
        <f>SUMIFS('Inst. by Framework &amp; Suppliers'!$J$2:$J$5720,'Inst. by Framework &amp; Suppliers'!$C$2:$C$5720,'Institution by Supplier Totals'!$A$2:$A$5067,'Inst. by Framework &amp; Suppliers'!$A$2:$A$5720,'Institution by Supplier Totals'!$B114)</f>
        <v>0</v>
      </c>
      <c r="J114" s="93">
        <f>SUMIFS('Inst. by Framework &amp; Suppliers'!$K$2:$K$5720,'Inst. by Framework &amp; Suppliers'!$C$2:$C$5720,'Institution by Supplier Totals'!$A$2:$A$5067,'Inst. by Framework &amp; Suppliers'!$A$2:$A$5720,'Institution by Supplier Totals'!$B114)</f>
        <v>0</v>
      </c>
    </row>
    <row r="115" spans="1:10" x14ac:dyDescent="0.2">
      <c r="A115" s="15" t="s">
        <v>11</v>
      </c>
      <c r="B115" s="13" t="s">
        <v>132</v>
      </c>
      <c r="C115" s="506">
        <f>SUMIFS('Inst. by Framework &amp; Suppliers'!$D$2:$D$5720,'Inst. by Framework &amp; Suppliers'!$C$2:$C$5720,$A115,'Inst. by Framework &amp; Suppliers'!$A$2:$A$5720,$B115)</f>
        <v>876.85</v>
      </c>
      <c r="D115" s="507">
        <f>SUMIFS('Inst. by Framework &amp; Suppliers'!$E$2:$E$5720,'Inst. by Framework &amp; Suppliers'!$C$2:$C$5720,$A115,'Inst. by Framework &amp; Suppliers'!$A$2:$A$5720,$B115)</f>
        <v>0</v>
      </c>
      <c r="E115" s="507">
        <f>SUMIFS('Inst. by Framework &amp; Suppliers'!F$2:F$5720,'Inst. by Framework &amp; Suppliers'!$C$2:$C$5720,'Institution by Supplier Totals'!$A$2:$A$5067,'Inst. by Framework &amp; Suppliers'!$A$2:$A$5720,'Institution by Supplier Totals'!$B115)</f>
        <v>0</v>
      </c>
      <c r="F115" s="882">
        <f>SUMIFS('Inst. by Framework &amp; Suppliers'!G$2:G$5720,'Inst. by Framework &amp; Suppliers'!$C$2:$C$5720,'Institution by Supplier Totals'!$A$2:$A$5067,'Inst. by Framework &amp; Suppliers'!$A$2:$A$5720,'Institution by Supplier Totals'!$B115)</f>
        <v>0</v>
      </c>
      <c r="G115" s="1444">
        <f>SUMIFS('Inst. by Framework &amp; Suppliers'!H$2:H$5720,'Inst. by Framework &amp; Suppliers'!$C$2:$C$5720,'Institution by Supplier Totals'!$A$2:$A$5067,'Inst. by Framework &amp; Suppliers'!$A$2:$A$5720,'Institution by Supplier Totals'!$B115)</f>
        <v>0</v>
      </c>
      <c r="H115" s="1445">
        <f>SUMIFS('Inst. by Framework &amp; Suppliers'!I$2:I$5720,'Inst. by Framework &amp; Suppliers'!$C$2:$C$5720,'Institution by Supplier Totals'!$A$2:$A$5067,'Inst. by Framework &amp; Suppliers'!$A$2:$A$5720,'Institution by Supplier Totals'!$B115)</f>
        <v>0</v>
      </c>
      <c r="I115" s="24">
        <f>SUMIFS('Inst. by Framework &amp; Suppliers'!$J$2:$J$5720,'Inst. by Framework &amp; Suppliers'!$C$2:$C$5720,'Institution by Supplier Totals'!$A$2:$A$5067,'Inst. by Framework &amp; Suppliers'!$A$2:$A$5720,'Institution by Supplier Totals'!$B115)</f>
        <v>0</v>
      </c>
      <c r="J115" s="93">
        <f>SUMIFS('Inst. by Framework &amp; Suppliers'!$K$2:$K$5720,'Inst. by Framework &amp; Suppliers'!$C$2:$C$5720,'Institution by Supplier Totals'!$A$2:$A$5067,'Inst. by Framework &amp; Suppliers'!$A$2:$A$5720,'Institution by Supplier Totals'!$B115)</f>
        <v>0</v>
      </c>
    </row>
    <row r="116" spans="1:10" x14ac:dyDescent="0.2">
      <c r="A116" s="15" t="s">
        <v>11</v>
      </c>
      <c r="B116" s="13" t="s">
        <v>134</v>
      </c>
      <c r="C116" s="506">
        <f>SUMIFS('Inst. by Framework &amp; Suppliers'!$D$2:$D$5720,'Inst. by Framework &amp; Suppliers'!$C$2:$C$5720,$A116,'Inst. by Framework &amp; Suppliers'!$A$2:$A$5720,$B116)</f>
        <v>71064.800000000003</v>
      </c>
      <c r="D116" s="507">
        <f>SUMIFS('Inst. by Framework &amp; Suppliers'!$E$2:$E$5720,'Inst. by Framework &amp; Suppliers'!$C$2:$C$5720,$A116,'Inst. by Framework &amp; Suppliers'!$A$2:$A$5720,$B116)</f>
        <v>35224.01</v>
      </c>
      <c r="E116" s="507">
        <f>SUMIFS('Inst. by Framework &amp; Suppliers'!F$2:F$5720,'Inst. by Framework &amp; Suppliers'!$C$2:$C$5720,'Institution by Supplier Totals'!$A$2:$A$5067,'Inst. by Framework &amp; Suppliers'!$A$2:$A$5720,'Institution by Supplier Totals'!$B116)</f>
        <v>24178.15</v>
      </c>
      <c r="F116" s="882">
        <f>SUMIFS('Inst. by Framework &amp; Suppliers'!G$2:G$5720,'Inst. by Framework &amp; Suppliers'!$C$2:$C$5720,'Institution by Supplier Totals'!$A$2:$A$5067,'Inst. by Framework &amp; Suppliers'!$A$2:$A$5720,'Institution by Supplier Totals'!$B116)</f>
        <v>20226.170000000002</v>
      </c>
      <c r="G116" s="1444">
        <f>SUMIFS('Inst. by Framework &amp; Suppliers'!H$2:H$5720,'Inst. by Framework &amp; Suppliers'!$C$2:$C$5720,'Institution by Supplier Totals'!$A$2:$A$5067,'Inst. by Framework &amp; Suppliers'!$A$2:$A$5720,'Institution by Supplier Totals'!$B116)</f>
        <v>14905.400000000001</v>
      </c>
      <c r="H116" s="1445">
        <f>SUMIFS('Inst. by Framework &amp; Suppliers'!I$2:I$5720,'Inst. by Framework &amp; Suppliers'!$C$2:$C$5720,'Institution by Supplier Totals'!$A$2:$A$5067,'Inst. by Framework &amp; Suppliers'!$A$2:$A$5720,'Institution by Supplier Totals'!$B116)</f>
        <v>5185.5100000000011</v>
      </c>
      <c r="I116" s="24">
        <f>SUMIFS('Inst. by Framework &amp; Suppliers'!$J$2:$J$5720,'Inst. by Framework &amp; Suppliers'!$C$2:$C$5720,'Institution by Supplier Totals'!$A$2:$A$5067,'Inst. by Framework &amp; Suppliers'!$A$2:$A$5720,'Institution by Supplier Totals'!$B116)</f>
        <v>0</v>
      </c>
      <c r="J116" s="93">
        <f>SUMIFS('Inst. by Framework &amp; Suppliers'!$K$2:$K$5720,'Inst. by Framework &amp; Suppliers'!$C$2:$C$5720,'Institution by Supplier Totals'!$A$2:$A$5067,'Inst. by Framework &amp; Suppliers'!$A$2:$A$5720,'Institution by Supplier Totals'!$B116)</f>
        <v>472.46000000000004</v>
      </c>
    </row>
    <row r="117" spans="1:10" x14ac:dyDescent="0.2">
      <c r="A117" s="15" t="s">
        <v>11</v>
      </c>
      <c r="B117" s="548" t="s">
        <v>135</v>
      </c>
      <c r="C117" s="506">
        <f>SUMIFS('Inst. by Framework &amp; Suppliers'!$D$2:$D$5720,'Inst. by Framework &amp; Suppliers'!$C$2:$C$5720,$A117,'Inst. by Framework &amp; Suppliers'!$A$2:$A$5720,$B117)</f>
        <v>4190.3099999999995</v>
      </c>
      <c r="D117" s="507">
        <f>SUMIFS('Inst. by Framework &amp; Suppliers'!$E$2:$E$5720,'Inst. by Framework &amp; Suppliers'!$C$2:$C$5720,$A117,'Inst. by Framework &amp; Suppliers'!$A$2:$A$5720,$B117)</f>
        <v>2587.71</v>
      </c>
      <c r="E117" s="507">
        <f>SUMIFS('Inst. by Framework &amp; Suppliers'!F$2:F$5720,'Inst. by Framework &amp; Suppliers'!$C$2:$C$5720,'Institution by Supplier Totals'!$A$2:$A$5067,'Inst. by Framework &amp; Suppliers'!$A$2:$A$5720,'Institution by Supplier Totals'!$B117)</f>
        <v>0</v>
      </c>
      <c r="F117" s="882">
        <f>SUMIFS('Inst. by Framework &amp; Suppliers'!G$2:G$5720,'Inst. by Framework &amp; Suppliers'!$C$2:$C$5720,'Institution by Supplier Totals'!$A$2:$A$5067,'Inst. by Framework &amp; Suppliers'!$A$2:$A$5720,'Institution by Supplier Totals'!$B117)</f>
        <v>0</v>
      </c>
      <c r="G117" s="1444">
        <f>SUMIFS('Inst. by Framework &amp; Suppliers'!H$2:H$5720,'Inst. by Framework &amp; Suppliers'!$C$2:$C$5720,'Institution by Supplier Totals'!$A$2:$A$5067,'Inst. by Framework &amp; Suppliers'!$A$2:$A$5720,'Institution by Supplier Totals'!$B117)</f>
        <v>0</v>
      </c>
      <c r="H117" s="1445">
        <f>SUMIFS('Inst. by Framework &amp; Suppliers'!I$2:I$5720,'Inst. by Framework &amp; Suppliers'!$C$2:$C$5720,'Institution by Supplier Totals'!$A$2:$A$5067,'Inst. by Framework &amp; Suppliers'!$A$2:$A$5720,'Institution by Supplier Totals'!$B117)</f>
        <v>0</v>
      </c>
      <c r="I117" s="24">
        <f>SUMIFS('Inst. by Framework &amp; Suppliers'!$J$2:$J$5720,'Inst. by Framework &amp; Suppliers'!$C$2:$C$5720,'Institution by Supplier Totals'!$A$2:$A$5067,'Inst. by Framework &amp; Suppliers'!$A$2:$A$5720,'Institution by Supplier Totals'!$B117)</f>
        <v>0</v>
      </c>
      <c r="J117" s="93">
        <f>SUMIFS('Inst. by Framework &amp; Suppliers'!$K$2:$K$5720,'Inst. by Framework &amp; Suppliers'!$C$2:$C$5720,'Institution by Supplier Totals'!$A$2:$A$5067,'Inst. by Framework &amp; Suppliers'!$A$2:$A$5720,'Institution by Supplier Totals'!$B117)</f>
        <v>0</v>
      </c>
    </row>
    <row r="118" spans="1:10" x14ac:dyDescent="0.2">
      <c r="A118" s="15" t="s">
        <v>11</v>
      </c>
      <c r="B118" s="13" t="s">
        <v>136</v>
      </c>
      <c r="C118" s="506">
        <f>SUMIFS('Inst. by Framework &amp; Suppliers'!$D$2:$D$5720,'Inst. by Framework &amp; Suppliers'!$C$2:$C$5720,$A118,'Inst. by Framework &amp; Suppliers'!$A$2:$A$5720,$B118)</f>
        <v>10000.83</v>
      </c>
      <c r="D118" s="507">
        <f>SUMIFS('Inst. by Framework &amp; Suppliers'!$E$2:$E$5720,'Inst. by Framework &amp; Suppliers'!$C$2:$C$5720,$A118,'Inst. by Framework &amp; Suppliers'!$A$2:$A$5720,$B118)</f>
        <v>6361.119999999999</v>
      </c>
      <c r="E118" s="507">
        <f>SUMIFS('Inst. by Framework &amp; Suppliers'!F$2:F$5720,'Inst. by Framework &amp; Suppliers'!$C$2:$C$5720,'Institution by Supplier Totals'!$A$2:$A$5067,'Inst. by Framework &amp; Suppliers'!$A$2:$A$5720,'Institution by Supplier Totals'!$B118)</f>
        <v>0</v>
      </c>
      <c r="F118" s="882">
        <f>SUMIFS('Inst. by Framework &amp; Suppliers'!G$2:G$5720,'Inst. by Framework &amp; Suppliers'!$C$2:$C$5720,'Institution by Supplier Totals'!$A$2:$A$5067,'Inst. by Framework &amp; Suppliers'!$A$2:$A$5720,'Institution by Supplier Totals'!$B118)</f>
        <v>0</v>
      </c>
      <c r="G118" s="1444">
        <f>SUMIFS('Inst. by Framework &amp; Suppliers'!H$2:H$5720,'Inst. by Framework &amp; Suppliers'!$C$2:$C$5720,'Institution by Supplier Totals'!$A$2:$A$5067,'Inst. by Framework &amp; Suppliers'!$A$2:$A$5720,'Institution by Supplier Totals'!$B118)</f>
        <v>0</v>
      </c>
      <c r="H118" s="1445">
        <f>SUMIFS('Inst. by Framework &amp; Suppliers'!I$2:I$5720,'Inst. by Framework &amp; Suppliers'!$C$2:$C$5720,'Institution by Supplier Totals'!$A$2:$A$5067,'Inst. by Framework &amp; Suppliers'!$A$2:$A$5720,'Institution by Supplier Totals'!$B118)</f>
        <v>0</v>
      </c>
      <c r="I118" s="24">
        <f>SUMIFS('Inst. by Framework &amp; Suppliers'!$J$2:$J$5720,'Inst. by Framework &amp; Suppliers'!$C$2:$C$5720,'Institution by Supplier Totals'!$A$2:$A$5067,'Inst. by Framework &amp; Suppliers'!$A$2:$A$5720,'Institution by Supplier Totals'!$B118)</f>
        <v>0</v>
      </c>
      <c r="J118" s="93">
        <f>SUMIFS('Inst. by Framework &amp; Suppliers'!$K$2:$K$5720,'Inst. by Framework &amp; Suppliers'!$C$2:$C$5720,'Institution by Supplier Totals'!$A$2:$A$5067,'Inst. by Framework &amp; Suppliers'!$A$2:$A$5720,'Institution by Supplier Totals'!$B118)</f>
        <v>0</v>
      </c>
    </row>
    <row r="119" spans="1:10" x14ac:dyDescent="0.2">
      <c r="A119" s="15" t="s">
        <v>11</v>
      </c>
      <c r="B119" s="13" t="s">
        <v>137</v>
      </c>
      <c r="C119" s="506">
        <f>SUMIFS('Inst. by Framework &amp; Suppliers'!$D$2:$D$5720,'Inst. by Framework &amp; Suppliers'!$C$2:$C$5720,$A119,'Inst. by Framework &amp; Suppliers'!$A$2:$A$5720,$B119)</f>
        <v>0</v>
      </c>
      <c r="D119" s="507">
        <f>SUMIFS('Inst. by Framework &amp; Suppliers'!$E$2:$E$5720,'Inst. by Framework &amp; Suppliers'!$C$2:$C$5720,$A119,'Inst. by Framework &amp; Suppliers'!$A$2:$A$5720,$B119)</f>
        <v>0</v>
      </c>
      <c r="E119" s="507">
        <f>SUMIFS('Inst. by Framework &amp; Suppliers'!F$2:F$5720,'Inst. by Framework &amp; Suppliers'!$C$2:$C$5720,'Institution by Supplier Totals'!$A$2:$A$5067,'Inst. by Framework &amp; Suppliers'!$A$2:$A$5720,'Institution by Supplier Totals'!$B119)</f>
        <v>0</v>
      </c>
      <c r="F119" s="882">
        <f>SUMIFS('Inst. by Framework &amp; Suppliers'!G$2:G$5720,'Inst. by Framework &amp; Suppliers'!$C$2:$C$5720,'Institution by Supplier Totals'!$A$2:$A$5067,'Inst. by Framework &amp; Suppliers'!$A$2:$A$5720,'Institution by Supplier Totals'!$B119)</f>
        <v>0</v>
      </c>
      <c r="G119" s="1444">
        <f>SUMIFS('Inst. by Framework &amp; Suppliers'!H$2:H$5720,'Inst. by Framework &amp; Suppliers'!$C$2:$C$5720,'Institution by Supplier Totals'!$A$2:$A$5067,'Inst. by Framework &amp; Suppliers'!$A$2:$A$5720,'Institution by Supplier Totals'!$B119)</f>
        <v>0</v>
      </c>
      <c r="H119" s="1445">
        <f>SUMIFS('Inst. by Framework &amp; Suppliers'!I$2:I$5720,'Inst. by Framework &amp; Suppliers'!$C$2:$C$5720,'Institution by Supplier Totals'!$A$2:$A$5067,'Inst. by Framework &amp; Suppliers'!$A$2:$A$5720,'Institution by Supplier Totals'!$B119)</f>
        <v>4650.5200000000004</v>
      </c>
      <c r="I119" s="24">
        <f>SUMIFS('Inst. by Framework &amp; Suppliers'!$J$2:$J$5720,'Inst. by Framework &amp; Suppliers'!$C$2:$C$5720,'Institution by Supplier Totals'!$A$2:$A$5067,'Inst. by Framework &amp; Suppliers'!$A$2:$A$5720,'Institution by Supplier Totals'!$B119)</f>
        <v>0</v>
      </c>
      <c r="J119" s="93">
        <f>SUMIFS('Inst. by Framework &amp; Suppliers'!$K$2:$K$5720,'Inst. by Framework &amp; Suppliers'!$C$2:$C$5720,'Institution by Supplier Totals'!$A$2:$A$5067,'Inst. by Framework &amp; Suppliers'!$A$2:$A$5720,'Institution by Supplier Totals'!$B119)</f>
        <v>2282.4500000000003</v>
      </c>
    </row>
    <row r="120" spans="1:10" x14ac:dyDescent="0.2">
      <c r="A120" s="15" t="s">
        <v>11</v>
      </c>
      <c r="B120" s="13" t="s">
        <v>148</v>
      </c>
      <c r="C120" s="506">
        <f>SUMIFS('Inst. by Framework &amp; Suppliers'!$D$2:$D$5720,'Inst. by Framework &amp; Suppliers'!$C$2:$C$5720,$A120,'Inst. by Framework &amp; Suppliers'!$A$2:$A$5720,$B120)</f>
        <v>24686.729999999996</v>
      </c>
      <c r="D120" s="507">
        <f>SUMIFS('Inst. by Framework &amp; Suppliers'!$E$2:$E$5720,'Inst. by Framework &amp; Suppliers'!$C$2:$C$5720,$A120,'Inst. by Framework &amp; Suppliers'!$A$2:$A$5720,$B120)</f>
        <v>57071.62999999999</v>
      </c>
      <c r="E120" s="507">
        <f>SUMIFS('Inst. by Framework &amp; Suppliers'!F$2:F$5720,'Inst. by Framework &amp; Suppliers'!$C$2:$C$5720,'Institution by Supplier Totals'!$A$2:$A$5067,'Inst. by Framework &amp; Suppliers'!$A$2:$A$5720,'Institution by Supplier Totals'!$B120)</f>
        <v>61742.410000000011</v>
      </c>
      <c r="F120" s="882">
        <f>SUMIFS('Inst. by Framework &amp; Suppliers'!G$2:G$5720,'Inst. by Framework &amp; Suppliers'!$C$2:$C$5720,'Institution by Supplier Totals'!$A$2:$A$5067,'Inst. by Framework &amp; Suppliers'!$A$2:$A$5720,'Institution by Supplier Totals'!$B120)</f>
        <v>61777.54</v>
      </c>
      <c r="G120" s="1444">
        <f>SUMIFS('Inst. by Framework &amp; Suppliers'!H$2:H$5720,'Inst. by Framework &amp; Suppliers'!$C$2:$C$5720,'Institution by Supplier Totals'!$A$2:$A$5067,'Inst. by Framework &amp; Suppliers'!$A$2:$A$5720,'Institution by Supplier Totals'!$B120)</f>
        <v>21476.12</v>
      </c>
      <c r="H120" s="1445">
        <f>SUMIFS('Inst. by Framework &amp; Suppliers'!I$2:I$5720,'Inst. by Framework &amp; Suppliers'!$C$2:$C$5720,'Institution by Supplier Totals'!$A$2:$A$5067,'Inst. by Framework &amp; Suppliers'!$A$2:$A$5720,'Institution by Supplier Totals'!$B120)</f>
        <v>0</v>
      </c>
      <c r="I120" s="24">
        <f>SUMIFS('Inst. by Framework &amp; Suppliers'!$J$2:$J$5720,'Inst. by Framework &amp; Suppliers'!$C$2:$C$5720,'Institution by Supplier Totals'!$A$2:$A$5067,'Inst. by Framework &amp; Suppliers'!$A$2:$A$5720,'Institution by Supplier Totals'!$B120)</f>
        <v>0</v>
      </c>
      <c r="J120" s="93">
        <f>SUMIFS('Inst. by Framework &amp; Suppliers'!$K$2:$K$5720,'Inst. by Framework &amp; Suppliers'!$C$2:$C$5720,'Institution by Supplier Totals'!$A$2:$A$5067,'Inst. by Framework &amp; Suppliers'!$A$2:$A$5720,'Institution by Supplier Totals'!$B120)</f>
        <v>0</v>
      </c>
    </row>
    <row r="121" spans="1:10" x14ac:dyDescent="0.2">
      <c r="A121" s="15" t="s">
        <v>11</v>
      </c>
      <c r="B121" s="13" t="s">
        <v>153</v>
      </c>
      <c r="C121" s="506">
        <f>SUMIFS('Inst. by Framework &amp; Suppliers'!$D$2:$D$5720,'Inst. by Framework &amp; Suppliers'!$C$2:$C$5720,$A121,'Inst. by Framework &amp; Suppliers'!$A$2:$A$5720,$B121)</f>
        <v>631976.44000000018</v>
      </c>
      <c r="D121" s="507">
        <f>SUMIFS('Inst. by Framework &amp; Suppliers'!$E$2:$E$5720,'Inst. by Framework &amp; Suppliers'!$C$2:$C$5720,$A121,'Inst. by Framework &amp; Suppliers'!$A$2:$A$5720,$B121)</f>
        <v>580748.11</v>
      </c>
      <c r="E121" s="507">
        <f>SUMIFS('Inst. by Framework &amp; Suppliers'!F$2:F$5720,'Inst. by Framework &amp; Suppliers'!$C$2:$C$5720,'Institution by Supplier Totals'!$A$2:$A$5067,'Inst. by Framework &amp; Suppliers'!$A$2:$A$5720,'Institution by Supplier Totals'!$B121)</f>
        <v>271422.38999999996</v>
      </c>
      <c r="F121" s="882">
        <f>SUMIFS('Inst. by Framework &amp; Suppliers'!G$2:G$5720,'Inst. by Framework &amp; Suppliers'!$C$2:$C$5720,'Institution by Supplier Totals'!$A$2:$A$5067,'Inst. by Framework &amp; Suppliers'!$A$2:$A$5720,'Institution by Supplier Totals'!$B121)</f>
        <v>314821.28000000003</v>
      </c>
      <c r="G121" s="1444">
        <f>SUMIFS('Inst. by Framework &amp; Suppliers'!H$2:H$5720,'Inst. by Framework &amp; Suppliers'!$C$2:$C$5720,'Institution by Supplier Totals'!$A$2:$A$5067,'Inst. by Framework &amp; Suppliers'!$A$2:$A$5720,'Institution by Supplier Totals'!$B121)</f>
        <v>520665.31</v>
      </c>
      <c r="H121" s="1445">
        <f>SUMIFS('Inst. by Framework &amp; Suppliers'!I$2:I$5720,'Inst. by Framework &amp; Suppliers'!$C$2:$C$5720,'Institution by Supplier Totals'!$A$2:$A$5067,'Inst. by Framework &amp; Suppliers'!$A$2:$A$5720,'Institution by Supplier Totals'!$B121)</f>
        <v>579610.06999999983</v>
      </c>
      <c r="I121" s="24">
        <f>SUMIFS('Inst. by Framework &amp; Suppliers'!$J$2:$J$5720,'Inst. by Framework &amp; Suppliers'!$C$2:$C$5720,'Institution by Supplier Totals'!$A$2:$A$5067,'Inst. by Framework &amp; Suppliers'!$A$2:$A$5720,'Institution by Supplier Totals'!$B121)</f>
        <v>0</v>
      </c>
      <c r="J121" s="93">
        <f>SUMIFS('Inst. by Framework &amp; Suppliers'!$K$2:$K$5720,'Inst. by Framework &amp; Suppliers'!$C$2:$C$5720,'Institution by Supplier Totals'!$A$2:$A$5067,'Inst. by Framework &amp; Suppliers'!$A$2:$A$5720,'Institution by Supplier Totals'!$B121)</f>
        <v>139815.27999999988</v>
      </c>
    </row>
    <row r="122" spans="1:10" x14ac:dyDescent="0.2">
      <c r="A122" s="15" t="s">
        <v>11</v>
      </c>
      <c r="B122" s="13" t="s">
        <v>141</v>
      </c>
      <c r="C122" s="506">
        <f>SUMIFS('Inst. by Framework &amp; Suppliers'!$D$2:$D$5720,'Inst. by Framework &amp; Suppliers'!$C$2:$C$5720,$A122,'Inst. by Framework &amp; Suppliers'!$A$2:$A$5720,$B122)</f>
        <v>7097.7499999999991</v>
      </c>
      <c r="D122" s="507">
        <f>SUMIFS('Inst. by Framework &amp; Suppliers'!$E$2:$E$5720,'Inst. by Framework &amp; Suppliers'!$C$2:$C$5720,$A122,'Inst. by Framework &amp; Suppliers'!$A$2:$A$5720,$B122)</f>
        <v>879.29000000000008</v>
      </c>
      <c r="E122" s="507">
        <f>SUMIFS('Inst. by Framework &amp; Suppliers'!F$2:F$5720,'Inst. by Framework &amp; Suppliers'!$C$2:$C$5720,'Institution by Supplier Totals'!$A$2:$A$5067,'Inst. by Framework &amp; Suppliers'!$A$2:$A$5720,'Institution by Supplier Totals'!$B122)</f>
        <v>0</v>
      </c>
      <c r="F122" s="882">
        <f>SUMIFS('Inst. by Framework &amp; Suppliers'!G$2:G$5720,'Inst. by Framework &amp; Suppliers'!$C$2:$C$5720,'Institution by Supplier Totals'!$A$2:$A$5067,'Inst. by Framework &amp; Suppliers'!$A$2:$A$5720,'Institution by Supplier Totals'!$B122)</f>
        <v>0</v>
      </c>
      <c r="G122" s="1444">
        <f>SUMIFS('Inst. by Framework &amp; Suppliers'!H$2:H$5720,'Inst. by Framework &amp; Suppliers'!$C$2:$C$5720,'Institution by Supplier Totals'!$A$2:$A$5067,'Inst. by Framework &amp; Suppliers'!$A$2:$A$5720,'Institution by Supplier Totals'!$B122)</f>
        <v>1234.9100000000001</v>
      </c>
      <c r="H122" s="1445">
        <f>SUMIFS('Inst. by Framework &amp; Suppliers'!I$2:I$5720,'Inst. by Framework &amp; Suppliers'!$C$2:$C$5720,'Institution by Supplier Totals'!$A$2:$A$5067,'Inst. by Framework &amp; Suppliers'!$A$2:$A$5720,'Institution by Supplier Totals'!$B122)</f>
        <v>0</v>
      </c>
      <c r="I122" s="24">
        <f>SUMIFS('Inst. by Framework &amp; Suppliers'!$J$2:$J$5720,'Inst. by Framework &amp; Suppliers'!$C$2:$C$5720,'Institution by Supplier Totals'!$A$2:$A$5067,'Inst. by Framework &amp; Suppliers'!$A$2:$A$5720,'Institution by Supplier Totals'!$B122)</f>
        <v>0</v>
      </c>
      <c r="J122" s="93">
        <f>SUMIFS('Inst. by Framework &amp; Suppliers'!$K$2:$K$5720,'Inst. by Framework &amp; Suppliers'!$C$2:$C$5720,'Institution by Supplier Totals'!$A$2:$A$5067,'Inst. by Framework &amp; Suppliers'!$A$2:$A$5720,'Institution by Supplier Totals'!$B122)</f>
        <v>0</v>
      </c>
    </row>
    <row r="123" spans="1:10" x14ac:dyDescent="0.2">
      <c r="A123" s="15" t="s">
        <v>11</v>
      </c>
      <c r="B123" s="13" t="s">
        <v>142</v>
      </c>
      <c r="C123" s="506">
        <f>SUMIFS('Inst. by Framework &amp; Suppliers'!$D$2:$D$5720,'Inst. by Framework &amp; Suppliers'!$C$2:$C$5720,$A123,'Inst. by Framework &amp; Suppliers'!$A$2:$A$5720,$B123)</f>
        <v>647.69000000000005</v>
      </c>
      <c r="D123" s="507">
        <f>SUMIFS('Inst. by Framework &amp; Suppliers'!$E$2:$E$5720,'Inst. by Framework &amp; Suppliers'!$C$2:$C$5720,$A123,'Inst. by Framework &amp; Suppliers'!$A$2:$A$5720,$B123)</f>
        <v>0</v>
      </c>
      <c r="E123" s="507">
        <f>SUMIFS('Inst. by Framework &amp; Suppliers'!F$2:F$5720,'Inst. by Framework &amp; Suppliers'!$C$2:$C$5720,'Institution by Supplier Totals'!$A$2:$A$5067,'Inst. by Framework &amp; Suppliers'!$A$2:$A$5720,'Institution by Supplier Totals'!$B123)</f>
        <v>0</v>
      </c>
      <c r="F123" s="882">
        <f>SUMIFS('Inst. by Framework &amp; Suppliers'!G$2:G$5720,'Inst. by Framework &amp; Suppliers'!$C$2:$C$5720,'Institution by Supplier Totals'!$A$2:$A$5067,'Inst. by Framework &amp; Suppliers'!$A$2:$A$5720,'Institution by Supplier Totals'!$B123)</f>
        <v>9.91</v>
      </c>
      <c r="G123" s="1444">
        <f>SUMIFS('Inst. by Framework &amp; Suppliers'!H$2:H$5720,'Inst. by Framework &amp; Suppliers'!$C$2:$C$5720,'Institution by Supplier Totals'!$A$2:$A$5067,'Inst. by Framework &amp; Suppliers'!$A$2:$A$5720,'Institution by Supplier Totals'!$B123)</f>
        <v>605.5</v>
      </c>
      <c r="H123" s="1445">
        <f>SUMIFS('Inst. by Framework &amp; Suppliers'!I$2:I$5720,'Inst. by Framework &amp; Suppliers'!$C$2:$C$5720,'Institution by Supplier Totals'!$A$2:$A$5067,'Inst. by Framework &amp; Suppliers'!$A$2:$A$5720,'Institution by Supplier Totals'!$B123)</f>
        <v>5316.8499999999995</v>
      </c>
      <c r="I123" s="24">
        <f>SUMIFS('Inst. by Framework &amp; Suppliers'!$J$2:$J$5720,'Inst. by Framework &amp; Suppliers'!$C$2:$C$5720,'Institution by Supplier Totals'!$A$2:$A$5067,'Inst. by Framework &amp; Suppliers'!$A$2:$A$5720,'Institution by Supplier Totals'!$B123)</f>
        <v>0</v>
      </c>
      <c r="J123" s="93">
        <f>SUMIFS('Inst. by Framework &amp; Suppliers'!$K$2:$K$5720,'Inst. by Framework &amp; Suppliers'!$C$2:$C$5720,'Institution by Supplier Totals'!$A$2:$A$5067,'Inst. by Framework &amp; Suppliers'!$A$2:$A$5720,'Institution by Supplier Totals'!$B123)</f>
        <v>208.2</v>
      </c>
    </row>
    <row r="124" spans="1:10" x14ac:dyDescent="0.2">
      <c r="A124" s="15" t="s">
        <v>11</v>
      </c>
      <c r="B124" s="13" t="s">
        <v>143</v>
      </c>
      <c r="C124" s="506">
        <f>SUMIFS('Inst. by Framework &amp; Suppliers'!$D$2:$D$5720,'Inst. by Framework &amp; Suppliers'!$C$2:$C$5720,$A124,'Inst. by Framework &amp; Suppliers'!$A$2:$A$5720,$B124)</f>
        <v>291125.48</v>
      </c>
      <c r="D124" s="507">
        <f>SUMIFS('Inst. by Framework &amp; Suppliers'!$E$2:$E$5720,'Inst. by Framework &amp; Suppliers'!$C$2:$C$5720,$A124,'Inst. by Framework &amp; Suppliers'!$A$2:$A$5720,$B124)</f>
        <v>255833.03000000003</v>
      </c>
      <c r="E124" s="507">
        <f>SUMIFS('Inst. by Framework &amp; Suppliers'!F$2:F$5720,'Inst. by Framework &amp; Suppliers'!$C$2:$C$5720,'Institution by Supplier Totals'!$A$2:$A$5067,'Inst. by Framework &amp; Suppliers'!$A$2:$A$5720,'Institution by Supplier Totals'!$B124)</f>
        <v>199645.4</v>
      </c>
      <c r="F124" s="882">
        <f>SUMIFS('Inst. by Framework &amp; Suppliers'!G$2:G$5720,'Inst. by Framework &amp; Suppliers'!$C$2:$C$5720,'Institution by Supplier Totals'!$A$2:$A$5067,'Inst. by Framework &amp; Suppliers'!$A$2:$A$5720,'Institution by Supplier Totals'!$B124)</f>
        <v>164979.07</v>
      </c>
      <c r="G124" s="1444">
        <f>SUMIFS('Inst. by Framework &amp; Suppliers'!H$2:H$5720,'Inst. by Framework &amp; Suppliers'!$C$2:$C$5720,'Institution by Supplier Totals'!$A$2:$A$5067,'Inst. by Framework &amp; Suppliers'!$A$2:$A$5720,'Institution by Supplier Totals'!$B124)</f>
        <v>165266.04999999996</v>
      </c>
      <c r="H124" s="1445">
        <f>SUMIFS('Inst. by Framework &amp; Suppliers'!I$2:I$5720,'Inst. by Framework &amp; Suppliers'!$C$2:$C$5720,'Institution by Supplier Totals'!$A$2:$A$5067,'Inst. by Framework &amp; Suppliers'!$A$2:$A$5720,'Institution by Supplier Totals'!$B124)</f>
        <v>102221.38999999998</v>
      </c>
      <c r="I124" s="24">
        <f>SUMIFS('Inst. by Framework &amp; Suppliers'!$J$2:$J$5720,'Inst. by Framework &amp; Suppliers'!$C$2:$C$5720,'Institution by Supplier Totals'!$A$2:$A$5067,'Inst. by Framework &amp; Suppliers'!$A$2:$A$5720,'Institution by Supplier Totals'!$B124)</f>
        <v>0</v>
      </c>
      <c r="J124" s="93">
        <f>SUMIFS('Inst. by Framework &amp; Suppliers'!$K$2:$K$5720,'Inst. by Framework &amp; Suppliers'!$C$2:$C$5720,'Institution by Supplier Totals'!$A$2:$A$5067,'Inst. by Framework &amp; Suppliers'!$A$2:$A$5720,'Institution by Supplier Totals'!$B124)</f>
        <v>27861.939999999995</v>
      </c>
    </row>
    <row r="125" spans="1:10" x14ac:dyDescent="0.2">
      <c r="A125" s="15" t="s">
        <v>11</v>
      </c>
      <c r="B125" s="13" t="s">
        <v>144</v>
      </c>
      <c r="C125" s="506">
        <f>SUMIFS('Inst. by Framework &amp; Suppliers'!$D$2:$D$5720,'Inst. by Framework &amp; Suppliers'!$C$2:$C$5720,$A125,'Inst. by Framework &amp; Suppliers'!$A$2:$A$5720,$B125)</f>
        <v>34909.919999999998</v>
      </c>
      <c r="D125" s="507">
        <f>SUMIFS('Inst. by Framework &amp; Suppliers'!$E$2:$E$5720,'Inst. by Framework &amp; Suppliers'!$C$2:$C$5720,$A125,'Inst. by Framework &amp; Suppliers'!$A$2:$A$5720,$B125)</f>
        <v>38610.619999999995</v>
      </c>
      <c r="E125" s="507">
        <f>SUMIFS('Inst. by Framework &amp; Suppliers'!F$2:F$5720,'Inst. by Framework &amp; Suppliers'!$C$2:$C$5720,'Institution by Supplier Totals'!$A$2:$A$5067,'Inst. by Framework &amp; Suppliers'!$A$2:$A$5720,'Institution by Supplier Totals'!$B125)</f>
        <v>28504.939999999995</v>
      </c>
      <c r="F125" s="882">
        <f>SUMIFS('Inst. by Framework &amp; Suppliers'!G$2:G$5720,'Inst. by Framework &amp; Suppliers'!$C$2:$C$5720,'Institution by Supplier Totals'!$A$2:$A$5067,'Inst. by Framework &amp; Suppliers'!$A$2:$A$5720,'Institution by Supplier Totals'!$B125)</f>
        <v>7720.8600000000006</v>
      </c>
      <c r="G125" s="1444">
        <f>SUMIFS('Inst. by Framework &amp; Suppliers'!H$2:H$5720,'Inst. by Framework &amp; Suppliers'!$C$2:$C$5720,'Institution by Supplier Totals'!$A$2:$A$5067,'Inst. by Framework &amp; Suppliers'!$A$2:$A$5720,'Institution by Supplier Totals'!$B125)</f>
        <v>13959.66</v>
      </c>
      <c r="H125" s="1445">
        <f>SUMIFS('Inst. by Framework &amp; Suppliers'!I$2:I$5720,'Inst. by Framework &amp; Suppliers'!$C$2:$C$5720,'Institution by Supplier Totals'!$A$2:$A$5067,'Inst. by Framework &amp; Suppliers'!$A$2:$A$5720,'Institution by Supplier Totals'!$B125)</f>
        <v>18454.699999999997</v>
      </c>
      <c r="I125" s="24">
        <f>SUMIFS('Inst. by Framework &amp; Suppliers'!$J$2:$J$5720,'Inst. by Framework &amp; Suppliers'!$C$2:$C$5720,'Institution by Supplier Totals'!$A$2:$A$5067,'Inst. by Framework &amp; Suppliers'!$A$2:$A$5720,'Institution by Supplier Totals'!$B125)</f>
        <v>0</v>
      </c>
      <c r="J125" s="93">
        <f>SUMIFS('Inst. by Framework &amp; Suppliers'!$K$2:$K$5720,'Inst. by Framework &amp; Suppliers'!$C$2:$C$5720,'Institution by Supplier Totals'!$A$2:$A$5067,'Inst. by Framework &amp; Suppliers'!$A$2:$A$5720,'Institution by Supplier Totals'!$B125)</f>
        <v>4373</v>
      </c>
    </row>
    <row r="126" spans="1:10" x14ac:dyDescent="0.2">
      <c r="A126" s="15" t="s">
        <v>11</v>
      </c>
      <c r="B126" s="13" t="s">
        <v>157</v>
      </c>
      <c r="C126" s="506">
        <f>SUMIFS('Inst. by Framework &amp; Suppliers'!$D$2:$D$5720,'Inst. by Framework &amp; Suppliers'!$C$2:$C$5720,$A126,'Inst. by Framework &amp; Suppliers'!$A$2:$A$5720,$B126)</f>
        <v>19706.900000000001</v>
      </c>
      <c r="D126" s="507">
        <f>SUMIFS('Inst. by Framework &amp; Suppliers'!$E$2:$E$5720,'Inst. by Framework &amp; Suppliers'!$C$2:$C$5720,$A126,'Inst. by Framework &amp; Suppliers'!$A$2:$A$5720,$B126)</f>
        <v>48697.58</v>
      </c>
      <c r="E126" s="507">
        <f>SUMIFS('Inst. by Framework &amp; Suppliers'!F$2:F$5720,'Inst. by Framework &amp; Suppliers'!$C$2:$C$5720,'Institution by Supplier Totals'!$A$2:$A$5067,'Inst. by Framework &amp; Suppliers'!$A$2:$A$5720,'Institution by Supplier Totals'!$B126)</f>
        <v>76796.08</v>
      </c>
      <c r="F126" s="882">
        <f>SUMIFS('Inst. by Framework &amp; Suppliers'!G$2:G$5720,'Inst. by Framework &amp; Suppliers'!$C$2:$C$5720,'Institution by Supplier Totals'!$A$2:$A$5067,'Inst. by Framework &amp; Suppliers'!$A$2:$A$5720,'Institution by Supplier Totals'!$B126)</f>
        <v>113203.59</v>
      </c>
      <c r="G126" s="1444">
        <f>SUMIFS('Inst. by Framework &amp; Suppliers'!H$2:H$5720,'Inst. by Framework &amp; Suppliers'!$C$2:$C$5720,'Institution by Supplier Totals'!$A$2:$A$5067,'Inst. by Framework &amp; Suppliers'!$A$2:$A$5720,'Institution by Supplier Totals'!$B126)</f>
        <v>168490.81</v>
      </c>
      <c r="H126" s="1445">
        <f>SUMIFS('Inst. by Framework &amp; Suppliers'!I$2:I$5720,'Inst. by Framework &amp; Suppliers'!$C$2:$C$5720,'Institution by Supplier Totals'!$A$2:$A$5067,'Inst. by Framework &amp; Suppliers'!$A$2:$A$5720,'Institution by Supplier Totals'!$B126)</f>
        <v>374709.92999999993</v>
      </c>
      <c r="I126" s="24">
        <f>SUMIFS('Inst. by Framework &amp; Suppliers'!$J$2:$J$5720,'Inst. by Framework &amp; Suppliers'!$C$2:$C$5720,'Institution by Supplier Totals'!$A$2:$A$5067,'Inst. by Framework &amp; Suppliers'!$A$2:$A$5720,'Institution by Supplier Totals'!$B126)</f>
        <v>0</v>
      </c>
      <c r="J126" s="93">
        <f>SUMIFS('Inst. by Framework &amp; Suppliers'!$K$2:$K$5720,'Inst. by Framework &amp; Suppliers'!$C$2:$C$5720,'Institution by Supplier Totals'!$A$2:$A$5067,'Inst. by Framework &amp; Suppliers'!$A$2:$A$5720,'Institution by Supplier Totals'!$B126)</f>
        <v>89606.60000000002</v>
      </c>
    </row>
    <row r="127" spans="1:10" x14ac:dyDescent="0.2">
      <c r="A127" s="15" t="s">
        <v>11</v>
      </c>
      <c r="B127" s="13" t="s">
        <v>146</v>
      </c>
      <c r="C127" s="506">
        <f>SUMIFS('Inst. by Framework &amp; Suppliers'!$D$2:$D$5720,'Inst. by Framework &amp; Suppliers'!$C$2:$C$5720,$A127,'Inst. by Framework &amp; Suppliers'!$A$2:$A$5720,$B127)</f>
        <v>46165.229999999996</v>
      </c>
      <c r="D127" s="507">
        <f>SUMIFS('Inst. by Framework &amp; Suppliers'!$E$2:$E$5720,'Inst. by Framework &amp; Suppliers'!$C$2:$C$5720,$A127,'Inst. by Framework &amp; Suppliers'!$A$2:$A$5720,$B127)</f>
        <v>46194.8</v>
      </c>
      <c r="E127" s="507">
        <f>SUMIFS('Inst. by Framework &amp; Suppliers'!F$2:F$5720,'Inst. by Framework &amp; Suppliers'!$C$2:$C$5720,'Institution by Supplier Totals'!$A$2:$A$5067,'Inst. by Framework &amp; Suppliers'!$A$2:$A$5720,'Institution by Supplier Totals'!$B127)</f>
        <v>39989.14</v>
      </c>
      <c r="F127" s="882">
        <f>SUMIFS('Inst. by Framework &amp; Suppliers'!G$2:G$5720,'Inst. by Framework &amp; Suppliers'!$C$2:$C$5720,'Institution by Supplier Totals'!$A$2:$A$5067,'Inst. by Framework &amp; Suppliers'!$A$2:$A$5720,'Institution by Supplier Totals'!$B127)</f>
        <v>42432.539999999994</v>
      </c>
      <c r="G127" s="1444">
        <f>SUMIFS('Inst. by Framework &amp; Suppliers'!H$2:H$5720,'Inst. by Framework &amp; Suppliers'!$C$2:$C$5720,'Institution by Supplier Totals'!$A$2:$A$5067,'Inst. by Framework &amp; Suppliers'!$A$2:$A$5720,'Institution by Supplier Totals'!$B127)</f>
        <v>41060.050000000003</v>
      </c>
      <c r="H127" s="1445">
        <f>SUMIFS('Inst. by Framework &amp; Suppliers'!I$2:I$5720,'Inst. by Framework &amp; Suppliers'!$C$2:$C$5720,'Institution by Supplier Totals'!$A$2:$A$5067,'Inst. by Framework &amp; Suppliers'!$A$2:$A$5720,'Institution by Supplier Totals'!$B127)</f>
        <v>47734.7</v>
      </c>
      <c r="I127" s="24">
        <f>SUMIFS('Inst. by Framework &amp; Suppliers'!$J$2:$J$5720,'Inst. by Framework &amp; Suppliers'!$C$2:$C$5720,'Institution by Supplier Totals'!$A$2:$A$5067,'Inst. by Framework &amp; Suppliers'!$A$2:$A$5720,'Institution by Supplier Totals'!$B127)</f>
        <v>0</v>
      </c>
      <c r="J127" s="93">
        <f>SUMIFS('Inst. by Framework &amp; Suppliers'!$K$2:$K$5720,'Inst. by Framework &amp; Suppliers'!$C$2:$C$5720,'Institution by Supplier Totals'!$A$2:$A$5067,'Inst. by Framework &amp; Suppliers'!$A$2:$A$5720,'Institution by Supplier Totals'!$B127)</f>
        <v>8366.2499999999982</v>
      </c>
    </row>
    <row r="128" spans="1:10" x14ac:dyDescent="0.2">
      <c r="A128" s="15" t="s">
        <v>11</v>
      </c>
      <c r="B128" s="13" t="s">
        <v>147</v>
      </c>
      <c r="C128" s="506">
        <f>SUMIFS('Inst. by Framework &amp; Suppliers'!$D$2:$D$5720,'Inst. by Framework &amp; Suppliers'!$C$2:$C$5720,$A128,'Inst. by Framework &amp; Suppliers'!$A$2:$A$5720,$B128)</f>
        <v>16005.019999999999</v>
      </c>
      <c r="D128" s="507">
        <f>SUMIFS('Inst. by Framework &amp; Suppliers'!$E$2:$E$5720,'Inst. by Framework &amp; Suppliers'!$C$2:$C$5720,$A128,'Inst. by Framework &amp; Suppliers'!$A$2:$A$5720,$B128)</f>
        <v>20337.870000000003</v>
      </c>
      <c r="E128" s="507">
        <f>SUMIFS('Inst. by Framework &amp; Suppliers'!F$2:F$5720,'Inst. by Framework &amp; Suppliers'!$C$2:$C$5720,'Institution by Supplier Totals'!$A$2:$A$5067,'Inst. by Framework &amp; Suppliers'!$A$2:$A$5720,'Institution by Supplier Totals'!$B128)</f>
        <v>11229.24</v>
      </c>
      <c r="F128" s="882">
        <f>SUMIFS('Inst. by Framework &amp; Suppliers'!G$2:G$5720,'Inst. by Framework &amp; Suppliers'!$C$2:$C$5720,'Institution by Supplier Totals'!$A$2:$A$5067,'Inst. by Framework &amp; Suppliers'!$A$2:$A$5720,'Institution by Supplier Totals'!$B128)</f>
        <v>8599.99</v>
      </c>
      <c r="G128" s="1444">
        <f>SUMIFS('Inst. by Framework &amp; Suppliers'!H$2:H$5720,'Inst. by Framework &amp; Suppliers'!$C$2:$C$5720,'Institution by Supplier Totals'!$A$2:$A$5067,'Inst. by Framework &amp; Suppliers'!$A$2:$A$5720,'Institution by Supplier Totals'!$B128)</f>
        <v>18526.509999999998</v>
      </c>
      <c r="H128" s="1445">
        <f>SUMIFS('Inst. by Framework &amp; Suppliers'!I$2:I$5720,'Inst. by Framework &amp; Suppliers'!$C$2:$C$5720,'Institution by Supplier Totals'!$A$2:$A$5067,'Inst. by Framework &amp; Suppliers'!$A$2:$A$5720,'Institution by Supplier Totals'!$B128)</f>
        <v>17993.490000000005</v>
      </c>
      <c r="I128" s="24">
        <f>SUMIFS('Inst. by Framework &amp; Suppliers'!$J$2:$J$5720,'Inst. by Framework &amp; Suppliers'!$C$2:$C$5720,'Institution by Supplier Totals'!$A$2:$A$5067,'Inst. by Framework &amp; Suppliers'!$A$2:$A$5720,'Institution by Supplier Totals'!$B128)</f>
        <v>0</v>
      </c>
      <c r="J128" s="93">
        <f>SUMIFS('Inst. by Framework &amp; Suppliers'!$K$2:$K$5720,'Inst. by Framework &amp; Suppliers'!$C$2:$C$5720,'Institution by Supplier Totals'!$A$2:$A$5067,'Inst. by Framework &amp; Suppliers'!$A$2:$A$5720,'Institution by Supplier Totals'!$B128)</f>
        <v>1379.8600000000001</v>
      </c>
    </row>
    <row r="129" spans="1:10" x14ac:dyDescent="0.2">
      <c r="A129" s="15" t="s">
        <v>121</v>
      </c>
      <c r="B129" s="13" t="s">
        <v>153</v>
      </c>
      <c r="C129" s="506">
        <f>SUMIFS('Inst. by Framework &amp; Suppliers'!$D$2:$D$5720,'Inst. by Framework &amp; Suppliers'!$C$2:$C$5720,$A129,'Inst. by Framework &amp; Suppliers'!$A$2:$A$5720,$B129)</f>
        <v>67562.62</v>
      </c>
      <c r="D129" s="507">
        <f>SUMIFS('Inst. by Framework &amp; Suppliers'!$E$2:$E$5720,'Inst. by Framework &amp; Suppliers'!$C$2:$C$5720,$A129,'Inst. by Framework &amp; Suppliers'!$A$2:$A$5720,$B129)</f>
        <v>47211.26</v>
      </c>
      <c r="E129" s="507">
        <f>SUMIFS('Inst. by Framework &amp; Suppliers'!F$2:F$5720,'Inst. by Framework &amp; Suppliers'!$C$2:$C$5720,'Institution by Supplier Totals'!$A$2:$A$5067,'Inst. by Framework &amp; Suppliers'!$A$2:$A$5720,'Institution by Supplier Totals'!$B129)</f>
        <v>0</v>
      </c>
      <c r="F129" s="882">
        <f>SUMIFS('Inst. by Framework &amp; Suppliers'!G$2:G$5720,'Inst. by Framework &amp; Suppliers'!$C$2:$C$5720,'Institution by Supplier Totals'!$A$2:$A$5067,'Inst. by Framework &amp; Suppliers'!$A$2:$A$5720,'Institution by Supplier Totals'!$B129)</f>
        <v>0</v>
      </c>
      <c r="G129" s="1444">
        <f>SUMIFS('Inst. by Framework &amp; Suppliers'!H$2:H$5720,'Inst. by Framework &amp; Suppliers'!$C$2:$C$5720,'Institution by Supplier Totals'!$A$2:$A$5067,'Inst. by Framework &amp; Suppliers'!$A$2:$A$5720,'Institution by Supplier Totals'!$B129)</f>
        <v>0</v>
      </c>
      <c r="H129" s="1445">
        <f>SUMIFS('Inst. by Framework &amp; Suppliers'!I$2:I$5720,'Inst. by Framework &amp; Suppliers'!$C$2:$C$5720,'Institution by Supplier Totals'!$A$2:$A$5067,'Inst. by Framework &amp; Suppliers'!$A$2:$A$5720,'Institution by Supplier Totals'!$B129)</f>
        <v>0</v>
      </c>
      <c r="I129" s="24">
        <f>SUMIFS('Inst. by Framework &amp; Suppliers'!$J$2:$J$5720,'Inst. by Framework &amp; Suppliers'!$C$2:$C$5720,'Institution by Supplier Totals'!$A$2:$A$5067,'Inst. by Framework &amp; Suppliers'!$A$2:$A$5720,'Institution by Supplier Totals'!$B129)</f>
        <v>0</v>
      </c>
      <c r="J129" s="93">
        <f>SUMIFS('Inst. by Framework &amp; Suppliers'!$K$2:$K$5720,'Inst. by Framework &amp; Suppliers'!$C$2:$C$5720,'Institution by Supplier Totals'!$A$2:$A$5067,'Inst. by Framework &amp; Suppliers'!$A$2:$A$5720,'Institution by Supplier Totals'!$B129)</f>
        <v>0</v>
      </c>
    </row>
    <row r="130" spans="1:10" x14ac:dyDescent="0.2">
      <c r="A130" s="15" t="s">
        <v>28</v>
      </c>
      <c r="B130" s="13" t="s">
        <v>125</v>
      </c>
      <c r="C130" s="506">
        <f>SUMIFS('Inst. by Framework &amp; Suppliers'!$D$2:$D$5720,'Inst. by Framework &amp; Suppliers'!$C$2:$C$5720,$A130,'Inst. by Framework &amp; Suppliers'!$A$2:$A$5720,$B130)</f>
        <v>7265.75</v>
      </c>
      <c r="D130" s="507">
        <f>SUMIFS('Inst. by Framework &amp; Suppliers'!$E$2:$E$5720,'Inst. by Framework &amp; Suppliers'!$C$2:$C$5720,$A130,'Inst. by Framework &amp; Suppliers'!$A$2:$A$5720,$B130)</f>
        <v>7240.3899999999994</v>
      </c>
      <c r="E130" s="507">
        <f>SUMIFS('Inst. by Framework &amp; Suppliers'!F$2:F$5720,'Inst. by Framework &amp; Suppliers'!$C$2:$C$5720,'Institution by Supplier Totals'!$A$2:$A$5067,'Inst. by Framework &amp; Suppliers'!$A$2:$A$5720,'Institution by Supplier Totals'!$B130)</f>
        <v>6402.46</v>
      </c>
      <c r="F130" s="882">
        <f>SUMIFS('Inst. by Framework &amp; Suppliers'!G$2:G$5720,'Inst. by Framework &amp; Suppliers'!$C$2:$C$5720,'Institution by Supplier Totals'!$A$2:$A$5067,'Inst. by Framework &amp; Suppliers'!$A$2:$A$5720,'Institution by Supplier Totals'!$B130)</f>
        <v>4970.57</v>
      </c>
      <c r="G130" s="1444">
        <f>SUMIFS('Inst. by Framework &amp; Suppliers'!H$2:H$5720,'Inst. by Framework &amp; Suppliers'!$C$2:$C$5720,'Institution by Supplier Totals'!$A$2:$A$5067,'Inst. by Framework &amp; Suppliers'!$A$2:$A$5720,'Institution by Supplier Totals'!$B130)</f>
        <v>115.83</v>
      </c>
      <c r="H130" s="1445">
        <f>SUMIFS('Inst. by Framework &amp; Suppliers'!I$2:I$5720,'Inst. by Framework &amp; Suppliers'!$C$2:$C$5720,'Institution by Supplier Totals'!$A$2:$A$5067,'Inst. by Framework &amp; Suppliers'!$A$2:$A$5720,'Institution by Supplier Totals'!$B130)</f>
        <v>0</v>
      </c>
      <c r="I130" s="24">
        <f>SUMIFS('Inst. by Framework &amp; Suppliers'!$J$2:$J$5720,'Inst. by Framework &amp; Suppliers'!$C$2:$C$5720,'Institution by Supplier Totals'!$A$2:$A$5067,'Inst. by Framework &amp; Suppliers'!$A$2:$A$5720,'Institution by Supplier Totals'!$B130)</f>
        <v>0</v>
      </c>
      <c r="J130" s="93">
        <f>SUMIFS('Inst. by Framework &amp; Suppliers'!$K$2:$K$5720,'Inst. by Framework &amp; Suppliers'!$C$2:$C$5720,'Institution by Supplier Totals'!$A$2:$A$5067,'Inst. by Framework &amp; Suppliers'!$A$2:$A$5720,'Institution by Supplier Totals'!$B130)</f>
        <v>0</v>
      </c>
    </row>
    <row r="131" spans="1:10" x14ac:dyDescent="0.2">
      <c r="A131" s="15" t="s">
        <v>28</v>
      </c>
      <c r="B131" s="13" t="s">
        <v>161</v>
      </c>
      <c r="C131" s="506">
        <f>SUMIFS('Inst. by Framework &amp; Suppliers'!$D$2:$D$5720,'Inst. by Framework &amp; Suppliers'!$C$2:$C$5720,$A131,'Inst. by Framework &amp; Suppliers'!$A$2:$A$5720,$B131)</f>
        <v>7896.9</v>
      </c>
      <c r="D131" s="507">
        <f>SUMIFS('Inst. by Framework &amp; Suppliers'!$E$2:$E$5720,'Inst. by Framework &amp; Suppliers'!$C$2:$C$5720,$A131,'Inst. by Framework &amp; Suppliers'!$A$2:$A$5720,$B131)</f>
        <v>5969.67</v>
      </c>
      <c r="E131" s="507">
        <f>SUMIFS('Inst. by Framework &amp; Suppliers'!F$2:F$5720,'Inst. by Framework &amp; Suppliers'!$C$2:$C$5720,'Institution by Supplier Totals'!$A$2:$A$5067,'Inst. by Framework &amp; Suppliers'!$A$2:$A$5720,'Institution by Supplier Totals'!$B131)</f>
        <v>8643.48</v>
      </c>
      <c r="F131" s="882">
        <f>SUMIFS('Inst. by Framework &amp; Suppliers'!G$2:G$5720,'Inst. by Framework &amp; Suppliers'!$C$2:$C$5720,'Institution by Supplier Totals'!$A$2:$A$5067,'Inst. by Framework &amp; Suppliers'!$A$2:$A$5720,'Institution by Supplier Totals'!$B131)</f>
        <v>8991.6899999999987</v>
      </c>
      <c r="G131" s="1444">
        <f>SUMIFS('Inst. by Framework &amp; Suppliers'!H$2:H$5720,'Inst. by Framework &amp; Suppliers'!$C$2:$C$5720,'Institution by Supplier Totals'!$A$2:$A$5067,'Inst. by Framework &amp; Suppliers'!$A$2:$A$5720,'Institution by Supplier Totals'!$B131)</f>
        <v>1169.71</v>
      </c>
      <c r="H131" s="1445">
        <f>SUMIFS('Inst. by Framework &amp; Suppliers'!I$2:I$5720,'Inst. by Framework &amp; Suppliers'!$C$2:$C$5720,'Institution by Supplier Totals'!$A$2:$A$5067,'Inst. by Framework &amp; Suppliers'!$A$2:$A$5720,'Institution by Supplier Totals'!$B131)</f>
        <v>0</v>
      </c>
      <c r="I131" s="24">
        <f>SUMIFS('Inst. by Framework &amp; Suppliers'!$J$2:$J$5720,'Inst. by Framework &amp; Suppliers'!$C$2:$C$5720,'Institution by Supplier Totals'!$A$2:$A$5067,'Inst. by Framework &amp; Suppliers'!$A$2:$A$5720,'Institution by Supplier Totals'!$B131)</f>
        <v>0</v>
      </c>
      <c r="J131" s="93">
        <f>SUMIFS('Inst. by Framework &amp; Suppliers'!$K$2:$K$5720,'Inst. by Framework &amp; Suppliers'!$C$2:$C$5720,'Institution by Supplier Totals'!$A$2:$A$5067,'Inst. by Framework &amp; Suppliers'!$A$2:$A$5720,'Institution by Supplier Totals'!$B131)</f>
        <v>0</v>
      </c>
    </row>
    <row r="132" spans="1:10" x14ac:dyDescent="0.2">
      <c r="A132" s="15" t="s">
        <v>28</v>
      </c>
      <c r="B132" s="13" t="s">
        <v>159</v>
      </c>
      <c r="C132" s="506">
        <f>SUMIFS('Inst. by Framework &amp; Suppliers'!$D$2:$D$5720,'Inst. by Framework &amp; Suppliers'!$C$2:$C$5720,$A132,'Inst. by Framework &amp; Suppliers'!$A$2:$A$5720,$B132)</f>
        <v>2969.7700000000004</v>
      </c>
      <c r="D132" s="507">
        <f>SUMIFS('Inst. by Framework &amp; Suppliers'!$E$2:$E$5720,'Inst. by Framework &amp; Suppliers'!$C$2:$C$5720,$A132,'Inst. by Framework &amp; Suppliers'!$A$2:$A$5720,$B132)</f>
        <v>1379.8400000000001</v>
      </c>
      <c r="E132" s="507">
        <f>SUMIFS('Inst. by Framework &amp; Suppliers'!F$2:F$5720,'Inst. by Framework &amp; Suppliers'!$C$2:$C$5720,'Institution by Supplier Totals'!$A$2:$A$5067,'Inst. by Framework &amp; Suppliers'!$A$2:$A$5720,'Institution by Supplier Totals'!$B132)</f>
        <v>1094.1999999999998</v>
      </c>
      <c r="F132" s="882">
        <f>SUMIFS('Inst. by Framework &amp; Suppliers'!G$2:G$5720,'Inst. by Framework &amp; Suppliers'!$C$2:$C$5720,'Institution by Supplier Totals'!$A$2:$A$5067,'Inst. by Framework &amp; Suppliers'!$A$2:$A$5720,'Institution by Supplier Totals'!$B132)</f>
        <v>545.58000000000004</v>
      </c>
      <c r="G132" s="1444">
        <f>SUMIFS('Inst. by Framework &amp; Suppliers'!H$2:H$5720,'Inst. by Framework &amp; Suppliers'!$C$2:$C$5720,'Institution by Supplier Totals'!$A$2:$A$5067,'Inst. by Framework &amp; Suppliers'!$A$2:$A$5720,'Institution by Supplier Totals'!$B132)</f>
        <v>441.4</v>
      </c>
      <c r="H132" s="1445">
        <f>SUMIFS('Inst. by Framework &amp; Suppliers'!I$2:I$5720,'Inst. by Framework &amp; Suppliers'!$C$2:$C$5720,'Institution by Supplier Totals'!$A$2:$A$5067,'Inst. by Framework &amp; Suppliers'!$A$2:$A$5720,'Institution by Supplier Totals'!$B132)</f>
        <v>0</v>
      </c>
      <c r="I132" s="24">
        <f>SUMIFS('Inst. by Framework &amp; Suppliers'!$J$2:$J$5720,'Inst. by Framework &amp; Suppliers'!$C$2:$C$5720,'Institution by Supplier Totals'!$A$2:$A$5067,'Inst. by Framework &amp; Suppliers'!$A$2:$A$5720,'Institution by Supplier Totals'!$B132)</f>
        <v>0</v>
      </c>
      <c r="J132" s="93">
        <f>SUMIFS('Inst. by Framework &amp; Suppliers'!$K$2:$K$5720,'Inst. by Framework &amp; Suppliers'!$C$2:$C$5720,'Institution by Supplier Totals'!$A$2:$A$5067,'Inst. by Framework &amp; Suppliers'!$A$2:$A$5720,'Institution by Supplier Totals'!$B132)</f>
        <v>0</v>
      </c>
    </row>
    <row r="133" spans="1:10" x14ac:dyDescent="0.2">
      <c r="A133" s="15" t="s">
        <v>28</v>
      </c>
      <c r="B133" s="13" t="s">
        <v>127</v>
      </c>
      <c r="C133" s="506">
        <f>SUMIFS('Inst. by Framework &amp; Suppliers'!$D$2:$D$5720,'Inst. by Framework &amp; Suppliers'!$C$2:$C$5720,$A133,'Inst. by Framework &amp; Suppliers'!$A$2:$A$5720,$B133)</f>
        <v>11652.98</v>
      </c>
      <c r="D133" s="507">
        <f>SUMIFS('Inst. by Framework &amp; Suppliers'!$E$2:$E$5720,'Inst. by Framework &amp; Suppliers'!$C$2:$C$5720,$A133,'Inst. by Framework &amp; Suppliers'!$A$2:$A$5720,$B133)</f>
        <v>15386.1</v>
      </c>
      <c r="E133" s="507">
        <f>SUMIFS('Inst. by Framework &amp; Suppliers'!F$2:F$5720,'Inst. by Framework &amp; Suppliers'!$C$2:$C$5720,'Institution by Supplier Totals'!$A$2:$A$5067,'Inst. by Framework &amp; Suppliers'!$A$2:$A$5720,'Institution by Supplier Totals'!$B133)</f>
        <v>6214.630000000001</v>
      </c>
      <c r="F133" s="882">
        <f>SUMIFS('Inst. by Framework &amp; Suppliers'!G$2:G$5720,'Inst. by Framework &amp; Suppliers'!$C$2:$C$5720,'Institution by Supplier Totals'!$A$2:$A$5067,'Inst. by Framework &amp; Suppliers'!$A$2:$A$5720,'Institution by Supplier Totals'!$B133)</f>
        <v>12603.49</v>
      </c>
      <c r="G133" s="1444">
        <f>SUMIFS('Inst. by Framework &amp; Suppliers'!H$2:H$5720,'Inst. by Framework &amp; Suppliers'!$C$2:$C$5720,'Institution by Supplier Totals'!$A$2:$A$5067,'Inst. by Framework &amp; Suppliers'!$A$2:$A$5720,'Institution by Supplier Totals'!$B133)</f>
        <v>423.66</v>
      </c>
      <c r="H133" s="1445">
        <f>SUMIFS('Inst. by Framework &amp; Suppliers'!I$2:I$5720,'Inst. by Framework &amp; Suppliers'!$C$2:$C$5720,'Institution by Supplier Totals'!$A$2:$A$5067,'Inst. by Framework &amp; Suppliers'!$A$2:$A$5720,'Institution by Supplier Totals'!$B133)</f>
        <v>0</v>
      </c>
      <c r="I133" s="24">
        <f>SUMIFS('Inst. by Framework &amp; Suppliers'!$J$2:$J$5720,'Inst. by Framework &amp; Suppliers'!$C$2:$C$5720,'Institution by Supplier Totals'!$A$2:$A$5067,'Inst. by Framework &amp; Suppliers'!$A$2:$A$5720,'Institution by Supplier Totals'!$B133)</f>
        <v>0</v>
      </c>
      <c r="J133" s="93">
        <f>SUMIFS('Inst. by Framework &amp; Suppliers'!$K$2:$K$5720,'Inst. by Framework &amp; Suppliers'!$C$2:$C$5720,'Institution by Supplier Totals'!$A$2:$A$5067,'Inst. by Framework &amp; Suppliers'!$A$2:$A$5720,'Institution by Supplier Totals'!$B133)</f>
        <v>0</v>
      </c>
    </row>
    <row r="134" spans="1:10" x14ac:dyDescent="0.2">
      <c r="A134" s="15" t="s">
        <v>28</v>
      </c>
      <c r="B134" s="13" t="s">
        <v>150</v>
      </c>
      <c r="C134" s="506">
        <f>SUMIFS('Inst. by Framework &amp; Suppliers'!$D$2:$D$5720,'Inst. by Framework &amp; Suppliers'!$C$2:$C$5720,$A134,'Inst. by Framework &amp; Suppliers'!$A$2:$A$5720,$B134)</f>
        <v>0</v>
      </c>
      <c r="D134" s="507">
        <f>SUMIFS('Inst. by Framework &amp; Suppliers'!$E$2:$E$5720,'Inst. by Framework &amp; Suppliers'!$C$2:$C$5720,$A134,'Inst. by Framework &amp; Suppliers'!$A$2:$A$5720,$B134)</f>
        <v>0</v>
      </c>
      <c r="E134" s="507">
        <f>SUMIFS('Inst. by Framework &amp; Suppliers'!F$2:F$5720,'Inst. by Framework &amp; Suppliers'!$C$2:$C$5720,'Institution by Supplier Totals'!$A$2:$A$5067,'Inst. by Framework &amp; Suppliers'!$A$2:$A$5720,'Institution by Supplier Totals'!$B134)</f>
        <v>0</v>
      </c>
      <c r="F134" s="882">
        <f>SUMIFS('Inst. by Framework &amp; Suppliers'!G$2:G$5720,'Inst. by Framework &amp; Suppliers'!$C$2:$C$5720,'Institution by Supplier Totals'!$A$2:$A$5067,'Inst. by Framework &amp; Suppliers'!$A$2:$A$5720,'Institution by Supplier Totals'!$B134)</f>
        <v>0</v>
      </c>
      <c r="G134" s="1444">
        <f>SUMIFS('Inst. by Framework &amp; Suppliers'!H$2:H$5720,'Inst. by Framework &amp; Suppliers'!$C$2:$C$5720,'Institution by Supplier Totals'!$A$2:$A$5067,'Inst. by Framework &amp; Suppliers'!$A$2:$A$5720,'Institution by Supplier Totals'!$B134)</f>
        <v>655.44</v>
      </c>
      <c r="H134" s="1445">
        <f>SUMIFS('Inst. by Framework &amp; Suppliers'!I$2:I$5720,'Inst. by Framework &amp; Suppliers'!$C$2:$C$5720,'Institution by Supplier Totals'!$A$2:$A$5067,'Inst. by Framework &amp; Suppliers'!$A$2:$A$5720,'Institution by Supplier Totals'!$B134)</f>
        <v>0</v>
      </c>
      <c r="I134" s="24">
        <f>SUMIFS('Inst. by Framework &amp; Suppliers'!$J$2:$J$5720,'Inst. by Framework &amp; Suppliers'!$C$2:$C$5720,'Institution by Supplier Totals'!$A$2:$A$5067,'Inst. by Framework &amp; Suppliers'!$A$2:$A$5720,'Institution by Supplier Totals'!$B134)</f>
        <v>0</v>
      </c>
      <c r="J134" s="93">
        <f>SUMIFS('Inst. by Framework &amp; Suppliers'!$K$2:$K$5720,'Inst. by Framework &amp; Suppliers'!$C$2:$C$5720,'Institution by Supplier Totals'!$A$2:$A$5067,'Inst. by Framework &amp; Suppliers'!$A$2:$A$5720,'Institution by Supplier Totals'!$B134)</f>
        <v>0</v>
      </c>
    </row>
    <row r="135" spans="1:10" x14ac:dyDescent="0.2">
      <c r="A135" s="15" t="s">
        <v>28</v>
      </c>
      <c r="B135" s="13" t="s">
        <v>162</v>
      </c>
      <c r="C135" s="506">
        <f>SUMIFS('Inst. by Framework &amp; Suppliers'!$D$2:$D$5720,'Inst. by Framework &amp; Suppliers'!$C$2:$C$5720,$A135,'Inst. by Framework &amp; Suppliers'!$A$2:$A$5720,$B135)</f>
        <v>7722.4000000000005</v>
      </c>
      <c r="D135" s="507">
        <f>SUMIFS('Inst. by Framework &amp; Suppliers'!$E$2:$E$5720,'Inst. by Framework &amp; Suppliers'!$C$2:$C$5720,$A135,'Inst. by Framework &amp; Suppliers'!$A$2:$A$5720,$B135)</f>
        <v>7216.09</v>
      </c>
      <c r="E135" s="507">
        <f>SUMIFS('Inst. by Framework &amp; Suppliers'!F$2:F$5720,'Inst. by Framework &amp; Suppliers'!$C$2:$C$5720,'Institution by Supplier Totals'!$A$2:$A$5067,'Inst. by Framework &amp; Suppliers'!$A$2:$A$5720,'Institution by Supplier Totals'!$B135)</f>
        <v>7182.4800000000005</v>
      </c>
      <c r="F135" s="882">
        <f>SUMIFS('Inst. by Framework &amp; Suppliers'!G$2:G$5720,'Inst. by Framework &amp; Suppliers'!$C$2:$C$5720,'Institution by Supplier Totals'!$A$2:$A$5067,'Inst. by Framework &amp; Suppliers'!$A$2:$A$5720,'Institution by Supplier Totals'!$B135)</f>
        <v>8258.0400000000009</v>
      </c>
      <c r="G135" s="1444">
        <f>SUMIFS('Inst. by Framework &amp; Suppliers'!H$2:H$5720,'Inst. by Framework &amp; Suppliers'!$C$2:$C$5720,'Institution by Supplier Totals'!$A$2:$A$5067,'Inst. by Framework &amp; Suppliers'!$A$2:$A$5720,'Institution by Supplier Totals'!$B135)</f>
        <v>1163.71</v>
      </c>
      <c r="H135" s="1445">
        <f>SUMIFS('Inst. by Framework &amp; Suppliers'!I$2:I$5720,'Inst. by Framework &amp; Suppliers'!$C$2:$C$5720,'Institution by Supplier Totals'!$A$2:$A$5067,'Inst. by Framework &amp; Suppliers'!$A$2:$A$5720,'Institution by Supplier Totals'!$B135)</f>
        <v>0</v>
      </c>
      <c r="I135" s="24">
        <f>SUMIFS('Inst. by Framework &amp; Suppliers'!$J$2:$J$5720,'Inst. by Framework &amp; Suppliers'!$C$2:$C$5720,'Institution by Supplier Totals'!$A$2:$A$5067,'Inst. by Framework &amp; Suppliers'!$A$2:$A$5720,'Institution by Supplier Totals'!$B135)</f>
        <v>0</v>
      </c>
      <c r="J135" s="93">
        <f>SUMIFS('Inst. by Framework &amp; Suppliers'!$K$2:$K$5720,'Inst. by Framework &amp; Suppliers'!$C$2:$C$5720,'Institution by Supplier Totals'!$A$2:$A$5067,'Inst. by Framework &amp; Suppliers'!$A$2:$A$5720,'Institution by Supplier Totals'!$B135)</f>
        <v>0</v>
      </c>
    </row>
    <row r="136" spans="1:10" x14ac:dyDescent="0.2">
      <c r="A136" s="15" t="s">
        <v>28</v>
      </c>
      <c r="B136" s="13" t="s">
        <v>134</v>
      </c>
      <c r="C136" s="506">
        <f>SUMIFS('Inst. by Framework &amp; Suppliers'!$D$2:$D$5720,'Inst. by Framework &amp; Suppliers'!$C$2:$C$5720,$A136,'Inst. by Framework &amp; Suppliers'!$A$2:$A$5720,$B136)</f>
        <v>33822.939999999995</v>
      </c>
      <c r="D136" s="507">
        <f>SUMIFS('Inst. by Framework &amp; Suppliers'!$E$2:$E$5720,'Inst. by Framework &amp; Suppliers'!$C$2:$C$5720,$A136,'Inst. by Framework &amp; Suppliers'!$A$2:$A$5720,$B136)</f>
        <v>31921.21</v>
      </c>
      <c r="E136" s="507">
        <f>SUMIFS('Inst. by Framework &amp; Suppliers'!F$2:F$5720,'Inst. by Framework &amp; Suppliers'!$C$2:$C$5720,'Institution by Supplier Totals'!$A$2:$A$5067,'Inst. by Framework &amp; Suppliers'!$A$2:$A$5720,'Institution by Supplier Totals'!$B136)</f>
        <v>15276.25</v>
      </c>
      <c r="F136" s="882">
        <f>SUMIFS('Inst. by Framework &amp; Suppliers'!G$2:G$5720,'Inst. by Framework &amp; Suppliers'!$C$2:$C$5720,'Institution by Supplier Totals'!$A$2:$A$5067,'Inst. by Framework &amp; Suppliers'!$A$2:$A$5720,'Institution by Supplier Totals'!$B136)</f>
        <v>4270.32</v>
      </c>
      <c r="G136" s="1444">
        <f>SUMIFS('Inst. by Framework &amp; Suppliers'!H$2:H$5720,'Inst. by Framework &amp; Suppliers'!$C$2:$C$5720,'Institution by Supplier Totals'!$A$2:$A$5067,'Inst. by Framework &amp; Suppliers'!$A$2:$A$5720,'Institution by Supplier Totals'!$B136)</f>
        <v>3191.11</v>
      </c>
      <c r="H136" s="1445">
        <f>SUMIFS('Inst. by Framework &amp; Suppliers'!I$2:I$5720,'Inst. by Framework &amp; Suppliers'!$C$2:$C$5720,'Institution by Supplier Totals'!$A$2:$A$5067,'Inst. by Framework &amp; Suppliers'!$A$2:$A$5720,'Institution by Supplier Totals'!$B136)</f>
        <v>0</v>
      </c>
      <c r="I136" s="24">
        <f>SUMIFS('Inst. by Framework &amp; Suppliers'!$J$2:$J$5720,'Inst. by Framework &amp; Suppliers'!$C$2:$C$5720,'Institution by Supplier Totals'!$A$2:$A$5067,'Inst. by Framework &amp; Suppliers'!$A$2:$A$5720,'Institution by Supplier Totals'!$B136)</f>
        <v>0</v>
      </c>
      <c r="J136" s="93">
        <f>SUMIFS('Inst. by Framework &amp; Suppliers'!$K$2:$K$5720,'Inst. by Framework &amp; Suppliers'!$C$2:$C$5720,'Institution by Supplier Totals'!$A$2:$A$5067,'Inst. by Framework &amp; Suppliers'!$A$2:$A$5720,'Institution by Supplier Totals'!$B136)</f>
        <v>0</v>
      </c>
    </row>
    <row r="137" spans="1:10" x14ac:dyDescent="0.2">
      <c r="A137" s="15" t="s">
        <v>28</v>
      </c>
      <c r="B137" s="13" t="s">
        <v>135</v>
      </c>
      <c r="C137" s="506">
        <f>SUMIFS('Inst. by Framework &amp; Suppliers'!$D$2:$D$5720,'Inst. by Framework &amp; Suppliers'!$C$2:$C$5720,$A137,'Inst. by Framework &amp; Suppliers'!$A$2:$A$5720,$B137)</f>
        <v>18463.949999999997</v>
      </c>
      <c r="D137" s="507">
        <f>SUMIFS('Inst. by Framework &amp; Suppliers'!$E$2:$E$5720,'Inst. by Framework &amp; Suppliers'!$C$2:$C$5720,$A137,'Inst. by Framework &amp; Suppliers'!$A$2:$A$5720,$B137)</f>
        <v>14424.99</v>
      </c>
      <c r="E137" s="507">
        <f>SUMIFS('Inst. by Framework &amp; Suppliers'!F$2:F$5720,'Inst. by Framework &amp; Suppliers'!$C$2:$C$5720,'Institution by Supplier Totals'!$A$2:$A$5067,'Inst. by Framework &amp; Suppliers'!$A$2:$A$5720,'Institution by Supplier Totals'!$B137)</f>
        <v>13715.91</v>
      </c>
      <c r="F137" s="882">
        <f>SUMIFS('Inst. by Framework &amp; Suppliers'!G$2:G$5720,'Inst. by Framework &amp; Suppliers'!$C$2:$C$5720,'Institution by Supplier Totals'!$A$2:$A$5067,'Inst. by Framework &amp; Suppliers'!$A$2:$A$5720,'Institution by Supplier Totals'!$B137)</f>
        <v>16110.470000000001</v>
      </c>
      <c r="G137" s="1444">
        <f>SUMIFS('Inst. by Framework &amp; Suppliers'!H$2:H$5720,'Inst. by Framework &amp; Suppliers'!$C$2:$C$5720,'Institution by Supplier Totals'!$A$2:$A$5067,'Inst. by Framework &amp; Suppliers'!$A$2:$A$5720,'Institution by Supplier Totals'!$B137)</f>
        <v>504.15</v>
      </c>
      <c r="H137" s="1445">
        <f>SUMIFS('Inst. by Framework &amp; Suppliers'!I$2:I$5720,'Inst. by Framework &amp; Suppliers'!$C$2:$C$5720,'Institution by Supplier Totals'!$A$2:$A$5067,'Inst. by Framework &amp; Suppliers'!$A$2:$A$5720,'Institution by Supplier Totals'!$B137)</f>
        <v>0</v>
      </c>
      <c r="I137" s="24">
        <f>SUMIFS('Inst. by Framework &amp; Suppliers'!$J$2:$J$5720,'Inst. by Framework &amp; Suppliers'!$C$2:$C$5720,'Institution by Supplier Totals'!$A$2:$A$5067,'Inst. by Framework &amp; Suppliers'!$A$2:$A$5720,'Institution by Supplier Totals'!$B137)</f>
        <v>0</v>
      </c>
      <c r="J137" s="93">
        <f>SUMIFS('Inst. by Framework &amp; Suppliers'!$K$2:$K$5720,'Inst. by Framework &amp; Suppliers'!$C$2:$C$5720,'Institution by Supplier Totals'!$A$2:$A$5067,'Inst. by Framework &amp; Suppliers'!$A$2:$A$5720,'Institution by Supplier Totals'!$B137)</f>
        <v>0</v>
      </c>
    </row>
    <row r="138" spans="1:10" x14ac:dyDescent="0.2">
      <c r="A138" s="15" t="s">
        <v>28</v>
      </c>
      <c r="B138" s="13" t="s">
        <v>136</v>
      </c>
      <c r="C138" s="506">
        <f>SUMIFS('Inst. by Framework &amp; Suppliers'!$D$2:$D$5720,'Inst. by Framework &amp; Suppliers'!$C$2:$C$5720,$A138,'Inst. by Framework &amp; Suppliers'!$A$2:$A$5720,$B138)</f>
        <v>16492.599999999999</v>
      </c>
      <c r="D138" s="507">
        <f>SUMIFS('Inst. by Framework &amp; Suppliers'!$E$2:$E$5720,'Inst. by Framework &amp; Suppliers'!$C$2:$C$5720,$A138,'Inst. by Framework &amp; Suppliers'!$A$2:$A$5720,$B138)</f>
        <v>6866.8499999999995</v>
      </c>
      <c r="E138" s="507">
        <f>SUMIFS('Inst. by Framework &amp; Suppliers'!F$2:F$5720,'Inst. by Framework &amp; Suppliers'!$C$2:$C$5720,'Institution by Supplier Totals'!$A$2:$A$5067,'Inst. by Framework &amp; Suppliers'!$A$2:$A$5720,'Institution by Supplier Totals'!$B138)</f>
        <v>105.89</v>
      </c>
      <c r="F138" s="882">
        <f>SUMIFS('Inst. by Framework &amp; Suppliers'!G$2:G$5720,'Inst. by Framework &amp; Suppliers'!$C$2:$C$5720,'Institution by Supplier Totals'!$A$2:$A$5067,'Inst. by Framework &amp; Suppliers'!$A$2:$A$5720,'Institution by Supplier Totals'!$B138)</f>
        <v>0</v>
      </c>
      <c r="G138" s="1444">
        <f>SUMIFS('Inst. by Framework &amp; Suppliers'!H$2:H$5720,'Inst. by Framework &amp; Suppliers'!$C$2:$C$5720,'Institution by Supplier Totals'!$A$2:$A$5067,'Inst. by Framework &amp; Suppliers'!$A$2:$A$5720,'Institution by Supplier Totals'!$B138)</f>
        <v>0</v>
      </c>
      <c r="H138" s="1445">
        <f>SUMIFS('Inst. by Framework &amp; Suppliers'!I$2:I$5720,'Inst. by Framework &amp; Suppliers'!$C$2:$C$5720,'Institution by Supplier Totals'!$A$2:$A$5067,'Inst. by Framework &amp; Suppliers'!$A$2:$A$5720,'Institution by Supplier Totals'!$B138)</f>
        <v>0</v>
      </c>
      <c r="I138" s="24">
        <f>SUMIFS('Inst. by Framework &amp; Suppliers'!$J$2:$J$5720,'Inst. by Framework &amp; Suppliers'!$C$2:$C$5720,'Institution by Supplier Totals'!$A$2:$A$5067,'Inst. by Framework &amp; Suppliers'!$A$2:$A$5720,'Institution by Supplier Totals'!$B138)</f>
        <v>0</v>
      </c>
      <c r="J138" s="93">
        <f>SUMIFS('Inst. by Framework &amp; Suppliers'!$K$2:$K$5720,'Inst. by Framework &amp; Suppliers'!$C$2:$C$5720,'Institution by Supplier Totals'!$A$2:$A$5067,'Inst. by Framework &amp; Suppliers'!$A$2:$A$5720,'Institution by Supplier Totals'!$B138)</f>
        <v>0</v>
      </c>
    </row>
    <row r="139" spans="1:10" x14ac:dyDescent="0.2">
      <c r="A139" s="15" t="s">
        <v>28</v>
      </c>
      <c r="B139" s="13" t="s">
        <v>137</v>
      </c>
      <c r="C139" s="506">
        <f>SUMIFS('Inst. by Framework &amp; Suppliers'!$D$2:$D$5720,'Inst. by Framework &amp; Suppliers'!$C$2:$C$5720,$A139,'Inst. by Framework &amp; Suppliers'!$A$2:$A$5720,$B139)</f>
        <v>2370.7999999999997</v>
      </c>
      <c r="D139" s="507">
        <f>SUMIFS('Inst. by Framework &amp; Suppliers'!$E$2:$E$5720,'Inst. by Framework &amp; Suppliers'!$C$2:$C$5720,$A139,'Inst. by Framework &amp; Suppliers'!$A$2:$A$5720,$B139)</f>
        <v>1676.54</v>
      </c>
      <c r="E139" s="507">
        <f>SUMIFS('Inst. by Framework &amp; Suppliers'!F$2:F$5720,'Inst. by Framework &amp; Suppliers'!$C$2:$C$5720,'Institution by Supplier Totals'!$A$2:$A$5067,'Inst. by Framework &amp; Suppliers'!$A$2:$A$5720,'Institution by Supplier Totals'!$B139)</f>
        <v>1346.83</v>
      </c>
      <c r="F139" s="882">
        <f>SUMIFS('Inst. by Framework &amp; Suppliers'!G$2:G$5720,'Inst. by Framework &amp; Suppliers'!$C$2:$C$5720,'Institution by Supplier Totals'!$A$2:$A$5067,'Inst. by Framework &amp; Suppliers'!$A$2:$A$5720,'Institution by Supplier Totals'!$B139)</f>
        <v>167.94</v>
      </c>
      <c r="G139" s="1444">
        <f>SUMIFS('Inst. by Framework &amp; Suppliers'!H$2:H$5720,'Inst. by Framework &amp; Suppliers'!$C$2:$C$5720,'Institution by Supplier Totals'!$A$2:$A$5067,'Inst. by Framework &amp; Suppliers'!$A$2:$A$5720,'Institution by Supplier Totals'!$B139)</f>
        <v>0</v>
      </c>
      <c r="H139" s="1445">
        <f>SUMIFS('Inst. by Framework &amp; Suppliers'!I$2:I$5720,'Inst. by Framework &amp; Suppliers'!$C$2:$C$5720,'Institution by Supplier Totals'!$A$2:$A$5067,'Inst. by Framework &amp; Suppliers'!$A$2:$A$5720,'Institution by Supplier Totals'!$B139)</f>
        <v>0</v>
      </c>
      <c r="I139" s="24">
        <f>SUMIFS('Inst. by Framework &amp; Suppliers'!$J$2:$J$5720,'Inst. by Framework &amp; Suppliers'!$C$2:$C$5720,'Institution by Supplier Totals'!$A$2:$A$5067,'Inst. by Framework &amp; Suppliers'!$A$2:$A$5720,'Institution by Supplier Totals'!$B139)</f>
        <v>0</v>
      </c>
      <c r="J139" s="93">
        <f>SUMIFS('Inst. by Framework &amp; Suppliers'!$K$2:$K$5720,'Inst. by Framework &amp; Suppliers'!$C$2:$C$5720,'Institution by Supplier Totals'!$A$2:$A$5067,'Inst. by Framework &amp; Suppliers'!$A$2:$A$5720,'Institution by Supplier Totals'!$B139)</f>
        <v>0</v>
      </c>
    </row>
    <row r="140" spans="1:10" x14ac:dyDescent="0.2">
      <c r="A140" s="15" t="s">
        <v>28</v>
      </c>
      <c r="B140" s="13" t="s">
        <v>148</v>
      </c>
      <c r="C140" s="506">
        <f>SUMIFS('Inst. by Framework &amp; Suppliers'!$D$2:$D$5720,'Inst. by Framework &amp; Suppliers'!$C$2:$C$5720,$A140,'Inst. by Framework &amp; Suppliers'!$A$2:$A$5720,$B140)</f>
        <v>4314.84</v>
      </c>
      <c r="D140" s="507">
        <f>SUMIFS('Inst. by Framework &amp; Suppliers'!$E$2:$E$5720,'Inst. by Framework &amp; Suppliers'!$C$2:$C$5720,$A140,'Inst. by Framework &amp; Suppliers'!$A$2:$A$5720,$B140)</f>
        <v>0</v>
      </c>
      <c r="E140" s="507">
        <f>SUMIFS('Inst. by Framework &amp; Suppliers'!F$2:F$5720,'Inst. by Framework &amp; Suppliers'!$C$2:$C$5720,'Institution by Supplier Totals'!$A$2:$A$5067,'Inst. by Framework &amp; Suppliers'!$A$2:$A$5720,'Institution by Supplier Totals'!$B140)</f>
        <v>0</v>
      </c>
      <c r="F140" s="882">
        <f>SUMIFS('Inst. by Framework &amp; Suppliers'!G$2:G$5720,'Inst. by Framework &amp; Suppliers'!$C$2:$C$5720,'Institution by Supplier Totals'!$A$2:$A$5067,'Inst. by Framework &amp; Suppliers'!$A$2:$A$5720,'Institution by Supplier Totals'!$B140)</f>
        <v>0</v>
      </c>
      <c r="G140" s="1444">
        <f>SUMIFS('Inst. by Framework &amp; Suppliers'!H$2:H$5720,'Inst. by Framework &amp; Suppliers'!$C$2:$C$5720,'Institution by Supplier Totals'!$A$2:$A$5067,'Inst. by Framework &amp; Suppliers'!$A$2:$A$5720,'Institution by Supplier Totals'!$B140)</f>
        <v>0</v>
      </c>
      <c r="H140" s="1445">
        <f>SUMIFS('Inst. by Framework &amp; Suppliers'!I$2:I$5720,'Inst. by Framework &amp; Suppliers'!$C$2:$C$5720,'Institution by Supplier Totals'!$A$2:$A$5067,'Inst. by Framework &amp; Suppliers'!$A$2:$A$5720,'Institution by Supplier Totals'!$B140)</f>
        <v>0</v>
      </c>
      <c r="I140" s="24">
        <f>SUMIFS('Inst. by Framework &amp; Suppliers'!$J$2:$J$5720,'Inst. by Framework &amp; Suppliers'!$C$2:$C$5720,'Institution by Supplier Totals'!$A$2:$A$5067,'Inst. by Framework &amp; Suppliers'!$A$2:$A$5720,'Institution by Supplier Totals'!$B140)</f>
        <v>0</v>
      </c>
      <c r="J140" s="93">
        <f>SUMIFS('Inst. by Framework &amp; Suppliers'!$K$2:$K$5720,'Inst. by Framework &amp; Suppliers'!$C$2:$C$5720,'Institution by Supplier Totals'!$A$2:$A$5067,'Inst. by Framework &amp; Suppliers'!$A$2:$A$5720,'Institution by Supplier Totals'!$B140)</f>
        <v>0</v>
      </c>
    </row>
    <row r="141" spans="1:10" x14ac:dyDescent="0.2">
      <c r="A141" s="15" t="s">
        <v>28</v>
      </c>
      <c r="B141" s="13" t="s">
        <v>141</v>
      </c>
      <c r="C141" s="506">
        <f>SUMIFS('Inst. by Framework &amp; Suppliers'!$D$2:$D$5720,'Inst. by Framework &amp; Suppliers'!$C$2:$C$5720,$A141,'Inst. by Framework &amp; Suppliers'!$A$2:$A$5720,$B141)</f>
        <v>0</v>
      </c>
      <c r="D141" s="507">
        <f>SUMIFS('Inst. by Framework &amp; Suppliers'!$E$2:$E$5720,'Inst. by Framework &amp; Suppliers'!$C$2:$C$5720,$A141,'Inst. by Framework &amp; Suppliers'!$A$2:$A$5720,$B141)</f>
        <v>1695.78</v>
      </c>
      <c r="E141" s="507">
        <f>SUMIFS('Inst. by Framework &amp; Suppliers'!F$2:F$5720,'Inst. by Framework &amp; Suppliers'!$C$2:$C$5720,'Institution by Supplier Totals'!$A$2:$A$5067,'Inst. by Framework &amp; Suppliers'!$A$2:$A$5720,'Institution by Supplier Totals'!$B141)</f>
        <v>0</v>
      </c>
      <c r="F141" s="882">
        <f>SUMIFS('Inst. by Framework &amp; Suppliers'!G$2:G$5720,'Inst. by Framework &amp; Suppliers'!$C$2:$C$5720,'Institution by Supplier Totals'!$A$2:$A$5067,'Inst. by Framework &amp; Suppliers'!$A$2:$A$5720,'Institution by Supplier Totals'!$B141)</f>
        <v>0</v>
      </c>
      <c r="G141" s="1444">
        <f>SUMIFS('Inst. by Framework &amp; Suppliers'!H$2:H$5720,'Inst. by Framework &amp; Suppliers'!$C$2:$C$5720,'Institution by Supplier Totals'!$A$2:$A$5067,'Inst. by Framework &amp; Suppliers'!$A$2:$A$5720,'Institution by Supplier Totals'!$B141)</f>
        <v>0</v>
      </c>
      <c r="H141" s="1445">
        <f>SUMIFS('Inst. by Framework &amp; Suppliers'!I$2:I$5720,'Inst. by Framework &amp; Suppliers'!$C$2:$C$5720,'Institution by Supplier Totals'!$A$2:$A$5067,'Inst. by Framework &amp; Suppliers'!$A$2:$A$5720,'Institution by Supplier Totals'!$B141)</f>
        <v>0</v>
      </c>
      <c r="I141" s="24">
        <f>SUMIFS('Inst. by Framework &amp; Suppliers'!$J$2:$J$5720,'Inst. by Framework &amp; Suppliers'!$C$2:$C$5720,'Institution by Supplier Totals'!$A$2:$A$5067,'Inst. by Framework &amp; Suppliers'!$A$2:$A$5720,'Institution by Supplier Totals'!$B141)</f>
        <v>0</v>
      </c>
      <c r="J141" s="93">
        <f>SUMIFS('Inst. by Framework &amp; Suppliers'!$K$2:$K$5720,'Inst. by Framework &amp; Suppliers'!$C$2:$C$5720,'Institution by Supplier Totals'!$A$2:$A$5067,'Inst. by Framework &amp; Suppliers'!$A$2:$A$5720,'Institution by Supplier Totals'!$B141)</f>
        <v>0</v>
      </c>
    </row>
    <row r="142" spans="1:10" x14ac:dyDescent="0.2">
      <c r="A142" s="15" t="s">
        <v>28</v>
      </c>
      <c r="B142" s="13" t="s">
        <v>142</v>
      </c>
      <c r="C142" s="506">
        <f>SUMIFS('Inst. by Framework &amp; Suppliers'!$D$2:$D$5720,'Inst. by Framework &amp; Suppliers'!$C$2:$C$5720,$A142,'Inst. by Framework &amp; Suppliers'!$A$2:$A$5720,$B142)</f>
        <v>21247.91</v>
      </c>
      <c r="D142" s="507">
        <f>SUMIFS('Inst. by Framework &amp; Suppliers'!$E$2:$E$5720,'Inst. by Framework &amp; Suppliers'!$C$2:$C$5720,$A142,'Inst. by Framework &amp; Suppliers'!$A$2:$A$5720,$B142)</f>
        <v>6430.58</v>
      </c>
      <c r="E142" s="507">
        <f>SUMIFS('Inst. by Framework &amp; Suppliers'!F$2:F$5720,'Inst. by Framework &amp; Suppliers'!$C$2:$C$5720,'Institution by Supplier Totals'!$A$2:$A$5067,'Inst. by Framework &amp; Suppliers'!$A$2:$A$5720,'Institution by Supplier Totals'!$B142)</f>
        <v>12464.59</v>
      </c>
      <c r="F142" s="882">
        <f>SUMIFS('Inst. by Framework &amp; Suppliers'!G$2:G$5720,'Inst. by Framework &amp; Suppliers'!$C$2:$C$5720,'Institution by Supplier Totals'!$A$2:$A$5067,'Inst. by Framework &amp; Suppliers'!$A$2:$A$5720,'Institution by Supplier Totals'!$B142)</f>
        <v>12578.179999999998</v>
      </c>
      <c r="G142" s="1444">
        <f>SUMIFS('Inst. by Framework &amp; Suppliers'!H$2:H$5720,'Inst. by Framework &amp; Suppliers'!$C$2:$C$5720,'Institution by Supplier Totals'!$A$2:$A$5067,'Inst. by Framework &amp; Suppliers'!$A$2:$A$5720,'Institution by Supplier Totals'!$B142)</f>
        <v>871.96</v>
      </c>
      <c r="H142" s="1445">
        <f>SUMIFS('Inst. by Framework &amp; Suppliers'!I$2:I$5720,'Inst. by Framework &amp; Suppliers'!$C$2:$C$5720,'Institution by Supplier Totals'!$A$2:$A$5067,'Inst. by Framework &amp; Suppliers'!$A$2:$A$5720,'Institution by Supplier Totals'!$B142)</f>
        <v>0</v>
      </c>
      <c r="I142" s="24">
        <f>SUMIFS('Inst. by Framework &amp; Suppliers'!$J$2:$J$5720,'Inst. by Framework &amp; Suppliers'!$C$2:$C$5720,'Institution by Supplier Totals'!$A$2:$A$5067,'Inst. by Framework &amp; Suppliers'!$A$2:$A$5720,'Institution by Supplier Totals'!$B142)</f>
        <v>0</v>
      </c>
      <c r="J142" s="93">
        <f>SUMIFS('Inst. by Framework &amp; Suppliers'!$K$2:$K$5720,'Inst. by Framework &amp; Suppliers'!$C$2:$C$5720,'Institution by Supplier Totals'!$A$2:$A$5067,'Inst. by Framework &amp; Suppliers'!$A$2:$A$5720,'Institution by Supplier Totals'!$B142)</f>
        <v>0</v>
      </c>
    </row>
    <row r="143" spans="1:10" x14ac:dyDescent="0.2">
      <c r="A143" s="15" t="s">
        <v>28</v>
      </c>
      <c r="B143" s="13" t="s">
        <v>143</v>
      </c>
      <c r="C143" s="506">
        <f>SUMIFS('Inst. by Framework &amp; Suppliers'!$D$2:$D$5720,'Inst. by Framework &amp; Suppliers'!$C$2:$C$5720,$A143,'Inst. by Framework &amp; Suppliers'!$A$2:$A$5720,$B143)</f>
        <v>38639.47</v>
      </c>
      <c r="D143" s="507">
        <f>SUMIFS('Inst. by Framework &amp; Suppliers'!$E$2:$E$5720,'Inst. by Framework &amp; Suppliers'!$C$2:$C$5720,$A143,'Inst. by Framework &amp; Suppliers'!$A$2:$A$5720,$B143)</f>
        <v>39331.94</v>
      </c>
      <c r="E143" s="507">
        <f>SUMIFS('Inst. by Framework &amp; Suppliers'!F$2:F$5720,'Inst. by Framework &amp; Suppliers'!$C$2:$C$5720,'Institution by Supplier Totals'!$A$2:$A$5067,'Inst. by Framework &amp; Suppliers'!$A$2:$A$5720,'Institution by Supplier Totals'!$B143)</f>
        <v>30901.83</v>
      </c>
      <c r="F143" s="882">
        <f>SUMIFS('Inst. by Framework &amp; Suppliers'!G$2:G$5720,'Inst. by Framework &amp; Suppliers'!$C$2:$C$5720,'Institution by Supplier Totals'!$A$2:$A$5067,'Inst. by Framework &amp; Suppliers'!$A$2:$A$5720,'Institution by Supplier Totals'!$B143)</f>
        <v>26210.379999999997</v>
      </c>
      <c r="G143" s="1444">
        <f>SUMIFS('Inst. by Framework &amp; Suppliers'!H$2:H$5720,'Inst. by Framework &amp; Suppliers'!$C$2:$C$5720,'Institution by Supplier Totals'!$A$2:$A$5067,'Inst. by Framework &amp; Suppliers'!$A$2:$A$5720,'Institution by Supplier Totals'!$B143)</f>
        <v>1021.9300000000001</v>
      </c>
      <c r="H143" s="1445">
        <f>SUMIFS('Inst. by Framework &amp; Suppliers'!I$2:I$5720,'Inst. by Framework &amp; Suppliers'!$C$2:$C$5720,'Institution by Supplier Totals'!$A$2:$A$5067,'Inst. by Framework &amp; Suppliers'!$A$2:$A$5720,'Institution by Supplier Totals'!$B143)</f>
        <v>0</v>
      </c>
      <c r="I143" s="24">
        <f>SUMIFS('Inst. by Framework &amp; Suppliers'!$J$2:$J$5720,'Inst. by Framework &amp; Suppliers'!$C$2:$C$5720,'Institution by Supplier Totals'!$A$2:$A$5067,'Inst. by Framework &amp; Suppliers'!$A$2:$A$5720,'Institution by Supplier Totals'!$B143)</f>
        <v>0</v>
      </c>
      <c r="J143" s="93">
        <f>SUMIFS('Inst. by Framework &amp; Suppliers'!$K$2:$K$5720,'Inst. by Framework &amp; Suppliers'!$C$2:$C$5720,'Institution by Supplier Totals'!$A$2:$A$5067,'Inst. by Framework &amp; Suppliers'!$A$2:$A$5720,'Institution by Supplier Totals'!$B143)</f>
        <v>0</v>
      </c>
    </row>
    <row r="144" spans="1:10" x14ac:dyDescent="0.2">
      <c r="A144" s="15" t="s">
        <v>28</v>
      </c>
      <c r="B144" s="13" t="s">
        <v>144</v>
      </c>
      <c r="C144" s="506">
        <f>SUMIFS('Inst. by Framework &amp; Suppliers'!$D$2:$D$5720,'Inst. by Framework &amp; Suppliers'!$C$2:$C$5720,$A144,'Inst. by Framework &amp; Suppliers'!$A$2:$A$5720,$B144)</f>
        <v>0</v>
      </c>
      <c r="D144" s="507">
        <f>SUMIFS('Inst. by Framework &amp; Suppliers'!$E$2:$E$5720,'Inst. by Framework &amp; Suppliers'!$C$2:$C$5720,$A144,'Inst. by Framework &amp; Suppliers'!$A$2:$A$5720,$B144)</f>
        <v>18433.39</v>
      </c>
      <c r="E144" s="507">
        <f>SUMIFS('Inst. by Framework &amp; Suppliers'!F$2:F$5720,'Inst. by Framework &amp; Suppliers'!$C$2:$C$5720,'Institution by Supplier Totals'!$A$2:$A$5067,'Inst. by Framework &amp; Suppliers'!$A$2:$A$5720,'Institution by Supplier Totals'!$B144)</f>
        <v>14380.23</v>
      </c>
      <c r="F144" s="882">
        <f>SUMIFS('Inst. by Framework &amp; Suppliers'!G$2:G$5720,'Inst. by Framework &amp; Suppliers'!$C$2:$C$5720,'Institution by Supplier Totals'!$A$2:$A$5067,'Inst. by Framework &amp; Suppliers'!$A$2:$A$5720,'Institution by Supplier Totals'!$B144)</f>
        <v>10292.24</v>
      </c>
      <c r="G144" s="1444">
        <f>SUMIFS('Inst. by Framework &amp; Suppliers'!H$2:H$5720,'Inst. by Framework &amp; Suppliers'!$C$2:$C$5720,'Institution by Supplier Totals'!$A$2:$A$5067,'Inst. by Framework &amp; Suppliers'!$A$2:$A$5720,'Institution by Supplier Totals'!$B144)</f>
        <v>2977.1</v>
      </c>
      <c r="H144" s="1445">
        <f>SUMIFS('Inst. by Framework &amp; Suppliers'!I$2:I$5720,'Inst. by Framework &amp; Suppliers'!$C$2:$C$5720,'Institution by Supplier Totals'!$A$2:$A$5067,'Inst. by Framework &amp; Suppliers'!$A$2:$A$5720,'Institution by Supplier Totals'!$B144)</f>
        <v>0</v>
      </c>
      <c r="I144" s="24">
        <f>SUMIFS('Inst. by Framework &amp; Suppliers'!$J$2:$J$5720,'Inst. by Framework &amp; Suppliers'!$C$2:$C$5720,'Institution by Supplier Totals'!$A$2:$A$5067,'Inst. by Framework &amp; Suppliers'!$A$2:$A$5720,'Institution by Supplier Totals'!$B144)</f>
        <v>0</v>
      </c>
      <c r="J144" s="93">
        <f>SUMIFS('Inst. by Framework &amp; Suppliers'!$K$2:$K$5720,'Inst. by Framework &amp; Suppliers'!$C$2:$C$5720,'Institution by Supplier Totals'!$A$2:$A$5067,'Inst. by Framework &amp; Suppliers'!$A$2:$A$5720,'Institution by Supplier Totals'!$B144)</f>
        <v>0</v>
      </c>
    </row>
    <row r="145" spans="1:10" x14ac:dyDescent="0.2">
      <c r="A145" s="15" t="s">
        <v>28</v>
      </c>
      <c r="B145" s="13" t="s">
        <v>145</v>
      </c>
      <c r="C145" s="506">
        <f>SUMIFS('Inst. by Framework &amp; Suppliers'!$D$2:$D$5720,'Inst. by Framework &amp; Suppliers'!$C$2:$C$5720,$A145,'Inst. by Framework &amp; Suppliers'!$A$2:$A$5720,$B145)</f>
        <v>8164.97</v>
      </c>
      <c r="D145" s="507">
        <f>SUMIFS('Inst. by Framework &amp; Suppliers'!$E$2:$E$5720,'Inst. by Framework &amp; Suppliers'!$C$2:$C$5720,$A145,'Inst. by Framework &amp; Suppliers'!$A$2:$A$5720,$B145)</f>
        <v>6646.51</v>
      </c>
      <c r="E145" s="507">
        <f>SUMIFS('Inst. by Framework &amp; Suppliers'!F$2:F$5720,'Inst. by Framework &amp; Suppliers'!$C$2:$C$5720,'Institution by Supplier Totals'!$A$2:$A$5067,'Inst. by Framework &amp; Suppliers'!$A$2:$A$5720,'Institution by Supplier Totals'!$B145)</f>
        <v>8328.89</v>
      </c>
      <c r="F145" s="882">
        <f>SUMIFS('Inst. by Framework &amp; Suppliers'!G$2:G$5720,'Inst. by Framework &amp; Suppliers'!$C$2:$C$5720,'Institution by Supplier Totals'!$A$2:$A$5067,'Inst. by Framework &amp; Suppliers'!$A$2:$A$5720,'Institution by Supplier Totals'!$B145)</f>
        <v>8166.1200000000008</v>
      </c>
      <c r="G145" s="1444">
        <f>SUMIFS('Inst. by Framework &amp; Suppliers'!H$2:H$5720,'Inst. by Framework &amp; Suppliers'!$C$2:$C$5720,'Institution by Supplier Totals'!$A$2:$A$5067,'Inst. by Framework &amp; Suppliers'!$A$2:$A$5720,'Institution by Supplier Totals'!$B145)</f>
        <v>1280.58</v>
      </c>
      <c r="H145" s="1445">
        <f>SUMIFS('Inst. by Framework &amp; Suppliers'!I$2:I$5720,'Inst. by Framework &amp; Suppliers'!$C$2:$C$5720,'Institution by Supplier Totals'!$A$2:$A$5067,'Inst. by Framework &amp; Suppliers'!$A$2:$A$5720,'Institution by Supplier Totals'!$B145)</f>
        <v>0</v>
      </c>
      <c r="I145" s="24">
        <f>SUMIFS('Inst. by Framework &amp; Suppliers'!$J$2:$J$5720,'Inst. by Framework &amp; Suppliers'!$C$2:$C$5720,'Institution by Supplier Totals'!$A$2:$A$5067,'Inst. by Framework &amp; Suppliers'!$A$2:$A$5720,'Institution by Supplier Totals'!$B145)</f>
        <v>0</v>
      </c>
      <c r="J145" s="93">
        <f>SUMIFS('Inst. by Framework &amp; Suppliers'!$K$2:$K$5720,'Inst. by Framework &amp; Suppliers'!$C$2:$C$5720,'Institution by Supplier Totals'!$A$2:$A$5067,'Inst. by Framework &amp; Suppliers'!$A$2:$A$5720,'Institution by Supplier Totals'!$B145)</f>
        <v>0</v>
      </c>
    </row>
    <row r="146" spans="1:10" x14ac:dyDescent="0.2">
      <c r="A146" s="15" t="s">
        <v>28</v>
      </c>
      <c r="B146" s="13" t="s">
        <v>146</v>
      </c>
      <c r="C146" s="506">
        <f>SUMIFS('Inst. by Framework &amp; Suppliers'!$D$2:$D$5720,'Inst. by Framework &amp; Suppliers'!$C$2:$C$5720,$A146,'Inst. by Framework &amp; Suppliers'!$A$2:$A$5720,$B146)</f>
        <v>6026.02</v>
      </c>
      <c r="D146" s="507">
        <f>SUMIFS('Inst. by Framework &amp; Suppliers'!$E$2:$E$5720,'Inst. by Framework &amp; Suppliers'!$C$2:$C$5720,$A146,'Inst. by Framework &amp; Suppliers'!$A$2:$A$5720,$B146)</f>
        <v>3454.45</v>
      </c>
      <c r="E146" s="507">
        <f>SUMIFS('Inst. by Framework &amp; Suppliers'!F$2:F$5720,'Inst. by Framework &amp; Suppliers'!$C$2:$C$5720,'Institution by Supplier Totals'!$A$2:$A$5067,'Inst. by Framework &amp; Suppliers'!$A$2:$A$5720,'Institution by Supplier Totals'!$B146)</f>
        <v>41.82</v>
      </c>
      <c r="F146" s="882">
        <f>SUMIFS('Inst. by Framework &amp; Suppliers'!G$2:G$5720,'Inst. by Framework &amp; Suppliers'!$C$2:$C$5720,'Institution by Supplier Totals'!$A$2:$A$5067,'Inst. by Framework &amp; Suppliers'!$A$2:$A$5720,'Institution by Supplier Totals'!$B146)</f>
        <v>0</v>
      </c>
      <c r="G146" s="1444">
        <f>SUMIFS('Inst. by Framework &amp; Suppliers'!H$2:H$5720,'Inst. by Framework &amp; Suppliers'!$C$2:$C$5720,'Institution by Supplier Totals'!$A$2:$A$5067,'Inst. by Framework &amp; Suppliers'!$A$2:$A$5720,'Institution by Supplier Totals'!$B146)</f>
        <v>0</v>
      </c>
      <c r="H146" s="1445">
        <f>SUMIFS('Inst. by Framework &amp; Suppliers'!I$2:I$5720,'Inst. by Framework &amp; Suppliers'!$C$2:$C$5720,'Institution by Supplier Totals'!$A$2:$A$5067,'Inst. by Framework &amp; Suppliers'!$A$2:$A$5720,'Institution by Supplier Totals'!$B146)</f>
        <v>0</v>
      </c>
      <c r="I146" s="24">
        <f>SUMIFS('Inst. by Framework &amp; Suppliers'!$J$2:$J$5720,'Inst. by Framework &amp; Suppliers'!$C$2:$C$5720,'Institution by Supplier Totals'!$A$2:$A$5067,'Inst. by Framework &amp; Suppliers'!$A$2:$A$5720,'Institution by Supplier Totals'!$B146)</f>
        <v>0</v>
      </c>
      <c r="J146" s="93">
        <f>SUMIFS('Inst. by Framework &amp; Suppliers'!$K$2:$K$5720,'Inst. by Framework &amp; Suppliers'!$C$2:$C$5720,'Institution by Supplier Totals'!$A$2:$A$5067,'Inst. by Framework &amp; Suppliers'!$A$2:$A$5720,'Institution by Supplier Totals'!$B146)</f>
        <v>0</v>
      </c>
    </row>
    <row r="147" spans="1:10" x14ac:dyDescent="0.2">
      <c r="A147" s="15" t="s">
        <v>106</v>
      </c>
      <c r="B147" s="13" t="s">
        <v>126</v>
      </c>
      <c r="C147" s="506">
        <f>SUMIFS('Inst. by Framework &amp; Suppliers'!$D$2:$D$5720,'Inst. by Framework &amp; Suppliers'!$C$2:$C$5720,$A147,'Inst. by Framework &amp; Suppliers'!$A$2:$A$5720,$B147)</f>
        <v>3885.1583333333338</v>
      </c>
      <c r="D147" s="507">
        <f>SUMIFS('Inst. by Framework &amp; Suppliers'!$E$2:$E$5720,'Inst. by Framework &amp; Suppliers'!$C$2:$C$5720,$A147,'Inst. by Framework &amp; Suppliers'!$A$2:$A$5720,$B147)</f>
        <v>0</v>
      </c>
      <c r="E147" s="507">
        <f>SUMIFS('Inst. by Framework &amp; Suppliers'!F$2:F$5720,'Inst. by Framework &amp; Suppliers'!$C$2:$C$5720,'Institution by Supplier Totals'!$A$2:$A$5067,'Inst. by Framework &amp; Suppliers'!$A$2:$A$5720,'Institution by Supplier Totals'!$B147)</f>
        <v>0</v>
      </c>
      <c r="F147" s="882">
        <f>SUMIFS('Inst. by Framework &amp; Suppliers'!G$2:G$5720,'Inst. by Framework &amp; Suppliers'!$C$2:$C$5720,'Institution by Supplier Totals'!$A$2:$A$5067,'Inst. by Framework &amp; Suppliers'!$A$2:$A$5720,'Institution by Supplier Totals'!$B147)</f>
        <v>0</v>
      </c>
      <c r="G147" s="1444">
        <f>SUMIFS('Inst. by Framework &amp; Suppliers'!H$2:H$5720,'Inst. by Framework &amp; Suppliers'!$C$2:$C$5720,'Institution by Supplier Totals'!$A$2:$A$5067,'Inst. by Framework &amp; Suppliers'!$A$2:$A$5720,'Institution by Supplier Totals'!$B147)</f>
        <v>0</v>
      </c>
      <c r="H147" s="1445">
        <f>SUMIFS('Inst. by Framework &amp; Suppliers'!I$2:I$5720,'Inst. by Framework &amp; Suppliers'!$C$2:$C$5720,'Institution by Supplier Totals'!$A$2:$A$5067,'Inst. by Framework &amp; Suppliers'!$A$2:$A$5720,'Institution by Supplier Totals'!$B147)</f>
        <v>0</v>
      </c>
      <c r="I147" s="24">
        <f>SUMIFS('Inst. by Framework &amp; Suppliers'!$J$2:$J$5720,'Inst. by Framework &amp; Suppliers'!$C$2:$C$5720,'Institution by Supplier Totals'!$A$2:$A$5067,'Inst. by Framework &amp; Suppliers'!$A$2:$A$5720,'Institution by Supplier Totals'!$B147)</f>
        <v>0</v>
      </c>
      <c r="J147" s="93">
        <f>SUMIFS('Inst. by Framework &amp; Suppliers'!$K$2:$K$5720,'Inst. by Framework &amp; Suppliers'!$C$2:$C$5720,'Institution by Supplier Totals'!$A$2:$A$5067,'Inst. by Framework &amp; Suppliers'!$A$2:$A$5720,'Institution by Supplier Totals'!$B147)</f>
        <v>0</v>
      </c>
    </row>
    <row r="148" spans="1:10" x14ac:dyDescent="0.2">
      <c r="A148" s="15" t="s">
        <v>106</v>
      </c>
      <c r="B148" s="13" t="s">
        <v>139</v>
      </c>
      <c r="C148" s="506">
        <f>SUMIFS('Inst. by Framework &amp; Suppliers'!$D$2:$D$5720,'Inst. by Framework &amp; Suppliers'!$C$2:$C$5720,$A148,'Inst. by Framework &amp; Suppliers'!$A$2:$A$5720,$B148)</f>
        <v>17402.8</v>
      </c>
      <c r="D148" s="507">
        <f>SUMIFS('Inst. by Framework &amp; Suppliers'!$E$2:$E$5720,'Inst. by Framework &amp; Suppliers'!$C$2:$C$5720,$A148,'Inst. by Framework &amp; Suppliers'!$A$2:$A$5720,$B148)</f>
        <v>12494.622222222222</v>
      </c>
      <c r="E148" s="507">
        <f>SUMIFS('Inst. by Framework &amp; Suppliers'!F$2:F$5720,'Inst. by Framework &amp; Suppliers'!$C$2:$C$5720,'Institution by Supplier Totals'!$A$2:$A$5067,'Inst. by Framework &amp; Suppliers'!$A$2:$A$5720,'Institution by Supplier Totals'!$B148)</f>
        <v>8918.9166666666679</v>
      </c>
      <c r="F148" s="882">
        <f>SUMIFS('Inst. by Framework &amp; Suppliers'!G$2:G$5720,'Inst. by Framework &amp; Suppliers'!$C$2:$C$5720,'Institution by Supplier Totals'!$A$2:$A$5067,'Inst. by Framework &amp; Suppliers'!$A$2:$A$5720,'Institution by Supplier Totals'!$B148)</f>
        <v>0</v>
      </c>
      <c r="G148" s="1444">
        <f>SUMIFS('Inst. by Framework &amp; Suppliers'!H$2:H$5720,'Inst. by Framework &amp; Suppliers'!$C$2:$C$5720,'Institution by Supplier Totals'!$A$2:$A$5067,'Inst. by Framework &amp; Suppliers'!$A$2:$A$5720,'Institution by Supplier Totals'!$B148)</f>
        <v>0</v>
      </c>
      <c r="H148" s="1445">
        <f>SUMIFS('Inst. by Framework &amp; Suppliers'!I$2:I$5720,'Inst. by Framework &amp; Suppliers'!$C$2:$C$5720,'Institution by Supplier Totals'!$A$2:$A$5067,'Inst. by Framework &amp; Suppliers'!$A$2:$A$5720,'Institution by Supplier Totals'!$B148)</f>
        <v>0</v>
      </c>
      <c r="I148" s="24">
        <f>SUMIFS('Inst. by Framework &amp; Suppliers'!$J$2:$J$5720,'Inst. by Framework &amp; Suppliers'!$C$2:$C$5720,'Institution by Supplier Totals'!$A$2:$A$5067,'Inst. by Framework &amp; Suppliers'!$A$2:$A$5720,'Institution by Supplier Totals'!$B148)</f>
        <v>0</v>
      </c>
      <c r="J148" s="93">
        <f>SUMIFS('Inst. by Framework &amp; Suppliers'!$K$2:$K$5720,'Inst. by Framework &amp; Suppliers'!$C$2:$C$5720,'Institution by Supplier Totals'!$A$2:$A$5067,'Inst. by Framework &amp; Suppliers'!$A$2:$A$5720,'Institution by Supplier Totals'!$B148)</f>
        <v>0</v>
      </c>
    </row>
    <row r="149" spans="1:10" x14ac:dyDescent="0.2">
      <c r="A149" s="15" t="s">
        <v>106</v>
      </c>
      <c r="B149" s="325" t="s">
        <v>148</v>
      </c>
      <c r="C149" s="506">
        <f>SUMIFS('Inst. by Framework &amp; Suppliers'!$D$2:$D$5720,'Inst. by Framework &amp; Suppliers'!$C$2:$C$5720,$A149,'Inst. by Framework &amp; Suppliers'!$A$2:$A$5720,$B149)</f>
        <v>4381.3583333333336</v>
      </c>
      <c r="D149" s="507">
        <f>SUMIFS('Inst. by Framework &amp; Suppliers'!$E$2:$E$5720,'Inst. by Framework &amp; Suppliers'!$C$2:$C$5720,$A149,'Inst. by Framework &amp; Suppliers'!$A$2:$A$5720,$B149)</f>
        <v>2874.9750000000004</v>
      </c>
      <c r="E149" s="507">
        <f>SUMIFS('Inst. by Framework &amp; Suppliers'!F$2:F$5720,'Inst. by Framework &amp; Suppliers'!$C$2:$C$5720,'Institution by Supplier Totals'!$A$2:$A$5067,'Inst. by Framework &amp; Suppliers'!$A$2:$A$5720,'Institution by Supplier Totals'!$B149)</f>
        <v>522.375</v>
      </c>
      <c r="F149" s="882">
        <f>SUMIFS('Inst. by Framework &amp; Suppliers'!G$2:G$5720,'Inst. by Framework &amp; Suppliers'!$C$2:$C$5720,'Institution by Supplier Totals'!$A$2:$A$5067,'Inst. by Framework &amp; Suppliers'!$A$2:$A$5720,'Institution by Supplier Totals'!$B149)</f>
        <v>0</v>
      </c>
      <c r="G149" s="1444">
        <f>SUMIFS('Inst. by Framework &amp; Suppliers'!H$2:H$5720,'Inst. by Framework &amp; Suppliers'!$C$2:$C$5720,'Institution by Supplier Totals'!$A$2:$A$5067,'Inst. by Framework &amp; Suppliers'!$A$2:$A$5720,'Institution by Supplier Totals'!$B149)</f>
        <v>0</v>
      </c>
      <c r="H149" s="1445">
        <f>SUMIFS('Inst. by Framework &amp; Suppliers'!I$2:I$5720,'Inst. by Framework &amp; Suppliers'!$C$2:$C$5720,'Institution by Supplier Totals'!$A$2:$A$5067,'Inst. by Framework &amp; Suppliers'!$A$2:$A$5720,'Institution by Supplier Totals'!$B149)</f>
        <v>0</v>
      </c>
      <c r="I149" s="24">
        <f>SUMIFS('Inst. by Framework &amp; Suppliers'!$J$2:$J$5720,'Inst. by Framework &amp; Suppliers'!$C$2:$C$5720,'Institution by Supplier Totals'!$A$2:$A$5067,'Inst. by Framework &amp; Suppliers'!$A$2:$A$5720,'Institution by Supplier Totals'!$B149)</f>
        <v>0</v>
      </c>
      <c r="J149" s="93">
        <f>SUMIFS('Inst. by Framework &amp; Suppliers'!$K$2:$K$5720,'Inst. by Framework &amp; Suppliers'!$C$2:$C$5720,'Institution by Supplier Totals'!$A$2:$A$5067,'Inst. by Framework &amp; Suppliers'!$A$2:$A$5720,'Institution by Supplier Totals'!$B149)</f>
        <v>0</v>
      </c>
    </row>
    <row r="150" spans="1:10" x14ac:dyDescent="0.2">
      <c r="A150" s="15" t="s">
        <v>106</v>
      </c>
      <c r="B150" s="13" t="s">
        <v>170</v>
      </c>
      <c r="C150" s="506">
        <f>SUMIFS('Inst. by Framework &amp; Suppliers'!$D$2:$D$5720,'Inst. by Framework &amp; Suppliers'!$C$2:$C$5720,$A150,'Inst. by Framework &amp; Suppliers'!$A$2:$A$5720,$B150)</f>
        <v>7822.4500000000016</v>
      </c>
      <c r="D150" s="507">
        <f>SUMIFS('Inst. by Framework &amp; Suppliers'!$E$2:$E$5720,'Inst. by Framework &amp; Suppliers'!$C$2:$C$5720,$A150,'Inst. by Framework &amp; Suppliers'!$A$2:$A$5720,$B150)</f>
        <v>0</v>
      </c>
      <c r="E150" s="507">
        <f>SUMIFS('Inst. by Framework &amp; Suppliers'!F$2:F$5720,'Inst. by Framework &amp; Suppliers'!$C$2:$C$5720,'Institution by Supplier Totals'!$A$2:$A$5067,'Inst. by Framework &amp; Suppliers'!$A$2:$A$5720,'Institution by Supplier Totals'!$B150)</f>
        <v>0</v>
      </c>
      <c r="F150" s="882">
        <f>SUMIFS('Inst. by Framework &amp; Suppliers'!G$2:G$5720,'Inst. by Framework &amp; Suppliers'!$C$2:$C$5720,'Institution by Supplier Totals'!$A$2:$A$5067,'Inst. by Framework &amp; Suppliers'!$A$2:$A$5720,'Institution by Supplier Totals'!$B150)</f>
        <v>0</v>
      </c>
      <c r="G150" s="1444">
        <f>SUMIFS('Inst. by Framework &amp; Suppliers'!H$2:H$5720,'Inst. by Framework &amp; Suppliers'!$C$2:$C$5720,'Institution by Supplier Totals'!$A$2:$A$5067,'Inst. by Framework &amp; Suppliers'!$A$2:$A$5720,'Institution by Supplier Totals'!$B150)</f>
        <v>0</v>
      </c>
      <c r="H150" s="1445">
        <f>SUMIFS('Inst. by Framework &amp; Suppliers'!I$2:I$5720,'Inst. by Framework &amp; Suppliers'!$C$2:$C$5720,'Institution by Supplier Totals'!$A$2:$A$5067,'Inst. by Framework &amp; Suppliers'!$A$2:$A$5720,'Institution by Supplier Totals'!$B150)</f>
        <v>0</v>
      </c>
      <c r="I150" s="24">
        <f>SUMIFS('Inst. by Framework &amp; Suppliers'!$J$2:$J$5720,'Inst. by Framework &amp; Suppliers'!$C$2:$C$5720,'Institution by Supplier Totals'!$A$2:$A$5067,'Inst. by Framework &amp; Suppliers'!$A$2:$A$5720,'Institution by Supplier Totals'!$B150)</f>
        <v>0</v>
      </c>
      <c r="J150" s="93">
        <f>SUMIFS('Inst. by Framework &amp; Suppliers'!$K$2:$K$5720,'Inst. by Framework &amp; Suppliers'!$C$2:$C$5720,'Institution by Supplier Totals'!$A$2:$A$5067,'Inst. by Framework &amp; Suppliers'!$A$2:$A$5720,'Institution by Supplier Totals'!$B150)</f>
        <v>0</v>
      </c>
    </row>
    <row r="151" spans="1:10" x14ac:dyDescent="0.2">
      <c r="A151" s="15" t="s">
        <v>12</v>
      </c>
      <c r="B151" s="585" t="s">
        <v>125</v>
      </c>
      <c r="C151" s="506">
        <f>SUMIFS('Inst. by Framework &amp; Suppliers'!$D$2:$D$5720,'Inst. by Framework &amp; Suppliers'!$C$2:$C$5720,$A151,'Inst. by Framework &amp; Suppliers'!$A$2:$A$5720,$B151)</f>
        <v>552.77</v>
      </c>
      <c r="D151" s="507">
        <f>SUMIFS('Inst. by Framework &amp; Suppliers'!$E$2:$E$5720,'Inst. by Framework &amp; Suppliers'!$C$2:$C$5720,$A151,'Inst. by Framework &amp; Suppliers'!$A$2:$A$5720,$B151)</f>
        <v>0</v>
      </c>
      <c r="E151" s="507">
        <f>SUMIFS('Inst. by Framework &amp; Suppliers'!F$2:F$5720,'Inst. by Framework &amp; Suppliers'!$C$2:$C$5720,'Institution by Supplier Totals'!$A$2:$A$5067,'Inst. by Framework &amp; Suppliers'!$A$2:$A$5720,'Institution by Supplier Totals'!$B151)</f>
        <v>0</v>
      </c>
      <c r="F151" s="882">
        <f>SUMIFS('Inst. by Framework &amp; Suppliers'!G$2:G$5720,'Inst. by Framework &amp; Suppliers'!$C$2:$C$5720,'Institution by Supplier Totals'!$A$2:$A$5067,'Inst. by Framework &amp; Suppliers'!$A$2:$A$5720,'Institution by Supplier Totals'!$B151)</f>
        <v>0</v>
      </c>
      <c r="G151" s="1444">
        <f>SUMIFS('Inst. by Framework &amp; Suppliers'!H$2:H$5720,'Inst. by Framework &amp; Suppliers'!$C$2:$C$5720,'Institution by Supplier Totals'!$A$2:$A$5067,'Inst. by Framework &amp; Suppliers'!$A$2:$A$5720,'Institution by Supplier Totals'!$B151)</f>
        <v>0</v>
      </c>
      <c r="H151" s="1445">
        <f>SUMIFS('Inst. by Framework &amp; Suppliers'!I$2:I$5720,'Inst. by Framework &amp; Suppliers'!$C$2:$C$5720,'Institution by Supplier Totals'!$A$2:$A$5067,'Inst. by Framework &amp; Suppliers'!$A$2:$A$5720,'Institution by Supplier Totals'!$B151)</f>
        <v>0</v>
      </c>
      <c r="I151" s="24">
        <f>SUMIFS('Inst. by Framework &amp; Suppliers'!$J$2:$J$5720,'Inst. by Framework &amp; Suppliers'!$C$2:$C$5720,'Institution by Supplier Totals'!$A$2:$A$5067,'Inst. by Framework &amp; Suppliers'!$A$2:$A$5720,'Institution by Supplier Totals'!$B151)</f>
        <v>0</v>
      </c>
      <c r="J151" s="93">
        <f>SUMIFS('Inst. by Framework &amp; Suppliers'!$K$2:$K$5720,'Inst. by Framework &amp; Suppliers'!$C$2:$C$5720,'Institution by Supplier Totals'!$A$2:$A$5067,'Inst. by Framework &amp; Suppliers'!$A$2:$A$5720,'Institution by Supplier Totals'!$B151)</f>
        <v>0</v>
      </c>
    </row>
    <row r="152" spans="1:10" x14ac:dyDescent="0.2">
      <c r="A152" s="15" t="s">
        <v>12</v>
      </c>
      <c r="B152" s="13" t="s">
        <v>126</v>
      </c>
      <c r="C152" s="506">
        <f>SUMIFS('Inst. by Framework &amp; Suppliers'!$D$2:$D$5720,'Inst. by Framework &amp; Suppliers'!$C$2:$C$5720,$A152,'Inst. by Framework &amp; Suppliers'!$A$2:$A$5720,$B152)</f>
        <v>2706.5199999999995</v>
      </c>
      <c r="D152" s="507">
        <f>SUMIFS('Inst. by Framework &amp; Suppliers'!$E$2:$E$5720,'Inst. by Framework &amp; Suppliers'!$C$2:$C$5720,$A152,'Inst. by Framework &amp; Suppliers'!$A$2:$A$5720,$B152)</f>
        <v>1577.3249999999998</v>
      </c>
      <c r="E152" s="507">
        <f>SUMIFS('Inst. by Framework &amp; Suppliers'!F$2:F$5720,'Inst. by Framework &amp; Suppliers'!$C$2:$C$5720,'Institution by Supplier Totals'!$A$2:$A$5067,'Inst. by Framework &amp; Suppliers'!$A$2:$A$5720,'Institution by Supplier Totals'!$B152)</f>
        <v>2710.3899999999994</v>
      </c>
      <c r="F152" s="882">
        <f>SUMIFS('Inst. by Framework &amp; Suppliers'!G$2:G$5720,'Inst. by Framework &amp; Suppliers'!$C$2:$C$5720,'Institution by Supplier Totals'!$A$2:$A$5067,'Inst. by Framework &amp; Suppliers'!$A$2:$A$5720,'Institution by Supplier Totals'!$B152)</f>
        <v>2838.0600000000004</v>
      </c>
      <c r="G152" s="1444">
        <f>SUMIFS('Inst. by Framework &amp; Suppliers'!H$2:H$5720,'Inst. by Framework &amp; Suppliers'!$C$2:$C$5720,'Institution by Supplier Totals'!$A$2:$A$5067,'Inst. by Framework &amp; Suppliers'!$A$2:$A$5720,'Institution by Supplier Totals'!$B152)</f>
        <v>8339.0099999999984</v>
      </c>
      <c r="H152" s="1445">
        <f>SUMIFS('Inst. by Framework &amp; Suppliers'!I$2:I$5720,'Inst. by Framework &amp; Suppliers'!$C$2:$C$5720,'Institution by Supplier Totals'!$A$2:$A$5067,'Inst. by Framework &amp; Suppliers'!$A$2:$A$5720,'Institution by Supplier Totals'!$B152)</f>
        <v>7033.1400000000012</v>
      </c>
      <c r="I152" s="24">
        <f>SUMIFS('Inst. by Framework &amp; Suppliers'!$J$2:$J$5720,'Inst. by Framework &amp; Suppliers'!$C$2:$C$5720,'Institution by Supplier Totals'!$A$2:$A$5067,'Inst. by Framework &amp; Suppliers'!$A$2:$A$5720,'Institution by Supplier Totals'!$B152)</f>
        <v>0</v>
      </c>
      <c r="J152" s="93">
        <f>SUMIFS('Inst. by Framework &amp; Suppliers'!$K$2:$K$5720,'Inst. by Framework &amp; Suppliers'!$C$2:$C$5720,'Institution by Supplier Totals'!$A$2:$A$5067,'Inst. by Framework &amp; Suppliers'!$A$2:$A$5720,'Institution by Supplier Totals'!$B152)</f>
        <v>0</v>
      </c>
    </row>
    <row r="153" spans="1:10" x14ac:dyDescent="0.2">
      <c r="A153" s="15" t="s">
        <v>12</v>
      </c>
      <c r="B153" s="13" t="s">
        <v>160</v>
      </c>
      <c r="C153" s="506">
        <f>SUMIFS('Inst. by Framework &amp; Suppliers'!$D$2:$D$5720,'Inst. by Framework &amp; Suppliers'!$C$2:$C$5720,$A153,'Inst. by Framework &amp; Suppliers'!$A$2:$A$5720,$B153)</f>
        <v>362.84999999999997</v>
      </c>
      <c r="D153" s="507">
        <f>SUMIFS('Inst. by Framework &amp; Suppliers'!$E$2:$E$5720,'Inst. by Framework &amp; Suppliers'!$C$2:$C$5720,$A153,'Inst. by Framework &amp; Suppliers'!$A$2:$A$5720,$B153)</f>
        <v>948.96074999999996</v>
      </c>
      <c r="E153" s="507">
        <f>SUMIFS('Inst. by Framework &amp; Suppliers'!F$2:F$5720,'Inst. by Framework &amp; Suppliers'!$C$2:$C$5720,'Institution by Supplier Totals'!$A$2:$A$5067,'Inst. by Framework &amp; Suppliers'!$A$2:$A$5720,'Institution by Supplier Totals'!$B153)</f>
        <v>1072.8200000000002</v>
      </c>
      <c r="F153" s="882">
        <f>SUMIFS('Inst. by Framework &amp; Suppliers'!G$2:G$5720,'Inst. by Framework &amp; Suppliers'!$C$2:$C$5720,'Institution by Supplier Totals'!$A$2:$A$5067,'Inst. by Framework &amp; Suppliers'!$A$2:$A$5720,'Institution by Supplier Totals'!$B153)</f>
        <v>653.61</v>
      </c>
      <c r="G153" s="1444">
        <f>SUMIFS('Inst. by Framework &amp; Suppliers'!H$2:H$5720,'Inst. by Framework &amp; Suppliers'!$C$2:$C$5720,'Institution by Supplier Totals'!$A$2:$A$5067,'Inst. by Framework &amp; Suppliers'!$A$2:$A$5720,'Institution by Supplier Totals'!$B153)</f>
        <v>721.92000000000007</v>
      </c>
      <c r="H153" s="1445">
        <f>SUMIFS('Inst. by Framework &amp; Suppliers'!I$2:I$5720,'Inst. by Framework &amp; Suppliers'!$C$2:$C$5720,'Institution by Supplier Totals'!$A$2:$A$5067,'Inst. by Framework &amp; Suppliers'!$A$2:$A$5720,'Institution by Supplier Totals'!$B153)</f>
        <v>646.34</v>
      </c>
      <c r="I153" s="24">
        <f>SUMIFS('Inst. by Framework &amp; Suppliers'!$J$2:$J$5720,'Inst. by Framework &amp; Suppliers'!$C$2:$C$5720,'Institution by Supplier Totals'!$A$2:$A$5067,'Inst. by Framework &amp; Suppliers'!$A$2:$A$5720,'Institution by Supplier Totals'!$B153)</f>
        <v>0</v>
      </c>
      <c r="J153" s="93">
        <f>SUMIFS('Inst. by Framework &amp; Suppliers'!$K$2:$K$5720,'Inst. by Framework &amp; Suppliers'!$C$2:$C$5720,'Institution by Supplier Totals'!$A$2:$A$5067,'Inst. by Framework &amp; Suppliers'!$A$2:$A$5720,'Institution by Supplier Totals'!$B153)</f>
        <v>307.43</v>
      </c>
    </row>
    <row r="154" spans="1:10" x14ac:dyDescent="0.2">
      <c r="A154" s="15" t="s">
        <v>12</v>
      </c>
      <c r="B154" s="13" t="s">
        <v>128</v>
      </c>
      <c r="C154" s="506">
        <f>SUMIFS('Inst. by Framework &amp; Suppliers'!$D$2:$D$5720,'Inst. by Framework &amp; Suppliers'!$C$2:$C$5720,$A154,'Inst. by Framework &amp; Suppliers'!$A$2:$A$5720,$B154)</f>
        <v>0</v>
      </c>
      <c r="D154" s="507">
        <f>SUMIFS('Inst. by Framework &amp; Suppliers'!$E$2:$E$5720,'Inst. by Framework &amp; Suppliers'!$C$2:$C$5720,$A154,'Inst. by Framework &amp; Suppliers'!$A$2:$A$5720,$B154)</f>
        <v>2164.8807499999998</v>
      </c>
      <c r="E154" s="507">
        <f>SUMIFS('Inst. by Framework &amp; Suppliers'!F$2:F$5720,'Inst. by Framework &amp; Suppliers'!$C$2:$C$5720,'Institution by Supplier Totals'!$A$2:$A$5067,'Inst. by Framework &amp; Suppliers'!$A$2:$A$5720,'Institution by Supplier Totals'!$B154)</f>
        <v>0</v>
      </c>
      <c r="F154" s="882">
        <f>SUMIFS('Inst. by Framework &amp; Suppliers'!G$2:G$5720,'Inst. by Framework &amp; Suppliers'!$C$2:$C$5720,'Institution by Supplier Totals'!$A$2:$A$5067,'Inst. by Framework &amp; Suppliers'!$A$2:$A$5720,'Institution by Supplier Totals'!$B154)</f>
        <v>0</v>
      </c>
      <c r="G154" s="1444">
        <f>SUMIFS('Inst. by Framework &amp; Suppliers'!H$2:H$5720,'Inst. by Framework &amp; Suppliers'!$C$2:$C$5720,'Institution by Supplier Totals'!$A$2:$A$5067,'Inst. by Framework &amp; Suppliers'!$A$2:$A$5720,'Institution by Supplier Totals'!$B154)</f>
        <v>0</v>
      </c>
      <c r="H154" s="1445">
        <f>SUMIFS('Inst. by Framework &amp; Suppliers'!I$2:I$5720,'Inst. by Framework &amp; Suppliers'!$C$2:$C$5720,'Institution by Supplier Totals'!$A$2:$A$5067,'Inst. by Framework &amp; Suppliers'!$A$2:$A$5720,'Institution by Supplier Totals'!$B154)</f>
        <v>0</v>
      </c>
      <c r="I154" s="24">
        <f>SUMIFS('Inst. by Framework &amp; Suppliers'!$J$2:$J$5720,'Inst. by Framework &amp; Suppliers'!$C$2:$C$5720,'Institution by Supplier Totals'!$A$2:$A$5067,'Inst. by Framework &amp; Suppliers'!$A$2:$A$5720,'Institution by Supplier Totals'!$B154)</f>
        <v>0</v>
      </c>
      <c r="J154" s="93">
        <f>SUMIFS('Inst. by Framework &amp; Suppliers'!$K$2:$K$5720,'Inst. by Framework &amp; Suppliers'!$C$2:$C$5720,'Institution by Supplier Totals'!$A$2:$A$5067,'Inst. by Framework &amp; Suppliers'!$A$2:$A$5720,'Institution by Supplier Totals'!$B154)</f>
        <v>0</v>
      </c>
    </row>
    <row r="155" spans="1:10" x14ac:dyDescent="0.2">
      <c r="A155" s="15" t="s">
        <v>12</v>
      </c>
      <c r="B155" s="13" t="s">
        <v>162</v>
      </c>
      <c r="C155" s="506">
        <f>SUMIFS('Inst. by Framework &amp; Suppliers'!$D$2:$D$5720,'Inst. by Framework &amp; Suppliers'!$C$2:$C$5720,$A155,'Inst. by Framework &amp; Suppliers'!$A$2:$A$5720,$B155)</f>
        <v>0</v>
      </c>
      <c r="D155" s="507">
        <f>SUMIFS('Inst. by Framework &amp; Suppliers'!$E$2:$E$5720,'Inst. by Framework &amp; Suppliers'!$C$2:$C$5720,$A155,'Inst. by Framework &amp; Suppliers'!$A$2:$A$5720,$B155)</f>
        <v>0</v>
      </c>
      <c r="E155" s="507">
        <f>SUMIFS('Inst. by Framework &amp; Suppliers'!F$2:F$5720,'Inst. by Framework &amp; Suppliers'!$C$2:$C$5720,'Institution by Supplier Totals'!$A$2:$A$5067,'Inst. by Framework &amp; Suppliers'!$A$2:$A$5720,'Institution by Supplier Totals'!$B155)</f>
        <v>0</v>
      </c>
      <c r="F155" s="882">
        <f>SUMIFS('Inst. by Framework &amp; Suppliers'!G$2:G$5720,'Inst. by Framework &amp; Suppliers'!$C$2:$C$5720,'Institution by Supplier Totals'!$A$2:$A$5067,'Inst. by Framework &amp; Suppliers'!$A$2:$A$5720,'Institution by Supplier Totals'!$B155)</f>
        <v>8416.8900000000012</v>
      </c>
      <c r="G155" s="1444">
        <f>SUMIFS('Inst. by Framework &amp; Suppliers'!H$2:H$5720,'Inst. by Framework &amp; Suppliers'!$C$2:$C$5720,'Institution by Supplier Totals'!$A$2:$A$5067,'Inst. by Framework &amp; Suppliers'!$A$2:$A$5720,'Institution by Supplier Totals'!$B155)</f>
        <v>10185.61</v>
      </c>
      <c r="H155" s="1445">
        <f>SUMIFS('Inst. by Framework &amp; Suppliers'!I$2:I$5720,'Inst. by Framework &amp; Suppliers'!$C$2:$C$5720,'Institution by Supplier Totals'!$A$2:$A$5067,'Inst. by Framework &amp; Suppliers'!$A$2:$A$5720,'Institution by Supplier Totals'!$B155)</f>
        <v>14597.010000000002</v>
      </c>
      <c r="I155" s="24">
        <f>SUMIFS('Inst. by Framework &amp; Suppliers'!$J$2:$J$5720,'Inst. by Framework &amp; Suppliers'!$C$2:$C$5720,'Institution by Supplier Totals'!$A$2:$A$5067,'Inst. by Framework &amp; Suppliers'!$A$2:$A$5720,'Institution by Supplier Totals'!$B155)</f>
        <v>0</v>
      </c>
      <c r="J155" s="93">
        <f>SUMIFS('Inst. by Framework &amp; Suppliers'!$K$2:$K$5720,'Inst. by Framework &amp; Suppliers'!$C$2:$C$5720,'Institution by Supplier Totals'!$A$2:$A$5067,'Inst. by Framework &amp; Suppliers'!$A$2:$A$5720,'Institution by Supplier Totals'!$B155)</f>
        <v>3077.11</v>
      </c>
    </row>
    <row r="156" spans="1:10" x14ac:dyDescent="0.2">
      <c r="A156" s="15" t="s">
        <v>12</v>
      </c>
      <c r="B156" s="13" t="s">
        <v>134</v>
      </c>
      <c r="C156" s="506">
        <f>SUMIFS('Inst. by Framework &amp; Suppliers'!$D$2:$D$5720,'Inst. by Framework &amp; Suppliers'!$C$2:$C$5720,$A156,'Inst. by Framework &amp; Suppliers'!$A$2:$A$5720,$B156)</f>
        <v>6560.74</v>
      </c>
      <c r="D156" s="507">
        <f>SUMIFS('Inst. by Framework &amp; Suppliers'!$E$2:$E$5720,'Inst. by Framework &amp; Suppliers'!$C$2:$C$5720,$A156,'Inst. by Framework &amp; Suppliers'!$A$2:$A$5720,$B156)</f>
        <v>6384.65</v>
      </c>
      <c r="E156" s="507">
        <f>SUMIFS('Inst. by Framework &amp; Suppliers'!F$2:F$5720,'Inst. by Framework &amp; Suppliers'!$C$2:$C$5720,'Institution by Supplier Totals'!$A$2:$A$5067,'Inst. by Framework &amp; Suppliers'!$A$2:$A$5720,'Institution by Supplier Totals'!$B156)</f>
        <v>154.96999999999997</v>
      </c>
      <c r="F156" s="882">
        <f>SUMIFS('Inst. by Framework &amp; Suppliers'!G$2:G$5720,'Inst. by Framework &amp; Suppliers'!$C$2:$C$5720,'Institution by Supplier Totals'!$A$2:$A$5067,'Inst. by Framework &amp; Suppliers'!$A$2:$A$5720,'Institution by Supplier Totals'!$B156)</f>
        <v>0</v>
      </c>
      <c r="G156" s="1444">
        <f>SUMIFS('Inst. by Framework &amp; Suppliers'!H$2:H$5720,'Inst. by Framework &amp; Suppliers'!$C$2:$C$5720,'Institution by Supplier Totals'!$A$2:$A$5067,'Inst. by Framework &amp; Suppliers'!$A$2:$A$5720,'Institution by Supplier Totals'!$B156)</f>
        <v>0</v>
      </c>
      <c r="H156" s="1445">
        <f>SUMIFS('Inst. by Framework &amp; Suppliers'!I$2:I$5720,'Inst. by Framework &amp; Suppliers'!$C$2:$C$5720,'Institution by Supplier Totals'!$A$2:$A$5067,'Inst. by Framework &amp; Suppliers'!$A$2:$A$5720,'Institution by Supplier Totals'!$B156)</f>
        <v>0</v>
      </c>
      <c r="I156" s="24">
        <f>SUMIFS('Inst. by Framework &amp; Suppliers'!$J$2:$J$5720,'Inst. by Framework &amp; Suppliers'!$C$2:$C$5720,'Institution by Supplier Totals'!$A$2:$A$5067,'Inst. by Framework &amp; Suppliers'!$A$2:$A$5720,'Institution by Supplier Totals'!$B156)</f>
        <v>0</v>
      </c>
      <c r="J156" s="93">
        <f>SUMIFS('Inst. by Framework &amp; Suppliers'!$K$2:$K$5720,'Inst. by Framework &amp; Suppliers'!$C$2:$C$5720,'Institution by Supplier Totals'!$A$2:$A$5067,'Inst. by Framework &amp; Suppliers'!$A$2:$A$5720,'Institution by Supplier Totals'!$B156)</f>
        <v>0</v>
      </c>
    </row>
    <row r="157" spans="1:10" x14ac:dyDescent="0.2">
      <c r="A157" s="15" t="s">
        <v>12</v>
      </c>
      <c r="B157" s="13" t="s">
        <v>135</v>
      </c>
      <c r="C157" s="506">
        <f>SUMIFS('Inst. by Framework &amp; Suppliers'!$D$2:$D$5720,'Inst. by Framework &amp; Suppliers'!$C$2:$C$5720,$A157,'Inst. by Framework &amp; Suppliers'!$A$2:$A$5720,$B157)</f>
        <v>7644.17</v>
      </c>
      <c r="D157" s="507">
        <f>SUMIFS('Inst. by Framework &amp; Suppliers'!$E$2:$E$5720,'Inst. by Framework &amp; Suppliers'!$C$2:$C$5720,$A157,'Inst. by Framework &amp; Suppliers'!$A$2:$A$5720,$B157)</f>
        <v>6878.4862500000008</v>
      </c>
      <c r="E157" s="507">
        <f>SUMIFS('Inst. by Framework &amp; Suppliers'!F$2:F$5720,'Inst. by Framework &amp; Suppliers'!$C$2:$C$5720,'Institution by Supplier Totals'!$A$2:$A$5067,'Inst. by Framework &amp; Suppliers'!$A$2:$A$5720,'Institution by Supplier Totals'!$B157)</f>
        <v>6274.5</v>
      </c>
      <c r="F157" s="882">
        <f>SUMIFS('Inst. by Framework &amp; Suppliers'!G$2:G$5720,'Inst. by Framework &amp; Suppliers'!$C$2:$C$5720,'Institution by Supplier Totals'!$A$2:$A$5067,'Inst. by Framework &amp; Suppliers'!$A$2:$A$5720,'Institution by Supplier Totals'!$B157)</f>
        <v>7270.9500000000007</v>
      </c>
      <c r="G157" s="1444">
        <f>SUMIFS('Inst. by Framework &amp; Suppliers'!H$2:H$5720,'Inst. by Framework &amp; Suppliers'!$C$2:$C$5720,'Institution by Supplier Totals'!$A$2:$A$5067,'Inst. by Framework &amp; Suppliers'!$A$2:$A$5720,'Institution by Supplier Totals'!$B157)</f>
        <v>1159.8599999999999</v>
      </c>
      <c r="H157" s="1445">
        <f>SUMIFS('Inst. by Framework &amp; Suppliers'!I$2:I$5720,'Inst. by Framework &amp; Suppliers'!$C$2:$C$5720,'Institution by Supplier Totals'!$A$2:$A$5067,'Inst. by Framework &amp; Suppliers'!$A$2:$A$5720,'Institution by Supplier Totals'!$B157)</f>
        <v>0</v>
      </c>
      <c r="I157" s="24">
        <f>SUMIFS('Inst. by Framework &amp; Suppliers'!$J$2:$J$5720,'Inst. by Framework &amp; Suppliers'!$C$2:$C$5720,'Institution by Supplier Totals'!$A$2:$A$5067,'Inst. by Framework &amp; Suppliers'!$A$2:$A$5720,'Institution by Supplier Totals'!$B157)</f>
        <v>0</v>
      </c>
      <c r="J157" s="93">
        <f>SUMIFS('Inst. by Framework &amp; Suppliers'!$K$2:$K$5720,'Inst. by Framework &amp; Suppliers'!$C$2:$C$5720,'Institution by Supplier Totals'!$A$2:$A$5067,'Inst. by Framework &amp; Suppliers'!$A$2:$A$5720,'Institution by Supplier Totals'!$B157)</f>
        <v>0</v>
      </c>
    </row>
    <row r="158" spans="1:10" x14ac:dyDescent="0.2">
      <c r="A158" s="15" t="s">
        <v>12</v>
      </c>
      <c r="B158" s="13" t="s">
        <v>137</v>
      </c>
      <c r="C158" s="506">
        <f>SUMIFS('Inst. by Framework &amp; Suppliers'!$D$2:$D$5720,'Inst. by Framework &amp; Suppliers'!$C$2:$C$5720,$A158,'Inst. by Framework &amp; Suppliers'!$A$2:$A$5720,$B158)</f>
        <v>2309.3200000000002</v>
      </c>
      <c r="D158" s="507">
        <f>SUMIFS('Inst. by Framework &amp; Suppliers'!$E$2:$E$5720,'Inst. by Framework &amp; Suppliers'!$C$2:$C$5720,$A158,'Inst. by Framework &amp; Suppliers'!$A$2:$A$5720,$B158)</f>
        <v>1806.9237499999999</v>
      </c>
      <c r="E158" s="507">
        <f>SUMIFS('Inst. by Framework &amp; Suppliers'!F$2:F$5720,'Inst. by Framework &amp; Suppliers'!$C$2:$C$5720,'Institution by Supplier Totals'!$A$2:$A$5067,'Inst. by Framework &amp; Suppliers'!$A$2:$A$5720,'Institution by Supplier Totals'!$B158)</f>
        <v>2264.6799999999994</v>
      </c>
      <c r="F158" s="882">
        <f>SUMIFS('Inst. by Framework &amp; Suppliers'!G$2:G$5720,'Inst. by Framework &amp; Suppliers'!$C$2:$C$5720,'Institution by Supplier Totals'!$A$2:$A$5067,'Inst. by Framework &amp; Suppliers'!$A$2:$A$5720,'Institution by Supplier Totals'!$B158)</f>
        <v>2334.66</v>
      </c>
      <c r="G158" s="1444">
        <f>SUMIFS('Inst. by Framework &amp; Suppliers'!H$2:H$5720,'Inst. by Framework &amp; Suppliers'!$C$2:$C$5720,'Institution by Supplier Totals'!$A$2:$A$5067,'Inst. by Framework &amp; Suppliers'!$A$2:$A$5720,'Institution by Supplier Totals'!$B158)</f>
        <v>0</v>
      </c>
      <c r="H158" s="1445">
        <f>SUMIFS('Inst. by Framework &amp; Suppliers'!I$2:I$5720,'Inst. by Framework &amp; Suppliers'!$C$2:$C$5720,'Institution by Supplier Totals'!$A$2:$A$5067,'Inst. by Framework &amp; Suppliers'!$A$2:$A$5720,'Institution by Supplier Totals'!$B158)</f>
        <v>0</v>
      </c>
      <c r="I158" s="24">
        <f>SUMIFS('Inst. by Framework &amp; Suppliers'!$J$2:$J$5720,'Inst. by Framework &amp; Suppliers'!$C$2:$C$5720,'Institution by Supplier Totals'!$A$2:$A$5067,'Inst. by Framework &amp; Suppliers'!$A$2:$A$5720,'Institution by Supplier Totals'!$B158)</f>
        <v>0</v>
      </c>
      <c r="J158" s="93">
        <f>SUMIFS('Inst. by Framework &amp; Suppliers'!$K$2:$K$5720,'Inst. by Framework &amp; Suppliers'!$C$2:$C$5720,'Institution by Supplier Totals'!$A$2:$A$5067,'Inst. by Framework &amp; Suppliers'!$A$2:$A$5720,'Institution by Supplier Totals'!$B158)</f>
        <v>0</v>
      </c>
    </row>
    <row r="159" spans="1:10" x14ac:dyDescent="0.2">
      <c r="A159" s="15" t="s">
        <v>12</v>
      </c>
      <c r="B159" s="13" t="s">
        <v>148</v>
      </c>
      <c r="C159" s="506">
        <f>SUMIFS('Inst. by Framework &amp; Suppliers'!$D$2:$D$5720,'Inst. by Framework &amp; Suppliers'!$C$2:$C$5720,$A159,'Inst. by Framework &amp; Suppliers'!$A$2:$A$5720,$B159)</f>
        <v>983.52</v>
      </c>
      <c r="D159" s="507">
        <f>SUMIFS('Inst. by Framework &amp; Suppliers'!$E$2:$E$5720,'Inst. by Framework &amp; Suppliers'!$C$2:$C$5720,$A159,'Inst. by Framework &amp; Suppliers'!$A$2:$A$5720,$B159)</f>
        <v>5451.8</v>
      </c>
      <c r="E159" s="507">
        <f>SUMIFS('Inst. by Framework &amp; Suppliers'!F$2:F$5720,'Inst. by Framework &amp; Suppliers'!$C$2:$C$5720,'Institution by Supplier Totals'!$A$2:$A$5067,'Inst. by Framework &amp; Suppliers'!$A$2:$A$5720,'Institution by Supplier Totals'!$B159)</f>
        <v>264.19</v>
      </c>
      <c r="F159" s="882">
        <f>SUMIFS('Inst. by Framework &amp; Suppliers'!G$2:G$5720,'Inst. by Framework &amp; Suppliers'!$C$2:$C$5720,'Institution by Supplier Totals'!$A$2:$A$5067,'Inst. by Framework &amp; Suppliers'!$A$2:$A$5720,'Institution by Supplier Totals'!$B159)</f>
        <v>0</v>
      </c>
      <c r="G159" s="1444">
        <f>SUMIFS('Inst. by Framework &amp; Suppliers'!H$2:H$5720,'Inst. by Framework &amp; Suppliers'!$C$2:$C$5720,'Institution by Supplier Totals'!$A$2:$A$5067,'Inst. by Framework &amp; Suppliers'!$A$2:$A$5720,'Institution by Supplier Totals'!$B159)</f>
        <v>0</v>
      </c>
      <c r="H159" s="1445">
        <f>SUMIFS('Inst. by Framework &amp; Suppliers'!I$2:I$5720,'Inst. by Framework &amp; Suppliers'!$C$2:$C$5720,'Institution by Supplier Totals'!$A$2:$A$5067,'Inst. by Framework &amp; Suppliers'!$A$2:$A$5720,'Institution by Supplier Totals'!$B159)</f>
        <v>0</v>
      </c>
      <c r="I159" s="24">
        <f>SUMIFS('Inst. by Framework &amp; Suppliers'!$J$2:$J$5720,'Inst. by Framework &amp; Suppliers'!$C$2:$C$5720,'Institution by Supplier Totals'!$A$2:$A$5067,'Inst. by Framework &amp; Suppliers'!$A$2:$A$5720,'Institution by Supplier Totals'!$B159)</f>
        <v>0</v>
      </c>
      <c r="J159" s="93">
        <f>SUMIFS('Inst. by Framework &amp; Suppliers'!$K$2:$K$5720,'Inst. by Framework &amp; Suppliers'!$C$2:$C$5720,'Institution by Supplier Totals'!$A$2:$A$5067,'Inst. by Framework &amp; Suppliers'!$A$2:$A$5720,'Institution by Supplier Totals'!$B159)</f>
        <v>0</v>
      </c>
    </row>
    <row r="160" spans="1:10" x14ac:dyDescent="0.2">
      <c r="A160" s="15" t="s">
        <v>12</v>
      </c>
      <c r="B160" s="13" t="s">
        <v>153</v>
      </c>
      <c r="C160" s="506">
        <f>SUMIFS('Inst. by Framework &amp; Suppliers'!$D$2:$D$5720,'Inst. by Framework &amp; Suppliers'!$C$2:$C$5720,$A160,'Inst. by Framework &amp; Suppliers'!$A$2:$A$5720,$B160)</f>
        <v>15494.160000000002</v>
      </c>
      <c r="D160" s="507">
        <f>SUMIFS('Inst. by Framework &amp; Suppliers'!$E$2:$E$5720,'Inst. by Framework &amp; Suppliers'!$C$2:$C$5720,$A160,'Inst. by Framework &amp; Suppliers'!$A$2:$A$5720,$B160)</f>
        <v>30577.339499999998</v>
      </c>
      <c r="E160" s="507">
        <f>SUMIFS('Inst. by Framework &amp; Suppliers'!F$2:F$5720,'Inst. by Framework &amp; Suppliers'!$C$2:$C$5720,'Institution by Supplier Totals'!$A$2:$A$5067,'Inst. by Framework &amp; Suppliers'!$A$2:$A$5720,'Institution by Supplier Totals'!$B160)</f>
        <v>13529.339999999998</v>
      </c>
      <c r="F160" s="882">
        <f>SUMIFS('Inst. by Framework &amp; Suppliers'!G$2:G$5720,'Inst. by Framework &amp; Suppliers'!$C$2:$C$5720,'Institution by Supplier Totals'!$A$2:$A$5067,'Inst. by Framework &amp; Suppliers'!$A$2:$A$5720,'Institution by Supplier Totals'!$B160)</f>
        <v>14104</v>
      </c>
      <c r="G160" s="1444">
        <f>SUMIFS('Inst. by Framework &amp; Suppliers'!H$2:H$5720,'Inst. by Framework &amp; Suppliers'!$C$2:$C$5720,'Institution by Supplier Totals'!$A$2:$A$5067,'Inst. by Framework &amp; Suppliers'!$A$2:$A$5720,'Institution by Supplier Totals'!$B160)</f>
        <v>3249.3500000000004</v>
      </c>
      <c r="H160" s="1445">
        <f>SUMIFS('Inst. by Framework &amp; Suppliers'!I$2:I$5720,'Inst. by Framework &amp; Suppliers'!$C$2:$C$5720,'Institution by Supplier Totals'!$A$2:$A$5067,'Inst. by Framework &amp; Suppliers'!$A$2:$A$5720,'Institution by Supplier Totals'!$B160)</f>
        <v>353.14000000000004</v>
      </c>
      <c r="I160" s="24">
        <f>SUMIFS('Inst. by Framework &amp; Suppliers'!$J$2:$J$5720,'Inst. by Framework &amp; Suppliers'!$C$2:$C$5720,'Institution by Supplier Totals'!$A$2:$A$5067,'Inst. by Framework &amp; Suppliers'!$A$2:$A$5720,'Institution by Supplier Totals'!$B160)</f>
        <v>0</v>
      </c>
      <c r="J160" s="93">
        <f>SUMIFS('Inst. by Framework &amp; Suppliers'!$K$2:$K$5720,'Inst. by Framework &amp; Suppliers'!$C$2:$C$5720,'Institution by Supplier Totals'!$A$2:$A$5067,'Inst. by Framework &amp; Suppliers'!$A$2:$A$5720,'Institution by Supplier Totals'!$B160)</f>
        <v>204.97</v>
      </c>
    </row>
    <row r="161" spans="1:10" x14ac:dyDescent="0.2">
      <c r="A161" s="15" t="s">
        <v>12</v>
      </c>
      <c r="B161" s="13" t="s">
        <v>157</v>
      </c>
      <c r="C161" s="506">
        <f>SUMIFS('Inst. by Framework &amp; Suppliers'!$D$2:$D$5720,'Inst. by Framework &amp; Suppliers'!$C$2:$C$5720,$A161,'Inst. by Framework &amp; Suppliers'!$A$2:$A$5720,$B161)</f>
        <v>32723.140000000007</v>
      </c>
      <c r="D161" s="507">
        <f>SUMIFS('Inst. by Framework &amp; Suppliers'!$E$2:$E$5720,'Inst. by Framework &amp; Suppliers'!$C$2:$C$5720,$A161,'Inst. by Framework &amp; Suppliers'!$A$2:$A$5720,$B161)</f>
        <v>36301.5625</v>
      </c>
      <c r="E161" s="507">
        <f>SUMIFS('Inst. by Framework &amp; Suppliers'!F$2:F$5720,'Inst. by Framework &amp; Suppliers'!$C$2:$C$5720,'Institution by Supplier Totals'!$A$2:$A$5067,'Inst. by Framework &amp; Suppliers'!$A$2:$A$5720,'Institution by Supplier Totals'!$B161)</f>
        <v>54390.91</v>
      </c>
      <c r="F161" s="882">
        <f>SUMIFS('Inst. by Framework &amp; Suppliers'!G$2:G$5720,'Inst. by Framework &amp; Suppliers'!$C$2:$C$5720,'Institution by Supplier Totals'!$A$2:$A$5067,'Inst. by Framework &amp; Suppliers'!$A$2:$A$5720,'Institution by Supplier Totals'!$B161)</f>
        <v>36365.370000000003</v>
      </c>
      <c r="G161" s="1444">
        <f>SUMIFS('Inst. by Framework &amp; Suppliers'!H$2:H$5720,'Inst. by Framework &amp; Suppliers'!$C$2:$C$5720,'Institution by Supplier Totals'!$A$2:$A$5067,'Inst. by Framework &amp; Suppliers'!$A$2:$A$5720,'Institution by Supplier Totals'!$B161)</f>
        <v>23185.470000000005</v>
      </c>
      <c r="H161" s="1445">
        <f>SUMIFS('Inst. by Framework &amp; Suppliers'!I$2:I$5720,'Inst. by Framework &amp; Suppliers'!$C$2:$C$5720,'Institution by Supplier Totals'!$A$2:$A$5067,'Inst. by Framework &amp; Suppliers'!$A$2:$A$5720,'Institution by Supplier Totals'!$B161)</f>
        <v>3702.6800000000003</v>
      </c>
      <c r="I161" s="24">
        <f>SUMIFS('Inst. by Framework &amp; Suppliers'!$J$2:$J$5720,'Inst. by Framework &amp; Suppliers'!$C$2:$C$5720,'Institution by Supplier Totals'!$A$2:$A$5067,'Inst. by Framework &amp; Suppliers'!$A$2:$A$5720,'Institution by Supplier Totals'!$B161)</f>
        <v>0</v>
      </c>
      <c r="J161" s="93">
        <f>SUMIFS('Inst. by Framework &amp; Suppliers'!$K$2:$K$5720,'Inst. by Framework &amp; Suppliers'!$C$2:$C$5720,'Institution by Supplier Totals'!$A$2:$A$5067,'Inst. by Framework &amp; Suppliers'!$A$2:$A$5720,'Institution by Supplier Totals'!$B161)</f>
        <v>117.55000000000001</v>
      </c>
    </row>
    <row r="162" spans="1:10" x14ac:dyDescent="0.2">
      <c r="A162" s="15" t="s">
        <v>12</v>
      </c>
      <c r="B162" s="13" t="s">
        <v>146</v>
      </c>
      <c r="C162" s="506">
        <f>SUMIFS('Inst. by Framework &amp; Suppliers'!$D$2:$D$5720,'Inst. by Framework &amp; Suppliers'!$C$2:$C$5720,$A162,'Inst. by Framework &amp; Suppliers'!$A$2:$A$5720,$B162)</f>
        <v>0</v>
      </c>
      <c r="D162" s="507">
        <f>SUMIFS('Inst. by Framework &amp; Suppliers'!$E$2:$E$5720,'Inst. by Framework &amp; Suppliers'!$C$2:$C$5720,$A162,'Inst. by Framework &amp; Suppliers'!$A$2:$A$5720,$B162)</f>
        <v>5824.6900000000005</v>
      </c>
      <c r="E162" s="507">
        <f>SUMIFS('Inst. by Framework &amp; Suppliers'!F$2:F$5720,'Inst. by Framework &amp; Suppliers'!$C$2:$C$5720,'Institution by Supplier Totals'!$A$2:$A$5067,'Inst. by Framework &amp; Suppliers'!$A$2:$A$5720,'Institution by Supplier Totals'!$B162)</f>
        <v>6248.4400000000005</v>
      </c>
      <c r="F162" s="882">
        <f>SUMIFS('Inst. by Framework &amp; Suppliers'!G$2:G$5720,'Inst. by Framework &amp; Suppliers'!$C$2:$C$5720,'Institution by Supplier Totals'!$A$2:$A$5067,'Inst. by Framework &amp; Suppliers'!$A$2:$A$5720,'Institution by Supplier Totals'!$B162)</f>
        <v>4844.41</v>
      </c>
      <c r="G162" s="1444">
        <f>SUMIFS('Inst. by Framework &amp; Suppliers'!H$2:H$5720,'Inst. by Framework &amp; Suppliers'!$C$2:$C$5720,'Institution by Supplier Totals'!$A$2:$A$5067,'Inst. by Framework &amp; Suppliers'!$A$2:$A$5720,'Institution by Supplier Totals'!$B162)</f>
        <v>6015.77</v>
      </c>
      <c r="H162" s="1445">
        <f>SUMIFS('Inst. by Framework &amp; Suppliers'!I$2:I$5720,'Inst. by Framework &amp; Suppliers'!$C$2:$C$5720,'Institution by Supplier Totals'!$A$2:$A$5067,'Inst. by Framework &amp; Suppliers'!$A$2:$A$5720,'Institution by Supplier Totals'!$B162)</f>
        <v>2703.45</v>
      </c>
      <c r="I162" s="24">
        <f>SUMIFS('Inst. by Framework &amp; Suppliers'!$J$2:$J$5720,'Inst. by Framework &amp; Suppliers'!$C$2:$C$5720,'Institution by Supplier Totals'!$A$2:$A$5067,'Inst. by Framework &amp; Suppliers'!$A$2:$A$5720,'Institution by Supplier Totals'!$B162)</f>
        <v>0</v>
      </c>
      <c r="J162" s="93">
        <f>SUMIFS('Inst. by Framework &amp; Suppliers'!$K$2:$K$5720,'Inst. by Framework &amp; Suppliers'!$C$2:$C$5720,'Institution by Supplier Totals'!$A$2:$A$5067,'Inst. by Framework &amp; Suppliers'!$A$2:$A$5720,'Institution by Supplier Totals'!$B162)</f>
        <v>162</v>
      </c>
    </row>
    <row r="163" spans="1:10" x14ac:dyDescent="0.2">
      <c r="A163" s="15" t="s">
        <v>94</v>
      </c>
      <c r="B163" s="13" t="s">
        <v>188</v>
      </c>
      <c r="C163" s="506">
        <f>SUMIFS('Inst. by Framework &amp; Suppliers'!$D$2:$D$5720,'Inst. by Framework &amp; Suppliers'!$C$2:$C$5720,$A163,'Inst. by Framework &amp; Suppliers'!$A$2:$A$5720,$B163)</f>
        <v>0</v>
      </c>
      <c r="D163" s="507">
        <f>SUMIFS('Inst. by Framework &amp; Suppliers'!$E$2:$E$5720,'Inst. by Framework &amp; Suppliers'!$C$2:$C$5720,$A163,'Inst. by Framework &amp; Suppliers'!$A$2:$A$5720,$B163)</f>
        <v>1415.1</v>
      </c>
      <c r="E163" s="507">
        <f>SUMIFS('Inst. by Framework &amp; Suppliers'!F$2:F$5720,'Inst. by Framework &amp; Suppliers'!$C$2:$C$5720,'Institution by Supplier Totals'!$A$2:$A$5067,'Inst. by Framework &amp; Suppliers'!$A$2:$A$5720,'Institution by Supplier Totals'!$B163)</f>
        <v>5565.03</v>
      </c>
      <c r="F163" s="882">
        <f>SUMIFS('Inst. by Framework &amp; Suppliers'!G$2:G$5720,'Inst. by Framework &amp; Suppliers'!$C$2:$C$5720,'Institution by Supplier Totals'!$A$2:$A$5067,'Inst. by Framework &amp; Suppliers'!$A$2:$A$5720,'Institution by Supplier Totals'!$B163)</f>
        <v>6611.3899999999994</v>
      </c>
      <c r="G163" s="1444">
        <f>SUMIFS('Inst. by Framework &amp; Suppliers'!H$2:H$5720,'Inst. by Framework &amp; Suppliers'!$C$2:$C$5720,'Institution by Supplier Totals'!$A$2:$A$5067,'Inst. by Framework &amp; Suppliers'!$A$2:$A$5720,'Institution by Supplier Totals'!$B163)</f>
        <v>564.59</v>
      </c>
      <c r="H163" s="1445">
        <f>SUMIFS('Inst. by Framework &amp; Suppliers'!I$2:I$5720,'Inst. by Framework &amp; Suppliers'!$C$2:$C$5720,'Institution by Supplier Totals'!$A$2:$A$5067,'Inst. by Framework &amp; Suppliers'!$A$2:$A$5720,'Institution by Supplier Totals'!$B163)</f>
        <v>154.47</v>
      </c>
      <c r="I163" s="24">
        <f>SUMIFS('Inst. by Framework &amp; Suppliers'!$J$2:$J$5720,'Inst. by Framework &amp; Suppliers'!$C$2:$C$5720,'Institution by Supplier Totals'!$A$2:$A$5067,'Inst. by Framework &amp; Suppliers'!$A$2:$A$5720,'Institution by Supplier Totals'!$B163)</f>
        <v>0</v>
      </c>
      <c r="J163" s="93">
        <f>SUMIFS('Inst. by Framework &amp; Suppliers'!$K$2:$K$5720,'Inst. by Framework &amp; Suppliers'!$C$2:$C$5720,'Institution by Supplier Totals'!$A$2:$A$5067,'Inst. by Framework &amp; Suppliers'!$A$2:$A$5720,'Institution by Supplier Totals'!$B163)</f>
        <v>0</v>
      </c>
    </row>
    <row r="164" spans="1:10" x14ac:dyDescent="0.2">
      <c r="A164" s="15" t="s">
        <v>94</v>
      </c>
      <c r="B164" s="13" t="s">
        <v>189</v>
      </c>
      <c r="C164" s="506">
        <f>SUMIFS('Inst. by Framework &amp; Suppliers'!$D$2:$D$5720,'Inst. by Framework &amp; Suppliers'!$C$2:$C$5720,$A164,'Inst. by Framework &amp; Suppliers'!$A$2:$A$5720,$B164)</f>
        <v>0</v>
      </c>
      <c r="D164" s="507">
        <f>SUMIFS('Inst. by Framework &amp; Suppliers'!$E$2:$E$5720,'Inst. by Framework &amp; Suppliers'!$C$2:$C$5720,$A164,'Inst. by Framework &amp; Suppliers'!$A$2:$A$5720,$B164)</f>
        <v>178.41</v>
      </c>
      <c r="E164" s="507">
        <f>SUMIFS('Inst. by Framework &amp; Suppliers'!F$2:F$5720,'Inst. by Framework &amp; Suppliers'!$C$2:$C$5720,'Institution by Supplier Totals'!$A$2:$A$5067,'Inst. by Framework &amp; Suppliers'!$A$2:$A$5720,'Institution by Supplier Totals'!$B164)</f>
        <v>239.08</v>
      </c>
      <c r="F164" s="882">
        <f>SUMIFS('Inst. by Framework &amp; Suppliers'!G$2:G$5720,'Inst. by Framework &amp; Suppliers'!$C$2:$C$5720,'Institution by Supplier Totals'!$A$2:$A$5067,'Inst. by Framework &amp; Suppliers'!$A$2:$A$5720,'Institution by Supplier Totals'!$B164)</f>
        <v>0</v>
      </c>
      <c r="G164" s="1444">
        <f>SUMIFS('Inst. by Framework &amp; Suppliers'!H$2:H$5720,'Inst. by Framework &amp; Suppliers'!$C$2:$C$5720,'Institution by Supplier Totals'!$A$2:$A$5067,'Inst. by Framework &amp; Suppliers'!$A$2:$A$5720,'Institution by Supplier Totals'!$B164)</f>
        <v>175.84</v>
      </c>
      <c r="H164" s="1445">
        <f>SUMIFS('Inst. by Framework &amp; Suppliers'!I$2:I$5720,'Inst. by Framework &amp; Suppliers'!$C$2:$C$5720,'Institution by Supplier Totals'!$A$2:$A$5067,'Inst. by Framework &amp; Suppliers'!$A$2:$A$5720,'Institution by Supplier Totals'!$B164)</f>
        <v>0</v>
      </c>
      <c r="I164" s="24">
        <f>SUMIFS('Inst. by Framework &amp; Suppliers'!$J$2:$J$5720,'Inst. by Framework &amp; Suppliers'!$C$2:$C$5720,'Institution by Supplier Totals'!$A$2:$A$5067,'Inst. by Framework &amp; Suppliers'!$A$2:$A$5720,'Institution by Supplier Totals'!$B164)</f>
        <v>0</v>
      </c>
      <c r="J164" s="93">
        <f>SUMIFS('Inst. by Framework &amp; Suppliers'!$K$2:$K$5720,'Inst. by Framework &amp; Suppliers'!$C$2:$C$5720,'Institution by Supplier Totals'!$A$2:$A$5067,'Inst. by Framework &amp; Suppliers'!$A$2:$A$5720,'Institution by Supplier Totals'!$B164)</f>
        <v>0</v>
      </c>
    </row>
    <row r="165" spans="1:10" x14ac:dyDescent="0.2">
      <c r="A165" s="15" t="s">
        <v>94</v>
      </c>
      <c r="B165" s="13" t="s">
        <v>160</v>
      </c>
      <c r="C165" s="506">
        <f>SUMIFS('Inst. by Framework &amp; Suppliers'!$D$2:$D$5720,'Inst. by Framework &amp; Suppliers'!$C$2:$C$5720,$A165,'Inst. by Framework &amp; Suppliers'!$A$2:$A$5720,$B165)</f>
        <v>0</v>
      </c>
      <c r="D165" s="507">
        <f>SUMIFS('Inst. by Framework &amp; Suppliers'!$E$2:$E$5720,'Inst. by Framework &amp; Suppliers'!$C$2:$C$5720,$A165,'Inst. by Framework &amp; Suppliers'!$A$2:$A$5720,$B165)</f>
        <v>0</v>
      </c>
      <c r="E165" s="507">
        <f>SUMIFS('Inst. by Framework &amp; Suppliers'!F$2:F$5720,'Inst. by Framework &amp; Suppliers'!$C$2:$C$5720,'Institution by Supplier Totals'!$A$2:$A$5067,'Inst. by Framework &amp; Suppliers'!$A$2:$A$5720,'Institution by Supplier Totals'!$B165)</f>
        <v>0</v>
      </c>
      <c r="F165" s="882">
        <f>SUMIFS('Inst. by Framework &amp; Suppliers'!G$2:G$5720,'Inst. by Framework &amp; Suppliers'!$C$2:$C$5720,'Institution by Supplier Totals'!$A$2:$A$5067,'Inst. by Framework &amp; Suppliers'!$A$2:$A$5720,'Institution by Supplier Totals'!$B165)</f>
        <v>3.58</v>
      </c>
      <c r="G165" s="1444">
        <f>SUMIFS('Inst. by Framework &amp; Suppliers'!H$2:H$5720,'Inst. by Framework &amp; Suppliers'!$C$2:$C$5720,'Institution by Supplier Totals'!$A$2:$A$5067,'Inst. by Framework &amp; Suppliers'!$A$2:$A$5720,'Institution by Supplier Totals'!$B165)</f>
        <v>0</v>
      </c>
      <c r="H165" s="1445">
        <f>SUMIFS('Inst. by Framework &amp; Suppliers'!I$2:I$5720,'Inst. by Framework &amp; Suppliers'!$C$2:$C$5720,'Institution by Supplier Totals'!$A$2:$A$5067,'Inst. by Framework &amp; Suppliers'!$A$2:$A$5720,'Institution by Supplier Totals'!$B165)</f>
        <v>1253</v>
      </c>
      <c r="I165" s="24">
        <f>SUMIFS('Inst. by Framework &amp; Suppliers'!$J$2:$J$5720,'Inst. by Framework &amp; Suppliers'!$C$2:$C$5720,'Institution by Supplier Totals'!$A$2:$A$5067,'Inst. by Framework &amp; Suppliers'!$A$2:$A$5720,'Institution by Supplier Totals'!$B165)</f>
        <v>0</v>
      </c>
      <c r="J165" s="93">
        <f>SUMIFS('Inst. by Framework &amp; Suppliers'!$K$2:$K$5720,'Inst. by Framework &amp; Suppliers'!$C$2:$C$5720,'Institution by Supplier Totals'!$A$2:$A$5067,'Inst. by Framework &amp; Suppliers'!$A$2:$A$5720,'Institution by Supplier Totals'!$B165)</f>
        <v>429</v>
      </c>
    </row>
    <row r="166" spans="1:10" x14ac:dyDescent="0.2">
      <c r="A166" s="15" t="s">
        <v>94</v>
      </c>
      <c r="B166" s="13" t="s">
        <v>150</v>
      </c>
      <c r="C166" s="506">
        <f>SUMIFS('Inst. by Framework &amp; Suppliers'!$D$2:$D$5720,'Inst. by Framework &amp; Suppliers'!$C$2:$C$5720,$A166,'Inst. by Framework &amp; Suppliers'!$A$2:$A$5720,$B166)</f>
        <v>0</v>
      </c>
      <c r="D166" s="507">
        <f>SUMIFS('Inst. by Framework &amp; Suppliers'!$E$2:$E$5720,'Inst. by Framework &amp; Suppliers'!$C$2:$C$5720,$A166,'Inst. by Framework &amp; Suppliers'!$A$2:$A$5720,$B166)</f>
        <v>0</v>
      </c>
      <c r="E166" s="507">
        <f>SUMIFS('Inst. by Framework &amp; Suppliers'!F$2:F$5720,'Inst. by Framework &amp; Suppliers'!$C$2:$C$5720,'Institution by Supplier Totals'!$A$2:$A$5067,'Inst. by Framework &amp; Suppliers'!$A$2:$A$5720,'Institution by Supplier Totals'!$B166)</f>
        <v>0</v>
      </c>
      <c r="F166" s="882">
        <f>SUMIFS('Inst. by Framework &amp; Suppliers'!G$2:G$5720,'Inst. by Framework &amp; Suppliers'!$C$2:$C$5720,'Institution by Supplier Totals'!$A$2:$A$5067,'Inst. by Framework &amp; Suppliers'!$A$2:$A$5720,'Institution by Supplier Totals'!$B166)</f>
        <v>0</v>
      </c>
      <c r="G166" s="1444">
        <f>SUMIFS('Inst. by Framework &amp; Suppliers'!H$2:H$5720,'Inst. by Framework &amp; Suppliers'!$C$2:$C$5720,'Institution by Supplier Totals'!$A$2:$A$5067,'Inst. by Framework &amp; Suppliers'!$A$2:$A$5720,'Institution by Supplier Totals'!$B166)</f>
        <v>0</v>
      </c>
      <c r="H166" s="1445">
        <f>SUMIFS('Inst. by Framework &amp; Suppliers'!I$2:I$5720,'Inst. by Framework &amp; Suppliers'!$C$2:$C$5720,'Institution by Supplier Totals'!$A$2:$A$5067,'Inst. by Framework &amp; Suppliers'!$A$2:$A$5720,'Institution by Supplier Totals'!$B166)</f>
        <v>957.2</v>
      </c>
      <c r="I166" s="24">
        <f>SUMIFS('Inst. by Framework &amp; Suppliers'!$J$2:$J$5720,'Inst. by Framework &amp; Suppliers'!$C$2:$C$5720,'Institution by Supplier Totals'!$A$2:$A$5067,'Inst. by Framework &amp; Suppliers'!$A$2:$A$5720,'Institution by Supplier Totals'!$B166)</f>
        <v>0</v>
      </c>
      <c r="J166" s="93">
        <f>SUMIFS('Inst. by Framework &amp; Suppliers'!$K$2:$K$5720,'Inst. by Framework &amp; Suppliers'!$C$2:$C$5720,'Institution by Supplier Totals'!$A$2:$A$5067,'Inst. by Framework &amp; Suppliers'!$A$2:$A$5720,'Institution by Supplier Totals'!$B166)</f>
        <v>0</v>
      </c>
    </row>
    <row r="167" spans="1:10" x14ac:dyDescent="0.2">
      <c r="A167" s="15" t="s">
        <v>94</v>
      </c>
      <c r="B167" s="1373" t="s">
        <v>128</v>
      </c>
      <c r="C167" s="506">
        <f>SUMIFS('Inst. by Framework &amp; Suppliers'!$D$2:$D$5720,'Inst. by Framework &amp; Suppliers'!$C$2:$C$5720,$A167,'Inst. by Framework &amp; Suppliers'!$A$2:$A$5720,$B167)</f>
        <v>0</v>
      </c>
      <c r="D167" s="507">
        <f>SUMIFS('Inst. by Framework &amp; Suppliers'!$E$2:$E$5720,'Inst. by Framework &amp; Suppliers'!$C$2:$C$5720,$A167,'Inst. by Framework &amp; Suppliers'!$A$2:$A$5720,$B167)</f>
        <v>0</v>
      </c>
      <c r="E167" s="507">
        <f>SUMIFS('Inst. by Framework &amp; Suppliers'!F$2:F$5720,'Inst. by Framework &amp; Suppliers'!$C$2:$C$5720,'Institution by Supplier Totals'!$A$2:$A$5067,'Inst. by Framework &amp; Suppliers'!$A$2:$A$5720,'Institution by Supplier Totals'!$B167)</f>
        <v>0</v>
      </c>
      <c r="F167" s="882">
        <f>SUMIFS('Inst. by Framework &amp; Suppliers'!G$2:G$5720,'Inst. by Framework &amp; Suppliers'!$C$2:$C$5720,'Institution by Supplier Totals'!$A$2:$A$5067,'Inst. by Framework &amp; Suppliers'!$A$2:$A$5720,'Institution by Supplier Totals'!$B167)</f>
        <v>0</v>
      </c>
      <c r="G167" s="1444">
        <f>SUMIFS('Inst. by Framework &amp; Suppliers'!H$2:H$5720,'Inst. by Framework &amp; Suppliers'!$C$2:$C$5720,'Institution by Supplier Totals'!$A$2:$A$5067,'Inst. by Framework &amp; Suppliers'!$A$2:$A$5720,'Institution by Supplier Totals'!$B167)</f>
        <v>0</v>
      </c>
      <c r="H167" s="1445">
        <f>SUMIFS('Inst. by Framework &amp; Suppliers'!I$2:I$5720,'Inst. by Framework &amp; Suppliers'!$C$2:$C$5720,'Institution by Supplier Totals'!$A$2:$A$5067,'Inst. by Framework &amp; Suppliers'!$A$2:$A$5720,'Institution by Supplier Totals'!$B167)</f>
        <v>80.95</v>
      </c>
      <c r="I167" s="24">
        <f>SUMIFS('Inst. by Framework &amp; Suppliers'!$J$2:$J$5720,'Inst. by Framework &amp; Suppliers'!$C$2:$C$5720,'Institution by Supplier Totals'!$A$2:$A$5067,'Inst. by Framework &amp; Suppliers'!$A$2:$A$5720,'Institution by Supplier Totals'!$B167)</f>
        <v>0</v>
      </c>
      <c r="J167" s="93">
        <f>SUMIFS('Inst. by Framework &amp; Suppliers'!$K$2:$K$5720,'Inst. by Framework &amp; Suppliers'!$C$2:$C$5720,'Institution by Supplier Totals'!$A$2:$A$5067,'Inst. by Framework &amp; Suppliers'!$A$2:$A$5720,'Institution by Supplier Totals'!$B167)</f>
        <v>-80.95</v>
      </c>
    </row>
    <row r="168" spans="1:10" x14ac:dyDescent="0.2">
      <c r="A168" s="15" t="s">
        <v>94</v>
      </c>
      <c r="B168" s="13" t="s">
        <v>129</v>
      </c>
      <c r="C168" s="506">
        <f>SUMIFS('Inst. by Framework &amp; Suppliers'!$D$2:$D$5720,'Inst. by Framework &amp; Suppliers'!$C$2:$C$5720,$A168,'Inst. by Framework &amp; Suppliers'!$A$2:$A$5720,$B168)</f>
        <v>0</v>
      </c>
      <c r="D168" s="507">
        <f>SUMIFS('Inst. by Framework &amp; Suppliers'!$E$2:$E$5720,'Inst. by Framework &amp; Suppliers'!$C$2:$C$5720,$A168,'Inst. by Framework &amp; Suppliers'!$A$2:$A$5720,$B168)</f>
        <v>0</v>
      </c>
      <c r="E168" s="507">
        <f>SUMIFS('Inst. by Framework &amp; Suppliers'!F$2:F$5720,'Inst. by Framework &amp; Suppliers'!$C$2:$C$5720,'Institution by Supplier Totals'!$A$2:$A$5067,'Inst. by Framework &amp; Suppliers'!$A$2:$A$5720,'Institution by Supplier Totals'!$B168)</f>
        <v>1719.58</v>
      </c>
      <c r="F168" s="882">
        <f>SUMIFS('Inst. by Framework &amp; Suppliers'!G$2:G$5720,'Inst. by Framework &amp; Suppliers'!$C$2:$C$5720,'Institution by Supplier Totals'!$A$2:$A$5067,'Inst. by Framework &amp; Suppliers'!$A$2:$A$5720,'Institution by Supplier Totals'!$B168)</f>
        <v>692.22</v>
      </c>
      <c r="G168" s="1444">
        <f>SUMIFS('Inst. by Framework &amp; Suppliers'!H$2:H$5720,'Inst. by Framework &amp; Suppliers'!$C$2:$C$5720,'Institution by Supplier Totals'!$A$2:$A$5067,'Inst. by Framework &amp; Suppliers'!$A$2:$A$5720,'Institution by Supplier Totals'!$B168)</f>
        <v>0</v>
      </c>
      <c r="H168" s="1445">
        <f>SUMIFS('Inst. by Framework &amp; Suppliers'!I$2:I$5720,'Inst. by Framework &amp; Suppliers'!$C$2:$C$5720,'Institution by Supplier Totals'!$A$2:$A$5067,'Inst. by Framework &amp; Suppliers'!$A$2:$A$5720,'Institution by Supplier Totals'!$B168)</f>
        <v>0</v>
      </c>
      <c r="I168" s="24">
        <f>SUMIFS('Inst. by Framework &amp; Suppliers'!$J$2:$J$5720,'Inst. by Framework &amp; Suppliers'!$C$2:$C$5720,'Institution by Supplier Totals'!$A$2:$A$5067,'Inst. by Framework &amp; Suppliers'!$A$2:$A$5720,'Institution by Supplier Totals'!$B168)</f>
        <v>0</v>
      </c>
      <c r="J168" s="93">
        <f>SUMIFS('Inst. by Framework &amp; Suppliers'!$K$2:$K$5720,'Inst. by Framework &amp; Suppliers'!$C$2:$C$5720,'Institution by Supplier Totals'!$A$2:$A$5067,'Inst. by Framework &amp; Suppliers'!$A$2:$A$5720,'Institution by Supplier Totals'!$B168)</f>
        <v>0</v>
      </c>
    </row>
    <row r="169" spans="1:10" x14ac:dyDescent="0.2">
      <c r="A169" s="15" t="s">
        <v>94</v>
      </c>
      <c r="B169" s="13" t="s">
        <v>162</v>
      </c>
      <c r="C169" s="506">
        <f>SUMIFS('Inst. by Framework &amp; Suppliers'!$D$2:$D$5720,'Inst. by Framework &amp; Suppliers'!$C$2:$C$5720,$A169,'Inst. by Framework &amp; Suppliers'!$A$2:$A$5720,$B169)</f>
        <v>0</v>
      </c>
      <c r="D169" s="507">
        <f>SUMIFS('Inst. by Framework &amp; Suppliers'!$E$2:$E$5720,'Inst. by Framework &amp; Suppliers'!$C$2:$C$5720,$A169,'Inst. by Framework &amp; Suppliers'!$A$2:$A$5720,$B169)</f>
        <v>1198.4099999999999</v>
      </c>
      <c r="E169" s="507">
        <f>SUMIFS('Inst. by Framework &amp; Suppliers'!F$2:F$5720,'Inst. by Framework &amp; Suppliers'!$C$2:$C$5720,'Institution by Supplier Totals'!$A$2:$A$5067,'Inst. by Framework &amp; Suppliers'!$A$2:$A$5720,'Institution by Supplier Totals'!$B169)</f>
        <v>5485.43</v>
      </c>
      <c r="F169" s="882">
        <f>SUMIFS('Inst. by Framework &amp; Suppliers'!G$2:G$5720,'Inst. by Framework &amp; Suppliers'!$C$2:$C$5720,'Institution by Supplier Totals'!$A$2:$A$5067,'Inst. by Framework &amp; Suppliers'!$A$2:$A$5720,'Institution by Supplier Totals'!$B169)</f>
        <v>6444.92</v>
      </c>
      <c r="G169" s="1444">
        <f>SUMIFS('Inst. by Framework &amp; Suppliers'!H$2:H$5720,'Inst. by Framework &amp; Suppliers'!$C$2:$C$5720,'Institution by Supplier Totals'!$A$2:$A$5067,'Inst. by Framework &amp; Suppliers'!$A$2:$A$5720,'Institution by Supplier Totals'!$B169)</f>
        <v>12826.55</v>
      </c>
      <c r="H169" s="1445">
        <f>SUMIFS('Inst. by Framework &amp; Suppliers'!I$2:I$5720,'Inst. by Framework &amp; Suppliers'!$C$2:$C$5720,'Institution by Supplier Totals'!$A$2:$A$5067,'Inst. by Framework &amp; Suppliers'!$A$2:$A$5720,'Institution by Supplier Totals'!$B169)</f>
        <v>2242.41</v>
      </c>
      <c r="I169" s="24">
        <f>SUMIFS('Inst. by Framework &amp; Suppliers'!$J$2:$J$5720,'Inst. by Framework &amp; Suppliers'!$C$2:$C$5720,'Institution by Supplier Totals'!$A$2:$A$5067,'Inst. by Framework &amp; Suppliers'!$A$2:$A$5720,'Institution by Supplier Totals'!$B169)</f>
        <v>1911.9699999999998</v>
      </c>
      <c r="J169" s="93">
        <f>SUMIFS('Inst. by Framework &amp; Suppliers'!$K$2:$K$5720,'Inst. by Framework &amp; Suppliers'!$C$2:$C$5720,'Institution by Supplier Totals'!$A$2:$A$5067,'Inst. by Framework &amp; Suppliers'!$A$2:$A$5720,'Institution by Supplier Totals'!$B169)</f>
        <v>1911.9699999999998</v>
      </c>
    </row>
    <row r="170" spans="1:10" x14ac:dyDescent="0.2">
      <c r="A170" s="15" t="s">
        <v>94</v>
      </c>
      <c r="B170" s="13" t="s">
        <v>130</v>
      </c>
      <c r="C170" s="506">
        <f>SUMIFS('Inst. by Framework &amp; Suppliers'!$D$2:$D$5720,'Inst. by Framework &amp; Suppliers'!$C$2:$C$5720,$A170,'Inst. by Framework &amp; Suppliers'!$A$2:$A$5720,$B170)</f>
        <v>0</v>
      </c>
      <c r="D170" s="507">
        <f>SUMIFS('Inst. by Framework &amp; Suppliers'!$E$2:$E$5720,'Inst. by Framework &amp; Suppliers'!$C$2:$C$5720,$A170,'Inst. by Framework &amp; Suppliers'!$A$2:$A$5720,$B170)</f>
        <v>0</v>
      </c>
      <c r="E170" s="507">
        <f>SUMIFS('Inst. by Framework &amp; Suppliers'!F$2:F$5720,'Inst. by Framework &amp; Suppliers'!$C$2:$C$5720,'Institution by Supplier Totals'!$A$2:$A$5067,'Inst. by Framework &amp; Suppliers'!$A$2:$A$5720,'Institution by Supplier Totals'!$B170)</f>
        <v>0</v>
      </c>
      <c r="F170" s="882">
        <f>SUMIFS('Inst. by Framework &amp; Suppliers'!G$2:G$5720,'Inst. by Framework &amp; Suppliers'!$C$2:$C$5720,'Institution by Supplier Totals'!$A$2:$A$5067,'Inst. by Framework &amp; Suppliers'!$A$2:$A$5720,'Institution by Supplier Totals'!$B170)</f>
        <v>0</v>
      </c>
      <c r="G170" s="1444">
        <f>SUMIFS('Inst. by Framework &amp; Suppliers'!H$2:H$5720,'Inst. by Framework &amp; Suppliers'!$C$2:$C$5720,'Institution by Supplier Totals'!$A$2:$A$5067,'Inst. by Framework &amp; Suppliers'!$A$2:$A$5720,'Institution by Supplier Totals'!$B170)</f>
        <v>0</v>
      </c>
      <c r="H170" s="1445">
        <f>SUMIFS('Inst. by Framework &amp; Suppliers'!I$2:I$5720,'Inst. by Framework &amp; Suppliers'!$C$2:$C$5720,'Institution by Supplier Totals'!$A$2:$A$5067,'Inst. by Framework &amp; Suppliers'!$A$2:$A$5720,'Institution by Supplier Totals'!$B170)</f>
        <v>0</v>
      </c>
      <c r="I170" s="24">
        <f>SUMIFS('Inst. by Framework &amp; Suppliers'!$J$2:$J$5720,'Inst. by Framework &amp; Suppliers'!$C$2:$C$5720,'Institution by Supplier Totals'!$A$2:$A$5067,'Inst. by Framework &amp; Suppliers'!$A$2:$A$5720,'Institution by Supplier Totals'!$B170)</f>
        <v>496.19999999999993</v>
      </c>
      <c r="J170" s="93">
        <f>SUMIFS('Inst. by Framework &amp; Suppliers'!$K$2:$K$5720,'Inst. by Framework &amp; Suppliers'!$C$2:$C$5720,'Institution by Supplier Totals'!$A$2:$A$5067,'Inst. by Framework &amp; Suppliers'!$A$2:$A$5720,'Institution by Supplier Totals'!$B170)</f>
        <v>496.19999999999993</v>
      </c>
    </row>
    <row r="171" spans="1:10" x14ac:dyDescent="0.2">
      <c r="A171" s="15" t="s">
        <v>94</v>
      </c>
      <c r="B171" s="13" t="s">
        <v>131</v>
      </c>
      <c r="C171" s="506">
        <f>SUMIFS('Inst. by Framework &amp; Suppliers'!$D$2:$D$5720,'Inst. by Framework &amp; Suppliers'!$C$2:$C$5720,$A171,'Inst. by Framework &amp; Suppliers'!$A$2:$A$5720,$B171)</f>
        <v>0</v>
      </c>
      <c r="D171" s="507">
        <f>SUMIFS('Inst. by Framework &amp; Suppliers'!$E$2:$E$5720,'Inst. by Framework &amp; Suppliers'!$C$2:$C$5720,$A171,'Inst. by Framework &amp; Suppliers'!$A$2:$A$5720,$B171)</f>
        <v>0</v>
      </c>
      <c r="E171" s="507">
        <f>SUMIFS('Inst. by Framework &amp; Suppliers'!F$2:F$5720,'Inst. by Framework &amp; Suppliers'!$C$2:$C$5720,'Institution by Supplier Totals'!$A$2:$A$5067,'Inst. by Framework &amp; Suppliers'!$A$2:$A$5720,'Institution by Supplier Totals'!$B171)</f>
        <v>0</v>
      </c>
      <c r="F171" s="882">
        <f>SUMIFS('Inst. by Framework &amp; Suppliers'!G$2:G$5720,'Inst. by Framework &amp; Suppliers'!$C$2:$C$5720,'Institution by Supplier Totals'!$A$2:$A$5067,'Inst. by Framework &amp; Suppliers'!$A$2:$A$5720,'Institution by Supplier Totals'!$B171)</f>
        <v>0</v>
      </c>
      <c r="G171" s="1444">
        <f>SUMIFS('Inst. by Framework &amp; Suppliers'!H$2:H$5720,'Inst. by Framework &amp; Suppliers'!$C$2:$C$5720,'Institution by Supplier Totals'!$A$2:$A$5067,'Inst. by Framework &amp; Suppliers'!$A$2:$A$5720,'Institution by Supplier Totals'!$B171)</f>
        <v>0</v>
      </c>
      <c r="H171" s="1445">
        <f>SUMIFS('Inst. by Framework &amp; Suppliers'!I$2:I$5720,'Inst. by Framework &amp; Suppliers'!$C$2:$C$5720,'Institution by Supplier Totals'!$A$2:$A$5067,'Inst. by Framework &amp; Suppliers'!$A$2:$A$5720,'Institution by Supplier Totals'!$B171)</f>
        <v>517</v>
      </c>
      <c r="I171" s="24">
        <f>SUMIFS('Inst. by Framework &amp; Suppliers'!$J$2:$J$5720,'Inst. by Framework &amp; Suppliers'!$C$2:$C$5720,'Institution by Supplier Totals'!$A$2:$A$5067,'Inst. by Framework &amp; Suppliers'!$A$2:$A$5720,'Institution by Supplier Totals'!$B171)</f>
        <v>0</v>
      </c>
      <c r="J171" s="93">
        <f>SUMIFS('Inst. by Framework &amp; Suppliers'!$K$2:$K$5720,'Inst. by Framework &amp; Suppliers'!$C$2:$C$5720,'Institution by Supplier Totals'!$A$2:$A$5067,'Inst. by Framework &amp; Suppliers'!$A$2:$A$5720,'Institution by Supplier Totals'!$B171)</f>
        <v>0</v>
      </c>
    </row>
    <row r="172" spans="1:10" x14ac:dyDescent="0.2">
      <c r="A172" s="15" t="s">
        <v>94</v>
      </c>
      <c r="B172" s="13" t="s">
        <v>190</v>
      </c>
      <c r="C172" s="506">
        <f>SUMIFS('Inst. by Framework &amp; Suppliers'!$D$2:$D$5720,'Inst. by Framework &amp; Suppliers'!$C$2:$C$5720,$A172,'Inst. by Framework &amp; Suppliers'!$A$2:$A$5720,$B172)</f>
        <v>0</v>
      </c>
      <c r="D172" s="507">
        <f>SUMIFS('Inst. by Framework &amp; Suppliers'!$E$2:$E$5720,'Inst. by Framework &amp; Suppliers'!$C$2:$C$5720,$A172,'Inst. by Framework &amp; Suppliers'!$A$2:$A$5720,$B172)</f>
        <v>0</v>
      </c>
      <c r="E172" s="507">
        <f>SUMIFS('Inst. by Framework &amp; Suppliers'!F$2:F$5720,'Inst. by Framework &amp; Suppliers'!$C$2:$C$5720,'Institution by Supplier Totals'!$A$2:$A$5067,'Inst. by Framework &amp; Suppliers'!$A$2:$A$5720,'Institution by Supplier Totals'!$B172)</f>
        <v>270</v>
      </c>
      <c r="F172" s="882">
        <f>SUMIFS('Inst. by Framework &amp; Suppliers'!G$2:G$5720,'Inst. by Framework &amp; Suppliers'!$C$2:$C$5720,'Institution by Supplier Totals'!$A$2:$A$5067,'Inst. by Framework &amp; Suppliers'!$A$2:$A$5720,'Institution by Supplier Totals'!$B172)</f>
        <v>0</v>
      </c>
      <c r="G172" s="1444">
        <f>SUMIFS('Inst. by Framework &amp; Suppliers'!H$2:H$5720,'Inst. by Framework &amp; Suppliers'!$C$2:$C$5720,'Institution by Supplier Totals'!$A$2:$A$5067,'Inst. by Framework &amp; Suppliers'!$A$2:$A$5720,'Institution by Supplier Totals'!$B172)</f>
        <v>0</v>
      </c>
      <c r="H172" s="1445">
        <f>SUMIFS('Inst. by Framework &amp; Suppliers'!I$2:I$5720,'Inst. by Framework &amp; Suppliers'!$C$2:$C$5720,'Institution by Supplier Totals'!$A$2:$A$5067,'Inst. by Framework &amp; Suppliers'!$A$2:$A$5720,'Institution by Supplier Totals'!$B172)</f>
        <v>0</v>
      </c>
      <c r="I172" s="24">
        <f>SUMIFS('Inst. by Framework &amp; Suppliers'!$J$2:$J$5720,'Inst. by Framework &amp; Suppliers'!$C$2:$C$5720,'Institution by Supplier Totals'!$A$2:$A$5067,'Inst. by Framework &amp; Suppliers'!$A$2:$A$5720,'Institution by Supplier Totals'!$B172)</f>
        <v>0</v>
      </c>
      <c r="J172" s="93">
        <f>SUMIFS('Inst. by Framework &amp; Suppliers'!$K$2:$K$5720,'Inst. by Framework &amp; Suppliers'!$C$2:$C$5720,'Institution by Supplier Totals'!$A$2:$A$5067,'Inst. by Framework &amp; Suppliers'!$A$2:$A$5720,'Institution by Supplier Totals'!$B172)</f>
        <v>0</v>
      </c>
    </row>
    <row r="173" spans="1:10" x14ac:dyDescent="0.2">
      <c r="A173" s="15" t="s">
        <v>94</v>
      </c>
      <c r="B173" s="13" t="s">
        <v>134</v>
      </c>
      <c r="C173" s="506">
        <f>SUMIFS('Inst. by Framework &amp; Suppliers'!$D$2:$D$5720,'Inst. by Framework &amp; Suppliers'!$C$2:$C$5720,$A173,'Inst. by Framework &amp; Suppliers'!$A$2:$A$5720,$B173)</f>
        <v>0</v>
      </c>
      <c r="D173" s="507">
        <f>SUMIFS('Inst. by Framework &amp; Suppliers'!$E$2:$E$5720,'Inst. by Framework &amp; Suppliers'!$C$2:$C$5720,$A173,'Inst. by Framework &amp; Suppliers'!$A$2:$A$5720,$B173)</f>
        <v>0</v>
      </c>
      <c r="E173" s="507">
        <f>SUMIFS('Inst. by Framework &amp; Suppliers'!F$2:F$5720,'Inst. by Framework &amp; Suppliers'!$C$2:$C$5720,'Institution by Supplier Totals'!$A$2:$A$5067,'Inst. by Framework &amp; Suppliers'!$A$2:$A$5720,'Institution by Supplier Totals'!$B173)</f>
        <v>0</v>
      </c>
      <c r="F173" s="882">
        <f>SUMIFS('Inst. by Framework &amp; Suppliers'!G$2:G$5720,'Inst. by Framework &amp; Suppliers'!$C$2:$C$5720,'Institution by Supplier Totals'!$A$2:$A$5067,'Inst. by Framework &amp; Suppliers'!$A$2:$A$5720,'Institution by Supplier Totals'!$B173)</f>
        <v>0</v>
      </c>
      <c r="G173" s="1444">
        <f>SUMIFS('Inst. by Framework &amp; Suppliers'!H$2:H$5720,'Inst. by Framework &amp; Suppliers'!$C$2:$C$5720,'Institution by Supplier Totals'!$A$2:$A$5067,'Inst. by Framework &amp; Suppliers'!$A$2:$A$5720,'Institution by Supplier Totals'!$B173)</f>
        <v>203.51999999999998</v>
      </c>
      <c r="H173" s="1445">
        <f>SUMIFS('Inst. by Framework &amp; Suppliers'!I$2:I$5720,'Inst. by Framework &amp; Suppliers'!$C$2:$C$5720,'Institution by Supplier Totals'!$A$2:$A$5067,'Inst. by Framework &amp; Suppliers'!$A$2:$A$5720,'Institution by Supplier Totals'!$B173)</f>
        <v>0</v>
      </c>
      <c r="I173" s="24">
        <f>SUMIFS('Inst. by Framework &amp; Suppliers'!$J$2:$J$5720,'Inst. by Framework &amp; Suppliers'!$C$2:$C$5720,'Institution by Supplier Totals'!$A$2:$A$5067,'Inst. by Framework &amp; Suppliers'!$A$2:$A$5720,'Institution by Supplier Totals'!$B173)</f>
        <v>0</v>
      </c>
      <c r="J173" s="93">
        <f>SUMIFS('Inst. by Framework &amp; Suppliers'!$K$2:$K$5720,'Inst. by Framework &amp; Suppliers'!$C$2:$C$5720,'Institution by Supplier Totals'!$A$2:$A$5067,'Inst. by Framework &amp; Suppliers'!$A$2:$A$5720,'Institution by Supplier Totals'!$B173)</f>
        <v>0</v>
      </c>
    </row>
    <row r="174" spans="1:10" x14ac:dyDescent="0.2">
      <c r="A174" s="15" t="s">
        <v>94</v>
      </c>
      <c r="B174" s="13" t="s">
        <v>191</v>
      </c>
      <c r="C174" s="506">
        <f>SUMIFS('Inst. by Framework &amp; Suppliers'!$D$2:$D$5720,'Inst. by Framework &amp; Suppliers'!$C$2:$C$5720,$A174,'Inst. by Framework &amp; Suppliers'!$A$2:$A$5720,$B174)</f>
        <v>0</v>
      </c>
      <c r="D174" s="507">
        <f>SUMIFS('Inst. by Framework &amp; Suppliers'!$E$2:$E$5720,'Inst. by Framework &amp; Suppliers'!$C$2:$C$5720,$A174,'Inst. by Framework &amp; Suppliers'!$A$2:$A$5720,$B174)</f>
        <v>32.340000000000003</v>
      </c>
      <c r="E174" s="507">
        <f>SUMIFS('Inst. by Framework &amp; Suppliers'!F$2:F$5720,'Inst. by Framework &amp; Suppliers'!$C$2:$C$5720,'Institution by Supplier Totals'!$A$2:$A$5067,'Inst. by Framework &amp; Suppliers'!$A$2:$A$5720,'Institution by Supplier Totals'!$B174)</f>
        <v>2071.79</v>
      </c>
      <c r="F174" s="882">
        <f>SUMIFS('Inst. by Framework &amp; Suppliers'!G$2:G$5720,'Inst. by Framework &amp; Suppliers'!$C$2:$C$5720,'Institution by Supplier Totals'!$A$2:$A$5067,'Inst. by Framework &amp; Suppliers'!$A$2:$A$5720,'Institution by Supplier Totals'!$B174)</f>
        <v>0</v>
      </c>
      <c r="G174" s="1444">
        <f>SUMIFS('Inst. by Framework &amp; Suppliers'!H$2:H$5720,'Inst. by Framework &amp; Suppliers'!$C$2:$C$5720,'Institution by Supplier Totals'!$A$2:$A$5067,'Inst. by Framework &amp; Suppliers'!$A$2:$A$5720,'Institution by Supplier Totals'!$B174)</f>
        <v>0</v>
      </c>
      <c r="H174" s="1445">
        <f>SUMIFS('Inst. by Framework &amp; Suppliers'!I$2:I$5720,'Inst. by Framework &amp; Suppliers'!$C$2:$C$5720,'Institution by Supplier Totals'!$A$2:$A$5067,'Inst. by Framework &amp; Suppliers'!$A$2:$A$5720,'Institution by Supplier Totals'!$B174)</f>
        <v>0</v>
      </c>
      <c r="I174" s="24">
        <f>SUMIFS('Inst. by Framework &amp; Suppliers'!$J$2:$J$5720,'Inst. by Framework &amp; Suppliers'!$C$2:$C$5720,'Institution by Supplier Totals'!$A$2:$A$5067,'Inst. by Framework &amp; Suppliers'!$A$2:$A$5720,'Institution by Supplier Totals'!$B174)</f>
        <v>0</v>
      </c>
      <c r="J174" s="93">
        <f>SUMIFS('Inst. by Framework &amp; Suppliers'!$K$2:$K$5720,'Inst. by Framework &amp; Suppliers'!$C$2:$C$5720,'Institution by Supplier Totals'!$A$2:$A$5067,'Inst. by Framework &amp; Suppliers'!$A$2:$A$5720,'Institution by Supplier Totals'!$B174)</f>
        <v>0</v>
      </c>
    </row>
    <row r="175" spans="1:10" x14ac:dyDescent="0.2">
      <c r="A175" s="15" t="s">
        <v>94</v>
      </c>
      <c r="B175" s="13" t="s">
        <v>137</v>
      </c>
      <c r="C175" s="506">
        <f>SUMIFS('Inst. by Framework &amp; Suppliers'!$D$2:$D$5720,'Inst. by Framework &amp; Suppliers'!$C$2:$C$5720,$A175,'Inst. by Framework &amp; Suppliers'!$A$2:$A$5720,$B175)</f>
        <v>0</v>
      </c>
      <c r="D175" s="507">
        <f>SUMIFS('Inst. by Framework &amp; Suppliers'!$E$2:$E$5720,'Inst. by Framework &amp; Suppliers'!$C$2:$C$5720,$A175,'Inst. by Framework &amp; Suppliers'!$A$2:$A$5720,$B175)</f>
        <v>0</v>
      </c>
      <c r="E175" s="507">
        <f>SUMIFS('Inst. by Framework &amp; Suppliers'!F$2:F$5720,'Inst. by Framework &amp; Suppliers'!$C$2:$C$5720,'Institution by Supplier Totals'!$A$2:$A$5067,'Inst. by Framework &amp; Suppliers'!$A$2:$A$5720,'Institution by Supplier Totals'!$B175)</f>
        <v>47.11</v>
      </c>
      <c r="F175" s="882">
        <f>SUMIFS('Inst. by Framework &amp; Suppliers'!G$2:G$5720,'Inst. by Framework &amp; Suppliers'!$C$2:$C$5720,'Institution by Supplier Totals'!$A$2:$A$5067,'Inst. by Framework &amp; Suppliers'!$A$2:$A$5720,'Institution by Supplier Totals'!$B175)</f>
        <v>91.04</v>
      </c>
      <c r="G175" s="1444">
        <f>SUMIFS('Inst. by Framework &amp; Suppliers'!H$2:H$5720,'Inst. by Framework &amp; Suppliers'!$C$2:$C$5720,'Institution by Supplier Totals'!$A$2:$A$5067,'Inst. by Framework &amp; Suppliers'!$A$2:$A$5720,'Institution by Supplier Totals'!$B175)</f>
        <v>2030.8599999999994</v>
      </c>
      <c r="H175" s="1445">
        <f>SUMIFS('Inst. by Framework &amp; Suppliers'!I$2:I$5720,'Inst. by Framework &amp; Suppliers'!$C$2:$C$5720,'Institution by Supplier Totals'!$A$2:$A$5067,'Inst. by Framework &amp; Suppliers'!$A$2:$A$5720,'Institution by Supplier Totals'!$B175)</f>
        <v>344</v>
      </c>
      <c r="I175" s="24">
        <f>SUMIFS('Inst. by Framework &amp; Suppliers'!$J$2:$J$5720,'Inst. by Framework &amp; Suppliers'!$C$2:$C$5720,'Institution by Supplier Totals'!$A$2:$A$5067,'Inst. by Framework &amp; Suppliers'!$A$2:$A$5720,'Institution by Supplier Totals'!$B175)</f>
        <v>0</v>
      </c>
      <c r="J175" s="93">
        <f>SUMIFS('Inst. by Framework &amp; Suppliers'!$K$2:$K$5720,'Inst. by Framework &amp; Suppliers'!$C$2:$C$5720,'Institution by Supplier Totals'!$A$2:$A$5067,'Inst. by Framework &amp; Suppliers'!$A$2:$A$5720,'Institution by Supplier Totals'!$B175)</f>
        <v>0</v>
      </c>
    </row>
    <row r="176" spans="1:10" x14ac:dyDescent="0.2">
      <c r="A176" s="15" t="s">
        <v>94</v>
      </c>
      <c r="B176" s="13" t="s">
        <v>138</v>
      </c>
      <c r="C176" s="506">
        <f>SUMIFS('Inst. by Framework &amp; Suppliers'!$D$2:$D$5720,'Inst. by Framework &amp; Suppliers'!$C$2:$C$5720,$A176,'Inst. by Framework &amp; Suppliers'!$A$2:$A$5720,$B176)</f>
        <v>0</v>
      </c>
      <c r="D176" s="507">
        <f>SUMIFS('Inst. by Framework &amp; Suppliers'!$E$2:$E$5720,'Inst. by Framework &amp; Suppliers'!$C$2:$C$5720,$A176,'Inst. by Framework &amp; Suppliers'!$A$2:$A$5720,$B176)</f>
        <v>0</v>
      </c>
      <c r="E176" s="507">
        <f>SUMIFS('Inst. by Framework &amp; Suppliers'!F$2:F$5720,'Inst. by Framework &amp; Suppliers'!$C$2:$C$5720,'Institution by Supplier Totals'!$A$2:$A$5067,'Inst. by Framework &amp; Suppliers'!$A$2:$A$5720,'Institution by Supplier Totals'!$B176)</f>
        <v>0</v>
      </c>
      <c r="F176" s="882">
        <f>SUMIFS('Inst. by Framework &amp; Suppliers'!G$2:G$5720,'Inst. by Framework &amp; Suppliers'!$C$2:$C$5720,'Institution by Supplier Totals'!$A$2:$A$5067,'Inst. by Framework &amp; Suppliers'!$A$2:$A$5720,'Institution by Supplier Totals'!$B176)</f>
        <v>8946</v>
      </c>
      <c r="G176" s="1444">
        <f>SUMIFS('Inst. by Framework &amp; Suppliers'!H$2:H$5720,'Inst. by Framework &amp; Suppliers'!$C$2:$C$5720,'Institution by Supplier Totals'!$A$2:$A$5067,'Inst. by Framework &amp; Suppliers'!$A$2:$A$5720,'Institution by Supplier Totals'!$B176)</f>
        <v>0</v>
      </c>
      <c r="H176" s="1445">
        <f>SUMIFS('Inst. by Framework &amp; Suppliers'!I$2:I$5720,'Inst. by Framework &amp; Suppliers'!$C$2:$C$5720,'Institution by Supplier Totals'!$A$2:$A$5067,'Inst. by Framework &amp; Suppliers'!$A$2:$A$5720,'Institution by Supplier Totals'!$B176)</f>
        <v>0</v>
      </c>
      <c r="I176" s="24">
        <f>SUMIFS('Inst. by Framework &amp; Suppliers'!$J$2:$J$5720,'Inst. by Framework &amp; Suppliers'!$C$2:$C$5720,'Institution by Supplier Totals'!$A$2:$A$5067,'Inst. by Framework &amp; Suppliers'!$A$2:$A$5720,'Institution by Supplier Totals'!$B176)</f>
        <v>0</v>
      </c>
      <c r="J176" s="93">
        <f>SUMIFS('Inst. by Framework &amp; Suppliers'!$K$2:$K$5720,'Inst. by Framework &amp; Suppliers'!$C$2:$C$5720,'Institution by Supplier Totals'!$A$2:$A$5067,'Inst. by Framework &amp; Suppliers'!$A$2:$A$5720,'Institution by Supplier Totals'!$B176)</f>
        <v>0</v>
      </c>
    </row>
    <row r="177" spans="1:10" x14ac:dyDescent="0.2">
      <c r="A177" s="15" t="s">
        <v>94</v>
      </c>
      <c r="B177" s="13" t="s">
        <v>139</v>
      </c>
      <c r="C177" s="506">
        <f>SUMIFS('Inst. by Framework &amp; Suppliers'!$D$2:$D$5720,'Inst. by Framework &amp; Suppliers'!$C$2:$C$5720,$A177,'Inst. by Framework &amp; Suppliers'!$A$2:$A$5720,$B177)</f>
        <v>0</v>
      </c>
      <c r="D177" s="507">
        <f>SUMIFS('Inst. by Framework &amp; Suppliers'!$E$2:$E$5720,'Inst. by Framework &amp; Suppliers'!$C$2:$C$5720,$A177,'Inst. by Framework &amp; Suppliers'!$A$2:$A$5720,$B177)</f>
        <v>0</v>
      </c>
      <c r="E177" s="507">
        <f>SUMIFS('Inst. by Framework &amp; Suppliers'!F$2:F$5720,'Inst. by Framework &amp; Suppliers'!$C$2:$C$5720,'Institution by Supplier Totals'!$A$2:$A$5067,'Inst. by Framework &amp; Suppliers'!$A$2:$A$5720,'Institution by Supplier Totals'!$B177)</f>
        <v>8.32</v>
      </c>
      <c r="F177" s="882">
        <f>SUMIFS('Inst. by Framework &amp; Suppliers'!G$2:G$5720,'Inst. by Framework &amp; Suppliers'!$C$2:$C$5720,'Institution by Supplier Totals'!$A$2:$A$5067,'Inst. by Framework &amp; Suppliers'!$A$2:$A$5720,'Institution by Supplier Totals'!$B177)</f>
        <v>0</v>
      </c>
      <c r="G177" s="1444">
        <f>SUMIFS('Inst. by Framework &amp; Suppliers'!H$2:H$5720,'Inst. by Framework &amp; Suppliers'!$C$2:$C$5720,'Institution by Supplier Totals'!$A$2:$A$5067,'Inst. by Framework &amp; Suppliers'!$A$2:$A$5720,'Institution by Supplier Totals'!$B177)</f>
        <v>0</v>
      </c>
      <c r="H177" s="1445">
        <f>SUMIFS('Inst. by Framework &amp; Suppliers'!I$2:I$5720,'Inst. by Framework &amp; Suppliers'!$C$2:$C$5720,'Institution by Supplier Totals'!$A$2:$A$5067,'Inst. by Framework &amp; Suppliers'!$A$2:$A$5720,'Institution by Supplier Totals'!$B177)</f>
        <v>0</v>
      </c>
      <c r="I177" s="24">
        <f>SUMIFS('Inst. by Framework &amp; Suppliers'!$J$2:$J$5720,'Inst. by Framework &amp; Suppliers'!$C$2:$C$5720,'Institution by Supplier Totals'!$A$2:$A$5067,'Inst. by Framework &amp; Suppliers'!$A$2:$A$5720,'Institution by Supplier Totals'!$B177)</f>
        <v>0</v>
      </c>
      <c r="J177" s="93">
        <f>SUMIFS('Inst. by Framework &amp; Suppliers'!$K$2:$K$5720,'Inst. by Framework &amp; Suppliers'!$C$2:$C$5720,'Institution by Supplier Totals'!$A$2:$A$5067,'Inst. by Framework &amp; Suppliers'!$A$2:$A$5720,'Institution by Supplier Totals'!$B177)</f>
        <v>0</v>
      </c>
    </row>
    <row r="178" spans="1:10" x14ac:dyDescent="0.2">
      <c r="A178" s="15" t="s">
        <v>94</v>
      </c>
      <c r="B178" s="13" t="s">
        <v>153</v>
      </c>
      <c r="C178" s="506">
        <f>SUMIFS('Inst. by Framework &amp; Suppliers'!$D$2:$D$5720,'Inst. by Framework &amp; Suppliers'!$C$2:$C$5720,$A178,'Inst. by Framework &amp; Suppliers'!$A$2:$A$5720,$B178)</f>
        <v>0</v>
      </c>
      <c r="D178" s="507">
        <f>SUMIFS('Inst. by Framework &amp; Suppliers'!$E$2:$E$5720,'Inst. by Framework &amp; Suppliers'!$C$2:$C$5720,$A178,'Inst. by Framework &amp; Suppliers'!$A$2:$A$5720,$B178)</f>
        <v>0</v>
      </c>
      <c r="E178" s="507">
        <f>SUMIFS('Inst. by Framework &amp; Suppliers'!F$2:F$5720,'Inst. by Framework &amp; Suppliers'!$C$2:$C$5720,'Institution by Supplier Totals'!$A$2:$A$5067,'Inst. by Framework &amp; Suppliers'!$A$2:$A$5720,'Institution by Supplier Totals'!$B178)</f>
        <v>0</v>
      </c>
      <c r="F178" s="882">
        <f>SUMIFS('Inst. by Framework &amp; Suppliers'!G$2:G$5720,'Inst. by Framework &amp; Suppliers'!$C$2:$C$5720,'Institution by Supplier Totals'!$A$2:$A$5067,'Inst. by Framework &amp; Suppliers'!$A$2:$A$5720,'Institution by Supplier Totals'!$B178)</f>
        <v>0</v>
      </c>
      <c r="G178" s="1444">
        <f>SUMIFS('Inst. by Framework &amp; Suppliers'!H$2:H$5720,'Inst. by Framework &amp; Suppliers'!$C$2:$C$5720,'Institution by Supplier Totals'!$A$2:$A$5067,'Inst. by Framework &amp; Suppliers'!$A$2:$A$5720,'Institution by Supplier Totals'!$B178)</f>
        <v>0</v>
      </c>
      <c r="H178" s="1445">
        <f>SUMIFS('Inst. by Framework &amp; Suppliers'!I$2:I$5720,'Inst. by Framework &amp; Suppliers'!$C$2:$C$5720,'Institution by Supplier Totals'!$A$2:$A$5067,'Inst. by Framework &amp; Suppliers'!$A$2:$A$5720,'Institution by Supplier Totals'!$B178)</f>
        <v>0</v>
      </c>
      <c r="I178" s="24">
        <f>SUMIFS('Inst. by Framework &amp; Suppliers'!$J$2:$J$5720,'Inst. by Framework &amp; Suppliers'!$C$2:$C$5720,'Institution by Supplier Totals'!$A$2:$A$5067,'Inst. by Framework &amp; Suppliers'!$A$2:$A$5720,'Institution by Supplier Totals'!$B178)</f>
        <v>63177.14</v>
      </c>
      <c r="J178" s="93">
        <f>SUMIFS('Inst. by Framework &amp; Suppliers'!$K$2:$K$5720,'Inst. by Framework &amp; Suppliers'!$C$2:$C$5720,'Institution by Supplier Totals'!$A$2:$A$5067,'Inst. by Framework &amp; Suppliers'!$A$2:$A$5720,'Institution by Supplier Totals'!$B178)</f>
        <v>63177.14</v>
      </c>
    </row>
    <row r="179" spans="1:10" x14ac:dyDescent="0.2">
      <c r="A179" s="15" t="s">
        <v>94</v>
      </c>
      <c r="B179" s="13" t="s">
        <v>141</v>
      </c>
      <c r="C179" s="506">
        <f>SUMIFS('Inst. by Framework &amp; Suppliers'!$D$2:$D$5720,'Inst. by Framework &amp; Suppliers'!$C$2:$C$5720,$A179,'Inst. by Framework &amp; Suppliers'!$A$2:$A$5720,$B179)</f>
        <v>0</v>
      </c>
      <c r="D179" s="507">
        <f>SUMIFS('Inst. by Framework &amp; Suppliers'!$E$2:$E$5720,'Inst. by Framework &amp; Suppliers'!$C$2:$C$5720,$A179,'Inst. by Framework &amp; Suppliers'!$A$2:$A$5720,$B179)</f>
        <v>0</v>
      </c>
      <c r="E179" s="507">
        <f>SUMIFS('Inst. by Framework &amp; Suppliers'!F$2:F$5720,'Inst. by Framework &amp; Suppliers'!$C$2:$C$5720,'Institution by Supplier Totals'!$A$2:$A$5067,'Inst. by Framework &amp; Suppliers'!$A$2:$A$5720,'Institution by Supplier Totals'!$B179)</f>
        <v>133.02000000000001</v>
      </c>
      <c r="F179" s="882">
        <f>SUMIFS('Inst. by Framework &amp; Suppliers'!G$2:G$5720,'Inst. by Framework &amp; Suppliers'!$C$2:$C$5720,'Institution by Supplier Totals'!$A$2:$A$5067,'Inst. by Framework &amp; Suppliers'!$A$2:$A$5720,'Institution by Supplier Totals'!$B179)</f>
        <v>561.08000000000004</v>
      </c>
      <c r="G179" s="1444">
        <f>SUMIFS('Inst. by Framework &amp; Suppliers'!H$2:H$5720,'Inst. by Framework &amp; Suppliers'!$C$2:$C$5720,'Institution by Supplier Totals'!$A$2:$A$5067,'Inst. by Framework &amp; Suppliers'!$A$2:$A$5720,'Institution by Supplier Totals'!$B179)</f>
        <v>1088</v>
      </c>
      <c r="H179" s="1445">
        <f>SUMIFS('Inst. by Framework &amp; Suppliers'!I$2:I$5720,'Inst. by Framework &amp; Suppliers'!$C$2:$C$5720,'Institution by Supplier Totals'!$A$2:$A$5067,'Inst. by Framework &amp; Suppliers'!$A$2:$A$5720,'Institution by Supplier Totals'!$B179)</f>
        <v>0</v>
      </c>
      <c r="I179" s="24">
        <f>SUMIFS('Inst. by Framework &amp; Suppliers'!$J$2:$J$5720,'Inst. by Framework &amp; Suppliers'!$C$2:$C$5720,'Institution by Supplier Totals'!$A$2:$A$5067,'Inst. by Framework &amp; Suppliers'!$A$2:$A$5720,'Institution by Supplier Totals'!$B179)</f>
        <v>0</v>
      </c>
      <c r="J179" s="93">
        <f>SUMIFS('Inst. by Framework &amp; Suppliers'!$K$2:$K$5720,'Inst. by Framework &amp; Suppliers'!$C$2:$C$5720,'Institution by Supplier Totals'!$A$2:$A$5067,'Inst. by Framework &amp; Suppliers'!$A$2:$A$5720,'Institution by Supplier Totals'!$B179)</f>
        <v>0</v>
      </c>
    </row>
    <row r="180" spans="1:10" x14ac:dyDescent="0.2">
      <c r="A180" s="15" t="s">
        <v>94</v>
      </c>
      <c r="B180" s="13" t="s">
        <v>142</v>
      </c>
      <c r="C180" s="506">
        <f>SUMIFS('Inst. by Framework &amp; Suppliers'!$D$2:$D$5720,'Inst. by Framework &amp; Suppliers'!$C$2:$C$5720,$A180,'Inst. by Framework &amp; Suppliers'!$A$2:$A$5720,$B180)</f>
        <v>0</v>
      </c>
      <c r="D180" s="507">
        <f>SUMIFS('Inst. by Framework &amp; Suppliers'!$E$2:$E$5720,'Inst. by Framework &amp; Suppliers'!$C$2:$C$5720,$A180,'Inst. by Framework &amp; Suppliers'!$A$2:$A$5720,$B180)</f>
        <v>0</v>
      </c>
      <c r="E180" s="507">
        <f>SUMIFS('Inst. by Framework &amp; Suppliers'!F$2:F$5720,'Inst. by Framework &amp; Suppliers'!$C$2:$C$5720,'Institution by Supplier Totals'!$A$2:$A$5067,'Inst. by Framework &amp; Suppliers'!$A$2:$A$5720,'Institution by Supplier Totals'!$B180)</f>
        <v>0</v>
      </c>
      <c r="F180" s="882">
        <f>SUMIFS('Inst. by Framework &amp; Suppliers'!G$2:G$5720,'Inst. by Framework &amp; Suppliers'!$C$2:$C$5720,'Institution by Supplier Totals'!$A$2:$A$5067,'Inst. by Framework &amp; Suppliers'!$A$2:$A$5720,'Institution by Supplier Totals'!$B180)</f>
        <v>0</v>
      </c>
      <c r="G180" s="1444">
        <f>SUMIFS('Inst. by Framework &amp; Suppliers'!H$2:H$5720,'Inst. by Framework &amp; Suppliers'!$C$2:$C$5720,'Institution by Supplier Totals'!$A$2:$A$5067,'Inst. by Framework &amp; Suppliers'!$A$2:$A$5720,'Institution by Supplier Totals'!$B180)</f>
        <v>0</v>
      </c>
      <c r="H180" s="1445">
        <f>SUMIFS('Inst. by Framework &amp; Suppliers'!I$2:I$5720,'Inst. by Framework &amp; Suppliers'!$C$2:$C$5720,'Institution by Supplier Totals'!$A$2:$A$5067,'Inst. by Framework &amp; Suppliers'!$A$2:$A$5720,'Institution by Supplier Totals'!$B180)</f>
        <v>7423.2799999999988</v>
      </c>
      <c r="I180" s="24">
        <f>SUMIFS('Inst. by Framework &amp; Suppliers'!$J$2:$J$5720,'Inst. by Framework &amp; Suppliers'!$C$2:$C$5720,'Institution by Supplier Totals'!$A$2:$A$5067,'Inst. by Framework &amp; Suppliers'!$A$2:$A$5720,'Institution by Supplier Totals'!$B180)</f>
        <v>0</v>
      </c>
      <c r="J180" s="93">
        <f>SUMIFS('Inst. by Framework &amp; Suppliers'!$K$2:$K$5720,'Inst. by Framework &amp; Suppliers'!$C$2:$C$5720,'Institution by Supplier Totals'!$A$2:$A$5067,'Inst. by Framework &amp; Suppliers'!$A$2:$A$5720,'Institution by Supplier Totals'!$B180)</f>
        <v>-1054.72</v>
      </c>
    </row>
    <row r="181" spans="1:10" x14ac:dyDescent="0.2">
      <c r="A181" s="15" t="s">
        <v>94</v>
      </c>
      <c r="B181" s="13" t="s">
        <v>143</v>
      </c>
      <c r="C181" s="506">
        <f>SUMIFS('Inst. by Framework &amp; Suppliers'!$D$2:$D$5720,'Inst. by Framework &amp; Suppliers'!$C$2:$C$5720,$A181,'Inst. by Framework &amp; Suppliers'!$A$2:$A$5720,$B181)</f>
        <v>0</v>
      </c>
      <c r="D181" s="507">
        <f>SUMIFS('Inst. by Framework &amp; Suppliers'!$E$2:$E$5720,'Inst. by Framework &amp; Suppliers'!$C$2:$C$5720,$A181,'Inst. by Framework &amp; Suppliers'!$A$2:$A$5720,$B181)</f>
        <v>924.24</v>
      </c>
      <c r="E181" s="507">
        <f>SUMIFS('Inst. by Framework &amp; Suppliers'!F$2:F$5720,'Inst. by Framework &amp; Suppliers'!$C$2:$C$5720,'Institution by Supplier Totals'!$A$2:$A$5067,'Inst. by Framework &amp; Suppliers'!$A$2:$A$5720,'Institution by Supplier Totals'!$B181)</f>
        <v>733.78</v>
      </c>
      <c r="F181" s="882">
        <f>SUMIFS('Inst. by Framework &amp; Suppliers'!G$2:G$5720,'Inst. by Framework &amp; Suppliers'!$C$2:$C$5720,'Institution by Supplier Totals'!$A$2:$A$5067,'Inst. by Framework &amp; Suppliers'!$A$2:$A$5720,'Institution by Supplier Totals'!$B181)</f>
        <v>614.27</v>
      </c>
      <c r="G181" s="1444">
        <f>SUMIFS('Inst. by Framework &amp; Suppliers'!H$2:H$5720,'Inst. by Framework &amp; Suppliers'!$C$2:$C$5720,'Institution by Supplier Totals'!$A$2:$A$5067,'Inst. by Framework &amp; Suppliers'!$A$2:$A$5720,'Institution by Supplier Totals'!$B181)</f>
        <v>3615.0599999999995</v>
      </c>
      <c r="H181" s="1445">
        <f>SUMIFS('Inst. by Framework &amp; Suppliers'!I$2:I$5720,'Inst. by Framework &amp; Suppliers'!$C$2:$C$5720,'Institution by Supplier Totals'!$A$2:$A$5067,'Inst. by Framework &amp; Suppliers'!$A$2:$A$5720,'Institution by Supplier Totals'!$B181)</f>
        <v>50.04</v>
      </c>
      <c r="I181" s="24">
        <f>SUMIFS('Inst. by Framework &amp; Suppliers'!$J$2:$J$5720,'Inst. by Framework &amp; Suppliers'!$C$2:$C$5720,'Institution by Supplier Totals'!$A$2:$A$5067,'Inst. by Framework &amp; Suppliers'!$A$2:$A$5720,'Institution by Supplier Totals'!$B181)</f>
        <v>0</v>
      </c>
      <c r="J181" s="93">
        <f>SUMIFS('Inst. by Framework &amp; Suppliers'!$K$2:$K$5720,'Inst. by Framework &amp; Suppliers'!$C$2:$C$5720,'Institution by Supplier Totals'!$A$2:$A$5067,'Inst. by Framework &amp; Suppliers'!$A$2:$A$5720,'Institution by Supplier Totals'!$B181)</f>
        <v>47.95</v>
      </c>
    </row>
    <row r="182" spans="1:10" x14ac:dyDescent="0.2">
      <c r="A182" s="15" t="s">
        <v>94</v>
      </c>
      <c r="B182" s="13" t="s">
        <v>144</v>
      </c>
      <c r="C182" s="506">
        <f>SUMIFS('Inst. by Framework &amp; Suppliers'!$D$2:$D$5720,'Inst. by Framework &amp; Suppliers'!$C$2:$C$5720,$A182,'Inst. by Framework &amp; Suppliers'!$A$2:$A$5720,$B182)</f>
        <v>0</v>
      </c>
      <c r="D182" s="507">
        <f>SUMIFS('Inst. by Framework &amp; Suppliers'!$E$2:$E$5720,'Inst. by Framework &amp; Suppliers'!$C$2:$C$5720,$A182,'Inst. by Framework &amp; Suppliers'!$A$2:$A$5720,$B182)</f>
        <v>3043.4</v>
      </c>
      <c r="E182" s="507">
        <f>SUMIFS('Inst. by Framework &amp; Suppliers'!F$2:F$5720,'Inst. by Framework &amp; Suppliers'!$C$2:$C$5720,'Institution by Supplier Totals'!$A$2:$A$5067,'Inst. by Framework &amp; Suppliers'!$A$2:$A$5720,'Institution by Supplier Totals'!$B182)</f>
        <v>31861.129999999997</v>
      </c>
      <c r="F182" s="882">
        <f>SUMIFS('Inst. by Framework &amp; Suppliers'!G$2:G$5720,'Inst. by Framework &amp; Suppliers'!$C$2:$C$5720,'Institution by Supplier Totals'!$A$2:$A$5067,'Inst. by Framework &amp; Suppliers'!$A$2:$A$5720,'Institution by Supplier Totals'!$B182)</f>
        <v>49873.32</v>
      </c>
      <c r="G182" s="1444">
        <f>SUMIFS('Inst. by Framework &amp; Suppliers'!H$2:H$5720,'Inst. by Framework &amp; Suppliers'!$C$2:$C$5720,'Institution by Supplier Totals'!$A$2:$A$5067,'Inst. by Framework &amp; Suppliers'!$A$2:$A$5720,'Institution by Supplier Totals'!$B182)</f>
        <v>8438.7800000000007</v>
      </c>
      <c r="H182" s="1445">
        <f>SUMIFS('Inst. by Framework &amp; Suppliers'!I$2:I$5720,'Inst. by Framework &amp; Suppliers'!$C$2:$C$5720,'Institution by Supplier Totals'!$A$2:$A$5067,'Inst. by Framework &amp; Suppliers'!$A$2:$A$5720,'Institution by Supplier Totals'!$B182)</f>
        <v>7026.6900000000005</v>
      </c>
      <c r="I182" s="24">
        <f>SUMIFS('Inst. by Framework &amp; Suppliers'!$J$2:$J$5720,'Inst. by Framework &amp; Suppliers'!$C$2:$C$5720,'Institution by Supplier Totals'!$A$2:$A$5067,'Inst. by Framework &amp; Suppliers'!$A$2:$A$5720,'Institution by Supplier Totals'!$B182)</f>
        <v>5153.3899999999994</v>
      </c>
      <c r="J182" s="93">
        <f>SUMIFS('Inst. by Framework &amp; Suppliers'!$K$2:$K$5720,'Inst. by Framework &amp; Suppliers'!$C$2:$C$5720,'Institution by Supplier Totals'!$A$2:$A$5067,'Inst. by Framework &amp; Suppliers'!$A$2:$A$5720,'Institution by Supplier Totals'!$B182)</f>
        <v>5459.2499999999991</v>
      </c>
    </row>
    <row r="183" spans="1:10" x14ac:dyDescent="0.2">
      <c r="A183" s="15" t="s">
        <v>94</v>
      </c>
      <c r="B183" s="13" t="s">
        <v>146</v>
      </c>
      <c r="C183" s="506">
        <f>SUMIFS('Inst. by Framework &amp; Suppliers'!$D$2:$D$5720,'Inst. by Framework &amp; Suppliers'!$C$2:$C$5720,$A183,'Inst. by Framework &amp; Suppliers'!$A$2:$A$5720,$B183)</f>
        <v>0</v>
      </c>
      <c r="D183" s="507">
        <f>SUMIFS('Inst. by Framework &amp; Suppliers'!$E$2:$E$5720,'Inst. by Framework &amp; Suppliers'!$C$2:$C$5720,$A183,'Inst. by Framework &amp; Suppliers'!$A$2:$A$5720,$B183)</f>
        <v>418.92999999999995</v>
      </c>
      <c r="E183" s="507">
        <f>SUMIFS('Inst. by Framework &amp; Suppliers'!F$2:F$5720,'Inst. by Framework &amp; Suppliers'!$C$2:$C$5720,'Institution by Supplier Totals'!$A$2:$A$5067,'Inst. by Framework &amp; Suppliers'!$A$2:$A$5720,'Institution by Supplier Totals'!$B183)</f>
        <v>8031.2899999999991</v>
      </c>
      <c r="F183" s="882">
        <f>SUMIFS('Inst. by Framework &amp; Suppliers'!G$2:G$5720,'Inst. by Framework &amp; Suppliers'!$C$2:$C$5720,'Institution by Supplier Totals'!$A$2:$A$5067,'Inst. by Framework &amp; Suppliers'!$A$2:$A$5720,'Institution by Supplier Totals'!$B183)</f>
        <v>12220.180000000002</v>
      </c>
      <c r="G183" s="1444">
        <f>SUMIFS('Inst. by Framework &amp; Suppliers'!H$2:H$5720,'Inst. by Framework &amp; Suppliers'!$C$2:$C$5720,'Institution by Supplier Totals'!$A$2:$A$5067,'Inst. by Framework &amp; Suppliers'!$A$2:$A$5720,'Institution by Supplier Totals'!$B183)</f>
        <v>3037.1800000000003</v>
      </c>
      <c r="H183" s="1445">
        <f>SUMIFS('Inst. by Framework &amp; Suppliers'!I$2:I$5720,'Inst. by Framework &amp; Suppliers'!$C$2:$C$5720,'Institution by Supplier Totals'!$A$2:$A$5067,'Inst. by Framework &amp; Suppliers'!$A$2:$A$5720,'Institution by Supplier Totals'!$B183)</f>
        <v>4082.45</v>
      </c>
      <c r="I183" s="24">
        <f>SUMIFS('Inst. by Framework &amp; Suppliers'!$J$2:$J$5720,'Inst. by Framework &amp; Suppliers'!$C$2:$C$5720,'Institution by Supplier Totals'!$A$2:$A$5067,'Inst. by Framework &amp; Suppliers'!$A$2:$A$5720,'Institution by Supplier Totals'!$B183)</f>
        <v>280.55</v>
      </c>
      <c r="J183" s="93">
        <f>SUMIFS('Inst. by Framework &amp; Suppliers'!$K$2:$K$5720,'Inst. by Framework &amp; Suppliers'!$C$2:$C$5720,'Institution by Supplier Totals'!$A$2:$A$5067,'Inst. by Framework &amp; Suppliers'!$A$2:$A$5720,'Institution by Supplier Totals'!$B183)</f>
        <v>468.9</v>
      </c>
    </row>
    <row r="184" spans="1:10" x14ac:dyDescent="0.2">
      <c r="A184" s="15" t="s">
        <v>94</v>
      </c>
      <c r="B184" s="13" t="s">
        <v>186</v>
      </c>
      <c r="C184" s="506">
        <f>SUMIFS('Inst. by Framework &amp; Suppliers'!$D$2:$D$5720,'Inst. by Framework &amp; Suppliers'!$C$2:$C$5720,$A184,'Inst. by Framework &amp; Suppliers'!$A$2:$A$5720,$B184)</f>
        <v>0</v>
      </c>
      <c r="D184" s="507">
        <f>SUMIFS('Inst. by Framework &amp; Suppliers'!$E$2:$E$5720,'Inst. by Framework &amp; Suppliers'!$C$2:$C$5720,$A184,'Inst. by Framework &amp; Suppliers'!$A$2:$A$5720,$B184)</f>
        <v>775.57999999999993</v>
      </c>
      <c r="E184" s="507">
        <f>SUMIFS('Inst. by Framework &amp; Suppliers'!F$2:F$5720,'Inst. by Framework &amp; Suppliers'!$C$2:$C$5720,'Institution by Supplier Totals'!$A$2:$A$5067,'Inst. by Framework &amp; Suppliers'!$A$2:$A$5720,'Institution by Supplier Totals'!$B184)</f>
        <v>0</v>
      </c>
      <c r="F184" s="882">
        <f>SUMIFS('Inst. by Framework &amp; Suppliers'!G$2:G$5720,'Inst. by Framework &amp; Suppliers'!$C$2:$C$5720,'Institution by Supplier Totals'!$A$2:$A$5067,'Inst. by Framework &amp; Suppliers'!$A$2:$A$5720,'Institution by Supplier Totals'!$B184)</f>
        <v>0</v>
      </c>
      <c r="G184" s="1444">
        <f>SUMIFS('Inst. by Framework &amp; Suppliers'!H$2:H$5720,'Inst. by Framework &amp; Suppliers'!$C$2:$C$5720,'Institution by Supplier Totals'!$A$2:$A$5067,'Inst. by Framework &amp; Suppliers'!$A$2:$A$5720,'Institution by Supplier Totals'!$B184)</f>
        <v>0</v>
      </c>
      <c r="H184" s="1445">
        <f>SUMIFS('Inst. by Framework &amp; Suppliers'!I$2:I$5720,'Inst. by Framework &amp; Suppliers'!$C$2:$C$5720,'Institution by Supplier Totals'!$A$2:$A$5067,'Inst. by Framework &amp; Suppliers'!$A$2:$A$5720,'Institution by Supplier Totals'!$B184)</f>
        <v>0</v>
      </c>
      <c r="I184" s="24">
        <f>SUMIFS('Inst. by Framework &amp; Suppliers'!$J$2:$J$5720,'Inst. by Framework &amp; Suppliers'!$C$2:$C$5720,'Institution by Supplier Totals'!$A$2:$A$5067,'Inst. by Framework &amp; Suppliers'!$A$2:$A$5720,'Institution by Supplier Totals'!$B184)</f>
        <v>0</v>
      </c>
      <c r="J184" s="93">
        <f>SUMIFS('Inst. by Framework &amp; Suppliers'!$K$2:$K$5720,'Inst. by Framework &amp; Suppliers'!$C$2:$C$5720,'Institution by Supplier Totals'!$A$2:$A$5067,'Inst. by Framework &amp; Suppliers'!$A$2:$A$5720,'Institution by Supplier Totals'!$B184)</f>
        <v>0</v>
      </c>
    </row>
    <row r="185" spans="1:10" x14ac:dyDescent="0.2">
      <c r="A185" s="15" t="s">
        <v>117</v>
      </c>
      <c r="B185" s="13" t="s">
        <v>159</v>
      </c>
      <c r="C185" s="506">
        <f>SUMIFS('Inst. by Framework &amp; Suppliers'!$D$2:$D$5720,'Inst. by Framework &amp; Suppliers'!$C$2:$C$5720,$A185,'Inst. by Framework &amp; Suppliers'!$A$2:$A$5720,$B185)</f>
        <v>228</v>
      </c>
      <c r="D185" s="507">
        <f>SUMIFS('Inst. by Framework &amp; Suppliers'!$E$2:$E$5720,'Inst. by Framework &amp; Suppliers'!$C$2:$C$5720,$A185,'Inst. by Framework &amp; Suppliers'!$A$2:$A$5720,$B185)</f>
        <v>753.09</v>
      </c>
      <c r="E185" s="507">
        <f>SUMIFS('Inst. by Framework &amp; Suppliers'!F$2:F$5720,'Inst. by Framework &amp; Suppliers'!$C$2:$C$5720,'Institution by Supplier Totals'!$A$2:$A$5067,'Inst. by Framework &amp; Suppliers'!$A$2:$A$5720,'Institution by Supplier Totals'!$B185)</f>
        <v>2584</v>
      </c>
      <c r="F185" s="882">
        <f>SUMIFS('Inst. by Framework &amp; Suppliers'!G$2:G$5720,'Inst. by Framework &amp; Suppliers'!$C$2:$C$5720,'Institution by Supplier Totals'!$A$2:$A$5067,'Inst. by Framework &amp; Suppliers'!$A$2:$A$5720,'Institution by Supplier Totals'!$B185)</f>
        <v>1686</v>
      </c>
      <c r="G185" s="1444">
        <f>SUMIFS('Inst. by Framework &amp; Suppliers'!H$2:H$5720,'Inst. by Framework &amp; Suppliers'!$C$2:$C$5720,'Institution by Supplier Totals'!$A$2:$A$5067,'Inst. by Framework &amp; Suppliers'!$A$2:$A$5720,'Institution by Supplier Totals'!$B185)</f>
        <v>1910</v>
      </c>
      <c r="H185" s="1445">
        <f>SUMIFS('Inst. by Framework &amp; Suppliers'!I$2:I$5720,'Inst. by Framework &amp; Suppliers'!$C$2:$C$5720,'Institution by Supplier Totals'!$A$2:$A$5067,'Inst. by Framework &amp; Suppliers'!$A$2:$A$5720,'Institution by Supplier Totals'!$B185)</f>
        <v>0</v>
      </c>
      <c r="I185" s="24">
        <f>SUMIFS('Inst. by Framework &amp; Suppliers'!$J$2:$J$5720,'Inst. by Framework &amp; Suppliers'!$C$2:$C$5720,'Institution by Supplier Totals'!$A$2:$A$5067,'Inst. by Framework &amp; Suppliers'!$A$2:$A$5720,'Institution by Supplier Totals'!$B185)</f>
        <v>0</v>
      </c>
      <c r="J185" s="93">
        <f>SUMIFS('Inst. by Framework &amp; Suppliers'!$K$2:$K$5720,'Inst. by Framework &amp; Suppliers'!$C$2:$C$5720,'Institution by Supplier Totals'!$A$2:$A$5067,'Inst. by Framework &amp; Suppliers'!$A$2:$A$5720,'Institution by Supplier Totals'!$B185)</f>
        <v>0</v>
      </c>
    </row>
    <row r="186" spans="1:10" x14ac:dyDescent="0.2">
      <c r="A186" s="15" t="s">
        <v>117</v>
      </c>
      <c r="B186" s="13" t="s">
        <v>141</v>
      </c>
      <c r="C186" s="506">
        <f>SUMIFS('Inst. by Framework &amp; Suppliers'!$D$2:$D$5720,'Inst. by Framework &amp; Suppliers'!$C$2:$C$5720,$A186,'Inst. by Framework &amp; Suppliers'!$A$2:$A$5720,$B186)</f>
        <v>0</v>
      </c>
      <c r="D186" s="507">
        <f>SUMIFS('Inst. by Framework &amp; Suppliers'!$E$2:$E$5720,'Inst. by Framework &amp; Suppliers'!$C$2:$C$5720,$A186,'Inst. by Framework &amp; Suppliers'!$A$2:$A$5720,$B186)</f>
        <v>0</v>
      </c>
      <c r="E186" s="507">
        <f>SUMIFS('Inst. by Framework &amp; Suppliers'!F$2:F$5720,'Inst. by Framework &amp; Suppliers'!$C$2:$C$5720,'Institution by Supplier Totals'!$A$2:$A$5067,'Inst. by Framework &amp; Suppliers'!$A$2:$A$5720,'Institution by Supplier Totals'!$B186)</f>
        <v>0</v>
      </c>
      <c r="F186" s="882">
        <f>SUMIFS('Inst. by Framework &amp; Suppliers'!G$2:G$5720,'Inst. by Framework &amp; Suppliers'!$C$2:$C$5720,'Institution by Supplier Totals'!$A$2:$A$5067,'Inst. by Framework &amp; Suppliers'!$A$2:$A$5720,'Institution by Supplier Totals'!$B186)</f>
        <v>15723</v>
      </c>
      <c r="G186" s="1444">
        <f>SUMIFS('Inst. by Framework &amp; Suppliers'!H$2:H$5720,'Inst. by Framework &amp; Suppliers'!$C$2:$C$5720,'Institution by Supplier Totals'!$A$2:$A$5067,'Inst. by Framework &amp; Suppliers'!$A$2:$A$5720,'Institution by Supplier Totals'!$B186)</f>
        <v>33928.380000000005</v>
      </c>
      <c r="H186" s="1445">
        <f>SUMIFS('Inst. by Framework &amp; Suppliers'!I$2:I$5720,'Inst. by Framework &amp; Suppliers'!$C$2:$C$5720,'Institution by Supplier Totals'!$A$2:$A$5067,'Inst. by Framework &amp; Suppliers'!$A$2:$A$5720,'Institution by Supplier Totals'!$B186)</f>
        <v>55865.04</v>
      </c>
      <c r="I186" s="24">
        <f>SUMIFS('Inst. by Framework &amp; Suppliers'!$J$2:$J$5720,'Inst. by Framework &amp; Suppliers'!$C$2:$C$5720,'Institution by Supplier Totals'!$A$2:$A$5067,'Inst. by Framework &amp; Suppliers'!$A$2:$A$5720,'Institution by Supplier Totals'!$B186)</f>
        <v>7711</v>
      </c>
      <c r="J186" s="93">
        <f>SUMIFS('Inst. by Framework &amp; Suppliers'!$K$2:$K$5720,'Inst. by Framework &amp; Suppliers'!$C$2:$C$5720,'Institution by Supplier Totals'!$A$2:$A$5067,'Inst. by Framework &amp; Suppliers'!$A$2:$A$5720,'Institution by Supplier Totals'!$B186)</f>
        <v>21152</v>
      </c>
    </row>
    <row r="187" spans="1:10" x14ac:dyDescent="0.2">
      <c r="A187" s="15" t="s">
        <v>123</v>
      </c>
      <c r="B187" s="13" t="s">
        <v>146</v>
      </c>
      <c r="C187" s="506">
        <f>SUMIFS('Inst. by Framework &amp; Suppliers'!$D$2:$D$5720,'Inst. by Framework &amp; Suppliers'!$C$2:$C$5720,$A187,'Inst. by Framework &amp; Suppliers'!$A$2:$A$5720,$B187)</f>
        <v>0</v>
      </c>
      <c r="D187" s="507">
        <f>SUMIFS('Inst. by Framework &amp; Suppliers'!$E$2:$E$5720,'Inst. by Framework &amp; Suppliers'!$C$2:$C$5720,$A187,'Inst. by Framework &amp; Suppliers'!$A$2:$A$5720,$B187)</f>
        <v>0</v>
      </c>
      <c r="E187" s="507">
        <f>SUMIFS('Inst. by Framework &amp; Suppliers'!F$2:F$5720,'Inst. by Framework &amp; Suppliers'!$C$2:$C$5720,'Institution by Supplier Totals'!$A$2:$A$5067,'Inst. by Framework &amp; Suppliers'!$A$2:$A$5720,'Institution by Supplier Totals'!$B187)</f>
        <v>15834.57</v>
      </c>
      <c r="F187" s="882">
        <f>SUMIFS('Inst. by Framework &amp; Suppliers'!G$2:G$5720,'Inst. by Framework &amp; Suppliers'!$C$2:$C$5720,'Institution by Supplier Totals'!$A$2:$A$5067,'Inst. by Framework &amp; Suppliers'!$A$2:$A$5720,'Institution by Supplier Totals'!$B187)</f>
        <v>9024.4599999999991</v>
      </c>
      <c r="G187" s="1444">
        <f>SUMIFS('Inst. by Framework &amp; Suppliers'!H$2:H$5720,'Inst. by Framework &amp; Suppliers'!$C$2:$C$5720,'Institution by Supplier Totals'!$A$2:$A$5067,'Inst. by Framework &amp; Suppliers'!$A$2:$A$5720,'Institution by Supplier Totals'!$B187)</f>
        <v>8074.6900000000005</v>
      </c>
      <c r="H187" s="1445">
        <f>SUMIFS('Inst. by Framework &amp; Suppliers'!I$2:I$5720,'Inst. by Framework &amp; Suppliers'!$C$2:$C$5720,'Institution by Supplier Totals'!$A$2:$A$5067,'Inst. by Framework &amp; Suppliers'!$A$2:$A$5720,'Institution by Supplier Totals'!$B187)</f>
        <v>4238.42</v>
      </c>
      <c r="I187" s="24">
        <f>SUMIFS('Inst. by Framework &amp; Suppliers'!$J$2:$J$5720,'Inst. by Framework &amp; Suppliers'!$C$2:$C$5720,'Institution by Supplier Totals'!$A$2:$A$5067,'Inst. by Framework &amp; Suppliers'!$A$2:$A$5720,'Institution by Supplier Totals'!$B187)</f>
        <v>0</v>
      </c>
      <c r="J187" s="93">
        <f>SUMIFS('Inst. by Framework &amp; Suppliers'!$K$2:$K$5720,'Inst. by Framework &amp; Suppliers'!$C$2:$C$5720,'Institution by Supplier Totals'!$A$2:$A$5067,'Inst. by Framework &amp; Suppliers'!$A$2:$A$5720,'Institution by Supplier Totals'!$B187)</f>
        <v>0</v>
      </c>
    </row>
    <row r="188" spans="1:10" x14ac:dyDescent="0.2">
      <c r="A188" s="15" t="s">
        <v>5</v>
      </c>
      <c r="B188" s="13" t="s">
        <v>127</v>
      </c>
      <c r="C188" s="506">
        <f>SUMIFS('Inst. by Framework &amp; Suppliers'!$D$2:$D$5720,'Inst. by Framework &amp; Suppliers'!$C$2:$C$5720,$A188,'Inst. by Framework &amp; Suppliers'!$A$2:$A$5720,$B188)</f>
        <v>41626.5</v>
      </c>
      <c r="D188" s="507">
        <f>SUMIFS('Inst. by Framework &amp; Suppliers'!$E$2:$E$5720,'Inst. by Framework &amp; Suppliers'!$C$2:$C$5720,$A188,'Inst. by Framework &amp; Suppliers'!$A$2:$A$5720,$B188)</f>
        <v>45054.41</v>
      </c>
      <c r="E188" s="507">
        <f>SUMIFS('Inst. by Framework &amp; Suppliers'!F$2:F$5720,'Inst. by Framework &amp; Suppliers'!$C$2:$C$5720,'Institution by Supplier Totals'!$A$2:$A$5067,'Inst. by Framework &amp; Suppliers'!$A$2:$A$5720,'Institution by Supplier Totals'!$B188)</f>
        <v>33880.439999999995</v>
      </c>
      <c r="F188" s="882">
        <f>SUMIFS('Inst. by Framework &amp; Suppliers'!G$2:G$5720,'Inst. by Framework &amp; Suppliers'!$C$2:$C$5720,'Institution by Supplier Totals'!$A$2:$A$5067,'Inst. by Framework &amp; Suppliers'!$A$2:$A$5720,'Institution by Supplier Totals'!$B188)</f>
        <v>34769.79</v>
      </c>
      <c r="G188" s="1444">
        <f>SUMIFS('Inst. by Framework &amp; Suppliers'!H$2:H$5720,'Inst. by Framework &amp; Suppliers'!$C$2:$C$5720,'Institution by Supplier Totals'!$A$2:$A$5067,'Inst. by Framework &amp; Suppliers'!$A$2:$A$5720,'Institution by Supplier Totals'!$B188)</f>
        <v>33429.79</v>
      </c>
      <c r="H188" s="1445">
        <f>SUMIFS('Inst. by Framework &amp; Suppliers'!I$2:I$5720,'Inst. by Framework &amp; Suppliers'!$C$2:$C$5720,'Institution by Supplier Totals'!$A$2:$A$5067,'Inst. by Framework &amp; Suppliers'!$A$2:$A$5720,'Institution by Supplier Totals'!$B188)</f>
        <v>13582.6</v>
      </c>
      <c r="I188" s="24">
        <f>SUMIFS('Inst. by Framework &amp; Suppliers'!$J$2:$J$5720,'Inst. by Framework &amp; Suppliers'!$C$2:$C$5720,'Institution by Supplier Totals'!$A$2:$A$5067,'Inst. by Framework &amp; Suppliers'!$A$2:$A$5720,'Institution by Supplier Totals'!$B188)</f>
        <v>0</v>
      </c>
      <c r="J188" s="93">
        <f>SUMIFS('Inst. by Framework &amp; Suppliers'!$K$2:$K$5720,'Inst. by Framework &amp; Suppliers'!$C$2:$C$5720,'Institution by Supplier Totals'!$A$2:$A$5067,'Inst. by Framework &amp; Suppliers'!$A$2:$A$5720,'Institution by Supplier Totals'!$B188)</f>
        <v>0</v>
      </c>
    </row>
    <row r="189" spans="1:10" x14ac:dyDescent="0.2">
      <c r="A189" s="15" t="s">
        <v>5</v>
      </c>
      <c r="B189" s="13" t="s">
        <v>141</v>
      </c>
      <c r="C189" s="506">
        <f>SUMIFS('Inst. by Framework &amp; Suppliers'!$D$2:$D$5720,'Inst. by Framework &amp; Suppliers'!$C$2:$C$5720,$A189,'Inst. by Framework &amp; Suppliers'!$A$2:$A$5720,$B189)</f>
        <v>165105.63</v>
      </c>
      <c r="D189" s="507">
        <f>SUMIFS('Inst. by Framework &amp; Suppliers'!$E$2:$E$5720,'Inst. by Framework &amp; Suppliers'!$C$2:$C$5720,$A189,'Inst. by Framework &amp; Suppliers'!$A$2:$A$5720,$B189)</f>
        <v>183014.83000000002</v>
      </c>
      <c r="E189" s="507">
        <f>SUMIFS('Inst. by Framework &amp; Suppliers'!F$2:F$5720,'Inst. by Framework &amp; Suppliers'!$C$2:$C$5720,'Institution by Supplier Totals'!$A$2:$A$5067,'Inst. by Framework &amp; Suppliers'!$A$2:$A$5720,'Institution by Supplier Totals'!$B189)</f>
        <v>211496.74</v>
      </c>
      <c r="F189" s="882">
        <f>SUMIFS('Inst. by Framework &amp; Suppliers'!G$2:G$5720,'Inst. by Framework &amp; Suppliers'!$C$2:$C$5720,'Institution by Supplier Totals'!$A$2:$A$5067,'Inst. by Framework &amp; Suppliers'!$A$2:$A$5720,'Institution by Supplier Totals'!$B189)</f>
        <v>194002.63</v>
      </c>
      <c r="G189" s="1444">
        <f>SUMIFS('Inst. by Framework &amp; Suppliers'!H$2:H$5720,'Inst. by Framework &amp; Suppliers'!$C$2:$C$5720,'Institution by Supplier Totals'!$A$2:$A$5067,'Inst. by Framework &amp; Suppliers'!$A$2:$A$5720,'Institution by Supplier Totals'!$B189)</f>
        <v>70282</v>
      </c>
      <c r="H189" s="1445">
        <f>SUMIFS('Inst. by Framework &amp; Suppliers'!I$2:I$5720,'Inst. by Framework &amp; Suppliers'!$C$2:$C$5720,'Institution by Supplier Totals'!$A$2:$A$5067,'Inst. by Framework &amp; Suppliers'!$A$2:$A$5720,'Institution by Supplier Totals'!$B189)</f>
        <v>61020.439999999995</v>
      </c>
      <c r="I189" s="24">
        <f>SUMIFS('Inst. by Framework &amp; Suppliers'!$J$2:$J$5720,'Inst. by Framework &amp; Suppliers'!$C$2:$C$5720,'Institution by Supplier Totals'!$A$2:$A$5067,'Inst. by Framework &amp; Suppliers'!$A$2:$A$5720,'Institution by Supplier Totals'!$B189)</f>
        <v>3347.4700000000003</v>
      </c>
      <c r="J189" s="93">
        <f>SUMIFS('Inst. by Framework &amp; Suppliers'!$K$2:$K$5720,'Inst. by Framework &amp; Suppliers'!$C$2:$C$5720,'Institution by Supplier Totals'!$A$2:$A$5067,'Inst. by Framework &amp; Suppliers'!$A$2:$A$5720,'Institution by Supplier Totals'!$B189)</f>
        <v>11160.690000000002</v>
      </c>
    </row>
    <row r="190" spans="1:10" x14ac:dyDescent="0.2">
      <c r="A190" s="15" t="s">
        <v>5</v>
      </c>
      <c r="B190" s="13" t="s">
        <v>142</v>
      </c>
      <c r="C190" s="506">
        <f>SUMIFS('Inst. by Framework &amp; Suppliers'!$D$2:$D$5720,'Inst. by Framework &amp; Suppliers'!$C$2:$C$5720,$A190,'Inst. by Framework &amp; Suppliers'!$A$2:$A$5720,$B190)</f>
        <v>100882.19</v>
      </c>
      <c r="D190" s="507">
        <f>SUMIFS('Inst. by Framework &amp; Suppliers'!$E$2:$E$5720,'Inst. by Framework &amp; Suppliers'!$C$2:$C$5720,$A190,'Inst. by Framework &amp; Suppliers'!$A$2:$A$5720,$B190)</f>
        <v>26505.61</v>
      </c>
      <c r="E190" s="507">
        <f>SUMIFS('Inst. by Framework &amp; Suppliers'!F$2:F$5720,'Inst. by Framework &amp; Suppliers'!$C$2:$C$5720,'Institution by Supplier Totals'!$A$2:$A$5067,'Inst. by Framework &amp; Suppliers'!$A$2:$A$5720,'Institution by Supplier Totals'!$B190)</f>
        <v>22162.170000000002</v>
      </c>
      <c r="F190" s="882">
        <f>SUMIFS('Inst. by Framework &amp; Suppliers'!G$2:G$5720,'Inst. by Framework &amp; Suppliers'!$C$2:$C$5720,'Institution by Supplier Totals'!$A$2:$A$5067,'Inst. by Framework &amp; Suppliers'!$A$2:$A$5720,'Institution by Supplier Totals'!$B190)</f>
        <v>7242.5700000000006</v>
      </c>
      <c r="G190" s="1444">
        <f>SUMIFS('Inst. by Framework &amp; Suppliers'!H$2:H$5720,'Inst. by Framework &amp; Suppliers'!$C$2:$C$5720,'Institution by Supplier Totals'!$A$2:$A$5067,'Inst. by Framework &amp; Suppliers'!$A$2:$A$5720,'Institution by Supplier Totals'!$B190)</f>
        <v>4611.3</v>
      </c>
      <c r="H190" s="1445">
        <f>SUMIFS('Inst. by Framework &amp; Suppliers'!I$2:I$5720,'Inst. by Framework &amp; Suppliers'!$C$2:$C$5720,'Institution by Supplier Totals'!$A$2:$A$5067,'Inst. by Framework &amp; Suppliers'!$A$2:$A$5720,'Institution by Supplier Totals'!$B190)</f>
        <v>565.65</v>
      </c>
      <c r="I190" s="24">
        <f>SUMIFS('Inst. by Framework &amp; Suppliers'!$J$2:$J$5720,'Inst. by Framework &amp; Suppliers'!$C$2:$C$5720,'Institution by Supplier Totals'!$A$2:$A$5067,'Inst. by Framework &amp; Suppliers'!$A$2:$A$5720,'Institution by Supplier Totals'!$B190)</f>
        <v>0</v>
      </c>
      <c r="J190" s="93">
        <f>SUMIFS('Inst. by Framework &amp; Suppliers'!$K$2:$K$5720,'Inst. by Framework &amp; Suppliers'!$C$2:$C$5720,'Institution by Supplier Totals'!$A$2:$A$5067,'Inst. by Framework &amp; Suppliers'!$A$2:$A$5720,'Institution by Supplier Totals'!$B190)</f>
        <v>0</v>
      </c>
    </row>
    <row r="191" spans="1:10" x14ac:dyDescent="0.2">
      <c r="A191" s="15" t="s">
        <v>171</v>
      </c>
      <c r="B191" s="13" t="s">
        <v>142</v>
      </c>
      <c r="C191" s="506">
        <f>SUMIFS('Inst. by Framework &amp; Suppliers'!$D$2:$D$5720,'Inst. by Framework &amp; Suppliers'!$C$2:$C$5720,$A191,'Inst. by Framework &amp; Suppliers'!$A$2:$A$5720,$B191)</f>
        <v>40819.070000000007</v>
      </c>
      <c r="D191" s="507">
        <f>SUMIFS('Inst. by Framework &amp; Suppliers'!$E$2:$E$5720,'Inst. by Framework &amp; Suppliers'!$C$2:$C$5720,$A191,'Inst. by Framework &amp; Suppliers'!$A$2:$A$5720,$B191)</f>
        <v>16070.219999999998</v>
      </c>
      <c r="E191" s="507">
        <f>SUMIFS('Inst. by Framework &amp; Suppliers'!F$2:F$5720,'Inst. by Framework &amp; Suppliers'!$C$2:$C$5720,'Institution by Supplier Totals'!$A$2:$A$5067,'Inst. by Framework &amp; Suppliers'!$A$2:$A$5720,'Institution by Supplier Totals'!$B191)</f>
        <v>0</v>
      </c>
      <c r="F191" s="882">
        <f>SUMIFS('Inst. by Framework &amp; Suppliers'!G$2:G$5720,'Inst. by Framework &amp; Suppliers'!$C$2:$C$5720,'Institution by Supplier Totals'!$A$2:$A$5067,'Inst. by Framework &amp; Suppliers'!$A$2:$A$5720,'Institution by Supplier Totals'!$B191)</f>
        <v>0</v>
      </c>
      <c r="G191" s="1444">
        <f>SUMIFS('Inst. by Framework &amp; Suppliers'!H$2:H$5720,'Inst. by Framework &amp; Suppliers'!$C$2:$C$5720,'Institution by Supplier Totals'!$A$2:$A$5067,'Inst. by Framework &amp; Suppliers'!$A$2:$A$5720,'Institution by Supplier Totals'!$B191)</f>
        <v>0</v>
      </c>
      <c r="H191" s="1445">
        <f>SUMIFS('Inst. by Framework &amp; Suppliers'!I$2:I$5720,'Inst. by Framework &amp; Suppliers'!$C$2:$C$5720,'Institution by Supplier Totals'!$A$2:$A$5067,'Inst. by Framework &amp; Suppliers'!$A$2:$A$5720,'Institution by Supplier Totals'!$B191)</f>
        <v>0</v>
      </c>
      <c r="I191" s="24">
        <f>SUMIFS('Inst. by Framework &amp; Suppliers'!$J$2:$J$5720,'Inst. by Framework &amp; Suppliers'!$C$2:$C$5720,'Institution by Supplier Totals'!$A$2:$A$5067,'Inst. by Framework &amp; Suppliers'!$A$2:$A$5720,'Institution by Supplier Totals'!$B191)</f>
        <v>0</v>
      </c>
      <c r="J191" s="93">
        <f>SUMIFS('Inst. by Framework &amp; Suppliers'!$K$2:$K$5720,'Inst. by Framework &amp; Suppliers'!$C$2:$C$5720,'Institution by Supplier Totals'!$A$2:$A$5067,'Inst. by Framework &amp; Suppliers'!$A$2:$A$5720,'Institution by Supplier Totals'!$B191)</f>
        <v>0</v>
      </c>
    </row>
    <row r="192" spans="1:10" x14ac:dyDescent="0.2">
      <c r="A192" s="15" t="s">
        <v>29</v>
      </c>
      <c r="B192" s="13" t="s">
        <v>125</v>
      </c>
      <c r="C192" s="506">
        <f>SUMIFS('Inst. by Framework &amp; Suppliers'!$D$2:$D$5720,'Inst. by Framework &amp; Suppliers'!$C$2:$C$5720,$A192,'Inst. by Framework &amp; Suppliers'!$A$2:$A$5720,$B192)</f>
        <v>12874</v>
      </c>
      <c r="D192" s="507">
        <f>SUMIFS('Inst. by Framework &amp; Suppliers'!$E$2:$E$5720,'Inst. by Framework &amp; Suppliers'!$C$2:$C$5720,$A192,'Inst. by Framework &amp; Suppliers'!$A$2:$A$5720,$B192)</f>
        <v>13785</v>
      </c>
      <c r="E192" s="507">
        <f>SUMIFS('Inst. by Framework &amp; Suppliers'!F$2:F$5720,'Inst. by Framework &amp; Suppliers'!$C$2:$C$5720,'Institution by Supplier Totals'!$A$2:$A$5067,'Inst. by Framework &amp; Suppliers'!$A$2:$A$5720,'Institution by Supplier Totals'!$B192)</f>
        <v>11458</v>
      </c>
      <c r="F192" s="882">
        <f>SUMIFS('Inst. by Framework &amp; Suppliers'!G$2:G$5720,'Inst. by Framework &amp; Suppliers'!$C$2:$C$5720,'Institution by Supplier Totals'!$A$2:$A$5067,'Inst. by Framework &amp; Suppliers'!$A$2:$A$5720,'Institution by Supplier Totals'!$B192)</f>
        <v>10707</v>
      </c>
      <c r="G192" s="1444">
        <f>SUMIFS('Inst. by Framework &amp; Suppliers'!H$2:H$5720,'Inst. by Framework &amp; Suppliers'!$C$2:$C$5720,'Institution by Supplier Totals'!$A$2:$A$5067,'Inst. by Framework &amp; Suppliers'!$A$2:$A$5720,'Institution by Supplier Totals'!$B192)</f>
        <v>5173</v>
      </c>
      <c r="H192" s="1445">
        <f>SUMIFS('Inst. by Framework &amp; Suppliers'!I$2:I$5720,'Inst. by Framework &amp; Suppliers'!$C$2:$C$5720,'Institution by Supplier Totals'!$A$2:$A$5067,'Inst. by Framework &amp; Suppliers'!$A$2:$A$5720,'Institution by Supplier Totals'!$B192)</f>
        <v>632</v>
      </c>
      <c r="I192" s="24">
        <f>SUMIFS('Inst. by Framework &amp; Suppliers'!$J$2:$J$5720,'Inst. by Framework &amp; Suppliers'!$C$2:$C$5720,'Institution by Supplier Totals'!$A$2:$A$5067,'Inst. by Framework &amp; Suppliers'!$A$2:$A$5720,'Institution by Supplier Totals'!$B192)</f>
        <v>0</v>
      </c>
      <c r="J192" s="93">
        <f>SUMIFS('Inst. by Framework &amp; Suppliers'!$K$2:$K$5720,'Inst. by Framework &amp; Suppliers'!$C$2:$C$5720,'Institution by Supplier Totals'!$A$2:$A$5067,'Inst. by Framework &amp; Suppliers'!$A$2:$A$5720,'Institution by Supplier Totals'!$B192)</f>
        <v>942</v>
      </c>
    </row>
    <row r="193" spans="1:10" x14ac:dyDescent="0.2">
      <c r="A193" s="15" t="s">
        <v>29</v>
      </c>
      <c r="B193" s="13" t="s">
        <v>126</v>
      </c>
      <c r="C193" s="506">
        <f>SUMIFS('Inst. by Framework &amp; Suppliers'!$D$2:$D$5720,'Inst. by Framework &amp; Suppliers'!$C$2:$C$5720,$A193,'Inst. by Framework &amp; Suppliers'!$A$2:$A$5720,$B193)</f>
        <v>2007</v>
      </c>
      <c r="D193" s="507">
        <f>SUMIFS('Inst. by Framework &amp; Suppliers'!$E$2:$E$5720,'Inst. by Framework &amp; Suppliers'!$C$2:$C$5720,$A193,'Inst. by Framework &amp; Suppliers'!$A$2:$A$5720,$B193)</f>
        <v>0</v>
      </c>
      <c r="E193" s="507">
        <f>SUMIFS('Inst. by Framework &amp; Suppliers'!F$2:F$5720,'Inst. by Framework &amp; Suppliers'!$C$2:$C$5720,'Institution by Supplier Totals'!$A$2:$A$5067,'Inst. by Framework &amp; Suppliers'!$A$2:$A$5720,'Institution by Supplier Totals'!$B193)</f>
        <v>0</v>
      </c>
      <c r="F193" s="882">
        <f>SUMIFS('Inst. by Framework &amp; Suppliers'!G$2:G$5720,'Inst. by Framework &amp; Suppliers'!$C$2:$C$5720,'Institution by Supplier Totals'!$A$2:$A$5067,'Inst. by Framework &amp; Suppliers'!$A$2:$A$5720,'Institution by Supplier Totals'!$B193)</f>
        <v>0</v>
      </c>
      <c r="G193" s="1444">
        <f>SUMIFS('Inst. by Framework &amp; Suppliers'!H$2:H$5720,'Inst. by Framework &amp; Suppliers'!$C$2:$C$5720,'Institution by Supplier Totals'!$A$2:$A$5067,'Inst. by Framework &amp; Suppliers'!$A$2:$A$5720,'Institution by Supplier Totals'!$B193)</f>
        <v>0</v>
      </c>
      <c r="H193" s="1445">
        <f>SUMIFS('Inst. by Framework &amp; Suppliers'!I$2:I$5720,'Inst. by Framework &amp; Suppliers'!$C$2:$C$5720,'Institution by Supplier Totals'!$A$2:$A$5067,'Inst. by Framework &amp; Suppliers'!$A$2:$A$5720,'Institution by Supplier Totals'!$B193)</f>
        <v>0</v>
      </c>
      <c r="I193" s="24">
        <f>SUMIFS('Inst. by Framework &amp; Suppliers'!$J$2:$J$5720,'Inst. by Framework &amp; Suppliers'!$C$2:$C$5720,'Institution by Supplier Totals'!$A$2:$A$5067,'Inst. by Framework &amp; Suppliers'!$A$2:$A$5720,'Institution by Supplier Totals'!$B193)</f>
        <v>0</v>
      </c>
      <c r="J193" s="93">
        <f>SUMIFS('Inst. by Framework &amp; Suppliers'!$K$2:$K$5720,'Inst. by Framework &amp; Suppliers'!$C$2:$C$5720,'Institution by Supplier Totals'!$A$2:$A$5067,'Inst. by Framework &amp; Suppliers'!$A$2:$A$5720,'Institution by Supplier Totals'!$B193)</f>
        <v>0</v>
      </c>
    </row>
    <row r="194" spans="1:10" x14ac:dyDescent="0.2">
      <c r="A194" s="15" t="s">
        <v>29</v>
      </c>
      <c r="B194" s="13" t="s">
        <v>161</v>
      </c>
      <c r="C194" s="506">
        <f>SUMIFS('Inst. by Framework &amp; Suppliers'!$D$2:$D$5720,'Inst. by Framework &amp; Suppliers'!$C$2:$C$5720,$A194,'Inst. by Framework &amp; Suppliers'!$A$2:$A$5720,$B194)</f>
        <v>58702</v>
      </c>
      <c r="D194" s="507">
        <f>SUMIFS('Inst. by Framework &amp; Suppliers'!$E$2:$E$5720,'Inst. by Framework &amp; Suppliers'!$C$2:$C$5720,$A194,'Inst. by Framework &amp; Suppliers'!$A$2:$A$5720,$B194)</f>
        <v>52710</v>
      </c>
      <c r="E194" s="507">
        <f>SUMIFS('Inst. by Framework &amp; Suppliers'!F$2:F$5720,'Inst. by Framework &amp; Suppliers'!$C$2:$C$5720,'Institution by Supplier Totals'!$A$2:$A$5067,'Inst. by Framework &amp; Suppliers'!$A$2:$A$5720,'Institution by Supplier Totals'!$B194)</f>
        <v>46484</v>
      </c>
      <c r="F194" s="882">
        <f>SUMIFS('Inst. by Framework &amp; Suppliers'!G$2:G$5720,'Inst. by Framework &amp; Suppliers'!$C$2:$C$5720,'Institution by Supplier Totals'!$A$2:$A$5067,'Inst. by Framework &amp; Suppliers'!$A$2:$A$5720,'Institution by Supplier Totals'!$B194)</f>
        <v>36305</v>
      </c>
      <c r="G194" s="1444">
        <f>SUMIFS('Inst. by Framework &amp; Suppliers'!H$2:H$5720,'Inst. by Framework &amp; Suppliers'!$C$2:$C$5720,'Institution by Supplier Totals'!$A$2:$A$5067,'Inst. by Framework &amp; Suppliers'!$A$2:$A$5720,'Institution by Supplier Totals'!$B194)</f>
        <v>35701.29</v>
      </c>
      <c r="H194" s="1445">
        <f>SUMIFS('Inst. by Framework &amp; Suppliers'!I$2:I$5720,'Inst. by Framework &amp; Suppliers'!$C$2:$C$5720,'Institution by Supplier Totals'!$A$2:$A$5067,'Inst. by Framework &amp; Suppliers'!$A$2:$A$5720,'Institution by Supplier Totals'!$B194)</f>
        <v>35692.51</v>
      </c>
      <c r="I194" s="24">
        <f>SUMIFS('Inst. by Framework &amp; Suppliers'!$J$2:$J$5720,'Inst. by Framework &amp; Suppliers'!$C$2:$C$5720,'Institution by Supplier Totals'!$A$2:$A$5067,'Inst. by Framework &amp; Suppliers'!$A$2:$A$5720,'Institution by Supplier Totals'!$B194)</f>
        <v>7062</v>
      </c>
      <c r="J194" s="93">
        <f>SUMIFS('Inst. by Framework &amp; Suppliers'!$K$2:$K$5720,'Inst. by Framework &amp; Suppliers'!$C$2:$C$5720,'Institution by Supplier Totals'!$A$2:$A$5067,'Inst. by Framework &amp; Suppliers'!$A$2:$A$5720,'Institution by Supplier Totals'!$B194)</f>
        <v>11969</v>
      </c>
    </row>
    <row r="195" spans="1:10" x14ac:dyDescent="0.2">
      <c r="A195" s="15" t="s">
        <v>29</v>
      </c>
      <c r="B195" s="866" t="s">
        <v>160</v>
      </c>
      <c r="C195" s="506">
        <f>SUMIFS('Inst. by Framework &amp; Suppliers'!$D$2:$D$5720,'Inst. by Framework &amp; Suppliers'!$C$2:$C$5720,$A195,'Inst. by Framework &amp; Suppliers'!$A$2:$A$5720,$B195)</f>
        <v>0</v>
      </c>
      <c r="D195" s="507">
        <f>SUMIFS('Inst. by Framework &amp; Suppliers'!$E$2:$E$5720,'Inst. by Framework &amp; Suppliers'!$C$2:$C$5720,$A195,'Inst. by Framework &amp; Suppliers'!$A$2:$A$5720,$B195)</f>
        <v>0</v>
      </c>
      <c r="E195" s="507">
        <f>SUMIFS('Inst. by Framework &amp; Suppliers'!F$2:F$5720,'Inst. by Framework &amp; Suppliers'!$C$2:$C$5720,'Institution by Supplier Totals'!$A$2:$A$5067,'Inst. by Framework &amp; Suppliers'!$A$2:$A$5720,'Institution by Supplier Totals'!$B195)</f>
        <v>0</v>
      </c>
      <c r="F195" s="882">
        <f>SUMIFS('Inst. by Framework &amp; Suppliers'!G$2:G$5720,'Inst. by Framework &amp; Suppliers'!$C$2:$C$5720,'Institution by Supplier Totals'!$A$2:$A$5067,'Inst. by Framework &amp; Suppliers'!$A$2:$A$5720,'Institution by Supplier Totals'!$B195)</f>
        <v>0</v>
      </c>
      <c r="G195" s="1444">
        <f>SUMIFS('Inst. by Framework &amp; Suppliers'!H$2:H$5720,'Inst. by Framework &amp; Suppliers'!$C$2:$C$5720,'Institution by Supplier Totals'!$A$2:$A$5067,'Inst. by Framework &amp; Suppliers'!$A$2:$A$5720,'Institution by Supplier Totals'!$B195)</f>
        <v>2140.7199999999993</v>
      </c>
      <c r="H195" s="1445">
        <f>SUMIFS('Inst. by Framework &amp; Suppliers'!I$2:I$5720,'Inst. by Framework &amp; Suppliers'!$C$2:$C$5720,'Institution by Supplier Totals'!$A$2:$A$5067,'Inst. by Framework &amp; Suppliers'!$A$2:$A$5720,'Institution by Supplier Totals'!$B195)</f>
        <v>13409.400000000001</v>
      </c>
      <c r="I195" s="24">
        <f>SUMIFS('Inst. by Framework &amp; Suppliers'!$J$2:$J$5720,'Inst. by Framework &amp; Suppliers'!$C$2:$C$5720,'Institution by Supplier Totals'!$A$2:$A$5067,'Inst. by Framework &amp; Suppliers'!$A$2:$A$5720,'Institution by Supplier Totals'!$B195)</f>
        <v>1270</v>
      </c>
      <c r="J195" s="93">
        <f>SUMIFS('Inst. by Framework &amp; Suppliers'!$K$2:$K$5720,'Inst. by Framework &amp; Suppliers'!$C$2:$C$5720,'Institution by Supplier Totals'!$A$2:$A$5067,'Inst. by Framework &amp; Suppliers'!$A$2:$A$5720,'Institution by Supplier Totals'!$B195)</f>
        <v>4203</v>
      </c>
    </row>
    <row r="196" spans="1:10" x14ac:dyDescent="0.2">
      <c r="A196" s="15" t="s">
        <v>29</v>
      </c>
      <c r="B196" s="13" t="s">
        <v>159</v>
      </c>
      <c r="C196" s="506">
        <f>SUMIFS('Inst. by Framework &amp; Suppliers'!$D$2:$D$5720,'Inst. by Framework &amp; Suppliers'!$C$2:$C$5720,$A196,'Inst. by Framework &amp; Suppliers'!$A$2:$A$5720,$B196)</f>
        <v>9608</v>
      </c>
      <c r="D196" s="507">
        <f>SUMIFS('Inst. by Framework &amp; Suppliers'!$E$2:$E$5720,'Inst. by Framework &amp; Suppliers'!$C$2:$C$5720,$A196,'Inst. by Framework &amp; Suppliers'!$A$2:$A$5720,$B196)</f>
        <v>6348</v>
      </c>
      <c r="E196" s="507">
        <f>SUMIFS('Inst. by Framework &amp; Suppliers'!F$2:F$5720,'Inst. by Framework &amp; Suppliers'!$C$2:$C$5720,'Institution by Supplier Totals'!$A$2:$A$5067,'Inst. by Framework &amp; Suppliers'!$A$2:$A$5720,'Institution by Supplier Totals'!$B196)</f>
        <v>5335</v>
      </c>
      <c r="F196" s="882">
        <f>SUMIFS('Inst. by Framework &amp; Suppliers'!G$2:G$5720,'Inst. by Framework &amp; Suppliers'!$C$2:$C$5720,'Institution by Supplier Totals'!$A$2:$A$5067,'Inst. by Framework &amp; Suppliers'!$A$2:$A$5720,'Institution by Supplier Totals'!$B196)</f>
        <v>1328</v>
      </c>
      <c r="G196" s="1444">
        <f>SUMIFS('Inst. by Framework &amp; Suppliers'!H$2:H$5720,'Inst. by Framework &amp; Suppliers'!$C$2:$C$5720,'Institution by Supplier Totals'!$A$2:$A$5067,'Inst. by Framework &amp; Suppliers'!$A$2:$A$5720,'Institution by Supplier Totals'!$B196)</f>
        <v>2572</v>
      </c>
      <c r="H196" s="1445">
        <f>SUMIFS('Inst. by Framework &amp; Suppliers'!I$2:I$5720,'Inst. by Framework &amp; Suppliers'!$C$2:$C$5720,'Institution by Supplier Totals'!$A$2:$A$5067,'Inst. by Framework &amp; Suppliers'!$A$2:$A$5720,'Institution by Supplier Totals'!$B196)</f>
        <v>0</v>
      </c>
      <c r="I196" s="24">
        <f>SUMIFS('Inst. by Framework &amp; Suppliers'!$J$2:$J$5720,'Inst. by Framework &amp; Suppliers'!$C$2:$C$5720,'Institution by Supplier Totals'!$A$2:$A$5067,'Inst. by Framework &amp; Suppliers'!$A$2:$A$5720,'Institution by Supplier Totals'!$B196)</f>
        <v>0</v>
      </c>
      <c r="J196" s="93">
        <f>SUMIFS('Inst. by Framework &amp; Suppliers'!$K$2:$K$5720,'Inst. by Framework &amp; Suppliers'!$C$2:$C$5720,'Institution by Supplier Totals'!$A$2:$A$5067,'Inst. by Framework &amp; Suppliers'!$A$2:$A$5720,'Institution by Supplier Totals'!$B196)</f>
        <v>0</v>
      </c>
    </row>
    <row r="197" spans="1:10" x14ac:dyDescent="0.2">
      <c r="A197" s="15" t="s">
        <v>29</v>
      </c>
      <c r="B197" s="13" t="s">
        <v>127</v>
      </c>
      <c r="C197" s="506">
        <f>SUMIFS('Inst. by Framework &amp; Suppliers'!$D$2:$D$5720,'Inst. by Framework &amp; Suppliers'!$C$2:$C$5720,$A197,'Inst. by Framework &amp; Suppliers'!$A$2:$A$5720,$B197)</f>
        <v>19938</v>
      </c>
      <c r="D197" s="507">
        <f>SUMIFS('Inst. by Framework &amp; Suppliers'!$E$2:$E$5720,'Inst. by Framework &amp; Suppliers'!$C$2:$C$5720,$A197,'Inst. by Framework &amp; Suppliers'!$A$2:$A$5720,$B197)</f>
        <v>27122</v>
      </c>
      <c r="E197" s="507">
        <f>SUMIFS('Inst. by Framework &amp; Suppliers'!F$2:F$5720,'Inst. by Framework &amp; Suppliers'!$C$2:$C$5720,'Institution by Supplier Totals'!$A$2:$A$5067,'Inst. by Framework &amp; Suppliers'!$A$2:$A$5720,'Institution by Supplier Totals'!$B197)</f>
        <v>21318</v>
      </c>
      <c r="F197" s="882">
        <f>SUMIFS('Inst. by Framework &amp; Suppliers'!G$2:G$5720,'Inst. by Framework &amp; Suppliers'!$C$2:$C$5720,'Institution by Supplier Totals'!$A$2:$A$5067,'Inst. by Framework &amp; Suppliers'!$A$2:$A$5720,'Institution by Supplier Totals'!$B197)</f>
        <v>23135</v>
      </c>
      <c r="G197" s="1444">
        <f>SUMIFS('Inst. by Framework &amp; Suppliers'!H$2:H$5720,'Inst. by Framework &amp; Suppliers'!$C$2:$C$5720,'Institution by Supplier Totals'!$A$2:$A$5067,'Inst. by Framework &amp; Suppliers'!$A$2:$A$5720,'Institution by Supplier Totals'!$B197)</f>
        <v>11717</v>
      </c>
      <c r="H197" s="1445">
        <f>SUMIFS('Inst. by Framework &amp; Suppliers'!I$2:I$5720,'Inst. by Framework &amp; Suppliers'!$C$2:$C$5720,'Institution by Supplier Totals'!$A$2:$A$5067,'Inst. by Framework &amp; Suppliers'!$A$2:$A$5720,'Institution by Supplier Totals'!$B197)</f>
        <v>14513</v>
      </c>
      <c r="I197" s="24">
        <f>SUMIFS('Inst. by Framework &amp; Suppliers'!$J$2:$J$5720,'Inst. by Framework &amp; Suppliers'!$C$2:$C$5720,'Institution by Supplier Totals'!$A$2:$A$5067,'Inst. by Framework &amp; Suppliers'!$A$2:$A$5720,'Institution by Supplier Totals'!$B197)</f>
        <v>3693</v>
      </c>
      <c r="J197" s="93">
        <f>SUMIFS('Inst. by Framework &amp; Suppliers'!$K$2:$K$5720,'Inst. by Framework &amp; Suppliers'!$C$2:$C$5720,'Institution by Supplier Totals'!$A$2:$A$5067,'Inst. by Framework &amp; Suppliers'!$A$2:$A$5720,'Institution by Supplier Totals'!$B197)</f>
        <v>10290</v>
      </c>
    </row>
    <row r="198" spans="1:10" x14ac:dyDescent="0.2">
      <c r="A198" s="15" t="s">
        <v>29</v>
      </c>
      <c r="B198" s="13" t="s">
        <v>128</v>
      </c>
      <c r="C198" s="506">
        <f>SUMIFS('Inst. by Framework &amp; Suppliers'!$D$2:$D$5720,'Inst. by Framework &amp; Suppliers'!$C$2:$C$5720,$A198,'Inst. by Framework &amp; Suppliers'!$A$2:$A$5720,$B198)</f>
        <v>2088</v>
      </c>
      <c r="D198" s="507">
        <f>SUMIFS('Inst. by Framework &amp; Suppliers'!$E$2:$E$5720,'Inst. by Framework &amp; Suppliers'!$C$2:$C$5720,$A198,'Inst. by Framework &amp; Suppliers'!$A$2:$A$5720,$B198)</f>
        <v>367</v>
      </c>
      <c r="E198" s="507">
        <f>SUMIFS('Inst. by Framework &amp; Suppliers'!F$2:F$5720,'Inst. by Framework &amp; Suppliers'!$C$2:$C$5720,'Institution by Supplier Totals'!$A$2:$A$5067,'Inst. by Framework &amp; Suppliers'!$A$2:$A$5720,'Institution by Supplier Totals'!$B198)</f>
        <v>0</v>
      </c>
      <c r="F198" s="882">
        <f>SUMIFS('Inst. by Framework &amp; Suppliers'!G$2:G$5720,'Inst. by Framework &amp; Suppliers'!$C$2:$C$5720,'Institution by Supplier Totals'!$A$2:$A$5067,'Inst. by Framework &amp; Suppliers'!$A$2:$A$5720,'Institution by Supplier Totals'!$B198)</f>
        <v>0</v>
      </c>
      <c r="G198" s="1444">
        <f>SUMIFS('Inst. by Framework &amp; Suppliers'!H$2:H$5720,'Inst. by Framework &amp; Suppliers'!$C$2:$C$5720,'Institution by Supplier Totals'!$A$2:$A$5067,'Inst. by Framework &amp; Suppliers'!$A$2:$A$5720,'Institution by Supplier Totals'!$B198)</f>
        <v>0</v>
      </c>
      <c r="H198" s="1445">
        <f>SUMIFS('Inst. by Framework &amp; Suppliers'!I$2:I$5720,'Inst. by Framework &amp; Suppliers'!$C$2:$C$5720,'Institution by Supplier Totals'!$A$2:$A$5067,'Inst. by Framework &amp; Suppliers'!$A$2:$A$5720,'Institution by Supplier Totals'!$B198)</f>
        <v>0</v>
      </c>
      <c r="I198" s="24">
        <f>SUMIFS('Inst. by Framework &amp; Suppliers'!$J$2:$J$5720,'Inst. by Framework &amp; Suppliers'!$C$2:$C$5720,'Institution by Supplier Totals'!$A$2:$A$5067,'Inst. by Framework &amp; Suppliers'!$A$2:$A$5720,'Institution by Supplier Totals'!$B198)</f>
        <v>0</v>
      </c>
      <c r="J198" s="93">
        <f>SUMIFS('Inst. by Framework &amp; Suppliers'!$K$2:$K$5720,'Inst. by Framework &amp; Suppliers'!$C$2:$C$5720,'Institution by Supplier Totals'!$A$2:$A$5067,'Inst. by Framework &amp; Suppliers'!$A$2:$A$5720,'Institution by Supplier Totals'!$B198)</f>
        <v>0</v>
      </c>
    </row>
    <row r="199" spans="1:10" x14ac:dyDescent="0.2">
      <c r="A199" s="15" t="s">
        <v>29</v>
      </c>
      <c r="B199" s="13" t="s">
        <v>129</v>
      </c>
      <c r="C199" s="506">
        <f>SUMIFS('Inst. by Framework &amp; Suppliers'!$D$2:$D$5720,'Inst. by Framework &amp; Suppliers'!$C$2:$C$5720,$A199,'Inst. by Framework &amp; Suppliers'!$A$2:$A$5720,$B199)</f>
        <v>0</v>
      </c>
      <c r="D199" s="507">
        <f>SUMIFS('Inst. by Framework &amp; Suppliers'!$E$2:$E$5720,'Inst. by Framework &amp; Suppliers'!$C$2:$C$5720,$A199,'Inst. by Framework &amp; Suppliers'!$A$2:$A$5720,$B199)</f>
        <v>0</v>
      </c>
      <c r="E199" s="507">
        <f>SUMIFS('Inst. by Framework &amp; Suppliers'!F$2:F$5720,'Inst. by Framework &amp; Suppliers'!$C$2:$C$5720,'Institution by Supplier Totals'!$A$2:$A$5067,'Inst. by Framework &amp; Suppliers'!$A$2:$A$5720,'Institution by Supplier Totals'!$B199)</f>
        <v>0</v>
      </c>
      <c r="F199" s="882">
        <f>SUMIFS('Inst. by Framework &amp; Suppliers'!G$2:G$5720,'Inst. by Framework &amp; Suppliers'!$C$2:$C$5720,'Institution by Supplier Totals'!$A$2:$A$5067,'Inst. by Framework &amp; Suppliers'!$A$2:$A$5720,'Institution by Supplier Totals'!$B199)</f>
        <v>0</v>
      </c>
      <c r="G199" s="1444">
        <f>SUMIFS('Inst. by Framework &amp; Suppliers'!H$2:H$5720,'Inst. by Framework &amp; Suppliers'!$C$2:$C$5720,'Institution by Supplier Totals'!$A$2:$A$5067,'Inst. by Framework &amp; Suppliers'!$A$2:$A$5720,'Institution by Supplier Totals'!$B199)</f>
        <v>0</v>
      </c>
      <c r="H199" s="1445">
        <f>SUMIFS('Inst. by Framework &amp; Suppliers'!I$2:I$5720,'Inst. by Framework &amp; Suppliers'!$C$2:$C$5720,'Institution by Supplier Totals'!$A$2:$A$5067,'Inst. by Framework &amp; Suppliers'!$A$2:$A$5720,'Institution by Supplier Totals'!$B199)</f>
        <v>0</v>
      </c>
      <c r="I199" s="24">
        <f>SUMIFS('Inst. by Framework &amp; Suppliers'!$J$2:$J$5720,'Inst. by Framework &amp; Suppliers'!$C$2:$C$5720,'Institution by Supplier Totals'!$A$2:$A$5067,'Inst. by Framework &amp; Suppliers'!$A$2:$A$5720,'Institution by Supplier Totals'!$B199)</f>
        <v>0</v>
      </c>
      <c r="J199" s="93">
        <f>SUMIFS('Inst. by Framework &amp; Suppliers'!$K$2:$K$5720,'Inst. by Framework &amp; Suppliers'!$C$2:$C$5720,'Institution by Supplier Totals'!$A$2:$A$5067,'Inst. by Framework &amp; Suppliers'!$A$2:$A$5720,'Institution by Supplier Totals'!$B199)</f>
        <v>1895</v>
      </c>
    </row>
    <row r="200" spans="1:10" x14ac:dyDescent="0.2">
      <c r="A200" s="15" t="s">
        <v>29</v>
      </c>
      <c r="B200" s="13" t="s">
        <v>162</v>
      </c>
      <c r="C200" s="506">
        <f>SUMIFS('Inst. by Framework &amp; Suppliers'!$D$2:$D$5720,'Inst. by Framework &amp; Suppliers'!$C$2:$C$5720,$A200,'Inst. by Framework &amp; Suppliers'!$A$2:$A$5720,$B200)</f>
        <v>21625</v>
      </c>
      <c r="D200" s="507">
        <f>SUMIFS('Inst. by Framework &amp; Suppliers'!$E$2:$E$5720,'Inst. by Framework &amp; Suppliers'!$C$2:$C$5720,$A200,'Inst. by Framework &amp; Suppliers'!$A$2:$A$5720,$B200)</f>
        <v>31843</v>
      </c>
      <c r="E200" s="507">
        <f>SUMIFS('Inst. by Framework &amp; Suppliers'!F$2:F$5720,'Inst. by Framework &amp; Suppliers'!$C$2:$C$5720,'Institution by Supplier Totals'!$A$2:$A$5067,'Inst. by Framework &amp; Suppliers'!$A$2:$A$5720,'Institution by Supplier Totals'!$B200)</f>
        <v>29367</v>
      </c>
      <c r="F200" s="882">
        <f>SUMIFS('Inst. by Framework &amp; Suppliers'!G$2:G$5720,'Inst. by Framework &amp; Suppliers'!$C$2:$C$5720,'Institution by Supplier Totals'!$A$2:$A$5067,'Inst. by Framework &amp; Suppliers'!$A$2:$A$5720,'Institution by Supplier Totals'!$B200)</f>
        <v>30425</v>
      </c>
      <c r="G200" s="1444">
        <f>SUMIFS('Inst. by Framework &amp; Suppliers'!H$2:H$5720,'Inst. by Framework &amp; Suppliers'!$C$2:$C$5720,'Institution by Supplier Totals'!$A$2:$A$5067,'Inst. by Framework &amp; Suppliers'!$A$2:$A$5720,'Institution by Supplier Totals'!$B200)</f>
        <v>22485.96</v>
      </c>
      <c r="H200" s="1445">
        <f>SUMIFS('Inst. by Framework &amp; Suppliers'!I$2:I$5720,'Inst. by Framework &amp; Suppliers'!$C$2:$C$5720,'Institution by Supplier Totals'!$A$2:$A$5067,'Inst. by Framework &amp; Suppliers'!$A$2:$A$5720,'Institution by Supplier Totals'!$B200)</f>
        <v>22418.46</v>
      </c>
      <c r="I200" s="24">
        <f>SUMIFS('Inst. by Framework &amp; Suppliers'!$J$2:$J$5720,'Inst. by Framework &amp; Suppliers'!$C$2:$C$5720,'Institution by Supplier Totals'!$A$2:$A$5067,'Inst. by Framework &amp; Suppliers'!$A$2:$A$5720,'Institution by Supplier Totals'!$B200)</f>
        <v>4500</v>
      </c>
      <c r="J200" s="93">
        <f>SUMIFS('Inst. by Framework &amp; Suppliers'!$K$2:$K$5720,'Inst. by Framework &amp; Suppliers'!$C$2:$C$5720,'Institution by Supplier Totals'!$A$2:$A$5067,'Inst. by Framework &amp; Suppliers'!$A$2:$A$5720,'Institution by Supplier Totals'!$B200)</f>
        <v>9116</v>
      </c>
    </row>
    <row r="201" spans="1:10" x14ac:dyDescent="0.2">
      <c r="A201" s="15" t="s">
        <v>29</v>
      </c>
      <c r="B201" s="13" t="s">
        <v>131</v>
      </c>
      <c r="C201" s="506">
        <f>SUMIFS('Inst. by Framework &amp; Suppliers'!$D$2:$D$5720,'Inst. by Framework &amp; Suppliers'!$C$2:$C$5720,$A201,'Inst. by Framework &amp; Suppliers'!$A$2:$A$5720,$B201)</f>
        <v>4442</v>
      </c>
      <c r="D201" s="507">
        <f>SUMIFS('Inst. by Framework &amp; Suppliers'!$E$2:$E$5720,'Inst. by Framework &amp; Suppliers'!$C$2:$C$5720,$A201,'Inst. by Framework &amp; Suppliers'!$A$2:$A$5720,$B201)</f>
        <v>0</v>
      </c>
      <c r="E201" s="507">
        <f>SUMIFS('Inst. by Framework &amp; Suppliers'!F$2:F$5720,'Inst. by Framework &amp; Suppliers'!$C$2:$C$5720,'Institution by Supplier Totals'!$A$2:$A$5067,'Inst. by Framework &amp; Suppliers'!$A$2:$A$5720,'Institution by Supplier Totals'!$B201)</f>
        <v>0</v>
      </c>
      <c r="F201" s="882">
        <f>SUMIFS('Inst. by Framework &amp; Suppliers'!G$2:G$5720,'Inst. by Framework &amp; Suppliers'!$C$2:$C$5720,'Institution by Supplier Totals'!$A$2:$A$5067,'Inst. by Framework &amp; Suppliers'!$A$2:$A$5720,'Institution by Supplier Totals'!$B201)</f>
        <v>0</v>
      </c>
      <c r="G201" s="1444">
        <f>SUMIFS('Inst. by Framework &amp; Suppliers'!H$2:H$5720,'Inst. by Framework &amp; Suppliers'!$C$2:$C$5720,'Institution by Supplier Totals'!$A$2:$A$5067,'Inst. by Framework &amp; Suppliers'!$A$2:$A$5720,'Institution by Supplier Totals'!$B201)</f>
        <v>0</v>
      </c>
      <c r="H201" s="1445">
        <f>SUMIFS('Inst. by Framework &amp; Suppliers'!I$2:I$5720,'Inst. by Framework &amp; Suppliers'!$C$2:$C$5720,'Institution by Supplier Totals'!$A$2:$A$5067,'Inst. by Framework &amp; Suppliers'!$A$2:$A$5720,'Institution by Supplier Totals'!$B201)</f>
        <v>0</v>
      </c>
      <c r="I201" s="24">
        <f>SUMIFS('Inst. by Framework &amp; Suppliers'!$J$2:$J$5720,'Inst. by Framework &amp; Suppliers'!$C$2:$C$5720,'Institution by Supplier Totals'!$A$2:$A$5067,'Inst. by Framework &amp; Suppliers'!$A$2:$A$5720,'Institution by Supplier Totals'!$B201)</f>
        <v>0</v>
      </c>
      <c r="J201" s="93">
        <f>SUMIFS('Inst. by Framework &amp; Suppliers'!$K$2:$K$5720,'Inst. by Framework &amp; Suppliers'!$C$2:$C$5720,'Institution by Supplier Totals'!$A$2:$A$5067,'Inst. by Framework &amp; Suppliers'!$A$2:$A$5720,'Institution by Supplier Totals'!$B201)</f>
        <v>0</v>
      </c>
    </row>
    <row r="202" spans="1:10" x14ac:dyDescent="0.2">
      <c r="A202" s="15" t="s">
        <v>29</v>
      </c>
      <c r="B202" s="13" t="s">
        <v>134</v>
      </c>
      <c r="C202" s="506">
        <f>SUMIFS('Inst. by Framework &amp; Suppliers'!$D$2:$D$5720,'Inst. by Framework &amp; Suppliers'!$C$2:$C$5720,$A202,'Inst. by Framework &amp; Suppliers'!$A$2:$A$5720,$B202)</f>
        <v>32119</v>
      </c>
      <c r="D202" s="507">
        <f>SUMIFS('Inst. by Framework &amp; Suppliers'!$E$2:$E$5720,'Inst. by Framework &amp; Suppliers'!$C$2:$C$5720,$A202,'Inst. by Framework &amp; Suppliers'!$A$2:$A$5720,$B202)</f>
        <v>29104</v>
      </c>
      <c r="E202" s="507">
        <f>SUMIFS('Inst. by Framework &amp; Suppliers'!F$2:F$5720,'Inst. by Framework &amp; Suppliers'!$C$2:$C$5720,'Institution by Supplier Totals'!$A$2:$A$5067,'Inst. by Framework &amp; Suppliers'!$A$2:$A$5720,'Institution by Supplier Totals'!$B202)</f>
        <v>25087</v>
      </c>
      <c r="F202" s="882">
        <f>SUMIFS('Inst. by Framework &amp; Suppliers'!G$2:G$5720,'Inst. by Framework &amp; Suppliers'!$C$2:$C$5720,'Institution by Supplier Totals'!$A$2:$A$5067,'Inst. by Framework &amp; Suppliers'!$A$2:$A$5720,'Institution by Supplier Totals'!$B202)</f>
        <v>24756</v>
      </c>
      <c r="G202" s="1444">
        <f>SUMIFS('Inst. by Framework &amp; Suppliers'!H$2:H$5720,'Inst. by Framework &amp; Suppliers'!$C$2:$C$5720,'Institution by Supplier Totals'!$A$2:$A$5067,'Inst. by Framework &amp; Suppliers'!$A$2:$A$5720,'Institution by Supplier Totals'!$B202)</f>
        <v>15464</v>
      </c>
      <c r="H202" s="1445">
        <f>SUMIFS('Inst. by Framework &amp; Suppliers'!I$2:I$5720,'Inst. by Framework &amp; Suppliers'!$C$2:$C$5720,'Institution by Supplier Totals'!$A$2:$A$5067,'Inst. by Framework &amp; Suppliers'!$A$2:$A$5720,'Institution by Supplier Totals'!$B202)</f>
        <v>12736</v>
      </c>
      <c r="I202" s="24">
        <f>SUMIFS('Inst. by Framework &amp; Suppliers'!$J$2:$J$5720,'Inst. by Framework &amp; Suppliers'!$C$2:$C$5720,'Institution by Supplier Totals'!$A$2:$A$5067,'Inst. by Framework &amp; Suppliers'!$A$2:$A$5720,'Institution by Supplier Totals'!$B202)</f>
        <v>5024</v>
      </c>
      <c r="J202" s="93">
        <f>SUMIFS('Inst. by Framework &amp; Suppliers'!$K$2:$K$5720,'Inst. by Framework &amp; Suppliers'!$C$2:$C$5720,'Institution by Supplier Totals'!$A$2:$A$5067,'Inst. by Framework &amp; Suppliers'!$A$2:$A$5720,'Institution by Supplier Totals'!$B202)</f>
        <v>9968</v>
      </c>
    </row>
    <row r="203" spans="1:10" x14ac:dyDescent="0.2">
      <c r="A203" s="15" t="s">
        <v>29</v>
      </c>
      <c r="B203" s="13" t="s">
        <v>135</v>
      </c>
      <c r="C203" s="506">
        <f>SUMIFS('Inst. by Framework &amp; Suppliers'!$D$2:$D$5720,'Inst. by Framework &amp; Suppliers'!$C$2:$C$5720,$A203,'Inst. by Framework &amp; Suppliers'!$A$2:$A$5720,$B203)</f>
        <v>41668</v>
      </c>
      <c r="D203" s="507">
        <f>SUMIFS('Inst. by Framework &amp; Suppliers'!$E$2:$E$5720,'Inst. by Framework &amp; Suppliers'!$C$2:$C$5720,$A203,'Inst. by Framework &amp; Suppliers'!$A$2:$A$5720,$B203)</f>
        <v>31255</v>
      </c>
      <c r="E203" s="507">
        <f>SUMIFS('Inst. by Framework &amp; Suppliers'!F$2:F$5720,'Inst. by Framework &amp; Suppliers'!$C$2:$C$5720,'Institution by Supplier Totals'!$A$2:$A$5067,'Inst. by Framework &amp; Suppliers'!$A$2:$A$5720,'Institution by Supplier Totals'!$B203)</f>
        <v>27116</v>
      </c>
      <c r="F203" s="882">
        <f>SUMIFS('Inst. by Framework &amp; Suppliers'!G$2:G$5720,'Inst. by Framework &amp; Suppliers'!$C$2:$C$5720,'Institution by Supplier Totals'!$A$2:$A$5067,'Inst. by Framework &amp; Suppliers'!$A$2:$A$5720,'Institution by Supplier Totals'!$B203)</f>
        <v>24684</v>
      </c>
      <c r="G203" s="1444">
        <f>SUMIFS('Inst. by Framework &amp; Suppliers'!H$2:H$5720,'Inst. by Framework &amp; Suppliers'!$C$2:$C$5720,'Institution by Supplier Totals'!$A$2:$A$5067,'Inst. by Framework &amp; Suppliers'!$A$2:$A$5720,'Institution by Supplier Totals'!$B203)</f>
        <v>4333</v>
      </c>
      <c r="H203" s="1445">
        <f>SUMIFS('Inst. by Framework &amp; Suppliers'!I$2:I$5720,'Inst. by Framework &amp; Suppliers'!$C$2:$C$5720,'Institution by Supplier Totals'!$A$2:$A$5067,'Inst. by Framework &amp; Suppliers'!$A$2:$A$5720,'Institution by Supplier Totals'!$B203)</f>
        <v>0</v>
      </c>
      <c r="I203" s="24">
        <f>SUMIFS('Inst. by Framework &amp; Suppliers'!$J$2:$J$5720,'Inst. by Framework &amp; Suppliers'!$C$2:$C$5720,'Institution by Supplier Totals'!$A$2:$A$5067,'Inst. by Framework &amp; Suppliers'!$A$2:$A$5720,'Institution by Supplier Totals'!$B203)</f>
        <v>0</v>
      </c>
      <c r="J203" s="93">
        <f>SUMIFS('Inst. by Framework &amp; Suppliers'!$K$2:$K$5720,'Inst. by Framework &amp; Suppliers'!$C$2:$C$5720,'Institution by Supplier Totals'!$A$2:$A$5067,'Inst. by Framework &amp; Suppliers'!$A$2:$A$5720,'Institution by Supplier Totals'!$B203)</f>
        <v>0</v>
      </c>
    </row>
    <row r="204" spans="1:10" x14ac:dyDescent="0.2">
      <c r="A204" s="15" t="s">
        <v>29</v>
      </c>
      <c r="B204" s="13" t="s">
        <v>136</v>
      </c>
      <c r="C204" s="506">
        <f>SUMIFS('Inst. by Framework &amp; Suppliers'!$D$2:$D$5720,'Inst. by Framework &amp; Suppliers'!$C$2:$C$5720,$A204,'Inst. by Framework &amp; Suppliers'!$A$2:$A$5720,$B204)</f>
        <v>52043</v>
      </c>
      <c r="D204" s="507">
        <f>SUMIFS('Inst. by Framework &amp; Suppliers'!$E$2:$E$5720,'Inst. by Framework &amp; Suppliers'!$C$2:$C$5720,$A204,'Inst. by Framework &amp; Suppliers'!$A$2:$A$5720,$B204)</f>
        <v>23040</v>
      </c>
      <c r="E204" s="507">
        <f>SUMIFS('Inst. by Framework &amp; Suppliers'!F$2:F$5720,'Inst. by Framework &amp; Suppliers'!$C$2:$C$5720,'Institution by Supplier Totals'!$A$2:$A$5067,'Inst. by Framework &amp; Suppliers'!$A$2:$A$5720,'Institution by Supplier Totals'!$B204)</f>
        <v>0</v>
      </c>
      <c r="F204" s="882">
        <f>SUMIFS('Inst. by Framework &amp; Suppliers'!G$2:G$5720,'Inst. by Framework &amp; Suppliers'!$C$2:$C$5720,'Institution by Supplier Totals'!$A$2:$A$5067,'Inst. by Framework &amp; Suppliers'!$A$2:$A$5720,'Institution by Supplier Totals'!$B204)</f>
        <v>0</v>
      </c>
      <c r="G204" s="1444">
        <f>SUMIFS('Inst. by Framework &amp; Suppliers'!H$2:H$5720,'Inst. by Framework &amp; Suppliers'!$C$2:$C$5720,'Institution by Supplier Totals'!$A$2:$A$5067,'Inst. by Framework &amp; Suppliers'!$A$2:$A$5720,'Institution by Supplier Totals'!$B204)</f>
        <v>0</v>
      </c>
      <c r="H204" s="1445">
        <f>SUMIFS('Inst. by Framework &amp; Suppliers'!I$2:I$5720,'Inst. by Framework &amp; Suppliers'!$C$2:$C$5720,'Institution by Supplier Totals'!$A$2:$A$5067,'Inst. by Framework &amp; Suppliers'!$A$2:$A$5720,'Institution by Supplier Totals'!$B204)</f>
        <v>0</v>
      </c>
      <c r="I204" s="24">
        <f>SUMIFS('Inst. by Framework &amp; Suppliers'!$J$2:$J$5720,'Inst. by Framework &amp; Suppliers'!$C$2:$C$5720,'Institution by Supplier Totals'!$A$2:$A$5067,'Inst. by Framework &amp; Suppliers'!$A$2:$A$5720,'Institution by Supplier Totals'!$B204)</f>
        <v>0</v>
      </c>
      <c r="J204" s="93">
        <f>SUMIFS('Inst. by Framework &amp; Suppliers'!$K$2:$K$5720,'Inst. by Framework &amp; Suppliers'!$C$2:$C$5720,'Institution by Supplier Totals'!$A$2:$A$5067,'Inst. by Framework &amp; Suppliers'!$A$2:$A$5720,'Institution by Supplier Totals'!$B204)</f>
        <v>0</v>
      </c>
    </row>
    <row r="205" spans="1:10" x14ac:dyDescent="0.2">
      <c r="A205" s="15" t="s">
        <v>29</v>
      </c>
      <c r="B205" s="13" t="s">
        <v>137</v>
      </c>
      <c r="C205" s="506">
        <f>SUMIFS('Inst. by Framework &amp; Suppliers'!$D$2:$D$5720,'Inst. by Framework &amp; Suppliers'!$C$2:$C$5720,$A205,'Inst. by Framework &amp; Suppliers'!$A$2:$A$5720,$B205)</f>
        <v>8826</v>
      </c>
      <c r="D205" s="507">
        <f>SUMIFS('Inst. by Framework &amp; Suppliers'!$E$2:$E$5720,'Inst. by Framework &amp; Suppliers'!$C$2:$C$5720,$A205,'Inst. by Framework &amp; Suppliers'!$A$2:$A$5720,$B205)</f>
        <v>8601</v>
      </c>
      <c r="E205" s="507">
        <f>SUMIFS('Inst. by Framework &amp; Suppliers'!F$2:F$5720,'Inst. by Framework &amp; Suppliers'!$C$2:$C$5720,'Institution by Supplier Totals'!$A$2:$A$5067,'Inst. by Framework &amp; Suppliers'!$A$2:$A$5720,'Institution by Supplier Totals'!$B205)</f>
        <v>7405</v>
      </c>
      <c r="F205" s="882">
        <f>SUMIFS('Inst. by Framework &amp; Suppliers'!G$2:G$5720,'Inst. by Framework &amp; Suppliers'!$C$2:$C$5720,'Institution by Supplier Totals'!$A$2:$A$5067,'Inst. by Framework &amp; Suppliers'!$A$2:$A$5720,'Institution by Supplier Totals'!$B205)</f>
        <v>9386</v>
      </c>
      <c r="G205" s="1444">
        <f>SUMIFS('Inst. by Framework &amp; Suppliers'!H$2:H$5720,'Inst. by Framework &amp; Suppliers'!$C$2:$C$5720,'Institution by Supplier Totals'!$A$2:$A$5067,'Inst. by Framework &amp; Suppliers'!$A$2:$A$5720,'Institution by Supplier Totals'!$B205)</f>
        <v>8694.51</v>
      </c>
      <c r="H205" s="1445">
        <f>SUMIFS('Inst. by Framework &amp; Suppliers'!I$2:I$5720,'Inst. by Framework &amp; Suppliers'!$C$2:$C$5720,'Institution by Supplier Totals'!$A$2:$A$5067,'Inst. by Framework &amp; Suppliers'!$A$2:$A$5720,'Institution by Supplier Totals'!$B205)</f>
        <v>12071.900000000001</v>
      </c>
      <c r="I205" s="24">
        <f>SUMIFS('Inst. by Framework &amp; Suppliers'!$J$2:$J$5720,'Inst. by Framework &amp; Suppliers'!$C$2:$C$5720,'Institution by Supplier Totals'!$A$2:$A$5067,'Inst. by Framework &amp; Suppliers'!$A$2:$A$5720,'Institution by Supplier Totals'!$B205)</f>
        <v>3416</v>
      </c>
      <c r="J205" s="93">
        <f>SUMIFS('Inst. by Framework &amp; Suppliers'!$K$2:$K$5720,'Inst. by Framework &amp; Suppliers'!$C$2:$C$5720,'Institution by Supplier Totals'!$A$2:$A$5067,'Inst. by Framework &amp; Suppliers'!$A$2:$A$5720,'Institution by Supplier Totals'!$B205)</f>
        <v>6078</v>
      </c>
    </row>
    <row r="206" spans="1:10" x14ac:dyDescent="0.2">
      <c r="A206" s="15" t="s">
        <v>29</v>
      </c>
      <c r="B206" s="13" t="s">
        <v>139</v>
      </c>
      <c r="C206" s="506">
        <f>SUMIFS('Inst. by Framework &amp; Suppliers'!$D$2:$D$5720,'Inst. by Framework &amp; Suppliers'!$C$2:$C$5720,$A206,'Inst. by Framework &amp; Suppliers'!$A$2:$A$5720,$B206)</f>
        <v>36950</v>
      </c>
      <c r="D206" s="507">
        <f>SUMIFS('Inst. by Framework &amp; Suppliers'!$E$2:$E$5720,'Inst. by Framework &amp; Suppliers'!$C$2:$C$5720,$A206,'Inst. by Framework &amp; Suppliers'!$A$2:$A$5720,$B206)</f>
        <v>33092</v>
      </c>
      <c r="E206" s="507">
        <f>SUMIFS('Inst. by Framework &amp; Suppliers'!F$2:F$5720,'Inst. by Framework &amp; Suppliers'!$C$2:$C$5720,'Institution by Supplier Totals'!$A$2:$A$5067,'Inst. by Framework &amp; Suppliers'!$A$2:$A$5720,'Institution by Supplier Totals'!$B206)</f>
        <v>33091</v>
      </c>
      <c r="F206" s="882">
        <f>SUMIFS('Inst. by Framework &amp; Suppliers'!G$2:G$5720,'Inst. by Framework &amp; Suppliers'!$C$2:$C$5720,'Institution by Supplier Totals'!$A$2:$A$5067,'Inst. by Framework &amp; Suppliers'!$A$2:$A$5720,'Institution by Supplier Totals'!$B206)</f>
        <v>32237</v>
      </c>
      <c r="G206" s="1444">
        <f>SUMIFS('Inst. by Framework &amp; Suppliers'!H$2:H$5720,'Inst. by Framework &amp; Suppliers'!$C$2:$C$5720,'Institution by Supplier Totals'!$A$2:$A$5067,'Inst. by Framework &amp; Suppliers'!$A$2:$A$5720,'Institution by Supplier Totals'!$B206)</f>
        <v>25834.34</v>
      </c>
      <c r="H206" s="1445">
        <f>SUMIFS('Inst. by Framework &amp; Suppliers'!I$2:I$5720,'Inst. by Framework &amp; Suppliers'!$C$2:$C$5720,'Institution by Supplier Totals'!$A$2:$A$5067,'Inst. by Framework &amp; Suppliers'!$A$2:$A$5720,'Institution by Supplier Totals'!$B206)</f>
        <v>34490.239999999998</v>
      </c>
      <c r="I206" s="24">
        <f>SUMIFS('Inst. by Framework &amp; Suppliers'!$J$2:$J$5720,'Inst. by Framework &amp; Suppliers'!$C$2:$C$5720,'Institution by Supplier Totals'!$A$2:$A$5067,'Inst. by Framework &amp; Suppliers'!$A$2:$A$5720,'Institution by Supplier Totals'!$B206)</f>
        <v>4954</v>
      </c>
      <c r="J206" s="93">
        <f>SUMIFS('Inst. by Framework &amp; Suppliers'!$K$2:$K$5720,'Inst. by Framework &amp; Suppliers'!$C$2:$C$5720,'Institution by Supplier Totals'!$A$2:$A$5067,'Inst. by Framework &amp; Suppliers'!$A$2:$A$5720,'Institution by Supplier Totals'!$B206)</f>
        <v>12638</v>
      </c>
    </row>
    <row r="207" spans="1:10" x14ac:dyDescent="0.2">
      <c r="A207" s="15" t="s">
        <v>29</v>
      </c>
      <c r="B207" s="13" t="s">
        <v>140</v>
      </c>
      <c r="C207" s="506">
        <f>SUMIFS('Inst. by Framework &amp; Suppliers'!$D$2:$D$5720,'Inst. by Framework &amp; Suppliers'!$C$2:$C$5720,$A207,'Inst. by Framework &amp; Suppliers'!$A$2:$A$5720,$B207)</f>
        <v>288</v>
      </c>
      <c r="D207" s="507">
        <f>SUMIFS('Inst. by Framework &amp; Suppliers'!$E$2:$E$5720,'Inst. by Framework &amp; Suppliers'!$C$2:$C$5720,$A207,'Inst. by Framework &amp; Suppliers'!$A$2:$A$5720,$B207)</f>
        <v>144</v>
      </c>
      <c r="E207" s="507">
        <f>SUMIFS('Inst. by Framework &amp; Suppliers'!F$2:F$5720,'Inst. by Framework &amp; Suppliers'!$C$2:$C$5720,'Institution by Supplier Totals'!$A$2:$A$5067,'Inst. by Framework &amp; Suppliers'!$A$2:$A$5720,'Institution by Supplier Totals'!$B207)</f>
        <v>0</v>
      </c>
      <c r="F207" s="882">
        <f>SUMIFS('Inst. by Framework &amp; Suppliers'!G$2:G$5720,'Inst. by Framework &amp; Suppliers'!$C$2:$C$5720,'Institution by Supplier Totals'!$A$2:$A$5067,'Inst. by Framework &amp; Suppliers'!$A$2:$A$5720,'Institution by Supplier Totals'!$B207)</f>
        <v>0</v>
      </c>
      <c r="G207" s="1444">
        <f>SUMIFS('Inst. by Framework &amp; Suppliers'!H$2:H$5720,'Inst. by Framework &amp; Suppliers'!$C$2:$C$5720,'Institution by Supplier Totals'!$A$2:$A$5067,'Inst. by Framework &amp; Suppliers'!$A$2:$A$5720,'Institution by Supplier Totals'!$B207)</f>
        <v>0</v>
      </c>
      <c r="H207" s="1445">
        <f>SUMIFS('Inst. by Framework &amp; Suppliers'!I$2:I$5720,'Inst. by Framework &amp; Suppliers'!$C$2:$C$5720,'Institution by Supplier Totals'!$A$2:$A$5067,'Inst. by Framework &amp; Suppliers'!$A$2:$A$5720,'Institution by Supplier Totals'!$B207)</f>
        <v>0</v>
      </c>
      <c r="I207" s="24">
        <f>SUMIFS('Inst. by Framework &amp; Suppliers'!$J$2:$J$5720,'Inst. by Framework &amp; Suppliers'!$C$2:$C$5720,'Institution by Supplier Totals'!$A$2:$A$5067,'Inst. by Framework &amp; Suppliers'!$A$2:$A$5720,'Institution by Supplier Totals'!$B207)</f>
        <v>0</v>
      </c>
      <c r="J207" s="93">
        <f>SUMIFS('Inst. by Framework &amp; Suppliers'!$K$2:$K$5720,'Inst. by Framework &amp; Suppliers'!$C$2:$C$5720,'Institution by Supplier Totals'!$A$2:$A$5067,'Inst. by Framework &amp; Suppliers'!$A$2:$A$5720,'Institution by Supplier Totals'!$B207)</f>
        <v>0</v>
      </c>
    </row>
    <row r="208" spans="1:10" x14ac:dyDescent="0.2">
      <c r="A208" s="15" t="s">
        <v>29</v>
      </c>
      <c r="B208" s="13" t="s">
        <v>156</v>
      </c>
      <c r="C208" s="506">
        <f>SUMIFS('Inst. by Framework &amp; Suppliers'!$D$2:$D$5720,'Inst. by Framework &amp; Suppliers'!$C$2:$C$5720,$A208,'Inst. by Framework &amp; Suppliers'!$A$2:$A$5720,$B208)</f>
        <v>69121</v>
      </c>
      <c r="D208" s="507">
        <f>SUMIFS('Inst. by Framework &amp; Suppliers'!$E$2:$E$5720,'Inst. by Framework &amp; Suppliers'!$C$2:$C$5720,$A208,'Inst. by Framework &amp; Suppliers'!$A$2:$A$5720,$B208)</f>
        <v>54426</v>
      </c>
      <c r="E208" s="507">
        <f>SUMIFS('Inst. by Framework &amp; Suppliers'!F$2:F$5720,'Inst. by Framework &amp; Suppliers'!$C$2:$C$5720,'Institution by Supplier Totals'!$A$2:$A$5067,'Inst. by Framework &amp; Suppliers'!$A$2:$A$5720,'Institution by Supplier Totals'!$B208)</f>
        <v>40379</v>
      </c>
      <c r="F208" s="882">
        <f>SUMIFS('Inst. by Framework &amp; Suppliers'!G$2:G$5720,'Inst. by Framework &amp; Suppliers'!$C$2:$C$5720,'Institution by Supplier Totals'!$A$2:$A$5067,'Inst. by Framework &amp; Suppliers'!$A$2:$A$5720,'Institution by Supplier Totals'!$B208)</f>
        <v>33270</v>
      </c>
      <c r="G208" s="1444">
        <f>SUMIFS('Inst. by Framework &amp; Suppliers'!H$2:H$5720,'Inst. by Framework &amp; Suppliers'!$C$2:$C$5720,'Institution by Supplier Totals'!$A$2:$A$5067,'Inst. by Framework &amp; Suppliers'!$A$2:$A$5720,'Institution by Supplier Totals'!$B208)</f>
        <v>3349</v>
      </c>
      <c r="H208" s="1445">
        <f>SUMIFS('Inst. by Framework &amp; Suppliers'!I$2:I$5720,'Inst. by Framework &amp; Suppliers'!$C$2:$C$5720,'Institution by Supplier Totals'!$A$2:$A$5067,'Inst. by Framework &amp; Suppliers'!$A$2:$A$5720,'Institution by Supplier Totals'!$B208)</f>
        <v>0</v>
      </c>
      <c r="I208" s="24">
        <f>SUMIFS('Inst. by Framework &amp; Suppliers'!$J$2:$J$5720,'Inst. by Framework &amp; Suppliers'!$C$2:$C$5720,'Institution by Supplier Totals'!$A$2:$A$5067,'Inst. by Framework &amp; Suppliers'!$A$2:$A$5720,'Institution by Supplier Totals'!$B208)</f>
        <v>0</v>
      </c>
      <c r="J208" s="93">
        <f>SUMIFS('Inst. by Framework &amp; Suppliers'!$K$2:$K$5720,'Inst. by Framework &amp; Suppliers'!$C$2:$C$5720,'Institution by Supplier Totals'!$A$2:$A$5067,'Inst. by Framework &amp; Suppliers'!$A$2:$A$5720,'Institution by Supplier Totals'!$B208)</f>
        <v>0</v>
      </c>
    </row>
    <row r="209" spans="1:10" x14ac:dyDescent="0.2">
      <c r="A209" s="15" t="s">
        <v>29</v>
      </c>
      <c r="B209" s="13" t="s">
        <v>153</v>
      </c>
      <c r="C209" s="506">
        <f>SUMIFS('Inst. by Framework &amp; Suppliers'!$D$2:$D$5720,'Inst. by Framework &amp; Suppliers'!$C$2:$C$5720,$A209,'Inst. by Framework &amp; Suppliers'!$A$2:$A$5720,$B209)</f>
        <v>38747</v>
      </c>
      <c r="D209" s="507">
        <f>SUMIFS('Inst. by Framework &amp; Suppliers'!$E$2:$E$5720,'Inst. by Framework &amp; Suppliers'!$C$2:$C$5720,$A209,'Inst. by Framework &amp; Suppliers'!$A$2:$A$5720,$B209)</f>
        <v>30797</v>
      </c>
      <c r="E209" s="507">
        <f>SUMIFS('Inst. by Framework &amp; Suppliers'!F$2:F$5720,'Inst. by Framework &amp; Suppliers'!$C$2:$C$5720,'Institution by Supplier Totals'!$A$2:$A$5067,'Inst. by Framework &amp; Suppliers'!$A$2:$A$5720,'Institution by Supplier Totals'!$B209)</f>
        <v>10732</v>
      </c>
      <c r="F209" s="882">
        <f>SUMIFS('Inst. by Framework &amp; Suppliers'!G$2:G$5720,'Inst. by Framework &amp; Suppliers'!$C$2:$C$5720,'Institution by Supplier Totals'!$A$2:$A$5067,'Inst. by Framework &amp; Suppliers'!$A$2:$A$5720,'Institution by Supplier Totals'!$B209)</f>
        <v>3666</v>
      </c>
      <c r="G209" s="1444">
        <f>SUMIFS('Inst. by Framework &amp; Suppliers'!H$2:H$5720,'Inst. by Framework &amp; Suppliers'!$C$2:$C$5720,'Institution by Supplier Totals'!$A$2:$A$5067,'Inst. by Framework &amp; Suppliers'!$A$2:$A$5720,'Institution by Supplier Totals'!$B209)</f>
        <v>0</v>
      </c>
      <c r="H209" s="1445">
        <f>SUMIFS('Inst. by Framework &amp; Suppliers'!I$2:I$5720,'Inst. by Framework &amp; Suppliers'!$C$2:$C$5720,'Institution by Supplier Totals'!$A$2:$A$5067,'Inst. by Framework &amp; Suppliers'!$A$2:$A$5720,'Institution by Supplier Totals'!$B209)</f>
        <v>0</v>
      </c>
      <c r="I209" s="24">
        <f>SUMIFS('Inst. by Framework &amp; Suppliers'!$J$2:$J$5720,'Inst. by Framework &amp; Suppliers'!$C$2:$C$5720,'Institution by Supplier Totals'!$A$2:$A$5067,'Inst. by Framework &amp; Suppliers'!$A$2:$A$5720,'Institution by Supplier Totals'!$B209)</f>
        <v>0</v>
      </c>
      <c r="J209" s="93">
        <f>SUMIFS('Inst. by Framework &amp; Suppliers'!$K$2:$K$5720,'Inst. by Framework &amp; Suppliers'!$C$2:$C$5720,'Institution by Supplier Totals'!$A$2:$A$5067,'Inst. by Framework &amp; Suppliers'!$A$2:$A$5720,'Institution by Supplier Totals'!$B209)</f>
        <v>0</v>
      </c>
    </row>
    <row r="210" spans="1:10" x14ac:dyDescent="0.2">
      <c r="A210" s="15" t="s">
        <v>29</v>
      </c>
      <c r="B210" s="13" t="s">
        <v>141</v>
      </c>
      <c r="C210" s="506">
        <f>SUMIFS('Inst. by Framework &amp; Suppliers'!$D$2:$D$5720,'Inst. by Framework &amp; Suppliers'!$C$2:$C$5720,$A210,'Inst. by Framework &amp; Suppliers'!$A$2:$A$5720,$B210)</f>
        <v>46279</v>
      </c>
      <c r="D210" s="507">
        <f>SUMIFS('Inst. by Framework &amp; Suppliers'!$E$2:$E$5720,'Inst. by Framework &amp; Suppliers'!$C$2:$C$5720,$A210,'Inst. by Framework &amp; Suppliers'!$A$2:$A$5720,$B210)</f>
        <v>47745</v>
      </c>
      <c r="E210" s="507">
        <f>SUMIFS('Inst. by Framework &amp; Suppliers'!F$2:F$5720,'Inst. by Framework &amp; Suppliers'!$C$2:$C$5720,'Institution by Supplier Totals'!$A$2:$A$5067,'Inst. by Framework &amp; Suppliers'!$A$2:$A$5720,'Institution by Supplier Totals'!$B210)</f>
        <v>38024</v>
      </c>
      <c r="F210" s="882">
        <f>SUMIFS('Inst. by Framework &amp; Suppliers'!G$2:G$5720,'Inst. by Framework &amp; Suppliers'!$C$2:$C$5720,'Institution by Supplier Totals'!$A$2:$A$5067,'Inst. by Framework &amp; Suppliers'!$A$2:$A$5720,'Institution by Supplier Totals'!$B210)</f>
        <v>20116</v>
      </c>
      <c r="G210" s="1444">
        <f>SUMIFS('Inst. by Framework &amp; Suppliers'!H$2:H$5720,'Inst. by Framework &amp; Suppliers'!$C$2:$C$5720,'Institution by Supplier Totals'!$A$2:$A$5067,'Inst. by Framework &amp; Suppliers'!$A$2:$A$5720,'Institution by Supplier Totals'!$B210)</f>
        <v>5795.68</v>
      </c>
      <c r="H210" s="1445">
        <f>SUMIFS('Inst. by Framework &amp; Suppliers'!I$2:I$5720,'Inst. by Framework &amp; Suppliers'!$C$2:$C$5720,'Institution by Supplier Totals'!$A$2:$A$5067,'Inst. by Framework &amp; Suppliers'!$A$2:$A$5720,'Institution by Supplier Totals'!$B210)</f>
        <v>5465.0499999999993</v>
      </c>
      <c r="I210" s="24">
        <f>SUMIFS('Inst. by Framework &amp; Suppliers'!$J$2:$J$5720,'Inst. by Framework &amp; Suppliers'!$C$2:$C$5720,'Institution by Supplier Totals'!$A$2:$A$5067,'Inst. by Framework &amp; Suppliers'!$A$2:$A$5720,'Institution by Supplier Totals'!$B210)</f>
        <v>0</v>
      </c>
      <c r="J210" s="93">
        <f>SUMIFS('Inst. by Framework &amp; Suppliers'!$K$2:$K$5720,'Inst. by Framework &amp; Suppliers'!$C$2:$C$5720,'Institution by Supplier Totals'!$A$2:$A$5067,'Inst. by Framework &amp; Suppliers'!$A$2:$A$5720,'Institution by Supplier Totals'!$B210)</f>
        <v>0</v>
      </c>
    </row>
    <row r="211" spans="1:10" x14ac:dyDescent="0.2">
      <c r="A211" s="15" t="s">
        <v>29</v>
      </c>
      <c r="B211" s="13" t="s">
        <v>142</v>
      </c>
      <c r="C211" s="506">
        <f>SUMIFS('Inst. by Framework &amp; Suppliers'!$D$2:$D$5720,'Inst. by Framework &amp; Suppliers'!$C$2:$C$5720,$A211,'Inst. by Framework &amp; Suppliers'!$A$2:$A$5720,$B211)</f>
        <v>126699</v>
      </c>
      <c r="D211" s="507">
        <f>SUMIFS('Inst. by Framework &amp; Suppliers'!$E$2:$E$5720,'Inst. by Framework &amp; Suppliers'!$C$2:$C$5720,$A211,'Inst. by Framework &amp; Suppliers'!$A$2:$A$5720,$B211)</f>
        <v>97661</v>
      </c>
      <c r="E211" s="507">
        <f>SUMIFS('Inst. by Framework &amp; Suppliers'!F$2:F$5720,'Inst. by Framework &amp; Suppliers'!$C$2:$C$5720,'Institution by Supplier Totals'!$A$2:$A$5067,'Inst. by Framework &amp; Suppliers'!$A$2:$A$5720,'Institution by Supplier Totals'!$B211)</f>
        <v>56291</v>
      </c>
      <c r="F211" s="882">
        <f>SUMIFS('Inst. by Framework &amp; Suppliers'!G$2:G$5720,'Inst. by Framework &amp; Suppliers'!$C$2:$C$5720,'Institution by Supplier Totals'!$A$2:$A$5067,'Inst. by Framework &amp; Suppliers'!$A$2:$A$5720,'Institution by Supplier Totals'!$B211)</f>
        <v>54168</v>
      </c>
      <c r="G211" s="1444">
        <f>SUMIFS('Inst. by Framework &amp; Suppliers'!H$2:H$5720,'Inst. by Framework &amp; Suppliers'!$C$2:$C$5720,'Institution by Supplier Totals'!$A$2:$A$5067,'Inst. by Framework &amp; Suppliers'!$A$2:$A$5720,'Institution by Supplier Totals'!$B211)</f>
        <v>54024.72</v>
      </c>
      <c r="H211" s="1445">
        <f>SUMIFS('Inst. by Framework &amp; Suppliers'!I$2:I$5720,'Inst. by Framework &amp; Suppliers'!$C$2:$C$5720,'Institution by Supplier Totals'!$A$2:$A$5067,'Inst. by Framework &amp; Suppliers'!$A$2:$A$5720,'Institution by Supplier Totals'!$B211)</f>
        <v>71913.95</v>
      </c>
      <c r="I211" s="24">
        <f>SUMIFS('Inst. by Framework &amp; Suppliers'!$J$2:$J$5720,'Inst. by Framework &amp; Suppliers'!$C$2:$C$5720,'Institution by Supplier Totals'!$A$2:$A$5067,'Inst. by Framework &amp; Suppliers'!$A$2:$A$5720,'Institution by Supplier Totals'!$B211)</f>
        <v>18121</v>
      </c>
      <c r="J211" s="93">
        <f>SUMIFS('Inst. by Framework &amp; Suppliers'!$K$2:$K$5720,'Inst. by Framework &amp; Suppliers'!$C$2:$C$5720,'Institution by Supplier Totals'!$A$2:$A$5067,'Inst. by Framework &amp; Suppliers'!$A$2:$A$5720,'Institution by Supplier Totals'!$B211)</f>
        <v>34649</v>
      </c>
    </row>
    <row r="212" spans="1:10" x14ac:dyDescent="0.2">
      <c r="A212" s="15" t="s">
        <v>29</v>
      </c>
      <c r="B212" s="13" t="s">
        <v>144</v>
      </c>
      <c r="C212" s="506">
        <f>SUMIFS('Inst. by Framework &amp; Suppliers'!$D$2:$D$5720,'Inst. by Framework &amp; Suppliers'!$C$2:$C$5720,$A212,'Inst. by Framework &amp; Suppliers'!$A$2:$A$5720,$B212)</f>
        <v>219459</v>
      </c>
      <c r="D212" s="507">
        <f>SUMIFS('Inst. by Framework &amp; Suppliers'!$E$2:$E$5720,'Inst. by Framework &amp; Suppliers'!$C$2:$C$5720,$A212,'Inst. by Framework &amp; Suppliers'!$A$2:$A$5720,$B212)</f>
        <v>179368</v>
      </c>
      <c r="E212" s="507">
        <f>SUMIFS('Inst. by Framework &amp; Suppliers'!F$2:F$5720,'Inst. by Framework &amp; Suppliers'!$C$2:$C$5720,'Institution by Supplier Totals'!$A$2:$A$5067,'Inst. by Framework &amp; Suppliers'!$A$2:$A$5720,'Institution by Supplier Totals'!$B212)</f>
        <v>158408</v>
      </c>
      <c r="F212" s="882">
        <f>SUMIFS('Inst. by Framework &amp; Suppliers'!G$2:G$5720,'Inst. by Framework &amp; Suppliers'!$C$2:$C$5720,'Institution by Supplier Totals'!$A$2:$A$5067,'Inst. by Framework &amp; Suppliers'!$A$2:$A$5720,'Institution by Supplier Totals'!$B212)</f>
        <v>135782</v>
      </c>
      <c r="G212" s="1444">
        <f>SUMIFS('Inst. by Framework &amp; Suppliers'!H$2:H$5720,'Inst. by Framework &amp; Suppliers'!$C$2:$C$5720,'Institution by Supplier Totals'!$A$2:$A$5067,'Inst. by Framework &amp; Suppliers'!$A$2:$A$5720,'Institution by Supplier Totals'!$B212)</f>
        <v>75509.61</v>
      </c>
      <c r="H212" s="1445">
        <f>SUMIFS('Inst. by Framework &amp; Suppliers'!I$2:I$5720,'Inst. by Framework &amp; Suppliers'!$C$2:$C$5720,'Institution by Supplier Totals'!$A$2:$A$5067,'Inst. by Framework &amp; Suppliers'!$A$2:$A$5720,'Institution by Supplier Totals'!$B212)</f>
        <v>80703.109999999986</v>
      </c>
      <c r="I212" s="24">
        <f>SUMIFS('Inst. by Framework &amp; Suppliers'!$J$2:$J$5720,'Inst. by Framework &amp; Suppliers'!$C$2:$C$5720,'Institution by Supplier Totals'!$A$2:$A$5067,'Inst. by Framework &amp; Suppliers'!$A$2:$A$5720,'Institution by Supplier Totals'!$B212)</f>
        <v>13135</v>
      </c>
      <c r="J212" s="93">
        <f>SUMIFS('Inst. by Framework &amp; Suppliers'!$K$2:$K$5720,'Inst. by Framework &amp; Suppliers'!$C$2:$C$5720,'Institution by Supplier Totals'!$A$2:$A$5067,'Inst. by Framework &amp; Suppliers'!$A$2:$A$5720,'Institution by Supplier Totals'!$B212)</f>
        <v>25457</v>
      </c>
    </row>
    <row r="213" spans="1:10" x14ac:dyDescent="0.2">
      <c r="A213" s="15" t="s">
        <v>29</v>
      </c>
      <c r="B213" s="13" t="s">
        <v>145</v>
      </c>
      <c r="C213" s="506">
        <f>SUMIFS('Inst. by Framework &amp; Suppliers'!$D$2:$D$5720,'Inst. by Framework &amp; Suppliers'!$C$2:$C$5720,$A213,'Inst. by Framework &amp; Suppliers'!$A$2:$A$5720,$B213)</f>
        <v>55998</v>
      </c>
      <c r="D213" s="507">
        <f>SUMIFS('Inst. by Framework &amp; Suppliers'!$E$2:$E$5720,'Inst. by Framework &amp; Suppliers'!$C$2:$C$5720,$A213,'Inst. by Framework &amp; Suppliers'!$A$2:$A$5720,$B213)</f>
        <v>57939</v>
      </c>
      <c r="E213" s="507">
        <f>SUMIFS('Inst. by Framework &amp; Suppliers'!F$2:F$5720,'Inst. by Framework &amp; Suppliers'!$C$2:$C$5720,'Institution by Supplier Totals'!$A$2:$A$5067,'Inst. by Framework &amp; Suppliers'!$A$2:$A$5720,'Institution by Supplier Totals'!$B213)</f>
        <v>55477</v>
      </c>
      <c r="F213" s="882">
        <f>SUMIFS('Inst. by Framework &amp; Suppliers'!G$2:G$5720,'Inst. by Framework &amp; Suppliers'!$C$2:$C$5720,'Institution by Supplier Totals'!$A$2:$A$5067,'Inst. by Framework &amp; Suppliers'!$A$2:$A$5720,'Institution by Supplier Totals'!$B213)</f>
        <v>60821</v>
      </c>
      <c r="G213" s="1444">
        <f>SUMIFS('Inst. by Framework &amp; Suppliers'!H$2:H$5720,'Inst. by Framework &amp; Suppliers'!$C$2:$C$5720,'Institution by Supplier Totals'!$A$2:$A$5067,'Inst. by Framework &amp; Suppliers'!$A$2:$A$5720,'Institution by Supplier Totals'!$B213)</f>
        <v>26598</v>
      </c>
      <c r="H213" s="1445">
        <f>SUMIFS('Inst. by Framework &amp; Suppliers'!I$2:I$5720,'Inst. by Framework &amp; Suppliers'!$C$2:$C$5720,'Institution by Supplier Totals'!$A$2:$A$5067,'Inst. by Framework &amp; Suppliers'!$A$2:$A$5720,'Institution by Supplier Totals'!$B213)</f>
        <v>5141</v>
      </c>
      <c r="I213" s="24">
        <f>SUMIFS('Inst. by Framework &amp; Suppliers'!$J$2:$J$5720,'Inst. by Framework &amp; Suppliers'!$C$2:$C$5720,'Institution by Supplier Totals'!$A$2:$A$5067,'Inst. by Framework &amp; Suppliers'!$A$2:$A$5720,'Institution by Supplier Totals'!$B213)</f>
        <v>3872</v>
      </c>
      <c r="J213" s="93">
        <f>SUMIFS('Inst. by Framework &amp; Suppliers'!$K$2:$K$5720,'Inst. by Framework &amp; Suppliers'!$C$2:$C$5720,'Institution by Supplier Totals'!$A$2:$A$5067,'Inst. by Framework &amp; Suppliers'!$A$2:$A$5720,'Institution by Supplier Totals'!$B213)</f>
        <v>9456</v>
      </c>
    </row>
    <row r="214" spans="1:10" x14ac:dyDescent="0.2">
      <c r="A214" s="15" t="s">
        <v>29</v>
      </c>
      <c r="B214" s="13" t="s">
        <v>146</v>
      </c>
      <c r="C214" s="506">
        <f>SUMIFS('Inst. by Framework &amp; Suppliers'!$D$2:$D$5720,'Inst. by Framework &amp; Suppliers'!$C$2:$C$5720,$A214,'Inst. by Framework &amp; Suppliers'!$A$2:$A$5720,$B214)</f>
        <v>20910</v>
      </c>
      <c r="D214" s="507">
        <f>SUMIFS('Inst. by Framework &amp; Suppliers'!$E$2:$E$5720,'Inst. by Framework &amp; Suppliers'!$C$2:$C$5720,$A214,'Inst. by Framework &amp; Suppliers'!$A$2:$A$5720,$B214)</f>
        <v>22625</v>
      </c>
      <c r="E214" s="507">
        <f>SUMIFS('Inst. by Framework &amp; Suppliers'!F$2:F$5720,'Inst. by Framework &amp; Suppliers'!$C$2:$C$5720,'Institution by Supplier Totals'!$A$2:$A$5067,'Inst. by Framework &amp; Suppliers'!$A$2:$A$5720,'Institution by Supplier Totals'!$B214)</f>
        <v>24716</v>
      </c>
      <c r="F214" s="882">
        <f>SUMIFS('Inst. by Framework &amp; Suppliers'!G$2:G$5720,'Inst. by Framework &amp; Suppliers'!$C$2:$C$5720,'Institution by Supplier Totals'!$A$2:$A$5067,'Inst. by Framework &amp; Suppliers'!$A$2:$A$5720,'Institution by Supplier Totals'!$B214)</f>
        <v>27103</v>
      </c>
      <c r="G214" s="1444">
        <f>SUMIFS('Inst. by Framework &amp; Suppliers'!H$2:H$5720,'Inst. by Framework &amp; Suppliers'!$C$2:$C$5720,'Institution by Supplier Totals'!$A$2:$A$5067,'Inst. by Framework &amp; Suppliers'!$A$2:$A$5720,'Institution by Supplier Totals'!$B214)</f>
        <v>25253.200000000001</v>
      </c>
      <c r="H214" s="1445">
        <f>SUMIFS('Inst. by Framework &amp; Suppliers'!I$2:I$5720,'Inst. by Framework &amp; Suppliers'!$C$2:$C$5720,'Institution by Supplier Totals'!$A$2:$A$5067,'Inst. by Framework &amp; Suppliers'!$A$2:$A$5720,'Institution by Supplier Totals'!$B214)</f>
        <v>30327.030000000002</v>
      </c>
      <c r="I214" s="24">
        <f>SUMIFS('Inst. by Framework &amp; Suppliers'!$J$2:$J$5720,'Inst. by Framework &amp; Suppliers'!$C$2:$C$5720,'Institution by Supplier Totals'!$A$2:$A$5067,'Inst. by Framework &amp; Suppliers'!$A$2:$A$5720,'Institution by Supplier Totals'!$B214)</f>
        <v>4954</v>
      </c>
      <c r="J214" s="93">
        <f>SUMIFS('Inst. by Framework &amp; Suppliers'!$K$2:$K$5720,'Inst. by Framework &amp; Suppliers'!$C$2:$C$5720,'Institution by Supplier Totals'!$A$2:$A$5067,'Inst. by Framework &amp; Suppliers'!$A$2:$A$5720,'Institution by Supplier Totals'!$B214)</f>
        <v>7493</v>
      </c>
    </row>
    <row r="215" spans="1:10" x14ac:dyDescent="0.2">
      <c r="A215" s="15" t="s">
        <v>29</v>
      </c>
      <c r="B215" s="13" t="s">
        <v>147</v>
      </c>
      <c r="C215" s="506">
        <f>SUMIFS('Inst. by Framework &amp; Suppliers'!$D$2:$D$5720,'Inst. by Framework &amp; Suppliers'!$C$2:$C$5720,$A215,'Inst. by Framework &amp; Suppliers'!$A$2:$A$5720,$B215)</f>
        <v>50579</v>
      </c>
      <c r="D215" s="507">
        <f>SUMIFS('Inst. by Framework &amp; Suppliers'!$E$2:$E$5720,'Inst. by Framework &amp; Suppliers'!$C$2:$C$5720,$A215,'Inst. by Framework &amp; Suppliers'!$A$2:$A$5720,$B215)</f>
        <v>46178</v>
      </c>
      <c r="E215" s="507">
        <f>SUMIFS('Inst. by Framework &amp; Suppliers'!F$2:F$5720,'Inst. by Framework &amp; Suppliers'!$C$2:$C$5720,'Institution by Supplier Totals'!$A$2:$A$5067,'Inst. by Framework &amp; Suppliers'!$A$2:$A$5720,'Institution by Supplier Totals'!$B215)</f>
        <v>40538</v>
      </c>
      <c r="F215" s="882">
        <f>SUMIFS('Inst. by Framework &amp; Suppliers'!G$2:G$5720,'Inst. by Framework &amp; Suppliers'!$C$2:$C$5720,'Institution by Supplier Totals'!$A$2:$A$5067,'Inst. by Framework &amp; Suppliers'!$A$2:$A$5720,'Institution by Supplier Totals'!$B215)</f>
        <v>30829</v>
      </c>
      <c r="G215" s="1444">
        <f>SUMIFS('Inst. by Framework &amp; Suppliers'!H$2:H$5720,'Inst. by Framework &amp; Suppliers'!$C$2:$C$5720,'Institution by Supplier Totals'!$A$2:$A$5067,'Inst. by Framework &amp; Suppliers'!$A$2:$A$5720,'Institution by Supplier Totals'!$B215)</f>
        <v>15654</v>
      </c>
      <c r="H215" s="1445">
        <f>SUMIFS('Inst. by Framework &amp; Suppliers'!I$2:I$5720,'Inst. by Framework &amp; Suppliers'!$C$2:$C$5720,'Institution by Supplier Totals'!$A$2:$A$5067,'Inst. by Framework &amp; Suppliers'!$A$2:$A$5720,'Institution by Supplier Totals'!$B215)</f>
        <v>0</v>
      </c>
      <c r="I215" s="24">
        <f>SUMIFS('Inst. by Framework &amp; Suppliers'!$J$2:$J$5720,'Inst. by Framework &amp; Suppliers'!$C$2:$C$5720,'Institution by Supplier Totals'!$A$2:$A$5067,'Inst. by Framework &amp; Suppliers'!$A$2:$A$5720,'Institution by Supplier Totals'!$B215)</f>
        <v>0</v>
      </c>
      <c r="J215" s="93">
        <f>SUMIFS('Inst. by Framework &amp; Suppliers'!$K$2:$K$5720,'Inst. by Framework &amp; Suppliers'!$C$2:$C$5720,'Institution by Supplier Totals'!$A$2:$A$5067,'Inst. by Framework &amp; Suppliers'!$A$2:$A$5720,'Institution by Supplier Totals'!$B215)</f>
        <v>0</v>
      </c>
    </row>
    <row r="216" spans="1:10" x14ac:dyDescent="0.2">
      <c r="A216" s="15" t="s">
        <v>29</v>
      </c>
      <c r="B216" s="13" t="s">
        <v>163</v>
      </c>
      <c r="C216" s="506">
        <f>SUMIFS('Inst. by Framework &amp; Suppliers'!$D$2:$D$5720,'Inst. by Framework &amp; Suppliers'!$C$2:$C$5720,$A216,'Inst. by Framework &amp; Suppliers'!$A$2:$A$5720,$B216)</f>
        <v>21866</v>
      </c>
      <c r="D216" s="507">
        <f>SUMIFS('Inst. by Framework &amp; Suppliers'!$E$2:$E$5720,'Inst. by Framework &amp; Suppliers'!$C$2:$C$5720,$A216,'Inst. by Framework &amp; Suppliers'!$A$2:$A$5720,$B216)</f>
        <v>15222</v>
      </c>
      <c r="E216" s="507">
        <f>SUMIFS('Inst. by Framework &amp; Suppliers'!F$2:F$5720,'Inst. by Framework &amp; Suppliers'!$C$2:$C$5720,'Institution by Supplier Totals'!$A$2:$A$5067,'Inst. by Framework &amp; Suppliers'!$A$2:$A$5720,'Institution by Supplier Totals'!$B216)</f>
        <v>10082</v>
      </c>
      <c r="F216" s="882">
        <f>SUMIFS('Inst. by Framework &amp; Suppliers'!G$2:G$5720,'Inst. by Framework &amp; Suppliers'!$C$2:$C$5720,'Institution by Supplier Totals'!$A$2:$A$5067,'Inst. by Framework &amp; Suppliers'!$A$2:$A$5720,'Institution by Supplier Totals'!$B216)</f>
        <v>11349</v>
      </c>
      <c r="G216" s="1444">
        <f>SUMIFS('Inst. by Framework &amp; Suppliers'!H$2:H$5720,'Inst. by Framework &amp; Suppliers'!$C$2:$C$5720,'Institution by Supplier Totals'!$A$2:$A$5067,'Inst. by Framework &amp; Suppliers'!$A$2:$A$5720,'Institution by Supplier Totals'!$B216)</f>
        <v>9084.58</v>
      </c>
      <c r="H216" s="1445">
        <f>SUMIFS('Inst. by Framework &amp; Suppliers'!I$2:I$5720,'Inst. by Framework &amp; Suppliers'!$C$2:$C$5720,'Institution by Supplier Totals'!$A$2:$A$5067,'Inst. by Framework &amp; Suppliers'!$A$2:$A$5720,'Institution by Supplier Totals'!$B216)</f>
        <v>19748.72</v>
      </c>
      <c r="I216" s="24">
        <f>SUMIFS('Inst. by Framework &amp; Suppliers'!$J$2:$J$5720,'Inst. by Framework &amp; Suppliers'!$C$2:$C$5720,'Institution by Supplier Totals'!$A$2:$A$5067,'Inst. by Framework &amp; Suppliers'!$A$2:$A$5720,'Institution by Supplier Totals'!$B216)</f>
        <v>3313</v>
      </c>
      <c r="J216" s="93">
        <f>SUMIFS('Inst. by Framework &amp; Suppliers'!$K$2:$K$5720,'Inst. by Framework &amp; Suppliers'!$C$2:$C$5720,'Institution by Supplier Totals'!$A$2:$A$5067,'Inst. by Framework &amp; Suppliers'!$A$2:$A$5720,'Institution by Supplier Totals'!$B216)</f>
        <v>6872</v>
      </c>
    </row>
    <row r="217" spans="1:10" x14ac:dyDescent="0.2">
      <c r="A217" s="15" t="s">
        <v>102</v>
      </c>
      <c r="B217" s="13" t="s">
        <v>131</v>
      </c>
      <c r="C217" s="506">
        <f>SUMIFS('Inst. by Framework &amp; Suppliers'!$D$2:$D$5720,'Inst. by Framework &amp; Suppliers'!$C$2:$C$5720,$A217,'Inst. by Framework &amp; Suppliers'!$A$2:$A$5720,$B217)</f>
        <v>0</v>
      </c>
      <c r="D217" s="507">
        <f>SUMIFS('Inst. by Framework &amp; Suppliers'!$E$2:$E$5720,'Inst. by Framework &amp; Suppliers'!$C$2:$C$5720,$A217,'Inst. by Framework &amp; Suppliers'!$A$2:$A$5720,$B217)</f>
        <v>0</v>
      </c>
      <c r="E217" s="507">
        <f>SUMIFS('Inst. by Framework &amp; Suppliers'!F$2:F$5720,'Inst. by Framework &amp; Suppliers'!$C$2:$C$5720,'Institution by Supplier Totals'!$A$2:$A$5067,'Inst. by Framework &amp; Suppliers'!$A$2:$A$5720,'Institution by Supplier Totals'!$B217)</f>
        <v>0</v>
      </c>
      <c r="F217" s="882">
        <f>SUMIFS('Inst. by Framework &amp; Suppliers'!G$2:G$5720,'Inst. by Framework &amp; Suppliers'!$C$2:$C$5720,'Institution by Supplier Totals'!$A$2:$A$5067,'Inst. by Framework &amp; Suppliers'!$A$2:$A$5720,'Institution by Supplier Totals'!$B217)</f>
        <v>0</v>
      </c>
      <c r="G217" s="1444">
        <f>SUMIFS('Inst. by Framework &amp; Suppliers'!H$2:H$5720,'Inst. by Framework &amp; Suppliers'!$C$2:$C$5720,'Institution by Supplier Totals'!$A$2:$A$5067,'Inst. by Framework &amp; Suppliers'!$A$2:$A$5720,'Institution by Supplier Totals'!$B217)</f>
        <v>7562.48</v>
      </c>
      <c r="H217" s="1445">
        <f>SUMIFS('Inst. by Framework &amp; Suppliers'!I$2:I$5720,'Inst. by Framework &amp; Suppliers'!$C$2:$C$5720,'Institution by Supplier Totals'!$A$2:$A$5067,'Inst. by Framework &amp; Suppliers'!$A$2:$A$5720,'Institution by Supplier Totals'!$B217)</f>
        <v>6814.7199999999993</v>
      </c>
      <c r="I217" s="24">
        <f>SUMIFS('Inst. by Framework &amp; Suppliers'!$J$2:$J$5720,'Inst. by Framework &amp; Suppliers'!$C$2:$C$5720,'Institution by Supplier Totals'!$A$2:$A$5067,'Inst. by Framework &amp; Suppliers'!$A$2:$A$5720,'Institution by Supplier Totals'!$B217)</f>
        <v>0</v>
      </c>
      <c r="J217" s="93">
        <f>SUMIFS('Inst. by Framework &amp; Suppliers'!$K$2:$K$5720,'Inst. by Framework &amp; Suppliers'!$C$2:$C$5720,'Institution by Supplier Totals'!$A$2:$A$5067,'Inst. by Framework &amp; Suppliers'!$A$2:$A$5720,'Institution by Supplier Totals'!$B217)</f>
        <v>123.76</v>
      </c>
    </row>
    <row r="218" spans="1:10" x14ac:dyDescent="0.2">
      <c r="A218" s="15" t="s">
        <v>102</v>
      </c>
      <c r="B218" s="13" t="s">
        <v>142</v>
      </c>
      <c r="C218" s="506">
        <f>SUMIFS('Inst. by Framework &amp; Suppliers'!$D$2:$D$5720,'Inst. by Framework &amp; Suppliers'!$C$2:$C$5720,$A218,'Inst. by Framework &amp; Suppliers'!$A$2:$A$5720,$B218)</f>
        <v>26218.9</v>
      </c>
      <c r="D218" s="507">
        <f>SUMIFS('Inst. by Framework &amp; Suppliers'!$E$2:$E$5720,'Inst. by Framework &amp; Suppliers'!$C$2:$C$5720,$A218,'Inst. by Framework &amp; Suppliers'!$A$2:$A$5720,$B218)</f>
        <v>3868.75</v>
      </c>
      <c r="E218" s="507">
        <f>SUMIFS('Inst. by Framework &amp; Suppliers'!F$2:F$5720,'Inst. by Framework &amp; Suppliers'!$C$2:$C$5720,'Institution by Supplier Totals'!$A$2:$A$5067,'Inst. by Framework &amp; Suppliers'!$A$2:$A$5720,'Institution by Supplier Totals'!$B218)</f>
        <v>3636.75</v>
      </c>
      <c r="F218" s="882">
        <f>SUMIFS('Inst. by Framework &amp; Suppliers'!G$2:G$5720,'Inst. by Framework &amp; Suppliers'!$C$2:$C$5720,'Institution by Supplier Totals'!$A$2:$A$5067,'Inst. by Framework &amp; Suppliers'!$A$2:$A$5720,'Institution by Supplier Totals'!$B218)</f>
        <v>5828.32</v>
      </c>
      <c r="G218" s="1444">
        <f>SUMIFS('Inst. by Framework &amp; Suppliers'!H$2:H$5720,'Inst. by Framework &amp; Suppliers'!$C$2:$C$5720,'Institution by Supplier Totals'!$A$2:$A$5067,'Inst. by Framework &amp; Suppliers'!$A$2:$A$5720,'Institution by Supplier Totals'!$B218)</f>
        <v>3828.9300000000003</v>
      </c>
      <c r="H218" s="1445">
        <f>SUMIFS('Inst. by Framework &amp; Suppliers'!I$2:I$5720,'Inst. by Framework &amp; Suppliers'!$C$2:$C$5720,'Institution by Supplier Totals'!$A$2:$A$5067,'Inst. by Framework &amp; Suppliers'!$A$2:$A$5720,'Institution by Supplier Totals'!$B218)</f>
        <v>1887.6299999999999</v>
      </c>
      <c r="I218" s="24">
        <f>SUMIFS('Inst. by Framework &amp; Suppliers'!$J$2:$J$5720,'Inst. by Framework &amp; Suppliers'!$C$2:$C$5720,'Institution by Supplier Totals'!$A$2:$A$5067,'Inst. by Framework &amp; Suppliers'!$A$2:$A$5720,'Institution by Supplier Totals'!$B218)</f>
        <v>0</v>
      </c>
      <c r="J218" s="93">
        <f>SUMIFS('Inst. by Framework &amp; Suppliers'!$K$2:$K$5720,'Inst. by Framework &amp; Suppliers'!$C$2:$C$5720,'Institution by Supplier Totals'!$A$2:$A$5067,'Inst. by Framework &amp; Suppliers'!$A$2:$A$5720,'Institution by Supplier Totals'!$B218)</f>
        <v>0</v>
      </c>
    </row>
    <row r="219" spans="1:10" x14ac:dyDescent="0.2">
      <c r="A219" s="15" t="s">
        <v>102</v>
      </c>
      <c r="B219" s="13" t="s">
        <v>143</v>
      </c>
      <c r="C219" s="506">
        <f>SUMIFS('Inst. by Framework &amp; Suppliers'!$D$2:$D$5720,'Inst. by Framework &amp; Suppliers'!$C$2:$C$5720,$A219,'Inst. by Framework &amp; Suppliers'!$A$2:$A$5720,$B219)</f>
        <v>0</v>
      </c>
      <c r="D219" s="507">
        <f>SUMIFS('Inst. by Framework &amp; Suppliers'!$E$2:$E$5720,'Inst. by Framework &amp; Suppliers'!$C$2:$C$5720,$A219,'Inst. by Framework &amp; Suppliers'!$A$2:$A$5720,$B219)</f>
        <v>0</v>
      </c>
      <c r="E219" s="507">
        <f>SUMIFS('Inst. by Framework &amp; Suppliers'!F$2:F$5720,'Inst. by Framework &amp; Suppliers'!$C$2:$C$5720,'Institution by Supplier Totals'!$A$2:$A$5067,'Inst. by Framework &amp; Suppliers'!$A$2:$A$5720,'Institution by Supplier Totals'!$B219)</f>
        <v>0</v>
      </c>
      <c r="F219" s="882">
        <f>SUMIFS('Inst. by Framework &amp; Suppliers'!G$2:G$5720,'Inst. by Framework &amp; Suppliers'!$C$2:$C$5720,'Institution by Supplier Totals'!$A$2:$A$5067,'Inst. by Framework &amp; Suppliers'!$A$2:$A$5720,'Institution by Supplier Totals'!$B219)</f>
        <v>6488.1100000000006</v>
      </c>
      <c r="G219" s="1444">
        <f>SUMIFS('Inst. by Framework &amp; Suppliers'!H$2:H$5720,'Inst. by Framework &amp; Suppliers'!$C$2:$C$5720,'Institution by Supplier Totals'!$A$2:$A$5067,'Inst. by Framework &amp; Suppliers'!$A$2:$A$5720,'Institution by Supplier Totals'!$B219)</f>
        <v>10878.57</v>
      </c>
      <c r="H219" s="1445">
        <f>SUMIFS('Inst. by Framework &amp; Suppliers'!I$2:I$5720,'Inst. by Framework &amp; Suppliers'!$C$2:$C$5720,'Institution by Supplier Totals'!$A$2:$A$5067,'Inst. by Framework &amp; Suppliers'!$A$2:$A$5720,'Institution by Supplier Totals'!$B219)</f>
        <v>4995.7700000000004</v>
      </c>
      <c r="I219" s="24">
        <f>SUMIFS('Inst. by Framework &amp; Suppliers'!$J$2:$J$5720,'Inst. by Framework &amp; Suppliers'!$C$2:$C$5720,'Institution by Supplier Totals'!$A$2:$A$5067,'Inst. by Framework &amp; Suppliers'!$A$2:$A$5720,'Institution by Supplier Totals'!$B219)</f>
        <v>1828.1299999999999</v>
      </c>
      <c r="J219" s="93">
        <f>SUMIFS('Inst. by Framework &amp; Suppliers'!$K$2:$K$5720,'Inst. by Framework &amp; Suppliers'!$C$2:$C$5720,'Institution by Supplier Totals'!$A$2:$A$5067,'Inst. by Framework &amp; Suppliers'!$A$2:$A$5720,'Institution by Supplier Totals'!$B219)</f>
        <v>2921.75</v>
      </c>
    </row>
    <row r="220" spans="1:10" x14ac:dyDescent="0.2">
      <c r="A220" s="15" t="s">
        <v>102</v>
      </c>
      <c r="B220" s="13" t="s">
        <v>144</v>
      </c>
      <c r="C220" s="506">
        <f>SUMIFS('Inst. by Framework &amp; Suppliers'!$D$2:$D$5720,'Inst. by Framework &amp; Suppliers'!$C$2:$C$5720,$A220,'Inst. by Framework &amp; Suppliers'!$A$2:$A$5720,$B220)</f>
        <v>0</v>
      </c>
      <c r="D220" s="507">
        <f>SUMIFS('Inst. by Framework &amp; Suppliers'!$E$2:$E$5720,'Inst. by Framework &amp; Suppliers'!$C$2:$C$5720,$A220,'Inst. by Framework &amp; Suppliers'!$A$2:$A$5720,$B220)</f>
        <v>6567.6500000000005</v>
      </c>
      <c r="E220" s="507">
        <f>SUMIFS('Inst. by Framework &amp; Suppliers'!F$2:F$5720,'Inst. by Framework &amp; Suppliers'!$C$2:$C$5720,'Institution by Supplier Totals'!$A$2:$A$5067,'Inst. by Framework &amp; Suppliers'!$A$2:$A$5720,'Institution by Supplier Totals'!$B220)</f>
        <v>11631.67</v>
      </c>
      <c r="F220" s="882">
        <f>SUMIFS('Inst. by Framework &amp; Suppliers'!G$2:G$5720,'Inst. by Framework &amp; Suppliers'!$C$2:$C$5720,'Institution by Supplier Totals'!$A$2:$A$5067,'Inst. by Framework &amp; Suppliers'!$A$2:$A$5720,'Institution by Supplier Totals'!$B220)</f>
        <v>22942.77</v>
      </c>
      <c r="G220" s="1444">
        <f>SUMIFS('Inst. by Framework &amp; Suppliers'!H$2:H$5720,'Inst. by Framework &amp; Suppliers'!$C$2:$C$5720,'Institution by Supplier Totals'!$A$2:$A$5067,'Inst. by Framework &amp; Suppliers'!$A$2:$A$5720,'Institution by Supplier Totals'!$B220)</f>
        <v>40370.81</v>
      </c>
      <c r="H220" s="1445">
        <f>SUMIFS('Inst. by Framework &amp; Suppliers'!I$2:I$5720,'Inst. by Framework &amp; Suppliers'!$C$2:$C$5720,'Institution by Supplier Totals'!$A$2:$A$5067,'Inst. by Framework &amp; Suppliers'!$A$2:$A$5720,'Institution by Supplier Totals'!$B220)</f>
        <v>50285.34</v>
      </c>
      <c r="I220" s="24">
        <f>SUMIFS('Inst. by Framework &amp; Suppliers'!$J$2:$J$5720,'Inst. by Framework &amp; Suppliers'!$C$2:$C$5720,'Institution by Supplier Totals'!$A$2:$A$5067,'Inst. by Framework &amp; Suppliers'!$A$2:$A$5720,'Institution by Supplier Totals'!$B220)</f>
        <v>7381.91</v>
      </c>
      <c r="J220" s="93">
        <f>SUMIFS('Inst. by Framework &amp; Suppliers'!$K$2:$K$5720,'Inst. by Framework &amp; Suppliers'!$C$2:$C$5720,'Institution by Supplier Totals'!$A$2:$A$5067,'Inst. by Framework &amp; Suppliers'!$A$2:$A$5720,'Institution by Supplier Totals'!$B220)</f>
        <v>14400.02</v>
      </c>
    </row>
    <row r="221" spans="1:10" x14ac:dyDescent="0.2">
      <c r="A221" s="1402" t="s">
        <v>294</v>
      </c>
      <c r="B221" s="1403" t="s">
        <v>124</v>
      </c>
      <c r="C221" s="506">
        <f>SUMIFS('Inst. by Framework &amp; Suppliers'!$D$2:$D$5720,'Inst. by Framework &amp; Suppliers'!$C$2:$C$5720,$A221,'Inst. by Framework &amp; Suppliers'!$A$2:$A$5720,$B221)</f>
        <v>0</v>
      </c>
      <c r="D221" s="507">
        <f>SUMIFS('Inst. by Framework &amp; Suppliers'!$E$2:$E$5720,'Inst. by Framework &amp; Suppliers'!$C$2:$C$5720,$A221,'Inst. by Framework &amp; Suppliers'!$A$2:$A$5720,$B221)</f>
        <v>0</v>
      </c>
      <c r="E221" s="507">
        <f>SUMIFS('Inst. by Framework &amp; Suppliers'!F$2:F$5720,'Inst. by Framework &amp; Suppliers'!$C$2:$C$5720,'Institution by Supplier Totals'!$A$2:$A$5067,'Inst. by Framework &amp; Suppliers'!$A$2:$A$5720,'Institution by Supplier Totals'!$B221)</f>
        <v>0</v>
      </c>
      <c r="F221" s="882">
        <f>SUMIFS('Inst. by Framework &amp; Suppliers'!G$2:G$5720,'Inst. by Framework &amp; Suppliers'!$C$2:$C$5720,'Institution by Supplier Totals'!$A$2:$A$5067,'Inst. by Framework &amp; Suppliers'!$A$2:$A$5720,'Institution by Supplier Totals'!$B221)</f>
        <v>0</v>
      </c>
      <c r="G221" s="1444">
        <f>SUMIFS('Inst. by Framework &amp; Suppliers'!H$2:H$5720,'Inst. by Framework &amp; Suppliers'!$C$2:$C$5720,'Institution by Supplier Totals'!$A$2:$A$5067,'Inst. by Framework &amp; Suppliers'!$A$2:$A$5720,'Institution by Supplier Totals'!$B221)</f>
        <v>0</v>
      </c>
      <c r="H221" s="1445">
        <f>SUMIFS('Inst. by Framework &amp; Suppliers'!I$2:I$5720,'Inst. by Framework &amp; Suppliers'!$C$2:$C$5720,'Institution by Supplier Totals'!$A$2:$A$5067,'Inst. by Framework &amp; Suppliers'!$A$2:$A$5720,'Institution by Supplier Totals'!$B221)</f>
        <v>1275.51</v>
      </c>
      <c r="I221" s="24">
        <f>SUMIFS('Inst. by Framework &amp; Suppliers'!$J$2:$J$5720,'Inst. by Framework &amp; Suppliers'!$C$2:$C$5720,'Institution by Supplier Totals'!$A$2:$A$5067,'Inst. by Framework &amp; Suppliers'!$A$2:$A$5720,'Institution by Supplier Totals'!$B221)</f>
        <v>0</v>
      </c>
      <c r="J221" s="93">
        <f>SUMIFS('Inst. by Framework &amp; Suppliers'!$K$2:$K$5720,'Inst. by Framework &amp; Suppliers'!$C$2:$C$5720,'Institution by Supplier Totals'!$A$2:$A$5067,'Inst. by Framework &amp; Suppliers'!$A$2:$A$5720,'Institution by Supplier Totals'!$B221)</f>
        <v>798.87999999999988</v>
      </c>
    </row>
    <row r="222" spans="1:10" x14ac:dyDescent="0.2">
      <c r="A222" s="1402" t="s">
        <v>294</v>
      </c>
      <c r="B222" s="1579" t="s">
        <v>308</v>
      </c>
      <c r="C222" s="506">
        <f>SUMIFS('Inst. by Framework &amp; Suppliers'!$D$2:$D$5720,'Inst. by Framework &amp; Suppliers'!$C$2:$C$5720,$A222,'Inst. by Framework &amp; Suppliers'!$A$2:$A$5720,$B222)</f>
        <v>0</v>
      </c>
      <c r="D222" s="507">
        <f>SUMIFS('Inst. by Framework &amp; Suppliers'!$E$2:$E$5720,'Inst. by Framework &amp; Suppliers'!$C$2:$C$5720,$A222,'Inst. by Framework &amp; Suppliers'!$A$2:$A$5720,$B222)</f>
        <v>0</v>
      </c>
      <c r="E222" s="507">
        <f>SUMIFS('Inst. by Framework &amp; Suppliers'!F$2:F$5720,'Inst. by Framework &amp; Suppliers'!$C$2:$C$5720,'Institution by Supplier Totals'!$A$2:$A$5067,'Inst. by Framework &amp; Suppliers'!$A$2:$A$5720,'Institution by Supplier Totals'!$B222)</f>
        <v>0</v>
      </c>
      <c r="F222" s="882">
        <f>SUMIFS('Inst. by Framework &amp; Suppliers'!G$2:G$5720,'Inst. by Framework &amp; Suppliers'!$C$2:$C$5720,'Institution by Supplier Totals'!$A$2:$A$5067,'Inst. by Framework &amp; Suppliers'!$A$2:$A$5720,'Institution by Supplier Totals'!$B222)</f>
        <v>0</v>
      </c>
      <c r="G222" s="1444">
        <f>SUMIFS('Inst. by Framework &amp; Suppliers'!H$2:H$5720,'Inst. by Framework &amp; Suppliers'!$C$2:$C$5720,'Institution by Supplier Totals'!$A$2:$A$5067,'Inst. by Framework &amp; Suppliers'!$A$2:$A$5720,'Institution by Supplier Totals'!$B222)</f>
        <v>0</v>
      </c>
      <c r="H222" s="1445">
        <f>SUMIFS('Inst. by Framework &amp; Suppliers'!I$2:I$5720,'Inst. by Framework &amp; Suppliers'!$C$2:$C$5720,'Institution by Supplier Totals'!$A$2:$A$5067,'Inst. by Framework &amp; Suppliers'!$A$2:$A$5720,'Institution by Supplier Totals'!$B222)</f>
        <v>0</v>
      </c>
      <c r="I222" s="24">
        <f>SUMIFS('Inst. by Framework &amp; Suppliers'!$J$2:$J$5720,'Inst. by Framework &amp; Suppliers'!$C$2:$C$5720,'Institution by Supplier Totals'!$A$2:$A$5067,'Inst. by Framework &amp; Suppliers'!$A$2:$A$5720,'Institution by Supplier Totals'!$B222)</f>
        <v>1178.83</v>
      </c>
      <c r="J222" s="93">
        <f>SUMIFS('Inst. by Framework &amp; Suppliers'!$K$2:$K$5720,'Inst. by Framework &amp; Suppliers'!$C$2:$C$5720,'Institution by Supplier Totals'!$A$2:$A$5067,'Inst. by Framework &amp; Suppliers'!$A$2:$A$5720,'Institution by Supplier Totals'!$B222)</f>
        <v>4126.5599999999995</v>
      </c>
    </row>
    <row r="223" spans="1:10" x14ac:dyDescent="0.2">
      <c r="A223" s="1402" t="s">
        <v>294</v>
      </c>
      <c r="B223" s="1601" t="s">
        <v>125</v>
      </c>
      <c r="C223" s="506">
        <f>SUMIFS('Inst. by Framework &amp; Suppliers'!$D$2:$D$5720,'Inst. by Framework &amp; Suppliers'!$C$2:$C$5720,$A223,'Inst. by Framework &amp; Suppliers'!$A$2:$A$5720,$B223)</f>
        <v>0</v>
      </c>
      <c r="D223" s="507">
        <f>SUMIFS('Inst. by Framework &amp; Suppliers'!$E$2:$E$5720,'Inst. by Framework &amp; Suppliers'!$C$2:$C$5720,$A223,'Inst. by Framework &amp; Suppliers'!$A$2:$A$5720,$B223)</f>
        <v>0</v>
      </c>
      <c r="E223" s="507">
        <f>SUMIFS('Inst. by Framework &amp; Suppliers'!F$2:F$5720,'Inst. by Framework &amp; Suppliers'!$C$2:$C$5720,'Institution by Supplier Totals'!$A$2:$A$5067,'Inst. by Framework &amp; Suppliers'!$A$2:$A$5720,'Institution by Supplier Totals'!$B223)</f>
        <v>0</v>
      </c>
      <c r="F223" s="882">
        <f>SUMIFS('Inst. by Framework &amp; Suppliers'!G$2:G$5720,'Inst. by Framework &amp; Suppliers'!$C$2:$C$5720,'Institution by Supplier Totals'!$A$2:$A$5067,'Inst. by Framework &amp; Suppliers'!$A$2:$A$5720,'Institution by Supplier Totals'!$B223)</f>
        <v>0</v>
      </c>
      <c r="G223" s="1444">
        <f>SUMIFS('Inst. by Framework &amp; Suppliers'!H$2:H$5720,'Inst. by Framework &amp; Suppliers'!$C$2:$C$5720,'Institution by Supplier Totals'!$A$2:$A$5067,'Inst. by Framework &amp; Suppliers'!$A$2:$A$5720,'Institution by Supplier Totals'!$B223)</f>
        <v>0</v>
      </c>
      <c r="H223" s="1445">
        <f>SUMIFS('Inst. by Framework &amp; Suppliers'!I$2:I$5720,'Inst. by Framework &amp; Suppliers'!$C$2:$C$5720,'Institution by Supplier Totals'!$A$2:$A$5067,'Inst. by Framework &amp; Suppliers'!$A$2:$A$5720,'Institution by Supplier Totals'!$B223)</f>
        <v>0</v>
      </c>
      <c r="I223" s="24">
        <f>SUMIFS('Inst. by Framework &amp; Suppliers'!$J$2:$J$5720,'Inst. by Framework &amp; Suppliers'!$C$2:$C$5720,'Institution by Supplier Totals'!$A$2:$A$5067,'Inst. by Framework &amp; Suppliers'!$A$2:$A$5720,'Institution by Supplier Totals'!$B223)</f>
        <v>584.5</v>
      </c>
      <c r="J223" s="93">
        <f>SUMIFS('Inst. by Framework &amp; Suppliers'!$K$2:$K$5720,'Inst. by Framework &amp; Suppliers'!$C$2:$C$5720,'Institution by Supplier Totals'!$A$2:$A$5067,'Inst. by Framework &amp; Suppliers'!$A$2:$A$5720,'Institution by Supplier Totals'!$B223)</f>
        <v>584.5</v>
      </c>
    </row>
    <row r="224" spans="1:10" x14ac:dyDescent="0.2">
      <c r="A224" s="1402" t="s">
        <v>294</v>
      </c>
      <c r="B224" s="1403" t="s">
        <v>160</v>
      </c>
      <c r="C224" s="506">
        <f>SUMIFS('Inst. by Framework &amp; Suppliers'!$D$2:$D$5720,'Inst. by Framework &amp; Suppliers'!$C$2:$C$5720,$A224,'Inst. by Framework &amp; Suppliers'!$A$2:$A$5720,$B224)</f>
        <v>0</v>
      </c>
      <c r="D224" s="507">
        <f>SUMIFS('Inst. by Framework &amp; Suppliers'!$E$2:$E$5720,'Inst. by Framework &amp; Suppliers'!$C$2:$C$5720,$A224,'Inst. by Framework &amp; Suppliers'!$A$2:$A$5720,$B224)</f>
        <v>0</v>
      </c>
      <c r="E224" s="507">
        <f>SUMIFS('Inst. by Framework &amp; Suppliers'!F$2:F$5720,'Inst. by Framework &amp; Suppliers'!$C$2:$C$5720,'Institution by Supplier Totals'!$A$2:$A$5067,'Inst. by Framework &amp; Suppliers'!$A$2:$A$5720,'Institution by Supplier Totals'!$B224)</f>
        <v>0</v>
      </c>
      <c r="F224" s="882">
        <f>SUMIFS('Inst. by Framework &amp; Suppliers'!G$2:G$5720,'Inst. by Framework &amp; Suppliers'!$C$2:$C$5720,'Institution by Supplier Totals'!$A$2:$A$5067,'Inst. by Framework &amp; Suppliers'!$A$2:$A$5720,'Institution by Supplier Totals'!$B224)</f>
        <v>0</v>
      </c>
      <c r="G224" s="1444">
        <f>SUMIFS('Inst. by Framework &amp; Suppliers'!H$2:H$5720,'Inst. by Framework &amp; Suppliers'!$C$2:$C$5720,'Institution by Supplier Totals'!$A$2:$A$5067,'Inst. by Framework &amp; Suppliers'!$A$2:$A$5720,'Institution by Supplier Totals'!$B224)</f>
        <v>0</v>
      </c>
      <c r="H224" s="1445">
        <f>SUMIFS('Inst. by Framework &amp; Suppliers'!I$2:I$5720,'Inst. by Framework &amp; Suppliers'!$C$2:$C$5720,'Institution by Supplier Totals'!$A$2:$A$5067,'Inst. by Framework &amp; Suppliers'!$A$2:$A$5720,'Institution by Supplier Totals'!$B224)</f>
        <v>1691.5700000000002</v>
      </c>
      <c r="I224" s="24">
        <f>SUMIFS('Inst. by Framework &amp; Suppliers'!$J$2:$J$5720,'Inst. by Framework &amp; Suppliers'!$C$2:$C$5720,'Institution by Supplier Totals'!$A$2:$A$5067,'Inst. by Framework &amp; Suppliers'!$A$2:$A$5720,'Institution by Supplier Totals'!$B224)</f>
        <v>129.4</v>
      </c>
      <c r="J224" s="93">
        <f>SUMIFS('Inst. by Framework &amp; Suppliers'!$K$2:$K$5720,'Inst. by Framework &amp; Suppliers'!$C$2:$C$5720,'Institution by Supplier Totals'!$A$2:$A$5067,'Inst. by Framework &amp; Suppliers'!$A$2:$A$5720,'Institution by Supplier Totals'!$B224)</f>
        <v>373.28</v>
      </c>
    </row>
    <row r="225" spans="1:10" x14ac:dyDescent="0.2">
      <c r="A225" s="1402" t="s">
        <v>294</v>
      </c>
      <c r="B225" s="1403" t="s">
        <v>293</v>
      </c>
      <c r="C225" s="506">
        <f>SUMIFS('Inst. by Framework &amp; Suppliers'!$D$2:$D$5720,'Inst. by Framework &amp; Suppliers'!$C$2:$C$5720,$A225,'Inst. by Framework &amp; Suppliers'!$A$2:$A$5720,$B225)</f>
        <v>0</v>
      </c>
      <c r="D225" s="507">
        <f>SUMIFS('Inst. by Framework &amp; Suppliers'!$E$2:$E$5720,'Inst. by Framework &amp; Suppliers'!$C$2:$C$5720,$A225,'Inst. by Framework &amp; Suppliers'!$A$2:$A$5720,$B225)</f>
        <v>0</v>
      </c>
      <c r="E225" s="507">
        <f>SUMIFS('Inst. by Framework &amp; Suppliers'!F$2:F$5720,'Inst. by Framework &amp; Suppliers'!$C$2:$C$5720,'Institution by Supplier Totals'!$A$2:$A$5067,'Inst. by Framework &amp; Suppliers'!$A$2:$A$5720,'Institution by Supplier Totals'!$B225)</f>
        <v>0</v>
      </c>
      <c r="F225" s="882">
        <f>SUMIFS('Inst. by Framework &amp; Suppliers'!G$2:G$5720,'Inst. by Framework &amp; Suppliers'!$C$2:$C$5720,'Institution by Supplier Totals'!$A$2:$A$5067,'Inst. by Framework &amp; Suppliers'!$A$2:$A$5720,'Institution by Supplier Totals'!$B225)</f>
        <v>0</v>
      </c>
      <c r="G225" s="1444">
        <f>SUMIFS('Inst. by Framework &amp; Suppliers'!H$2:H$5720,'Inst. by Framework &amp; Suppliers'!$C$2:$C$5720,'Institution by Supplier Totals'!$A$2:$A$5067,'Inst. by Framework &amp; Suppliers'!$A$2:$A$5720,'Institution by Supplier Totals'!$B225)</f>
        <v>0</v>
      </c>
      <c r="H225" s="1445">
        <f>SUMIFS('Inst. by Framework &amp; Suppliers'!I$2:I$5720,'Inst. by Framework &amp; Suppliers'!$C$2:$C$5720,'Institution by Supplier Totals'!$A$2:$A$5067,'Inst. by Framework &amp; Suppliers'!$A$2:$A$5720,'Institution by Supplier Totals'!$B225)</f>
        <v>10363.599999999999</v>
      </c>
      <c r="I225" s="24">
        <f>SUMIFS('Inst. by Framework &amp; Suppliers'!$J$2:$J$5720,'Inst. by Framework &amp; Suppliers'!$C$2:$C$5720,'Institution by Supplier Totals'!$A$2:$A$5067,'Inst. by Framework &amp; Suppliers'!$A$2:$A$5720,'Institution by Supplier Totals'!$B225)</f>
        <v>6579.64</v>
      </c>
      <c r="J225" s="93">
        <f>SUMIFS('Inst. by Framework &amp; Suppliers'!$K$2:$K$5720,'Inst. by Framework &amp; Suppliers'!$C$2:$C$5720,'Institution by Supplier Totals'!$A$2:$A$5067,'Inst. by Framework &amp; Suppliers'!$A$2:$A$5720,'Institution by Supplier Totals'!$B225)</f>
        <v>13765.25</v>
      </c>
    </row>
    <row r="226" spans="1:10" x14ac:dyDescent="0.2">
      <c r="A226" s="1402" t="s">
        <v>294</v>
      </c>
      <c r="B226" s="1579" t="s">
        <v>129</v>
      </c>
      <c r="C226" s="506">
        <f>SUMIFS('Inst. by Framework &amp; Suppliers'!$D$2:$D$5720,'Inst. by Framework &amp; Suppliers'!$C$2:$C$5720,$A226,'Inst. by Framework &amp; Suppliers'!$A$2:$A$5720,$B226)</f>
        <v>0</v>
      </c>
      <c r="D226" s="507">
        <f>SUMIFS('Inst. by Framework &amp; Suppliers'!$E$2:$E$5720,'Inst. by Framework &amp; Suppliers'!$C$2:$C$5720,$A226,'Inst. by Framework &amp; Suppliers'!$A$2:$A$5720,$B226)</f>
        <v>0</v>
      </c>
      <c r="E226" s="507">
        <f>SUMIFS('Inst. by Framework &amp; Suppliers'!F$2:F$5720,'Inst. by Framework &amp; Suppliers'!$C$2:$C$5720,'Institution by Supplier Totals'!$A$2:$A$5067,'Inst. by Framework &amp; Suppliers'!$A$2:$A$5720,'Institution by Supplier Totals'!$B226)</f>
        <v>0</v>
      </c>
      <c r="F226" s="882">
        <f>SUMIFS('Inst. by Framework &amp; Suppliers'!G$2:G$5720,'Inst. by Framework &amp; Suppliers'!$C$2:$C$5720,'Institution by Supplier Totals'!$A$2:$A$5067,'Inst. by Framework &amp; Suppliers'!$A$2:$A$5720,'Institution by Supplier Totals'!$B226)</f>
        <v>0</v>
      </c>
      <c r="G226" s="1444">
        <f>SUMIFS('Inst. by Framework &amp; Suppliers'!H$2:H$5720,'Inst. by Framework &amp; Suppliers'!$C$2:$C$5720,'Institution by Supplier Totals'!$A$2:$A$5067,'Inst. by Framework &amp; Suppliers'!$A$2:$A$5720,'Institution by Supplier Totals'!$B226)</f>
        <v>0</v>
      </c>
      <c r="H226" s="1445">
        <f>SUMIFS('Inst. by Framework &amp; Suppliers'!I$2:I$5720,'Inst. by Framework &amp; Suppliers'!$C$2:$C$5720,'Institution by Supplier Totals'!$A$2:$A$5067,'Inst. by Framework &amp; Suppliers'!$A$2:$A$5720,'Institution by Supplier Totals'!$B226)</f>
        <v>0</v>
      </c>
      <c r="I226" s="24">
        <f>SUMIFS('Inst. by Framework &amp; Suppliers'!$J$2:$J$5720,'Inst. by Framework &amp; Suppliers'!$C$2:$C$5720,'Institution by Supplier Totals'!$A$2:$A$5067,'Inst. by Framework &amp; Suppliers'!$A$2:$A$5720,'Institution by Supplier Totals'!$B226)</f>
        <v>156.49</v>
      </c>
      <c r="J226" s="93">
        <f>SUMIFS('Inst. by Framework &amp; Suppliers'!$K$2:$K$5720,'Inst. by Framework &amp; Suppliers'!$C$2:$C$5720,'Institution by Supplier Totals'!$A$2:$A$5067,'Inst. by Framework &amp; Suppliers'!$A$2:$A$5720,'Institution by Supplier Totals'!$B226)</f>
        <v>254.32</v>
      </c>
    </row>
    <row r="227" spans="1:10" x14ac:dyDescent="0.2">
      <c r="A227" s="1402" t="s">
        <v>294</v>
      </c>
      <c r="B227" s="1403" t="s">
        <v>162</v>
      </c>
      <c r="C227" s="506">
        <f>SUMIFS('Inst. by Framework &amp; Suppliers'!$D$2:$D$5720,'Inst. by Framework &amp; Suppliers'!$C$2:$C$5720,$A227,'Inst. by Framework &amp; Suppliers'!$A$2:$A$5720,$B227)</f>
        <v>0</v>
      </c>
      <c r="D227" s="507">
        <f>SUMIFS('Inst. by Framework &amp; Suppliers'!$E$2:$E$5720,'Inst. by Framework &amp; Suppliers'!$C$2:$C$5720,$A227,'Inst. by Framework &amp; Suppliers'!$A$2:$A$5720,$B227)</f>
        <v>0</v>
      </c>
      <c r="E227" s="507">
        <f>SUMIFS('Inst. by Framework &amp; Suppliers'!F$2:F$5720,'Inst. by Framework &amp; Suppliers'!$C$2:$C$5720,'Institution by Supplier Totals'!$A$2:$A$5067,'Inst. by Framework &amp; Suppliers'!$A$2:$A$5720,'Institution by Supplier Totals'!$B227)</f>
        <v>0</v>
      </c>
      <c r="F227" s="882">
        <f>SUMIFS('Inst. by Framework &amp; Suppliers'!G$2:G$5720,'Inst. by Framework &amp; Suppliers'!$C$2:$C$5720,'Institution by Supplier Totals'!$A$2:$A$5067,'Inst. by Framework &amp; Suppliers'!$A$2:$A$5720,'Institution by Supplier Totals'!$B227)</f>
        <v>0</v>
      </c>
      <c r="G227" s="1444">
        <f>SUMIFS('Inst. by Framework &amp; Suppliers'!H$2:H$5720,'Inst. by Framework &amp; Suppliers'!$C$2:$C$5720,'Institution by Supplier Totals'!$A$2:$A$5067,'Inst. by Framework &amp; Suppliers'!$A$2:$A$5720,'Institution by Supplier Totals'!$B227)</f>
        <v>0</v>
      </c>
      <c r="H227" s="1445">
        <f>SUMIFS('Inst. by Framework &amp; Suppliers'!I$2:I$5720,'Inst. by Framework &amp; Suppliers'!$C$2:$C$5720,'Institution by Supplier Totals'!$A$2:$A$5067,'Inst. by Framework &amp; Suppliers'!$A$2:$A$5720,'Institution by Supplier Totals'!$B227)</f>
        <v>7631.7699999999995</v>
      </c>
      <c r="I227" s="24">
        <f>SUMIFS('Inst. by Framework &amp; Suppliers'!$J$2:$J$5720,'Inst. by Framework &amp; Suppliers'!$C$2:$C$5720,'Institution by Supplier Totals'!$A$2:$A$5067,'Inst. by Framework &amp; Suppliers'!$A$2:$A$5720,'Institution by Supplier Totals'!$B227)</f>
        <v>2446.6999999999998</v>
      </c>
      <c r="J227" s="93">
        <f>SUMIFS('Inst. by Framework &amp; Suppliers'!$K$2:$K$5720,'Inst. by Framework &amp; Suppliers'!$C$2:$C$5720,'Institution by Supplier Totals'!$A$2:$A$5067,'Inst. by Framework &amp; Suppliers'!$A$2:$A$5720,'Institution by Supplier Totals'!$B227)</f>
        <v>6205.57</v>
      </c>
    </row>
    <row r="228" spans="1:10" x14ac:dyDescent="0.2">
      <c r="A228" s="1402" t="s">
        <v>294</v>
      </c>
      <c r="B228" s="1403" t="s">
        <v>174</v>
      </c>
      <c r="C228" s="506">
        <f>SUMIFS('Inst. by Framework &amp; Suppliers'!$D$2:$D$5720,'Inst. by Framework &amp; Suppliers'!$C$2:$C$5720,$A228,'Inst. by Framework &amp; Suppliers'!$A$2:$A$5720,$B228)</f>
        <v>0</v>
      </c>
      <c r="D228" s="507">
        <f>SUMIFS('Inst. by Framework &amp; Suppliers'!$E$2:$E$5720,'Inst. by Framework &amp; Suppliers'!$C$2:$C$5720,$A228,'Inst. by Framework &amp; Suppliers'!$A$2:$A$5720,$B228)</f>
        <v>0</v>
      </c>
      <c r="E228" s="507">
        <f>SUMIFS('Inst. by Framework &amp; Suppliers'!F$2:F$5720,'Inst. by Framework &amp; Suppliers'!$C$2:$C$5720,'Institution by Supplier Totals'!$A$2:$A$5067,'Inst. by Framework &amp; Suppliers'!$A$2:$A$5720,'Institution by Supplier Totals'!$B228)</f>
        <v>0</v>
      </c>
      <c r="F228" s="882">
        <f>SUMIFS('Inst. by Framework &amp; Suppliers'!G$2:G$5720,'Inst. by Framework &amp; Suppliers'!$C$2:$C$5720,'Institution by Supplier Totals'!$A$2:$A$5067,'Inst. by Framework &amp; Suppliers'!$A$2:$A$5720,'Institution by Supplier Totals'!$B228)</f>
        <v>0</v>
      </c>
      <c r="G228" s="1444">
        <f>SUMIFS('Inst. by Framework &amp; Suppliers'!H$2:H$5720,'Inst. by Framework &amp; Suppliers'!$C$2:$C$5720,'Institution by Supplier Totals'!$A$2:$A$5067,'Inst. by Framework &amp; Suppliers'!$A$2:$A$5720,'Institution by Supplier Totals'!$B228)</f>
        <v>0</v>
      </c>
      <c r="H228" s="1445">
        <f>SUMIFS('Inst. by Framework &amp; Suppliers'!I$2:I$5720,'Inst. by Framework &amp; Suppliers'!$C$2:$C$5720,'Institution by Supplier Totals'!$A$2:$A$5067,'Inst. by Framework &amp; Suppliers'!$A$2:$A$5720,'Institution by Supplier Totals'!$B228)</f>
        <v>0</v>
      </c>
      <c r="I228" s="24">
        <f>SUMIFS('Inst. by Framework &amp; Suppliers'!$J$2:$J$5720,'Inst. by Framework &amp; Suppliers'!$C$2:$C$5720,'Institution by Supplier Totals'!$A$2:$A$5067,'Inst. by Framework &amp; Suppliers'!$A$2:$A$5720,'Institution by Supplier Totals'!$B228)</f>
        <v>876.92000000000007</v>
      </c>
      <c r="J228" s="93">
        <f>SUMIFS('Inst. by Framework &amp; Suppliers'!$K$2:$K$5720,'Inst. by Framework &amp; Suppliers'!$C$2:$C$5720,'Institution by Supplier Totals'!$A$2:$A$5067,'Inst. by Framework &amp; Suppliers'!$A$2:$A$5720,'Institution by Supplier Totals'!$B228)</f>
        <v>1242.3200000000002</v>
      </c>
    </row>
    <row r="229" spans="1:10" x14ac:dyDescent="0.2">
      <c r="A229" s="1402" t="s">
        <v>294</v>
      </c>
      <c r="B229" s="1403" t="s">
        <v>132</v>
      </c>
      <c r="C229" s="506">
        <f>SUMIFS('Inst. by Framework &amp; Suppliers'!$D$2:$D$5720,'Inst. by Framework &amp; Suppliers'!$C$2:$C$5720,$A229,'Inst. by Framework &amp; Suppliers'!$A$2:$A$5720,$B229)</f>
        <v>0</v>
      </c>
      <c r="D229" s="507">
        <f>SUMIFS('Inst. by Framework &amp; Suppliers'!$E$2:$E$5720,'Inst. by Framework &amp; Suppliers'!$C$2:$C$5720,$A229,'Inst. by Framework &amp; Suppliers'!$A$2:$A$5720,$B229)</f>
        <v>0</v>
      </c>
      <c r="E229" s="507">
        <f>SUMIFS('Inst. by Framework &amp; Suppliers'!F$2:F$5720,'Inst. by Framework &amp; Suppliers'!$C$2:$C$5720,'Institution by Supplier Totals'!$A$2:$A$5067,'Inst. by Framework &amp; Suppliers'!$A$2:$A$5720,'Institution by Supplier Totals'!$B229)</f>
        <v>0</v>
      </c>
      <c r="F229" s="882">
        <f>SUMIFS('Inst. by Framework &amp; Suppliers'!G$2:G$5720,'Inst. by Framework &amp; Suppliers'!$C$2:$C$5720,'Institution by Supplier Totals'!$A$2:$A$5067,'Inst. by Framework &amp; Suppliers'!$A$2:$A$5720,'Institution by Supplier Totals'!$B229)</f>
        <v>0</v>
      </c>
      <c r="G229" s="1444">
        <f>SUMIFS('Inst. by Framework &amp; Suppliers'!H$2:H$5720,'Inst. by Framework &amp; Suppliers'!$C$2:$C$5720,'Institution by Supplier Totals'!$A$2:$A$5067,'Inst. by Framework &amp; Suppliers'!$A$2:$A$5720,'Institution by Supplier Totals'!$B229)</f>
        <v>0</v>
      </c>
      <c r="H229" s="1445">
        <f>SUMIFS('Inst. by Framework &amp; Suppliers'!I$2:I$5720,'Inst. by Framework &amp; Suppliers'!$C$2:$C$5720,'Institution by Supplier Totals'!$A$2:$A$5067,'Inst. by Framework &amp; Suppliers'!$A$2:$A$5720,'Institution by Supplier Totals'!$B229)</f>
        <v>2419.1600000000003</v>
      </c>
      <c r="I229" s="24">
        <f>SUMIFS('Inst. by Framework &amp; Suppliers'!$J$2:$J$5720,'Inst. by Framework &amp; Suppliers'!$C$2:$C$5720,'Institution by Supplier Totals'!$A$2:$A$5067,'Inst. by Framework &amp; Suppliers'!$A$2:$A$5720,'Institution by Supplier Totals'!$B229)</f>
        <v>2105.85</v>
      </c>
      <c r="J229" s="93">
        <f>SUMIFS('Inst. by Framework &amp; Suppliers'!$K$2:$K$5720,'Inst. by Framework &amp; Suppliers'!$C$2:$C$5720,'Institution by Supplier Totals'!$A$2:$A$5067,'Inst. by Framework &amp; Suppliers'!$A$2:$A$5720,'Institution by Supplier Totals'!$B229)</f>
        <v>3798.81</v>
      </c>
    </row>
    <row r="230" spans="1:10" x14ac:dyDescent="0.2">
      <c r="A230" s="1402" t="s">
        <v>294</v>
      </c>
      <c r="B230" s="1403" t="s">
        <v>135</v>
      </c>
      <c r="C230" s="506">
        <f>SUMIFS('Inst. by Framework &amp; Suppliers'!$D$2:$D$5720,'Inst. by Framework &amp; Suppliers'!$C$2:$C$5720,$A230,'Inst. by Framework &amp; Suppliers'!$A$2:$A$5720,$B230)</f>
        <v>0</v>
      </c>
      <c r="D230" s="507">
        <f>SUMIFS('Inst. by Framework &amp; Suppliers'!$E$2:$E$5720,'Inst. by Framework &amp; Suppliers'!$C$2:$C$5720,$A230,'Inst. by Framework &amp; Suppliers'!$A$2:$A$5720,$B230)</f>
        <v>0</v>
      </c>
      <c r="E230" s="507">
        <f>SUMIFS('Inst. by Framework &amp; Suppliers'!F$2:F$5720,'Inst. by Framework &amp; Suppliers'!$C$2:$C$5720,'Institution by Supplier Totals'!$A$2:$A$5067,'Inst. by Framework &amp; Suppliers'!$A$2:$A$5720,'Institution by Supplier Totals'!$B230)</f>
        <v>0</v>
      </c>
      <c r="F230" s="882">
        <f>SUMIFS('Inst. by Framework &amp; Suppliers'!G$2:G$5720,'Inst. by Framework &amp; Suppliers'!$C$2:$C$5720,'Institution by Supplier Totals'!$A$2:$A$5067,'Inst. by Framework &amp; Suppliers'!$A$2:$A$5720,'Institution by Supplier Totals'!$B230)</f>
        <v>0</v>
      </c>
      <c r="G230" s="1444">
        <f>SUMIFS('Inst. by Framework &amp; Suppliers'!H$2:H$5720,'Inst. by Framework &amp; Suppliers'!$C$2:$C$5720,'Institution by Supplier Totals'!$A$2:$A$5067,'Inst. by Framework &amp; Suppliers'!$A$2:$A$5720,'Institution by Supplier Totals'!$B230)</f>
        <v>0</v>
      </c>
      <c r="H230" s="1445">
        <f>SUMIFS('Inst. by Framework &amp; Suppliers'!I$2:I$5720,'Inst. by Framework &amp; Suppliers'!$C$2:$C$5720,'Institution by Supplier Totals'!$A$2:$A$5067,'Inst. by Framework &amp; Suppliers'!$A$2:$A$5720,'Institution by Supplier Totals'!$B230)</f>
        <v>3172.4199999999996</v>
      </c>
      <c r="I230" s="24">
        <f>SUMIFS('Inst. by Framework &amp; Suppliers'!$J$2:$J$5720,'Inst. by Framework &amp; Suppliers'!$C$2:$C$5720,'Institution by Supplier Totals'!$A$2:$A$5067,'Inst. by Framework &amp; Suppliers'!$A$2:$A$5720,'Institution by Supplier Totals'!$B230)</f>
        <v>1607.97</v>
      </c>
      <c r="J230" s="93">
        <f>SUMIFS('Inst. by Framework &amp; Suppliers'!$K$2:$K$5720,'Inst. by Framework &amp; Suppliers'!$C$2:$C$5720,'Institution by Supplier Totals'!$A$2:$A$5067,'Inst. by Framework &amp; Suppliers'!$A$2:$A$5720,'Institution by Supplier Totals'!$B230)</f>
        <v>2538.61</v>
      </c>
    </row>
    <row r="231" spans="1:10" x14ac:dyDescent="0.2">
      <c r="A231" s="1402" t="s">
        <v>294</v>
      </c>
      <c r="B231" s="1403" t="s">
        <v>139</v>
      </c>
      <c r="C231" s="506">
        <f>SUMIFS('Inst. by Framework &amp; Suppliers'!$D$2:$D$5720,'Inst. by Framework &amp; Suppliers'!$C$2:$C$5720,$A231,'Inst. by Framework &amp; Suppliers'!$A$2:$A$5720,$B231)</f>
        <v>0</v>
      </c>
      <c r="D231" s="507">
        <f>SUMIFS('Inst. by Framework &amp; Suppliers'!$E$2:$E$5720,'Inst. by Framework &amp; Suppliers'!$C$2:$C$5720,$A231,'Inst. by Framework &amp; Suppliers'!$A$2:$A$5720,$B231)</f>
        <v>0</v>
      </c>
      <c r="E231" s="507">
        <f>SUMIFS('Inst. by Framework &amp; Suppliers'!F$2:F$5720,'Inst. by Framework &amp; Suppliers'!$C$2:$C$5720,'Institution by Supplier Totals'!$A$2:$A$5067,'Inst. by Framework &amp; Suppliers'!$A$2:$A$5720,'Institution by Supplier Totals'!$B231)</f>
        <v>0</v>
      </c>
      <c r="F231" s="882">
        <f>SUMIFS('Inst. by Framework &amp; Suppliers'!G$2:G$5720,'Inst. by Framework &amp; Suppliers'!$C$2:$C$5720,'Institution by Supplier Totals'!$A$2:$A$5067,'Inst. by Framework &amp; Suppliers'!$A$2:$A$5720,'Institution by Supplier Totals'!$B231)</f>
        <v>0</v>
      </c>
      <c r="G231" s="1444">
        <f>SUMIFS('Inst. by Framework &amp; Suppliers'!H$2:H$5720,'Inst. by Framework &amp; Suppliers'!$C$2:$C$5720,'Institution by Supplier Totals'!$A$2:$A$5067,'Inst. by Framework &amp; Suppliers'!$A$2:$A$5720,'Institution by Supplier Totals'!$B231)</f>
        <v>0</v>
      </c>
      <c r="H231" s="1445">
        <f>SUMIFS('Inst. by Framework &amp; Suppliers'!I$2:I$5720,'Inst. by Framework &amp; Suppliers'!$C$2:$C$5720,'Institution by Supplier Totals'!$A$2:$A$5067,'Inst. by Framework &amp; Suppliers'!$A$2:$A$5720,'Institution by Supplier Totals'!$B231)</f>
        <v>3359.08</v>
      </c>
      <c r="I231" s="24">
        <f>SUMIFS('Inst. by Framework &amp; Suppliers'!$J$2:$J$5720,'Inst. by Framework &amp; Suppliers'!$C$2:$C$5720,'Institution by Supplier Totals'!$A$2:$A$5067,'Inst. by Framework &amp; Suppliers'!$A$2:$A$5720,'Institution by Supplier Totals'!$B231)</f>
        <v>2482.0500000000002</v>
      </c>
      <c r="J231" s="93">
        <f>SUMIFS('Inst. by Framework &amp; Suppliers'!$K$2:$K$5720,'Inst. by Framework &amp; Suppliers'!$C$2:$C$5720,'Institution by Supplier Totals'!$A$2:$A$5067,'Inst. by Framework &amp; Suppliers'!$A$2:$A$5720,'Institution by Supplier Totals'!$B231)</f>
        <v>3625.84</v>
      </c>
    </row>
    <row r="232" spans="1:10" x14ac:dyDescent="0.2">
      <c r="A232" s="1402" t="s">
        <v>294</v>
      </c>
      <c r="B232" s="1403" t="s">
        <v>143</v>
      </c>
      <c r="C232" s="506">
        <f>SUMIFS('Inst. by Framework &amp; Suppliers'!$D$2:$D$5720,'Inst. by Framework &amp; Suppliers'!$C$2:$C$5720,$A232,'Inst. by Framework &amp; Suppliers'!$A$2:$A$5720,$B232)</f>
        <v>0</v>
      </c>
      <c r="D232" s="507">
        <f>SUMIFS('Inst. by Framework &amp; Suppliers'!$E$2:$E$5720,'Inst. by Framework &amp; Suppliers'!$C$2:$C$5720,$A232,'Inst. by Framework &amp; Suppliers'!$A$2:$A$5720,$B232)</f>
        <v>0</v>
      </c>
      <c r="E232" s="507">
        <f>SUMIFS('Inst. by Framework &amp; Suppliers'!F$2:F$5720,'Inst. by Framework &amp; Suppliers'!$C$2:$C$5720,'Institution by Supplier Totals'!$A$2:$A$5067,'Inst. by Framework &amp; Suppliers'!$A$2:$A$5720,'Institution by Supplier Totals'!$B232)</f>
        <v>0</v>
      </c>
      <c r="F232" s="882">
        <f>SUMIFS('Inst. by Framework &amp; Suppliers'!G$2:G$5720,'Inst. by Framework &amp; Suppliers'!$C$2:$C$5720,'Institution by Supplier Totals'!$A$2:$A$5067,'Inst. by Framework &amp; Suppliers'!$A$2:$A$5720,'Institution by Supplier Totals'!$B232)</f>
        <v>0</v>
      </c>
      <c r="G232" s="1444">
        <f>SUMIFS('Inst. by Framework &amp; Suppliers'!H$2:H$5720,'Inst. by Framework &amp; Suppliers'!$C$2:$C$5720,'Institution by Supplier Totals'!$A$2:$A$5067,'Inst. by Framework &amp; Suppliers'!$A$2:$A$5720,'Institution by Supplier Totals'!$B232)</f>
        <v>0</v>
      </c>
      <c r="H232" s="1445">
        <f>SUMIFS('Inst. by Framework &amp; Suppliers'!I$2:I$5720,'Inst. by Framework &amp; Suppliers'!$C$2:$C$5720,'Institution by Supplier Totals'!$A$2:$A$5067,'Inst. by Framework &amp; Suppliers'!$A$2:$A$5720,'Institution by Supplier Totals'!$B232)</f>
        <v>2879.04</v>
      </c>
      <c r="I232" s="24">
        <f>SUMIFS('Inst. by Framework &amp; Suppliers'!$J$2:$J$5720,'Inst. by Framework &amp; Suppliers'!$C$2:$C$5720,'Institution by Supplier Totals'!$A$2:$A$5067,'Inst. by Framework &amp; Suppliers'!$A$2:$A$5720,'Institution by Supplier Totals'!$B232)</f>
        <v>6045.25</v>
      </c>
      <c r="J232" s="93">
        <f>SUMIFS('Inst. by Framework &amp; Suppliers'!$K$2:$K$5720,'Inst. by Framework &amp; Suppliers'!$C$2:$C$5720,'Institution by Supplier Totals'!$A$2:$A$5067,'Inst. by Framework &amp; Suppliers'!$A$2:$A$5720,'Institution by Supplier Totals'!$B232)</f>
        <v>7174.02</v>
      </c>
    </row>
    <row r="233" spans="1:10" x14ac:dyDescent="0.2">
      <c r="A233" s="1402" t="s">
        <v>294</v>
      </c>
      <c r="B233" s="1403" t="s">
        <v>144</v>
      </c>
      <c r="C233" s="506">
        <f>SUMIFS('Inst. by Framework &amp; Suppliers'!$D$2:$D$5720,'Inst. by Framework &amp; Suppliers'!$C$2:$C$5720,$A233,'Inst. by Framework &amp; Suppliers'!$A$2:$A$5720,$B233)</f>
        <v>0</v>
      </c>
      <c r="D233" s="507">
        <f>SUMIFS('Inst. by Framework &amp; Suppliers'!$E$2:$E$5720,'Inst. by Framework &amp; Suppliers'!$C$2:$C$5720,$A233,'Inst. by Framework &amp; Suppliers'!$A$2:$A$5720,$B233)</f>
        <v>0</v>
      </c>
      <c r="E233" s="507">
        <f>SUMIFS('Inst. by Framework &amp; Suppliers'!F$2:F$5720,'Inst. by Framework &amp; Suppliers'!$C$2:$C$5720,'Institution by Supplier Totals'!$A$2:$A$5067,'Inst. by Framework &amp; Suppliers'!$A$2:$A$5720,'Institution by Supplier Totals'!$B233)</f>
        <v>0</v>
      </c>
      <c r="F233" s="882">
        <f>SUMIFS('Inst. by Framework &amp; Suppliers'!G$2:G$5720,'Inst. by Framework &amp; Suppliers'!$C$2:$C$5720,'Institution by Supplier Totals'!$A$2:$A$5067,'Inst. by Framework &amp; Suppliers'!$A$2:$A$5720,'Institution by Supplier Totals'!$B233)</f>
        <v>0</v>
      </c>
      <c r="G233" s="1444">
        <f>SUMIFS('Inst. by Framework &amp; Suppliers'!H$2:H$5720,'Inst. by Framework &amp; Suppliers'!$C$2:$C$5720,'Institution by Supplier Totals'!$A$2:$A$5067,'Inst. by Framework &amp; Suppliers'!$A$2:$A$5720,'Institution by Supplier Totals'!$B233)</f>
        <v>0</v>
      </c>
      <c r="H233" s="1445">
        <f>SUMIFS('Inst. by Framework &amp; Suppliers'!I$2:I$5720,'Inst. by Framework &amp; Suppliers'!$C$2:$C$5720,'Institution by Supplier Totals'!$A$2:$A$5067,'Inst. by Framework &amp; Suppliers'!$A$2:$A$5720,'Institution by Supplier Totals'!$B233)</f>
        <v>1530.3700000000001</v>
      </c>
      <c r="I233" s="24">
        <f>SUMIFS('Inst. by Framework &amp; Suppliers'!$J$2:$J$5720,'Inst. by Framework &amp; Suppliers'!$C$2:$C$5720,'Institution by Supplier Totals'!$A$2:$A$5067,'Inst. by Framework &amp; Suppliers'!$A$2:$A$5720,'Institution by Supplier Totals'!$B233)</f>
        <v>0</v>
      </c>
      <c r="J233" s="93">
        <f>SUMIFS('Inst. by Framework &amp; Suppliers'!$K$2:$K$5720,'Inst. by Framework &amp; Suppliers'!$C$2:$C$5720,'Institution by Supplier Totals'!$A$2:$A$5067,'Inst. by Framework &amp; Suppliers'!$A$2:$A$5720,'Institution by Supplier Totals'!$B233)</f>
        <v>121.97</v>
      </c>
    </row>
    <row r="234" spans="1:10" x14ac:dyDescent="0.2">
      <c r="A234" s="1402" t="s">
        <v>294</v>
      </c>
      <c r="B234" s="13" t="s">
        <v>146</v>
      </c>
      <c r="C234" s="506">
        <f>SUMIFS('Inst. by Framework &amp; Suppliers'!$D$2:$D$5720,'Inst. by Framework &amp; Suppliers'!$C$2:$C$5720,$A234,'Inst. by Framework &amp; Suppliers'!$A$2:$A$5720,$B234)</f>
        <v>0</v>
      </c>
      <c r="D234" s="507">
        <f>SUMIFS('Inst. by Framework &amp; Suppliers'!$E$2:$E$5720,'Inst. by Framework &amp; Suppliers'!$C$2:$C$5720,$A234,'Inst. by Framework &amp; Suppliers'!$A$2:$A$5720,$B234)</f>
        <v>0</v>
      </c>
      <c r="E234" s="507">
        <f>SUMIFS('Inst. by Framework &amp; Suppliers'!F$2:F$5720,'Inst. by Framework &amp; Suppliers'!$C$2:$C$5720,'Institution by Supplier Totals'!$A$2:$A$5067,'Inst. by Framework &amp; Suppliers'!$A$2:$A$5720,'Institution by Supplier Totals'!$B234)</f>
        <v>0</v>
      </c>
      <c r="F234" s="882">
        <f>SUMIFS('Inst. by Framework &amp; Suppliers'!G$2:G$5720,'Inst. by Framework &amp; Suppliers'!$C$2:$C$5720,'Institution by Supplier Totals'!$A$2:$A$5067,'Inst. by Framework &amp; Suppliers'!$A$2:$A$5720,'Institution by Supplier Totals'!$B234)</f>
        <v>0</v>
      </c>
      <c r="G234" s="1444">
        <f>SUMIFS('Inst. by Framework &amp; Suppliers'!H$2:H$5720,'Inst. by Framework &amp; Suppliers'!$C$2:$C$5720,'Institution by Supplier Totals'!$A$2:$A$5067,'Inst. by Framework &amp; Suppliers'!$A$2:$A$5720,'Institution by Supplier Totals'!$B234)</f>
        <v>0</v>
      </c>
      <c r="H234" s="1445">
        <f>SUMIFS('Inst. by Framework &amp; Suppliers'!I$2:I$5720,'Inst. by Framework &amp; Suppliers'!$C$2:$C$5720,'Institution by Supplier Totals'!$A$2:$A$5067,'Inst. by Framework &amp; Suppliers'!$A$2:$A$5720,'Institution by Supplier Totals'!$B234)</f>
        <v>0</v>
      </c>
      <c r="I234" s="24">
        <f>SUMIFS('Inst. by Framework &amp; Suppliers'!$J$2:$J$5720,'Inst. by Framework &amp; Suppliers'!$C$2:$C$5720,'Institution by Supplier Totals'!$A$2:$A$5067,'Inst. by Framework &amp; Suppliers'!$A$2:$A$5720,'Institution by Supplier Totals'!$B234)</f>
        <v>164</v>
      </c>
      <c r="J234" s="93">
        <f>SUMIFS('Inst. by Framework &amp; Suppliers'!$K$2:$K$5720,'Inst. by Framework &amp; Suppliers'!$C$2:$C$5720,'Institution by Supplier Totals'!$A$2:$A$5067,'Inst. by Framework &amp; Suppliers'!$A$2:$A$5720,'Institution by Supplier Totals'!$B234)</f>
        <v>164</v>
      </c>
    </row>
    <row r="235" spans="1:10" x14ac:dyDescent="0.2">
      <c r="A235" s="1402" t="s">
        <v>294</v>
      </c>
      <c r="B235" s="1403" t="s">
        <v>186</v>
      </c>
      <c r="C235" s="506">
        <f>SUMIFS('Inst. by Framework &amp; Suppliers'!$D$2:$D$5720,'Inst. by Framework &amp; Suppliers'!$C$2:$C$5720,$A235,'Inst. by Framework &amp; Suppliers'!$A$2:$A$5720,$B235)</f>
        <v>0</v>
      </c>
      <c r="D235" s="507">
        <f>SUMIFS('Inst. by Framework &amp; Suppliers'!$E$2:$E$5720,'Inst. by Framework &amp; Suppliers'!$C$2:$C$5720,$A235,'Inst. by Framework &amp; Suppliers'!$A$2:$A$5720,$B235)</f>
        <v>0</v>
      </c>
      <c r="E235" s="507">
        <f>SUMIFS('Inst. by Framework &amp; Suppliers'!F$2:F$5720,'Inst. by Framework &amp; Suppliers'!$C$2:$C$5720,'Institution by Supplier Totals'!$A$2:$A$5067,'Inst. by Framework &amp; Suppliers'!$A$2:$A$5720,'Institution by Supplier Totals'!$B235)</f>
        <v>0</v>
      </c>
      <c r="F235" s="882">
        <f>SUMIFS('Inst. by Framework &amp; Suppliers'!G$2:G$5720,'Inst. by Framework &amp; Suppliers'!$C$2:$C$5720,'Institution by Supplier Totals'!$A$2:$A$5067,'Inst. by Framework &amp; Suppliers'!$A$2:$A$5720,'Institution by Supplier Totals'!$B235)</f>
        <v>0</v>
      </c>
      <c r="G235" s="1444">
        <f>SUMIFS('Inst. by Framework &amp; Suppliers'!H$2:H$5720,'Inst. by Framework &amp; Suppliers'!$C$2:$C$5720,'Institution by Supplier Totals'!$A$2:$A$5067,'Inst. by Framework &amp; Suppliers'!$A$2:$A$5720,'Institution by Supplier Totals'!$B235)</f>
        <v>0</v>
      </c>
      <c r="H235" s="1445">
        <f>SUMIFS('Inst. by Framework &amp; Suppliers'!I$2:I$5720,'Inst. by Framework &amp; Suppliers'!$C$2:$C$5720,'Institution by Supplier Totals'!$A$2:$A$5067,'Inst. by Framework &amp; Suppliers'!$A$2:$A$5720,'Institution by Supplier Totals'!$B235)</f>
        <v>236.71</v>
      </c>
      <c r="I235" s="24">
        <f>SUMIFS('Inst. by Framework &amp; Suppliers'!$J$2:$J$5720,'Inst. by Framework &amp; Suppliers'!$C$2:$C$5720,'Institution by Supplier Totals'!$A$2:$A$5067,'Inst. by Framework &amp; Suppliers'!$A$2:$A$5720,'Institution by Supplier Totals'!$B235)</f>
        <v>68</v>
      </c>
      <c r="J235" s="93">
        <f>SUMIFS('Inst. by Framework &amp; Suppliers'!$K$2:$K$5720,'Inst. by Framework &amp; Suppliers'!$C$2:$C$5720,'Institution by Supplier Totals'!$A$2:$A$5067,'Inst. by Framework &amp; Suppliers'!$A$2:$A$5720,'Institution by Supplier Totals'!$B235)</f>
        <v>274.14999999999998</v>
      </c>
    </row>
    <row r="236" spans="1:10" x14ac:dyDescent="0.2">
      <c r="A236" s="15" t="s">
        <v>115</v>
      </c>
      <c r="B236" s="13" t="s">
        <v>186</v>
      </c>
      <c r="C236" s="506">
        <f>SUMIFS('Inst. by Framework &amp; Suppliers'!$D$2:$D$5720,'Inst. by Framework &amp; Suppliers'!$C$2:$C$5720,$A236,'Inst. by Framework &amp; Suppliers'!$A$2:$A$5720,$B236)</f>
        <v>3842.2000000000003</v>
      </c>
      <c r="D236" s="507">
        <f>SUMIFS('Inst. by Framework &amp; Suppliers'!$E$2:$E$5720,'Inst. by Framework &amp; Suppliers'!$C$2:$C$5720,$A236,'Inst. by Framework &amp; Suppliers'!$A$2:$A$5720,$B236)</f>
        <v>0</v>
      </c>
      <c r="E236" s="507">
        <f>SUMIFS('Inst. by Framework &amp; Suppliers'!F$2:F$5720,'Inst. by Framework &amp; Suppliers'!$C$2:$C$5720,'Institution by Supplier Totals'!$A$2:$A$5067,'Inst. by Framework &amp; Suppliers'!$A$2:$A$5720,'Institution by Supplier Totals'!$B236)</f>
        <v>0</v>
      </c>
      <c r="F236" s="882">
        <f>SUMIFS('Inst. by Framework &amp; Suppliers'!G$2:G$5720,'Inst. by Framework &amp; Suppliers'!$C$2:$C$5720,'Institution by Supplier Totals'!$A$2:$A$5067,'Inst. by Framework &amp; Suppliers'!$A$2:$A$5720,'Institution by Supplier Totals'!$B236)</f>
        <v>0</v>
      </c>
      <c r="G236" s="1444">
        <f>SUMIFS('Inst. by Framework &amp; Suppliers'!H$2:H$5720,'Inst. by Framework &amp; Suppliers'!$C$2:$C$5720,'Institution by Supplier Totals'!$A$2:$A$5067,'Inst. by Framework &amp; Suppliers'!$A$2:$A$5720,'Institution by Supplier Totals'!$B236)</f>
        <v>0</v>
      </c>
      <c r="H236" s="1445">
        <f>SUMIFS('Inst. by Framework &amp; Suppliers'!I$2:I$5720,'Inst. by Framework &amp; Suppliers'!$C$2:$C$5720,'Institution by Supplier Totals'!$A$2:$A$5067,'Inst. by Framework &amp; Suppliers'!$A$2:$A$5720,'Institution by Supplier Totals'!$B236)</f>
        <v>0</v>
      </c>
      <c r="I236" s="24">
        <f>SUMIFS('Inst. by Framework &amp; Suppliers'!$J$2:$J$5720,'Inst. by Framework &amp; Suppliers'!$C$2:$C$5720,'Institution by Supplier Totals'!$A$2:$A$5067,'Inst. by Framework &amp; Suppliers'!$A$2:$A$5720,'Institution by Supplier Totals'!$B236)</f>
        <v>0</v>
      </c>
      <c r="J236" s="93">
        <f>SUMIFS('Inst. by Framework &amp; Suppliers'!$K$2:$K$5720,'Inst. by Framework &amp; Suppliers'!$C$2:$C$5720,'Institution by Supplier Totals'!$A$2:$A$5067,'Inst. by Framework &amp; Suppliers'!$A$2:$A$5720,'Institution by Supplier Totals'!$B236)</f>
        <v>0</v>
      </c>
    </row>
    <row r="237" spans="1:10" x14ac:dyDescent="0.2">
      <c r="A237" s="15" t="s">
        <v>6</v>
      </c>
      <c r="B237" s="13" t="s">
        <v>148</v>
      </c>
      <c r="C237" s="506">
        <f>SUMIFS('Inst. by Framework &amp; Suppliers'!$D$2:$D$5720,'Inst. by Framework &amp; Suppliers'!$C$2:$C$5720,$A237,'Inst. by Framework &amp; Suppliers'!$A$2:$A$5720,$B237)</f>
        <v>17517.150000000001</v>
      </c>
      <c r="D237" s="507">
        <f>SUMIFS('Inst. by Framework &amp; Suppliers'!$E$2:$E$5720,'Inst. by Framework &amp; Suppliers'!$C$2:$C$5720,$A237,'Inst. by Framework &amp; Suppliers'!$A$2:$A$5720,$B237)</f>
        <v>14744.84</v>
      </c>
      <c r="E237" s="507">
        <f>SUMIFS('Inst. by Framework &amp; Suppliers'!F$2:F$5720,'Inst. by Framework &amp; Suppliers'!$C$2:$C$5720,'Institution by Supplier Totals'!$A$2:$A$5067,'Inst. by Framework &amp; Suppliers'!$A$2:$A$5720,'Institution by Supplier Totals'!$B237)</f>
        <v>12156.730000000001</v>
      </c>
      <c r="F237" s="882">
        <f>SUMIFS('Inst. by Framework &amp; Suppliers'!G$2:G$5720,'Inst. by Framework &amp; Suppliers'!$C$2:$C$5720,'Institution by Supplier Totals'!$A$2:$A$5067,'Inst. by Framework &amp; Suppliers'!$A$2:$A$5720,'Institution by Supplier Totals'!$B237)</f>
        <v>15977.099999999999</v>
      </c>
      <c r="G237" s="1444">
        <f>SUMIFS('Inst. by Framework &amp; Suppliers'!H$2:H$5720,'Inst. by Framework &amp; Suppliers'!$C$2:$C$5720,'Institution by Supplier Totals'!$A$2:$A$5067,'Inst. by Framework &amp; Suppliers'!$A$2:$A$5720,'Institution by Supplier Totals'!$B237)</f>
        <v>5867.2599999999993</v>
      </c>
      <c r="H237" s="1445">
        <f>SUMIFS('Inst. by Framework &amp; Suppliers'!I$2:I$5720,'Inst. by Framework &amp; Suppliers'!$C$2:$C$5720,'Institution by Supplier Totals'!$A$2:$A$5067,'Inst. by Framework &amp; Suppliers'!$A$2:$A$5720,'Institution by Supplier Totals'!$B237)</f>
        <v>0</v>
      </c>
      <c r="I237" s="24">
        <f>SUMIFS('Inst. by Framework &amp; Suppliers'!$J$2:$J$5720,'Inst. by Framework &amp; Suppliers'!$C$2:$C$5720,'Institution by Supplier Totals'!$A$2:$A$5067,'Inst. by Framework &amp; Suppliers'!$A$2:$A$5720,'Institution by Supplier Totals'!$B237)</f>
        <v>0</v>
      </c>
      <c r="J237" s="93">
        <f>SUMIFS('Inst. by Framework &amp; Suppliers'!$K$2:$K$5720,'Inst. by Framework &amp; Suppliers'!$C$2:$C$5720,'Institution by Supplier Totals'!$A$2:$A$5067,'Inst. by Framework &amp; Suppliers'!$A$2:$A$5720,'Institution by Supplier Totals'!$B237)</f>
        <v>0</v>
      </c>
    </row>
    <row r="238" spans="1:10" x14ac:dyDescent="0.2">
      <c r="A238" s="15" t="s">
        <v>6</v>
      </c>
      <c r="B238" s="13" t="s">
        <v>143</v>
      </c>
      <c r="C238" s="506">
        <f>SUMIFS('Inst. by Framework &amp; Suppliers'!$D$2:$D$5720,'Inst. by Framework &amp; Suppliers'!$C$2:$C$5720,$A238,'Inst. by Framework &amp; Suppliers'!$A$2:$A$5720,$B238)</f>
        <v>0</v>
      </c>
      <c r="D238" s="507">
        <f>SUMIFS('Inst. by Framework &amp; Suppliers'!$E$2:$E$5720,'Inst. by Framework &amp; Suppliers'!$C$2:$C$5720,$A238,'Inst. by Framework &amp; Suppliers'!$A$2:$A$5720,$B238)</f>
        <v>0</v>
      </c>
      <c r="E238" s="507">
        <f>SUMIFS('Inst. by Framework &amp; Suppliers'!F$2:F$5720,'Inst. by Framework &amp; Suppliers'!$C$2:$C$5720,'Institution by Supplier Totals'!$A$2:$A$5067,'Inst. by Framework &amp; Suppliers'!$A$2:$A$5720,'Institution by Supplier Totals'!$B238)</f>
        <v>0</v>
      </c>
      <c r="F238" s="882">
        <f>SUMIFS('Inst. by Framework &amp; Suppliers'!G$2:G$5720,'Inst. by Framework &amp; Suppliers'!$C$2:$C$5720,'Institution by Supplier Totals'!$A$2:$A$5067,'Inst. by Framework &amp; Suppliers'!$A$2:$A$5720,'Institution by Supplier Totals'!$B238)</f>
        <v>0</v>
      </c>
      <c r="G238" s="1444">
        <f>SUMIFS('Inst. by Framework &amp; Suppliers'!H$2:H$5720,'Inst. by Framework &amp; Suppliers'!$C$2:$C$5720,'Institution by Supplier Totals'!$A$2:$A$5067,'Inst. by Framework &amp; Suppliers'!$A$2:$A$5720,'Institution by Supplier Totals'!$B238)</f>
        <v>52855.94</v>
      </c>
      <c r="H238" s="1445">
        <f>SUMIFS('Inst. by Framework &amp; Suppliers'!I$2:I$5720,'Inst. by Framework &amp; Suppliers'!$C$2:$C$5720,'Institution by Supplier Totals'!$A$2:$A$5067,'Inst. by Framework &amp; Suppliers'!$A$2:$A$5720,'Institution by Supplier Totals'!$B238)</f>
        <v>39758.6</v>
      </c>
      <c r="I238" s="24">
        <f>SUMIFS('Inst. by Framework &amp; Suppliers'!$J$2:$J$5720,'Inst. by Framework &amp; Suppliers'!$C$2:$C$5720,'Institution by Supplier Totals'!$A$2:$A$5067,'Inst. by Framework &amp; Suppliers'!$A$2:$A$5720,'Institution by Supplier Totals'!$B238)</f>
        <v>0</v>
      </c>
      <c r="J238" s="93">
        <f>SUMIFS('Inst. by Framework &amp; Suppliers'!$K$2:$K$5720,'Inst. by Framework &amp; Suppliers'!$C$2:$C$5720,'Institution by Supplier Totals'!$A$2:$A$5067,'Inst. by Framework &amp; Suppliers'!$A$2:$A$5720,'Institution by Supplier Totals'!$B238)</f>
        <v>0</v>
      </c>
    </row>
    <row r="239" spans="1:10" x14ac:dyDescent="0.2">
      <c r="A239" s="15" t="s">
        <v>6</v>
      </c>
      <c r="B239" s="493" t="s">
        <v>144</v>
      </c>
      <c r="C239" s="506">
        <f>SUMIFS('Inst. by Framework &amp; Suppliers'!$D$2:$D$5720,'Inst. by Framework &amp; Suppliers'!$C$2:$C$5720,$A239,'Inst. by Framework &amp; Suppliers'!$A$2:$A$5720,$B239)</f>
        <v>8611.89</v>
      </c>
      <c r="D239" s="507">
        <f>SUMIFS('Inst. by Framework &amp; Suppliers'!$E$2:$E$5720,'Inst. by Framework &amp; Suppliers'!$C$2:$C$5720,$A239,'Inst. by Framework &amp; Suppliers'!$A$2:$A$5720,$B239)</f>
        <v>5166.7700000000004</v>
      </c>
      <c r="E239" s="507">
        <f>SUMIFS('Inst. by Framework &amp; Suppliers'!F$2:F$5720,'Inst. by Framework &amp; Suppliers'!$C$2:$C$5720,'Institution by Supplier Totals'!$A$2:$A$5067,'Inst. by Framework &amp; Suppliers'!$A$2:$A$5720,'Institution by Supplier Totals'!$B239)</f>
        <v>3842.8900000000003</v>
      </c>
      <c r="F239" s="882">
        <f>SUMIFS('Inst. by Framework &amp; Suppliers'!G$2:G$5720,'Inst. by Framework &amp; Suppliers'!$C$2:$C$5720,'Institution by Supplier Totals'!$A$2:$A$5067,'Inst. by Framework &amp; Suppliers'!$A$2:$A$5720,'Institution by Supplier Totals'!$B239)</f>
        <v>3140.94</v>
      </c>
      <c r="G239" s="1444">
        <f>SUMIFS('Inst. by Framework &amp; Suppliers'!H$2:H$5720,'Inst. by Framework &amp; Suppliers'!$C$2:$C$5720,'Institution by Supplier Totals'!$A$2:$A$5067,'Inst. by Framework &amp; Suppliers'!$A$2:$A$5720,'Institution by Supplier Totals'!$B239)</f>
        <v>0</v>
      </c>
      <c r="H239" s="1445">
        <f>SUMIFS('Inst. by Framework &amp; Suppliers'!I$2:I$5720,'Inst. by Framework &amp; Suppliers'!$C$2:$C$5720,'Institution by Supplier Totals'!$A$2:$A$5067,'Inst. by Framework &amp; Suppliers'!$A$2:$A$5720,'Institution by Supplier Totals'!$B239)</f>
        <v>0</v>
      </c>
      <c r="I239" s="24">
        <f>SUMIFS('Inst. by Framework &amp; Suppliers'!$J$2:$J$5720,'Inst. by Framework &amp; Suppliers'!$C$2:$C$5720,'Institution by Supplier Totals'!$A$2:$A$5067,'Inst. by Framework &amp; Suppliers'!$A$2:$A$5720,'Institution by Supplier Totals'!$B239)</f>
        <v>0</v>
      </c>
      <c r="J239" s="93">
        <f>SUMIFS('Inst. by Framework &amp; Suppliers'!$K$2:$K$5720,'Inst. by Framework &amp; Suppliers'!$C$2:$C$5720,'Institution by Supplier Totals'!$A$2:$A$5067,'Inst. by Framework &amp; Suppliers'!$A$2:$A$5720,'Institution by Supplier Totals'!$B239)</f>
        <v>0</v>
      </c>
    </row>
    <row r="240" spans="1:10" x14ac:dyDescent="0.2">
      <c r="A240" s="15" t="s">
        <v>6</v>
      </c>
      <c r="B240" s="13" t="s">
        <v>145</v>
      </c>
      <c r="C240" s="506">
        <f>SUMIFS('Inst. by Framework &amp; Suppliers'!$D$2:$D$5720,'Inst. by Framework &amp; Suppliers'!$C$2:$C$5720,$A240,'Inst. by Framework &amp; Suppliers'!$A$2:$A$5720,$B240)</f>
        <v>3107.79</v>
      </c>
      <c r="D240" s="507">
        <f>SUMIFS('Inst. by Framework &amp; Suppliers'!$E$2:$E$5720,'Inst. by Framework &amp; Suppliers'!$C$2:$C$5720,$A240,'Inst. by Framework &amp; Suppliers'!$A$2:$A$5720,$B240)</f>
        <v>833.76</v>
      </c>
      <c r="E240" s="507">
        <f>SUMIFS('Inst. by Framework &amp; Suppliers'!F$2:F$5720,'Inst. by Framework &amp; Suppliers'!$C$2:$C$5720,'Institution by Supplier Totals'!$A$2:$A$5067,'Inst. by Framework &amp; Suppliers'!$A$2:$A$5720,'Institution by Supplier Totals'!$B240)</f>
        <v>0</v>
      </c>
      <c r="F240" s="882">
        <f>SUMIFS('Inst. by Framework &amp; Suppliers'!G$2:G$5720,'Inst. by Framework &amp; Suppliers'!$C$2:$C$5720,'Institution by Supplier Totals'!$A$2:$A$5067,'Inst. by Framework &amp; Suppliers'!$A$2:$A$5720,'Institution by Supplier Totals'!$B240)</f>
        <v>0</v>
      </c>
      <c r="G240" s="1444">
        <f>SUMIFS('Inst. by Framework &amp; Suppliers'!H$2:H$5720,'Inst. by Framework &amp; Suppliers'!$C$2:$C$5720,'Institution by Supplier Totals'!$A$2:$A$5067,'Inst. by Framework &amp; Suppliers'!$A$2:$A$5720,'Institution by Supplier Totals'!$B240)</f>
        <v>0</v>
      </c>
      <c r="H240" s="1445">
        <f>SUMIFS('Inst. by Framework &amp; Suppliers'!I$2:I$5720,'Inst. by Framework &amp; Suppliers'!$C$2:$C$5720,'Institution by Supplier Totals'!$A$2:$A$5067,'Inst. by Framework &amp; Suppliers'!$A$2:$A$5720,'Institution by Supplier Totals'!$B240)</f>
        <v>0</v>
      </c>
      <c r="I240" s="24">
        <f>SUMIFS('Inst. by Framework &amp; Suppliers'!$J$2:$J$5720,'Inst. by Framework &amp; Suppliers'!$C$2:$C$5720,'Institution by Supplier Totals'!$A$2:$A$5067,'Inst. by Framework &amp; Suppliers'!$A$2:$A$5720,'Institution by Supplier Totals'!$B240)</f>
        <v>0</v>
      </c>
      <c r="J240" s="93">
        <f>SUMIFS('Inst. by Framework &amp; Suppliers'!$K$2:$K$5720,'Inst. by Framework &amp; Suppliers'!$C$2:$C$5720,'Institution by Supplier Totals'!$A$2:$A$5067,'Inst. by Framework &amp; Suppliers'!$A$2:$A$5720,'Institution by Supplier Totals'!$B240)</f>
        <v>0</v>
      </c>
    </row>
    <row r="241" spans="1:10" x14ac:dyDescent="0.2">
      <c r="A241" s="15" t="s">
        <v>199</v>
      </c>
      <c r="B241" s="13" t="s">
        <v>141</v>
      </c>
      <c r="C241" s="506">
        <f>SUMIFS('Inst. by Framework &amp; Suppliers'!$D$2:$D$5720,'Inst. by Framework &amp; Suppliers'!$C$2:$C$5720,$A241,'Inst. by Framework &amp; Suppliers'!$A$2:$A$5720,$B241)</f>
        <v>64628.759999999995</v>
      </c>
      <c r="D241" s="507">
        <f>SUMIFS('Inst. by Framework &amp; Suppliers'!$E$2:$E$5720,'Inst. by Framework &amp; Suppliers'!$C$2:$C$5720,$A241,'Inst. by Framework &amp; Suppliers'!$A$2:$A$5720,$B241)</f>
        <v>64554.490000000005</v>
      </c>
      <c r="E241" s="507">
        <f>SUMIFS('Inst. by Framework &amp; Suppliers'!F$2:F$5720,'Inst. by Framework &amp; Suppliers'!$C$2:$C$5720,'Institution by Supplier Totals'!$A$2:$A$5067,'Inst. by Framework &amp; Suppliers'!$A$2:$A$5720,'Institution by Supplier Totals'!$B241)</f>
        <v>59759.66</v>
      </c>
      <c r="F241" s="882">
        <f>SUMIFS('Inst. by Framework &amp; Suppliers'!G$2:G$5720,'Inst. by Framework &amp; Suppliers'!$C$2:$C$5720,'Institution by Supplier Totals'!$A$2:$A$5067,'Inst. by Framework &amp; Suppliers'!$A$2:$A$5720,'Institution by Supplier Totals'!$B241)</f>
        <v>57894.740000000005</v>
      </c>
      <c r="G241" s="1444">
        <f>SUMIFS('Inst. by Framework &amp; Suppliers'!H$2:H$5720,'Inst. by Framework &amp; Suppliers'!$C$2:$C$5720,'Institution by Supplier Totals'!$A$2:$A$5067,'Inst. by Framework &amp; Suppliers'!$A$2:$A$5720,'Institution by Supplier Totals'!$B241)</f>
        <v>54832.350000000006</v>
      </c>
      <c r="H241" s="1445">
        <f>SUMIFS('Inst. by Framework &amp; Suppliers'!I$2:I$5720,'Inst. by Framework &amp; Suppliers'!$C$2:$C$5720,'Institution by Supplier Totals'!$A$2:$A$5067,'Inst. by Framework &amp; Suppliers'!$A$2:$A$5720,'Institution by Supplier Totals'!$B241)</f>
        <v>56257.56</v>
      </c>
      <c r="I241" s="24">
        <f>SUMIFS('Inst. by Framework &amp; Suppliers'!$J$2:$J$5720,'Inst. by Framework &amp; Suppliers'!$C$2:$C$5720,'Institution by Supplier Totals'!$A$2:$A$5067,'Inst. by Framework &amp; Suppliers'!$A$2:$A$5720,'Institution by Supplier Totals'!$B241)</f>
        <v>6551.9500000000007</v>
      </c>
      <c r="J241" s="93">
        <f>SUMIFS('Inst. by Framework &amp; Suppliers'!$K$2:$K$5720,'Inst. by Framework &amp; Suppliers'!$C$2:$C$5720,'Institution by Supplier Totals'!$A$2:$A$5067,'Inst. by Framework &amp; Suppliers'!$A$2:$A$5720,'Institution by Supplier Totals'!$B241)</f>
        <v>18771.03</v>
      </c>
    </row>
    <row r="242" spans="1:10" x14ac:dyDescent="0.2">
      <c r="A242" s="15" t="s">
        <v>199</v>
      </c>
      <c r="B242" s="13" t="s">
        <v>145</v>
      </c>
      <c r="C242" s="506">
        <f>SUMIFS('Inst. by Framework &amp; Suppliers'!$D$2:$D$5720,'Inst. by Framework &amp; Suppliers'!$C$2:$C$5720,$A242,'Inst. by Framework &amp; Suppliers'!$A$2:$A$5720,$B242)</f>
        <v>43972.19</v>
      </c>
      <c r="D242" s="507">
        <f>SUMIFS('Inst. by Framework &amp; Suppliers'!$E$2:$E$5720,'Inst. by Framework &amp; Suppliers'!$C$2:$C$5720,$A242,'Inst. by Framework &amp; Suppliers'!$A$2:$A$5720,$B242)</f>
        <v>58449.19</v>
      </c>
      <c r="E242" s="507">
        <f>SUMIFS('Inst. by Framework &amp; Suppliers'!F$2:F$5720,'Inst. by Framework &amp; Suppliers'!$C$2:$C$5720,'Institution by Supplier Totals'!$A$2:$A$5067,'Inst. by Framework &amp; Suppliers'!$A$2:$A$5720,'Institution by Supplier Totals'!$B242)</f>
        <v>68529.459999999992</v>
      </c>
      <c r="F242" s="882">
        <f>SUMIFS('Inst. by Framework &amp; Suppliers'!G$2:G$5720,'Inst. by Framework &amp; Suppliers'!$C$2:$C$5720,'Institution by Supplier Totals'!$A$2:$A$5067,'Inst. by Framework &amp; Suppliers'!$A$2:$A$5720,'Institution by Supplier Totals'!$B242)</f>
        <v>74526.240000000005</v>
      </c>
      <c r="G242" s="1444">
        <f>SUMIFS('Inst. by Framework &amp; Suppliers'!H$2:H$5720,'Inst. by Framework &amp; Suppliers'!$C$2:$C$5720,'Institution by Supplier Totals'!$A$2:$A$5067,'Inst. by Framework &amp; Suppliers'!$A$2:$A$5720,'Institution by Supplier Totals'!$B242)</f>
        <v>83827.649999999994</v>
      </c>
      <c r="H242" s="1445">
        <f>SUMIFS('Inst. by Framework &amp; Suppliers'!I$2:I$5720,'Inst. by Framework &amp; Suppliers'!$C$2:$C$5720,'Institution by Supplier Totals'!$A$2:$A$5067,'Inst. by Framework &amp; Suppliers'!$A$2:$A$5720,'Institution by Supplier Totals'!$B242)</f>
        <v>83410.77</v>
      </c>
      <c r="I242" s="24">
        <f>SUMIFS('Inst. by Framework &amp; Suppliers'!$J$2:$J$5720,'Inst. by Framework &amp; Suppliers'!$C$2:$C$5720,'Institution by Supplier Totals'!$A$2:$A$5067,'Inst. by Framework &amp; Suppliers'!$A$2:$A$5720,'Institution by Supplier Totals'!$B242)</f>
        <v>13976.220000000001</v>
      </c>
      <c r="J242" s="93">
        <f>SUMIFS('Inst. by Framework &amp; Suppliers'!$K$2:$K$5720,'Inst. by Framework &amp; Suppliers'!$C$2:$C$5720,'Institution by Supplier Totals'!$A$2:$A$5067,'Inst. by Framework &amp; Suppliers'!$A$2:$A$5720,'Institution by Supplier Totals'!$B242)</f>
        <v>30182.9</v>
      </c>
    </row>
    <row r="243" spans="1:10" x14ac:dyDescent="0.2">
      <c r="A243" s="15" t="s">
        <v>107</v>
      </c>
      <c r="B243" s="13" t="s">
        <v>131</v>
      </c>
      <c r="C243" s="506">
        <f>SUMIFS('Inst. by Framework &amp; Suppliers'!$D$2:$D$5720,'Inst. by Framework &amp; Suppliers'!$C$2:$C$5720,$A243,'Inst. by Framework &amp; Suppliers'!$A$2:$A$5720,$B243)</f>
        <v>5004.2000000000007</v>
      </c>
      <c r="D243" s="507">
        <f>SUMIFS('Inst. by Framework &amp; Suppliers'!$E$2:$E$5720,'Inst. by Framework &amp; Suppliers'!$C$2:$C$5720,$A243,'Inst. by Framework &amp; Suppliers'!$A$2:$A$5720,$B243)</f>
        <v>0</v>
      </c>
      <c r="E243" s="507">
        <f>SUMIFS('Inst. by Framework &amp; Suppliers'!F$2:F$5720,'Inst. by Framework &amp; Suppliers'!$C$2:$C$5720,'Institution by Supplier Totals'!$A$2:$A$5067,'Inst. by Framework &amp; Suppliers'!$A$2:$A$5720,'Institution by Supplier Totals'!$B243)</f>
        <v>0</v>
      </c>
      <c r="F243" s="882">
        <f>SUMIFS('Inst. by Framework &amp; Suppliers'!G$2:G$5720,'Inst. by Framework &amp; Suppliers'!$C$2:$C$5720,'Institution by Supplier Totals'!$A$2:$A$5067,'Inst. by Framework &amp; Suppliers'!$A$2:$A$5720,'Institution by Supplier Totals'!$B243)</f>
        <v>0</v>
      </c>
      <c r="G243" s="1444">
        <f>SUMIFS('Inst. by Framework &amp; Suppliers'!H$2:H$5720,'Inst. by Framework &amp; Suppliers'!$C$2:$C$5720,'Institution by Supplier Totals'!$A$2:$A$5067,'Inst. by Framework &amp; Suppliers'!$A$2:$A$5720,'Institution by Supplier Totals'!$B243)</f>
        <v>0</v>
      </c>
      <c r="H243" s="1445">
        <f>SUMIFS('Inst. by Framework &amp; Suppliers'!I$2:I$5720,'Inst. by Framework &amp; Suppliers'!$C$2:$C$5720,'Institution by Supplier Totals'!$A$2:$A$5067,'Inst. by Framework &amp; Suppliers'!$A$2:$A$5720,'Institution by Supplier Totals'!$B243)</f>
        <v>0</v>
      </c>
      <c r="I243" s="24">
        <f>SUMIFS('Inst. by Framework &amp; Suppliers'!$J$2:$J$5720,'Inst. by Framework &amp; Suppliers'!$C$2:$C$5720,'Institution by Supplier Totals'!$A$2:$A$5067,'Inst. by Framework &amp; Suppliers'!$A$2:$A$5720,'Institution by Supplier Totals'!$B243)</f>
        <v>0</v>
      </c>
      <c r="J243" s="93">
        <f>SUMIFS('Inst. by Framework &amp; Suppliers'!$K$2:$K$5720,'Inst. by Framework &amp; Suppliers'!$C$2:$C$5720,'Institution by Supplier Totals'!$A$2:$A$5067,'Inst. by Framework &amp; Suppliers'!$A$2:$A$5720,'Institution by Supplier Totals'!$B243)</f>
        <v>0</v>
      </c>
    </row>
    <row r="244" spans="1:10" x14ac:dyDescent="0.2">
      <c r="A244" s="15" t="s">
        <v>107</v>
      </c>
      <c r="B244" s="13" t="s">
        <v>147</v>
      </c>
      <c r="C244" s="506">
        <f>SUMIFS('Inst. by Framework &amp; Suppliers'!$D$2:$D$5720,'Inst. by Framework &amp; Suppliers'!$C$2:$C$5720,$A244,'Inst. by Framework &amp; Suppliers'!$A$2:$A$5720,$B244)</f>
        <v>0</v>
      </c>
      <c r="D244" s="507">
        <f>SUMIFS('Inst. by Framework &amp; Suppliers'!$E$2:$E$5720,'Inst. by Framework &amp; Suppliers'!$C$2:$C$5720,$A244,'Inst. by Framework &amp; Suppliers'!$A$2:$A$5720,$B244)</f>
        <v>0</v>
      </c>
      <c r="E244" s="507">
        <f>SUMIFS('Inst. by Framework &amp; Suppliers'!F$2:F$5720,'Inst. by Framework &amp; Suppliers'!$C$2:$C$5720,'Institution by Supplier Totals'!$A$2:$A$5067,'Inst. by Framework &amp; Suppliers'!$A$2:$A$5720,'Institution by Supplier Totals'!$B244)</f>
        <v>0</v>
      </c>
      <c r="F244" s="882">
        <f>SUMIFS('Inst. by Framework &amp; Suppliers'!G$2:G$5720,'Inst. by Framework &amp; Suppliers'!$C$2:$C$5720,'Institution by Supplier Totals'!$A$2:$A$5067,'Inst. by Framework &amp; Suppliers'!$A$2:$A$5720,'Institution by Supplier Totals'!$B244)</f>
        <v>0</v>
      </c>
      <c r="G244" s="1444">
        <f>SUMIFS('Inst. by Framework &amp; Suppliers'!H$2:H$5720,'Inst. by Framework &amp; Suppliers'!$C$2:$C$5720,'Institution by Supplier Totals'!$A$2:$A$5067,'Inst. by Framework &amp; Suppliers'!$A$2:$A$5720,'Institution by Supplier Totals'!$B244)</f>
        <v>171.86</v>
      </c>
      <c r="H244" s="1445">
        <f>SUMIFS('Inst. by Framework &amp; Suppliers'!I$2:I$5720,'Inst. by Framework &amp; Suppliers'!$C$2:$C$5720,'Institution by Supplier Totals'!$A$2:$A$5067,'Inst. by Framework &amp; Suppliers'!$A$2:$A$5720,'Institution by Supplier Totals'!$B244)</f>
        <v>0</v>
      </c>
      <c r="I244" s="24">
        <f>SUMIFS('Inst. by Framework &amp; Suppliers'!$J$2:$J$5720,'Inst. by Framework &amp; Suppliers'!$C$2:$C$5720,'Institution by Supplier Totals'!$A$2:$A$5067,'Inst. by Framework &amp; Suppliers'!$A$2:$A$5720,'Institution by Supplier Totals'!$B244)</f>
        <v>0</v>
      </c>
      <c r="J244" s="93">
        <f>SUMIFS('Inst. by Framework &amp; Suppliers'!$K$2:$K$5720,'Inst. by Framework &amp; Suppliers'!$C$2:$C$5720,'Institution by Supplier Totals'!$A$2:$A$5067,'Inst. by Framework &amp; Suppliers'!$A$2:$A$5720,'Institution by Supplier Totals'!$B244)</f>
        <v>0</v>
      </c>
    </row>
    <row r="245" spans="1:10" x14ac:dyDescent="0.2">
      <c r="A245" s="15" t="s">
        <v>99</v>
      </c>
      <c r="B245" s="13" t="s">
        <v>147</v>
      </c>
      <c r="C245" s="506">
        <f>SUMIFS('Inst. by Framework &amp; Suppliers'!$D$2:$D$5720,'Inst. by Framework &amp; Suppliers'!$C$2:$C$5720,$A245,'Inst. by Framework &amp; Suppliers'!$A$2:$A$5720,$B245)</f>
        <v>9002.6500639599999</v>
      </c>
      <c r="D245" s="507">
        <f>SUMIFS('Inst. by Framework &amp; Suppliers'!$E$2:$E$5720,'Inst. by Framework &amp; Suppliers'!$C$2:$C$5720,$A245,'Inst. by Framework &amp; Suppliers'!$A$2:$A$5720,$B245)</f>
        <v>7472.6600495499988</v>
      </c>
      <c r="E245" s="507">
        <f>SUMIFS('Inst. by Framework &amp; Suppliers'!F$2:F$5720,'Inst. by Framework &amp; Suppliers'!$C$2:$C$5720,'Institution by Supplier Totals'!$A$2:$A$5067,'Inst. by Framework &amp; Suppliers'!$A$2:$A$5720,'Institution by Supplier Totals'!$B245)</f>
        <v>7565.9900608999997</v>
      </c>
      <c r="F245" s="882">
        <f>SUMIFS('Inst. by Framework &amp; Suppliers'!G$2:G$5720,'Inst. by Framework &amp; Suppliers'!$C$2:$C$5720,'Institution by Supplier Totals'!$A$2:$A$5067,'Inst. by Framework &amp; Suppliers'!$A$2:$A$5720,'Institution by Supplier Totals'!$B245)</f>
        <v>3103.9500066000001</v>
      </c>
      <c r="G245" s="1444">
        <f>SUMIFS('Inst. by Framework &amp; Suppliers'!H$2:H$5720,'Inst. by Framework &amp; Suppliers'!$C$2:$C$5720,'Institution by Supplier Totals'!$A$2:$A$5067,'Inst. by Framework &amp; Suppliers'!$A$2:$A$5720,'Institution by Supplier Totals'!$B245)</f>
        <v>0</v>
      </c>
      <c r="H245" s="1445">
        <f>SUMIFS('Inst. by Framework &amp; Suppliers'!I$2:I$5720,'Inst. by Framework &amp; Suppliers'!$C$2:$C$5720,'Institution by Supplier Totals'!$A$2:$A$5067,'Inst. by Framework &amp; Suppliers'!$A$2:$A$5720,'Institution by Supplier Totals'!$B245)</f>
        <v>0</v>
      </c>
      <c r="I245" s="24">
        <f>SUMIFS('Inst. by Framework &amp; Suppliers'!$J$2:$J$5720,'Inst. by Framework &amp; Suppliers'!$C$2:$C$5720,'Institution by Supplier Totals'!$A$2:$A$5067,'Inst. by Framework &amp; Suppliers'!$A$2:$A$5720,'Institution by Supplier Totals'!$B245)</f>
        <v>0</v>
      </c>
      <c r="J245" s="93">
        <f>SUMIFS('Inst. by Framework &amp; Suppliers'!$K$2:$K$5720,'Inst. by Framework &amp; Suppliers'!$C$2:$C$5720,'Institution by Supplier Totals'!$A$2:$A$5067,'Inst. by Framework &amp; Suppliers'!$A$2:$A$5720,'Institution by Supplier Totals'!$B245)</f>
        <v>0</v>
      </c>
    </row>
    <row r="246" spans="1:10" x14ac:dyDescent="0.2">
      <c r="A246" s="15" t="s">
        <v>246</v>
      </c>
      <c r="B246" s="13" t="s">
        <v>126</v>
      </c>
      <c r="C246" s="506">
        <f>SUMIFS('Inst. by Framework &amp; Suppliers'!$D$2:$D$5720,'Inst. by Framework &amp; Suppliers'!$C$2:$C$5720,$A246,'Inst. by Framework &amp; Suppliers'!$A$2:$A$5720,$B246)</f>
        <v>0</v>
      </c>
      <c r="D246" s="507">
        <f>SUMIFS('Inst. by Framework &amp; Suppliers'!$E$2:$E$5720,'Inst. by Framework &amp; Suppliers'!$C$2:$C$5720,$A246,'Inst. by Framework &amp; Suppliers'!$A$2:$A$5720,$B246)</f>
        <v>1626.2800000000002</v>
      </c>
      <c r="E246" s="507">
        <f>SUMIFS('Inst. by Framework &amp; Suppliers'!F$2:F$5720,'Inst. by Framework &amp; Suppliers'!$C$2:$C$5720,'Institution by Supplier Totals'!$A$2:$A$5067,'Inst. by Framework &amp; Suppliers'!$A$2:$A$5720,'Institution by Supplier Totals'!$B246)</f>
        <v>3413.7200000000003</v>
      </c>
      <c r="F246" s="882">
        <f>SUMIFS('Inst. by Framework &amp; Suppliers'!G$2:G$5720,'Inst. by Framework &amp; Suppliers'!$C$2:$C$5720,'Institution by Supplier Totals'!$A$2:$A$5067,'Inst. by Framework &amp; Suppliers'!$A$2:$A$5720,'Institution by Supplier Totals'!$B246)</f>
        <v>1418.39</v>
      </c>
      <c r="G246" s="1444">
        <f>SUMIFS('Inst. by Framework &amp; Suppliers'!H$2:H$5720,'Inst. by Framework &amp; Suppliers'!$C$2:$C$5720,'Institution by Supplier Totals'!$A$2:$A$5067,'Inst. by Framework &amp; Suppliers'!$A$2:$A$5720,'Institution by Supplier Totals'!$B246)</f>
        <v>1700.0000000000002</v>
      </c>
      <c r="H246" s="1445">
        <f>SUMIFS('Inst. by Framework &amp; Suppliers'!I$2:I$5720,'Inst. by Framework &amp; Suppliers'!$C$2:$C$5720,'Institution by Supplier Totals'!$A$2:$A$5067,'Inst. by Framework &amp; Suppliers'!$A$2:$A$5720,'Institution by Supplier Totals'!$B246)</f>
        <v>0</v>
      </c>
      <c r="I246" s="24">
        <f>SUMIFS('Inst. by Framework &amp; Suppliers'!$J$2:$J$5720,'Inst. by Framework &amp; Suppliers'!$C$2:$C$5720,'Institution by Supplier Totals'!$A$2:$A$5067,'Inst. by Framework &amp; Suppliers'!$A$2:$A$5720,'Institution by Supplier Totals'!$B246)</f>
        <v>0</v>
      </c>
      <c r="J246" s="93">
        <f>SUMIFS('Inst. by Framework &amp; Suppliers'!$K$2:$K$5720,'Inst. by Framework &amp; Suppliers'!$C$2:$C$5720,'Institution by Supplier Totals'!$A$2:$A$5067,'Inst. by Framework &amp; Suppliers'!$A$2:$A$5720,'Institution by Supplier Totals'!$B246)</f>
        <v>0</v>
      </c>
    </row>
    <row r="247" spans="1:10" x14ac:dyDescent="0.2">
      <c r="A247" s="15" t="s">
        <v>246</v>
      </c>
      <c r="B247" s="13" t="s">
        <v>159</v>
      </c>
      <c r="C247" s="506">
        <f>SUMIFS('Inst. by Framework &amp; Suppliers'!$D$2:$D$5720,'Inst. by Framework &amp; Suppliers'!$C$2:$C$5720,$A247,'Inst. by Framework &amp; Suppliers'!$A$2:$A$5720,$B247)</f>
        <v>1974.1600000000003</v>
      </c>
      <c r="D247" s="507">
        <f>SUMIFS('Inst. by Framework &amp; Suppliers'!$E$2:$E$5720,'Inst. by Framework &amp; Suppliers'!$C$2:$C$5720,$A247,'Inst. by Framework &amp; Suppliers'!$A$2:$A$5720,$B247)</f>
        <v>4104.08</v>
      </c>
      <c r="E247" s="507">
        <f>SUMIFS('Inst. by Framework &amp; Suppliers'!F$2:F$5720,'Inst. by Framework &amp; Suppliers'!$C$2:$C$5720,'Institution by Supplier Totals'!$A$2:$A$5067,'Inst. by Framework &amp; Suppliers'!$A$2:$A$5720,'Institution by Supplier Totals'!$B247)</f>
        <v>3977.41</v>
      </c>
      <c r="F247" s="882">
        <f>SUMIFS('Inst. by Framework &amp; Suppliers'!G$2:G$5720,'Inst. by Framework &amp; Suppliers'!$C$2:$C$5720,'Institution by Supplier Totals'!$A$2:$A$5067,'Inst. by Framework &amp; Suppliers'!$A$2:$A$5720,'Institution by Supplier Totals'!$B247)</f>
        <v>4217.45</v>
      </c>
      <c r="G247" s="1444">
        <f>SUMIFS('Inst. by Framework &amp; Suppliers'!H$2:H$5720,'Inst. by Framework &amp; Suppliers'!$C$2:$C$5720,'Institution by Supplier Totals'!$A$2:$A$5067,'Inst. by Framework &amp; Suppliers'!$A$2:$A$5720,'Institution by Supplier Totals'!$B247)</f>
        <v>2525.9</v>
      </c>
      <c r="H247" s="1445">
        <f>SUMIFS('Inst. by Framework &amp; Suppliers'!I$2:I$5720,'Inst. by Framework &amp; Suppliers'!$C$2:$C$5720,'Institution by Supplier Totals'!$A$2:$A$5067,'Inst. by Framework &amp; Suppliers'!$A$2:$A$5720,'Institution by Supplier Totals'!$B247)</f>
        <v>2098.44</v>
      </c>
      <c r="I247" s="24">
        <f>SUMIFS('Inst. by Framework &amp; Suppliers'!$J$2:$J$5720,'Inst. by Framework &amp; Suppliers'!$C$2:$C$5720,'Institution by Supplier Totals'!$A$2:$A$5067,'Inst. by Framework &amp; Suppliers'!$A$2:$A$5720,'Institution by Supplier Totals'!$B247)</f>
        <v>116.58</v>
      </c>
      <c r="J247" s="93">
        <f>SUMIFS('Inst. by Framework &amp; Suppliers'!$K$2:$K$5720,'Inst. by Framework &amp; Suppliers'!$C$2:$C$5720,'Institution by Supplier Totals'!$A$2:$A$5067,'Inst. by Framework &amp; Suppliers'!$A$2:$A$5720,'Institution by Supplier Totals'!$B247)</f>
        <v>582.9</v>
      </c>
    </row>
    <row r="248" spans="1:10" x14ac:dyDescent="0.2">
      <c r="A248" s="15" t="s">
        <v>246</v>
      </c>
      <c r="B248" s="13" t="s">
        <v>172</v>
      </c>
      <c r="C248" s="506">
        <f>SUMIFS('Inst. by Framework &amp; Suppliers'!$D$2:$D$5720,'Inst. by Framework &amp; Suppliers'!$C$2:$C$5720,$A248,'Inst. by Framework &amp; Suppliers'!$A$2:$A$5720,$B248)</f>
        <v>2312.37</v>
      </c>
      <c r="D248" s="507">
        <f>SUMIFS('Inst. by Framework &amp; Suppliers'!$E$2:$E$5720,'Inst. by Framework &amp; Suppliers'!$C$2:$C$5720,$A248,'Inst. by Framework &amp; Suppliers'!$A$2:$A$5720,$B248)</f>
        <v>3168.8</v>
      </c>
      <c r="E248" s="507">
        <f>SUMIFS('Inst. by Framework &amp; Suppliers'!F$2:F$5720,'Inst. by Framework &amp; Suppliers'!$C$2:$C$5720,'Institution by Supplier Totals'!$A$2:$A$5067,'Inst. by Framework &amp; Suppliers'!$A$2:$A$5720,'Institution by Supplier Totals'!$B248)</f>
        <v>3077.38</v>
      </c>
      <c r="F248" s="882">
        <f>SUMIFS('Inst. by Framework &amp; Suppliers'!G$2:G$5720,'Inst. by Framework &amp; Suppliers'!$C$2:$C$5720,'Institution by Supplier Totals'!$A$2:$A$5067,'Inst. by Framework &amp; Suppliers'!$A$2:$A$5720,'Institution by Supplier Totals'!$B248)</f>
        <v>853.01</v>
      </c>
      <c r="G248" s="1444">
        <f>SUMIFS('Inst. by Framework &amp; Suppliers'!H$2:H$5720,'Inst. by Framework &amp; Suppliers'!$C$2:$C$5720,'Institution by Supplier Totals'!$A$2:$A$5067,'Inst. by Framework &amp; Suppliers'!$A$2:$A$5720,'Institution by Supplier Totals'!$B248)</f>
        <v>561.78</v>
      </c>
      <c r="H248" s="1445">
        <f>SUMIFS('Inst. by Framework &amp; Suppliers'!I$2:I$5720,'Inst. by Framework &amp; Suppliers'!$C$2:$C$5720,'Institution by Supplier Totals'!$A$2:$A$5067,'Inst. by Framework &amp; Suppliers'!$A$2:$A$5720,'Institution by Supplier Totals'!$B248)</f>
        <v>870.34</v>
      </c>
      <c r="I248" s="24">
        <f>SUMIFS('Inst. by Framework &amp; Suppliers'!$J$2:$J$5720,'Inst. by Framework &amp; Suppliers'!$C$2:$C$5720,'Institution by Supplier Totals'!$A$2:$A$5067,'Inst. by Framework &amp; Suppliers'!$A$2:$A$5720,'Institution by Supplier Totals'!$B248)</f>
        <v>-16.75</v>
      </c>
      <c r="J248" s="93">
        <f>SUMIFS('Inst. by Framework &amp; Suppliers'!$K$2:$K$5720,'Inst. by Framework &amp; Suppliers'!$C$2:$C$5720,'Institution by Supplier Totals'!$A$2:$A$5067,'Inst. by Framework &amp; Suppliers'!$A$2:$A$5720,'Institution by Supplier Totals'!$B248)</f>
        <v>258.89999999999998</v>
      </c>
    </row>
    <row r="249" spans="1:10" x14ac:dyDescent="0.2">
      <c r="A249" s="15" t="s">
        <v>246</v>
      </c>
      <c r="B249" s="13" t="s">
        <v>137</v>
      </c>
      <c r="C249" s="506">
        <f>SUMIFS('Inst. by Framework &amp; Suppliers'!$D$2:$D$5720,'Inst. by Framework &amp; Suppliers'!$C$2:$C$5720,$A249,'Inst. by Framework &amp; Suppliers'!$A$2:$A$5720,$B249)</f>
        <v>340.41</v>
      </c>
      <c r="D249" s="507">
        <f>SUMIFS('Inst. by Framework &amp; Suppliers'!$E$2:$E$5720,'Inst. by Framework &amp; Suppliers'!$C$2:$C$5720,$A249,'Inst. by Framework &amp; Suppliers'!$A$2:$A$5720,$B249)</f>
        <v>364.90999999999997</v>
      </c>
      <c r="E249" s="507">
        <f>SUMIFS('Inst. by Framework &amp; Suppliers'!F$2:F$5720,'Inst. by Framework &amp; Suppliers'!$C$2:$C$5720,'Institution by Supplier Totals'!$A$2:$A$5067,'Inst. by Framework &amp; Suppliers'!$A$2:$A$5720,'Institution by Supplier Totals'!$B249)</f>
        <v>328.40999999999997</v>
      </c>
      <c r="F249" s="882">
        <f>SUMIFS('Inst. by Framework &amp; Suppliers'!G$2:G$5720,'Inst. by Framework &amp; Suppliers'!$C$2:$C$5720,'Institution by Supplier Totals'!$A$2:$A$5067,'Inst. by Framework &amp; Suppliers'!$A$2:$A$5720,'Institution by Supplier Totals'!$B249)</f>
        <v>456.84</v>
      </c>
      <c r="G249" s="1444">
        <f>SUMIFS('Inst. by Framework &amp; Suppliers'!H$2:H$5720,'Inst. by Framework &amp; Suppliers'!$C$2:$C$5720,'Institution by Supplier Totals'!$A$2:$A$5067,'Inst. by Framework &amp; Suppliers'!$A$2:$A$5720,'Institution by Supplier Totals'!$B249)</f>
        <v>466.32</v>
      </c>
      <c r="H249" s="1445">
        <f>SUMIFS('Inst. by Framework &amp; Suppliers'!I$2:I$5720,'Inst. by Framework &amp; Suppliers'!$C$2:$C$5720,'Institution by Supplier Totals'!$A$2:$A$5067,'Inst. by Framework &amp; Suppliers'!$A$2:$A$5720,'Institution by Supplier Totals'!$B249)</f>
        <v>621.76</v>
      </c>
      <c r="I249" s="24">
        <f>SUMIFS('Inst. by Framework &amp; Suppliers'!$J$2:$J$5720,'Inst. by Framework &amp; Suppliers'!$C$2:$C$5720,'Institution by Supplier Totals'!$A$2:$A$5067,'Inst. by Framework &amp; Suppliers'!$A$2:$A$5720,'Institution by Supplier Totals'!$B249)</f>
        <v>116.58</v>
      </c>
      <c r="J249" s="93">
        <f>SUMIFS('Inst. by Framework &amp; Suppliers'!$K$2:$K$5720,'Inst. by Framework &amp; Suppliers'!$C$2:$C$5720,'Institution by Supplier Totals'!$A$2:$A$5067,'Inst. by Framework &amp; Suppliers'!$A$2:$A$5720,'Institution by Supplier Totals'!$B249)</f>
        <v>272.02</v>
      </c>
    </row>
    <row r="250" spans="1:10" x14ac:dyDescent="0.2">
      <c r="A250" s="15" t="s">
        <v>246</v>
      </c>
      <c r="B250" s="13" t="s">
        <v>140</v>
      </c>
      <c r="C250" s="506">
        <f>SUMIFS('Inst. by Framework &amp; Suppliers'!$D$2:$D$5720,'Inst. by Framework &amp; Suppliers'!$C$2:$C$5720,$A250,'Inst. by Framework &amp; Suppliers'!$A$2:$A$5720,$B250)</f>
        <v>1084.27</v>
      </c>
      <c r="D250" s="507">
        <f>SUMIFS('Inst. by Framework &amp; Suppliers'!$E$2:$E$5720,'Inst. by Framework &amp; Suppliers'!$C$2:$C$5720,$A250,'Inst. by Framework &amp; Suppliers'!$A$2:$A$5720,$B250)</f>
        <v>5276.19</v>
      </c>
      <c r="E250" s="507">
        <f>SUMIFS('Inst. by Framework &amp; Suppliers'!F$2:F$5720,'Inst. by Framework &amp; Suppliers'!$C$2:$C$5720,'Institution by Supplier Totals'!$A$2:$A$5067,'Inst. by Framework &amp; Suppliers'!$A$2:$A$5720,'Institution by Supplier Totals'!$B250)</f>
        <v>0</v>
      </c>
      <c r="F250" s="882">
        <f>SUMIFS('Inst. by Framework &amp; Suppliers'!G$2:G$5720,'Inst. by Framework &amp; Suppliers'!$C$2:$C$5720,'Institution by Supplier Totals'!$A$2:$A$5067,'Inst. by Framework &amp; Suppliers'!$A$2:$A$5720,'Institution by Supplier Totals'!$B250)</f>
        <v>0</v>
      </c>
      <c r="G250" s="1444">
        <f>SUMIFS('Inst. by Framework &amp; Suppliers'!H$2:H$5720,'Inst. by Framework &amp; Suppliers'!$C$2:$C$5720,'Institution by Supplier Totals'!$A$2:$A$5067,'Inst. by Framework &amp; Suppliers'!$A$2:$A$5720,'Institution by Supplier Totals'!$B250)</f>
        <v>0</v>
      </c>
      <c r="H250" s="1445">
        <f>SUMIFS('Inst. by Framework &amp; Suppliers'!I$2:I$5720,'Inst. by Framework &amp; Suppliers'!$C$2:$C$5720,'Institution by Supplier Totals'!$A$2:$A$5067,'Inst. by Framework &amp; Suppliers'!$A$2:$A$5720,'Institution by Supplier Totals'!$B250)</f>
        <v>0</v>
      </c>
      <c r="I250" s="24">
        <f>SUMIFS('Inst. by Framework &amp; Suppliers'!$J$2:$J$5720,'Inst. by Framework &amp; Suppliers'!$C$2:$C$5720,'Institution by Supplier Totals'!$A$2:$A$5067,'Inst. by Framework &amp; Suppliers'!$A$2:$A$5720,'Institution by Supplier Totals'!$B250)</f>
        <v>0</v>
      </c>
      <c r="J250" s="93">
        <f>SUMIFS('Inst. by Framework &amp; Suppliers'!$K$2:$K$5720,'Inst. by Framework &amp; Suppliers'!$C$2:$C$5720,'Institution by Supplier Totals'!$A$2:$A$5067,'Inst. by Framework &amp; Suppliers'!$A$2:$A$5720,'Institution by Supplier Totals'!$B250)</f>
        <v>0</v>
      </c>
    </row>
    <row r="251" spans="1:10" x14ac:dyDescent="0.2">
      <c r="A251" s="15" t="s">
        <v>246</v>
      </c>
      <c r="B251" s="13" t="s">
        <v>153</v>
      </c>
      <c r="C251" s="506">
        <f>SUMIFS('Inst. by Framework &amp; Suppliers'!$D$2:$D$5720,'Inst. by Framework &amp; Suppliers'!$C$2:$C$5720,$A251,'Inst. by Framework &amp; Suppliers'!$A$2:$A$5720,$B251)</f>
        <v>0</v>
      </c>
      <c r="D251" s="507">
        <f>SUMIFS('Inst. by Framework &amp; Suppliers'!$E$2:$E$5720,'Inst. by Framework &amp; Suppliers'!$C$2:$C$5720,$A251,'Inst. by Framework &amp; Suppliers'!$A$2:$A$5720,$B251)</f>
        <v>0</v>
      </c>
      <c r="E251" s="507">
        <f>SUMIFS('Inst. by Framework &amp; Suppliers'!F$2:F$5720,'Inst. by Framework &amp; Suppliers'!$C$2:$C$5720,'Institution by Supplier Totals'!$A$2:$A$5067,'Inst. by Framework &amp; Suppliers'!$A$2:$A$5720,'Institution by Supplier Totals'!$B251)</f>
        <v>0</v>
      </c>
      <c r="F251" s="882">
        <f>SUMIFS('Inst. by Framework &amp; Suppliers'!G$2:G$5720,'Inst. by Framework &amp; Suppliers'!$C$2:$C$5720,'Institution by Supplier Totals'!$A$2:$A$5067,'Inst. by Framework &amp; Suppliers'!$A$2:$A$5720,'Institution by Supplier Totals'!$B251)</f>
        <v>0</v>
      </c>
      <c r="G251" s="1444">
        <f>SUMIFS('Inst. by Framework &amp; Suppliers'!H$2:H$5720,'Inst. by Framework &amp; Suppliers'!$C$2:$C$5720,'Institution by Supplier Totals'!$A$2:$A$5067,'Inst. by Framework &amp; Suppliers'!$A$2:$A$5720,'Institution by Supplier Totals'!$B251)</f>
        <v>0</v>
      </c>
      <c r="H251" s="1445">
        <f>SUMIFS('Inst. by Framework &amp; Suppliers'!I$2:I$5720,'Inst. by Framework &amp; Suppliers'!$C$2:$C$5720,'Institution by Supplier Totals'!$A$2:$A$5067,'Inst. by Framework &amp; Suppliers'!$A$2:$A$5720,'Institution by Supplier Totals'!$B251)</f>
        <v>201.22</v>
      </c>
      <c r="I251" s="24">
        <f>SUMIFS('Inst. by Framework &amp; Suppliers'!$J$2:$J$5720,'Inst. by Framework &amp; Suppliers'!$C$2:$C$5720,'Institution by Supplier Totals'!$A$2:$A$5067,'Inst. by Framework &amp; Suppliers'!$A$2:$A$5720,'Institution by Supplier Totals'!$B251)</f>
        <v>1106.95</v>
      </c>
      <c r="J251" s="93">
        <f>SUMIFS('Inst. by Framework &amp; Suppliers'!$K$2:$K$5720,'Inst. by Framework &amp; Suppliers'!$C$2:$C$5720,'Institution by Supplier Totals'!$A$2:$A$5067,'Inst. by Framework &amp; Suppliers'!$A$2:$A$5720,'Institution by Supplier Totals'!$B251)</f>
        <v>1106.95</v>
      </c>
    </row>
    <row r="252" spans="1:10" x14ac:dyDescent="0.2">
      <c r="A252" s="15" t="s">
        <v>246</v>
      </c>
      <c r="B252" s="13" t="s">
        <v>141</v>
      </c>
      <c r="C252" s="506">
        <f>SUMIFS('Inst. by Framework &amp; Suppliers'!$D$2:$D$5720,'Inst. by Framework &amp; Suppliers'!$C$2:$C$5720,$A252,'Inst. by Framework &amp; Suppliers'!$A$2:$A$5720,$B252)</f>
        <v>0</v>
      </c>
      <c r="D252" s="507">
        <f>SUMIFS('Inst. by Framework &amp; Suppliers'!$E$2:$E$5720,'Inst. by Framework &amp; Suppliers'!$C$2:$C$5720,$A252,'Inst. by Framework &amp; Suppliers'!$A$2:$A$5720,$B252)</f>
        <v>0</v>
      </c>
      <c r="E252" s="507">
        <f>SUMIFS('Inst. by Framework &amp; Suppliers'!F$2:F$5720,'Inst. by Framework &amp; Suppliers'!$C$2:$C$5720,'Institution by Supplier Totals'!$A$2:$A$5067,'Inst. by Framework &amp; Suppliers'!$A$2:$A$5720,'Institution by Supplier Totals'!$B252)</f>
        <v>0</v>
      </c>
      <c r="F252" s="882">
        <f>SUMIFS('Inst. by Framework &amp; Suppliers'!G$2:G$5720,'Inst. by Framework &amp; Suppliers'!$C$2:$C$5720,'Institution by Supplier Totals'!$A$2:$A$5067,'Inst. by Framework &amp; Suppliers'!$A$2:$A$5720,'Institution by Supplier Totals'!$B252)</f>
        <v>0</v>
      </c>
      <c r="G252" s="1444">
        <f>SUMIFS('Inst. by Framework &amp; Suppliers'!H$2:H$5720,'Inst. by Framework &amp; Suppliers'!$C$2:$C$5720,'Institution by Supplier Totals'!$A$2:$A$5067,'Inst. by Framework &amp; Suppliers'!$A$2:$A$5720,'Institution by Supplier Totals'!$B252)</f>
        <v>0</v>
      </c>
      <c r="H252" s="1445">
        <f>SUMIFS('Inst. by Framework &amp; Suppliers'!I$2:I$5720,'Inst. by Framework &amp; Suppliers'!$C$2:$C$5720,'Institution by Supplier Totals'!$A$2:$A$5067,'Inst. by Framework &amp; Suppliers'!$A$2:$A$5720,'Institution by Supplier Totals'!$B252)</f>
        <v>0</v>
      </c>
      <c r="I252" s="24">
        <f>SUMIFS('Inst. by Framework &amp; Suppliers'!$J$2:$J$5720,'Inst. by Framework &amp; Suppliers'!$C$2:$C$5720,'Institution by Supplier Totals'!$A$2:$A$5067,'Inst. by Framework &amp; Suppliers'!$A$2:$A$5720,'Institution by Supplier Totals'!$B252)</f>
        <v>4338.2199999999993</v>
      </c>
      <c r="J252" s="93">
        <f>SUMIFS('Inst. by Framework &amp; Suppliers'!$K$2:$K$5720,'Inst. by Framework &amp; Suppliers'!$C$2:$C$5720,'Institution by Supplier Totals'!$A$2:$A$5067,'Inst. by Framework &amp; Suppliers'!$A$2:$A$5720,'Institution by Supplier Totals'!$B252)</f>
        <v>4338.2199999999993</v>
      </c>
    </row>
    <row r="253" spans="1:10" x14ac:dyDescent="0.2">
      <c r="A253" s="15" t="s">
        <v>246</v>
      </c>
      <c r="B253" s="13" t="s">
        <v>142</v>
      </c>
      <c r="C253" s="506">
        <f>SUMIFS('Inst. by Framework &amp; Suppliers'!$D$2:$D$5720,'Inst. by Framework &amp; Suppliers'!$C$2:$C$5720,$A253,'Inst. by Framework &amp; Suppliers'!$A$2:$A$5720,$B253)</f>
        <v>0</v>
      </c>
      <c r="D253" s="507">
        <f>SUMIFS('Inst. by Framework &amp; Suppliers'!$E$2:$E$5720,'Inst. by Framework &amp; Suppliers'!$C$2:$C$5720,$A253,'Inst. by Framework &amp; Suppliers'!$A$2:$A$5720,$B253)</f>
        <v>0</v>
      </c>
      <c r="E253" s="507">
        <f>SUMIFS('Inst. by Framework &amp; Suppliers'!F$2:F$5720,'Inst. by Framework &amp; Suppliers'!$C$2:$C$5720,'Institution by Supplier Totals'!$A$2:$A$5067,'Inst. by Framework &amp; Suppliers'!$A$2:$A$5720,'Institution by Supplier Totals'!$B253)</f>
        <v>0</v>
      </c>
      <c r="F253" s="882">
        <f>SUMIFS('Inst. by Framework &amp; Suppliers'!G$2:G$5720,'Inst. by Framework &amp; Suppliers'!$C$2:$C$5720,'Institution by Supplier Totals'!$A$2:$A$5067,'Inst. by Framework &amp; Suppliers'!$A$2:$A$5720,'Institution by Supplier Totals'!$B253)</f>
        <v>1813.5200000000002</v>
      </c>
      <c r="G253" s="1444">
        <f>SUMIFS('Inst. by Framework &amp; Suppliers'!H$2:H$5720,'Inst. by Framework &amp; Suppliers'!$C$2:$C$5720,'Institution by Supplier Totals'!$A$2:$A$5067,'Inst. by Framework &amp; Suppliers'!$A$2:$A$5720,'Institution by Supplier Totals'!$B253)</f>
        <v>139.06</v>
      </c>
      <c r="H253" s="1445">
        <f>SUMIFS('Inst. by Framework &amp; Suppliers'!I$2:I$5720,'Inst. by Framework &amp; Suppliers'!$C$2:$C$5720,'Institution by Supplier Totals'!$A$2:$A$5067,'Inst. by Framework &amp; Suppliers'!$A$2:$A$5720,'Institution by Supplier Totals'!$B253)</f>
        <v>0</v>
      </c>
      <c r="I253" s="24">
        <f>SUMIFS('Inst. by Framework &amp; Suppliers'!$J$2:$J$5720,'Inst. by Framework &amp; Suppliers'!$C$2:$C$5720,'Institution by Supplier Totals'!$A$2:$A$5067,'Inst. by Framework &amp; Suppliers'!$A$2:$A$5720,'Institution by Supplier Totals'!$B253)</f>
        <v>2393.71</v>
      </c>
      <c r="J253" s="93">
        <f>SUMIFS('Inst. by Framework &amp; Suppliers'!$K$2:$K$5720,'Inst. by Framework &amp; Suppliers'!$C$2:$C$5720,'Institution by Supplier Totals'!$A$2:$A$5067,'Inst. by Framework &amp; Suppliers'!$A$2:$A$5720,'Institution by Supplier Totals'!$B253)</f>
        <v>2393.71</v>
      </c>
    </row>
    <row r="254" spans="1:10" x14ac:dyDescent="0.2">
      <c r="A254" s="15" t="s">
        <v>246</v>
      </c>
      <c r="B254" s="13" t="s">
        <v>143</v>
      </c>
      <c r="C254" s="506">
        <f>SUMIFS('Inst. by Framework &amp; Suppliers'!$D$2:$D$5720,'Inst. by Framework &amp; Suppliers'!$C$2:$C$5720,$A254,'Inst. by Framework &amp; Suppliers'!$A$2:$A$5720,$B254)</f>
        <v>582.04000000000008</v>
      </c>
      <c r="D254" s="507">
        <f>SUMIFS('Inst. by Framework &amp; Suppliers'!$E$2:$E$5720,'Inst. by Framework &amp; Suppliers'!$C$2:$C$5720,$A254,'Inst. by Framework &amp; Suppliers'!$A$2:$A$5720,$B254)</f>
        <v>432.64</v>
      </c>
      <c r="E254" s="507">
        <f>SUMIFS('Inst. by Framework &amp; Suppliers'!F$2:F$5720,'Inst. by Framework &amp; Suppliers'!$C$2:$C$5720,'Institution by Supplier Totals'!$A$2:$A$5067,'Inst. by Framework &amp; Suppliers'!$A$2:$A$5720,'Institution by Supplier Totals'!$B254)</f>
        <v>62.99</v>
      </c>
      <c r="F254" s="882">
        <f>SUMIFS('Inst. by Framework &amp; Suppliers'!G$2:G$5720,'Inst. by Framework &amp; Suppliers'!$C$2:$C$5720,'Institution by Supplier Totals'!$A$2:$A$5067,'Inst. by Framework &amp; Suppliers'!$A$2:$A$5720,'Institution by Supplier Totals'!$B254)</f>
        <v>0</v>
      </c>
      <c r="G254" s="1444">
        <f>SUMIFS('Inst. by Framework &amp; Suppliers'!H$2:H$5720,'Inst. by Framework &amp; Suppliers'!$C$2:$C$5720,'Institution by Supplier Totals'!$A$2:$A$5067,'Inst. by Framework &amp; Suppliers'!$A$2:$A$5720,'Institution by Supplier Totals'!$B254)</f>
        <v>0</v>
      </c>
      <c r="H254" s="1445">
        <f>SUMIFS('Inst. by Framework &amp; Suppliers'!I$2:I$5720,'Inst. by Framework &amp; Suppliers'!$C$2:$C$5720,'Institution by Supplier Totals'!$A$2:$A$5067,'Inst. by Framework &amp; Suppliers'!$A$2:$A$5720,'Institution by Supplier Totals'!$B254)</f>
        <v>0</v>
      </c>
      <c r="I254" s="24">
        <f>SUMIFS('Inst. by Framework &amp; Suppliers'!$J$2:$J$5720,'Inst. by Framework &amp; Suppliers'!$C$2:$C$5720,'Institution by Supplier Totals'!$A$2:$A$5067,'Inst. by Framework &amp; Suppliers'!$A$2:$A$5720,'Institution by Supplier Totals'!$B254)</f>
        <v>0</v>
      </c>
      <c r="J254" s="93">
        <f>SUMIFS('Inst. by Framework &amp; Suppliers'!$K$2:$K$5720,'Inst. by Framework &amp; Suppliers'!$C$2:$C$5720,'Institution by Supplier Totals'!$A$2:$A$5067,'Inst. by Framework &amp; Suppliers'!$A$2:$A$5720,'Institution by Supplier Totals'!$B254)</f>
        <v>0</v>
      </c>
    </row>
    <row r="255" spans="1:10" x14ac:dyDescent="0.2">
      <c r="A255" s="15" t="s">
        <v>246</v>
      </c>
      <c r="B255" s="13" t="s">
        <v>146</v>
      </c>
      <c r="C255" s="506">
        <f>SUMIFS('Inst. by Framework &amp; Suppliers'!$D$2:$D$5720,'Inst. by Framework &amp; Suppliers'!$C$2:$C$5720,$A255,'Inst. by Framework &amp; Suppliers'!$A$2:$A$5720,$B255)</f>
        <v>0</v>
      </c>
      <c r="D255" s="507">
        <f>SUMIFS('Inst. by Framework &amp; Suppliers'!$E$2:$E$5720,'Inst. by Framework &amp; Suppliers'!$C$2:$C$5720,$A255,'Inst. by Framework &amp; Suppliers'!$A$2:$A$5720,$B255)</f>
        <v>0</v>
      </c>
      <c r="E255" s="507">
        <f>SUMIFS('Inst. by Framework &amp; Suppliers'!F$2:F$5720,'Inst. by Framework &amp; Suppliers'!$C$2:$C$5720,'Institution by Supplier Totals'!$A$2:$A$5067,'Inst. by Framework &amp; Suppliers'!$A$2:$A$5720,'Institution by Supplier Totals'!$B255)</f>
        <v>0</v>
      </c>
      <c r="F255" s="882">
        <f>SUMIFS('Inst. by Framework &amp; Suppliers'!G$2:G$5720,'Inst. by Framework &amp; Suppliers'!$C$2:$C$5720,'Institution by Supplier Totals'!$A$2:$A$5067,'Inst. by Framework &amp; Suppliers'!$A$2:$A$5720,'Institution by Supplier Totals'!$B255)</f>
        <v>0</v>
      </c>
      <c r="G255" s="1444">
        <f>SUMIFS('Inst. by Framework &amp; Suppliers'!H$2:H$5720,'Inst. by Framework &amp; Suppliers'!$C$2:$C$5720,'Institution by Supplier Totals'!$A$2:$A$5067,'Inst. by Framework &amp; Suppliers'!$A$2:$A$5720,'Institution by Supplier Totals'!$B255)</f>
        <v>0</v>
      </c>
      <c r="H255" s="1445">
        <f>SUMIFS('Inst. by Framework &amp; Suppliers'!I$2:I$5720,'Inst. by Framework &amp; Suppliers'!$C$2:$C$5720,'Institution by Supplier Totals'!$A$2:$A$5067,'Inst. by Framework &amp; Suppliers'!$A$2:$A$5720,'Institution by Supplier Totals'!$B255)</f>
        <v>0</v>
      </c>
      <c r="I255" s="24">
        <f>SUMIFS('Inst. by Framework &amp; Suppliers'!$J$2:$J$5720,'Inst. by Framework &amp; Suppliers'!$C$2:$C$5720,'Institution by Supplier Totals'!$A$2:$A$5067,'Inst. by Framework &amp; Suppliers'!$A$2:$A$5720,'Institution by Supplier Totals'!$B255)</f>
        <v>1302.83</v>
      </c>
      <c r="J255" s="93">
        <f>SUMIFS('Inst. by Framework &amp; Suppliers'!$K$2:$K$5720,'Inst. by Framework &amp; Suppliers'!$C$2:$C$5720,'Institution by Supplier Totals'!$A$2:$A$5067,'Inst. by Framework &amp; Suppliers'!$A$2:$A$5720,'Institution by Supplier Totals'!$B255)</f>
        <v>1302.83</v>
      </c>
    </row>
    <row r="256" spans="1:10" x14ac:dyDescent="0.2">
      <c r="A256" s="15" t="s">
        <v>68</v>
      </c>
      <c r="B256" s="13" t="s">
        <v>141</v>
      </c>
      <c r="C256" s="506">
        <f>SUMIFS('Inst. by Framework &amp; Suppliers'!$D$2:$D$5720,'Inst. by Framework &amp; Suppliers'!$C$2:$C$5720,$A256,'Inst. by Framework &amp; Suppliers'!$A$2:$A$5720,$B256)</f>
        <v>0</v>
      </c>
      <c r="D256" s="507">
        <f>SUMIFS('Inst. by Framework &amp; Suppliers'!$E$2:$E$5720,'Inst. by Framework &amp; Suppliers'!$C$2:$C$5720,$A256,'Inst. by Framework &amp; Suppliers'!$A$2:$A$5720,$B256)</f>
        <v>0</v>
      </c>
      <c r="E256" s="507">
        <f>SUMIFS('Inst. by Framework &amp; Suppliers'!F$2:F$5720,'Inst. by Framework &amp; Suppliers'!$C$2:$C$5720,'Institution by Supplier Totals'!$A$2:$A$5067,'Inst. by Framework &amp; Suppliers'!$A$2:$A$5720,'Institution by Supplier Totals'!$B256)</f>
        <v>35063.49</v>
      </c>
      <c r="F256" s="882">
        <f>SUMIFS('Inst. by Framework &amp; Suppliers'!G$2:G$5720,'Inst. by Framework &amp; Suppliers'!$C$2:$C$5720,'Institution by Supplier Totals'!$A$2:$A$5067,'Inst. by Framework &amp; Suppliers'!$A$2:$A$5720,'Institution by Supplier Totals'!$B256)</f>
        <v>43755.23</v>
      </c>
      <c r="G256" s="1444">
        <f>SUMIFS('Inst. by Framework &amp; Suppliers'!H$2:H$5720,'Inst. by Framework &amp; Suppliers'!$C$2:$C$5720,'Institution by Supplier Totals'!$A$2:$A$5067,'Inst. by Framework &amp; Suppliers'!$A$2:$A$5720,'Institution by Supplier Totals'!$B256)</f>
        <v>28058.21</v>
      </c>
      <c r="H256" s="1445">
        <f>SUMIFS('Inst. by Framework &amp; Suppliers'!I$2:I$5720,'Inst. by Framework &amp; Suppliers'!$C$2:$C$5720,'Institution by Supplier Totals'!$A$2:$A$5067,'Inst. by Framework &amp; Suppliers'!$A$2:$A$5720,'Institution by Supplier Totals'!$B256)</f>
        <v>21531.93</v>
      </c>
      <c r="I256" s="24">
        <f>SUMIFS('Inst. by Framework &amp; Suppliers'!$J$2:$J$5720,'Inst. by Framework &amp; Suppliers'!$C$2:$C$5720,'Institution by Supplier Totals'!$A$2:$A$5067,'Inst. by Framework &amp; Suppliers'!$A$2:$A$5720,'Institution by Supplier Totals'!$B256)</f>
        <v>2207.2700000000004</v>
      </c>
      <c r="J256" s="93">
        <f>SUMIFS('Inst. by Framework &amp; Suppliers'!$K$2:$K$5720,'Inst. by Framework &amp; Suppliers'!$C$2:$C$5720,'Institution by Supplier Totals'!$A$2:$A$5067,'Inst. by Framework &amp; Suppliers'!$A$2:$A$5720,'Institution by Supplier Totals'!$B256)</f>
        <v>4651.08</v>
      </c>
    </row>
    <row r="257" spans="1:10" x14ac:dyDescent="0.2">
      <c r="A257" s="15" t="s">
        <v>20</v>
      </c>
      <c r="B257" s="13" t="s">
        <v>124</v>
      </c>
      <c r="C257" s="506">
        <f>SUMIFS('Inst. by Framework &amp; Suppliers'!$D$2:$D$5720,'Inst. by Framework &amp; Suppliers'!$C$2:$C$5720,$A257,'Inst. by Framework &amp; Suppliers'!$A$2:$A$5720,$B257)</f>
        <v>0</v>
      </c>
      <c r="D257" s="507">
        <f>SUMIFS('Inst. by Framework &amp; Suppliers'!$E$2:$E$5720,'Inst. by Framework &amp; Suppliers'!$C$2:$C$5720,$A257,'Inst. by Framework &amp; Suppliers'!$A$2:$A$5720,$B257)</f>
        <v>0</v>
      </c>
      <c r="E257" s="507">
        <f>SUMIFS('Inst. by Framework &amp; Suppliers'!F$2:F$5720,'Inst. by Framework &amp; Suppliers'!$C$2:$C$5720,'Institution by Supplier Totals'!$A$2:$A$5067,'Inst. by Framework &amp; Suppliers'!$A$2:$A$5720,'Institution by Supplier Totals'!$B257)</f>
        <v>39.82</v>
      </c>
      <c r="F257" s="882">
        <f>SUMIFS('Inst. by Framework &amp; Suppliers'!G$2:G$5720,'Inst. by Framework &amp; Suppliers'!$C$2:$C$5720,'Institution by Supplier Totals'!$A$2:$A$5067,'Inst. by Framework &amp; Suppliers'!$A$2:$A$5720,'Institution by Supplier Totals'!$B257)</f>
        <v>0</v>
      </c>
      <c r="G257" s="1444">
        <f>SUMIFS('Inst. by Framework &amp; Suppliers'!H$2:H$5720,'Inst. by Framework &amp; Suppliers'!$C$2:$C$5720,'Institution by Supplier Totals'!$A$2:$A$5067,'Inst. by Framework &amp; Suppliers'!$A$2:$A$5720,'Institution by Supplier Totals'!$B257)</f>
        <v>0</v>
      </c>
      <c r="H257" s="1445">
        <f>SUMIFS('Inst. by Framework &amp; Suppliers'!I$2:I$5720,'Inst. by Framework &amp; Suppliers'!$C$2:$C$5720,'Institution by Supplier Totals'!$A$2:$A$5067,'Inst. by Framework &amp; Suppliers'!$A$2:$A$5720,'Institution by Supplier Totals'!$B257)</f>
        <v>0</v>
      </c>
      <c r="I257" s="24">
        <f>SUMIFS('Inst. by Framework &amp; Suppliers'!$J$2:$J$5720,'Inst. by Framework &amp; Suppliers'!$C$2:$C$5720,'Institution by Supplier Totals'!$A$2:$A$5067,'Inst. by Framework &amp; Suppliers'!$A$2:$A$5720,'Institution by Supplier Totals'!$B257)</f>
        <v>0</v>
      </c>
      <c r="J257" s="93">
        <f>SUMIFS('Inst. by Framework &amp; Suppliers'!$K$2:$K$5720,'Inst. by Framework &amp; Suppliers'!$C$2:$C$5720,'Institution by Supplier Totals'!$A$2:$A$5067,'Inst. by Framework &amp; Suppliers'!$A$2:$A$5720,'Institution by Supplier Totals'!$B257)</f>
        <v>0</v>
      </c>
    </row>
    <row r="258" spans="1:10" x14ac:dyDescent="0.2">
      <c r="A258" s="15" t="s">
        <v>20</v>
      </c>
      <c r="B258" s="13" t="s">
        <v>125</v>
      </c>
      <c r="C258" s="506">
        <f>SUMIFS('Inst. by Framework &amp; Suppliers'!$D$2:$D$5720,'Inst. by Framework &amp; Suppliers'!$C$2:$C$5720,$A258,'Inst. by Framework &amp; Suppliers'!$A$2:$A$5720,$B258)</f>
        <v>0</v>
      </c>
      <c r="D258" s="507">
        <f>SUMIFS('Inst. by Framework &amp; Suppliers'!$E$2:$E$5720,'Inst. by Framework &amp; Suppliers'!$C$2:$C$5720,$A258,'Inst. by Framework &amp; Suppliers'!$A$2:$A$5720,$B258)</f>
        <v>0</v>
      </c>
      <c r="E258" s="507">
        <f>SUMIFS('Inst. by Framework &amp; Suppliers'!F$2:F$5720,'Inst. by Framework &amp; Suppliers'!$C$2:$C$5720,'Institution by Supplier Totals'!$A$2:$A$5067,'Inst. by Framework &amp; Suppliers'!$A$2:$A$5720,'Institution by Supplier Totals'!$B258)</f>
        <v>0</v>
      </c>
      <c r="F258" s="882">
        <f>SUMIFS('Inst. by Framework &amp; Suppliers'!G$2:G$5720,'Inst. by Framework &amp; Suppliers'!$C$2:$C$5720,'Institution by Supplier Totals'!$A$2:$A$5067,'Inst. by Framework &amp; Suppliers'!$A$2:$A$5720,'Institution by Supplier Totals'!$B258)</f>
        <v>15.2</v>
      </c>
      <c r="G258" s="1444">
        <f>SUMIFS('Inst. by Framework &amp; Suppliers'!H$2:H$5720,'Inst. by Framework &amp; Suppliers'!$C$2:$C$5720,'Institution by Supplier Totals'!$A$2:$A$5067,'Inst. by Framework &amp; Suppliers'!$A$2:$A$5720,'Institution by Supplier Totals'!$B258)</f>
        <v>67.919999999999987</v>
      </c>
      <c r="H258" s="1445">
        <f>SUMIFS('Inst. by Framework &amp; Suppliers'!I$2:I$5720,'Inst. by Framework &amp; Suppliers'!$C$2:$C$5720,'Institution by Supplier Totals'!$A$2:$A$5067,'Inst. by Framework &amp; Suppliers'!$A$2:$A$5720,'Institution by Supplier Totals'!$B258)</f>
        <v>0</v>
      </c>
      <c r="I258" s="24">
        <f>SUMIFS('Inst. by Framework &amp; Suppliers'!$J$2:$J$5720,'Inst. by Framework &amp; Suppliers'!$C$2:$C$5720,'Institution by Supplier Totals'!$A$2:$A$5067,'Inst. by Framework &amp; Suppliers'!$A$2:$A$5720,'Institution by Supplier Totals'!$B258)</f>
        <v>0</v>
      </c>
      <c r="J258" s="93">
        <f>SUMIFS('Inst. by Framework &amp; Suppliers'!$K$2:$K$5720,'Inst. by Framework &amp; Suppliers'!$C$2:$C$5720,'Institution by Supplier Totals'!$A$2:$A$5067,'Inst. by Framework &amp; Suppliers'!$A$2:$A$5720,'Institution by Supplier Totals'!$B258)</f>
        <v>0</v>
      </c>
    </row>
    <row r="259" spans="1:10" x14ac:dyDescent="0.2">
      <c r="A259" s="15" t="s">
        <v>20</v>
      </c>
      <c r="B259" s="13" t="s">
        <v>126</v>
      </c>
      <c r="C259" s="506">
        <f>SUMIFS('Inst. by Framework &amp; Suppliers'!$D$2:$D$5720,'Inst. by Framework &amp; Suppliers'!$C$2:$C$5720,$A259,'Inst. by Framework &amp; Suppliers'!$A$2:$A$5720,$B259)</f>
        <v>0</v>
      </c>
      <c r="D259" s="507">
        <f>SUMIFS('Inst. by Framework &amp; Suppliers'!$E$2:$E$5720,'Inst. by Framework &amp; Suppliers'!$C$2:$C$5720,$A259,'Inst. by Framework &amp; Suppliers'!$A$2:$A$5720,$B259)</f>
        <v>0</v>
      </c>
      <c r="E259" s="507">
        <f>SUMIFS('Inst. by Framework &amp; Suppliers'!F$2:F$5720,'Inst. by Framework &amp; Suppliers'!$C$2:$C$5720,'Institution by Supplier Totals'!$A$2:$A$5067,'Inst. by Framework &amp; Suppliers'!$A$2:$A$5720,'Institution by Supplier Totals'!$B259)</f>
        <v>0</v>
      </c>
      <c r="F259" s="882">
        <f>SUMIFS('Inst. by Framework &amp; Suppliers'!G$2:G$5720,'Inst. by Framework &amp; Suppliers'!$C$2:$C$5720,'Institution by Supplier Totals'!$A$2:$A$5067,'Inst. by Framework &amp; Suppliers'!$A$2:$A$5720,'Institution by Supplier Totals'!$B259)</f>
        <v>0</v>
      </c>
      <c r="G259" s="1444">
        <f>SUMIFS('Inst. by Framework &amp; Suppliers'!H$2:H$5720,'Inst. by Framework &amp; Suppliers'!$C$2:$C$5720,'Institution by Supplier Totals'!$A$2:$A$5067,'Inst. by Framework &amp; Suppliers'!$A$2:$A$5720,'Institution by Supplier Totals'!$B259)</f>
        <v>48.4</v>
      </c>
      <c r="H259" s="1445">
        <f>SUMIFS('Inst. by Framework &amp; Suppliers'!I$2:I$5720,'Inst. by Framework &amp; Suppliers'!$C$2:$C$5720,'Institution by Supplier Totals'!$A$2:$A$5067,'Inst. by Framework &amp; Suppliers'!$A$2:$A$5720,'Institution by Supplier Totals'!$B259)</f>
        <v>662.41</v>
      </c>
      <c r="I259" s="24">
        <f>SUMIFS('Inst. by Framework &amp; Suppliers'!$J$2:$J$5720,'Inst. by Framework &amp; Suppliers'!$C$2:$C$5720,'Institution by Supplier Totals'!$A$2:$A$5067,'Inst. by Framework &amp; Suppliers'!$A$2:$A$5720,'Institution by Supplier Totals'!$B259)</f>
        <v>0</v>
      </c>
      <c r="J259" s="93">
        <f>SUMIFS('Inst. by Framework &amp; Suppliers'!$K$2:$K$5720,'Inst. by Framework &amp; Suppliers'!$C$2:$C$5720,'Institution by Supplier Totals'!$A$2:$A$5067,'Inst. by Framework &amp; Suppliers'!$A$2:$A$5720,'Institution by Supplier Totals'!$B259)</f>
        <v>201.6</v>
      </c>
    </row>
    <row r="260" spans="1:10" x14ac:dyDescent="0.2">
      <c r="A260" s="15" t="s">
        <v>20</v>
      </c>
      <c r="B260" s="1084" t="s">
        <v>160</v>
      </c>
      <c r="C260" s="506">
        <f>SUMIFS('Inst. by Framework &amp; Suppliers'!$D$2:$D$5720,'Inst. by Framework &amp; Suppliers'!$C$2:$C$5720,$A260,'Inst. by Framework &amp; Suppliers'!$A$2:$A$5720,$B260)</f>
        <v>0</v>
      </c>
      <c r="D260" s="507">
        <f>SUMIFS('Inst. by Framework &amp; Suppliers'!$E$2:$E$5720,'Inst. by Framework &amp; Suppliers'!$C$2:$C$5720,$A260,'Inst. by Framework &amp; Suppliers'!$A$2:$A$5720,$B260)</f>
        <v>0</v>
      </c>
      <c r="E260" s="507">
        <f>SUMIFS('Inst. by Framework &amp; Suppliers'!F$2:F$5720,'Inst. by Framework &amp; Suppliers'!$C$2:$C$5720,'Institution by Supplier Totals'!$A$2:$A$5067,'Inst. by Framework &amp; Suppliers'!$A$2:$A$5720,'Institution by Supplier Totals'!$B260)</f>
        <v>0</v>
      </c>
      <c r="F260" s="882">
        <f>SUMIFS('Inst. by Framework &amp; Suppliers'!G$2:G$5720,'Inst. by Framework &amp; Suppliers'!$C$2:$C$5720,'Institution by Supplier Totals'!$A$2:$A$5067,'Inst. by Framework &amp; Suppliers'!$A$2:$A$5720,'Institution by Supplier Totals'!$B260)</f>
        <v>0</v>
      </c>
      <c r="G260" s="1444">
        <f>SUMIFS('Inst. by Framework &amp; Suppliers'!H$2:H$5720,'Inst. by Framework &amp; Suppliers'!$C$2:$C$5720,'Institution by Supplier Totals'!$A$2:$A$5067,'Inst. by Framework &amp; Suppliers'!$A$2:$A$5720,'Institution by Supplier Totals'!$B260)</f>
        <v>0</v>
      </c>
      <c r="H260" s="1445">
        <f>SUMIFS('Inst. by Framework &amp; Suppliers'!I$2:I$5720,'Inst. by Framework &amp; Suppliers'!$C$2:$C$5720,'Institution by Supplier Totals'!$A$2:$A$5067,'Inst. by Framework &amp; Suppliers'!$A$2:$A$5720,'Institution by Supplier Totals'!$B260)</f>
        <v>39.409999999999997</v>
      </c>
      <c r="I260" s="24">
        <f>SUMIFS('Inst. by Framework &amp; Suppliers'!$J$2:$J$5720,'Inst. by Framework &amp; Suppliers'!$C$2:$C$5720,'Institution by Supplier Totals'!$A$2:$A$5067,'Inst. by Framework &amp; Suppliers'!$A$2:$A$5720,'Institution by Supplier Totals'!$B260)</f>
        <v>0</v>
      </c>
      <c r="J260" s="93">
        <f>SUMIFS('Inst. by Framework &amp; Suppliers'!$K$2:$K$5720,'Inst. by Framework &amp; Suppliers'!$C$2:$C$5720,'Institution by Supplier Totals'!$A$2:$A$5067,'Inst. by Framework &amp; Suppliers'!$A$2:$A$5720,'Institution by Supplier Totals'!$B260)</f>
        <v>0</v>
      </c>
    </row>
    <row r="261" spans="1:10" x14ac:dyDescent="0.2">
      <c r="A261" s="15" t="s">
        <v>20</v>
      </c>
      <c r="B261" s="784" t="s">
        <v>251</v>
      </c>
      <c r="C261" s="506">
        <f>SUMIFS('Inst. by Framework &amp; Suppliers'!$D$2:$D$5720,'Inst. by Framework &amp; Suppliers'!$C$2:$C$5720,$A261,'Inst. by Framework &amp; Suppliers'!$A$2:$A$5720,$B261)</f>
        <v>0</v>
      </c>
      <c r="D261" s="507">
        <f>SUMIFS('Inst. by Framework &amp; Suppliers'!$E$2:$E$5720,'Inst. by Framework &amp; Suppliers'!$C$2:$C$5720,$A261,'Inst. by Framework &amp; Suppliers'!$A$2:$A$5720,$B261)</f>
        <v>0</v>
      </c>
      <c r="E261" s="507">
        <f>SUMIFS('Inst. by Framework &amp; Suppliers'!F$2:F$5720,'Inst. by Framework &amp; Suppliers'!$C$2:$C$5720,'Institution by Supplier Totals'!$A$2:$A$5067,'Inst. by Framework &amp; Suppliers'!$A$2:$A$5720,'Institution by Supplier Totals'!$B261)</f>
        <v>0</v>
      </c>
      <c r="F261" s="882">
        <f>SUMIFS('Inst. by Framework &amp; Suppliers'!G$2:G$5720,'Inst. by Framework &amp; Suppliers'!$C$2:$C$5720,'Institution by Supplier Totals'!$A$2:$A$5067,'Inst. by Framework &amp; Suppliers'!$A$2:$A$5720,'Institution by Supplier Totals'!$B261)</f>
        <v>0</v>
      </c>
      <c r="G261" s="1444">
        <f>SUMIFS('Inst. by Framework &amp; Suppliers'!H$2:H$5720,'Inst. by Framework &amp; Suppliers'!$C$2:$C$5720,'Institution by Supplier Totals'!$A$2:$A$5067,'Inst. by Framework &amp; Suppliers'!$A$2:$A$5720,'Institution by Supplier Totals'!$B261)</f>
        <v>18.13</v>
      </c>
      <c r="H261" s="1445">
        <f>SUMIFS('Inst. by Framework &amp; Suppliers'!I$2:I$5720,'Inst. by Framework &amp; Suppliers'!$C$2:$C$5720,'Institution by Supplier Totals'!$A$2:$A$5067,'Inst. by Framework &amp; Suppliers'!$A$2:$A$5720,'Institution by Supplier Totals'!$B261)</f>
        <v>0</v>
      </c>
      <c r="I261" s="24">
        <f>SUMIFS('Inst. by Framework &amp; Suppliers'!$J$2:$J$5720,'Inst. by Framework &amp; Suppliers'!$C$2:$C$5720,'Institution by Supplier Totals'!$A$2:$A$5067,'Inst. by Framework &amp; Suppliers'!$A$2:$A$5720,'Institution by Supplier Totals'!$B261)</f>
        <v>0</v>
      </c>
      <c r="J261" s="93">
        <f>SUMIFS('Inst. by Framework &amp; Suppliers'!$K$2:$K$5720,'Inst. by Framework &amp; Suppliers'!$C$2:$C$5720,'Institution by Supplier Totals'!$A$2:$A$5067,'Inst. by Framework &amp; Suppliers'!$A$2:$A$5720,'Institution by Supplier Totals'!$B261)</f>
        <v>0</v>
      </c>
    </row>
    <row r="262" spans="1:10" x14ac:dyDescent="0.2">
      <c r="A262" s="307" t="s">
        <v>20</v>
      </c>
      <c r="B262" s="308" t="s">
        <v>131</v>
      </c>
      <c r="C262" s="506">
        <f>SUMIFS('Inst. by Framework &amp; Suppliers'!$D$2:$D$5720,'Inst. by Framework &amp; Suppliers'!$C$2:$C$5720,$A262,'Inst. by Framework &amp; Suppliers'!$A$2:$A$5720,$B262)</f>
        <v>293.76</v>
      </c>
      <c r="D262" s="507">
        <f>SUMIFS('Inst. by Framework &amp; Suppliers'!$E$2:$E$5720,'Inst. by Framework &amp; Suppliers'!$C$2:$C$5720,$A262,'Inst. by Framework &amp; Suppliers'!$A$2:$A$5720,$B262)</f>
        <v>241.92000000000002</v>
      </c>
      <c r="E262" s="507">
        <f>SUMIFS('Inst. by Framework &amp; Suppliers'!F$2:F$5720,'Inst. by Framework &amp; Suppliers'!$C$2:$C$5720,'Institution by Supplier Totals'!$A$2:$A$5067,'Inst. by Framework &amp; Suppliers'!$A$2:$A$5720,'Institution by Supplier Totals'!$B262)</f>
        <v>2062.5600000000004</v>
      </c>
      <c r="F262" s="882">
        <f>SUMIFS('Inst. by Framework &amp; Suppliers'!G$2:G$5720,'Inst. by Framework &amp; Suppliers'!$C$2:$C$5720,'Institution by Supplier Totals'!$A$2:$A$5067,'Inst. by Framework &amp; Suppliers'!$A$2:$A$5720,'Institution by Supplier Totals'!$B262)</f>
        <v>497.75000000000006</v>
      </c>
      <c r="G262" s="1444">
        <f>SUMIFS('Inst. by Framework &amp; Suppliers'!H$2:H$5720,'Inst. by Framework &amp; Suppliers'!$C$2:$C$5720,'Institution by Supplier Totals'!$A$2:$A$5067,'Inst. by Framework &amp; Suppliers'!$A$2:$A$5720,'Institution by Supplier Totals'!$B262)</f>
        <v>72.599999999999994</v>
      </c>
      <c r="H262" s="1445">
        <f>SUMIFS('Inst. by Framework &amp; Suppliers'!I$2:I$5720,'Inst. by Framework &amp; Suppliers'!$C$2:$C$5720,'Institution by Supplier Totals'!$A$2:$A$5067,'Inst. by Framework &amp; Suppliers'!$A$2:$A$5720,'Institution by Supplier Totals'!$B262)</f>
        <v>0</v>
      </c>
      <c r="I262" s="24">
        <f>SUMIFS('Inst. by Framework &amp; Suppliers'!$J$2:$J$5720,'Inst. by Framework &amp; Suppliers'!$C$2:$C$5720,'Institution by Supplier Totals'!$A$2:$A$5067,'Inst. by Framework &amp; Suppliers'!$A$2:$A$5720,'Institution by Supplier Totals'!$B262)</f>
        <v>0</v>
      </c>
      <c r="J262" s="93">
        <f>SUMIFS('Inst. by Framework &amp; Suppliers'!$K$2:$K$5720,'Inst. by Framework &amp; Suppliers'!$C$2:$C$5720,'Institution by Supplier Totals'!$A$2:$A$5067,'Inst. by Framework &amp; Suppliers'!$A$2:$A$5720,'Institution by Supplier Totals'!$B262)</f>
        <v>0</v>
      </c>
    </row>
    <row r="263" spans="1:10" x14ac:dyDescent="0.2">
      <c r="A263" s="15" t="s">
        <v>20</v>
      </c>
      <c r="B263" s="13" t="s">
        <v>134</v>
      </c>
      <c r="C263" s="506">
        <f>SUMIFS('Inst. by Framework &amp; Suppliers'!$D$2:$D$5720,'Inst. by Framework &amp; Suppliers'!$C$2:$C$5720,$A263,'Inst. by Framework &amp; Suppliers'!$A$2:$A$5720,$B263)</f>
        <v>276.48</v>
      </c>
      <c r="D263" s="507">
        <f>SUMIFS('Inst. by Framework &amp; Suppliers'!$E$2:$E$5720,'Inst. by Framework &amp; Suppliers'!$C$2:$C$5720,$A263,'Inst. by Framework &amp; Suppliers'!$A$2:$A$5720,$B263)</f>
        <v>0</v>
      </c>
      <c r="E263" s="507">
        <f>SUMIFS('Inst. by Framework &amp; Suppliers'!F$2:F$5720,'Inst. by Framework &amp; Suppliers'!$C$2:$C$5720,'Institution by Supplier Totals'!$A$2:$A$5067,'Inst. by Framework &amp; Suppliers'!$A$2:$A$5720,'Institution by Supplier Totals'!$B263)</f>
        <v>79.64</v>
      </c>
      <c r="F263" s="882">
        <f>SUMIFS('Inst. by Framework &amp; Suppliers'!G$2:G$5720,'Inst. by Framework &amp; Suppliers'!$C$2:$C$5720,'Institution by Supplier Totals'!$A$2:$A$5067,'Inst. by Framework &amp; Suppliers'!$A$2:$A$5720,'Institution by Supplier Totals'!$B263)</f>
        <v>39.82</v>
      </c>
      <c r="G263" s="1444">
        <f>SUMIFS('Inst. by Framework &amp; Suppliers'!H$2:H$5720,'Inst. by Framework &amp; Suppliers'!$C$2:$C$5720,'Institution by Supplier Totals'!$A$2:$A$5067,'Inst. by Framework &amp; Suppliers'!$A$2:$A$5720,'Institution by Supplier Totals'!$B263)</f>
        <v>0</v>
      </c>
      <c r="H263" s="1445">
        <f>SUMIFS('Inst. by Framework &amp; Suppliers'!I$2:I$5720,'Inst. by Framework &amp; Suppliers'!$C$2:$C$5720,'Institution by Supplier Totals'!$A$2:$A$5067,'Inst. by Framework &amp; Suppliers'!$A$2:$A$5720,'Institution by Supplier Totals'!$B263)</f>
        <v>0</v>
      </c>
      <c r="I263" s="24">
        <f>SUMIFS('Inst. by Framework &amp; Suppliers'!$J$2:$J$5720,'Inst. by Framework &amp; Suppliers'!$C$2:$C$5720,'Institution by Supplier Totals'!$A$2:$A$5067,'Inst. by Framework &amp; Suppliers'!$A$2:$A$5720,'Institution by Supplier Totals'!$B263)</f>
        <v>0</v>
      </c>
      <c r="J263" s="93">
        <f>SUMIFS('Inst. by Framework &amp; Suppliers'!$K$2:$K$5720,'Inst. by Framework &amp; Suppliers'!$C$2:$C$5720,'Institution by Supplier Totals'!$A$2:$A$5067,'Inst. by Framework &amp; Suppliers'!$A$2:$A$5720,'Institution by Supplier Totals'!$B263)</f>
        <v>0</v>
      </c>
    </row>
    <row r="264" spans="1:10" x14ac:dyDescent="0.2">
      <c r="A264" s="15" t="s">
        <v>20</v>
      </c>
      <c r="B264" s="13" t="s">
        <v>135</v>
      </c>
      <c r="C264" s="506">
        <f>SUMIFS('Inst. by Framework &amp; Suppliers'!$D$2:$D$5720,'Inst. by Framework &amp; Suppliers'!$C$2:$C$5720,$A264,'Inst. by Framework &amp; Suppliers'!$A$2:$A$5720,$B264)</f>
        <v>0</v>
      </c>
      <c r="D264" s="507">
        <f>SUMIFS('Inst. by Framework &amp; Suppliers'!$E$2:$E$5720,'Inst. by Framework &amp; Suppliers'!$C$2:$C$5720,$A264,'Inst. by Framework &amp; Suppliers'!$A$2:$A$5720,$B264)</f>
        <v>2194.56</v>
      </c>
      <c r="E264" s="507">
        <f>SUMIFS('Inst. by Framework &amp; Suppliers'!F$2:F$5720,'Inst. by Framework &amp; Suppliers'!$C$2:$C$5720,'Institution by Supplier Totals'!$A$2:$A$5067,'Inst. by Framework &amp; Suppliers'!$A$2:$A$5720,'Institution by Supplier Totals'!$B264)</f>
        <v>8394.48</v>
      </c>
      <c r="F264" s="882">
        <f>SUMIFS('Inst. by Framework &amp; Suppliers'!G$2:G$5720,'Inst. by Framework &amp; Suppliers'!$C$2:$C$5720,'Institution by Supplier Totals'!$A$2:$A$5067,'Inst. by Framework &amp; Suppliers'!$A$2:$A$5720,'Institution by Supplier Totals'!$B264)</f>
        <v>10014.73</v>
      </c>
      <c r="G264" s="1444">
        <f>SUMIFS('Inst. by Framework &amp; Suppliers'!H$2:H$5720,'Inst. by Framework &amp; Suppliers'!$C$2:$C$5720,'Institution by Supplier Totals'!$A$2:$A$5067,'Inst. by Framework &amp; Suppliers'!$A$2:$A$5720,'Institution by Supplier Totals'!$B264)</f>
        <v>2217.6</v>
      </c>
      <c r="H264" s="1445">
        <f>SUMIFS('Inst. by Framework &amp; Suppliers'!I$2:I$5720,'Inst. by Framework &amp; Suppliers'!$C$2:$C$5720,'Institution by Supplier Totals'!$A$2:$A$5067,'Inst. by Framework &amp; Suppliers'!$A$2:$A$5720,'Institution by Supplier Totals'!$B264)</f>
        <v>0</v>
      </c>
      <c r="I264" s="24">
        <f>SUMIFS('Inst. by Framework &amp; Suppliers'!$J$2:$J$5720,'Inst. by Framework &amp; Suppliers'!$C$2:$C$5720,'Institution by Supplier Totals'!$A$2:$A$5067,'Inst. by Framework &amp; Suppliers'!$A$2:$A$5720,'Institution by Supplier Totals'!$B264)</f>
        <v>0</v>
      </c>
      <c r="J264" s="93">
        <f>SUMIFS('Inst. by Framework &amp; Suppliers'!$K$2:$K$5720,'Inst. by Framework &amp; Suppliers'!$C$2:$C$5720,'Institution by Supplier Totals'!$A$2:$A$5067,'Inst. by Framework &amp; Suppliers'!$A$2:$A$5720,'Institution by Supplier Totals'!$B264)</f>
        <v>0</v>
      </c>
    </row>
    <row r="265" spans="1:10" x14ac:dyDescent="0.2">
      <c r="A265" s="15" t="s">
        <v>20</v>
      </c>
      <c r="B265" s="13" t="s">
        <v>136</v>
      </c>
      <c r="C265" s="506">
        <f>SUMIFS('Inst. by Framework &amp; Suppliers'!$D$2:$D$5720,'Inst. by Framework &amp; Suppliers'!$C$2:$C$5720,$A265,'Inst. by Framework &amp; Suppliers'!$A$2:$A$5720,$B265)</f>
        <v>4100.6400000000003</v>
      </c>
      <c r="D265" s="507">
        <f>SUMIFS('Inst. by Framework &amp; Suppliers'!$E$2:$E$5720,'Inst. by Framework &amp; Suppliers'!$C$2:$C$5720,$A265,'Inst. by Framework &amp; Suppliers'!$A$2:$A$5720,$B265)</f>
        <v>414.72</v>
      </c>
      <c r="E265" s="507">
        <f>SUMIFS('Inst. by Framework &amp; Suppliers'!F$2:F$5720,'Inst. by Framework &amp; Suppliers'!$C$2:$C$5720,'Institution by Supplier Totals'!$A$2:$A$5067,'Inst. by Framework &amp; Suppliers'!$A$2:$A$5720,'Institution by Supplier Totals'!$B265)</f>
        <v>0</v>
      </c>
      <c r="F265" s="882">
        <f>SUMIFS('Inst. by Framework &amp; Suppliers'!G$2:G$5720,'Inst. by Framework &amp; Suppliers'!$C$2:$C$5720,'Institution by Supplier Totals'!$A$2:$A$5067,'Inst. by Framework &amp; Suppliers'!$A$2:$A$5720,'Institution by Supplier Totals'!$B265)</f>
        <v>0</v>
      </c>
      <c r="G265" s="1444">
        <f>SUMIFS('Inst. by Framework &amp; Suppliers'!H$2:H$5720,'Inst. by Framework &amp; Suppliers'!$C$2:$C$5720,'Institution by Supplier Totals'!$A$2:$A$5067,'Inst. by Framework &amp; Suppliers'!$A$2:$A$5720,'Institution by Supplier Totals'!$B265)</f>
        <v>0</v>
      </c>
      <c r="H265" s="1445">
        <f>SUMIFS('Inst. by Framework &amp; Suppliers'!I$2:I$5720,'Inst. by Framework &amp; Suppliers'!$C$2:$C$5720,'Institution by Supplier Totals'!$A$2:$A$5067,'Inst. by Framework &amp; Suppliers'!$A$2:$A$5720,'Institution by Supplier Totals'!$B265)</f>
        <v>0</v>
      </c>
      <c r="I265" s="24">
        <f>SUMIFS('Inst. by Framework &amp; Suppliers'!$J$2:$J$5720,'Inst. by Framework &amp; Suppliers'!$C$2:$C$5720,'Institution by Supplier Totals'!$A$2:$A$5067,'Inst. by Framework &amp; Suppliers'!$A$2:$A$5720,'Institution by Supplier Totals'!$B265)</f>
        <v>0</v>
      </c>
      <c r="J265" s="93">
        <f>SUMIFS('Inst. by Framework &amp; Suppliers'!$K$2:$K$5720,'Inst. by Framework &amp; Suppliers'!$C$2:$C$5720,'Institution by Supplier Totals'!$A$2:$A$5067,'Inst. by Framework &amp; Suppliers'!$A$2:$A$5720,'Institution by Supplier Totals'!$B265)</f>
        <v>0</v>
      </c>
    </row>
    <row r="266" spans="1:10" x14ac:dyDescent="0.2">
      <c r="A266" s="15" t="s">
        <v>20</v>
      </c>
      <c r="B266" s="13" t="s">
        <v>138</v>
      </c>
      <c r="C266" s="506">
        <f>SUMIFS('Inst. by Framework &amp; Suppliers'!$D$2:$D$5720,'Inst. by Framework &amp; Suppliers'!$C$2:$C$5720,$A266,'Inst. by Framework &amp; Suppliers'!$A$2:$A$5720,$B266)</f>
        <v>17.28</v>
      </c>
      <c r="D266" s="507">
        <f>SUMIFS('Inst. by Framework &amp; Suppliers'!$E$2:$E$5720,'Inst. by Framework &amp; Suppliers'!$C$2:$C$5720,$A266,'Inst. by Framework &amp; Suppliers'!$A$2:$A$5720,$B266)</f>
        <v>0</v>
      </c>
      <c r="E266" s="507">
        <f>SUMIFS('Inst. by Framework &amp; Suppliers'!F$2:F$5720,'Inst. by Framework &amp; Suppliers'!$C$2:$C$5720,'Institution by Supplier Totals'!$A$2:$A$5067,'Inst. by Framework &amp; Suppliers'!$A$2:$A$5720,'Institution by Supplier Totals'!$B266)</f>
        <v>0</v>
      </c>
      <c r="F266" s="882">
        <f>SUMIFS('Inst. by Framework &amp; Suppliers'!G$2:G$5720,'Inst. by Framework &amp; Suppliers'!$C$2:$C$5720,'Institution by Supplier Totals'!$A$2:$A$5067,'Inst. by Framework &amp; Suppliers'!$A$2:$A$5720,'Institution by Supplier Totals'!$B266)</f>
        <v>0</v>
      </c>
      <c r="G266" s="1444">
        <f>SUMIFS('Inst. by Framework &amp; Suppliers'!H$2:H$5720,'Inst. by Framework &amp; Suppliers'!$C$2:$C$5720,'Institution by Supplier Totals'!$A$2:$A$5067,'Inst. by Framework &amp; Suppliers'!$A$2:$A$5720,'Institution by Supplier Totals'!$B266)</f>
        <v>0</v>
      </c>
      <c r="H266" s="1445">
        <f>SUMIFS('Inst. by Framework &amp; Suppliers'!I$2:I$5720,'Inst. by Framework &amp; Suppliers'!$C$2:$C$5720,'Institution by Supplier Totals'!$A$2:$A$5067,'Inst. by Framework &amp; Suppliers'!$A$2:$A$5720,'Institution by Supplier Totals'!$B266)</f>
        <v>0</v>
      </c>
      <c r="I266" s="24">
        <f>SUMIFS('Inst. by Framework &amp; Suppliers'!$J$2:$J$5720,'Inst. by Framework &amp; Suppliers'!$C$2:$C$5720,'Institution by Supplier Totals'!$A$2:$A$5067,'Inst. by Framework &amp; Suppliers'!$A$2:$A$5720,'Institution by Supplier Totals'!$B266)</f>
        <v>0</v>
      </c>
      <c r="J266" s="93">
        <f>SUMIFS('Inst. by Framework &amp; Suppliers'!$K$2:$K$5720,'Inst. by Framework &amp; Suppliers'!$C$2:$C$5720,'Institution by Supplier Totals'!$A$2:$A$5067,'Inst. by Framework &amp; Suppliers'!$A$2:$A$5720,'Institution by Supplier Totals'!$B266)</f>
        <v>0</v>
      </c>
    </row>
    <row r="267" spans="1:10" x14ac:dyDescent="0.2">
      <c r="A267" s="15" t="s">
        <v>20</v>
      </c>
      <c r="B267" s="13" t="s">
        <v>139</v>
      </c>
      <c r="C267" s="506">
        <f>SUMIFS('Inst. by Framework &amp; Suppliers'!$D$2:$D$5720,'Inst. by Framework &amp; Suppliers'!$C$2:$C$5720,$A267,'Inst. by Framework &amp; Suppliers'!$A$2:$A$5720,$B267)</f>
        <v>0</v>
      </c>
      <c r="D267" s="507">
        <f>SUMIFS('Inst. by Framework &amp; Suppliers'!$E$2:$E$5720,'Inst. by Framework &amp; Suppliers'!$C$2:$C$5720,$A267,'Inst. by Framework &amp; Suppliers'!$A$2:$A$5720,$B267)</f>
        <v>0</v>
      </c>
      <c r="E267" s="507">
        <f>SUMIFS('Inst. by Framework &amp; Suppliers'!F$2:F$5720,'Inst. by Framework &amp; Suppliers'!$C$2:$C$5720,'Institution by Supplier Totals'!$A$2:$A$5067,'Inst. by Framework &amp; Suppliers'!$A$2:$A$5720,'Institution by Supplier Totals'!$B267)</f>
        <v>0</v>
      </c>
      <c r="F267" s="882">
        <f>SUMIFS('Inst. by Framework &amp; Suppliers'!G$2:G$5720,'Inst. by Framework &amp; Suppliers'!$C$2:$C$5720,'Institution by Supplier Totals'!$A$2:$A$5067,'Inst. by Framework &amp; Suppliers'!$A$2:$A$5720,'Institution by Supplier Totals'!$B267)</f>
        <v>39.82</v>
      </c>
      <c r="G267" s="1444">
        <f>SUMIFS('Inst. by Framework &amp; Suppliers'!H$2:H$5720,'Inst. by Framework &amp; Suppliers'!$C$2:$C$5720,'Institution by Supplier Totals'!$A$2:$A$5067,'Inst. by Framework &amp; Suppliers'!$A$2:$A$5720,'Institution by Supplier Totals'!$B267)</f>
        <v>0</v>
      </c>
      <c r="H267" s="1445">
        <f>SUMIFS('Inst. by Framework &amp; Suppliers'!I$2:I$5720,'Inst. by Framework &amp; Suppliers'!$C$2:$C$5720,'Institution by Supplier Totals'!$A$2:$A$5067,'Inst. by Framework &amp; Suppliers'!$A$2:$A$5720,'Institution by Supplier Totals'!$B267)</f>
        <v>0</v>
      </c>
      <c r="I267" s="24">
        <f>SUMIFS('Inst. by Framework &amp; Suppliers'!$J$2:$J$5720,'Inst. by Framework &amp; Suppliers'!$C$2:$C$5720,'Institution by Supplier Totals'!$A$2:$A$5067,'Inst. by Framework &amp; Suppliers'!$A$2:$A$5720,'Institution by Supplier Totals'!$B267)</f>
        <v>0</v>
      </c>
      <c r="J267" s="93">
        <f>SUMIFS('Inst. by Framework &amp; Suppliers'!$K$2:$K$5720,'Inst. by Framework &amp; Suppliers'!$C$2:$C$5720,'Institution by Supplier Totals'!$A$2:$A$5067,'Inst. by Framework &amp; Suppliers'!$A$2:$A$5720,'Institution by Supplier Totals'!$B267)</f>
        <v>0</v>
      </c>
    </row>
    <row r="268" spans="1:10" x14ac:dyDescent="0.2">
      <c r="A268" s="15" t="s">
        <v>20</v>
      </c>
      <c r="B268" s="13" t="s">
        <v>140</v>
      </c>
      <c r="C268" s="506">
        <f>SUMIFS('Inst. by Framework &amp; Suppliers'!$D$2:$D$5720,'Inst. by Framework &amp; Suppliers'!$C$2:$C$5720,$A268,'Inst. by Framework &amp; Suppliers'!$A$2:$A$5720,$B268)</f>
        <v>1157.76</v>
      </c>
      <c r="D268" s="507">
        <f>SUMIFS('Inst. by Framework &amp; Suppliers'!$E$2:$E$5720,'Inst. by Framework &amp; Suppliers'!$C$2:$C$5720,$A268,'Inst. by Framework &amp; Suppliers'!$A$2:$A$5720,$B268)</f>
        <v>4613.76</v>
      </c>
      <c r="E268" s="507">
        <f>SUMIFS('Inst. by Framework &amp; Suppliers'!F$2:F$5720,'Inst. by Framework &amp; Suppliers'!$C$2:$C$5720,'Institution by Supplier Totals'!$A$2:$A$5067,'Inst. by Framework &amp; Suppliers'!$A$2:$A$5720,'Institution by Supplier Totals'!$B268)</f>
        <v>4935.3125</v>
      </c>
      <c r="F268" s="882">
        <f>SUMIFS('Inst. by Framework &amp; Suppliers'!G$2:G$5720,'Inst. by Framework &amp; Suppliers'!$C$2:$C$5720,'Institution by Supplier Totals'!$A$2:$A$5067,'Inst. by Framework &amp; Suppliers'!$A$2:$A$5720,'Institution by Supplier Totals'!$B268)</f>
        <v>0</v>
      </c>
      <c r="G268" s="1444">
        <f>SUMIFS('Inst. by Framework &amp; Suppliers'!H$2:H$5720,'Inst. by Framework &amp; Suppliers'!$C$2:$C$5720,'Institution by Supplier Totals'!$A$2:$A$5067,'Inst. by Framework &amp; Suppliers'!$A$2:$A$5720,'Institution by Supplier Totals'!$B268)</f>
        <v>0</v>
      </c>
      <c r="H268" s="1445">
        <f>SUMIFS('Inst. by Framework &amp; Suppliers'!I$2:I$5720,'Inst. by Framework &amp; Suppliers'!$C$2:$C$5720,'Institution by Supplier Totals'!$A$2:$A$5067,'Inst. by Framework &amp; Suppliers'!$A$2:$A$5720,'Institution by Supplier Totals'!$B268)</f>
        <v>0</v>
      </c>
      <c r="I268" s="24">
        <f>SUMIFS('Inst. by Framework &amp; Suppliers'!$J$2:$J$5720,'Inst. by Framework &amp; Suppliers'!$C$2:$C$5720,'Institution by Supplier Totals'!$A$2:$A$5067,'Inst. by Framework &amp; Suppliers'!$A$2:$A$5720,'Institution by Supplier Totals'!$B268)</f>
        <v>0</v>
      </c>
      <c r="J268" s="93">
        <f>SUMIFS('Inst. by Framework &amp; Suppliers'!$K$2:$K$5720,'Inst. by Framework &amp; Suppliers'!$C$2:$C$5720,'Institution by Supplier Totals'!$A$2:$A$5067,'Inst. by Framework &amp; Suppliers'!$A$2:$A$5720,'Institution by Supplier Totals'!$B268)</f>
        <v>0</v>
      </c>
    </row>
    <row r="269" spans="1:10" x14ac:dyDescent="0.2">
      <c r="A269" s="15" t="s">
        <v>20</v>
      </c>
      <c r="B269" s="13" t="s">
        <v>153</v>
      </c>
      <c r="C269" s="506">
        <f>SUMIFS('Inst. by Framework &amp; Suppliers'!$D$2:$D$5720,'Inst. by Framework &amp; Suppliers'!$C$2:$C$5720,$A269,'Inst. by Framework &amp; Suppliers'!$A$2:$A$5720,$B269)</f>
        <v>0</v>
      </c>
      <c r="D269" s="507">
        <f>SUMIFS('Inst. by Framework &amp; Suppliers'!$E$2:$E$5720,'Inst. by Framework &amp; Suppliers'!$C$2:$C$5720,$A269,'Inst. by Framework &amp; Suppliers'!$A$2:$A$5720,$B269)</f>
        <v>0</v>
      </c>
      <c r="E269" s="507">
        <f>SUMIFS('Inst. by Framework &amp; Suppliers'!F$2:F$5720,'Inst. by Framework &amp; Suppliers'!$C$2:$C$5720,'Institution by Supplier Totals'!$A$2:$A$5067,'Inst. by Framework &amp; Suppliers'!$A$2:$A$5720,'Institution by Supplier Totals'!$B269)</f>
        <v>0</v>
      </c>
      <c r="F269" s="882">
        <f>SUMIFS('Inst. by Framework &amp; Suppliers'!G$2:G$5720,'Inst. by Framework &amp; Suppliers'!$C$2:$C$5720,'Institution by Supplier Totals'!$A$2:$A$5067,'Inst. by Framework &amp; Suppliers'!$A$2:$A$5720,'Institution by Supplier Totals'!$B269)</f>
        <v>0</v>
      </c>
      <c r="G269" s="1444">
        <f>SUMIFS('Inst. by Framework &amp; Suppliers'!H$2:H$5720,'Inst. by Framework &amp; Suppliers'!$C$2:$C$5720,'Institution by Supplier Totals'!$A$2:$A$5067,'Inst. by Framework &amp; Suppliers'!$A$2:$A$5720,'Institution by Supplier Totals'!$B269)</f>
        <v>0</v>
      </c>
      <c r="H269" s="1445">
        <f>SUMIFS('Inst. by Framework &amp; Suppliers'!I$2:I$5720,'Inst. by Framework &amp; Suppliers'!$C$2:$C$5720,'Institution by Supplier Totals'!$A$2:$A$5067,'Inst. by Framework &amp; Suppliers'!$A$2:$A$5720,'Institution by Supplier Totals'!$B269)</f>
        <v>459.8</v>
      </c>
      <c r="I269" s="24">
        <f>SUMIFS('Inst. by Framework &amp; Suppliers'!$J$2:$J$5720,'Inst. by Framework &amp; Suppliers'!$C$2:$C$5720,'Institution by Supplier Totals'!$A$2:$A$5067,'Inst. by Framework &amp; Suppliers'!$A$2:$A$5720,'Institution by Supplier Totals'!$B269)</f>
        <v>0</v>
      </c>
      <c r="J269" s="93">
        <f>SUMIFS('Inst. by Framework &amp; Suppliers'!$K$2:$K$5720,'Inst. by Framework &amp; Suppliers'!$C$2:$C$5720,'Institution by Supplier Totals'!$A$2:$A$5067,'Inst. by Framework &amp; Suppliers'!$A$2:$A$5720,'Institution by Supplier Totals'!$B269)</f>
        <v>387.2</v>
      </c>
    </row>
    <row r="270" spans="1:10" x14ac:dyDescent="0.2">
      <c r="A270" s="15" t="s">
        <v>20</v>
      </c>
      <c r="B270" s="13" t="s">
        <v>141</v>
      </c>
      <c r="C270" s="506">
        <f>SUMIFS('Inst. by Framework &amp; Suppliers'!$D$2:$D$5720,'Inst. by Framework &amp; Suppliers'!$C$2:$C$5720,$A270,'Inst. by Framework &amp; Suppliers'!$A$2:$A$5720,$B270)</f>
        <v>791.76</v>
      </c>
      <c r="D270" s="507">
        <f>SUMIFS('Inst. by Framework &amp; Suppliers'!$E$2:$E$5720,'Inst. by Framework &amp; Suppliers'!$C$2:$C$5720,$A270,'Inst. by Framework &amp; Suppliers'!$A$2:$A$5720,$B270)</f>
        <v>760.31999999999994</v>
      </c>
      <c r="E270" s="507">
        <f>SUMIFS('Inst. by Framework &amp; Suppliers'!F$2:F$5720,'Inst. by Framework &amp; Suppliers'!$C$2:$C$5720,'Institution by Supplier Totals'!$A$2:$A$5067,'Inst. by Framework &amp; Suppliers'!$A$2:$A$5720,'Institution by Supplier Totals'!$B270)</f>
        <v>282.87</v>
      </c>
      <c r="F270" s="882">
        <f>SUMIFS('Inst. by Framework &amp; Suppliers'!G$2:G$5720,'Inst. by Framework &amp; Suppliers'!$C$2:$C$5720,'Institution by Supplier Totals'!$A$2:$A$5067,'Inst. by Framework &amp; Suppliers'!$A$2:$A$5720,'Institution by Supplier Totals'!$B270)</f>
        <v>2173.3900000000003</v>
      </c>
      <c r="G270" s="1444">
        <f>SUMIFS('Inst. by Framework &amp; Suppliers'!H$2:H$5720,'Inst. by Framework &amp; Suppliers'!$C$2:$C$5720,'Institution by Supplier Totals'!$A$2:$A$5067,'Inst. by Framework &amp; Suppliers'!$A$2:$A$5720,'Institution by Supplier Totals'!$B270)</f>
        <v>1380.65</v>
      </c>
      <c r="H270" s="1445">
        <f>SUMIFS('Inst. by Framework &amp; Suppliers'!I$2:I$5720,'Inst. by Framework &amp; Suppliers'!$C$2:$C$5720,'Institution by Supplier Totals'!$A$2:$A$5067,'Inst. by Framework &amp; Suppliers'!$A$2:$A$5720,'Institution by Supplier Totals'!$B270)</f>
        <v>1390.6099999999997</v>
      </c>
      <c r="I270" s="24">
        <f>SUMIFS('Inst. by Framework &amp; Suppliers'!$J$2:$J$5720,'Inst. by Framework &amp; Suppliers'!$C$2:$C$5720,'Institution by Supplier Totals'!$A$2:$A$5067,'Inst. by Framework &amp; Suppliers'!$A$2:$A$5720,'Institution by Supplier Totals'!$B270)</f>
        <v>0</v>
      </c>
      <c r="J270" s="93">
        <f>SUMIFS('Inst. by Framework &amp; Suppliers'!$K$2:$K$5720,'Inst. by Framework &amp; Suppliers'!$C$2:$C$5720,'Institution by Supplier Totals'!$A$2:$A$5067,'Inst. by Framework &amp; Suppliers'!$A$2:$A$5720,'Institution by Supplier Totals'!$B270)</f>
        <v>89.6</v>
      </c>
    </row>
    <row r="271" spans="1:10" x14ac:dyDescent="0.2">
      <c r="A271" s="15" t="s">
        <v>20</v>
      </c>
      <c r="B271" s="13" t="s">
        <v>142</v>
      </c>
      <c r="C271" s="506">
        <f>SUMIFS('Inst. by Framework &amp; Suppliers'!$D$2:$D$5720,'Inst. by Framework &amp; Suppliers'!$C$2:$C$5720,$A271,'Inst. by Framework &amp; Suppliers'!$A$2:$A$5720,$B271)</f>
        <v>2056.3200000000002</v>
      </c>
      <c r="D271" s="507">
        <f>SUMIFS('Inst. by Framework &amp; Suppliers'!$E$2:$E$5720,'Inst. by Framework &amp; Suppliers'!$C$2:$C$5720,$A271,'Inst. by Framework &amp; Suppliers'!$A$2:$A$5720,$B271)</f>
        <v>2712.96</v>
      </c>
      <c r="E271" s="507">
        <f>SUMIFS('Inst. by Framework &amp; Suppliers'!F$2:F$5720,'Inst. by Framework &amp; Suppliers'!$C$2:$C$5720,'Institution by Supplier Totals'!$A$2:$A$5067,'Inst. by Framework &amp; Suppliers'!$A$2:$A$5720,'Institution by Supplier Totals'!$B271)</f>
        <v>5836.630000000001</v>
      </c>
      <c r="F271" s="882">
        <f>SUMIFS('Inst. by Framework &amp; Suppliers'!G$2:G$5720,'Inst. by Framework &amp; Suppliers'!$C$2:$C$5720,'Institution by Supplier Totals'!$A$2:$A$5067,'Inst. by Framework &amp; Suppliers'!$A$2:$A$5720,'Institution by Supplier Totals'!$B271)</f>
        <v>8161.2199999999993</v>
      </c>
      <c r="G271" s="1444">
        <f>SUMIFS('Inst. by Framework &amp; Suppliers'!H$2:H$5720,'Inst. by Framework &amp; Suppliers'!$C$2:$C$5720,'Institution by Supplier Totals'!$A$2:$A$5067,'Inst. by Framework &amp; Suppliers'!$A$2:$A$5720,'Institution by Supplier Totals'!$B271)</f>
        <v>7536.1299999999992</v>
      </c>
      <c r="H271" s="1445">
        <f>SUMIFS('Inst. by Framework &amp; Suppliers'!I$2:I$5720,'Inst. by Framework &amp; Suppliers'!$C$2:$C$5720,'Institution by Supplier Totals'!$A$2:$A$5067,'Inst. by Framework &amp; Suppliers'!$A$2:$A$5720,'Institution by Supplier Totals'!$B271)</f>
        <v>6117.6699999999992</v>
      </c>
      <c r="I271" s="24">
        <f>SUMIFS('Inst. by Framework &amp; Suppliers'!$J$2:$J$5720,'Inst. by Framework &amp; Suppliers'!$C$2:$C$5720,'Institution by Supplier Totals'!$A$2:$A$5067,'Inst. by Framework &amp; Suppliers'!$A$2:$A$5720,'Institution by Supplier Totals'!$B271)</f>
        <v>0</v>
      </c>
      <c r="J271" s="93">
        <f>SUMIFS('Inst. by Framework &amp; Suppliers'!$K$2:$K$5720,'Inst. by Framework &amp; Suppliers'!$C$2:$C$5720,'Institution by Supplier Totals'!$A$2:$A$5067,'Inst. by Framework &amp; Suppliers'!$A$2:$A$5720,'Institution by Supplier Totals'!$B271)</f>
        <v>869.89</v>
      </c>
    </row>
    <row r="272" spans="1:10" x14ac:dyDescent="0.2">
      <c r="A272" s="15" t="s">
        <v>20</v>
      </c>
      <c r="B272" s="13" t="s">
        <v>143</v>
      </c>
      <c r="C272" s="506">
        <f>SUMIFS('Inst. by Framework &amp; Suppliers'!$D$2:$D$5720,'Inst. by Framework &amp; Suppliers'!$C$2:$C$5720,$A272,'Inst. by Framework &amp; Suppliers'!$A$2:$A$5720,$B272)</f>
        <v>10519.44</v>
      </c>
      <c r="D272" s="507">
        <f>SUMIFS('Inst. by Framework &amp; Suppliers'!$E$2:$E$5720,'Inst. by Framework &amp; Suppliers'!$C$2:$C$5720,$A272,'Inst. by Framework &amp; Suppliers'!$A$2:$A$5720,$B272)</f>
        <v>10990.08</v>
      </c>
      <c r="E272" s="507">
        <f>SUMIFS('Inst. by Framework &amp; Suppliers'!F$2:F$5720,'Inst. by Framework &amp; Suppliers'!$C$2:$C$5720,'Institution by Supplier Totals'!$A$2:$A$5067,'Inst. by Framework &amp; Suppliers'!$A$2:$A$5720,'Institution by Supplier Totals'!$B272)</f>
        <v>10973.390000000001</v>
      </c>
      <c r="F272" s="882">
        <f>SUMIFS('Inst. by Framework &amp; Suppliers'!G$2:G$5720,'Inst. by Framework &amp; Suppliers'!$C$2:$C$5720,'Institution by Supplier Totals'!$A$2:$A$5067,'Inst. by Framework &amp; Suppliers'!$A$2:$A$5720,'Institution by Supplier Totals'!$B272)</f>
        <v>12452.470000000001</v>
      </c>
      <c r="G272" s="1444">
        <f>SUMIFS('Inst. by Framework &amp; Suppliers'!H$2:H$5720,'Inst. by Framework &amp; Suppliers'!$C$2:$C$5720,'Institution by Supplier Totals'!$A$2:$A$5067,'Inst. by Framework &amp; Suppliers'!$A$2:$A$5720,'Institution by Supplier Totals'!$B272)</f>
        <v>12894.769999999999</v>
      </c>
      <c r="H272" s="1445">
        <f>SUMIFS('Inst. by Framework &amp; Suppliers'!I$2:I$5720,'Inst. by Framework &amp; Suppliers'!$C$2:$C$5720,'Institution by Supplier Totals'!$A$2:$A$5067,'Inst. by Framework &amp; Suppliers'!$A$2:$A$5720,'Institution by Supplier Totals'!$B272)</f>
        <v>7179.49</v>
      </c>
      <c r="I272" s="24">
        <f>SUMIFS('Inst. by Framework &amp; Suppliers'!$J$2:$J$5720,'Inst. by Framework &amp; Suppliers'!$C$2:$C$5720,'Institution by Supplier Totals'!$A$2:$A$5067,'Inst. by Framework &amp; Suppliers'!$A$2:$A$5720,'Institution by Supplier Totals'!$B272)</f>
        <v>0</v>
      </c>
      <c r="J272" s="93">
        <f>SUMIFS('Inst. by Framework &amp; Suppliers'!$K$2:$K$5720,'Inst. by Framework &amp; Suppliers'!$C$2:$C$5720,'Institution by Supplier Totals'!$A$2:$A$5067,'Inst. by Framework &amp; Suppliers'!$A$2:$A$5720,'Institution by Supplier Totals'!$B272)</f>
        <v>940.8</v>
      </c>
    </row>
    <row r="273" spans="1:10" x14ac:dyDescent="0.2">
      <c r="A273" s="15" t="s">
        <v>20</v>
      </c>
      <c r="B273" s="13" t="s">
        <v>144</v>
      </c>
      <c r="C273" s="506">
        <f>SUMIFS('Inst. by Framework &amp; Suppliers'!$D$2:$D$5720,'Inst. by Framework &amp; Suppliers'!$C$2:$C$5720,$A273,'Inst. by Framework &amp; Suppliers'!$A$2:$A$5720,$B273)</f>
        <v>24157.440000000002</v>
      </c>
      <c r="D273" s="507">
        <f>SUMIFS('Inst. by Framework &amp; Suppliers'!$E$2:$E$5720,'Inst. by Framework &amp; Suppliers'!$C$2:$C$5720,$A273,'Inst. by Framework &amp; Suppliers'!$A$2:$A$5720,$B273)</f>
        <v>13824</v>
      </c>
      <c r="E273" s="507">
        <f>SUMIFS('Inst. by Framework &amp; Suppliers'!F$2:F$5720,'Inst. by Framework &amp; Suppliers'!$C$2:$C$5720,'Institution by Supplier Totals'!$A$2:$A$5067,'Inst. by Framework &amp; Suppliers'!$A$2:$A$5720,'Institution by Supplier Totals'!$B273)</f>
        <v>22928.221700000002</v>
      </c>
      <c r="F273" s="882">
        <f>SUMIFS('Inst. by Framework &amp; Suppliers'!G$2:G$5720,'Inst. by Framework &amp; Suppliers'!$C$2:$C$5720,'Institution by Supplier Totals'!$A$2:$A$5067,'Inst. by Framework &amp; Suppliers'!$A$2:$A$5720,'Institution by Supplier Totals'!$B273)</f>
        <v>26781.510000000002</v>
      </c>
      <c r="G273" s="1444">
        <f>SUMIFS('Inst. by Framework &amp; Suppliers'!H$2:H$5720,'Inst. by Framework &amp; Suppliers'!$C$2:$C$5720,'Institution by Supplier Totals'!$A$2:$A$5067,'Inst. by Framework &amp; Suppliers'!$A$2:$A$5720,'Institution by Supplier Totals'!$B273)</f>
        <v>28230.250000000004</v>
      </c>
      <c r="H273" s="1445">
        <f>SUMIFS('Inst. by Framework &amp; Suppliers'!I$2:I$5720,'Inst. by Framework &amp; Suppliers'!$C$2:$C$5720,'Institution by Supplier Totals'!$A$2:$A$5067,'Inst. by Framework &amp; Suppliers'!$A$2:$A$5720,'Institution by Supplier Totals'!$B273)</f>
        <v>27671.199999999997</v>
      </c>
      <c r="I273" s="24">
        <f>SUMIFS('Inst. by Framework &amp; Suppliers'!$J$2:$J$5720,'Inst. by Framework &amp; Suppliers'!$C$2:$C$5720,'Institution by Supplier Totals'!$A$2:$A$5067,'Inst. by Framework &amp; Suppliers'!$A$2:$A$5720,'Institution by Supplier Totals'!$B273)</f>
        <v>0</v>
      </c>
      <c r="J273" s="93">
        <f>SUMIFS('Inst. by Framework &amp; Suppliers'!$K$2:$K$5720,'Inst. by Framework &amp; Suppliers'!$C$2:$C$5720,'Institution by Supplier Totals'!$A$2:$A$5067,'Inst. by Framework &amp; Suppliers'!$A$2:$A$5720,'Institution by Supplier Totals'!$B273)</f>
        <v>5078.2</v>
      </c>
    </row>
    <row r="274" spans="1:10" x14ac:dyDescent="0.2">
      <c r="A274" s="15" t="s">
        <v>20</v>
      </c>
      <c r="B274" s="13" t="s">
        <v>170</v>
      </c>
      <c r="C274" s="506">
        <f>SUMIFS('Inst. by Framework &amp; Suppliers'!$D$2:$D$5720,'Inst. by Framework &amp; Suppliers'!$C$2:$C$5720,$A274,'Inst. by Framework &amp; Suppliers'!$A$2:$A$5720,$B274)</f>
        <v>825.36</v>
      </c>
      <c r="D274" s="507">
        <f>SUMIFS('Inst. by Framework &amp; Suppliers'!$E$2:$E$5720,'Inst. by Framework &amp; Suppliers'!$C$2:$C$5720,$A274,'Inst. by Framework &amp; Suppliers'!$A$2:$A$5720,$B274)</f>
        <v>0</v>
      </c>
      <c r="E274" s="507">
        <f>SUMIFS('Inst. by Framework &amp; Suppliers'!F$2:F$5720,'Inst. by Framework &amp; Suppliers'!$C$2:$C$5720,'Institution by Supplier Totals'!$A$2:$A$5067,'Inst. by Framework &amp; Suppliers'!$A$2:$A$5720,'Institution by Supplier Totals'!$B274)</f>
        <v>0</v>
      </c>
      <c r="F274" s="882">
        <f>SUMIFS('Inst. by Framework &amp; Suppliers'!G$2:G$5720,'Inst. by Framework &amp; Suppliers'!$C$2:$C$5720,'Institution by Supplier Totals'!$A$2:$A$5067,'Inst. by Framework &amp; Suppliers'!$A$2:$A$5720,'Institution by Supplier Totals'!$B274)</f>
        <v>39.82</v>
      </c>
      <c r="G274" s="1444">
        <f>SUMIFS('Inst. by Framework &amp; Suppliers'!H$2:H$5720,'Inst. by Framework &amp; Suppliers'!$C$2:$C$5720,'Institution by Supplier Totals'!$A$2:$A$5067,'Inst. by Framework &amp; Suppliers'!$A$2:$A$5720,'Institution by Supplier Totals'!$B274)</f>
        <v>286.79999999999995</v>
      </c>
      <c r="H274" s="1445">
        <f>SUMIFS('Inst. by Framework &amp; Suppliers'!I$2:I$5720,'Inst. by Framework &amp; Suppliers'!$C$2:$C$5720,'Institution by Supplier Totals'!$A$2:$A$5067,'Inst. by Framework &amp; Suppliers'!$A$2:$A$5720,'Institution by Supplier Totals'!$B274)</f>
        <v>774.19999999999993</v>
      </c>
      <c r="I274" s="24">
        <f>SUMIFS('Inst. by Framework &amp; Suppliers'!$J$2:$J$5720,'Inst. by Framework &amp; Suppliers'!$C$2:$C$5720,'Institution by Supplier Totals'!$A$2:$A$5067,'Inst. by Framework &amp; Suppliers'!$A$2:$A$5720,'Institution by Supplier Totals'!$B274)</f>
        <v>0</v>
      </c>
      <c r="J274" s="93">
        <f>SUMIFS('Inst. by Framework &amp; Suppliers'!$K$2:$K$5720,'Inst. by Framework &amp; Suppliers'!$C$2:$C$5720,'Institution by Supplier Totals'!$A$2:$A$5067,'Inst. by Framework &amp; Suppliers'!$A$2:$A$5720,'Institution by Supplier Totals'!$B274)</f>
        <v>0</v>
      </c>
    </row>
    <row r="275" spans="1:10" x14ac:dyDescent="0.2">
      <c r="A275" s="15" t="s">
        <v>20</v>
      </c>
      <c r="B275" s="13" t="s">
        <v>146</v>
      </c>
      <c r="C275" s="506">
        <f>SUMIFS('Inst. by Framework &amp; Suppliers'!$D$2:$D$5720,'Inst. by Framework &amp; Suppliers'!$C$2:$C$5720,$A275,'Inst. by Framework &amp; Suppliers'!$A$2:$A$5720,$B275)</f>
        <v>4423.68</v>
      </c>
      <c r="D275" s="507">
        <f>SUMIFS('Inst. by Framework &amp; Suppliers'!$E$2:$E$5720,'Inst. by Framework &amp; Suppliers'!$C$2:$C$5720,$A275,'Inst. by Framework &amp; Suppliers'!$A$2:$A$5720,$B275)</f>
        <v>4216.32</v>
      </c>
      <c r="E275" s="507">
        <f>SUMIFS('Inst. by Framework &amp; Suppliers'!F$2:F$5720,'Inst. by Framework &amp; Suppliers'!$C$2:$C$5720,'Institution by Supplier Totals'!$A$2:$A$5067,'Inst. by Framework &amp; Suppliers'!$A$2:$A$5720,'Institution by Supplier Totals'!$B275)</f>
        <v>3528.5699999999997</v>
      </c>
      <c r="F275" s="882">
        <f>SUMIFS('Inst. by Framework &amp; Suppliers'!G$2:G$5720,'Inst. by Framework &amp; Suppliers'!$C$2:$C$5720,'Institution by Supplier Totals'!$A$2:$A$5067,'Inst. by Framework &amp; Suppliers'!$A$2:$A$5720,'Institution by Supplier Totals'!$B275)</f>
        <v>3285.1499999999996</v>
      </c>
      <c r="G275" s="1444">
        <f>SUMIFS('Inst. by Framework &amp; Suppliers'!H$2:H$5720,'Inst. by Framework &amp; Suppliers'!$C$2:$C$5720,'Institution by Supplier Totals'!$A$2:$A$5067,'Inst. by Framework &amp; Suppliers'!$A$2:$A$5720,'Institution by Supplier Totals'!$B275)</f>
        <v>5331.7999999999993</v>
      </c>
      <c r="H275" s="1445">
        <f>SUMIFS('Inst. by Framework &amp; Suppliers'!I$2:I$5720,'Inst. by Framework &amp; Suppliers'!$C$2:$C$5720,'Institution by Supplier Totals'!$A$2:$A$5067,'Inst. by Framework &amp; Suppliers'!$A$2:$A$5720,'Institution by Supplier Totals'!$B275)</f>
        <v>5882.4</v>
      </c>
      <c r="I275" s="24">
        <f>SUMIFS('Inst. by Framework &amp; Suppliers'!$J$2:$J$5720,'Inst. by Framework &amp; Suppliers'!$C$2:$C$5720,'Institution by Supplier Totals'!$A$2:$A$5067,'Inst. by Framework &amp; Suppliers'!$A$2:$A$5720,'Institution by Supplier Totals'!$B275)</f>
        <v>0</v>
      </c>
      <c r="J275" s="93">
        <f>SUMIFS('Inst. by Framework &amp; Suppliers'!$K$2:$K$5720,'Inst. by Framework &amp; Suppliers'!$C$2:$C$5720,'Institution by Supplier Totals'!$A$2:$A$5067,'Inst. by Framework &amp; Suppliers'!$A$2:$A$5720,'Institution by Supplier Totals'!$B275)</f>
        <v>473.99999999999994</v>
      </c>
    </row>
    <row r="276" spans="1:10" x14ac:dyDescent="0.2">
      <c r="A276" s="15" t="s">
        <v>198</v>
      </c>
      <c r="B276" s="13" t="s">
        <v>156</v>
      </c>
      <c r="C276" s="506">
        <f>SUMIFS('Inst. by Framework &amp; Suppliers'!$D$2:$D$5720,'Inst. by Framework &amp; Suppliers'!$C$2:$C$5720,$A276,'Inst. by Framework &amp; Suppliers'!$A$2:$A$5720,$B276)</f>
        <v>0</v>
      </c>
      <c r="D276" s="507">
        <f>SUMIFS('Inst. by Framework &amp; Suppliers'!$E$2:$E$5720,'Inst. by Framework &amp; Suppliers'!$C$2:$C$5720,$A276,'Inst. by Framework &amp; Suppliers'!$A$2:$A$5720,$B276)</f>
        <v>19715.22</v>
      </c>
      <c r="E276" s="507">
        <f>SUMIFS('Inst. by Framework &amp; Suppliers'!F$2:F$5720,'Inst. by Framework &amp; Suppliers'!$C$2:$C$5720,'Institution by Supplier Totals'!$A$2:$A$5067,'Inst. by Framework &amp; Suppliers'!$A$2:$A$5720,'Institution by Supplier Totals'!$B276)</f>
        <v>5507.68</v>
      </c>
      <c r="F276" s="882">
        <f>SUMIFS('Inst. by Framework &amp; Suppliers'!G$2:G$5720,'Inst. by Framework &amp; Suppliers'!$C$2:$C$5720,'Institution by Supplier Totals'!$A$2:$A$5067,'Inst. by Framework &amp; Suppliers'!$A$2:$A$5720,'Institution by Supplier Totals'!$B276)</f>
        <v>109.56</v>
      </c>
      <c r="G276" s="1444">
        <f>SUMIFS('Inst. by Framework &amp; Suppliers'!H$2:H$5720,'Inst. by Framework &amp; Suppliers'!$C$2:$C$5720,'Institution by Supplier Totals'!$A$2:$A$5067,'Inst. by Framework &amp; Suppliers'!$A$2:$A$5720,'Institution by Supplier Totals'!$B276)</f>
        <v>0</v>
      </c>
      <c r="H276" s="1445">
        <f>SUMIFS('Inst. by Framework &amp; Suppliers'!I$2:I$5720,'Inst. by Framework &amp; Suppliers'!$C$2:$C$5720,'Institution by Supplier Totals'!$A$2:$A$5067,'Inst. by Framework &amp; Suppliers'!$A$2:$A$5720,'Institution by Supplier Totals'!$B276)</f>
        <v>0</v>
      </c>
      <c r="I276" s="24">
        <f>SUMIFS('Inst. by Framework &amp; Suppliers'!$J$2:$J$5720,'Inst. by Framework &amp; Suppliers'!$C$2:$C$5720,'Institution by Supplier Totals'!$A$2:$A$5067,'Inst. by Framework &amp; Suppliers'!$A$2:$A$5720,'Institution by Supplier Totals'!$B276)</f>
        <v>0</v>
      </c>
      <c r="J276" s="93">
        <f>SUMIFS('Inst. by Framework &amp; Suppliers'!$K$2:$K$5720,'Inst. by Framework &amp; Suppliers'!$C$2:$C$5720,'Institution by Supplier Totals'!$A$2:$A$5067,'Inst. by Framework &amp; Suppliers'!$A$2:$A$5720,'Institution by Supplier Totals'!$B276)</f>
        <v>0</v>
      </c>
    </row>
    <row r="277" spans="1:10" x14ac:dyDescent="0.2">
      <c r="A277" s="15" t="s">
        <v>167</v>
      </c>
      <c r="B277" s="13" t="s">
        <v>142</v>
      </c>
      <c r="C277" s="506">
        <f>SUMIFS('Inst. by Framework &amp; Suppliers'!$D$2:$D$5720,'Inst. by Framework &amp; Suppliers'!$C$2:$C$5720,$A277,'Inst. by Framework &amp; Suppliers'!$A$2:$A$5720,$B277)</f>
        <v>0</v>
      </c>
      <c r="D277" s="507">
        <f>SUMIFS('Inst. by Framework &amp; Suppliers'!$E$2:$E$5720,'Inst. by Framework &amp; Suppliers'!$C$2:$C$5720,$A277,'Inst. by Framework &amp; Suppliers'!$A$2:$A$5720,$B277)</f>
        <v>241397.49</v>
      </c>
      <c r="E277" s="507">
        <f>SUMIFS('Inst. by Framework &amp; Suppliers'!F$2:F$5720,'Inst. by Framework &amp; Suppliers'!$C$2:$C$5720,'Institution by Supplier Totals'!$A$2:$A$5067,'Inst. by Framework &amp; Suppliers'!$A$2:$A$5720,'Institution by Supplier Totals'!$B277)</f>
        <v>299506.28999999998</v>
      </c>
      <c r="F277" s="882">
        <f>SUMIFS('Inst. by Framework &amp; Suppliers'!G$2:G$5720,'Inst. by Framework &amp; Suppliers'!$C$2:$C$5720,'Institution by Supplier Totals'!$A$2:$A$5067,'Inst. by Framework &amp; Suppliers'!$A$2:$A$5720,'Institution by Supplier Totals'!$B277)</f>
        <v>340568.86</v>
      </c>
      <c r="G277" s="1444">
        <f>SUMIFS('Inst. by Framework &amp; Suppliers'!H$2:H$5720,'Inst. by Framework &amp; Suppliers'!$C$2:$C$5720,'Institution by Supplier Totals'!$A$2:$A$5067,'Inst. by Framework &amp; Suppliers'!$A$2:$A$5720,'Institution by Supplier Totals'!$B277)</f>
        <v>206413.01</v>
      </c>
      <c r="H277" s="1445">
        <f>SUMIFS('Inst. by Framework &amp; Suppliers'!I$2:I$5720,'Inst. by Framework &amp; Suppliers'!$C$2:$C$5720,'Institution by Supplier Totals'!$A$2:$A$5067,'Inst. by Framework &amp; Suppliers'!$A$2:$A$5720,'Institution by Supplier Totals'!$B277)</f>
        <v>79505.95</v>
      </c>
      <c r="I277" s="24">
        <f>SUMIFS('Inst. by Framework &amp; Suppliers'!$J$2:$J$5720,'Inst. by Framework &amp; Suppliers'!$C$2:$C$5720,'Institution by Supplier Totals'!$A$2:$A$5067,'Inst. by Framework &amp; Suppliers'!$A$2:$A$5720,'Institution by Supplier Totals'!$B277)</f>
        <v>0</v>
      </c>
      <c r="J277" s="93">
        <f>SUMIFS('Inst. by Framework &amp; Suppliers'!$K$2:$K$5720,'Inst. by Framework &amp; Suppliers'!$C$2:$C$5720,'Institution by Supplier Totals'!$A$2:$A$5067,'Inst. by Framework &amp; Suppliers'!$A$2:$A$5720,'Institution by Supplier Totals'!$B277)</f>
        <v>0</v>
      </c>
    </row>
    <row r="278" spans="1:10" x14ac:dyDescent="0.2">
      <c r="A278" s="15" t="s">
        <v>209</v>
      </c>
      <c r="B278" s="13" t="s">
        <v>135</v>
      </c>
      <c r="C278" s="506">
        <f>SUMIFS('Inst. by Framework &amp; Suppliers'!$D$2:$D$5720,'Inst. by Framework &amp; Suppliers'!$C$2:$C$5720,$A278,'Inst. by Framework &amp; Suppliers'!$A$2:$A$5720,$B278)</f>
        <v>0</v>
      </c>
      <c r="D278" s="507">
        <f>SUMIFS('Inst. by Framework &amp; Suppliers'!$E$2:$E$5720,'Inst. by Framework &amp; Suppliers'!$C$2:$C$5720,$A278,'Inst. by Framework &amp; Suppliers'!$A$2:$A$5720,$B278)</f>
        <v>0</v>
      </c>
      <c r="E278" s="507">
        <f>SUMIFS('Inst. by Framework &amp; Suppliers'!F$2:F$5720,'Inst. by Framework &amp; Suppliers'!$C$2:$C$5720,'Institution by Supplier Totals'!$A$2:$A$5067,'Inst. by Framework &amp; Suppliers'!$A$2:$A$5720,'Institution by Supplier Totals'!$B278)</f>
        <v>2064</v>
      </c>
      <c r="F278" s="882">
        <f>SUMIFS('Inst. by Framework &amp; Suppliers'!G$2:G$5720,'Inst. by Framework &amp; Suppliers'!$C$2:$C$5720,'Institution by Supplier Totals'!$A$2:$A$5067,'Inst. by Framework &amp; Suppliers'!$A$2:$A$5720,'Institution by Supplier Totals'!$B278)</f>
        <v>0</v>
      </c>
      <c r="G278" s="1444">
        <f>SUMIFS('Inst. by Framework &amp; Suppliers'!H$2:H$5720,'Inst. by Framework &amp; Suppliers'!$C$2:$C$5720,'Institution by Supplier Totals'!$A$2:$A$5067,'Inst. by Framework &amp; Suppliers'!$A$2:$A$5720,'Institution by Supplier Totals'!$B278)</f>
        <v>0</v>
      </c>
      <c r="H278" s="1445">
        <f>SUMIFS('Inst. by Framework &amp; Suppliers'!I$2:I$5720,'Inst. by Framework &amp; Suppliers'!$C$2:$C$5720,'Institution by Supplier Totals'!$A$2:$A$5067,'Inst. by Framework &amp; Suppliers'!$A$2:$A$5720,'Institution by Supplier Totals'!$B278)</f>
        <v>0</v>
      </c>
      <c r="I278" s="24">
        <f>SUMIFS('Inst. by Framework &amp; Suppliers'!$J$2:$J$5720,'Inst. by Framework &amp; Suppliers'!$C$2:$C$5720,'Institution by Supplier Totals'!$A$2:$A$5067,'Inst. by Framework &amp; Suppliers'!$A$2:$A$5720,'Institution by Supplier Totals'!$B278)</f>
        <v>0</v>
      </c>
      <c r="J278" s="93">
        <f>SUMIFS('Inst. by Framework &amp; Suppliers'!$K$2:$K$5720,'Inst. by Framework &amp; Suppliers'!$C$2:$C$5720,'Institution by Supplier Totals'!$A$2:$A$5067,'Inst. by Framework &amp; Suppliers'!$A$2:$A$5720,'Institution by Supplier Totals'!$B278)</f>
        <v>0</v>
      </c>
    </row>
    <row r="279" spans="1:10" x14ac:dyDescent="0.2">
      <c r="A279" s="15" t="s">
        <v>209</v>
      </c>
      <c r="B279" s="13" t="s">
        <v>147</v>
      </c>
      <c r="C279" s="506">
        <f>SUMIFS('Inst. by Framework &amp; Suppliers'!$D$2:$D$5720,'Inst. by Framework &amp; Suppliers'!$C$2:$C$5720,$A279,'Inst. by Framework &amp; Suppliers'!$A$2:$A$5720,$B279)</f>
        <v>0</v>
      </c>
      <c r="D279" s="507">
        <f>SUMIFS('Inst. by Framework &amp; Suppliers'!$E$2:$E$5720,'Inst. by Framework &amp; Suppliers'!$C$2:$C$5720,$A279,'Inst. by Framework &amp; Suppliers'!$A$2:$A$5720,$B279)</f>
        <v>0</v>
      </c>
      <c r="E279" s="507">
        <f>SUMIFS('Inst. by Framework &amp; Suppliers'!F$2:F$5720,'Inst. by Framework &amp; Suppliers'!$C$2:$C$5720,'Institution by Supplier Totals'!$A$2:$A$5067,'Inst. by Framework &amp; Suppliers'!$A$2:$A$5720,'Institution by Supplier Totals'!$B279)</f>
        <v>0</v>
      </c>
      <c r="F279" s="882">
        <f>SUMIFS('Inst. by Framework &amp; Suppliers'!G$2:G$5720,'Inst. by Framework &amp; Suppliers'!$C$2:$C$5720,'Institution by Supplier Totals'!$A$2:$A$5067,'Inst. by Framework &amp; Suppliers'!$A$2:$A$5720,'Institution by Supplier Totals'!$B279)</f>
        <v>0</v>
      </c>
      <c r="G279" s="1444">
        <f>SUMIFS('Inst. by Framework &amp; Suppliers'!H$2:H$5720,'Inst. by Framework &amp; Suppliers'!$C$2:$C$5720,'Institution by Supplier Totals'!$A$2:$A$5067,'Inst. by Framework &amp; Suppliers'!$A$2:$A$5720,'Institution by Supplier Totals'!$B279)</f>
        <v>2395</v>
      </c>
      <c r="H279" s="1445">
        <f>SUMIFS('Inst. by Framework &amp; Suppliers'!I$2:I$5720,'Inst. by Framework &amp; Suppliers'!$C$2:$C$5720,'Institution by Supplier Totals'!$A$2:$A$5067,'Inst. by Framework &amp; Suppliers'!$A$2:$A$5720,'Institution by Supplier Totals'!$B279)</f>
        <v>0</v>
      </c>
      <c r="I279" s="24">
        <f>SUMIFS('Inst. by Framework &amp; Suppliers'!$J$2:$J$5720,'Inst. by Framework &amp; Suppliers'!$C$2:$C$5720,'Institution by Supplier Totals'!$A$2:$A$5067,'Inst. by Framework &amp; Suppliers'!$A$2:$A$5720,'Institution by Supplier Totals'!$B279)</f>
        <v>0</v>
      </c>
      <c r="J279" s="93">
        <f>SUMIFS('Inst. by Framework &amp; Suppliers'!$K$2:$K$5720,'Inst. by Framework &amp; Suppliers'!$C$2:$C$5720,'Institution by Supplier Totals'!$A$2:$A$5067,'Inst. by Framework &amp; Suppliers'!$A$2:$A$5720,'Institution by Supplier Totals'!$B279)</f>
        <v>0</v>
      </c>
    </row>
    <row r="280" spans="1:10" x14ac:dyDescent="0.2">
      <c r="A280" s="15" t="s">
        <v>281</v>
      </c>
      <c r="B280" s="13" t="s">
        <v>170</v>
      </c>
      <c r="C280" s="506">
        <f>SUMIFS('Inst. by Framework &amp; Suppliers'!$D$2:$D$5720,'Inst. by Framework &amp; Suppliers'!$C$2:$C$5720,$A280,'Inst. by Framework &amp; Suppliers'!$A$2:$A$5720,$B280)</f>
        <v>0</v>
      </c>
      <c r="D280" s="507">
        <f>SUMIFS('Inst. by Framework &amp; Suppliers'!$E$2:$E$5720,'Inst. by Framework &amp; Suppliers'!$C$2:$C$5720,$A280,'Inst. by Framework &amp; Suppliers'!$A$2:$A$5720,$B280)</f>
        <v>0</v>
      </c>
      <c r="E280" s="507">
        <f>SUMIFS('Inst. by Framework &amp; Suppliers'!F$2:F$5720,'Inst. by Framework &amp; Suppliers'!$C$2:$C$5720,'Institution by Supplier Totals'!$A$2:$A$5067,'Inst. by Framework &amp; Suppliers'!$A$2:$A$5720,'Institution by Supplier Totals'!$B280)</f>
        <v>0</v>
      </c>
      <c r="F280" s="882">
        <f>SUMIFS('Inst. by Framework &amp; Suppliers'!G$2:G$5720,'Inst. by Framework &amp; Suppliers'!$C$2:$C$5720,'Institution by Supplier Totals'!$A$2:$A$5067,'Inst. by Framework &amp; Suppliers'!$A$2:$A$5720,'Institution by Supplier Totals'!$B280)</f>
        <v>0</v>
      </c>
      <c r="G280" s="1444">
        <f>SUMIFS('Inst. by Framework &amp; Suppliers'!H$2:H$5720,'Inst. by Framework &amp; Suppliers'!$C$2:$C$5720,'Institution by Supplier Totals'!$A$2:$A$5067,'Inst. by Framework &amp; Suppliers'!$A$2:$A$5720,'Institution by Supplier Totals'!$B280)</f>
        <v>0</v>
      </c>
      <c r="H280" s="1445">
        <f>SUMIFS('Inst. by Framework &amp; Suppliers'!I$2:I$5720,'Inst. by Framework &amp; Suppliers'!$C$2:$C$5720,'Institution by Supplier Totals'!$A$2:$A$5067,'Inst. by Framework &amp; Suppliers'!$A$2:$A$5720,'Institution by Supplier Totals'!$B280)</f>
        <v>2809.91</v>
      </c>
      <c r="I280" s="24">
        <f>SUMIFS('Inst. by Framework &amp; Suppliers'!$J$2:$J$5720,'Inst. by Framework &amp; Suppliers'!$C$2:$C$5720,'Institution by Supplier Totals'!$A$2:$A$5067,'Inst. by Framework &amp; Suppliers'!$A$2:$A$5720,'Institution by Supplier Totals'!$B280)</f>
        <v>0</v>
      </c>
      <c r="J280" s="93">
        <f>SUMIFS('Inst. by Framework &amp; Suppliers'!$K$2:$K$5720,'Inst. by Framework &amp; Suppliers'!$C$2:$C$5720,'Institution by Supplier Totals'!$A$2:$A$5067,'Inst. by Framework &amp; Suppliers'!$A$2:$A$5720,'Institution by Supplier Totals'!$B280)</f>
        <v>353.93000000000006</v>
      </c>
    </row>
    <row r="281" spans="1:10" x14ac:dyDescent="0.2">
      <c r="A281" s="989" t="s">
        <v>33</v>
      </c>
      <c r="B281" s="13" t="s">
        <v>125</v>
      </c>
      <c r="C281" s="506">
        <f>SUMIFS('Inst. by Framework &amp; Suppliers'!$D$2:$D$5720,'Inst. by Framework &amp; Suppliers'!$C$2:$C$5720,$A281,'Inst. by Framework &amp; Suppliers'!$A$2:$A$5720,$B281)</f>
        <v>1621.58</v>
      </c>
      <c r="D281" s="507">
        <f>SUMIFS('Inst. by Framework &amp; Suppliers'!$E$2:$E$5720,'Inst. by Framework &amp; Suppliers'!$C$2:$C$5720,$A281,'Inst. by Framework &amp; Suppliers'!$A$2:$A$5720,$B281)</f>
        <v>856.09</v>
      </c>
      <c r="E281" s="507">
        <f>SUMIFS('Inst. by Framework &amp; Suppliers'!F$2:F$5720,'Inst. by Framework &amp; Suppliers'!$C$2:$C$5720,'Institution by Supplier Totals'!$A$2:$A$5067,'Inst. by Framework &amp; Suppliers'!$A$2:$A$5720,'Institution by Supplier Totals'!$B281)</f>
        <v>907.09</v>
      </c>
      <c r="F281" s="882">
        <f>SUMIFS('Inst. by Framework &amp; Suppliers'!G$2:G$5720,'Inst. by Framework &amp; Suppliers'!$C$2:$C$5720,'Institution by Supplier Totals'!$A$2:$A$5067,'Inst. by Framework &amp; Suppliers'!$A$2:$A$5720,'Institution by Supplier Totals'!$B281)</f>
        <v>1023.05</v>
      </c>
      <c r="G281" s="1444">
        <f>SUMIFS('Inst. by Framework &amp; Suppliers'!H$2:H$5720,'Inst. by Framework &amp; Suppliers'!$C$2:$C$5720,'Institution by Supplier Totals'!$A$2:$A$5067,'Inst. by Framework &amp; Suppliers'!$A$2:$A$5720,'Institution by Supplier Totals'!$B281)</f>
        <v>1170</v>
      </c>
      <c r="H281" s="1445">
        <f>SUMIFS('Inst. by Framework &amp; Suppliers'!I$2:I$5720,'Inst. by Framework &amp; Suppliers'!$C$2:$C$5720,'Institution by Supplier Totals'!$A$2:$A$5067,'Inst. by Framework &amp; Suppliers'!$A$2:$A$5720,'Institution by Supplier Totals'!$B281)</f>
        <v>1083.4899999999998</v>
      </c>
      <c r="I281" s="24">
        <f>SUMIFS('Inst. by Framework &amp; Suppliers'!$J$2:$J$5720,'Inst. by Framework &amp; Suppliers'!$C$2:$C$5720,'Institution by Supplier Totals'!$A$2:$A$5067,'Inst. by Framework &amp; Suppliers'!$A$2:$A$5720,'Institution by Supplier Totals'!$B281)</f>
        <v>209.09</v>
      </c>
      <c r="J281" s="93">
        <f>SUMIFS('Inst. by Framework &amp; Suppliers'!$K$2:$K$5720,'Inst. by Framework &amp; Suppliers'!$C$2:$C$5720,'Institution by Supplier Totals'!$A$2:$A$5067,'Inst. by Framework &amp; Suppliers'!$A$2:$A$5720,'Institution by Supplier Totals'!$B281)</f>
        <v>569.36</v>
      </c>
    </row>
    <row r="282" spans="1:10" x14ac:dyDescent="0.2">
      <c r="A282" s="15" t="s">
        <v>33</v>
      </c>
      <c r="B282" s="13" t="s">
        <v>162</v>
      </c>
      <c r="C282" s="506">
        <f>SUMIFS('Inst. by Framework &amp; Suppliers'!$D$2:$D$5720,'Inst. by Framework &amp; Suppliers'!$C$2:$C$5720,$A282,'Inst. by Framework &amp; Suppliers'!$A$2:$A$5720,$B282)</f>
        <v>2715.3500000000004</v>
      </c>
      <c r="D282" s="507">
        <f>SUMIFS('Inst. by Framework &amp; Suppliers'!$E$2:$E$5720,'Inst. by Framework &amp; Suppliers'!$C$2:$C$5720,$A282,'Inst. by Framework &amp; Suppliers'!$A$2:$A$5720,$B282)</f>
        <v>3144.91</v>
      </c>
      <c r="E282" s="507">
        <f>SUMIFS('Inst. by Framework &amp; Suppliers'!F$2:F$5720,'Inst. by Framework &amp; Suppliers'!$C$2:$C$5720,'Institution by Supplier Totals'!$A$2:$A$5067,'Inst. by Framework &amp; Suppliers'!$A$2:$A$5720,'Institution by Supplier Totals'!$B282)</f>
        <v>3113.24</v>
      </c>
      <c r="F282" s="882">
        <f>SUMIFS('Inst. by Framework &amp; Suppliers'!G$2:G$5720,'Inst. by Framework &amp; Suppliers'!$C$2:$C$5720,'Institution by Supplier Totals'!$A$2:$A$5067,'Inst. by Framework &amp; Suppliers'!$A$2:$A$5720,'Institution by Supplier Totals'!$B282)</f>
        <v>4844.7299999999996</v>
      </c>
      <c r="G282" s="1444">
        <f>SUMIFS('Inst. by Framework &amp; Suppliers'!H$2:H$5720,'Inst. by Framework &amp; Suppliers'!$C$2:$C$5720,'Institution by Supplier Totals'!$A$2:$A$5067,'Inst. by Framework &amp; Suppliers'!$A$2:$A$5720,'Institution by Supplier Totals'!$B282)</f>
        <v>4509.2800000000007</v>
      </c>
      <c r="H282" s="1445">
        <f>SUMIFS('Inst. by Framework &amp; Suppliers'!I$2:I$5720,'Inst. by Framework &amp; Suppliers'!$C$2:$C$5720,'Institution by Supplier Totals'!$A$2:$A$5067,'Inst. by Framework &amp; Suppliers'!$A$2:$A$5720,'Institution by Supplier Totals'!$B282)</f>
        <v>6352.33</v>
      </c>
      <c r="I282" s="24">
        <f>SUMIFS('Inst. by Framework &amp; Suppliers'!$J$2:$J$5720,'Inst. by Framework &amp; Suppliers'!$C$2:$C$5720,'Institution by Supplier Totals'!$A$2:$A$5067,'Inst. by Framework &amp; Suppliers'!$A$2:$A$5720,'Institution by Supplier Totals'!$B282)</f>
        <v>1488.4099999999999</v>
      </c>
      <c r="J282" s="93">
        <f>SUMIFS('Inst. by Framework &amp; Suppliers'!$K$2:$K$5720,'Inst. by Framework &amp; Suppliers'!$C$2:$C$5720,'Institution by Supplier Totals'!$A$2:$A$5067,'Inst. by Framework &amp; Suppliers'!$A$2:$A$5720,'Institution by Supplier Totals'!$B282)</f>
        <v>2199.8199999999997</v>
      </c>
    </row>
    <row r="283" spans="1:10" x14ac:dyDescent="0.2">
      <c r="A283" s="15" t="s">
        <v>33</v>
      </c>
      <c r="B283" s="13" t="s">
        <v>130</v>
      </c>
      <c r="C283" s="506">
        <f>SUMIFS('Inst. by Framework &amp; Suppliers'!$D$2:$D$5720,'Inst. by Framework &amp; Suppliers'!$C$2:$C$5720,$A283,'Inst. by Framework &amp; Suppliers'!$A$2:$A$5720,$B283)</f>
        <v>1922.5</v>
      </c>
      <c r="D283" s="507">
        <f>SUMIFS('Inst. by Framework &amp; Suppliers'!$E$2:$E$5720,'Inst. by Framework &amp; Suppliers'!$C$2:$C$5720,$A283,'Inst. by Framework &amp; Suppliers'!$A$2:$A$5720,$B283)</f>
        <v>1709.6</v>
      </c>
      <c r="E283" s="507">
        <f>SUMIFS('Inst. by Framework &amp; Suppliers'!F$2:F$5720,'Inst. by Framework &amp; Suppliers'!$C$2:$C$5720,'Institution by Supplier Totals'!$A$2:$A$5067,'Inst. by Framework &amp; Suppliers'!$A$2:$A$5720,'Institution by Supplier Totals'!$B283)</f>
        <v>3890.75</v>
      </c>
      <c r="F283" s="882">
        <f>SUMIFS('Inst. by Framework &amp; Suppliers'!G$2:G$5720,'Inst. by Framework &amp; Suppliers'!$C$2:$C$5720,'Institution by Supplier Totals'!$A$2:$A$5067,'Inst. by Framework &amp; Suppliers'!$A$2:$A$5720,'Institution by Supplier Totals'!$B283)</f>
        <v>3312.1499999999996</v>
      </c>
      <c r="G283" s="1444">
        <f>SUMIFS('Inst. by Framework &amp; Suppliers'!H$2:H$5720,'Inst. by Framework &amp; Suppliers'!$C$2:$C$5720,'Institution by Supplier Totals'!$A$2:$A$5067,'Inst. by Framework &amp; Suppliers'!$A$2:$A$5720,'Institution by Supplier Totals'!$B283)</f>
        <v>541.18000000000006</v>
      </c>
      <c r="H283" s="1445">
        <f>SUMIFS('Inst. by Framework &amp; Suppliers'!I$2:I$5720,'Inst. by Framework &amp; Suppliers'!$C$2:$C$5720,'Institution by Supplier Totals'!$A$2:$A$5067,'Inst. by Framework &amp; Suppliers'!$A$2:$A$5720,'Institution by Supplier Totals'!$B283)</f>
        <v>0</v>
      </c>
      <c r="I283" s="24">
        <f>SUMIFS('Inst. by Framework &amp; Suppliers'!$J$2:$J$5720,'Inst. by Framework &amp; Suppliers'!$C$2:$C$5720,'Institution by Supplier Totals'!$A$2:$A$5067,'Inst. by Framework &amp; Suppliers'!$A$2:$A$5720,'Institution by Supplier Totals'!$B283)</f>
        <v>0</v>
      </c>
      <c r="J283" s="93">
        <f>SUMIFS('Inst. by Framework &amp; Suppliers'!$K$2:$K$5720,'Inst. by Framework &amp; Suppliers'!$C$2:$C$5720,'Institution by Supplier Totals'!$A$2:$A$5067,'Inst. by Framework &amp; Suppliers'!$A$2:$A$5720,'Institution by Supplier Totals'!$B283)</f>
        <v>0</v>
      </c>
    </row>
    <row r="284" spans="1:10" x14ac:dyDescent="0.2">
      <c r="A284" s="15" t="s">
        <v>33</v>
      </c>
      <c r="B284" s="13" t="s">
        <v>135</v>
      </c>
      <c r="C284" s="506">
        <f>SUMIFS('Inst. by Framework &amp; Suppliers'!$D$2:$D$5720,'Inst. by Framework &amp; Suppliers'!$C$2:$C$5720,$A284,'Inst. by Framework &amp; Suppliers'!$A$2:$A$5720,$B284)</f>
        <v>787.5</v>
      </c>
      <c r="D284" s="507">
        <f>SUMIFS('Inst. by Framework &amp; Suppliers'!$E$2:$E$5720,'Inst. by Framework &amp; Suppliers'!$C$2:$C$5720,$A284,'Inst. by Framework &amp; Suppliers'!$A$2:$A$5720,$B284)</f>
        <v>886.3</v>
      </c>
      <c r="E284" s="507">
        <f>SUMIFS('Inst. by Framework &amp; Suppliers'!F$2:F$5720,'Inst. by Framework &amp; Suppliers'!$C$2:$C$5720,'Institution by Supplier Totals'!$A$2:$A$5067,'Inst. by Framework &amp; Suppliers'!$A$2:$A$5720,'Institution by Supplier Totals'!$B284)</f>
        <v>910.32</v>
      </c>
      <c r="F284" s="882">
        <f>SUMIFS('Inst. by Framework &amp; Suppliers'!G$2:G$5720,'Inst. by Framework &amp; Suppliers'!$C$2:$C$5720,'Institution by Supplier Totals'!$A$2:$A$5067,'Inst. by Framework &amp; Suppliers'!$A$2:$A$5720,'Institution by Supplier Totals'!$B284)</f>
        <v>1033.56</v>
      </c>
      <c r="G284" s="1444">
        <f>SUMIFS('Inst. by Framework &amp; Suppliers'!H$2:H$5720,'Inst. by Framework &amp; Suppliers'!$C$2:$C$5720,'Institution by Supplier Totals'!$A$2:$A$5067,'Inst. by Framework &amp; Suppliers'!$A$2:$A$5720,'Institution by Supplier Totals'!$B284)</f>
        <v>0</v>
      </c>
      <c r="H284" s="1445">
        <f>SUMIFS('Inst. by Framework &amp; Suppliers'!I$2:I$5720,'Inst. by Framework &amp; Suppliers'!$C$2:$C$5720,'Institution by Supplier Totals'!$A$2:$A$5067,'Inst. by Framework &amp; Suppliers'!$A$2:$A$5720,'Institution by Supplier Totals'!$B284)</f>
        <v>0</v>
      </c>
      <c r="I284" s="24">
        <f>SUMIFS('Inst. by Framework &amp; Suppliers'!$J$2:$J$5720,'Inst. by Framework &amp; Suppliers'!$C$2:$C$5720,'Institution by Supplier Totals'!$A$2:$A$5067,'Inst. by Framework &amp; Suppliers'!$A$2:$A$5720,'Institution by Supplier Totals'!$B284)</f>
        <v>0</v>
      </c>
      <c r="J284" s="93">
        <f>SUMIFS('Inst. by Framework &amp; Suppliers'!$K$2:$K$5720,'Inst. by Framework &amp; Suppliers'!$C$2:$C$5720,'Institution by Supplier Totals'!$A$2:$A$5067,'Inst. by Framework &amp; Suppliers'!$A$2:$A$5720,'Institution by Supplier Totals'!$B284)</f>
        <v>0</v>
      </c>
    </row>
    <row r="285" spans="1:10" x14ac:dyDescent="0.2">
      <c r="A285" s="15" t="s">
        <v>33</v>
      </c>
      <c r="B285" s="13" t="s">
        <v>136</v>
      </c>
      <c r="C285" s="506">
        <f>SUMIFS('Inst. by Framework &amp; Suppliers'!$D$2:$D$5720,'Inst. by Framework &amp; Suppliers'!$C$2:$C$5720,$A285,'Inst. by Framework &amp; Suppliers'!$A$2:$A$5720,$B285)</f>
        <v>6061.31</v>
      </c>
      <c r="D285" s="507">
        <f>SUMIFS('Inst. by Framework &amp; Suppliers'!$E$2:$E$5720,'Inst. by Framework &amp; Suppliers'!$C$2:$C$5720,$A285,'Inst. by Framework &amp; Suppliers'!$A$2:$A$5720,$B285)</f>
        <v>199.67</v>
      </c>
      <c r="E285" s="507">
        <f>SUMIFS('Inst. by Framework &amp; Suppliers'!F$2:F$5720,'Inst. by Framework &amp; Suppliers'!$C$2:$C$5720,'Institution by Supplier Totals'!$A$2:$A$5067,'Inst. by Framework &amp; Suppliers'!$A$2:$A$5720,'Institution by Supplier Totals'!$B285)</f>
        <v>0</v>
      </c>
      <c r="F285" s="882">
        <f>SUMIFS('Inst. by Framework &amp; Suppliers'!G$2:G$5720,'Inst. by Framework &amp; Suppliers'!$C$2:$C$5720,'Institution by Supplier Totals'!$A$2:$A$5067,'Inst. by Framework &amp; Suppliers'!$A$2:$A$5720,'Institution by Supplier Totals'!$B285)</f>
        <v>0</v>
      </c>
      <c r="G285" s="1444">
        <f>SUMIFS('Inst. by Framework &amp; Suppliers'!H$2:H$5720,'Inst. by Framework &amp; Suppliers'!$C$2:$C$5720,'Institution by Supplier Totals'!$A$2:$A$5067,'Inst. by Framework &amp; Suppliers'!$A$2:$A$5720,'Institution by Supplier Totals'!$B285)</f>
        <v>0</v>
      </c>
      <c r="H285" s="1445">
        <f>SUMIFS('Inst. by Framework &amp; Suppliers'!I$2:I$5720,'Inst. by Framework &amp; Suppliers'!$C$2:$C$5720,'Institution by Supplier Totals'!$A$2:$A$5067,'Inst. by Framework &amp; Suppliers'!$A$2:$A$5720,'Institution by Supplier Totals'!$B285)</f>
        <v>0</v>
      </c>
      <c r="I285" s="24">
        <f>SUMIFS('Inst. by Framework &amp; Suppliers'!$J$2:$J$5720,'Inst. by Framework &amp; Suppliers'!$C$2:$C$5720,'Institution by Supplier Totals'!$A$2:$A$5067,'Inst. by Framework &amp; Suppliers'!$A$2:$A$5720,'Institution by Supplier Totals'!$B285)</f>
        <v>0</v>
      </c>
      <c r="J285" s="93">
        <f>SUMIFS('Inst. by Framework &amp; Suppliers'!$K$2:$K$5720,'Inst. by Framework &amp; Suppliers'!$C$2:$C$5720,'Institution by Supplier Totals'!$A$2:$A$5067,'Inst. by Framework &amp; Suppliers'!$A$2:$A$5720,'Institution by Supplier Totals'!$B285)</f>
        <v>0</v>
      </c>
    </row>
    <row r="286" spans="1:10" x14ac:dyDescent="0.2">
      <c r="A286" s="15" t="s">
        <v>33</v>
      </c>
      <c r="B286" s="13" t="s">
        <v>137</v>
      </c>
      <c r="C286" s="506">
        <f>SUMIFS('Inst. by Framework &amp; Suppliers'!$D$2:$D$5720,'Inst. by Framework &amp; Suppliers'!$C$2:$C$5720,$A286,'Inst. by Framework &amp; Suppliers'!$A$2:$A$5720,$B286)</f>
        <v>296.19</v>
      </c>
      <c r="D286" s="507">
        <f>SUMIFS('Inst. by Framework &amp; Suppliers'!$E$2:$E$5720,'Inst. by Framework &amp; Suppliers'!$C$2:$C$5720,$A286,'Inst. by Framework &amp; Suppliers'!$A$2:$A$5720,$B286)</f>
        <v>294.26</v>
      </c>
      <c r="E286" s="507">
        <f>SUMIFS('Inst. by Framework &amp; Suppliers'!F$2:F$5720,'Inst. by Framework &amp; Suppliers'!$C$2:$C$5720,'Institution by Supplier Totals'!$A$2:$A$5067,'Inst. by Framework &amp; Suppliers'!$A$2:$A$5720,'Institution by Supplier Totals'!$B286)</f>
        <v>115.13000000000001</v>
      </c>
      <c r="F286" s="882">
        <f>SUMIFS('Inst. by Framework &amp; Suppliers'!G$2:G$5720,'Inst. by Framework &amp; Suppliers'!$C$2:$C$5720,'Institution by Supplier Totals'!$A$2:$A$5067,'Inst. by Framework &amp; Suppliers'!$A$2:$A$5720,'Institution by Supplier Totals'!$B286)</f>
        <v>0</v>
      </c>
      <c r="G286" s="1444">
        <f>SUMIFS('Inst. by Framework &amp; Suppliers'!H$2:H$5720,'Inst. by Framework &amp; Suppliers'!$C$2:$C$5720,'Institution by Supplier Totals'!$A$2:$A$5067,'Inst. by Framework &amp; Suppliers'!$A$2:$A$5720,'Institution by Supplier Totals'!$B286)</f>
        <v>0</v>
      </c>
      <c r="H286" s="1445">
        <f>SUMIFS('Inst. by Framework &amp; Suppliers'!I$2:I$5720,'Inst. by Framework &amp; Suppliers'!$C$2:$C$5720,'Institution by Supplier Totals'!$A$2:$A$5067,'Inst. by Framework &amp; Suppliers'!$A$2:$A$5720,'Institution by Supplier Totals'!$B286)</f>
        <v>0</v>
      </c>
      <c r="I286" s="24">
        <f>SUMIFS('Inst. by Framework &amp; Suppliers'!$J$2:$J$5720,'Inst. by Framework &amp; Suppliers'!$C$2:$C$5720,'Institution by Supplier Totals'!$A$2:$A$5067,'Inst. by Framework &amp; Suppliers'!$A$2:$A$5720,'Institution by Supplier Totals'!$B286)</f>
        <v>0</v>
      </c>
      <c r="J286" s="93">
        <f>SUMIFS('Inst. by Framework &amp; Suppliers'!$K$2:$K$5720,'Inst. by Framework &amp; Suppliers'!$C$2:$C$5720,'Institution by Supplier Totals'!$A$2:$A$5067,'Inst. by Framework &amp; Suppliers'!$A$2:$A$5720,'Institution by Supplier Totals'!$B286)</f>
        <v>0</v>
      </c>
    </row>
    <row r="287" spans="1:10" x14ac:dyDescent="0.2">
      <c r="A287" s="15" t="s">
        <v>33</v>
      </c>
      <c r="B287" s="13" t="s">
        <v>139</v>
      </c>
      <c r="C287" s="506">
        <f>SUMIFS('Inst. by Framework &amp; Suppliers'!$D$2:$D$5720,'Inst. by Framework &amp; Suppliers'!$C$2:$C$5720,$A287,'Inst. by Framework &amp; Suppliers'!$A$2:$A$5720,$B287)</f>
        <v>1947.56</v>
      </c>
      <c r="D287" s="507">
        <f>SUMIFS('Inst. by Framework &amp; Suppliers'!$E$2:$E$5720,'Inst. by Framework &amp; Suppliers'!$C$2:$C$5720,$A287,'Inst. by Framework &amp; Suppliers'!$A$2:$A$5720,$B287)</f>
        <v>466.37999999999994</v>
      </c>
      <c r="E287" s="507">
        <f>SUMIFS('Inst. by Framework &amp; Suppliers'!F$2:F$5720,'Inst. by Framework &amp; Suppliers'!$C$2:$C$5720,'Institution by Supplier Totals'!$A$2:$A$5067,'Inst. by Framework &amp; Suppliers'!$A$2:$A$5720,'Institution by Supplier Totals'!$B287)</f>
        <v>2640.14</v>
      </c>
      <c r="F287" s="882">
        <f>SUMIFS('Inst. by Framework &amp; Suppliers'!G$2:G$5720,'Inst. by Framework &amp; Suppliers'!$C$2:$C$5720,'Institution by Supplier Totals'!$A$2:$A$5067,'Inst. by Framework &amp; Suppliers'!$A$2:$A$5720,'Institution by Supplier Totals'!$B287)</f>
        <v>3875.2</v>
      </c>
      <c r="G287" s="1444">
        <f>SUMIFS('Inst. by Framework &amp; Suppliers'!H$2:H$5720,'Inst. by Framework &amp; Suppliers'!$C$2:$C$5720,'Institution by Supplier Totals'!$A$2:$A$5067,'Inst. by Framework &amp; Suppliers'!$A$2:$A$5720,'Institution by Supplier Totals'!$B287)</f>
        <v>2176.33</v>
      </c>
      <c r="H287" s="1445">
        <f>SUMIFS('Inst. by Framework &amp; Suppliers'!I$2:I$5720,'Inst. by Framework &amp; Suppliers'!$C$2:$C$5720,'Institution by Supplier Totals'!$A$2:$A$5067,'Inst. by Framework &amp; Suppliers'!$A$2:$A$5720,'Institution by Supplier Totals'!$B287)</f>
        <v>2548.75</v>
      </c>
      <c r="I287" s="24">
        <f>SUMIFS('Inst. by Framework &amp; Suppliers'!$J$2:$J$5720,'Inst. by Framework &amp; Suppliers'!$C$2:$C$5720,'Institution by Supplier Totals'!$A$2:$A$5067,'Inst. by Framework &amp; Suppliers'!$A$2:$A$5720,'Institution by Supplier Totals'!$B287)</f>
        <v>553.59</v>
      </c>
      <c r="J287" s="93">
        <f>SUMIFS('Inst. by Framework &amp; Suppliers'!$K$2:$K$5720,'Inst. by Framework &amp; Suppliers'!$C$2:$C$5720,'Institution by Supplier Totals'!$A$2:$A$5067,'Inst. by Framework &amp; Suppliers'!$A$2:$A$5720,'Institution by Supplier Totals'!$B287)</f>
        <v>1009.57</v>
      </c>
    </row>
    <row r="288" spans="1:10" x14ac:dyDescent="0.2">
      <c r="A288" s="15" t="s">
        <v>33</v>
      </c>
      <c r="B288" s="13" t="s">
        <v>156</v>
      </c>
      <c r="C288" s="506">
        <f>SUMIFS('Inst. by Framework &amp; Suppliers'!$D$2:$D$5720,'Inst. by Framework &amp; Suppliers'!$C$2:$C$5720,$A288,'Inst. by Framework &amp; Suppliers'!$A$2:$A$5720,$B288)</f>
        <v>1805.77</v>
      </c>
      <c r="D288" s="507">
        <f>SUMIFS('Inst. by Framework &amp; Suppliers'!$E$2:$E$5720,'Inst. by Framework &amp; Suppliers'!$C$2:$C$5720,$A288,'Inst. by Framework &amp; Suppliers'!$A$2:$A$5720,$B288)</f>
        <v>1495.07</v>
      </c>
      <c r="E288" s="507">
        <f>SUMIFS('Inst. by Framework &amp; Suppliers'!F$2:F$5720,'Inst. by Framework &amp; Suppliers'!$C$2:$C$5720,'Institution by Supplier Totals'!$A$2:$A$5067,'Inst. by Framework &amp; Suppliers'!$A$2:$A$5720,'Institution by Supplier Totals'!$B288)</f>
        <v>1440.8899999999999</v>
      </c>
      <c r="F288" s="882">
        <f>SUMIFS('Inst. by Framework &amp; Suppliers'!G$2:G$5720,'Inst. by Framework &amp; Suppliers'!$C$2:$C$5720,'Institution by Supplier Totals'!$A$2:$A$5067,'Inst. by Framework &amp; Suppliers'!$A$2:$A$5720,'Institution by Supplier Totals'!$B288)</f>
        <v>1048.71</v>
      </c>
      <c r="G288" s="1444">
        <f>SUMIFS('Inst. by Framework &amp; Suppliers'!H$2:H$5720,'Inst. by Framework &amp; Suppliers'!$C$2:$C$5720,'Institution by Supplier Totals'!$A$2:$A$5067,'Inst. by Framework &amp; Suppliers'!$A$2:$A$5720,'Institution by Supplier Totals'!$B288)</f>
        <v>1321.8400000000001</v>
      </c>
      <c r="H288" s="1445">
        <f>SUMIFS('Inst. by Framework &amp; Suppliers'!I$2:I$5720,'Inst. by Framework &amp; Suppliers'!$C$2:$C$5720,'Institution by Supplier Totals'!$A$2:$A$5067,'Inst. by Framework &amp; Suppliers'!$A$2:$A$5720,'Institution by Supplier Totals'!$B288)</f>
        <v>0</v>
      </c>
      <c r="I288" s="24">
        <f>SUMIFS('Inst. by Framework &amp; Suppliers'!$J$2:$J$5720,'Inst. by Framework &amp; Suppliers'!$C$2:$C$5720,'Institution by Supplier Totals'!$A$2:$A$5067,'Inst. by Framework &amp; Suppliers'!$A$2:$A$5720,'Institution by Supplier Totals'!$B288)</f>
        <v>0</v>
      </c>
      <c r="J288" s="93">
        <f>SUMIFS('Inst. by Framework &amp; Suppliers'!$K$2:$K$5720,'Inst. by Framework &amp; Suppliers'!$C$2:$C$5720,'Institution by Supplier Totals'!$A$2:$A$5067,'Inst. by Framework &amp; Suppliers'!$A$2:$A$5720,'Institution by Supplier Totals'!$B288)</f>
        <v>0</v>
      </c>
    </row>
    <row r="289" spans="1:10" x14ac:dyDescent="0.2">
      <c r="A289" s="15" t="s">
        <v>33</v>
      </c>
      <c r="B289" s="13" t="s">
        <v>142</v>
      </c>
      <c r="C289" s="506">
        <f>SUMIFS('Inst. by Framework &amp; Suppliers'!$D$2:$D$5720,'Inst. by Framework &amp; Suppliers'!$C$2:$C$5720,$A289,'Inst. by Framework &amp; Suppliers'!$A$2:$A$5720,$B289)</f>
        <v>1278.6300000000001</v>
      </c>
      <c r="D289" s="507">
        <f>SUMIFS('Inst. by Framework &amp; Suppliers'!$E$2:$E$5720,'Inst. by Framework &amp; Suppliers'!$C$2:$C$5720,$A289,'Inst. by Framework &amp; Suppliers'!$A$2:$A$5720,$B289)</f>
        <v>1792.2399999999998</v>
      </c>
      <c r="E289" s="507">
        <f>SUMIFS('Inst. by Framework &amp; Suppliers'!F$2:F$5720,'Inst. by Framework &amp; Suppliers'!$C$2:$C$5720,'Institution by Supplier Totals'!$A$2:$A$5067,'Inst. by Framework &amp; Suppliers'!$A$2:$A$5720,'Institution by Supplier Totals'!$B289)</f>
        <v>596.87</v>
      </c>
      <c r="F289" s="882">
        <f>SUMIFS('Inst. by Framework &amp; Suppliers'!G$2:G$5720,'Inst. by Framework &amp; Suppliers'!$C$2:$C$5720,'Institution by Supplier Totals'!$A$2:$A$5067,'Inst. by Framework &amp; Suppliers'!$A$2:$A$5720,'Institution by Supplier Totals'!$B289)</f>
        <v>0</v>
      </c>
      <c r="G289" s="1444">
        <f>SUMIFS('Inst. by Framework &amp; Suppliers'!H$2:H$5720,'Inst. by Framework &amp; Suppliers'!$C$2:$C$5720,'Institution by Supplier Totals'!$A$2:$A$5067,'Inst. by Framework &amp; Suppliers'!$A$2:$A$5720,'Institution by Supplier Totals'!$B289)</f>
        <v>0</v>
      </c>
      <c r="H289" s="1445">
        <f>SUMIFS('Inst. by Framework &amp; Suppliers'!I$2:I$5720,'Inst. by Framework &amp; Suppliers'!$C$2:$C$5720,'Institution by Supplier Totals'!$A$2:$A$5067,'Inst. by Framework &amp; Suppliers'!$A$2:$A$5720,'Institution by Supplier Totals'!$B289)</f>
        <v>0</v>
      </c>
      <c r="I289" s="24">
        <f>SUMIFS('Inst. by Framework &amp; Suppliers'!$J$2:$J$5720,'Inst. by Framework &amp; Suppliers'!$C$2:$C$5720,'Institution by Supplier Totals'!$A$2:$A$5067,'Inst. by Framework &amp; Suppliers'!$A$2:$A$5720,'Institution by Supplier Totals'!$B289)</f>
        <v>0</v>
      </c>
      <c r="J289" s="93">
        <f>SUMIFS('Inst. by Framework &amp; Suppliers'!$K$2:$K$5720,'Inst. by Framework &amp; Suppliers'!$C$2:$C$5720,'Institution by Supplier Totals'!$A$2:$A$5067,'Inst. by Framework &amp; Suppliers'!$A$2:$A$5720,'Institution by Supplier Totals'!$B289)</f>
        <v>0</v>
      </c>
    </row>
    <row r="290" spans="1:10" x14ac:dyDescent="0.2">
      <c r="A290" s="15" t="s">
        <v>33</v>
      </c>
      <c r="B290" s="13" t="s">
        <v>144</v>
      </c>
      <c r="C290" s="506">
        <f>SUMIFS('Inst. by Framework &amp; Suppliers'!$D$2:$D$5720,'Inst. by Framework &amp; Suppliers'!$C$2:$C$5720,$A290,'Inst. by Framework &amp; Suppliers'!$A$2:$A$5720,$B290)</f>
        <v>7963.29</v>
      </c>
      <c r="D290" s="507">
        <f>SUMIFS('Inst. by Framework &amp; Suppliers'!$E$2:$E$5720,'Inst. by Framework &amp; Suppliers'!$C$2:$C$5720,$A290,'Inst. by Framework &amp; Suppliers'!$A$2:$A$5720,$B290)</f>
        <v>11980.480000000001</v>
      </c>
      <c r="E290" s="507">
        <f>SUMIFS('Inst. by Framework &amp; Suppliers'!F$2:F$5720,'Inst. by Framework &amp; Suppliers'!$C$2:$C$5720,'Institution by Supplier Totals'!$A$2:$A$5067,'Inst. by Framework &amp; Suppliers'!$A$2:$A$5720,'Institution by Supplier Totals'!$B290)</f>
        <v>2410.6799999999998</v>
      </c>
      <c r="F290" s="882">
        <f>SUMIFS('Inst. by Framework &amp; Suppliers'!G$2:G$5720,'Inst. by Framework &amp; Suppliers'!$C$2:$C$5720,'Institution by Supplier Totals'!$A$2:$A$5067,'Inst. by Framework &amp; Suppliers'!$A$2:$A$5720,'Institution by Supplier Totals'!$B290)</f>
        <v>0</v>
      </c>
      <c r="G290" s="1444">
        <f>SUMIFS('Inst. by Framework &amp; Suppliers'!H$2:H$5720,'Inst. by Framework &amp; Suppliers'!$C$2:$C$5720,'Institution by Supplier Totals'!$A$2:$A$5067,'Inst. by Framework &amp; Suppliers'!$A$2:$A$5720,'Institution by Supplier Totals'!$B290)</f>
        <v>0</v>
      </c>
      <c r="H290" s="1445">
        <f>SUMIFS('Inst. by Framework &amp; Suppliers'!I$2:I$5720,'Inst. by Framework &amp; Suppliers'!$C$2:$C$5720,'Institution by Supplier Totals'!$A$2:$A$5067,'Inst. by Framework &amp; Suppliers'!$A$2:$A$5720,'Institution by Supplier Totals'!$B290)</f>
        <v>0</v>
      </c>
      <c r="I290" s="24">
        <f>SUMIFS('Inst. by Framework &amp; Suppliers'!$J$2:$J$5720,'Inst. by Framework &amp; Suppliers'!$C$2:$C$5720,'Institution by Supplier Totals'!$A$2:$A$5067,'Inst. by Framework &amp; Suppliers'!$A$2:$A$5720,'Institution by Supplier Totals'!$B290)</f>
        <v>0</v>
      </c>
      <c r="J290" s="93">
        <f>SUMIFS('Inst. by Framework &amp; Suppliers'!$K$2:$K$5720,'Inst. by Framework &amp; Suppliers'!$C$2:$C$5720,'Institution by Supplier Totals'!$A$2:$A$5067,'Inst. by Framework &amp; Suppliers'!$A$2:$A$5720,'Institution by Supplier Totals'!$B290)</f>
        <v>0</v>
      </c>
    </row>
    <row r="291" spans="1:10" x14ac:dyDescent="0.2">
      <c r="A291" s="15" t="s">
        <v>33</v>
      </c>
      <c r="B291" s="13" t="s">
        <v>157</v>
      </c>
      <c r="C291" s="506">
        <f>SUMIFS('Inst. by Framework &amp; Suppliers'!$D$2:$D$5720,'Inst. by Framework &amp; Suppliers'!$C$2:$C$5720,$A291,'Inst. by Framework &amp; Suppliers'!$A$2:$A$5720,$B291)</f>
        <v>0</v>
      </c>
      <c r="D291" s="507">
        <f>SUMIFS('Inst. by Framework &amp; Suppliers'!$E$2:$E$5720,'Inst. by Framework &amp; Suppliers'!$C$2:$C$5720,$A291,'Inst. by Framework &amp; Suppliers'!$A$2:$A$5720,$B291)</f>
        <v>635.7600000000001</v>
      </c>
      <c r="E291" s="507">
        <f>SUMIFS('Inst. by Framework &amp; Suppliers'!F$2:F$5720,'Inst. by Framework &amp; Suppliers'!$C$2:$C$5720,'Institution by Supplier Totals'!$A$2:$A$5067,'Inst. by Framework &amp; Suppliers'!$A$2:$A$5720,'Institution by Supplier Totals'!$B291)</f>
        <v>964.56</v>
      </c>
      <c r="F291" s="882">
        <f>SUMIFS('Inst. by Framework &amp; Suppliers'!G$2:G$5720,'Inst. by Framework &amp; Suppliers'!$C$2:$C$5720,'Institution by Supplier Totals'!$A$2:$A$5067,'Inst. by Framework &amp; Suppliers'!$A$2:$A$5720,'Institution by Supplier Totals'!$B291)</f>
        <v>4997.2700000000004</v>
      </c>
      <c r="G291" s="1444">
        <f>SUMIFS('Inst. by Framework &amp; Suppliers'!H$2:H$5720,'Inst. by Framework &amp; Suppliers'!$C$2:$C$5720,'Institution by Supplier Totals'!$A$2:$A$5067,'Inst. by Framework &amp; Suppliers'!$A$2:$A$5720,'Institution by Supplier Totals'!$B291)</f>
        <v>6256.869999999999</v>
      </c>
      <c r="H291" s="1445">
        <f>SUMIFS('Inst. by Framework &amp; Suppliers'!I$2:I$5720,'Inst. by Framework &amp; Suppliers'!$C$2:$C$5720,'Institution by Supplier Totals'!$A$2:$A$5067,'Inst. by Framework &amp; Suppliers'!$A$2:$A$5720,'Institution by Supplier Totals'!$B291)</f>
        <v>921.37000000000012</v>
      </c>
      <c r="I291" s="24">
        <f>SUMIFS('Inst. by Framework &amp; Suppliers'!$J$2:$J$5720,'Inst. by Framework &amp; Suppliers'!$C$2:$C$5720,'Institution by Supplier Totals'!$A$2:$A$5067,'Inst. by Framework &amp; Suppliers'!$A$2:$A$5720,'Institution by Supplier Totals'!$B291)</f>
        <v>399.92</v>
      </c>
      <c r="J291" s="93">
        <f>SUMIFS('Inst. by Framework &amp; Suppliers'!$K$2:$K$5720,'Inst. by Framework &amp; Suppliers'!$C$2:$C$5720,'Institution by Supplier Totals'!$A$2:$A$5067,'Inst. by Framework &amp; Suppliers'!$A$2:$A$5720,'Institution by Supplier Totals'!$B291)</f>
        <v>1356.46</v>
      </c>
    </row>
    <row r="292" spans="1:10" x14ac:dyDescent="0.2">
      <c r="A292" s="15" t="s">
        <v>33</v>
      </c>
      <c r="B292" s="13" t="s">
        <v>146</v>
      </c>
      <c r="C292" s="506">
        <f>SUMIFS('Inst. by Framework &amp; Suppliers'!$D$2:$D$5720,'Inst. by Framework &amp; Suppliers'!$C$2:$C$5720,$A292,'Inst. by Framework &amp; Suppliers'!$A$2:$A$5720,$B292)</f>
        <v>2888.76</v>
      </c>
      <c r="D292" s="507">
        <f>SUMIFS('Inst. by Framework &amp; Suppliers'!$E$2:$E$5720,'Inst. by Framework &amp; Suppliers'!$C$2:$C$5720,$A292,'Inst. by Framework &amp; Suppliers'!$A$2:$A$5720,$B292)</f>
        <v>1644.6999999999998</v>
      </c>
      <c r="E292" s="507">
        <f>SUMIFS('Inst. by Framework &amp; Suppliers'!F$2:F$5720,'Inst. by Framework &amp; Suppliers'!$C$2:$C$5720,'Institution by Supplier Totals'!$A$2:$A$5067,'Inst. by Framework &amp; Suppliers'!$A$2:$A$5720,'Institution by Supplier Totals'!$B292)</f>
        <v>3584.3999999999996</v>
      </c>
      <c r="F292" s="882">
        <f>SUMIFS('Inst. by Framework &amp; Suppliers'!G$2:G$5720,'Inst. by Framework &amp; Suppliers'!$C$2:$C$5720,'Institution by Supplier Totals'!$A$2:$A$5067,'Inst. by Framework &amp; Suppliers'!$A$2:$A$5720,'Institution by Supplier Totals'!$B292)</f>
        <v>4692.75</v>
      </c>
      <c r="G292" s="1444">
        <f>SUMIFS('Inst. by Framework &amp; Suppliers'!H$2:H$5720,'Inst. by Framework &amp; Suppliers'!$C$2:$C$5720,'Institution by Supplier Totals'!$A$2:$A$5067,'Inst. by Framework &amp; Suppliers'!$A$2:$A$5720,'Institution by Supplier Totals'!$B292)</f>
        <v>0</v>
      </c>
      <c r="H292" s="1445">
        <f>SUMIFS('Inst. by Framework &amp; Suppliers'!I$2:I$5720,'Inst. by Framework &amp; Suppliers'!$C$2:$C$5720,'Institution by Supplier Totals'!$A$2:$A$5067,'Inst. by Framework &amp; Suppliers'!$A$2:$A$5720,'Institution by Supplier Totals'!$B292)</f>
        <v>0</v>
      </c>
      <c r="I292" s="24">
        <f>SUMIFS('Inst. by Framework &amp; Suppliers'!$J$2:$J$5720,'Inst. by Framework &amp; Suppliers'!$C$2:$C$5720,'Institution by Supplier Totals'!$A$2:$A$5067,'Inst. by Framework &amp; Suppliers'!$A$2:$A$5720,'Institution by Supplier Totals'!$B292)</f>
        <v>0</v>
      </c>
      <c r="J292" s="93">
        <f>SUMIFS('Inst. by Framework &amp; Suppliers'!$K$2:$K$5720,'Inst. by Framework &amp; Suppliers'!$C$2:$C$5720,'Institution by Supplier Totals'!$A$2:$A$5067,'Inst. by Framework &amp; Suppliers'!$A$2:$A$5720,'Institution by Supplier Totals'!$B292)</f>
        <v>0</v>
      </c>
    </row>
    <row r="293" spans="1:10" x14ac:dyDescent="0.2">
      <c r="A293" s="15" t="s">
        <v>33</v>
      </c>
      <c r="B293" s="13" t="s">
        <v>163</v>
      </c>
      <c r="C293" s="506">
        <f>SUMIFS('Inst. by Framework &amp; Suppliers'!$D$2:$D$5720,'Inst. by Framework &amp; Suppliers'!$C$2:$C$5720,$A293,'Inst. by Framework &amp; Suppliers'!$A$2:$A$5720,$B293)</f>
        <v>0</v>
      </c>
      <c r="D293" s="507">
        <f>SUMIFS('Inst. by Framework &amp; Suppliers'!$E$2:$E$5720,'Inst. by Framework &amp; Suppliers'!$C$2:$C$5720,$A293,'Inst. by Framework &amp; Suppliers'!$A$2:$A$5720,$B293)</f>
        <v>243.88</v>
      </c>
      <c r="E293" s="507">
        <f>SUMIFS('Inst. by Framework &amp; Suppliers'!F$2:F$5720,'Inst. by Framework &amp; Suppliers'!$C$2:$C$5720,'Institution by Supplier Totals'!$A$2:$A$5067,'Inst. by Framework &amp; Suppliers'!$A$2:$A$5720,'Institution by Supplier Totals'!$B293)</f>
        <v>494.46999999999997</v>
      </c>
      <c r="F293" s="882">
        <f>SUMIFS('Inst. by Framework &amp; Suppliers'!G$2:G$5720,'Inst. by Framework &amp; Suppliers'!$C$2:$C$5720,'Institution by Supplier Totals'!$A$2:$A$5067,'Inst. by Framework &amp; Suppliers'!$A$2:$A$5720,'Institution by Supplier Totals'!$B293)</f>
        <v>317.70000000000005</v>
      </c>
      <c r="G293" s="1444">
        <f>SUMIFS('Inst. by Framework &amp; Suppliers'!H$2:H$5720,'Inst. by Framework &amp; Suppliers'!$C$2:$C$5720,'Institution by Supplier Totals'!$A$2:$A$5067,'Inst. by Framework &amp; Suppliers'!$A$2:$A$5720,'Institution by Supplier Totals'!$B293)</f>
        <v>0</v>
      </c>
      <c r="H293" s="1445">
        <f>SUMIFS('Inst. by Framework &amp; Suppliers'!I$2:I$5720,'Inst. by Framework &amp; Suppliers'!$C$2:$C$5720,'Institution by Supplier Totals'!$A$2:$A$5067,'Inst. by Framework &amp; Suppliers'!$A$2:$A$5720,'Institution by Supplier Totals'!$B293)</f>
        <v>0</v>
      </c>
      <c r="I293" s="24">
        <f>SUMIFS('Inst. by Framework &amp; Suppliers'!$J$2:$J$5720,'Inst. by Framework &amp; Suppliers'!$C$2:$C$5720,'Institution by Supplier Totals'!$A$2:$A$5067,'Inst. by Framework &amp; Suppliers'!$A$2:$A$5720,'Institution by Supplier Totals'!$B293)</f>
        <v>0</v>
      </c>
      <c r="J293" s="93">
        <f>SUMIFS('Inst. by Framework &amp; Suppliers'!$K$2:$K$5720,'Inst. by Framework &amp; Suppliers'!$C$2:$C$5720,'Institution by Supplier Totals'!$A$2:$A$5067,'Inst. by Framework &amp; Suppliers'!$A$2:$A$5720,'Institution by Supplier Totals'!$B293)</f>
        <v>0</v>
      </c>
    </row>
    <row r="294" spans="1:10" x14ac:dyDescent="0.2">
      <c r="A294" s="1357" t="s">
        <v>291</v>
      </c>
      <c r="B294" s="13" t="s">
        <v>153</v>
      </c>
      <c r="C294" s="506">
        <f>SUMIFS('Inst. by Framework &amp; Suppliers'!$D$2:$D$5720,'Inst. by Framework &amp; Suppliers'!$C$2:$C$5720,$A294,'Inst. by Framework &amp; Suppliers'!$A$2:$A$5720,$B294)</f>
        <v>0</v>
      </c>
      <c r="D294" s="507">
        <f>SUMIFS('Inst. by Framework &amp; Suppliers'!$E$2:$E$5720,'Inst. by Framework &amp; Suppliers'!$C$2:$C$5720,$A294,'Inst. by Framework &amp; Suppliers'!$A$2:$A$5720,$B294)</f>
        <v>0</v>
      </c>
      <c r="E294" s="507">
        <f>SUMIFS('Inst. by Framework &amp; Suppliers'!F$2:F$5720,'Inst. by Framework &amp; Suppliers'!$C$2:$C$5720,'Institution by Supplier Totals'!$A$2:$A$5067,'Inst. by Framework &amp; Suppliers'!$A$2:$A$5720,'Institution by Supplier Totals'!$B294)</f>
        <v>0</v>
      </c>
      <c r="F294" s="882">
        <f>SUMIFS('Inst. by Framework &amp; Suppliers'!G$2:G$5720,'Inst. by Framework &amp; Suppliers'!$C$2:$C$5720,'Institution by Supplier Totals'!$A$2:$A$5067,'Inst. by Framework &amp; Suppliers'!$A$2:$A$5720,'Institution by Supplier Totals'!$B294)</f>
        <v>0</v>
      </c>
      <c r="G294" s="1444">
        <f>SUMIFS('Inst. by Framework &amp; Suppliers'!H$2:H$5720,'Inst. by Framework &amp; Suppliers'!$C$2:$C$5720,'Institution by Supplier Totals'!$A$2:$A$5067,'Inst. by Framework &amp; Suppliers'!$A$2:$A$5720,'Institution by Supplier Totals'!$B294)</f>
        <v>0</v>
      </c>
      <c r="H294" s="1445">
        <f>SUMIFS('Inst. by Framework &amp; Suppliers'!I$2:I$5720,'Inst. by Framework &amp; Suppliers'!$C$2:$C$5720,'Institution by Supplier Totals'!$A$2:$A$5067,'Inst. by Framework &amp; Suppliers'!$A$2:$A$5720,'Institution by Supplier Totals'!$B294)</f>
        <v>1226</v>
      </c>
      <c r="I294" s="24">
        <f>SUMIFS('Inst. by Framework &amp; Suppliers'!$J$2:$J$5720,'Inst. by Framework &amp; Suppliers'!$C$2:$C$5720,'Institution by Supplier Totals'!$A$2:$A$5067,'Inst. by Framework &amp; Suppliers'!$A$2:$A$5720,'Institution by Supplier Totals'!$B294)</f>
        <v>0</v>
      </c>
      <c r="J294" s="93">
        <f>SUMIFS('Inst. by Framework &amp; Suppliers'!$K$2:$K$5720,'Inst. by Framework &amp; Suppliers'!$C$2:$C$5720,'Institution by Supplier Totals'!$A$2:$A$5067,'Inst. by Framework &amp; Suppliers'!$A$2:$A$5720,'Institution by Supplier Totals'!$B294)</f>
        <v>365.14377192592656</v>
      </c>
    </row>
    <row r="295" spans="1:10" x14ac:dyDescent="0.2">
      <c r="A295" s="15" t="s">
        <v>105</v>
      </c>
      <c r="B295" s="13" t="s">
        <v>125</v>
      </c>
      <c r="C295" s="506">
        <f>SUMIFS('Inst. by Framework &amp; Suppliers'!$D$2:$D$5720,'Inst. by Framework &amp; Suppliers'!$C$2:$C$5720,$A295,'Inst. by Framework &amp; Suppliers'!$A$2:$A$5720,$B295)</f>
        <v>17865.36</v>
      </c>
      <c r="D295" s="507">
        <f>SUMIFS('Inst. by Framework &amp; Suppliers'!$E$2:$E$5720,'Inst. by Framework &amp; Suppliers'!$C$2:$C$5720,$A295,'Inst. by Framework &amp; Suppliers'!$A$2:$A$5720,$B295)</f>
        <v>3836.5999999999995</v>
      </c>
      <c r="E295" s="507">
        <f>SUMIFS('Inst. by Framework &amp; Suppliers'!F$2:F$5720,'Inst. by Framework &amp; Suppliers'!$C$2:$C$5720,'Institution by Supplier Totals'!$A$2:$A$5067,'Inst. by Framework &amp; Suppliers'!$A$2:$A$5720,'Institution by Supplier Totals'!$B295)</f>
        <v>0</v>
      </c>
      <c r="F295" s="882">
        <f>SUMIFS('Inst. by Framework &amp; Suppliers'!G$2:G$5720,'Inst. by Framework &amp; Suppliers'!$C$2:$C$5720,'Institution by Supplier Totals'!$A$2:$A$5067,'Inst. by Framework &amp; Suppliers'!$A$2:$A$5720,'Institution by Supplier Totals'!$B295)</f>
        <v>0</v>
      </c>
      <c r="G295" s="1444">
        <f>SUMIFS('Inst. by Framework &amp; Suppliers'!H$2:H$5720,'Inst. by Framework &amp; Suppliers'!$C$2:$C$5720,'Institution by Supplier Totals'!$A$2:$A$5067,'Inst. by Framework &amp; Suppliers'!$A$2:$A$5720,'Institution by Supplier Totals'!$B295)</f>
        <v>0</v>
      </c>
      <c r="H295" s="1445">
        <f>SUMIFS('Inst. by Framework &amp; Suppliers'!I$2:I$5720,'Inst. by Framework &amp; Suppliers'!$C$2:$C$5720,'Institution by Supplier Totals'!$A$2:$A$5067,'Inst. by Framework &amp; Suppliers'!$A$2:$A$5720,'Institution by Supplier Totals'!$B295)</f>
        <v>2855.59</v>
      </c>
      <c r="I295" s="24">
        <f>SUMIFS('Inst. by Framework &amp; Suppliers'!$J$2:$J$5720,'Inst. by Framework &amp; Suppliers'!$C$2:$C$5720,'Institution by Supplier Totals'!$A$2:$A$5067,'Inst. by Framework &amp; Suppliers'!$A$2:$A$5720,'Institution by Supplier Totals'!$B295)</f>
        <v>0</v>
      </c>
      <c r="J295" s="93">
        <f>SUMIFS('Inst. by Framework &amp; Suppliers'!$K$2:$K$5720,'Inst. by Framework &amp; Suppliers'!$C$2:$C$5720,'Institution by Supplier Totals'!$A$2:$A$5067,'Inst. by Framework &amp; Suppliers'!$A$2:$A$5720,'Institution by Supplier Totals'!$B295)</f>
        <v>926.68</v>
      </c>
    </row>
    <row r="296" spans="1:10" x14ac:dyDescent="0.2">
      <c r="A296" s="15" t="s">
        <v>105</v>
      </c>
      <c r="B296" s="13" t="s">
        <v>135</v>
      </c>
      <c r="C296" s="506">
        <f>SUMIFS('Inst. by Framework &amp; Suppliers'!$D$2:$D$5720,'Inst. by Framework &amp; Suppliers'!$C$2:$C$5720,$A296,'Inst. by Framework &amp; Suppliers'!$A$2:$A$5720,$B296)</f>
        <v>1878.14</v>
      </c>
      <c r="D296" s="507">
        <f>SUMIFS('Inst. by Framework &amp; Suppliers'!$E$2:$E$5720,'Inst. by Framework &amp; Suppliers'!$C$2:$C$5720,$A296,'Inst. by Framework &amp; Suppliers'!$A$2:$A$5720,$B296)</f>
        <v>0</v>
      </c>
      <c r="E296" s="507">
        <f>SUMIFS('Inst. by Framework &amp; Suppliers'!F$2:F$5720,'Inst. by Framework &amp; Suppliers'!$C$2:$C$5720,'Institution by Supplier Totals'!$A$2:$A$5067,'Inst. by Framework &amp; Suppliers'!$A$2:$A$5720,'Institution by Supplier Totals'!$B296)</f>
        <v>0</v>
      </c>
      <c r="F296" s="882">
        <f>SUMIFS('Inst. by Framework &amp; Suppliers'!G$2:G$5720,'Inst. by Framework &amp; Suppliers'!$C$2:$C$5720,'Institution by Supplier Totals'!$A$2:$A$5067,'Inst. by Framework &amp; Suppliers'!$A$2:$A$5720,'Institution by Supplier Totals'!$B296)</f>
        <v>0</v>
      </c>
      <c r="G296" s="1444">
        <f>SUMIFS('Inst. by Framework &amp; Suppliers'!H$2:H$5720,'Inst. by Framework &amp; Suppliers'!$C$2:$C$5720,'Institution by Supplier Totals'!$A$2:$A$5067,'Inst. by Framework &amp; Suppliers'!$A$2:$A$5720,'Institution by Supplier Totals'!$B296)</f>
        <v>0</v>
      </c>
      <c r="H296" s="1445">
        <f>SUMIFS('Inst. by Framework &amp; Suppliers'!I$2:I$5720,'Inst. by Framework &amp; Suppliers'!$C$2:$C$5720,'Institution by Supplier Totals'!$A$2:$A$5067,'Inst. by Framework &amp; Suppliers'!$A$2:$A$5720,'Institution by Supplier Totals'!$B296)</f>
        <v>0</v>
      </c>
      <c r="I296" s="24">
        <f>SUMIFS('Inst. by Framework &amp; Suppliers'!$J$2:$J$5720,'Inst. by Framework &amp; Suppliers'!$C$2:$C$5720,'Institution by Supplier Totals'!$A$2:$A$5067,'Inst. by Framework &amp; Suppliers'!$A$2:$A$5720,'Institution by Supplier Totals'!$B296)</f>
        <v>0</v>
      </c>
      <c r="J296" s="93">
        <f>SUMIFS('Inst. by Framework &amp; Suppliers'!$K$2:$K$5720,'Inst. by Framework &amp; Suppliers'!$C$2:$C$5720,'Institution by Supplier Totals'!$A$2:$A$5067,'Inst. by Framework &amp; Suppliers'!$A$2:$A$5720,'Institution by Supplier Totals'!$B296)</f>
        <v>0</v>
      </c>
    </row>
    <row r="297" spans="1:10" x14ac:dyDescent="0.2">
      <c r="A297" s="15" t="s">
        <v>105</v>
      </c>
      <c r="B297" s="13" t="s">
        <v>136</v>
      </c>
      <c r="C297" s="506">
        <f>SUMIFS('Inst. by Framework &amp; Suppliers'!$D$2:$D$5720,'Inst. by Framework &amp; Suppliers'!$C$2:$C$5720,$A297,'Inst. by Framework &amp; Suppliers'!$A$2:$A$5720,$B297)</f>
        <v>14656.03</v>
      </c>
      <c r="D297" s="507">
        <f>SUMIFS('Inst. by Framework &amp; Suppliers'!$E$2:$E$5720,'Inst. by Framework &amp; Suppliers'!$C$2:$C$5720,$A297,'Inst. by Framework &amp; Suppliers'!$A$2:$A$5720,$B297)</f>
        <v>2953.93</v>
      </c>
      <c r="E297" s="507">
        <f>SUMIFS('Inst. by Framework &amp; Suppliers'!F$2:F$5720,'Inst. by Framework &amp; Suppliers'!$C$2:$C$5720,'Institution by Supplier Totals'!$A$2:$A$5067,'Inst. by Framework &amp; Suppliers'!$A$2:$A$5720,'Institution by Supplier Totals'!$B297)</f>
        <v>0</v>
      </c>
      <c r="F297" s="882">
        <f>SUMIFS('Inst. by Framework &amp; Suppliers'!G$2:G$5720,'Inst. by Framework &amp; Suppliers'!$C$2:$C$5720,'Institution by Supplier Totals'!$A$2:$A$5067,'Inst. by Framework &amp; Suppliers'!$A$2:$A$5720,'Institution by Supplier Totals'!$B297)</f>
        <v>0</v>
      </c>
      <c r="G297" s="1444">
        <f>SUMIFS('Inst. by Framework &amp; Suppliers'!H$2:H$5720,'Inst. by Framework &amp; Suppliers'!$C$2:$C$5720,'Institution by Supplier Totals'!$A$2:$A$5067,'Inst. by Framework &amp; Suppliers'!$A$2:$A$5720,'Institution by Supplier Totals'!$B297)</f>
        <v>0</v>
      </c>
      <c r="H297" s="1445">
        <f>SUMIFS('Inst. by Framework &amp; Suppliers'!I$2:I$5720,'Inst. by Framework &amp; Suppliers'!$C$2:$C$5720,'Institution by Supplier Totals'!$A$2:$A$5067,'Inst. by Framework &amp; Suppliers'!$A$2:$A$5720,'Institution by Supplier Totals'!$B297)</f>
        <v>0</v>
      </c>
      <c r="I297" s="24">
        <f>SUMIFS('Inst. by Framework &amp; Suppliers'!$J$2:$J$5720,'Inst. by Framework &amp; Suppliers'!$C$2:$C$5720,'Institution by Supplier Totals'!$A$2:$A$5067,'Inst. by Framework &amp; Suppliers'!$A$2:$A$5720,'Institution by Supplier Totals'!$B297)</f>
        <v>0</v>
      </c>
      <c r="J297" s="93">
        <f>SUMIFS('Inst. by Framework &amp; Suppliers'!$K$2:$K$5720,'Inst. by Framework &amp; Suppliers'!$C$2:$C$5720,'Institution by Supplier Totals'!$A$2:$A$5067,'Inst. by Framework &amp; Suppliers'!$A$2:$A$5720,'Institution by Supplier Totals'!$B297)</f>
        <v>0</v>
      </c>
    </row>
    <row r="298" spans="1:10" x14ac:dyDescent="0.2">
      <c r="A298" s="15" t="s">
        <v>105</v>
      </c>
      <c r="B298" s="13" t="s">
        <v>140</v>
      </c>
      <c r="C298" s="506">
        <f>SUMIFS('Inst. by Framework &amp; Suppliers'!$D$2:$D$5720,'Inst. by Framework &amp; Suppliers'!$C$2:$C$5720,$A298,'Inst. by Framework &amp; Suppliers'!$A$2:$A$5720,$B298)</f>
        <v>36.94</v>
      </c>
      <c r="D298" s="507">
        <f>SUMIFS('Inst. by Framework &amp; Suppliers'!$E$2:$E$5720,'Inst. by Framework &amp; Suppliers'!$C$2:$C$5720,$A298,'Inst. by Framework &amp; Suppliers'!$A$2:$A$5720,$B298)</f>
        <v>0</v>
      </c>
      <c r="E298" s="507">
        <f>SUMIFS('Inst. by Framework &amp; Suppliers'!F$2:F$5720,'Inst. by Framework &amp; Suppliers'!$C$2:$C$5720,'Institution by Supplier Totals'!$A$2:$A$5067,'Inst. by Framework &amp; Suppliers'!$A$2:$A$5720,'Institution by Supplier Totals'!$B298)</f>
        <v>0</v>
      </c>
      <c r="F298" s="882">
        <f>SUMIFS('Inst. by Framework &amp; Suppliers'!G$2:G$5720,'Inst. by Framework &amp; Suppliers'!$C$2:$C$5720,'Institution by Supplier Totals'!$A$2:$A$5067,'Inst. by Framework &amp; Suppliers'!$A$2:$A$5720,'Institution by Supplier Totals'!$B298)</f>
        <v>0</v>
      </c>
      <c r="G298" s="1444">
        <f>SUMIFS('Inst. by Framework &amp; Suppliers'!H$2:H$5720,'Inst. by Framework &amp; Suppliers'!$C$2:$C$5720,'Institution by Supplier Totals'!$A$2:$A$5067,'Inst. by Framework &amp; Suppliers'!$A$2:$A$5720,'Institution by Supplier Totals'!$B298)</f>
        <v>0</v>
      </c>
      <c r="H298" s="1445">
        <f>SUMIFS('Inst. by Framework &amp; Suppliers'!I$2:I$5720,'Inst. by Framework &amp; Suppliers'!$C$2:$C$5720,'Institution by Supplier Totals'!$A$2:$A$5067,'Inst. by Framework &amp; Suppliers'!$A$2:$A$5720,'Institution by Supplier Totals'!$B298)</f>
        <v>0</v>
      </c>
      <c r="I298" s="24">
        <f>SUMIFS('Inst. by Framework &amp; Suppliers'!$J$2:$J$5720,'Inst. by Framework &amp; Suppliers'!$C$2:$C$5720,'Institution by Supplier Totals'!$A$2:$A$5067,'Inst. by Framework &amp; Suppliers'!$A$2:$A$5720,'Institution by Supplier Totals'!$B298)</f>
        <v>0</v>
      </c>
      <c r="J298" s="93">
        <f>SUMIFS('Inst. by Framework &amp; Suppliers'!$K$2:$K$5720,'Inst. by Framework &amp; Suppliers'!$C$2:$C$5720,'Institution by Supplier Totals'!$A$2:$A$5067,'Inst. by Framework &amp; Suppliers'!$A$2:$A$5720,'Institution by Supplier Totals'!$B298)</f>
        <v>0</v>
      </c>
    </row>
    <row r="299" spans="1:10" x14ac:dyDescent="0.2">
      <c r="A299" s="15" t="s">
        <v>105</v>
      </c>
      <c r="B299" s="13" t="s">
        <v>144</v>
      </c>
      <c r="C299" s="506">
        <f>SUMIFS('Inst. by Framework &amp; Suppliers'!$D$2:$D$5720,'Inst. by Framework &amp; Suppliers'!$C$2:$C$5720,$A299,'Inst. by Framework &amp; Suppliers'!$A$2:$A$5720,$B299)</f>
        <v>122514.28</v>
      </c>
      <c r="D299" s="507">
        <f>SUMIFS('Inst. by Framework &amp; Suppliers'!$E$2:$E$5720,'Inst. by Framework &amp; Suppliers'!$C$2:$C$5720,$A299,'Inst. by Framework &amp; Suppliers'!$A$2:$A$5720,$B299)</f>
        <v>22178.28</v>
      </c>
      <c r="E299" s="507">
        <f>SUMIFS('Inst. by Framework &amp; Suppliers'!F$2:F$5720,'Inst. by Framework &amp; Suppliers'!$C$2:$C$5720,'Institution by Supplier Totals'!$A$2:$A$5067,'Inst. by Framework &amp; Suppliers'!$A$2:$A$5720,'Institution by Supplier Totals'!$B299)</f>
        <v>0</v>
      </c>
      <c r="F299" s="882">
        <f>SUMIFS('Inst. by Framework &amp; Suppliers'!G$2:G$5720,'Inst. by Framework &amp; Suppliers'!$C$2:$C$5720,'Institution by Supplier Totals'!$A$2:$A$5067,'Inst. by Framework &amp; Suppliers'!$A$2:$A$5720,'Institution by Supplier Totals'!$B299)</f>
        <v>0</v>
      </c>
      <c r="G299" s="1444">
        <f>SUMIFS('Inst. by Framework &amp; Suppliers'!H$2:H$5720,'Inst. by Framework &amp; Suppliers'!$C$2:$C$5720,'Institution by Supplier Totals'!$A$2:$A$5067,'Inst. by Framework &amp; Suppliers'!$A$2:$A$5720,'Institution by Supplier Totals'!$B299)</f>
        <v>0</v>
      </c>
      <c r="H299" s="1445">
        <f>SUMIFS('Inst. by Framework &amp; Suppliers'!I$2:I$5720,'Inst. by Framework &amp; Suppliers'!$C$2:$C$5720,'Institution by Supplier Totals'!$A$2:$A$5067,'Inst. by Framework &amp; Suppliers'!$A$2:$A$5720,'Institution by Supplier Totals'!$B299)</f>
        <v>0</v>
      </c>
      <c r="I299" s="24">
        <f>SUMIFS('Inst. by Framework &amp; Suppliers'!$J$2:$J$5720,'Inst. by Framework &amp; Suppliers'!$C$2:$C$5720,'Institution by Supplier Totals'!$A$2:$A$5067,'Inst. by Framework &amp; Suppliers'!$A$2:$A$5720,'Institution by Supplier Totals'!$B299)</f>
        <v>0</v>
      </c>
      <c r="J299" s="93">
        <f>SUMIFS('Inst. by Framework &amp; Suppliers'!$K$2:$K$5720,'Inst. by Framework &amp; Suppliers'!$C$2:$C$5720,'Institution by Supplier Totals'!$A$2:$A$5067,'Inst. by Framework &amp; Suppliers'!$A$2:$A$5720,'Institution by Supplier Totals'!$B299)</f>
        <v>0</v>
      </c>
    </row>
    <row r="300" spans="1:10" x14ac:dyDescent="0.2">
      <c r="A300" s="15" t="s">
        <v>83</v>
      </c>
      <c r="B300" s="13" t="s">
        <v>142</v>
      </c>
      <c r="C300" s="506">
        <f>SUMIFS('Inst. by Framework &amp; Suppliers'!$D$2:$D$5720,'Inst. by Framework &amp; Suppliers'!$C$2:$C$5720,$A300,'Inst. by Framework &amp; Suppliers'!$A$2:$A$5720,$B300)</f>
        <v>0</v>
      </c>
      <c r="D300" s="507">
        <f>SUMIFS('Inst. by Framework &amp; Suppliers'!$E$2:$E$5720,'Inst. by Framework &amp; Suppliers'!$C$2:$C$5720,$A300,'Inst. by Framework &amp; Suppliers'!$A$2:$A$5720,$B300)</f>
        <v>620.14</v>
      </c>
      <c r="E300" s="507">
        <f>SUMIFS('Inst. by Framework &amp; Suppliers'!F$2:F$5720,'Inst. by Framework &amp; Suppliers'!$C$2:$C$5720,'Institution by Supplier Totals'!$A$2:$A$5067,'Inst. by Framework &amp; Suppliers'!$A$2:$A$5720,'Institution by Supplier Totals'!$B300)</f>
        <v>0</v>
      </c>
      <c r="F300" s="882">
        <f>SUMIFS('Inst. by Framework &amp; Suppliers'!G$2:G$5720,'Inst. by Framework &amp; Suppliers'!$C$2:$C$5720,'Institution by Supplier Totals'!$A$2:$A$5067,'Inst. by Framework &amp; Suppliers'!$A$2:$A$5720,'Institution by Supplier Totals'!$B300)</f>
        <v>0</v>
      </c>
      <c r="G300" s="1444">
        <f>SUMIFS('Inst. by Framework &amp; Suppliers'!H$2:H$5720,'Inst. by Framework &amp; Suppliers'!$C$2:$C$5720,'Institution by Supplier Totals'!$A$2:$A$5067,'Inst. by Framework &amp; Suppliers'!$A$2:$A$5720,'Institution by Supplier Totals'!$B300)</f>
        <v>0</v>
      </c>
      <c r="H300" s="1445">
        <f>SUMIFS('Inst. by Framework &amp; Suppliers'!I$2:I$5720,'Inst. by Framework &amp; Suppliers'!$C$2:$C$5720,'Institution by Supplier Totals'!$A$2:$A$5067,'Inst. by Framework &amp; Suppliers'!$A$2:$A$5720,'Institution by Supplier Totals'!$B300)</f>
        <v>0</v>
      </c>
      <c r="I300" s="24">
        <f>SUMIFS('Inst. by Framework &amp; Suppliers'!$J$2:$J$5720,'Inst. by Framework &amp; Suppliers'!$C$2:$C$5720,'Institution by Supplier Totals'!$A$2:$A$5067,'Inst. by Framework &amp; Suppliers'!$A$2:$A$5720,'Institution by Supplier Totals'!$B300)</f>
        <v>0</v>
      </c>
      <c r="J300" s="93">
        <f>SUMIFS('Inst. by Framework &amp; Suppliers'!$K$2:$K$5720,'Inst. by Framework &amp; Suppliers'!$C$2:$C$5720,'Institution by Supplier Totals'!$A$2:$A$5067,'Inst. by Framework &amp; Suppliers'!$A$2:$A$5720,'Institution by Supplier Totals'!$B300)</f>
        <v>0</v>
      </c>
    </row>
    <row r="301" spans="1:10" x14ac:dyDescent="0.2">
      <c r="A301" s="15" t="s">
        <v>83</v>
      </c>
      <c r="B301" s="13" t="s">
        <v>143</v>
      </c>
      <c r="C301" s="506">
        <f>SUMIFS('Inst. by Framework &amp; Suppliers'!$D$2:$D$5720,'Inst. by Framework &amp; Suppliers'!$C$2:$C$5720,$A301,'Inst. by Framework &amp; Suppliers'!$A$2:$A$5720,$B301)</f>
        <v>0</v>
      </c>
      <c r="D301" s="507">
        <f>SUMIFS('Inst. by Framework &amp; Suppliers'!$E$2:$E$5720,'Inst. by Framework &amp; Suppliers'!$C$2:$C$5720,$A301,'Inst. by Framework &amp; Suppliers'!$A$2:$A$5720,$B301)</f>
        <v>89.79</v>
      </c>
      <c r="E301" s="507">
        <f>SUMIFS('Inst. by Framework &amp; Suppliers'!F$2:F$5720,'Inst. by Framework &amp; Suppliers'!$C$2:$C$5720,'Institution by Supplier Totals'!$A$2:$A$5067,'Inst. by Framework &amp; Suppliers'!$A$2:$A$5720,'Institution by Supplier Totals'!$B301)</f>
        <v>0</v>
      </c>
      <c r="F301" s="882">
        <f>SUMIFS('Inst. by Framework &amp; Suppliers'!G$2:G$5720,'Inst. by Framework &amp; Suppliers'!$C$2:$C$5720,'Institution by Supplier Totals'!$A$2:$A$5067,'Inst. by Framework &amp; Suppliers'!$A$2:$A$5720,'Institution by Supplier Totals'!$B301)</f>
        <v>0</v>
      </c>
      <c r="G301" s="1444">
        <f>SUMIFS('Inst. by Framework &amp; Suppliers'!H$2:H$5720,'Inst. by Framework &amp; Suppliers'!$C$2:$C$5720,'Institution by Supplier Totals'!$A$2:$A$5067,'Inst. by Framework &amp; Suppliers'!$A$2:$A$5720,'Institution by Supplier Totals'!$B301)</f>
        <v>0</v>
      </c>
      <c r="H301" s="1445">
        <f>SUMIFS('Inst. by Framework &amp; Suppliers'!I$2:I$5720,'Inst. by Framework &amp; Suppliers'!$C$2:$C$5720,'Institution by Supplier Totals'!$A$2:$A$5067,'Inst. by Framework &amp; Suppliers'!$A$2:$A$5720,'Institution by Supplier Totals'!$B301)</f>
        <v>0</v>
      </c>
      <c r="I301" s="24">
        <f>SUMIFS('Inst. by Framework &amp; Suppliers'!$J$2:$J$5720,'Inst. by Framework &amp; Suppliers'!$C$2:$C$5720,'Institution by Supplier Totals'!$A$2:$A$5067,'Inst. by Framework &amp; Suppliers'!$A$2:$A$5720,'Institution by Supplier Totals'!$B301)</f>
        <v>0</v>
      </c>
      <c r="J301" s="93">
        <f>SUMIFS('Inst. by Framework &amp; Suppliers'!$K$2:$K$5720,'Inst. by Framework &amp; Suppliers'!$C$2:$C$5720,'Institution by Supplier Totals'!$A$2:$A$5067,'Inst. by Framework &amp; Suppliers'!$A$2:$A$5720,'Institution by Supplier Totals'!$B301)</f>
        <v>0</v>
      </c>
    </row>
    <row r="302" spans="1:10" x14ac:dyDescent="0.2">
      <c r="A302" s="15" t="s">
        <v>83</v>
      </c>
      <c r="B302" s="13" t="s">
        <v>144</v>
      </c>
      <c r="C302" s="506">
        <f>SUMIFS('Inst. by Framework &amp; Suppliers'!$D$2:$D$5720,'Inst. by Framework &amp; Suppliers'!$C$2:$C$5720,$A302,'Inst. by Framework &amp; Suppliers'!$A$2:$A$5720,$B302)</f>
        <v>0</v>
      </c>
      <c r="D302" s="507">
        <f>SUMIFS('Inst. by Framework &amp; Suppliers'!$E$2:$E$5720,'Inst. by Framework &amp; Suppliers'!$C$2:$C$5720,$A302,'Inst. by Framework &amp; Suppliers'!$A$2:$A$5720,$B302)</f>
        <v>629.92999999999995</v>
      </c>
      <c r="E302" s="507">
        <f>SUMIFS('Inst. by Framework &amp; Suppliers'!F$2:F$5720,'Inst. by Framework &amp; Suppliers'!$C$2:$C$5720,'Institution by Supplier Totals'!$A$2:$A$5067,'Inst. by Framework &amp; Suppliers'!$A$2:$A$5720,'Institution by Supplier Totals'!$B302)</f>
        <v>0</v>
      </c>
      <c r="F302" s="882">
        <f>SUMIFS('Inst. by Framework &amp; Suppliers'!G$2:G$5720,'Inst. by Framework &amp; Suppliers'!$C$2:$C$5720,'Institution by Supplier Totals'!$A$2:$A$5067,'Inst. by Framework &amp; Suppliers'!$A$2:$A$5720,'Institution by Supplier Totals'!$B302)</f>
        <v>0</v>
      </c>
      <c r="G302" s="1444">
        <f>SUMIFS('Inst. by Framework &amp; Suppliers'!H$2:H$5720,'Inst. by Framework &amp; Suppliers'!$C$2:$C$5720,'Institution by Supplier Totals'!$A$2:$A$5067,'Inst. by Framework &amp; Suppliers'!$A$2:$A$5720,'Institution by Supplier Totals'!$B302)</f>
        <v>0</v>
      </c>
      <c r="H302" s="1445">
        <f>SUMIFS('Inst. by Framework &amp; Suppliers'!I$2:I$5720,'Inst. by Framework &amp; Suppliers'!$C$2:$C$5720,'Institution by Supplier Totals'!$A$2:$A$5067,'Inst. by Framework &amp; Suppliers'!$A$2:$A$5720,'Institution by Supplier Totals'!$B302)</f>
        <v>0</v>
      </c>
      <c r="I302" s="24">
        <f>SUMIFS('Inst. by Framework &amp; Suppliers'!$J$2:$J$5720,'Inst. by Framework &amp; Suppliers'!$C$2:$C$5720,'Institution by Supplier Totals'!$A$2:$A$5067,'Inst. by Framework &amp; Suppliers'!$A$2:$A$5720,'Institution by Supplier Totals'!$B302)</f>
        <v>0</v>
      </c>
      <c r="J302" s="93">
        <f>SUMIFS('Inst. by Framework &amp; Suppliers'!$K$2:$K$5720,'Inst. by Framework &amp; Suppliers'!$C$2:$C$5720,'Institution by Supplier Totals'!$A$2:$A$5067,'Inst. by Framework &amp; Suppliers'!$A$2:$A$5720,'Institution by Supplier Totals'!$B302)</f>
        <v>0</v>
      </c>
    </row>
    <row r="303" spans="1:10" x14ac:dyDescent="0.2">
      <c r="A303" s="15" t="s">
        <v>83</v>
      </c>
      <c r="B303" s="13" t="s">
        <v>146</v>
      </c>
      <c r="C303" s="506">
        <f>SUMIFS('Inst. by Framework &amp; Suppliers'!$D$2:$D$5720,'Inst. by Framework &amp; Suppliers'!$C$2:$C$5720,$A303,'Inst. by Framework &amp; Suppliers'!$A$2:$A$5720,$B303)</f>
        <v>0</v>
      </c>
      <c r="D303" s="507">
        <f>SUMIFS('Inst. by Framework &amp; Suppliers'!$E$2:$E$5720,'Inst. by Framework &amp; Suppliers'!$C$2:$C$5720,$A303,'Inst. by Framework &amp; Suppliers'!$A$2:$A$5720,$B303)</f>
        <v>710.18</v>
      </c>
      <c r="E303" s="507">
        <f>SUMIFS('Inst. by Framework &amp; Suppliers'!F$2:F$5720,'Inst. by Framework &amp; Suppliers'!$C$2:$C$5720,'Institution by Supplier Totals'!$A$2:$A$5067,'Inst. by Framework &amp; Suppliers'!$A$2:$A$5720,'Institution by Supplier Totals'!$B303)</f>
        <v>0</v>
      </c>
      <c r="F303" s="882">
        <f>SUMIFS('Inst. by Framework &amp; Suppliers'!G$2:G$5720,'Inst. by Framework &amp; Suppliers'!$C$2:$C$5720,'Institution by Supplier Totals'!$A$2:$A$5067,'Inst. by Framework &amp; Suppliers'!$A$2:$A$5720,'Institution by Supplier Totals'!$B303)</f>
        <v>0</v>
      </c>
      <c r="G303" s="1444">
        <f>SUMIFS('Inst. by Framework &amp; Suppliers'!H$2:H$5720,'Inst. by Framework &amp; Suppliers'!$C$2:$C$5720,'Institution by Supplier Totals'!$A$2:$A$5067,'Inst. by Framework &amp; Suppliers'!$A$2:$A$5720,'Institution by Supplier Totals'!$B303)</f>
        <v>0</v>
      </c>
      <c r="H303" s="1445">
        <f>SUMIFS('Inst. by Framework &amp; Suppliers'!I$2:I$5720,'Inst. by Framework &amp; Suppliers'!$C$2:$C$5720,'Institution by Supplier Totals'!$A$2:$A$5067,'Inst. by Framework &amp; Suppliers'!$A$2:$A$5720,'Institution by Supplier Totals'!$B303)</f>
        <v>0</v>
      </c>
      <c r="I303" s="24">
        <f>SUMIFS('Inst. by Framework &amp; Suppliers'!$J$2:$J$5720,'Inst. by Framework &amp; Suppliers'!$C$2:$C$5720,'Institution by Supplier Totals'!$A$2:$A$5067,'Inst. by Framework &amp; Suppliers'!$A$2:$A$5720,'Institution by Supplier Totals'!$B303)</f>
        <v>0</v>
      </c>
      <c r="J303" s="93">
        <f>SUMIFS('Inst. by Framework &amp; Suppliers'!$K$2:$K$5720,'Inst. by Framework &amp; Suppliers'!$C$2:$C$5720,'Institution by Supplier Totals'!$A$2:$A$5067,'Inst. by Framework &amp; Suppliers'!$A$2:$A$5720,'Institution by Supplier Totals'!$B303)</f>
        <v>0</v>
      </c>
    </row>
    <row r="304" spans="1:10" x14ac:dyDescent="0.2">
      <c r="A304" s="15" t="s">
        <v>9</v>
      </c>
      <c r="B304" s="13" t="s">
        <v>158</v>
      </c>
      <c r="C304" s="506">
        <f>SUMIFS('Inst. by Framework &amp; Suppliers'!$D$2:$D$5720,'Inst. by Framework &amp; Suppliers'!$C$2:$C$5720,$A304,'Inst. by Framework &amp; Suppliers'!$A$2:$A$5720,$B304)</f>
        <v>0</v>
      </c>
      <c r="D304" s="507">
        <f>SUMIFS('Inst. by Framework &amp; Suppliers'!$E$2:$E$5720,'Inst. by Framework &amp; Suppliers'!$C$2:$C$5720,$A304,'Inst. by Framework &amp; Suppliers'!$A$2:$A$5720,$B304)</f>
        <v>0</v>
      </c>
      <c r="E304" s="507">
        <f>SUMIFS('Inst. by Framework &amp; Suppliers'!F$2:F$5720,'Inst. by Framework &amp; Suppliers'!$C$2:$C$5720,'Institution by Supplier Totals'!$A$2:$A$5067,'Inst. by Framework &amp; Suppliers'!$A$2:$A$5720,'Institution by Supplier Totals'!$B304)</f>
        <v>899.58999999999992</v>
      </c>
      <c r="F304" s="882">
        <f>SUMIFS('Inst. by Framework &amp; Suppliers'!G$2:G$5720,'Inst. by Framework &amp; Suppliers'!$C$2:$C$5720,'Institution by Supplier Totals'!$A$2:$A$5067,'Inst. by Framework &amp; Suppliers'!$A$2:$A$5720,'Institution by Supplier Totals'!$B304)</f>
        <v>626.21</v>
      </c>
      <c r="G304" s="1444">
        <f>SUMIFS('Inst. by Framework &amp; Suppliers'!H$2:H$5720,'Inst. by Framework &amp; Suppliers'!$C$2:$C$5720,'Institution by Supplier Totals'!$A$2:$A$5067,'Inst. by Framework &amp; Suppliers'!$A$2:$A$5720,'Institution by Supplier Totals'!$B304)</f>
        <v>0</v>
      </c>
      <c r="H304" s="1445">
        <f>SUMIFS('Inst. by Framework &amp; Suppliers'!I$2:I$5720,'Inst. by Framework &amp; Suppliers'!$C$2:$C$5720,'Institution by Supplier Totals'!$A$2:$A$5067,'Inst. by Framework &amp; Suppliers'!$A$2:$A$5720,'Institution by Supplier Totals'!$B304)</f>
        <v>0</v>
      </c>
      <c r="I304" s="24">
        <f>SUMIFS('Inst. by Framework &amp; Suppliers'!$J$2:$J$5720,'Inst. by Framework &amp; Suppliers'!$C$2:$C$5720,'Institution by Supplier Totals'!$A$2:$A$5067,'Inst. by Framework &amp; Suppliers'!$A$2:$A$5720,'Institution by Supplier Totals'!$B304)</f>
        <v>0</v>
      </c>
      <c r="J304" s="93">
        <f>SUMIFS('Inst. by Framework &amp; Suppliers'!$K$2:$K$5720,'Inst. by Framework &amp; Suppliers'!$C$2:$C$5720,'Institution by Supplier Totals'!$A$2:$A$5067,'Inst. by Framework &amp; Suppliers'!$A$2:$A$5720,'Institution by Supplier Totals'!$B304)</f>
        <v>0</v>
      </c>
    </row>
    <row r="305" spans="1:10" x14ac:dyDescent="0.2">
      <c r="A305" s="15" t="s">
        <v>9</v>
      </c>
      <c r="B305" s="13" t="s">
        <v>125</v>
      </c>
      <c r="C305" s="506">
        <f>SUMIFS('Inst. by Framework &amp; Suppliers'!$D$2:$D$5720,'Inst. by Framework &amp; Suppliers'!$C$2:$C$5720,$A305,'Inst. by Framework &amp; Suppliers'!$A$2:$A$5720,$B305)</f>
        <v>1040.21</v>
      </c>
      <c r="D305" s="507">
        <f>SUMIFS('Inst. by Framework &amp; Suppliers'!$E$2:$E$5720,'Inst. by Framework &amp; Suppliers'!$C$2:$C$5720,$A305,'Inst. by Framework &amp; Suppliers'!$A$2:$A$5720,$B305)</f>
        <v>680.87</v>
      </c>
      <c r="E305" s="507">
        <f>SUMIFS('Inst. by Framework &amp; Suppliers'!F$2:F$5720,'Inst. by Framework &amp; Suppliers'!$C$2:$C$5720,'Institution by Supplier Totals'!$A$2:$A$5067,'Inst. by Framework &amp; Suppliers'!$A$2:$A$5720,'Institution by Supplier Totals'!$B305)</f>
        <v>830.9799999999999</v>
      </c>
      <c r="F305" s="882">
        <f>SUMIFS('Inst. by Framework &amp; Suppliers'!G$2:G$5720,'Inst. by Framework &amp; Suppliers'!$C$2:$C$5720,'Institution by Supplier Totals'!$A$2:$A$5067,'Inst. by Framework &amp; Suppliers'!$A$2:$A$5720,'Institution by Supplier Totals'!$B305)</f>
        <v>455.17999999999995</v>
      </c>
      <c r="G305" s="1444">
        <f>SUMIFS('Inst. by Framework &amp; Suppliers'!H$2:H$5720,'Inst. by Framework &amp; Suppliers'!$C$2:$C$5720,'Institution by Supplier Totals'!$A$2:$A$5067,'Inst. by Framework &amp; Suppliers'!$A$2:$A$5720,'Institution by Supplier Totals'!$B305)</f>
        <v>256.32000000000005</v>
      </c>
      <c r="H305" s="1445">
        <f>SUMIFS('Inst. by Framework &amp; Suppliers'!I$2:I$5720,'Inst. by Framework &amp; Suppliers'!$C$2:$C$5720,'Institution by Supplier Totals'!$A$2:$A$5067,'Inst. by Framework &amp; Suppliers'!$A$2:$A$5720,'Institution by Supplier Totals'!$B305)</f>
        <v>410.14</v>
      </c>
      <c r="I305" s="24">
        <f>SUMIFS('Inst. by Framework &amp; Suppliers'!$J$2:$J$5720,'Inst. by Framework &amp; Suppliers'!$C$2:$C$5720,'Institution by Supplier Totals'!$A$2:$A$5067,'Inst. by Framework &amp; Suppliers'!$A$2:$A$5720,'Institution by Supplier Totals'!$B305)</f>
        <v>0</v>
      </c>
      <c r="J305" s="93">
        <f>SUMIFS('Inst. by Framework &amp; Suppliers'!$K$2:$K$5720,'Inst. by Framework &amp; Suppliers'!$C$2:$C$5720,'Institution by Supplier Totals'!$A$2:$A$5067,'Inst. by Framework &amp; Suppliers'!$A$2:$A$5720,'Institution by Supplier Totals'!$B305)</f>
        <v>0</v>
      </c>
    </row>
    <row r="306" spans="1:10" x14ac:dyDescent="0.2">
      <c r="A306" s="15" t="s">
        <v>9</v>
      </c>
      <c r="B306" s="13" t="s">
        <v>161</v>
      </c>
      <c r="C306" s="506">
        <f>SUMIFS('Inst. by Framework &amp; Suppliers'!$D$2:$D$5720,'Inst. by Framework &amp; Suppliers'!$C$2:$C$5720,$A306,'Inst. by Framework &amp; Suppliers'!$A$2:$A$5720,$B306)</f>
        <v>3929.79</v>
      </c>
      <c r="D306" s="507">
        <f>SUMIFS('Inst. by Framework &amp; Suppliers'!$E$2:$E$5720,'Inst. by Framework &amp; Suppliers'!$C$2:$C$5720,$A306,'Inst. by Framework &amp; Suppliers'!$A$2:$A$5720,$B306)</f>
        <v>3100.85</v>
      </c>
      <c r="E306" s="507">
        <f>SUMIFS('Inst. by Framework &amp; Suppliers'!F$2:F$5720,'Inst. by Framework &amp; Suppliers'!$C$2:$C$5720,'Institution by Supplier Totals'!$A$2:$A$5067,'Inst. by Framework &amp; Suppliers'!$A$2:$A$5720,'Institution by Supplier Totals'!$B306)</f>
        <v>1767.2719999999997</v>
      </c>
      <c r="F306" s="882">
        <f>SUMIFS('Inst. by Framework &amp; Suppliers'!G$2:G$5720,'Inst. by Framework &amp; Suppliers'!$C$2:$C$5720,'Institution by Supplier Totals'!$A$2:$A$5067,'Inst. by Framework &amp; Suppliers'!$A$2:$A$5720,'Institution by Supplier Totals'!$B306)</f>
        <v>1507.9700000000003</v>
      </c>
      <c r="G306" s="1444">
        <f>SUMIFS('Inst. by Framework &amp; Suppliers'!H$2:H$5720,'Inst. by Framework &amp; Suppliers'!$C$2:$C$5720,'Institution by Supplier Totals'!$A$2:$A$5067,'Inst. by Framework &amp; Suppliers'!$A$2:$A$5720,'Institution by Supplier Totals'!$B306)</f>
        <v>2929.5299999999997</v>
      </c>
      <c r="H306" s="1445">
        <f>SUMIFS('Inst. by Framework &amp; Suppliers'!I$2:I$5720,'Inst. by Framework &amp; Suppliers'!$C$2:$C$5720,'Institution by Supplier Totals'!$A$2:$A$5067,'Inst. by Framework &amp; Suppliers'!$A$2:$A$5720,'Institution by Supplier Totals'!$B306)</f>
        <v>3318.62</v>
      </c>
      <c r="I306" s="24">
        <f>SUMIFS('Inst. by Framework &amp; Suppliers'!$J$2:$J$5720,'Inst. by Framework &amp; Suppliers'!$C$2:$C$5720,'Institution by Supplier Totals'!$A$2:$A$5067,'Inst. by Framework &amp; Suppliers'!$A$2:$A$5720,'Institution by Supplier Totals'!$B306)</f>
        <v>711.27</v>
      </c>
      <c r="J306" s="93">
        <f>SUMIFS('Inst. by Framework &amp; Suppliers'!$K$2:$K$5720,'Inst. by Framework &amp; Suppliers'!$C$2:$C$5720,'Institution by Supplier Totals'!$A$2:$A$5067,'Inst. by Framework &amp; Suppliers'!$A$2:$A$5720,'Institution by Supplier Totals'!$B306)</f>
        <v>1242.6300000000001</v>
      </c>
    </row>
    <row r="307" spans="1:10" x14ac:dyDescent="0.2">
      <c r="A307" s="15" t="s">
        <v>9</v>
      </c>
      <c r="B307" s="13" t="s">
        <v>159</v>
      </c>
      <c r="C307" s="506">
        <f>SUMIFS('Inst. by Framework &amp; Suppliers'!$D$2:$D$5720,'Inst. by Framework &amp; Suppliers'!$C$2:$C$5720,$A307,'Inst. by Framework &amp; Suppliers'!$A$2:$A$5720,$B307)</f>
        <v>353.90000000000003</v>
      </c>
      <c r="D307" s="507">
        <f>SUMIFS('Inst. by Framework &amp; Suppliers'!$E$2:$E$5720,'Inst. by Framework &amp; Suppliers'!$C$2:$C$5720,$A307,'Inst. by Framework &amp; Suppliers'!$A$2:$A$5720,$B307)</f>
        <v>83.32</v>
      </c>
      <c r="E307" s="507">
        <f>SUMIFS('Inst. by Framework &amp; Suppliers'!F$2:F$5720,'Inst. by Framework &amp; Suppliers'!$C$2:$C$5720,'Institution by Supplier Totals'!$A$2:$A$5067,'Inst. by Framework &amp; Suppliers'!$A$2:$A$5720,'Institution by Supplier Totals'!$B307)</f>
        <v>0</v>
      </c>
      <c r="F307" s="882">
        <f>SUMIFS('Inst. by Framework &amp; Suppliers'!G$2:G$5720,'Inst. by Framework &amp; Suppliers'!$C$2:$C$5720,'Institution by Supplier Totals'!$A$2:$A$5067,'Inst. by Framework &amp; Suppliers'!$A$2:$A$5720,'Institution by Supplier Totals'!$B307)</f>
        <v>0</v>
      </c>
      <c r="G307" s="1444">
        <f>SUMIFS('Inst. by Framework &amp; Suppliers'!H$2:H$5720,'Inst. by Framework &amp; Suppliers'!$C$2:$C$5720,'Institution by Supplier Totals'!$A$2:$A$5067,'Inst. by Framework &amp; Suppliers'!$A$2:$A$5720,'Institution by Supplier Totals'!$B307)</f>
        <v>0</v>
      </c>
      <c r="H307" s="1445">
        <f>SUMIFS('Inst. by Framework &amp; Suppliers'!I$2:I$5720,'Inst. by Framework &amp; Suppliers'!$C$2:$C$5720,'Institution by Supplier Totals'!$A$2:$A$5067,'Inst. by Framework &amp; Suppliers'!$A$2:$A$5720,'Institution by Supplier Totals'!$B307)</f>
        <v>0</v>
      </c>
      <c r="I307" s="24">
        <f>SUMIFS('Inst. by Framework &amp; Suppliers'!$J$2:$J$5720,'Inst. by Framework &amp; Suppliers'!$C$2:$C$5720,'Institution by Supplier Totals'!$A$2:$A$5067,'Inst. by Framework &amp; Suppliers'!$A$2:$A$5720,'Institution by Supplier Totals'!$B307)</f>
        <v>0</v>
      </c>
      <c r="J307" s="93">
        <f>SUMIFS('Inst. by Framework &amp; Suppliers'!$K$2:$K$5720,'Inst. by Framework &amp; Suppliers'!$C$2:$C$5720,'Institution by Supplier Totals'!$A$2:$A$5067,'Inst. by Framework &amp; Suppliers'!$A$2:$A$5720,'Institution by Supplier Totals'!$B307)</f>
        <v>0</v>
      </c>
    </row>
    <row r="308" spans="1:10" x14ac:dyDescent="0.2">
      <c r="A308" s="15" t="s">
        <v>9</v>
      </c>
      <c r="B308" s="13" t="s">
        <v>150</v>
      </c>
      <c r="C308" s="506">
        <f>SUMIFS('Inst. by Framework &amp; Suppliers'!$D$2:$D$5720,'Inst. by Framework &amp; Suppliers'!$C$2:$C$5720,$A308,'Inst. by Framework &amp; Suppliers'!$A$2:$A$5720,$B308)</f>
        <v>0</v>
      </c>
      <c r="D308" s="507">
        <f>SUMIFS('Inst. by Framework &amp; Suppliers'!$E$2:$E$5720,'Inst. by Framework &amp; Suppliers'!$C$2:$C$5720,$A308,'Inst. by Framework &amp; Suppliers'!$A$2:$A$5720,$B308)</f>
        <v>0</v>
      </c>
      <c r="E308" s="507">
        <f>SUMIFS('Inst. by Framework &amp; Suppliers'!F$2:F$5720,'Inst. by Framework &amp; Suppliers'!$C$2:$C$5720,'Institution by Supplier Totals'!$A$2:$A$5067,'Inst. by Framework &amp; Suppliers'!$A$2:$A$5720,'Institution by Supplier Totals'!$B308)</f>
        <v>900.02</v>
      </c>
      <c r="F308" s="882">
        <f>SUMIFS('Inst. by Framework &amp; Suppliers'!G$2:G$5720,'Inst. by Framework &amp; Suppliers'!$C$2:$C$5720,'Institution by Supplier Totals'!$A$2:$A$5067,'Inst. by Framework &amp; Suppliers'!$A$2:$A$5720,'Institution by Supplier Totals'!$B308)</f>
        <v>0</v>
      </c>
      <c r="G308" s="1444">
        <f>SUMIFS('Inst. by Framework &amp; Suppliers'!H$2:H$5720,'Inst. by Framework &amp; Suppliers'!$C$2:$C$5720,'Institution by Supplier Totals'!$A$2:$A$5067,'Inst. by Framework &amp; Suppliers'!$A$2:$A$5720,'Institution by Supplier Totals'!$B308)</f>
        <v>0</v>
      </c>
      <c r="H308" s="1445">
        <f>SUMIFS('Inst. by Framework &amp; Suppliers'!I$2:I$5720,'Inst. by Framework &amp; Suppliers'!$C$2:$C$5720,'Institution by Supplier Totals'!$A$2:$A$5067,'Inst. by Framework &amp; Suppliers'!$A$2:$A$5720,'Institution by Supplier Totals'!$B308)</f>
        <v>0</v>
      </c>
      <c r="I308" s="24">
        <f>SUMIFS('Inst. by Framework &amp; Suppliers'!$J$2:$J$5720,'Inst. by Framework &amp; Suppliers'!$C$2:$C$5720,'Institution by Supplier Totals'!$A$2:$A$5067,'Inst. by Framework &amp; Suppliers'!$A$2:$A$5720,'Institution by Supplier Totals'!$B308)</f>
        <v>0</v>
      </c>
      <c r="J308" s="93">
        <f>SUMIFS('Inst. by Framework &amp; Suppliers'!$K$2:$K$5720,'Inst. by Framework &amp; Suppliers'!$C$2:$C$5720,'Institution by Supplier Totals'!$A$2:$A$5067,'Inst. by Framework &amp; Suppliers'!$A$2:$A$5720,'Institution by Supplier Totals'!$B308)</f>
        <v>0</v>
      </c>
    </row>
    <row r="309" spans="1:10" x14ac:dyDescent="0.2">
      <c r="A309" s="15" t="s">
        <v>9</v>
      </c>
      <c r="B309" s="13" t="s">
        <v>162</v>
      </c>
      <c r="C309" s="506">
        <f>SUMIFS('Inst. by Framework &amp; Suppliers'!$D$2:$D$5720,'Inst. by Framework &amp; Suppliers'!$C$2:$C$5720,$A309,'Inst. by Framework &amp; Suppliers'!$A$2:$A$5720,$B309)</f>
        <v>1069.73</v>
      </c>
      <c r="D309" s="507">
        <f>SUMIFS('Inst. by Framework &amp; Suppliers'!$E$2:$E$5720,'Inst. by Framework &amp; Suppliers'!$C$2:$C$5720,$A309,'Inst. by Framework &amp; Suppliers'!$A$2:$A$5720,$B309)</f>
        <v>2128.08</v>
      </c>
      <c r="E309" s="507">
        <f>SUMIFS('Inst. by Framework &amp; Suppliers'!F$2:F$5720,'Inst. by Framework &amp; Suppliers'!$C$2:$C$5720,'Institution by Supplier Totals'!$A$2:$A$5067,'Inst. by Framework &amp; Suppliers'!$A$2:$A$5720,'Institution by Supplier Totals'!$B309)</f>
        <v>1173.0500000000002</v>
      </c>
      <c r="F309" s="882">
        <f>SUMIFS('Inst. by Framework &amp; Suppliers'!G$2:G$5720,'Inst. by Framework &amp; Suppliers'!$C$2:$C$5720,'Institution by Supplier Totals'!$A$2:$A$5067,'Inst. by Framework &amp; Suppliers'!$A$2:$A$5720,'Institution by Supplier Totals'!$B309)</f>
        <v>3061.33</v>
      </c>
      <c r="G309" s="1444">
        <f>SUMIFS('Inst. by Framework &amp; Suppliers'!H$2:H$5720,'Inst. by Framework &amp; Suppliers'!$C$2:$C$5720,'Institution by Supplier Totals'!$A$2:$A$5067,'Inst. by Framework &amp; Suppliers'!$A$2:$A$5720,'Institution by Supplier Totals'!$B309)</f>
        <v>7288.7900000000009</v>
      </c>
      <c r="H309" s="1445">
        <f>SUMIFS('Inst. by Framework &amp; Suppliers'!I$2:I$5720,'Inst. by Framework &amp; Suppliers'!$C$2:$C$5720,'Institution by Supplier Totals'!$A$2:$A$5067,'Inst. by Framework &amp; Suppliers'!$A$2:$A$5720,'Institution by Supplier Totals'!$B309)</f>
        <v>3587.72</v>
      </c>
      <c r="I309" s="24">
        <f>SUMIFS('Inst. by Framework &amp; Suppliers'!$J$2:$J$5720,'Inst. by Framework &amp; Suppliers'!$C$2:$C$5720,'Institution by Supplier Totals'!$A$2:$A$5067,'Inst. by Framework &amp; Suppliers'!$A$2:$A$5720,'Institution by Supplier Totals'!$B309)</f>
        <v>1161.5900000000001</v>
      </c>
      <c r="J309" s="93">
        <f>SUMIFS('Inst. by Framework &amp; Suppliers'!$K$2:$K$5720,'Inst. by Framework &amp; Suppliers'!$C$2:$C$5720,'Institution by Supplier Totals'!$A$2:$A$5067,'Inst. by Framework &amp; Suppliers'!$A$2:$A$5720,'Institution by Supplier Totals'!$B309)</f>
        <v>1537.3300000000002</v>
      </c>
    </row>
    <row r="310" spans="1:10" x14ac:dyDescent="0.2">
      <c r="A310" s="15" t="s">
        <v>9</v>
      </c>
      <c r="B310" s="13" t="s">
        <v>130</v>
      </c>
      <c r="C310" s="506">
        <f>SUMIFS('Inst. by Framework &amp; Suppliers'!$D$2:$D$5720,'Inst. by Framework &amp; Suppliers'!$C$2:$C$5720,$A310,'Inst. by Framework &amp; Suppliers'!$A$2:$A$5720,$B310)</f>
        <v>680</v>
      </c>
      <c r="D310" s="507">
        <f>SUMIFS('Inst. by Framework &amp; Suppliers'!$E$2:$E$5720,'Inst. by Framework &amp; Suppliers'!$C$2:$C$5720,$A310,'Inst. by Framework &amp; Suppliers'!$A$2:$A$5720,$B310)</f>
        <v>112.45</v>
      </c>
      <c r="E310" s="507">
        <f>SUMIFS('Inst. by Framework &amp; Suppliers'!F$2:F$5720,'Inst. by Framework &amp; Suppliers'!$C$2:$C$5720,'Institution by Supplier Totals'!$A$2:$A$5067,'Inst. by Framework &amp; Suppliers'!$A$2:$A$5720,'Institution by Supplier Totals'!$B310)</f>
        <v>0</v>
      </c>
      <c r="F310" s="882">
        <f>SUMIFS('Inst. by Framework &amp; Suppliers'!G$2:G$5720,'Inst. by Framework &amp; Suppliers'!$C$2:$C$5720,'Institution by Supplier Totals'!$A$2:$A$5067,'Inst. by Framework &amp; Suppliers'!$A$2:$A$5720,'Institution by Supplier Totals'!$B310)</f>
        <v>0</v>
      </c>
      <c r="G310" s="1444">
        <f>SUMIFS('Inst. by Framework &amp; Suppliers'!H$2:H$5720,'Inst. by Framework &amp; Suppliers'!$C$2:$C$5720,'Institution by Supplier Totals'!$A$2:$A$5067,'Inst. by Framework &amp; Suppliers'!$A$2:$A$5720,'Institution by Supplier Totals'!$B310)</f>
        <v>0</v>
      </c>
      <c r="H310" s="1445">
        <f>SUMIFS('Inst. by Framework &amp; Suppliers'!I$2:I$5720,'Inst. by Framework &amp; Suppliers'!$C$2:$C$5720,'Institution by Supplier Totals'!$A$2:$A$5067,'Inst. by Framework &amp; Suppliers'!$A$2:$A$5720,'Institution by Supplier Totals'!$B310)</f>
        <v>0</v>
      </c>
      <c r="I310" s="24">
        <f>SUMIFS('Inst. by Framework &amp; Suppliers'!$J$2:$J$5720,'Inst. by Framework &amp; Suppliers'!$C$2:$C$5720,'Institution by Supplier Totals'!$A$2:$A$5067,'Inst. by Framework &amp; Suppliers'!$A$2:$A$5720,'Institution by Supplier Totals'!$B310)</f>
        <v>0</v>
      </c>
      <c r="J310" s="93">
        <f>SUMIFS('Inst. by Framework &amp; Suppliers'!$K$2:$K$5720,'Inst. by Framework &amp; Suppliers'!$C$2:$C$5720,'Institution by Supplier Totals'!$A$2:$A$5067,'Inst. by Framework &amp; Suppliers'!$A$2:$A$5720,'Institution by Supplier Totals'!$B310)</f>
        <v>0</v>
      </c>
    </row>
    <row r="311" spans="1:10" x14ac:dyDescent="0.2">
      <c r="A311" s="15" t="s">
        <v>9</v>
      </c>
      <c r="B311" s="13" t="s">
        <v>131</v>
      </c>
      <c r="C311" s="506">
        <f>SUMIFS('Inst. by Framework &amp; Suppliers'!$D$2:$D$5720,'Inst. by Framework &amp; Suppliers'!$C$2:$C$5720,$A311,'Inst. by Framework &amp; Suppliers'!$A$2:$A$5720,$B311)</f>
        <v>0</v>
      </c>
      <c r="D311" s="507">
        <f>SUMIFS('Inst. by Framework &amp; Suppliers'!$E$2:$E$5720,'Inst. by Framework &amp; Suppliers'!$C$2:$C$5720,$A311,'Inst. by Framework &amp; Suppliers'!$A$2:$A$5720,$B311)</f>
        <v>0</v>
      </c>
      <c r="E311" s="507">
        <f>SUMIFS('Inst. by Framework &amp; Suppliers'!F$2:F$5720,'Inst. by Framework &amp; Suppliers'!$C$2:$C$5720,'Institution by Supplier Totals'!$A$2:$A$5067,'Inst. by Framework &amp; Suppliers'!$A$2:$A$5720,'Institution by Supplier Totals'!$B311)</f>
        <v>6089.33</v>
      </c>
      <c r="F311" s="882">
        <f>SUMIFS('Inst. by Framework &amp; Suppliers'!G$2:G$5720,'Inst. by Framework &amp; Suppliers'!$C$2:$C$5720,'Institution by Supplier Totals'!$A$2:$A$5067,'Inst. by Framework &amp; Suppliers'!$A$2:$A$5720,'Institution by Supplier Totals'!$B311)</f>
        <v>10857.53</v>
      </c>
      <c r="G311" s="1444">
        <f>SUMIFS('Inst. by Framework &amp; Suppliers'!H$2:H$5720,'Inst. by Framework &amp; Suppliers'!$C$2:$C$5720,'Institution by Supplier Totals'!$A$2:$A$5067,'Inst. by Framework &amp; Suppliers'!$A$2:$A$5720,'Institution by Supplier Totals'!$B311)</f>
        <v>3286.4100000000003</v>
      </c>
      <c r="H311" s="1445">
        <f>SUMIFS('Inst. by Framework &amp; Suppliers'!I$2:I$5720,'Inst. by Framework &amp; Suppliers'!$C$2:$C$5720,'Institution by Supplier Totals'!$A$2:$A$5067,'Inst. by Framework &amp; Suppliers'!$A$2:$A$5720,'Institution by Supplier Totals'!$B311)</f>
        <v>618.42000000000007</v>
      </c>
      <c r="I311" s="24">
        <f>SUMIFS('Inst. by Framework &amp; Suppliers'!$J$2:$J$5720,'Inst. by Framework &amp; Suppliers'!$C$2:$C$5720,'Institution by Supplier Totals'!$A$2:$A$5067,'Inst. by Framework &amp; Suppliers'!$A$2:$A$5720,'Institution by Supplier Totals'!$B311)</f>
        <v>415.58</v>
      </c>
      <c r="J311" s="93">
        <f>SUMIFS('Inst. by Framework &amp; Suppliers'!$K$2:$K$5720,'Inst. by Framework &amp; Suppliers'!$C$2:$C$5720,'Institution by Supplier Totals'!$A$2:$A$5067,'Inst. by Framework &amp; Suppliers'!$A$2:$A$5720,'Institution by Supplier Totals'!$B311)</f>
        <v>521.49</v>
      </c>
    </row>
    <row r="312" spans="1:10" x14ac:dyDescent="0.2">
      <c r="A312" s="15" t="s">
        <v>9</v>
      </c>
      <c r="B312" s="13" t="s">
        <v>134</v>
      </c>
      <c r="C312" s="506">
        <f>SUMIFS('Inst. by Framework &amp; Suppliers'!$D$2:$D$5720,'Inst. by Framework &amp; Suppliers'!$C$2:$C$5720,$A312,'Inst. by Framework &amp; Suppliers'!$A$2:$A$5720,$B312)</f>
        <v>5013.04</v>
      </c>
      <c r="D312" s="507">
        <f>SUMIFS('Inst. by Framework &amp; Suppliers'!$E$2:$E$5720,'Inst. by Framework &amp; Suppliers'!$C$2:$C$5720,$A312,'Inst. by Framework &amp; Suppliers'!$A$2:$A$5720,$B312)</f>
        <v>5158.49</v>
      </c>
      <c r="E312" s="507">
        <f>SUMIFS('Inst. by Framework &amp; Suppliers'!F$2:F$5720,'Inst. by Framework &amp; Suppliers'!$C$2:$C$5720,'Institution by Supplier Totals'!$A$2:$A$5067,'Inst. by Framework &amp; Suppliers'!$A$2:$A$5720,'Institution by Supplier Totals'!$B312)</f>
        <v>4579.79</v>
      </c>
      <c r="F312" s="882">
        <f>SUMIFS('Inst. by Framework &amp; Suppliers'!G$2:G$5720,'Inst. by Framework &amp; Suppliers'!$C$2:$C$5720,'Institution by Supplier Totals'!$A$2:$A$5067,'Inst. by Framework &amp; Suppliers'!$A$2:$A$5720,'Institution by Supplier Totals'!$B312)</f>
        <v>5355.17</v>
      </c>
      <c r="G312" s="1444">
        <f>SUMIFS('Inst. by Framework &amp; Suppliers'!H$2:H$5720,'Inst. by Framework &amp; Suppliers'!$C$2:$C$5720,'Institution by Supplier Totals'!$A$2:$A$5067,'Inst. by Framework &amp; Suppliers'!$A$2:$A$5720,'Institution by Supplier Totals'!$B312)</f>
        <v>4870.3099999999995</v>
      </c>
      <c r="H312" s="1445">
        <f>SUMIFS('Inst. by Framework &amp; Suppliers'!I$2:I$5720,'Inst. by Framework &amp; Suppliers'!$C$2:$C$5720,'Institution by Supplier Totals'!$A$2:$A$5067,'Inst. by Framework &amp; Suppliers'!$A$2:$A$5720,'Institution by Supplier Totals'!$B312)</f>
        <v>4434.66</v>
      </c>
      <c r="I312" s="24">
        <f>SUMIFS('Inst. by Framework &amp; Suppliers'!$J$2:$J$5720,'Inst. by Framework &amp; Suppliers'!$C$2:$C$5720,'Institution by Supplier Totals'!$A$2:$A$5067,'Inst. by Framework &amp; Suppliers'!$A$2:$A$5720,'Institution by Supplier Totals'!$B312)</f>
        <v>970.58</v>
      </c>
      <c r="J312" s="93">
        <f>SUMIFS('Inst. by Framework &amp; Suppliers'!$K$2:$K$5720,'Inst. by Framework &amp; Suppliers'!$C$2:$C$5720,'Institution by Supplier Totals'!$A$2:$A$5067,'Inst. by Framework &amp; Suppliers'!$A$2:$A$5720,'Institution by Supplier Totals'!$B312)</f>
        <v>1828.1</v>
      </c>
    </row>
    <row r="313" spans="1:10" x14ac:dyDescent="0.2">
      <c r="A313" s="15" t="s">
        <v>9</v>
      </c>
      <c r="B313" s="13" t="s">
        <v>136</v>
      </c>
      <c r="C313" s="506">
        <f>SUMIFS('Inst. by Framework &amp; Suppliers'!$D$2:$D$5720,'Inst. by Framework &amp; Suppliers'!$C$2:$C$5720,$A313,'Inst. by Framework &amp; Suppliers'!$A$2:$A$5720,$B313)</f>
        <v>1078.58</v>
      </c>
      <c r="D313" s="507">
        <f>SUMIFS('Inst. by Framework &amp; Suppliers'!$E$2:$E$5720,'Inst. by Framework &amp; Suppliers'!$C$2:$C$5720,$A313,'Inst. by Framework &amp; Suppliers'!$A$2:$A$5720,$B313)</f>
        <v>1397.77</v>
      </c>
      <c r="E313" s="507">
        <f>SUMIFS('Inst. by Framework &amp; Suppliers'!F$2:F$5720,'Inst. by Framework &amp; Suppliers'!$C$2:$C$5720,'Institution by Supplier Totals'!$A$2:$A$5067,'Inst. by Framework &amp; Suppliers'!$A$2:$A$5720,'Institution by Supplier Totals'!$B313)</f>
        <v>0</v>
      </c>
      <c r="F313" s="882">
        <f>SUMIFS('Inst. by Framework &amp; Suppliers'!G$2:G$5720,'Inst. by Framework &amp; Suppliers'!$C$2:$C$5720,'Institution by Supplier Totals'!$A$2:$A$5067,'Inst. by Framework &amp; Suppliers'!$A$2:$A$5720,'Institution by Supplier Totals'!$B313)</f>
        <v>0</v>
      </c>
      <c r="G313" s="1444">
        <f>SUMIFS('Inst. by Framework &amp; Suppliers'!H$2:H$5720,'Inst. by Framework &amp; Suppliers'!$C$2:$C$5720,'Institution by Supplier Totals'!$A$2:$A$5067,'Inst. by Framework &amp; Suppliers'!$A$2:$A$5720,'Institution by Supplier Totals'!$B313)</f>
        <v>0</v>
      </c>
      <c r="H313" s="1445">
        <f>SUMIFS('Inst. by Framework &amp; Suppliers'!I$2:I$5720,'Inst. by Framework &amp; Suppliers'!$C$2:$C$5720,'Institution by Supplier Totals'!$A$2:$A$5067,'Inst. by Framework &amp; Suppliers'!$A$2:$A$5720,'Institution by Supplier Totals'!$B313)</f>
        <v>0</v>
      </c>
      <c r="I313" s="24">
        <f>SUMIFS('Inst. by Framework &amp; Suppliers'!$J$2:$J$5720,'Inst. by Framework &amp; Suppliers'!$C$2:$C$5720,'Institution by Supplier Totals'!$A$2:$A$5067,'Inst. by Framework &amp; Suppliers'!$A$2:$A$5720,'Institution by Supplier Totals'!$B313)</f>
        <v>0</v>
      </c>
      <c r="J313" s="93">
        <f>SUMIFS('Inst. by Framework &amp; Suppliers'!$K$2:$K$5720,'Inst. by Framework &amp; Suppliers'!$C$2:$C$5720,'Institution by Supplier Totals'!$A$2:$A$5067,'Inst. by Framework &amp; Suppliers'!$A$2:$A$5720,'Institution by Supplier Totals'!$B313)</f>
        <v>0</v>
      </c>
    </row>
    <row r="314" spans="1:10" x14ac:dyDescent="0.2">
      <c r="A314" s="15" t="s">
        <v>9</v>
      </c>
      <c r="B314" s="13" t="s">
        <v>137</v>
      </c>
      <c r="C314" s="506">
        <f>SUMIFS('Inst. by Framework &amp; Suppliers'!$D$2:$D$5720,'Inst. by Framework &amp; Suppliers'!$C$2:$C$5720,$A314,'Inst. by Framework &amp; Suppliers'!$A$2:$A$5720,$B314)</f>
        <v>637.66000000000008</v>
      </c>
      <c r="D314" s="507">
        <f>SUMIFS('Inst. by Framework &amp; Suppliers'!$E$2:$E$5720,'Inst. by Framework &amp; Suppliers'!$C$2:$C$5720,$A314,'Inst. by Framework &amp; Suppliers'!$A$2:$A$5720,$B314)</f>
        <v>469.91</v>
      </c>
      <c r="E314" s="507">
        <f>SUMIFS('Inst. by Framework &amp; Suppliers'!F$2:F$5720,'Inst. by Framework &amp; Suppliers'!$C$2:$C$5720,'Institution by Supplier Totals'!$A$2:$A$5067,'Inst. by Framework &amp; Suppliers'!$A$2:$A$5720,'Institution by Supplier Totals'!$B314)</f>
        <v>784.72</v>
      </c>
      <c r="F314" s="882">
        <f>SUMIFS('Inst. by Framework &amp; Suppliers'!G$2:G$5720,'Inst. by Framework &amp; Suppliers'!$C$2:$C$5720,'Institution by Supplier Totals'!$A$2:$A$5067,'Inst. by Framework &amp; Suppliers'!$A$2:$A$5720,'Institution by Supplier Totals'!$B314)</f>
        <v>1220.97</v>
      </c>
      <c r="G314" s="1444">
        <f>SUMIFS('Inst. by Framework &amp; Suppliers'!H$2:H$5720,'Inst. by Framework &amp; Suppliers'!$C$2:$C$5720,'Institution by Supplier Totals'!$A$2:$A$5067,'Inst. by Framework &amp; Suppliers'!$A$2:$A$5720,'Institution by Supplier Totals'!$B314)</f>
        <v>964.18000000000006</v>
      </c>
      <c r="H314" s="1445">
        <f>SUMIFS('Inst. by Framework &amp; Suppliers'!I$2:I$5720,'Inst. by Framework &amp; Suppliers'!$C$2:$C$5720,'Institution by Supplier Totals'!$A$2:$A$5067,'Inst. by Framework &amp; Suppliers'!$A$2:$A$5720,'Institution by Supplier Totals'!$B314)</f>
        <v>1395.6</v>
      </c>
      <c r="I314" s="24">
        <f>SUMIFS('Inst. by Framework &amp; Suppliers'!$J$2:$J$5720,'Inst. by Framework &amp; Suppliers'!$C$2:$C$5720,'Institution by Supplier Totals'!$A$2:$A$5067,'Inst. by Framework &amp; Suppliers'!$A$2:$A$5720,'Institution by Supplier Totals'!$B314)</f>
        <v>472.59000000000003</v>
      </c>
      <c r="J314" s="93">
        <f>SUMIFS('Inst. by Framework &amp; Suppliers'!$K$2:$K$5720,'Inst. by Framework &amp; Suppliers'!$C$2:$C$5720,'Institution by Supplier Totals'!$A$2:$A$5067,'Inst. by Framework &amp; Suppliers'!$A$2:$A$5720,'Institution by Supplier Totals'!$B314)</f>
        <v>657.52</v>
      </c>
    </row>
    <row r="315" spans="1:10" x14ac:dyDescent="0.2">
      <c r="A315" s="15" t="s">
        <v>9</v>
      </c>
      <c r="B315" s="13" t="s">
        <v>164</v>
      </c>
      <c r="C315" s="506">
        <f>SUMIFS('Inst. by Framework &amp; Suppliers'!$D$2:$D$5720,'Inst. by Framework &amp; Suppliers'!$C$2:$C$5720,$A315,'Inst. by Framework &amp; Suppliers'!$A$2:$A$5720,$B315)</f>
        <v>1700.38</v>
      </c>
      <c r="D315" s="507">
        <f>SUMIFS('Inst. by Framework &amp; Suppliers'!$E$2:$E$5720,'Inst. by Framework &amp; Suppliers'!$C$2:$C$5720,$A315,'Inst. by Framework &amp; Suppliers'!$A$2:$A$5720,$B315)</f>
        <v>872.55</v>
      </c>
      <c r="E315" s="507">
        <f>SUMIFS('Inst. by Framework &amp; Suppliers'!F$2:F$5720,'Inst. by Framework &amp; Suppliers'!$C$2:$C$5720,'Institution by Supplier Totals'!$A$2:$A$5067,'Inst. by Framework &amp; Suppliers'!$A$2:$A$5720,'Institution by Supplier Totals'!$B315)</f>
        <v>342.71999999999997</v>
      </c>
      <c r="F315" s="882">
        <f>SUMIFS('Inst. by Framework &amp; Suppliers'!G$2:G$5720,'Inst. by Framework &amp; Suppliers'!$C$2:$C$5720,'Institution by Supplier Totals'!$A$2:$A$5067,'Inst. by Framework &amp; Suppliers'!$A$2:$A$5720,'Institution by Supplier Totals'!$B315)</f>
        <v>0</v>
      </c>
      <c r="G315" s="1444">
        <f>SUMIFS('Inst. by Framework &amp; Suppliers'!H$2:H$5720,'Inst. by Framework &amp; Suppliers'!$C$2:$C$5720,'Institution by Supplier Totals'!$A$2:$A$5067,'Inst. by Framework &amp; Suppliers'!$A$2:$A$5720,'Institution by Supplier Totals'!$B315)</f>
        <v>0</v>
      </c>
      <c r="H315" s="1445">
        <f>SUMIFS('Inst. by Framework &amp; Suppliers'!I$2:I$5720,'Inst. by Framework &amp; Suppliers'!$C$2:$C$5720,'Institution by Supplier Totals'!$A$2:$A$5067,'Inst. by Framework &amp; Suppliers'!$A$2:$A$5720,'Institution by Supplier Totals'!$B315)</f>
        <v>0</v>
      </c>
      <c r="I315" s="24">
        <f>SUMIFS('Inst. by Framework &amp; Suppliers'!$J$2:$J$5720,'Inst. by Framework &amp; Suppliers'!$C$2:$C$5720,'Institution by Supplier Totals'!$A$2:$A$5067,'Inst. by Framework &amp; Suppliers'!$A$2:$A$5720,'Institution by Supplier Totals'!$B315)</f>
        <v>0</v>
      </c>
      <c r="J315" s="93">
        <f>SUMIFS('Inst. by Framework &amp; Suppliers'!$K$2:$K$5720,'Inst. by Framework &amp; Suppliers'!$C$2:$C$5720,'Institution by Supplier Totals'!$A$2:$A$5067,'Inst. by Framework &amp; Suppliers'!$A$2:$A$5720,'Institution by Supplier Totals'!$B315)</f>
        <v>0</v>
      </c>
    </row>
    <row r="316" spans="1:10" x14ac:dyDescent="0.2">
      <c r="A316" s="15" t="s">
        <v>9</v>
      </c>
      <c r="B316" s="13" t="s">
        <v>140</v>
      </c>
      <c r="C316" s="506">
        <f>SUMIFS('Inst. by Framework &amp; Suppliers'!$D$2:$D$5720,'Inst. by Framework &amp; Suppliers'!$C$2:$C$5720,$A316,'Inst. by Framework &amp; Suppliers'!$A$2:$A$5720,$B316)</f>
        <v>1966.8200000000002</v>
      </c>
      <c r="D316" s="507">
        <f>SUMIFS('Inst. by Framework &amp; Suppliers'!$E$2:$E$5720,'Inst. by Framework &amp; Suppliers'!$C$2:$C$5720,$A316,'Inst. by Framework &amp; Suppliers'!$A$2:$A$5720,$B316)</f>
        <v>4966.92</v>
      </c>
      <c r="E316" s="507">
        <f>SUMIFS('Inst. by Framework &amp; Suppliers'!F$2:F$5720,'Inst. by Framework &amp; Suppliers'!$C$2:$C$5720,'Institution by Supplier Totals'!$A$2:$A$5067,'Inst. by Framework &amp; Suppliers'!$A$2:$A$5720,'Institution by Supplier Totals'!$B316)</f>
        <v>9617.869999999999</v>
      </c>
      <c r="F316" s="882">
        <f>SUMIFS('Inst. by Framework &amp; Suppliers'!G$2:G$5720,'Inst. by Framework &amp; Suppliers'!$C$2:$C$5720,'Institution by Supplier Totals'!$A$2:$A$5067,'Inst. by Framework &amp; Suppliers'!$A$2:$A$5720,'Institution by Supplier Totals'!$B316)</f>
        <v>8821.2099999999991</v>
      </c>
      <c r="G316" s="1444">
        <f>SUMIFS('Inst. by Framework &amp; Suppliers'!H$2:H$5720,'Inst. by Framework &amp; Suppliers'!$C$2:$C$5720,'Institution by Supplier Totals'!$A$2:$A$5067,'Inst. by Framework &amp; Suppliers'!$A$2:$A$5720,'Institution by Supplier Totals'!$B316)</f>
        <v>0</v>
      </c>
      <c r="H316" s="1445">
        <f>SUMIFS('Inst. by Framework &amp; Suppliers'!I$2:I$5720,'Inst. by Framework &amp; Suppliers'!$C$2:$C$5720,'Institution by Supplier Totals'!$A$2:$A$5067,'Inst. by Framework &amp; Suppliers'!$A$2:$A$5720,'Institution by Supplier Totals'!$B316)</f>
        <v>0</v>
      </c>
      <c r="I316" s="24">
        <f>SUMIFS('Inst. by Framework &amp; Suppliers'!$J$2:$J$5720,'Inst. by Framework &amp; Suppliers'!$C$2:$C$5720,'Institution by Supplier Totals'!$A$2:$A$5067,'Inst. by Framework &amp; Suppliers'!$A$2:$A$5720,'Institution by Supplier Totals'!$B316)</f>
        <v>0</v>
      </c>
      <c r="J316" s="93">
        <f>SUMIFS('Inst. by Framework &amp; Suppliers'!$K$2:$K$5720,'Inst. by Framework &amp; Suppliers'!$C$2:$C$5720,'Institution by Supplier Totals'!$A$2:$A$5067,'Inst. by Framework &amp; Suppliers'!$A$2:$A$5720,'Institution by Supplier Totals'!$B316)</f>
        <v>0</v>
      </c>
    </row>
    <row r="317" spans="1:10" x14ac:dyDescent="0.2">
      <c r="A317" s="15" t="s">
        <v>9</v>
      </c>
      <c r="B317" s="13" t="s">
        <v>156</v>
      </c>
      <c r="C317" s="506">
        <f>SUMIFS('Inst. by Framework &amp; Suppliers'!$D$2:$D$5720,'Inst. by Framework &amp; Suppliers'!$C$2:$C$5720,$A317,'Inst. by Framework &amp; Suppliers'!$A$2:$A$5720,$B317)</f>
        <v>3644.02</v>
      </c>
      <c r="D317" s="507">
        <f>SUMIFS('Inst. by Framework &amp; Suppliers'!$E$2:$E$5720,'Inst. by Framework &amp; Suppliers'!$C$2:$C$5720,$A317,'Inst. by Framework &amp; Suppliers'!$A$2:$A$5720,$B317)</f>
        <v>3960.54</v>
      </c>
      <c r="E317" s="507">
        <f>SUMIFS('Inst. by Framework &amp; Suppliers'!F$2:F$5720,'Inst. by Framework &amp; Suppliers'!$C$2:$C$5720,'Institution by Supplier Totals'!$A$2:$A$5067,'Inst. by Framework &amp; Suppliers'!$A$2:$A$5720,'Institution by Supplier Totals'!$B317)</f>
        <v>3924.45</v>
      </c>
      <c r="F317" s="882">
        <f>SUMIFS('Inst. by Framework &amp; Suppliers'!G$2:G$5720,'Inst. by Framework &amp; Suppliers'!$C$2:$C$5720,'Institution by Supplier Totals'!$A$2:$A$5067,'Inst. by Framework &amp; Suppliers'!$A$2:$A$5720,'Institution by Supplier Totals'!$B317)</f>
        <v>4840.1399999999994</v>
      </c>
      <c r="G317" s="1444">
        <f>SUMIFS('Inst. by Framework &amp; Suppliers'!H$2:H$5720,'Inst. by Framework &amp; Suppliers'!$C$2:$C$5720,'Institution by Supplier Totals'!$A$2:$A$5067,'Inst. by Framework &amp; Suppliers'!$A$2:$A$5720,'Institution by Supplier Totals'!$B317)</f>
        <v>3385.33</v>
      </c>
      <c r="H317" s="1445">
        <f>SUMIFS('Inst. by Framework &amp; Suppliers'!I$2:I$5720,'Inst. by Framework &amp; Suppliers'!$C$2:$C$5720,'Institution by Supplier Totals'!$A$2:$A$5067,'Inst. by Framework &amp; Suppliers'!$A$2:$A$5720,'Institution by Supplier Totals'!$B317)</f>
        <v>509.71000000000004</v>
      </c>
      <c r="I317" s="24">
        <f>SUMIFS('Inst. by Framework &amp; Suppliers'!$J$2:$J$5720,'Inst. by Framework &amp; Suppliers'!$C$2:$C$5720,'Institution by Supplier Totals'!$A$2:$A$5067,'Inst. by Framework &amp; Suppliers'!$A$2:$A$5720,'Institution by Supplier Totals'!$B317)</f>
        <v>0</v>
      </c>
      <c r="J317" s="93">
        <f>SUMIFS('Inst. by Framework &amp; Suppliers'!$K$2:$K$5720,'Inst. by Framework &amp; Suppliers'!$C$2:$C$5720,'Institution by Supplier Totals'!$A$2:$A$5067,'Inst. by Framework &amp; Suppliers'!$A$2:$A$5720,'Institution by Supplier Totals'!$B317)</f>
        <v>0</v>
      </c>
    </row>
    <row r="318" spans="1:10" x14ac:dyDescent="0.2">
      <c r="A318" s="15" t="s">
        <v>9</v>
      </c>
      <c r="B318" s="13" t="s">
        <v>148</v>
      </c>
      <c r="C318" s="506">
        <f>SUMIFS('Inst. by Framework &amp; Suppliers'!$D$2:$D$5720,'Inst. by Framework &amp; Suppliers'!$C$2:$C$5720,$A318,'Inst. by Framework &amp; Suppliers'!$A$2:$A$5720,$B318)</f>
        <v>2809.1800000000003</v>
      </c>
      <c r="D318" s="507">
        <f>SUMIFS('Inst. by Framework &amp; Suppliers'!$E$2:$E$5720,'Inst. by Framework &amp; Suppliers'!$C$2:$C$5720,$A318,'Inst. by Framework &amp; Suppliers'!$A$2:$A$5720,$B318)</f>
        <v>2139.17</v>
      </c>
      <c r="E318" s="507">
        <f>SUMIFS('Inst. by Framework &amp; Suppliers'!F$2:F$5720,'Inst. by Framework &amp; Suppliers'!$C$2:$C$5720,'Institution by Supplier Totals'!$A$2:$A$5067,'Inst. by Framework &amp; Suppliers'!$A$2:$A$5720,'Institution by Supplier Totals'!$B318)</f>
        <v>2495.7400000000002</v>
      </c>
      <c r="F318" s="882">
        <f>SUMIFS('Inst. by Framework &amp; Suppliers'!G$2:G$5720,'Inst. by Framework &amp; Suppliers'!$C$2:$C$5720,'Institution by Supplier Totals'!$A$2:$A$5067,'Inst. by Framework &amp; Suppliers'!$A$2:$A$5720,'Institution by Supplier Totals'!$B318)</f>
        <v>2276.41</v>
      </c>
      <c r="G318" s="1444">
        <f>SUMIFS('Inst. by Framework &amp; Suppliers'!H$2:H$5720,'Inst. by Framework &amp; Suppliers'!$C$2:$C$5720,'Institution by Supplier Totals'!$A$2:$A$5067,'Inst. by Framework &amp; Suppliers'!$A$2:$A$5720,'Institution by Supplier Totals'!$B318)</f>
        <v>3126.51</v>
      </c>
      <c r="H318" s="1445">
        <f>SUMIFS('Inst. by Framework &amp; Suppliers'!I$2:I$5720,'Inst. by Framework &amp; Suppliers'!$C$2:$C$5720,'Institution by Supplier Totals'!$A$2:$A$5067,'Inst. by Framework &amp; Suppliers'!$A$2:$A$5720,'Institution by Supplier Totals'!$B318)</f>
        <v>3095.07</v>
      </c>
      <c r="I318" s="24">
        <f>SUMIFS('Inst. by Framework &amp; Suppliers'!$J$2:$J$5720,'Inst. by Framework &amp; Suppliers'!$C$2:$C$5720,'Institution by Supplier Totals'!$A$2:$A$5067,'Inst. by Framework &amp; Suppliers'!$A$2:$A$5720,'Institution by Supplier Totals'!$B318)</f>
        <v>571.16</v>
      </c>
      <c r="J318" s="93">
        <f>SUMIFS('Inst. by Framework &amp; Suppliers'!$K$2:$K$5720,'Inst. by Framework &amp; Suppliers'!$C$2:$C$5720,'Institution by Supplier Totals'!$A$2:$A$5067,'Inst. by Framework &amp; Suppliers'!$A$2:$A$5720,'Institution by Supplier Totals'!$B318)</f>
        <v>1246.54</v>
      </c>
    </row>
    <row r="319" spans="1:10" x14ac:dyDescent="0.2">
      <c r="A319" s="15" t="s">
        <v>9</v>
      </c>
      <c r="B319" s="777" t="s">
        <v>153</v>
      </c>
      <c r="C319" s="506">
        <f>SUMIFS('Inst. by Framework &amp; Suppliers'!$D$2:$D$5720,'Inst. by Framework &amp; Suppliers'!$C$2:$C$5720,$A319,'Inst. by Framework &amp; Suppliers'!$A$2:$A$5720,$B319)</f>
        <v>485.58000000000004</v>
      </c>
      <c r="D319" s="507">
        <f>SUMIFS('Inst. by Framework &amp; Suppliers'!$E$2:$E$5720,'Inst. by Framework &amp; Suppliers'!$C$2:$C$5720,$A319,'Inst. by Framework &amp; Suppliers'!$A$2:$A$5720,$B319)</f>
        <v>0</v>
      </c>
      <c r="E319" s="507">
        <f>SUMIFS('Inst. by Framework &amp; Suppliers'!F$2:F$5720,'Inst. by Framework &amp; Suppliers'!$C$2:$C$5720,'Institution by Supplier Totals'!$A$2:$A$5067,'Inst. by Framework &amp; Suppliers'!$A$2:$A$5720,'Institution by Supplier Totals'!$B319)</f>
        <v>0</v>
      </c>
      <c r="F319" s="882">
        <f>SUMIFS('Inst. by Framework &amp; Suppliers'!G$2:G$5720,'Inst. by Framework &amp; Suppliers'!$C$2:$C$5720,'Institution by Supplier Totals'!$A$2:$A$5067,'Inst. by Framework &amp; Suppliers'!$A$2:$A$5720,'Institution by Supplier Totals'!$B319)</f>
        <v>0</v>
      </c>
      <c r="G319" s="1444">
        <f>SUMIFS('Inst. by Framework &amp; Suppliers'!H$2:H$5720,'Inst. by Framework &amp; Suppliers'!$C$2:$C$5720,'Institution by Supplier Totals'!$A$2:$A$5067,'Inst. by Framework &amp; Suppliers'!$A$2:$A$5720,'Institution by Supplier Totals'!$B319)</f>
        <v>0</v>
      </c>
      <c r="H319" s="1445">
        <f>SUMIFS('Inst. by Framework &amp; Suppliers'!I$2:I$5720,'Inst. by Framework &amp; Suppliers'!$C$2:$C$5720,'Institution by Supplier Totals'!$A$2:$A$5067,'Inst. by Framework &amp; Suppliers'!$A$2:$A$5720,'Institution by Supplier Totals'!$B319)</f>
        <v>0</v>
      </c>
      <c r="I319" s="24">
        <f>SUMIFS('Inst. by Framework &amp; Suppliers'!$J$2:$J$5720,'Inst. by Framework &amp; Suppliers'!$C$2:$C$5720,'Institution by Supplier Totals'!$A$2:$A$5067,'Inst. by Framework &amp; Suppliers'!$A$2:$A$5720,'Institution by Supplier Totals'!$B319)</f>
        <v>0</v>
      </c>
      <c r="J319" s="93">
        <f>SUMIFS('Inst. by Framework &amp; Suppliers'!$K$2:$K$5720,'Inst. by Framework &amp; Suppliers'!$C$2:$C$5720,'Institution by Supplier Totals'!$A$2:$A$5067,'Inst. by Framework &amp; Suppliers'!$A$2:$A$5720,'Institution by Supplier Totals'!$B319)</f>
        <v>0</v>
      </c>
    </row>
    <row r="320" spans="1:10" x14ac:dyDescent="0.2">
      <c r="A320" s="15" t="s">
        <v>9</v>
      </c>
      <c r="B320" s="13" t="s">
        <v>142</v>
      </c>
      <c r="C320" s="506">
        <f>SUMIFS('Inst. by Framework &amp; Suppliers'!$D$2:$D$5720,'Inst. by Framework &amp; Suppliers'!$C$2:$C$5720,$A320,'Inst. by Framework &amp; Suppliers'!$A$2:$A$5720,$B320)</f>
        <v>609.86999999999989</v>
      </c>
      <c r="D320" s="507">
        <f>SUMIFS('Inst. by Framework &amp; Suppliers'!$E$2:$E$5720,'Inst. by Framework &amp; Suppliers'!$C$2:$C$5720,$A320,'Inst. by Framework &amp; Suppliers'!$A$2:$A$5720,$B320)</f>
        <v>0</v>
      </c>
      <c r="E320" s="507">
        <f>SUMIFS('Inst. by Framework &amp; Suppliers'!F$2:F$5720,'Inst. by Framework &amp; Suppliers'!$C$2:$C$5720,'Institution by Supplier Totals'!$A$2:$A$5067,'Inst. by Framework &amp; Suppliers'!$A$2:$A$5720,'Institution by Supplier Totals'!$B320)</f>
        <v>0</v>
      </c>
      <c r="F320" s="882">
        <f>SUMIFS('Inst. by Framework &amp; Suppliers'!G$2:G$5720,'Inst. by Framework &amp; Suppliers'!$C$2:$C$5720,'Institution by Supplier Totals'!$A$2:$A$5067,'Inst. by Framework &amp; Suppliers'!$A$2:$A$5720,'Institution by Supplier Totals'!$B320)</f>
        <v>0</v>
      </c>
      <c r="G320" s="1444">
        <f>SUMIFS('Inst. by Framework &amp; Suppliers'!H$2:H$5720,'Inst. by Framework &amp; Suppliers'!$C$2:$C$5720,'Institution by Supplier Totals'!$A$2:$A$5067,'Inst. by Framework &amp; Suppliers'!$A$2:$A$5720,'Institution by Supplier Totals'!$B320)</f>
        <v>0</v>
      </c>
      <c r="H320" s="1445">
        <f>SUMIFS('Inst. by Framework &amp; Suppliers'!I$2:I$5720,'Inst. by Framework &amp; Suppliers'!$C$2:$C$5720,'Institution by Supplier Totals'!$A$2:$A$5067,'Inst. by Framework &amp; Suppliers'!$A$2:$A$5720,'Institution by Supplier Totals'!$B320)</f>
        <v>0</v>
      </c>
      <c r="I320" s="24">
        <f>SUMIFS('Inst. by Framework &amp; Suppliers'!$J$2:$J$5720,'Inst. by Framework &amp; Suppliers'!$C$2:$C$5720,'Institution by Supplier Totals'!$A$2:$A$5067,'Inst. by Framework &amp; Suppliers'!$A$2:$A$5720,'Institution by Supplier Totals'!$B320)</f>
        <v>0</v>
      </c>
      <c r="J320" s="93">
        <f>SUMIFS('Inst. by Framework &amp; Suppliers'!$K$2:$K$5720,'Inst. by Framework &amp; Suppliers'!$C$2:$C$5720,'Institution by Supplier Totals'!$A$2:$A$5067,'Inst. by Framework &amp; Suppliers'!$A$2:$A$5720,'Institution by Supplier Totals'!$B320)</f>
        <v>0</v>
      </c>
    </row>
    <row r="321" spans="1:10" x14ac:dyDescent="0.2">
      <c r="A321" s="15" t="s">
        <v>9</v>
      </c>
      <c r="B321" s="13" t="s">
        <v>143</v>
      </c>
      <c r="C321" s="506">
        <f>SUMIFS('Inst. by Framework &amp; Suppliers'!$D$2:$D$5720,'Inst. by Framework &amp; Suppliers'!$C$2:$C$5720,$A321,'Inst. by Framework &amp; Suppliers'!$A$2:$A$5720,$B321)</f>
        <v>7416.11</v>
      </c>
      <c r="D321" s="507">
        <f>SUMIFS('Inst. by Framework &amp; Suppliers'!$E$2:$E$5720,'Inst. by Framework &amp; Suppliers'!$C$2:$C$5720,$A321,'Inst. by Framework &amp; Suppliers'!$A$2:$A$5720,$B321)</f>
        <v>10315.060000000001</v>
      </c>
      <c r="E321" s="507">
        <f>SUMIFS('Inst. by Framework &amp; Suppliers'!F$2:F$5720,'Inst. by Framework &amp; Suppliers'!$C$2:$C$5720,'Institution by Supplier Totals'!$A$2:$A$5067,'Inst. by Framework &amp; Suppliers'!$A$2:$A$5720,'Institution by Supplier Totals'!$B321)</f>
        <v>8026.77</v>
      </c>
      <c r="F321" s="882">
        <f>SUMIFS('Inst. by Framework &amp; Suppliers'!G$2:G$5720,'Inst. by Framework &amp; Suppliers'!$C$2:$C$5720,'Institution by Supplier Totals'!$A$2:$A$5067,'Inst. by Framework &amp; Suppliers'!$A$2:$A$5720,'Institution by Supplier Totals'!$B321)</f>
        <v>8816.64</v>
      </c>
      <c r="G321" s="1444">
        <f>SUMIFS('Inst. by Framework &amp; Suppliers'!H$2:H$5720,'Inst. by Framework &amp; Suppliers'!$C$2:$C$5720,'Institution by Supplier Totals'!$A$2:$A$5067,'Inst. by Framework &amp; Suppliers'!$A$2:$A$5720,'Institution by Supplier Totals'!$B321)</f>
        <v>8333.619999999999</v>
      </c>
      <c r="H321" s="1445">
        <f>SUMIFS('Inst. by Framework &amp; Suppliers'!I$2:I$5720,'Inst. by Framework &amp; Suppliers'!$C$2:$C$5720,'Institution by Supplier Totals'!$A$2:$A$5067,'Inst. by Framework &amp; Suppliers'!$A$2:$A$5720,'Institution by Supplier Totals'!$B321)</f>
        <v>7043.119999999999</v>
      </c>
      <c r="I321" s="24">
        <f>SUMIFS('Inst. by Framework &amp; Suppliers'!$J$2:$J$5720,'Inst. by Framework &amp; Suppliers'!$C$2:$C$5720,'Institution by Supplier Totals'!$A$2:$A$5067,'Inst. by Framework &amp; Suppliers'!$A$2:$A$5720,'Institution by Supplier Totals'!$B321)</f>
        <v>1396.43</v>
      </c>
      <c r="J321" s="93">
        <f>SUMIFS('Inst. by Framework &amp; Suppliers'!$K$2:$K$5720,'Inst. by Framework &amp; Suppliers'!$C$2:$C$5720,'Institution by Supplier Totals'!$A$2:$A$5067,'Inst. by Framework &amp; Suppliers'!$A$2:$A$5720,'Institution by Supplier Totals'!$B321)</f>
        <v>1853.3600000000001</v>
      </c>
    </row>
    <row r="322" spans="1:10" x14ac:dyDescent="0.2">
      <c r="A322" s="15" t="s">
        <v>9</v>
      </c>
      <c r="B322" s="13" t="s">
        <v>144</v>
      </c>
      <c r="C322" s="506">
        <f>SUMIFS('Inst. by Framework &amp; Suppliers'!$D$2:$D$5720,'Inst. by Framework &amp; Suppliers'!$C$2:$C$5720,$A322,'Inst. by Framework &amp; Suppliers'!$A$2:$A$5720,$B322)</f>
        <v>13991.390000000001</v>
      </c>
      <c r="D322" s="507">
        <f>SUMIFS('Inst. by Framework &amp; Suppliers'!$E$2:$E$5720,'Inst. by Framework &amp; Suppliers'!$C$2:$C$5720,$A322,'Inst. by Framework &amp; Suppliers'!$A$2:$A$5720,$B322)</f>
        <v>7100.69</v>
      </c>
      <c r="E322" s="507">
        <f>SUMIFS('Inst. by Framework &amp; Suppliers'!F$2:F$5720,'Inst. by Framework &amp; Suppliers'!$C$2:$C$5720,'Institution by Supplier Totals'!$A$2:$A$5067,'Inst. by Framework &amp; Suppliers'!$A$2:$A$5720,'Institution by Supplier Totals'!$B322)</f>
        <v>2857.75</v>
      </c>
      <c r="F322" s="882">
        <f>SUMIFS('Inst. by Framework &amp; Suppliers'!G$2:G$5720,'Inst. by Framework &amp; Suppliers'!$C$2:$C$5720,'Institution by Supplier Totals'!$A$2:$A$5067,'Inst. by Framework &amp; Suppliers'!$A$2:$A$5720,'Institution by Supplier Totals'!$B322)</f>
        <v>434.99</v>
      </c>
      <c r="G322" s="1444">
        <f>SUMIFS('Inst. by Framework &amp; Suppliers'!H$2:H$5720,'Inst. by Framework &amp; Suppliers'!$C$2:$C$5720,'Institution by Supplier Totals'!$A$2:$A$5067,'Inst. by Framework &amp; Suppliers'!$A$2:$A$5720,'Institution by Supplier Totals'!$B322)</f>
        <v>1220.9000000000001</v>
      </c>
      <c r="H322" s="1445">
        <f>SUMIFS('Inst. by Framework &amp; Suppliers'!I$2:I$5720,'Inst. by Framework &amp; Suppliers'!$C$2:$C$5720,'Institution by Supplier Totals'!$A$2:$A$5067,'Inst. by Framework &amp; Suppliers'!$A$2:$A$5720,'Institution by Supplier Totals'!$B322)</f>
        <v>487.4</v>
      </c>
      <c r="I322" s="24">
        <f>SUMIFS('Inst. by Framework &amp; Suppliers'!$J$2:$J$5720,'Inst. by Framework &amp; Suppliers'!$C$2:$C$5720,'Institution by Supplier Totals'!$A$2:$A$5067,'Inst. by Framework &amp; Suppliers'!$A$2:$A$5720,'Institution by Supplier Totals'!$B322)</f>
        <v>0</v>
      </c>
      <c r="J322" s="93">
        <f>SUMIFS('Inst. by Framework &amp; Suppliers'!$K$2:$K$5720,'Inst. by Framework &amp; Suppliers'!$C$2:$C$5720,'Institution by Supplier Totals'!$A$2:$A$5067,'Inst. by Framework &amp; Suppliers'!$A$2:$A$5720,'Institution by Supplier Totals'!$B322)</f>
        <v>0</v>
      </c>
    </row>
    <row r="323" spans="1:10" x14ac:dyDescent="0.2">
      <c r="A323" s="15" t="s">
        <v>9</v>
      </c>
      <c r="B323" s="13" t="s">
        <v>147</v>
      </c>
      <c r="C323" s="506">
        <f>SUMIFS('Inst. by Framework &amp; Suppliers'!$D$2:$D$5720,'Inst. by Framework &amp; Suppliers'!$C$2:$C$5720,$A323,'Inst. by Framework &amp; Suppliers'!$A$2:$A$5720,$B323)</f>
        <v>5554.63</v>
      </c>
      <c r="D323" s="507">
        <f>SUMIFS('Inst. by Framework &amp; Suppliers'!$E$2:$E$5720,'Inst. by Framework &amp; Suppliers'!$C$2:$C$5720,$A323,'Inst. by Framework &amp; Suppliers'!$A$2:$A$5720,$B323)</f>
        <v>3560.7200000000003</v>
      </c>
      <c r="E323" s="507">
        <f>SUMIFS('Inst. by Framework &amp; Suppliers'!F$2:F$5720,'Inst. by Framework &amp; Suppliers'!$C$2:$C$5720,'Institution by Supplier Totals'!$A$2:$A$5067,'Inst. by Framework &amp; Suppliers'!$A$2:$A$5720,'Institution by Supplier Totals'!$B323)</f>
        <v>2811.9</v>
      </c>
      <c r="F323" s="882">
        <f>SUMIFS('Inst. by Framework &amp; Suppliers'!G$2:G$5720,'Inst. by Framework &amp; Suppliers'!$C$2:$C$5720,'Institution by Supplier Totals'!$A$2:$A$5067,'Inst. by Framework &amp; Suppliers'!$A$2:$A$5720,'Institution by Supplier Totals'!$B323)</f>
        <v>4162.9500000000007</v>
      </c>
      <c r="G323" s="1444">
        <f>SUMIFS('Inst. by Framework &amp; Suppliers'!H$2:H$5720,'Inst. by Framework &amp; Suppliers'!$C$2:$C$5720,'Institution by Supplier Totals'!$A$2:$A$5067,'Inst. by Framework &amp; Suppliers'!$A$2:$A$5720,'Institution by Supplier Totals'!$B323)</f>
        <v>4143.67</v>
      </c>
      <c r="H323" s="1445">
        <f>SUMIFS('Inst. by Framework &amp; Suppliers'!I$2:I$5720,'Inst. by Framework &amp; Suppliers'!$C$2:$C$5720,'Institution by Supplier Totals'!$A$2:$A$5067,'Inst. by Framework &amp; Suppliers'!$A$2:$A$5720,'Institution by Supplier Totals'!$B323)</f>
        <v>5951.73</v>
      </c>
      <c r="I323" s="24">
        <f>SUMIFS('Inst. by Framework &amp; Suppliers'!$J$2:$J$5720,'Inst. by Framework &amp; Suppliers'!$C$2:$C$5720,'Institution by Supplier Totals'!$A$2:$A$5067,'Inst. by Framework &amp; Suppliers'!$A$2:$A$5720,'Institution by Supplier Totals'!$B323)</f>
        <v>869.42</v>
      </c>
      <c r="J323" s="93">
        <f>SUMIFS('Inst. by Framework &amp; Suppliers'!$K$2:$K$5720,'Inst. by Framework &amp; Suppliers'!$C$2:$C$5720,'Institution by Supplier Totals'!$A$2:$A$5067,'Inst. by Framework &amp; Suppliers'!$A$2:$A$5720,'Institution by Supplier Totals'!$B323)</f>
        <v>1614.17</v>
      </c>
    </row>
    <row r="324" spans="1:10" x14ac:dyDescent="0.2">
      <c r="A324" s="15" t="s">
        <v>9</v>
      </c>
      <c r="B324" s="13" t="s">
        <v>163</v>
      </c>
      <c r="C324" s="506">
        <f>SUMIFS('Inst. by Framework &amp; Suppliers'!$D$2:$D$5720,'Inst. by Framework &amp; Suppliers'!$C$2:$C$5720,$A324,'Inst. by Framework &amp; Suppliers'!$A$2:$A$5720,$B324)</f>
        <v>597.36</v>
      </c>
      <c r="D324" s="507">
        <f>SUMIFS('Inst. by Framework &amp; Suppliers'!$E$2:$E$5720,'Inst. by Framework &amp; Suppliers'!$C$2:$C$5720,$A324,'Inst. by Framework &amp; Suppliers'!$A$2:$A$5720,$B324)</f>
        <v>302.15999999999997</v>
      </c>
      <c r="E324" s="507">
        <f>SUMIFS('Inst. by Framework &amp; Suppliers'!F$2:F$5720,'Inst. by Framework &amp; Suppliers'!$C$2:$C$5720,'Institution by Supplier Totals'!$A$2:$A$5067,'Inst. by Framework &amp; Suppliers'!$A$2:$A$5720,'Institution by Supplier Totals'!$B324)</f>
        <v>0</v>
      </c>
      <c r="F324" s="882">
        <f>SUMIFS('Inst. by Framework &amp; Suppliers'!G$2:G$5720,'Inst. by Framework &amp; Suppliers'!$C$2:$C$5720,'Institution by Supplier Totals'!$A$2:$A$5067,'Inst. by Framework &amp; Suppliers'!$A$2:$A$5720,'Institution by Supplier Totals'!$B324)</f>
        <v>444.68000000000006</v>
      </c>
      <c r="G324" s="1444">
        <f>SUMIFS('Inst. by Framework &amp; Suppliers'!H$2:H$5720,'Inst. by Framework &amp; Suppliers'!$C$2:$C$5720,'Institution by Supplier Totals'!$A$2:$A$5067,'Inst. by Framework &amp; Suppliers'!$A$2:$A$5720,'Institution by Supplier Totals'!$B324)</f>
        <v>1406.404</v>
      </c>
      <c r="H324" s="1445">
        <f>SUMIFS('Inst. by Framework &amp; Suppliers'!I$2:I$5720,'Inst. by Framework &amp; Suppliers'!$C$2:$C$5720,'Institution by Supplier Totals'!$A$2:$A$5067,'Inst. by Framework &amp; Suppliers'!$A$2:$A$5720,'Institution by Supplier Totals'!$B324)</f>
        <v>3184.7700000000004</v>
      </c>
      <c r="I324" s="24">
        <f>SUMIFS('Inst. by Framework &amp; Suppliers'!$J$2:$J$5720,'Inst. by Framework &amp; Suppliers'!$C$2:$C$5720,'Institution by Supplier Totals'!$A$2:$A$5067,'Inst. by Framework &amp; Suppliers'!$A$2:$A$5720,'Institution by Supplier Totals'!$B324)</f>
        <v>457.54</v>
      </c>
      <c r="J324" s="93">
        <f>SUMIFS('Inst. by Framework &amp; Suppliers'!$K$2:$K$5720,'Inst. by Framework &amp; Suppliers'!$C$2:$C$5720,'Institution by Supplier Totals'!$A$2:$A$5067,'Inst. by Framework &amp; Suppliers'!$A$2:$A$5720,'Institution by Supplier Totals'!$B324)</f>
        <v>1162.25</v>
      </c>
    </row>
    <row r="325" spans="1:10" x14ac:dyDescent="0.2">
      <c r="A325" s="15" t="s">
        <v>280</v>
      </c>
      <c r="B325" s="13" t="s">
        <v>143</v>
      </c>
      <c r="C325" s="506">
        <f>SUMIFS('Inst. by Framework &amp; Suppliers'!$D$2:$D$5720,'Inst. by Framework &amp; Suppliers'!$C$2:$C$5720,$A325,'Inst. by Framework &amp; Suppliers'!$A$2:$A$5720,$B325)</f>
        <v>0</v>
      </c>
      <c r="D325" s="507">
        <f>SUMIFS('Inst. by Framework &amp; Suppliers'!$E$2:$E$5720,'Inst. by Framework &amp; Suppliers'!$C$2:$C$5720,$A325,'Inst. by Framework &amp; Suppliers'!$A$2:$A$5720,$B325)</f>
        <v>0</v>
      </c>
      <c r="E325" s="507">
        <f>SUMIFS('Inst. by Framework &amp; Suppliers'!F$2:F$5720,'Inst. by Framework &amp; Suppliers'!$C$2:$C$5720,'Institution by Supplier Totals'!$A$2:$A$5067,'Inst. by Framework &amp; Suppliers'!$A$2:$A$5720,'Institution by Supplier Totals'!$B325)</f>
        <v>0</v>
      </c>
      <c r="F325" s="882">
        <f>SUMIFS('Inst. by Framework &amp; Suppliers'!G$2:G$5720,'Inst. by Framework &amp; Suppliers'!$C$2:$C$5720,'Institution by Supplier Totals'!$A$2:$A$5067,'Inst. by Framework &amp; Suppliers'!$A$2:$A$5720,'Institution by Supplier Totals'!$B325)</f>
        <v>0</v>
      </c>
      <c r="G325" s="1444">
        <f>SUMIFS('Inst. by Framework &amp; Suppliers'!H$2:H$5720,'Inst. by Framework &amp; Suppliers'!$C$2:$C$5720,'Institution by Supplier Totals'!$A$2:$A$5067,'Inst. by Framework &amp; Suppliers'!$A$2:$A$5720,'Institution by Supplier Totals'!$B325)</f>
        <v>0</v>
      </c>
      <c r="H325" s="1445">
        <f>SUMIFS('Inst. by Framework &amp; Suppliers'!I$2:I$5720,'Inst. by Framework &amp; Suppliers'!$C$2:$C$5720,'Institution by Supplier Totals'!$A$2:$A$5067,'Inst. by Framework &amp; Suppliers'!$A$2:$A$5720,'Institution by Supplier Totals'!$B325)</f>
        <v>12693</v>
      </c>
      <c r="I325" s="24">
        <f>SUMIFS('Inst. by Framework &amp; Suppliers'!$J$2:$J$5720,'Inst. by Framework &amp; Suppliers'!$C$2:$C$5720,'Institution by Supplier Totals'!$A$2:$A$5067,'Inst. by Framework &amp; Suppliers'!$A$2:$A$5720,'Institution by Supplier Totals'!$B325)</f>
        <v>0</v>
      </c>
      <c r="J325" s="93">
        <f>SUMIFS('Inst. by Framework &amp; Suppliers'!$K$2:$K$5720,'Inst. by Framework &amp; Suppliers'!$C$2:$C$5720,'Institution by Supplier Totals'!$A$2:$A$5067,'Inst. by Framework &amp; Suppliers'!$A$2:$A$5720,'Institution by Supplier Totals'!$B325)</f>
        <v>12759</v>
      </c>
    </row>
    <row r="326" spans="1:10" x14ac:dyDescent="0.2">
      <c r="A326" s="15" t="s">
        <v>280</v>
      </c>
      <c r="B326" s="13" t="s">
        <v>144</v>
      </c>
      <c r="C326" s="506">
        <f>SUMIFS('Inst. by Framework &amp; Suppliers'!$D$2:$D$5720,'Inst. by Framework &amp; Suppliers'!$C$2:$C$5720,$A326,'Inst. by Framework &amp; Suppliers'!$A$2:$A$5720,$B326)</f>
        <v>0</v>
      </c>
      <c r="D326" s="507">
        <f>SUMIFS('Inst. by Framework &amp; Suppliers'!$E$2:$E$5720,'Inst. by Framework &amp; Suppliers'!$C$2:$C$5720,$A326,'Inst. by Framework &amp; Suppliers'!$A$2:$A$5720,$B326)</f>
        <v>0</v>
      </c>
      <c r="E326" s="507">
        <f>SUMIFS('Inst. by Framework &amp; Suppliers'!F$2:F$5720,'Inst. by Framework &amp; Suppliers'!$C$2:$C$5720,'Institution by Supplier Totals'!$A$2:$A$5067,'Inst. by Framework &amp; Suppliers'!$A$2:$A$5720,'Institution by Supplier Totals'!$B326)</f>
        <v>0</v>
      </c>
      <c r="F326" s="882">
        <f>SUMIFS('Inst. by Framework &amp; Suppliers'!G$2:G$5720,'Inst. by Framework &amp; Suppliers'!$C$2:$C$5720,'Institution by Supplier Totals'!$A$2:$A$5067,'Inst. by Framework &amp; Suppliers'!$A$2:$A$5720,'Institution by Supplier Totals'!$B326)</f>
        <v>0</v>
      </c>
      <c r="G326" s="1444">
        <f>SUMIFS('Inst. by Framework &amp; Suppliers'!H$2:H$5720,'Inst. by Framework &amp; Suppliers'!$C$2:$C$5720,'Institution by Supplier Totals'!$A$2:$A$5067,'Inst. by Framework &amp; Suppliers'!$A$2:$A$5720,'Institution by Supplier Totals'!$B326)</f>
        <v>0</v>
      </c>
      <c r="H326" s="1445">
        <f>SUMIFS('Inst. by Framework &amp; Suppliers'!I$2:I$5720,'Inst. by Framework &amp; Suppliers'!$C$2:$C$5720,'Institution by Supplier Totals'!$A$2:$A$5067,'Inst. by Framework &amp; Suppliers'!$A$2:$A$5720,'Institution by Supplier Totals'!$B326)</f>
        <v>64193</v>
      </c>
      <c r="I326" s="24">
        <f>SUMIFS('Inst. by Framework &amp; Suppliers'!$J$2:$J$5720,'Inst. by Framework &amp; Suppliers'!$C$2:$C$5720,'Institution by Supplier Totals'!$A$2:$A$5067,'Inst. by Framework &amp; Suppliers'!$A$2:$A$5720,'Institution by Supplier Totals'!$B326)</f>
        <v>12986</v>
      </c>
      <c r="J326" s="93">
        <f>SUMIFS('Inst. by Framework &amp; Suppliers'!$K$2:$K$5720,'Inst. by Framework &amp; Suppliers'!$C$2:$C$5720,'Institution by Supplier Totals'!$A$2:$A$5067,'Inst. by Framework &amp; Suppliers'!$A$2:$A$5720,'Institution by Supplier Totals'!$B326)</f>
        <v>32454</v>
      </c>
    </row>
    <row r="327" spans="1:10" x14ac:dyDescent="0.2">
      <c r="A327" s="964" t="s">
        <v>7</v>
      </c>
      <c r="B327" s="13" t="s">
        <v>149</v>
      </c>
      <c r="C327" s="506">
        <f>SUMIFS('Inst. by Framework &amp; Suppliers'!$D$2:$D$5720,'Inst. by Framework &amp; Suppliers'!$C$2:$C$5720,$A327,'Inst. by Framework &amp; Suppliers'!$A$2:$A$5720,$B327)</f>
        <v>2340.5300000000002</v>
      </c>
      <c r="D327" s="507">
        <f>SUMIFS('Inst. by Framework &amp; Suppliers'!$E$2:$E$5720,'Inst. by Framework &amp; Suppliers'!$C$2:$C$5720,$A327,'Inst. by Framework &amp; Suppliers'!$A$2:$A$5720,$B327)</f>
        <v>0</v>
      </c>
      <c r="E327" s="507">
        <f>SUMIFS('Inst. by Framework &amp; Suppliers'!F$2:F$5720,'Inst. by Framework &amp; Suppliers'!$C$2:$C$5720,'Institution by Supplier Totals'!$A$2:$A$5067,'Inst. by Framework &amp; Suppliers'!$A$2:$A$5720,'Institution by Supplier Totals'!$B327)</f>
        <v>0</v>
      </c>
      <c r="F327" s="882">
        <f>SUMIFS('Inst. by Framework &amp; Suppliers'!G$2:G$5720,'Inst. by Framework &amp; Suppliers'!$C$2:$C$5720,'Institution by Supplier Totals'!$A$2:$A$5067,'Inst. by Framework &amp; Suppliers'!$A$2:$A$5720,'Institution by Supplier Totals'!$B327)</f>
        <v>0</v>
      </c>
      <c r="G327" s="1444">
        <f>SUMIFS('Inst. by Framework &amp; Suppliers'!H$2:H$5720,'Inst. by Framework &amp; Suppliers'!$C$2:$C$5720,'Institution by Supplier Totals'!$A$2:$A$5067,'Inst. by Framework &amp; Suppliers'!$A$2:$A$5720,'Institution by Supplier Totals'!$B327)</f>
        <v>0</v>
      </c>
      <c r="H327" s="1445">
        <f>SUMIFS('Inst. by Framework &amp; Suppliers'!I$2:I$5720,'Inst. by Framework &amp; Suppliers'!$C$2:$C$5720,'Institution by Supplier Totals'!$A$2:$A$5067,'Inst. by Framework &amp; Suppliers'!$A$2:$A$5720,'Institution by Supplier Totals'!$B327)</f>
        <v>0</v>
      </c>
      <c r="I327" s="24">
        <f>SUMIFS('Inst. by Framework &amp; Suppliers'!$J$2:$J$5720,'Inst. by Framework &amp; Suppliers'!$C$2:$C$5720,'Institution by Supplier Totals'!$A$2:$A$5067,'Inst. by Framework &amp; Suppliers'!$A$2:$A$5720,'Institution by Supplier Totals'!$B327)</f>
        <v>0</v>
      </c>
      <c r="J327" s="93">
        <f>SUMIFS('Inst. by Framework &amp; Suppliers'!$K$2:$K$5720,'Inst. by Framework &amp; Suppliers'!$C$2:$C$5720,'Institution by Supplier Totals'!$A$2:$A$5067,'Inst. by Framework &amp; Suppliers'!$A$2:$A$5720,'Institution by Supplier Totals'!$B327)</f>
        <v>0</v>
      </c>
    </row>
    <row r="328" spans="1:10" x14ac:dyDescent="0.2">
      <c r="A328" s="15" t="s">
        <v>7</v>
      </c>
      <c r="B328" s="13" t="s">
        <v>131</v>
      </c>
      <c r="C328" s="506">
        <f>SUMIFS('Inst. by Framework &amp; Suppliers'!$D$2:$D$5720,'Inst. by Framework &amp; Suppliers'!$C$2:$C$5720,$A328,'Inst. by Framework &amp; Suppliers'!$A$2:$A$5720,$B328)</f>
        <v>509.51</v>
      </c>
      <c r="D328" s="507">
        <f>SUMIFS('Inst. by Framework &amp; Suppliers'!$E$2:$E$5720,'Inst. by Framework &amp; Suppliers'!$C$2:$C$5720,$A328,'Inst. by Framework &amp; Suppliers'!$A$2:$A$5720,$B328)</f>
        <v>0</v>
      </c>
      <c r="E328" s="507">
        <f>SUMIFS('Inst. by Framework &amp; Suppliers'!F$2:F$5720,'Inst. by Framework &amp; Suppliers'!$C$2:$C$5720,'Institution by Supplier Totals'!$A$2:$A$5067,'Inst. by Framework &amp; Suppliers'!$A$2:$A$5720,'Institution by Supplier Totals'!$B328)</f>
        <v>0</v>
      </c>
      <c r="F328" s="882">
        <f>SUMIFS('Inst. by Framework &amp; Suppliers'!G$2:G$5720,'Inst. by Framework &amp; Suppliers'!$C$2:$C$5720,'Institution by Supplier Totals'!$A$2:$A$5067,'Inst. by Framework &amp; Suppliers'!$A$2:$A$5720,'Institution by Supplier Totals'!$B328)</f>
        <v>0</v>
      </c>
      <c r="G328" s="1444">
        <f>SUMIFS('Inst. by Framework &amp; Suppliers'!H$2:H$5720,'Inst. by Framework &amp; Suppliers'!$C$2:$C$5720,'Institution by Supplier Totals'!$A$2:$A$5067,'Inst. by Framework &amp; Suppliers'!$A$2:$A$5720,'Institution by Supplier Totals'!$B328)</f>
        <v>0</v>
      </c>
      <c r="H328" s="1445">
        <f>SUMIFS('Inst. by Framework &amp; Suppliers'!I$2:I$5720,'Inst. by Framework &amp; Suppliers'!$C$2:$C$5720,'Institution by Supplier Totals'!$A$2:$A$5067,'Inst. by Framework &amp; Suppliers'!$A$2:$A$5720,'Institution by Supplier Totals'!$B328)</f>
        <v>0</v>
      </c>
      <c r="I328" s="24">
        <f>SUMIFS('Inst. by Framework &amp; Suppliers'!$J$2:$J$5720,'Inst. by Framework &amp; Suppliers'!$C$2:$C$5720,'Institution by Supplier Totals'!$A$2:$A$5067,'Inst. by Framework &amp; Suppliers'!$A$2:$A$5720,'Institution by Supplier Totals'!$B328)</f>
        <v>0</v>
      </c>
      <c r="J328" s="93">
        <f>SUMIFS('Inst. by Framework &amp; Suppliers'!$K$2:$K$5720,'Inst. by Framework &amp; Suppliers'!$C$2:$C$5720,'Institution by Supplier Totals'!$A$2:$A$5067,'Inst. by Framework &amp; Suppliers'!$A$2:$A$5720,'Institution by Supplier Totals'!$B328)</f>
        <v>0</v>
      </c>
    </row>
    <row r="329" spans="1:10" x14ac:dyDescent="0.2">
      <c r="A329" s="26" t="s">
        <v>7</v>
      </c>
      <c r="B329" s="27" t="s">
        <v>136</v>
      </c>
      <c r="C329" s="506">
        <f>SUMIFS('Inst. by Framework &amp; Suppliers'!$D$2:$D$5720,'Inst. by Framework &amp; Suppliers'!$C$2:$C$5720,$A329,'Inst. by Framework &amp; Suppliers'!$A$2:$A$5720,$B329)</f>
        <v>5491.77</v>
      </c>
      <c r="D329" s="507">
        <f>SUMIFS('Inst. by Framework &amp; Suppliers'!$E$2:$E$5720,'Inst. by Framework &amp; Suppliers'!$C$2:$C$5720,$A329,'Inst. by Framework &amp; Suppliers'!$A$2:$A$5720,$B329)</f>
        <v>0</v>
      </c>
      <c r="E329" s="507">
        <f>SUMIFS('Inst. by Framework &amp; Suppliers'!F$2:F$5720,'Inst. by Framework &amp; Suppliers'!$C$2:$C$5720,'Institution by Supplier Totals'!$A$2:$A$5067,'Inst. by Framework &amp; Suppliers'!$A$2:$A$5720,'Institution by Supplier Totals'!$B329)</f>
        <v>0</v>
      </c>
      <c r="F329" s="882">
        <f>SUMIFS('Inst. by Framework &amp; Suppliers'!G$2:G$5720,'Inst. by Framework &amp; Suppliers'!$C$2:$C$5720,'Institution by Supplier Totals'!$A$2:$A$5067,'Inst. by Framework &amp; Suppliers'!$A$2:$A$5720,'Institution by Supplier Totals'!$B329)</f>
        <v>0</v>
      </c>
      <c r="G329" s="1444">
        <f>SUMIFS('Inst. by Framework &amp; Suppliers'!H$2:H$5720,'Inst. by Framework &amp; Suppliers'!$C$2:$C$5720,'Institution by Supplier Totals'!$A$2:$A$5067,'Inst. by Framework &amp; Suppliers'!$A$2:$A$5720,'Institution by Supplier Totals'!$B329)</f>
        <v>0</v>
      </c>
      <c r="H329" s="1445">
        <f>SUMIFS('Inst. by Framework &amp; Suppliers'!I$2:I$5720,'Inst. by Framework &amp; Suppliers'!$C$2:$C$5720,'Institution by Supplier Totals'!$A$2:$A$5067,'Inst. by Framework &amp; Suppliers'!$A$2:$A$5720,'Institution by Supplier Totals'!$B329)</f>
        <v>0</v>
      </c>
      <c r="I329" s="24">
        <f>SUMIFS('Inst. by Framework &amp; Suppliers'!$J$2:$J$5720,'Inst. by Framework &amp; Suppliers'!$C$2:$C$5720,'Institution by Supplier Totals'!$A$2:$A$5067,'Inst. by Framework &amp; Suppliers'!$A$2:$A$5720,'Institution by Supplier Totals'!$B329)</f>
        <v>0</v>
      </c>
      <c r="J329" s="93">
        <f>SUMIFS('Inst. by Framework &amp; Suppliers'!$K$2:$K$5720,'Inst. by Framework &amp; Suppliers'!$C$2:$C$5720,'Institution by Supplier Totals'!$A$2:$A$5067,'Inst. by Framework &amp; Suppliers'!$A$2:$A$5720,'Institution by Supplier Totals'!$B329)</f>
        <v>0</v>
      </c>
    </row>
    <row r="330" spans="1:10" x14ac:dyDescent="0.2">
      <c r="A330" s="26" t="s">
        <v>7</v>
      </c>
      <c r="B330" s="27" t="s">
        <v>148</v>
      </c>
      <c r="C330" s="506">
        <f>SUMIFS('Inst. by Framework &amp; Suppliers'!$D$2:$D$5720,'Inst. by Framework &amp; Suppliers'!$C$2:$C$5720,$A330,'Inst. by Framework &amp; Suppliers'!$A$2:$A$5720,$B330)</f>
        <v>148.04</v>
      </c>
      <c r="D330" s="507">
        <f>SUMIFS('Inst. by Framework &amp; Suppliers'!$E$2:$E$5720,'Inst. by Framework &amp; Suppliers'!$C$2:$C$5720,$A330,'Inst. by Framework &amp; Suppliers'!$A$2:$A$5720,$B330)</f>
        <v>0</v>
      </c>
      <c r="E330" s="507">
        <f>SUMIFS('Inst. by Framework &amp; Suppliers'!F$2:F$5720,'Inst. by Framework &amp; Suppliers'!$C$2:$C$5720,'Institution by Supplier Totals'!$A$2:$A$5067,'Inst. by Framework &amp; Suppliers'!$A$2:$A$5720,'Institution by Supplier Totals'!$B330)</f>
        <v>0</v>
      </c>
      <c r="F330" s="882">
        <f>SUMIFS('Inst. by Framework &amp; Suppliers'!G$2:G$5720,'Inst. by Framework &amp; Suppliers'!$C$2:$C$5720,'Institution by Supplier Totals'!$A$2:$A$5067,'Inst. by Framework &amp; Suppliers'!$A$2:$A$5720,'Institution by Supplier Totals'!$B330)</f>
        <v>0</v>
      </c>
      <c r="G330" s="1444">
        <f>SUMIFS('Inst. by Framework &amp; Suppliers'!H$2:H$5720,'Inst. by Framework &amp; Suppliers'!$C$2:$C$5720,'Institution by Supplier Totals'!$A$2:$A$5067,'Inst. by Framework &amp; Suppliers'!$A$2:$A$5720,'Institution by Supplier Totals'!$B330)</f>
        <v>0</v>
      </c>
      <c r="H330" s="1445">
        <f>SUMIFS('Inst. by Framework &amp; Suppliers'!I$2:I$5720,'Inst. by Framework &amp; Suppliers'!$C$2:$C$5720,'Institution by Supplier Totals'!$A$2:$A$5067,'Inst. by Framework &amp; Suppliers'!$A$2:$A$5720,'Institution by Supplier Totals'!$B330)</f>
        <v>0</v>
      </c>
      <c r="I330" s="24">
        <f>SUMIFS('Inst. by Framework &amp; Suppliers'!$J$2:$J$5720,'Inst. by Framework &amp; Suppliers'!$C$2:$C$5720,'Institution by Supplier Totals'!$A$2:$A$5067,'Inst. by Framework &amp; Suppliers'!$A$2:$A$5720,'Institution by Supplier Totals'!$B330)</f>
        <v>0</v>
      </c>
      <c r="J330" s="93">
        <f>SUMIFS('Inst. by Framework &amp; Suppliers'!$K$2:$K$5720,'Inst. by Framework &amp; Suppliers'!$C$2:$C$5720,'Institution by Supplier Totals'!$A$2:$A$5067,'Inst. by Framework &amp; Suppliers'!$A$2:$A$5720,'Institution by Supplier Totals'!$B330)</f>
        <v>0</v>
      </c>
    </row>
    <row r="331" spans="1:10" x14ac:dyDescent="0.2">
      <c r="A331" s="26" t="s">
        <v>7</v>
      </c>
      <c r="B331" s="27" t="s">
        <v>144</v>
      </c>
      <c r="C331" s="506">
        <f>SUMIFS('Inst. by Framework &amp; Suppliers'!$D$2:$D$5720,'Inst. by Framework &amp; Suppliers'!$C$2:$C$5720,$A331,'Inst. by Framework &amp; Suppliers'!$A$2:$A$5720,$B331)</f>
        <v>88618.449999999983</v>
      </c>
      <c r="D331" s="507">
        <f>SUMIFS('Inst. by Framework &amp; Suppliers'!$E$2:$E$5720,'Inst. by Framework &amp; Suppliers'!$C$2:$C$5720,$A331,'Inst. by Framework &amp; Suppliers'!$A$2:$A$5720,$B331)</f>
        <v>20139.740000000002</v>
      </c>
      <c r="E331" s="507">
        <f>SUMIFS('Inst. by Framework &amp; Suppliers'!F$2:F$5720,'Inst. by Framework &amp; Suppliers'!$C$2:$C$5720,'Institution by Supplier Totals'!$A$2:$A$5067,'Inst. by Framework &amp; Suppliers'!$A$2:$A$5720,'Institution by Supplier Totals'!$B331)</f>
        <v>0</v>
      </c>
      <c r="F331" s="882">
        <f>SUMIFS('Inst. by Framework &amp; Suppliers'!G$2:G$5720,'Inst. by Framework &amp; Suppliers'!$C$2:$C$5720,'Institution by Supplier Totals'!$A$2:$A$5067,'Inst. by Framework &amp; Suppliers'!$A$2:$A$5720,'Institution by Supplier Totals'!$B331)</f>
        <v>0</v>
      </c>
      <c r="G331" s="1444">
        <f>SUMIFS('Inst. by Framework &amp; Suppliers'!H$2:H$5720,'Inst. by Framework &amp; Suppliers'!$C$2:$C$5720,'Institution by Supplier Totals'!$A$2:$A$5067,'Inst. by Framework &amp; Suppliers'!$A$2:$A$5720,'Institution by Supplier Totals'!$B331)</f>
        <v>0</v>
      </c>
      <c r="H331" s="1445">
        <f>SUMIFS('Inst. by Framework &amp; Suppliers'!I$2:I$5720,'Inst. by Framework &amp; Suppliers'!$C$2:$C$5720,'Institution by Supplier Totals'!$A$2:$A$5067,'Inst. by Framework &amp; Suppliers'!$A$2:$A$5720,'Institution by Supplier Totals'!$B331)</f>
        <v>0</v>
      </c>
      <c r="I331" s="24">
        <f>SUMIFS('Inst. by Framework &amp; Suppliers'!$J$2:$J$5720,'Inst. by Framework &amp; Suppliers'!$C$2:$C$5720,'Institution by Supplier Totals'!$A$2:$A$5067,'Inst. by Framework &amp; Suppliers'!$A$2:$A$5720,'Institution by Supplier Totals'!$B331)</f>
        <v>0</v>
      </c>
      <c r="J331" s="93">
        <f>SUMIFS('Inst. by Framework &amp; Suppliers'!$K$2:$K$5720,'Inst. by Framework &amp; Suppliers'!$C$2:$C$5720,'Institution by Supplier Totals'!$A$2:$A$5067,'Inst. by Framework &amp; Suppliers'!$A$2:$A$5720,'Institution by Supplier Totals'!$B331)</f>
        <v>0</v>
      </c>
    </row>
    <row r="332" spans="1:10" x14ac:dyDescent="0.2">
      <c r="A332" s="26" t="s">
        <v>208</v>
      </c>
      <c r="B332" s="239" t="s">
        <v>192</v>
      </c>
      <c r="C332" s="506">
        <f>SUMIFS('Inst. by Framework &amp; Suppliers'!$D$2:$D$5720,'Inst. by Framework &amp; Suppliers'!$C$2:$C$5720,$A332,'Inst. by Framework &amp; Suppliers'!$A$2:$A$5720,$B332)</f>
        <v>0</v>
      </c>
      <c r="D332" s="507">
        <f>SUMIFS('Inst. by Framework &amp; Suppliers'!$E$2:$E$5720,'Inst. by Framework &amp; Suppliers'!$C$2:$C$5720,$A332,'Inst. by Framework &amp; Suppliers'!$A$2:$A$5720,$B332)</f>
        <v>0</v>
      </c>
      <c r="E332" s="507">
        <f>SUMIFS('Inst. by Framework &amp; Suppliers'!F$2:F$5720,'Inst. by Framework &amp; Suppliers'!$C$2:$C$5720,'Institution by Supplier Totals'!$A$2:$A$5067,'Inst. by Framework &amp; Suppliers'!$A$2:$A$5720,'Institution by Supplier Totals'!$B332)</f>
        <v>324.56</v>
      </c>
      <c r="F332" s="882">
        <f>SUMIFS('Inst. by Framework &amp; Suppliers'!G$2:G$5720,'Inst. by Framework &amp; Suppliers'!$C$2:$C$5720,'Institution by Supplier Totals'!$A$2:$A$5067,'Inst. by Framework &amp; Suppliers'!$A$2:$A$5720,'Institution by Supplier Totals'!$B332)</f>
        <v>0</v>
      </c>
      <c r="G332" s="1444">
        <f>SUMIFS('Inst. by Framework &amp; Suppliers'!H$2:H$5720,'Inst. by Framework &amp; Suppliers'!$C$2:$C$5720,'Institution by Supplier Totals'!$A$2:$A$5067,'Inst. by Framework &amp; Suppliers'!$A$2:$A$5720,'Institution by Supplier Totals'!$B332)</f>
        <v>0</v>
      </c>
      <c r="H332" s="1445">
        <f>SUMIFS('Inst. by Framework &amp; Suppliers'!I$2:I$5720,'Inst. by Framework &amp; Suppliers'!$C$2:$C$5720,'Institution by Supplier Totals'!$A$2:$A$5067,'Inst. by Framework &amp; Suppliers'!$A$2:$A$5720,'Institution by Supplier Totals'!$B332)</f>
        <v>0</v>
      </c>
      <c r="I332" s="24">
        <f>SUMIFS('Inst. by Framework &amp; Suppliers'!$J$2:$J$5720,'Inst. by Framework &amp; Suppliers'!$C$2:$C$5720,'Institution by Supplier Totals'!$A$2:$A$5067,'Inst. by Framework &amp; Suppliers'!$A$2:$A$5720,'Institution by Supplier Totals'!$B332)</f>
        <v>0</v>
      </c>
      <c r="J332" s="93">
        <f>SUMIFS('Inst. by Framework &amp; Suppliers'!$K$2:$K$5720,'Inst. by Framework &amp; Suppliers'!$C$2:$C$5720,'Institution by Supplier Totals'!$A$2:$A$5067,'Inst. by Framework &amp; Suppliers'!$A$2:$A$5720,'Institution by Supplier Totals'!$B332)</f>
        <v>0</v>
      </c>
    </row>
    <row r="333" spans="1:10" x14ac:dyDescent="0.2">
      <c r="A333" s="26" t="s">
        <v>208</v>
      </c>
      <c r="B333" s="27" t="s">
        <v>139</v>
      </c>
      <c r="C333" s="506">
        <f>SUMIFS('Inst. by Framework &amp; Suppliers'!$D$2:$D$5720,'Inst. by Framework &amp; Suppliers'!$C$2:$C$5720,$A333,'Inst. by Framework &amp; Suppliers'!$A$2:$A$5720,$B333)</f>
        <v>119.6</v>
      </c>
      <c r="D333" s="507">
        <f>SUMIFS('Inst. by Framework &amp; Suppliers'!$E$2:$E$5720,'Inst. by Framework &amp; Suppliers'!$C$2:$C$5720,$A333,'Inst. by Framework &amp; Suppliers'!$A$2:$A$5720,$B333)</f>
        <v>0</v>
      </c>
      <c r="E333" s="507">
        <f>SUMIFS('Inst. by Framework &amp; Suppliers'!F$2:F$5720,'Inst. by Framework &amp; Suppliers'!$C$2:$C$5720,'Institution by Supplier Totals'!$A$2:$A$5067,'Inst. by Framework &amp; Suppliers'!$A$2:$A$5720,'Institution by Supplier Totals'!$B333)</f>
        <v>0</v>
      </c>
      <c r="F333" s="882">
        <f>SUMIFS('Inst. by Framework &amp; Suppliers'!G$2:G$5720,'Inst. by Framework &amp; Suppliers'!$C$2:$C$5720,'Institution by Supplier Totals'!$A$2:$A$5067,'Inst. by Framework &amp; Suppliers'!$A$2:$A$5720,'Institution by Supplier Totals'!$B333)</f>
        <v>0</v>
      </c>
      <c r="G333" s="1444">
        <f>SUMIFS('Inst. by Framework &amp; Suppliers'!H$2:H$5720,'Inst. by Framework &amp; Suppliers'!$C$2:$C$5720,'Institution by Supplier Totals'!$A$2:$A$5067,'Inst. by Framework &amp; Suppliers'!$A$2:$A$5720,'Institution by Supplier Totals'!$B333)</f>
        <v>0</v>
      </c>
      <c r="H333" s="1445">
        <f>SUMIFS('Inst. by Framework &amp; Suppliers'!I$2:I$5720,'Inst. by Framework &amp; Suppliers'!$C$2:$C$5720,'Institution by Supplier Totals'!$A$2:$A$5067,'Inst. by Framework &amp; Suppliers'!$A$2:$A$5720,'Institution by Supplier Totals'!$B333)</f>
        <v>0</v>
      </c>
      <c r="I333" s="24">
        <f>SUMIFS('Inst. by Framework &amp; Suppliers'!$J$2:$J$5720,'Inst. by Framework &amp; Suppliers'!$C$2:$C$5720,'Institution by Supplier Totals'!$A$2:$A$5067,'Inst. by Framework &amp; Suppliers'!$A$2:$A$5720,'Institution by Supplier Totals'!$B333)</f>
        <v>0</v>
      </c>
      <c r="J333" s="93">
        <f>SUMIFS('Inst. by Framework &amp; Suppliers'!$K$2:$K$5720,'Inst. by Framework &amp; Suppliers'!$C$2:$C$5720,'Institution by Supplier Totals'!$A$2:$A$5067,'Inst. by Framework &amp; Suppliers'!$A$2:$A$5720,'Institution by Supplier Totals'!$B333)</f>
        <v>0</v>
      </c>
    </row>
    <row r="334" spans="1:10" x14ac:dyDescent="0.2">
      <c r="A334" s="26" t="s">
        <v>208</v>
      </c>
      <c r="B334" s="27" t="s">
        <v>176</v>
      </c>
      <c r="C334" s="506">
        <f>SUMIFS('Inst. by Framework &amp; Suppliers'!$D$2:$D$5720,'Inst. by Framework &amp; Suppliers'!$C$2:$C$5720,$A334,'Inst. by Framework &amp; Suppliers'!$A$2:$A$5720,$B334)</f>
        <v>5604.68</v>
      </c>
      <c r="D334" s="507">
        <f>SUMIFS('Inst. by Framework &amp; Suppliers'!$E$2:$E$5720,'Inst. by Framework &amp; Suppliers'!$C$2:$C$5720,$A334,'Inst. by Framework &amp; Suppliers'!$A$2:$A$5720,$B334)</f>
        <v>16148.240000000002</v>
      </c>
      <c r="E334" s="507">
        <f>SUMIFS('Inst. by Framework &amp; Suppliers'!F$2:F$5720,'Inst. by Framework &amp; Suppliers'!$C$2:$C$5720,'Institution by Supplier Totals'!$A$2:$A$5067,'Inst. by Framework &amp; Suppliers'!$A$2:$A$5720,'Institution by Supplier Totals'!$B334)</f>
        <v>0</v>
      </c>
      <c r="F334" s="882">
        <f>SUMIFS('Inst. by Framework &amp; Suppliers'!G$2:G$5720,'Inst. by Framework &amp; Suppliers'!$C$2:$C$5720,'Institution by Supplier Totals'!$A$2:$A$5067,'Inst. by Framework &amp; Suppliers'!$A$2:$A$5720,'Institution by Supplier Totals'!$B334)</f>
        <v>669.66000000000008</v>
      </c>
      <c r="G334" s="1444">
        <f>SUMIFS('Inst. by Framework &amp; Suppliers'!H$2:H$5720,'Inst. by Framework &amp; Suppliers'!$C$2:$C$5720,'Institution by Supplier Totals'!$A$2:$A$5067,'Inst. by Framework &amp; Suppliers'!$A$2:$A$5720,'Institution by Supplier Totals'!$B334)</f>
        <v>148.12</v>
      </c>
      <c r="H334" s="1445">
        <f>SUMIFS('Inst. by Framework &amp; Suppliers'!I$2:I$5720,'Inst. by Framework &amp; Suppliers'!$C$2:$C$5720,'Institution by Supplier Totals'!$A$2:$A$5067,'Inst. by Framework &amp; Suppliers'!$A$2:$A$5720,'Institution by Supplier Totals'!$B334)</f>
        <v>0</v>
      </c>
      <c r="I334" s="24">
        <f>SUMIFS('Inst. by Framework &amp; Suppliers'!$J$2:$J$5720,'Inst. by Framework &amp; Suppliers'!$C$2:$C$5720,'Institution by Supplier Totals'!$A$2:$A$5067,'Inst. by Framework &amp; Suppliers'!$A$2:$A$5720,'Institution by Supplier Totals'!$B334)</f>
        <v>0</v>
      </c>
      <c r="J334" s="93">
        <f>SUMIFS('Inst. by Framework &amp; Suppliers'!$K$2:$K$5720,'Inst. by Framework &amp; Suppliers'!$C$2:$C$5720,'Institution by Supplier Totals'!$A$2:$A$5067,'Inst. by Framework &amp; Suppliers'!$A$2:$A$5720,'Institution by Supplier Totals'!$B334)</f>
        <v>0</v>
      </c>
    </row>
    <row r="335" spans="1:10" x14ac:dyDescent="0.2">
      <c r="A335" s="26" t="s">
        <v>208</v>
      </c>
      <c r="B335" s="27" t="s">
        <v>142</v>
      </c>
      <c r="C335" s="506">
        <f>SUMIFS('Inst. by Framework &amp; Suppliers'!$D$2:$D$5720,'Inst. by Framework &amp; Suppliers'!$C$2:$C$5720,$A335,'Inst. by Framework &amp; Suppliers'!$A$2:$A$5720,$B335)</f>
        <v>0</v>
      </c>
      <c r="D335" s="507">
        <f>SUMIFS('Inst. by Framework &amp; Suppliers'!$E$2:$E$5720,'Inst. by Framework &amp; Suppliers'!$C$2:$C$5720,$A335,'Inst. by Framework &amp; Suppliers'!$A$2:$A$5720,$B335)</f>
        <v>0</v>
      </c>
      <c r="E335" s="507">
        <f>SUMIFS('Inst. by Framework &amp; Suppliers'!F$2:F$5720,'Inst. by Framework &amp; Suppliers'!$C$2:$C$5720,'Institution by Supplier Totals'!$A$2:$A$5067,'Inst. by Framework &amp; Suppliers'!$A$2:$A$5720,'Institution by Supplier Totals'!$B335)</f>
        <v>0</v>
      </c>
      <c r="F335" s="882">
        <f>SUMIFS('Inst. by Framework &amp; Suppliers'!G$2:G$5720,'Inst. by Framework &amp; Suppliers'!$C$2:$C$5720,'Institution by Supplier Totals'!$A$2:$A$5067,'Inst. by Framework &amp; Suppliers'!$A$2:$A$5720,'Institution by Supplier Totals'!$B335)</f>
        <v>0</v>
      </c>
      <c r="G335" s="1444">
        <f>SUMIFS('Inst. by Framework &amp; Suppliers'!H$2:H$5720,'Inst. by Framework &amp; Suppliers'!$C$2:$C$5720,'Institution by Supplier Totals'!$A$2:$A$5067,'Inst. by Framework &amp; Suppliers'!$A$2:$A$5720,'Institution by Supplier Totals'!$B335)</f>
        <v>0</v>
      </c>
      <c r="H335" s="1445">
        <f>SUMIFS('Inst. by Framework &amp; Suppliers'!I$2:I$5720,'Inst. by Framework &amp; Suppliers'!$C$2:$C$5720,'Institution by Supplier Totals'!$A$2:$A$5067,'Inst. by Framework &amp; Suppliers'!$A$2:$A$5720,'Institution by Supplier Totals'!$B335)</f>
        <v>0</v>
      </c>
      <c r="I335" s="24">
        <f>SUMIFS('Inst. by Framework &amp; Suppliers'!$J$2:$J$5720,'Inst. by Framework &amp; Suppliers'!$C$2:$C$5720,'Institution by Supplier Totals'!$A$2:$A$5067,'Inst. by Framework &amp; Suppliers'!$A$2:$A$5720,'Institution by Supplier Totals'!$B335)</f>
        <v>60.46</v>
      </c>
      <c r="J335" s="93">
        <f>SUMIFS('Inst. by Framework &amp; Suppliers'!$K$2:$K$5720,'Inst. by Framework &amp; Suppliers'!$C$2:$C$5720,'Institution by Supplier Totals'!$A$2:$A$5067,'Inst. by Framework &amp; Suppliers'!$A$2:$A$5720,'Institution by Supplier Totals'!$B335)</f>
        <v>60.46</v>
      </c>
    </row>
    <row r="336" spans="1:10" x14ac:dyDescent="0.2">
      <c r="A336" s="26" t="s">
        <v>208</v>
      </c>
      <c r="B336" s="27" t="s">
        <v>143</v>
      </c>
      <c r="C336" s="506">
        <f>SUMIFS('Inst. by Framework &amp; Suppliers'!$D$2:$D$5720,'Inst. by Framework &amp; Suppliers'!$C$2:$C$5720,$A336,'Inst. by Framework &amp; Suppliers'!$A$2:$A$5720,$B336)</f>
        <v>0</v>
      </c>
      <c r="D336" s="507">
        <f>SUMIFS('Inst. by Framework &amp; Suppliers'!$E$2:$E$5720,'Inst. by Framework &amp; Suppliers'!$C$2:$C$5720,$A336,'Inst. by Framework &amp; Suppliers'!$A$2:$A$5720,$B336)</f>
        <v>0</v>
      </c>
      <c r="E336" s="507">
        <f>SUMIFS('Inst. by Framework &amp; Suppliers'!F$2:F$5720,'Inst. by Framework &amp; Suppliers'!$C$2:$C$5720,'Institution by Supplier Totals'!$A$2:$A$5067,'Inst. by Framework &amp; Suppliers'!$A$2:$A$5720,'Institution by Supplier Totals'!$B336)</f>
        <v>0</v>
      </c>
      <c r="F336" s="882">
        <f>SUMIFS('Inst. by Framework &amp; Suppliers'!G$2:G$5720,'Inst. by Framework &amp; Suppliers'!$C$2:$C$5720,'Institution by Supplier Totals'!$A$2:$A$5067,'Inst. by Framework &amp; Suppliers'!$A$2:$A$5720,'Institution by Supplier Totals'!$B336)</f>
        <v>53.64</v>
      </c>
      <c r="G336" s="1444">
        <f>SUMIFS('Inst. by Framework &amp; Suppliers'!H$2:H$5720,'Inst. by Framework &amp; Suppliers'!$C$2:$C$5720,'Institution by Supplier Totals'!$A$2:$A$5067,'Inst. by Framework &amp; Suppliers'!$A$2:$A$5720,'Institution by Supplier Totals'!$B336)</f>
        <v>0</v>
      </c>
      <c r="H336" s="1445">
        <f>SUMIFS('Inst. by Framework &amp; Suppliers'!I$2:I$5720,'Inst. by Framework &amp; Suppliers'!$C$2:$C$5720,'Institution by Supplier Totals'!$A$2:$A$5067,'Inst. by Framework &amp; Suppliers'!$A$2:$A$5720,'Institution by Supplier Totals'!$B336)</f>
        <v>0</v>
      </c>
      <c r="I336" s="24">
        <f>SUMIFS('Inst. by Framework &amp; Suppliers'!$J$2:$J$5720,'Inst. by Framework &amp; Suppliers'!$C$2:$C$5720,'Institution by Supplier Totals'!$A$2:$A$5067,'Inst. by Framework &amp; Suppliers'!$A$2:$A$5720,'Institution by Supplier Totals'!$B336)</f>
        <v>0</v>
      </c>
      <c r="J336" s="93">
        <f>SUMIFS('Inst. by Framework &amp; Suppliers'!$K$2:$K$5720,'Inst. by Framework &amp; Suppliers'!$C$2:$C$5720,'Institution by Supplier Totals'!$A$2:$A$5067,'Inst. by Framework &amp; Suppliers'!$A$2:$A$5720,'Institution by Supplier Totals'!$B336)</f>
        <v>0</v>
      </c>
    </row>
    <row r="337" spans="1:10" x14ac:dyDescent="0.2">
      <c r="A337" s="26" t="s">
        <v>208</v>
      </c>
      <c r="B337" s="239" t="s">
        <v>144</v>
      </c>
      <c r="C337" s="506">
        <f>SUMIFS('Inst. by Framework &amp; Suppliers'!$D$2:$D$5720,'Inst. by Framework &amp; Suppliers'!$C$2:$C$5720,$A337,'Inst. by Framework &amp; Suppliers'!$A$2:$A$5720,$B337)</f>
        <v>0</v>
      </c>
      <c r="D337" s="507">
        <f>SUMIFS('Inst. by Framework &amp; Suppliers'!$E$2:$E$5720,'Inst. by Framework &amp; Suppliers'!$C$2:$C$5720,$A337,'Inst. by Framework &amp; Suppliers'!$A$2:$A$5720,$B337)</f>
        <v>0</v>
      </c>
      <c r="E337" s="507">
        <f>SUMIFS('Inst. by Framework &amp; Suppliers'!F$2:F$5720,'Inst. by Framework &amp; Suppliers'!$C$2:$C$5720,'Institution by Supplier Totals'!$A$2:$A$5067,'Inst. by Framework &amp; Suppliers'!$A$2:$A$5720,'Institution by Supplier Totals'!$B337)</f>
        <v>0</v>
      </c>
      <c r="F337" s="882">
        <f>SUMIFS('Inst. by Framework &amp; Suppliers'!G$2:G$5720,'Inst. by Framework &amp; Suppliers'!$C$2:$C$5720,'Institution by Supplier Totals'!$A$2:$A$5067,'Inst. by Framework &amp; Suppliers'!$A$2:$A$5720,'Institution by Supplier Totals'!$B337)</f>
        <v>0</v>
      </c>
      <c r="G337" s="1444">
        <f>SUMIFS('Inst. by Framework &amp; Suppliers'!H$2:H$5720,'Inst. by Framework &amp; Suppliers'!$C$2:$C$5720,'Institution by Supplier Totals'!$A$2:$A$5067,'Inst. by Framework &amp; Suppliers'!$A$2:$A$5720,'Institution by Supplier Totals'!$B337)</f>
        <v>292.92</v>
      </c>
      <c r="H337" s="1445">
        <f>SUMIFS('Inst. by Framework &amp; Suppliers'!I$2:I$5720,'Inst. by Framework &amp; Suppliers'!$C$2:$C$5720,'Institution by Supplier Totals'!$A$2:$A$5067,'Inst. by Framework &amp; Suppliers'!$A$2:$A$5720,'Institution by Supplier Totals'!$B337)</f>
        <v>0</v>
      </c>
      <c r="I337" s="24">
        <f>SUMIFS('Inst. by Framework &amp; Suppliers'!$J$2:$J$5720,'Inst. by Framework &amp; Suppliers'!$C$2:$C$5720,'Institution by Supplier Totals'!$A$2:$A$5067,'Inst. by Framework &amp; Suppliers'!$A$2:$A$5720,'Institution by Supplier Totals'!$B337)</f>
        <v>0</v>
      </c>
      <c r="J337" s="93">
        <f>SUMIFS('Inst. by Framework &amp; Suppliers'!$K$2:$K$5720,'Inst. by Framework &amp; Suppliers'!$C$2:$C$5720,'Institution by Supplier Totals'!$A$2:$A$5067,'Inst. by Framework &amp; Suppliers'!$A$2:$A$5720,'Institution by Supplier Totals'!$B337)</f>
        <v>0</v>
      </c>
    </row>
    <row r="338" spans="1:10" x14ac:dyDescent="0.2">
      <c r="A338" s="26" t="s">
        <v>208</v>
      </c>
      <c r="B338" s="239" t="s">
        <v>170</v>
      </c>
      <c r="C338" s="506">
        <f>SUMIFS('Inst. by Framework &amp; Suppliers'!$D$2:$D$5720,'Inst. by Framework &amp; Suppliers'!$C$2:$C$5720,$A338,'Inst. by Framework &amp; Suppliers'!$A$2:$A$5720,$B338)</f>
        <v>0</v>
      </c>
      <c r="D338" s="507">
        <f>SUMIFS('Inst. by Framework &amp; Suppliers'!$E$2:$E$5720,'Inst. by Framework &amp; Suppliers'!$C$2:$C$5720,$A338,'Inst. by Framework &amp; Suppliers'!$A$2:$A$5720,$B338)</f>
        <v>0</v>
      </c>
      <c r="E338" s="507">
        <f>SUMIFS('Inst. by Framework &amp; Suppliers'!F$2:F$5720,'Inst. by Framework &amp; Suppliers'!$C$2:$C$5720,'Institution by Supplier Totals'!$A$2:$A$5067,'Inst. by Framework &amp; Suppliers'!$A$2:$A$5720,'Institution by Supplier Totals'!$B338)</f>
        <v>1282.74</v>
      </c>
      <c r="F338" s="882">
        <f>SUMIFS('Inst. by Framework &amp; Suppliers'!G$2:G$5720,'Inst. by Framework &amp; Suppliers'!$C$2:$C$5720,'Institution by Supplier Totals'!$A$2:$A$5067,'Inst. by Framework &amp; Suppliers'!$A$2:$A$5720,'Institution by Supplier Totals'!$B338)</f>
        <v>0</v>
      </c>
      <c r="G338" s="1444">
        <f>SUMIFS('Inst. by Framework &amp; Suppliers'!H$2:H$5720,'Inst. by Framework &amp; Suppliers'!$C$2:$C$5720,'Institution by Supplier Totals'!$A$2:$A$5067,'Inst. by Framework &amp; Suppliers'!$A$2:$A$5720,'Institution by Supplier Totals'!$B338)</f>
        <v>0</v>
      </c>
      <c r="H338" s="1445">
        <f>SUMIFS('Inst. by Framework &amp; Suppliers'!I$2:I$5720,'Inst. by Framework &amp; Suppliers'!$C$2:$C$5720,'Institution by Supplier Totals'!$A$2:$A$5067,'Inst. by Framework &amp; Suppliers'!$A$2:$A$5720,'Institution by Supplier Totals'!$B338)</f>
        <v>0</v>
      </c>
      <c r="I338" s="24">
        <f>SUMIFS('Inst. by Framework &amp; Suppliers'!$J$2:$J$5720,'Inst. by Framework &amp; Suppliers'!$C$2:$C$5720,'Institution by Supplier Totals'!$A$2:$A$5067,'Inst. by Framework &amp; Suppliers'!$A$2:$A$5720,'Institution by Supplier Totals'!$B338)</f>
        <v>0</v>
      </c>
      <c r="J338" s="93">
        <f>SUMIFS('Inst. by Framework &amp; Suppliers'!$K$2:$K$5720,'Inst. by Framework &amp; Suppliers'!$C$2:$C$5720,'Institution by Supplier Totals'!$A$2:$A$5067,'Inst. by Framework &amp; Suppliers'!$A$2:$A$5720,'Institution by Supplier Totals'!$B338)</f>
        <v>0</v>
      </c>
    </row>
    <row r="339" spans="1:10" x14ac:dyDescent="0.2">
      <c r="A339" s="26" t="s">
        <v>208</v>
      </c>
      <c r="B339" s="27" t="s">
        <v>147</v>
      </c>
      <c r="C339" s="506">
        <f>SUMIFS('Inst. by Framework &amp; Suppliers'!$D$2:$D$5720,'Inst. by Framework &amp; Suppliers'!$C$2:$C$5720,$A339,'Inst. by Framework &amp; Suppliers'!$A$2:$A$5720,$B339)</f>
        <v>921.7</v>
      </c>
      <c r="D339" s="507">
        <f>SUMIFS('Inst. by Framework &amp; Suppliers'!$E$2:$E$5720,'Inst. by Framework &amp; Suppliers'!$C$2:$C$5720,$A339,'Inst. by Framework &amp; Suppliers'!$A$2:$A$5720,$B339)</f>
        <v>0</v>
      </c>
      <c r="E339" s="507">
        <f>SUMIFS('Inst. by Framework &amp; Suppliers'!F$2:F$5720,'Inst. by Framework &amp; Suppliers'!$C$2:$C$5720,'Institution by Supplier Totals'!$A$2:$A$5067,'Inst. by Framework &amp; Suppliers'!$A$2:$A$5720,'Institution by Supplier Totals'!$B339)</f>
        <v>0</v>
      </c>
      <c r="F339" s="882">
        <f>SUMIFS('Inst. by Framework &amp; Suppliers'!G$2:G$5720,'Inst. by Framework &amp; Suppliers'!$C$2:$C$5720,'Institution by Supplier Totals'!$A$2:$A$5067,'Inst. by Framework &amp; Suppliers'!$A$2:$A$5720,'Institution by Supplier Totals'!$B339)</f>
        <v>0</v>
      </c>
      <c r="G339" s="1444">
        <f>SUMIFS('Inst. by Framework &amp; Suppliers'!H$2:H$5720,'Inst. by Framework &amp; Suppliers'!$C$2:$C$5720,'Institution by Supplier Totals'!$A$2:$A$5067,'Inst. by Framework &amp; Suppliers'!$A$2:$A$5720,'Institution by Supplier Totals'!$B339)</f>
        <v>0</v>
      </c>
      <c r="H339" s="1445">
        <f>SUMIFS('Inst. by Framework &amp; Suppliers'!I$2:I$5720,'Inst. by Framework &amp; Suppliers'!$C$2:$C$5720,'Institution by Supplier Totals'!$A$2:$A$5067,'Inst. by Framework &amp; Suppliers'!$A$2:$A$5720,'Institution by Supplier Totals'!$B339)</f>
        <v>0</v>
      </c>
      <c r="I339" s="24">
        <f>SUMIFS('Inst. by Framework &amp; Suppliers'!$J$2:$J$5720,'Inst. by Framework &amp; Suppliers'!$C$2:$C$5720,'Institution by Supplier Totals'!$A$2:$A$5067,'Inst. by Framework &amp; Suppliers'!$A$2:$A$5720,'Institution by Supplier Totals'!$B339)</f>
        <v>0</v>
      </c>
      <c r="J339" s="93">
        <f>SUMIFS('Inst. by Framework &amp; Suppliers'!$K$2:$K$5720,'Inst. by Framework &amp; Suppliers'!$C$2:$C$5720,'Institution by Supplier Totals'!$A$2:$A$5067,'Inst. by Framework &amp; Suppliers'!$A$2:$A$5720,'Institution by Supplier Totals'!$B339)</f>
        <v>0</v>
      </c>
    </row>
    <row r="340" spans="1:10" x14ac:dyDescent="0.2">
      <c r="A340" s="26" t="s">
        <v>80</v>
      </c>
      <c r="B340" s="27" t="s">
        <v>137</v>
      </c>
      <c r="C340" s="506">
        <f>SUMIFS('Inst. by Framework &amp; Suppliers'!$D$2:$D$5720,'Inst. by Framework &amp; Suppliers'!$C$2:$C$5720,$A340,'Inst. by Framework &amp; Suppliers'!$A$2:$A$5720,$B340)</f>
        <v>0</v>
      </c>
      <c r="D340" s="507">
        <f>SUMIFS('Inst. by Framework &amp; Suppliers'!$E$2:$E$5720,'Inst. by Framework &amp; Suppliers'!$C$2:$C$5720,$A340,'Inst. by Framework &amp; Suppliers'!$A$2:$A$5720,$B340)</f>
        <v>0</v>
      </c>
      <c r="E340" s="507">
        <f>SUMIFS('Inst. by Framework &amp; Suppliers'!F$2:F$5720,'Inst. by Framework &amp; Suppliers'!$C$2:$C$5720,'Institution by Supplier Totals'!$A$2:$A$5067,'Inst. by Framework &amp; Suppliers'!$A$2:$A$5720,'Institution by Supplier Totals'!$B340)</f>
        <v>0</v>
      </c>
      <c r="F340" s="882">
        <f>SUMIFS('Inst. by Framework &amp; Suppliers'!G$2:G$5720,'Inst. by Framework &amp; Suppliers'!$C$2:$C$5720,'Institution by Supplier Totals'!$A$2:$A$5067,'Inst. by Framework &amp; Suppliers'!$A$2:$A$5720,'Institution by Supplier Totals'!$B340)</f>
        <v>0</v>
      </c>
      <c r="G340" s="1444">
        <f>SUMIFS('Inst. by Framework &amp; Suppliers'!H$2:H$5720,'Inst. by Framework &amp; Suppliers'!$C$2:$C$5720,'Institution by Supplier Totals'!$A$2:$A$5067,'Inst. by Framework &amp; Suppliers'!$A$2:$A$5720,'Institution by Supplier Totals'!$B340)</f>
        <v>404</v>
      </c>
      <c r="H340" s="1445">
        <f>SUMIFS('Inst. by Framework &amp; Suppliers'!I$2:I$5720,'Inst. by Framework &amp; Suppliers'!$C$2:$C$5720,'Institution by Supplier Totals'!$A$2:$A$5067,'Inst. by Framework &amp; Suppliers'!$A$2:$A$5720,'Institution by Supplier Totals'!$B340)</f>
        <v>0</v>
      </c>
      <c r="I340" s="24">
        <f>SUMIFS('Inst. by Framework &amp; Suppliers'!$J$2:$J$5720,'Inst. by Framework &amp; Suppliers'!$C$2:$C$5720,'Institution by Supplier Totals'!$A$2:$A$5067,'Inst. by Framework &amp; Suppliers'!$A$2:$A$5720,'Institution by Supplier Totals'!$B340)</f>
        <v>0</v>
      </c>
      <c r="J340" s="93">
        <f>SUMIFS('Inst. by Framework &amp; Suppliers'!$K$2:$K$5720,'Inst. by Framework &amp; Suppliers'!$C$2:$C$5720,'Institution by Supplier Totals'!$A$2:$A$5067,'Inst. by Framework &amp; Suppliers'!$A$2:$A$5720,'Institution by Supplier Totals'!$B340)</f>
        <v>0</v>
      </c>
    </row>
    <row r="341" spans="1:10" x14ac:dyDescent="0.2">
      <c r="A341" s="26" t="s">
        <v>80</v>
      </c>
      <c r="B341" s="27" t="s">
        <v>139</v>
      </c>
      <c r="C341" s="506">
        <f>SUMIFS('Inst. by Framework &amp; Suppliers'!$D$2:$D$5720,'Inst. by Framework &amp; Suppliers'!$C$2:$C$5720,$A341,'Inst. by Framework &amp; Suppliers'!$A$2:$A$5720,$B341)</f>
        <v>0</v>
      </c>
      <c r="D341" s="507">
        <f>SUMIFS('Inst. by Framework &amp; Suppliers'!$E$2:$E$5720,'Inst. by Framework &amp; Suppliers'!$C$2:$C$5720,$A341,'Inst. by Framework &amp; Suppliers'!$A$2:$A$5720,$B341)</f>
        <v>0</v>
      </c>
      <c r="E341" s="507">
        <f>SUMIFS('Inst. by Framework &amp; Suppliers'!F$2:F$5720,'Inst. by Framework &amp; Suppliers'!$C$2:$C$5720,'Institution by Supplier Totals'!$A$2:$A$5067,'Inst. by Framework &amp; Suppliers'!$A$2:$A$5720,'Institution by Supplier Totals'!$B341)</f>
        <v>315.64999999999998</v>
      </c>
      <c r="F341" s="882">
        <f>SUMIFS('Inst. by Framework &amp; Suppliers'!G$2:G$5720,'Inst. by Framework &amp; Suppliers'!$C$2:$C$5720,'Institution by Supplier Totals'!$A$2:$A$5067,'Inst. by Framework &amp; Suppliers'!$A$2:$A$5720,'Institution by Supplier Totals'!$B341)</f>
        <v>0</v>
      </c>
      <c r="G341" s="1444">
        <f>SUMIFS('Inst. by Framework &amp; Suppliers'!H$2:H$5720,'Inst. by Framework &amp; Suppliers'!$C$2:$C$5720,'Institution by Supplier Totals'!$A$2:$A$5067,'Inst. by Framework &amp; Suppliers'!$A$2:$A$5720,'Institution by Supplier Totals'!$B341)</f>
        <v>0</v>
      </c>
      <c r="H341" s="1445">
        <f>SUMIFS('Inst. by Framework &amp; Suppliers'!I$2:I$5720,'Inst. by Framework &amp; Suppliers'!$C$2:$C$5720,'Institution by Supplier Totals'!$A$2:$A$5067,'Inst. by Framework &amp; Suppliers'!$A$2:$A$5720,'Institution by Supplier Totals'!$B341)</f>
        <v>0</v>
      </c>
      <c r="I341" s="24">
        <f>SUMIFS('Inst. by Framework &amp; Suppliers'!$J$2:$J$5720,'Inst. by Framework &amp; Suppliers'!$C$2:$C$5720,'Institution by Supplier Totals'!$A$2:$A$5067,'Inst. by Framework &amp; Suppliers'!$A$2:$A$5720,'Institution by Supplier Totals'!$B341)</f>
        <v>0</v>
      </c>
      <c r="J341" s="93">
        <f>SUMIFS('Inst. by Framework &amp; Suppliers'!$K$2:$K$5720,'Inst. by Framework &amp; Suppliers'!$C$2:$C$5720,'Institution by Supplier Totals'!$A$2:$A$5067,'Inst. by Framework &amp; Suppliers'!$A$2:$A$5720,'Institution by Supplier Totals'!$B341)</f>
        <v>0</v>
      </c>
    </row>
    <row r="342" spans="1:10" x14ac:dyDescent="0.2">
      <c r="A342" s="161" t="s">
        <v>80</v>
      </c>
      <c r="B342" s="162" t="s">
        <v>141</v>
      </c>
      <c r="C342" s="506">
        <f>SUMIFS('Inst. by Framework &amp; Suppliers'!$D$2:$D$5720,'Inst. by Framework &amp; Suppliers'!$C$2:$C$5720,$A342,'Inst. by Framework &amp; Suppliers'!$A$2:$A$5720,$B342)</f>
        <v>0</v>
      </c>
      <c r="D342" s="507">
        <f>SUMIFS('Inst. by Framework &amp; Suppliers'!$E$2:$E$5720,'Inst. by Framework &amp; Suppliers'!$C$2:$C$5720,$A342,'Inst. by Framework &amp; Suppliers'!$A$2:$A$5720,$B342)</f>
        <v>6345</v>
      </c>
      <c r="E342" s="507">
        <f>SUMIFS('Inst. by Framework &amp; Suppliers'!F$2:F$5720,'Inst. by Framework &amp; Suppliers'!$C$2:$C$5720,'Institution by Supplier Totals'!$A$2:$A$5067,'Inst. by Framework &amp; Suppliers'!$A$2:$A$5720,'Institution by Supplier Totals'!$B342)</f>
        <v>0</v>
      </c>
      <c r="F342" s="882">
        <f>SUMIFS('Inst. by Framework &amp; Suppliers'!G$2:G$5720,'Inst. by Framework &amp; Suppliers'!$C$2:$C$5720,'Institution by Supplier Totals'!$A$2:$A$5067,'Inst. by Framework &amp; Suppliers'!$A$2:$A$5720,'Institution by Supplier Totals'!$B342)</f>
        <v>0</v>
      </c>
      <c r="G342" s="1444">
        <f>SUMIFS('Inst. by Framework &amp; Suppliers'!H$2:H$5720,'Inst. by Framework &amp; Suppliers'!$C$2:$C$5720,'Institution by Supplier Totals'!$A$2:$A$5067,'Inst. by Framework &amp; Suppliers'!$A$2:$A$5720,'Institution by Supplier Totals'!$B342)</f>
        <v>0</v>
      </c>
      <c r="H342" s="1445">
        <f>SUMIFS('Inst. by Framework &amp; Suppliers'!I$2:I$5720,'Inst. by Framework &amp; Suppliers'!$C$2:$C$5720,'Institution by Supplier Totals'!$A$2:$A$5067,'Inst. by Framework &amp; Suppliers'!$A$2:$A$5720,'Institution by Supplier Totals'!$B342)</f>
        <v>0</v>
      </c>
      <c r="I342" s="24">
        <f>SUMIFS('Inst. by Framework &amp; Suppliers'!$J$2:$J$5720,'Inst. by Framework &amp; Suppliers'!$C$2:$C$5720,'Institution by Supplier Totals'!$A$2:$A$5067,'Inst. by Framework &amp; Suppliers'!$A$2:$A$5720,'Institution by Supplier Totals'!$B342)</f>
        <v>0</v>
      </c>
      <c r="J342" s="93">
        <f>SUMIFS('Inst. by Framework &amp; Suppliers'!$K$2:$K$5720,'Inst. by Framework &amp; Suppliers'!$C$2:$C$5720,'Institution by Supplier Totals'!$A$2:$A$5067,'Inst. by Framework &amp; Suppliers'!$A$2:$A$5720,'Institution by Supplier Totals'!$B342)</f>
        <v>0</v>
      </c>
    </row>
    <row r="343" spans="1:10" x14ac:dyDescent="0.2">
      <c r="A343" s="26" t="s">
        <v>80</v>
      </c>
      <c r="B343" s="27" t="s">
        <v>144</v>
      </c>
      <c r="C343" s="506">
        <f>SUMIFS('Inst. by Framework &amp; Suppliers'!$D$2:$D$5720,'Inst. by Framework &amp; Suppliers'!$C$2:$C$5720,$A343,'Inst. by Framework &amp; Suppliers'!$A$2:$A$5720,$B343)</f>
        <v>0</v>
      </c>
      <c r="D343" s="507">
        <f>SUMIFS('Inst. by Framework &amp; Suppliers'!$E$2:$E$5720,'Inst. by Framework &amp; Suppliers'!$C$2:$C$5720,$A343,'Inst. by Framework &amp; Suppliers'!$A$2:$A$5720,$B343)</f>
        <v>0</v>
      </c>
      <c r="E343" s="507">
        <f>SUMIFS('Inst. by Framework &amp; Suppliers'!F$2:F$5720,'Inst. by Framework &amp; Suppliers'!$C$2:$C$5720,'Institution by Supplier Totals'!$A$2:$A$5067,'Inst. by Framework &amp; Suppliers'!$A$2:$A$5720,'Institution by Supplier Totals'!$B343)</f>
        <v>6171</v>
      </c>
      <c r="F343" s="882">
        <f>SUMIFS('Inst. by Framework &amp; Suppliers'!G$2:G$5720,'Inst. by Framework &amp; Suppliers'!$C$2:$C$5720,'Institution by Supplier Totals'!$A$2:$A$5067,'Inst. by Framework &amp; Suppliers'!$A$2:$A$5720,'Institution by Supplier Totals'!$B343)</f>
        <v>0</v>
      </c>
      <c r="G343" s="1444">
        <f>SUMIFS('Inst. by Framework &amp; Suppliers'!H$2:H$5720,'Inst. by Framework &amp; Suppliers'!$C$2:$C$5720,'Institution by Supplier Totals'!$A$2:$A$5067,'Inst. by Framework &amp; Suppliers'!$A$2:$A$5720,'Institution by Supplier Totals'!$B343)</f>
        <v>0</v>
      </c>
      <c r="H343" s="1445">
        <f>SUMIFS('Inst. by Framework &amp; Suppliers'!I$2:I$5720,'Inst. by Framework &amp; Suppliers'!$C$2:$C$5720,'Institution by Supplier Totals'!$A$2:$A$5067,'Inst. by Framework &amp; Suppliers'!$A$2:$A$5720,'Institution by Supplier Totals'!$B343)</f>
        <v>0</v>
      </c>
      <c r="I343" s="24">
        <f>SUMIFS('Inst. by Framework &amp; Suppliers'!$J$2:$J$5720,'Inst. by Framework &amp; Suppliers'!$C$2:$C$5720,'Institution by Supplier Totals'!$A$2:$A$5067,'Inst. by Framework &amp; Suppliers'!$A$2:$A$5720,'Institution by Supplier Totals'!$B343)</f>
        <v>0</v>
      </c>
      <c r="J343" s="93">
        <f>SUMIFS('Inst. by Framework &amp; Suppliers'!$K$2:$K$5720,'Inst. by Framework &amp; Suppliers'!$C$2:$C$5720,'Institution by Supplier Totals'!$A$2:$A$5067,'Inst. by Framework &amp; Suppliers'!$A$2:$A$5720,'Institution by Supplier Totals'!$B343)</f>
        <v>0</v>
      </c>
    </row>
    <row r="344" spans="1:10" x14ac:dyDescent="0.2">
      <c r="A344" s="289" t="s">
        <v>80</v>
      </c>
      <c r="B344" s="318" t="s">
        <v>170</v>
      </c>
      <c r="C344" s="506">
        <f>SUMIFS('Inst. by Framework &amp; Suppliers'!$D$2:$D$5720,'Inst. by Framework &amp; Suppliers'!$C$2:$C$5720,$A344,'Inst. by Framework &amp; Suppliers'!$A$2:$A$5720,$B344)</f>
        <v>0</v>
      </c>
      <c r="D344" s="507">
        <f>SUMIFS('Inst. by Framework &amp; Suppliers'!$E$2:$E$5720,'Inst. by Framework &amp; Suppliers'!$C$2:$C$5720,$A344,'Inst. by Framework &amp; Suppliers'!$A$2:$A$5720,$B344)</f>
        <v>0</v>
      </c>
      <c r="E344" s="507">
        <f>SUMIFS('Inst. by Framework &amp; Suppliers'!F$2:F$5720,'Inst. by Framework &amp; Suppliers'!$C$2:$C$5720,'Institution by Supplier Totals'!$A$2:$A$5067,'Inst. by Framework &amp; Suppliers'!$A$2:$A$5720,'Institution by Supplier Totals'!$B344)</f>
        <v>231.57999999999998</v>
      </c>
      <c r="F344" s="882">
        <f>SUMIFS('Inst. by Framework &amp; Suppliers'!G$2:G$5720,'Inst. by Framework &amp; Suppliers'!$C$2:$C$5720,'Institution by Supplier Totals'!$A$2:$A$5067,'Inst. by Framework &amp; Suppliers'!$A$2:$A$5720,'Institution by Supplier Totals'!$B344)</f>
        <v>0</v>
      </c>
      <c r="G344" s="1444">
        <f>SUMIFS('Inst. by Framework &amp; Suppliers'!H$2:H$5720,'Inst. by Framework &amp; Suppliers'!$C$2:$C$5720,'Institution by Supplier Totals'!$A$2:$A$5067,'Inst. by Framework &amp; Suppliers'!$A$2:$A$5720,'Institution by Supplier Totals'!$B344)</f>
        <v>0</v>
      </c>
      <c r="H344" s="1445">
        <f>SUMIFS('Inst. by Framework &amp; Suppliers'!I$2:I$5720,'Inst. by Framework &amp; Suppliers'!$C$2:$C$5720,'Institution by Supplier Totals'!$A$2:$A$5067,'Inst. by Framework &amp; Suppliers'!$A$2:$A$5720,'Institution by Supplier Totals'!$B344)</f>
        <v>0</v>
      </c>
      <c r="I344" s="24">
        <f>SUMIFS('Inst. by Framework &amp; Suppliers'!$J$2:$J$5720,'Inst. by Framework &amp; Suppliers'!$C$2:$C$5720,'Institution by Supplier Totals'!$A$2:$A$5067,'Inst. by Framework &amp; Suppliers'!$A$2:$A$5720,'Institution by Supplier Totals'!$B344)</f>
        <v>0</v>
      </c>
      <c r="J344" s="93">
        <f>SUMIFS('Inst. by Framework &amp; Suppliers'!$K$2:$K$5720,'Inst. by Framework &amp; Suppliers'!$C$2:$C$5720,'Institution by Supplier Totals'!$A$2:$A$5067,'Inst. by Framework &amp; Suppliers'!$A$2:$A$5720,'Institution by Supplier Totals'!$B344)</f>
        <v>0</v>
      </c>
    </row>
    <row r="345" spans="1:10" x14ac:dyDescent="0.2">
      <c r="A345" s="26" t="s">
        <v>80</v>
      </c>
      <c r="B345" s="27" t="s">
        <v>147</v>
      </c>
      <c r="C345" s="506">
        <f>SUMIFS('Inst. by Framework &amp; Suppliers'!$D$2:$D$5720,'Inst. by Framework &amp; Suppliers'!$C$2:$C$5720,$A345,'Inst. by Framework &amp; Suppliers'!$A$2:$A$5720,$B345)</f>
        <v>0</v>
      </c>
      <c r="D345" s="507">
        <f>SUMIFS('Inst. by Framework &amp; Suppliers'!$E$2:$E$5720,'Inst. by Framework &amp; Suppliers'!$C$2:$C$5720,$A345,'Inst. by Framework &amp; Suppliers'!$A$2:$A$5720,$B345)</f>
        <v>2084</v>
      </c>
      <c r="E345" s="507">
        <f>SUMIFS('Inst. by Framework &amp; Suppliers'!F$2:F$5720,'Inst. by Framework &amp; Suppliers'!$C$2:$C$5720,'Institution by Supplier Totals'!$A$2:$A$5067,'Inst. by Framework &amp; Suppliers'!$A$2:$A$5720,'Institution by Supplier Totals'!$B345)</f>
        <v>0</v>
      </c>
      <c r="F345" s="882">
        <f>SUMIFS('Inst. by Framework &amp; Suppliers'!G$2:G$5720,'Inst. by Framework &amp; Suppliers'!$C$2:$C$5720,'Institution by Supplier Totals'!$A$2:$A$5067,'Inst. by Framework &amp; Suppliers'!$A$2:$A$5720,'Institution by Supplier Totals'!$B345)</f>
        <v>0</v>
      </c>
      <c r="G345" s="1444">
        <f>SUMIFS('Inst. by Framework &amp; Suppliers'!H$2:H$5720,'Inst. by Framework &amp; Suppliers'!$C$2:$C$5720,'Institution by Supplier Totals'!$A$2:$A$5067,'Inst. by Framework &amp; Suppliers'!$A$2:$A$5720,'Institution by Supplier Totals'!$B345)</f>
        <v>0</v>
      </c>
      <c r="H345" s="1445">
        <f>SUMIFS('Inst. by Framework &amp; Suppliers'!I$2:I$5720,'Inst. by Framework &amp; Suppliers'!$C$2:$C$5720,'Institution by Supplier Totals'!$A$2:$A$5067,'Inst. by Framework &amp; Suppliers'!$A$2:$A$5720,'Institution by Supplier Totals'!$B345)</f>
        <v>0</v>
      </c>
      <c r="I345" s="24">
        <f>SUMIFS('Inst. by Framework &amp; Suppliers'!$J$2:$J$5720,'Inst. by Framework &amp; Suppliers'!$C$2:$C$5720,'Institution by Supplier Totals'!$A$2:$A$5067,'Inst. by Framework &amp; Suppliers'!$A$2:$A$5720,'Institution by Supplier Totals'!$B345)</f>
        <v>0</v>
      </c>
      <c r="J345" s="93">
        <f>SUMIFS('Inst. by Framework &amp; Suppliers'!$K$2:$K$5720,'Inst. by Framework &amp; Suppliers'!$C$2:$C$5720,'Institution by Supplier Totals'!$A$2:$A$5067,'Inst. by Framework &amp; Suppliers'!$A$2:$A$5720,'Institution by Supplier Totals'!$B345)</f>
        <v>0</v>
      </c>
    </row>
    <row r="346" spans="1:10" x14ac:dyDescent="0.2">
      <c r="A346" s="26" t="s">
        <v>270</v>
      </c>
      <c r="B346" s="27" t="s">
        <v>147</v>
      </c>
      <c r="C346" s="506">
        <f>SUMIFS('Inst. by Framework &amp; Suppliers'!$D$2:$D$5720,'Inst. by Framework &amp; Suppliers'!$C$2:$C$5720,$A346,'Inst. by Framework &amp; Suppliers'!$A$2:$A$5720,$B346)</f>
        <v>0</v>
      </c>
      <c r="D346" s="507">
        <f>SUMIFS('Inst. by Framework &amp; Suppliers'!$E$2:$E$5720,'Inst. by Framework &amp; Suppliers'!$C$2:$C$5720,$A346,'Inst. by Framework &amp; Suppliers'!$A$2:$A$5720,$B346)</f>
        <v>0</v>
      </c>
      <c r="E346" s="507">
        <f>SUMIFS('Inst. by Framework &amp; Suppliers'!F$2:F$5720,'Inst. by Framework &amp; Suppliers'!$C$2:$C$5720,'Institution by Supplier Totals'!$A$2:$A$5067,'Inst. by Framework &amp; Suppliers'!$A$2:$A$5720,'Institution by Supplier Totals'!$B346)</f>
        <v>0</v>
      </c>
      <c r="F346" s="882">
        <f>SUMIFS('Inst. by Framework &amp; Suppliers'!G$2:G$5720,'Inst. by Framework &amp; Suppliers'!$C$2:$C$5720,'Institution by Supplier Totals'!$A$2:$A$5067,'Inst. by Framework &amp; Suppliers'!$A$2:$A$5720,'Institution by Supplier Totals'!$B346)</f>
        <v>0</v>
      </c>
      <c r="G346" s="1444">
        <f>SUMIFS('Inst. by Framework &amp; Suppliers'!H$2:H$5720,'Inst. by Framework &amp; Suppliers'!$C$2:$C$5720,'Institution by Supplier Totals'!$A$2:$A$5067,'Inst. by Framework &amp; Suppliers'!$A$2:$A$5720,'Institution by Supplier Totals'!$B346)</f>
        <v>0</v>
      </c>
      <c r="H346" s="1445">
        <f>SUMIFS('Inst. by Framework &amp; Suppliers'!I$2:I$5720,'Inst. by Framework &amp; Suppliers'!$C$2:$C$5720,'Institution by Supplier Totals'!$A$2:$A$5067,'Inst. by Framework &amp; Suppliers'!$A$2:$A$5720,'Institution by Supplier Totals'!$B346)</f>
        <v>115.36</v>
      </c>
      <c r="I346" s="24">
        <f>SUMIFS('Inst. by Framework &amp; Suppliers'!$J$2:$J$5720,'Inst. by Framework &amp; Suppliers'!$C$2:$C$5720,'Institution by Supplier Totals'!$A$2:$A$5067,'Inst. by Framework &amp; Suppliers'!$A$2:$A$5720,'Institution by Supplier Totals'!$B346)</f>
        <v>0</v>
      </c>
      <c r="J346" s="93">
        <f>SUMIFS('Inst. by Framework &amp; Suppliers'!$K$2:$K$5720,'Inst. by Framework &amp; Suppliers'!$C$2:$C$5720,'Institution by Supplier Totals'!$A$2:$A$5067,'Inst. by Framework &amp; Suppliers'!$A$2:$A$5720,'Institution by Supplier Totals'!$B346)</f>
        <v>0</v>
      </c>
    </row>
    <row r="347" spans="1:10" x14ac:dyDescent="0.2">
      <c r="A347" s="906" t="s">
        <v>173</v>
      </c>
      <c r="B347" s="27" t="s">
        <v>159</v>
      </c>
      <c r="C347" s="506">
        <f>SUMIFS('Inst. by Framework &amp; Suppliers'!$D$2:$D$5720,'Inst. by Framework &amp; Suppliers'!$C$2:$C$5720,$A347,'Inst. by Framework &amp; Suppliers'!$A$2:$A$5720,$B347)</f>
        <v>3363.8500000000008</v>
      </c>
      <c r="D347" s="507">
        <f>SUMIFS('Inst. by Framework &amp; Suppliers'!$E$2:$E$5720,'Inst. by Framework &amp; Suppliers'!$C$2:$C$5720,$A347,'Inst. by Framework &amp; Suppliers'!$A$2:$A$5720,$B347)</f>
        <v>94.93</v>
      </c>
      <c r="E347" s="507">
        <f>SUMIFS('Inst. by Framework &amp; Suppliers'!F$2:F$5720,'Inst. by Framework &amp; Suppliers'!$C$2:$C$5720,'Institution by Supplier Totals'!$A$2:$A$5067,'Inst. by Framework &amp; Suppliers'!$A$2:$A$5720,'Institution by Supplier Totals'!$B347)</f>
        <v>0</v>
      </c>
      <c r="F347" s="882">
        <f>SUMIFS('Inst. by Framework &amp; Suppliers'!G$2:G$5720,'Inst. by Framework &amp; Suppliers'!$C$2:$C$5720,'Institution by Supplier Totals'!$A$2:$A$5067,'Inst. by Framework &amp; Suppliers'!$A$2:$A$5720,'Institution by Supplier Totals'!$B347)</f>
        <v>0</v>
      </c>
      <c r="G347" s="1444">
        <f>SUMIFS('Inst. by Framework &amp; Suppliers'!H$2:H$5720,'Inst. by Framework &amp; Suppliers'!$C$2:$C$5720,'Institution by Supplier Totals'!$A$2:$A$5067,'Inst. by Framework &amp; Suppliers'!$A$2:$A$5720,'Institution by Supplier Totals'!$B347)</f>
        <v>0</v>
      </c>
      <c r="H347" s="1445">
        <f>SUMIFS('Inst. by Framework &amp; Suppliers'!I$2:I$5720,'Inst. by Framework &amp; Suppliers'!$C$2:$C$5720,'Institution by Supplier Totals'!$A$2:$A$5067,'Inst. by Framework &amp; Suppliers'!$A$2:$A$5720,'Institution by Supplier Totals'!$B347)</f>
        <v>0</v>
      </c>
      <c r="I347" s="24">
        <f>SUMIFS('Inst. by Framework &amp; Suppliers'!$J$2:$J$5720,'Inst. by Framework &amp; Suppliers'!$C$2:$C$5720,'Institution by Supplier Totals'!$A$2:$A$5067,'Inst. by Framework &amp; Suppliers'!$A$2:$A$5720,'Institution by Supplier Totals'!$B347)</f>
        <v>0</v>
      </c>
      <c r="J347" s="93">
        <f>SUMIFS('Inst. by Framework &amp; Suppliers'!$K$2:$K$5720,'Inst. by Framework &amp; Suppliers'!$C$2:$C$5720,'Institution by Supplier Totals'!$A$2:$A$5067,'Inst. by Framework &amp; Suppliers'!$A$2:$A$5720,'Institution by Supplier Totals'!$B347)</f>
        <v>0</v>
      </c>
    </row>
    <row r="348" spans="1:10" x14ac:dyDescent="0.2">
      <c r="A348" s="26" t="s">
        <v>173</v>
      </c>
      <c r="B348" s="27" t="s">
        <v>136</v>
      </c>
      <c r="C348" s="506">
        <f>SUMIFS('Inst. by Framework &amp; Suppliers'!$D$2:$D$5720,'Inst. by Framework &amp; Suppliers'!$C$2:$C$5720,$A348,'Inst. by Framework &amp; Suppliers'!$A$2:$A$5720,$B348)</f>
        <v>4987.3100000000004</v>
      </c>
      <c r="D348" s="507">
        <f>SUMIFS('Inst. by Framework &amp; Suppliers'!$E$2:$E$5720,'Inst. by Framework &amp; Suppliers'!$C$2:$C$5720,$A348,'Inst. by Framework &amp; Suppliers'!$A$2:$A$5720,$B348)</f>
        <v>1142.23</v>
      </c>
      <c r="E348" s="507">
        <f>SUMIFS('Inst. by Framework &amp; Suppliers'!F$2:F$5720,'Inst. by Framework &amp; Suppliers'!$C$2:$C$5720,'Institution by Supplier Totals'!$A$2:$A$5067,'Inst. by Framework &amp; Suppliers'!$A$2:$A$5720,'Institution by Supplier Totals'!$B348)</f>
        <v>0</v>
      </c>
      <c r="F348" s="882">
        <f>SUMIFS('Inst. by Framework &amp; Suppliers'!G$2:G$5720,'Inst. by Framework &amp; Suppliers'!$C$2:$C$5720,'Institution by Supplier Totals'!$A$2:$A$5067,'Inst. by Framework &amp; Suppliers'!$A$2:$A$5720,'Institution by Supplier Totals'!$B348)</f>
        <v>0</v>
      </c>
      <c r="G348" s="1444">
        <f>SUMIFS('Inst. by Framework &amp; Suppliers'!H$2:H$5720,'Inst. by Framework &amp; Suppliers'!$C$2:$C$5720,'Institution by Supplier Totals'!$A$2:$A$5067,'Inst. by Framework &amp; Suppliers'!$A$2:$A$5720,'Institution by Supplier Totals'!$B348)</f>
        <v>0</v>
      </c>
      <c r="H348" s="1445">
        <f>SUMIFS('Inst. by Framework &amp; Suppliers'!I$2:I$5720,'Inst. by Framework &amp; Suppliers'!$C$2:$C$5720,'Institution by Supplier Totals'!$A$2:$A$5067,'Inst. by Framework &amp; Suppliers'!$A$2:$A$5720,'Institution by Supplier Totals'!$B348)</f>
        <v>0</v>
      </c>
      <c r="I348" s="24">
        <f>SUMIFS('Inst. by Framework &amp; Suppliers'!$J$2:$J$5720,'Inst. by Framework &amp; Suppliers'!$C$2:$C$5720,'Institution by Supplier Totals'!$A$2:$A$5067,'Inst. by Framework &amp; Suppliers'!$A$2:$A$5720,'Institution by Supplier Totals'!$B348)</f>
        <v>0</v>
      </c>
      <c r="J348" s="93">
        <f>SUMIFS('Inst. by Framework &amp; Suppliers'!$K$2:$K$5720,'Inst. by Framework &amp; Suppliers'!$C$2:$C$5720,'Institution by Supplier Totals'!$A$2:$A$5067,'Inst. by Framework &amp; Suppliers'!$A$2:$A$5720,'Institution by Supplier Totals'!$B348)</f>
        <v>0</v>
      </c>
    </row>
    <row r="349" spans="1:10" x14ac:dyDescent="0.2">
      <c r="A349" s="26" t="s">
        <v>173</v>
      </c>
      <c r="B349" s="27" t="s">
        <v>137</v>
      </c>
      <c r="C349" s="506">
        <f>SUMIFS('Inst. by Framework &amp; Suppliers'!$D$2:$D$5720,'Inst. by Framework &amp; Suppliers'!$C$2:$C$5720,$A349,'Inst. by Framework &amp; Suppliers'!$A$2:$A$5720,$B349)</f>
        <v>10132.560000000001</v>
      </c>
      <c r="D349" s="507">
        <f>SUMIFS('Inst. by Framework &amp; Suppliers'!$E$2:$E$5720,'Inst. by Framework &amp; Suppliers'!$C$2:$C$5720,$A349,'Inst. by Framework &amp; Suppliers'!$A$2:$A$5720,$B349)</f>
        <v>12701.54</v>
      </c>
      <c r="E349" s="507">
        <f>SUMIFS('Inst. by Framework &amp; Suppliers'!F$2:F$5720,'Inst. by Framework &amp; Suppliers'!$C$2:$C$5720,'Institution by Supplier Totals'!$A$2:$A$5067,'Inst. by Framework &amp; Suppliers'!$A$2:$A$5720,'Institution by Supplier Totals'!$B349)</f>
        <v>0</v>
      </c>
      <c r="F349" s="882">
        <f>SUMIFS('Inst. by Framework &amp; Suppliers'!G$2:G$5720,'Inst. by Framework &amp; Suppliers'!$C$2:$C$5720,'Institution by Supplier Totals'!$A$2:$A$5067,'Inst. by Framework &amp; Suppliers'!$A$2:$A$5720,'Institution by Supplier Totals'!$B349)</f>
        <v>0</v>
      </c>
      <c r="G349" s="1444">
        <f>SUMIFS('Inst. by Framework &amp; Suppliers'!H$2:H$5720,'Inst. by Framework &amp; Suppliers'!$C$2:$C$5720,'Institution by Supplier Totals'!$A$2:$A$5067,'Inst. by Framework &amp; Suppliers'!$A$2:$A$5720,'Institution by Supplier Totals'!$B349)</f>
        <v>0</v>
      </c>
      <c r="H349" s="1445">
        <f>SUMIFS('Inst. by Framework &amp; Suppliers'!I$2:I$5720,'Inst. by Framework &amp; Suppliers'!$C$2:$C$5720,'Institution by Supplier Totals'!$A$2:$A$5067,'Inst. by Framework &amp; Suppliers'!$A$2:$A$5720,'Institution by Supplier Totals'!$B349)</f>
        <v>0</v>
      </c>
      <c r="I349" s="24">
        <f>SUMIFS('Inst. by Framework &amp; Suppliers'!$J$2:$J$5720,'Inst. by Framework &amp; Suppliers'!$C$2:$C$5720,'Institution by Supplier Totals'!$A$2:$A$5067,'Inst. by Framework &amp; Suppliers'!$A$2:$A$5720,'Institution by Supplier Totals'!$B349)</f>
        <v>0</v>
      </c>
      <c r="J349" s="93">
        <f>SUMIFS('Inst. by Framework &amp; Suppliers'!$K$2:$K$5720,'Inst. by Framework &amp; Suppliers'!$C$2:$C$5720,'Institution by Supplier Totals'!$A$2:$A$5067,'Inst. by Framework &amp; Suppliers'!$A$2:$A$5720,'Institution by Supplier Totals'!$B349)</f>
        <v>0</v>
      </c>
    </row>
    <row r="350" spans="1:10" x14ac:dyDescent="0.2">
      <c r="A350" s="26" t="s">
        <v>201</v>
      </c>
      <c r="B350" s="27" t="s">
        <v>142</v>
      </c>
      <c r="C350" s="506">
        <f>SUMIFS('Inst. by Framework &amp; Suppliers'!$D$2:$D$5720,'Inst. by Framework &amp; Suppliers'!$C$2:$C$5720,$A350,'Inst. by Framework &amp; Suppliers'!$A$2:$A$5720,$B350)</f>
        <v>0</v>
      </c>
      <c r="D350" s="507">
        <f>SUMIFS('Inst. by Framework &amp; Suppliers'!$E$2:$E$5720,'Inst. by Framework &amp; Suppliers'!$C$2:$C$5720,$A350,'Inst. by Framework &amp; Suppliers'!$A$2:$A$5720,$B350)</f>
        <v>0</v>
      </c>
      <c r="E350" s="507">
        <f>SUMIFS('Inst. by Framework &amp; Suppliers'!F$2:F$5720,'Inst. by Framework &amp; Suppliers'!$C$2:$C$5720,'Institution by Supplier Totals'!$A$2:$A$5067,'Inst. by Framework &amp; Suppliers'!$A$2:$A$5720,'Institution by Supplier Totals'!$B350)</f>
        <v>105084.54999999999</v>
      </c>
      <c r="F350" s="882">
        <f>SUMIFS('Inst. by Framework &amp; Suppliers'!G$2:G$5720,'Inst. by Framework &amp; Suppliers'!$C$2:$C$5720,'Institution by Supplier Totals'!$A$2:$A$5067,'Inst. by Framework &amp; Suppliers'!$A$2:$A$5720,'Institution by Supplier Totals'!$B350)</f>
        <v>178875.61</v>
      </c>
      <c r="G350" s="1444">
        <f>SUMIFS('Inst. by Framework &amp; Suppliers'!H$2:H$5720,'Inst. by Framework &amp; Suppliers'!$C$2:$C$5720,'Institution by Supplier Totals'!$A$2:$A$5067,'Inst. by Framework &amp; Suppliers'!$A$2:$A$5720,'Institution by Supplier Totals'!$B350)</f>
        <v>148222.92000000001</v>
      </c>
      <c r="H350" s="1445">
        <f>SUMIFS('Inst. by Framework &amp; Suppliers'!I$2:I$5720,'Inst. by Framework &amp; Suppliers'!$C$2:$C$5720,'Institution by Supplier Totals'!$A$2:$A$5067,'Inst. by Framework &amp; Suppliers'!$A$2:$A$5720,'Institution by Supplier Totals'!$B350)</f>
        <v>22108.560000000001</v>
      </c>
      <c r="I350" s="24">
        <f>SUMIFS('Inst. by Framework &amp; Suppliers'!$J$2:$J$5720,'Inst. by Framework &amp; Suppliers'!$C$2:$C$5720,'Institution by Supplier Totals'!$A$2:$A$5067,'Inst. by Framework &amp; Suppliers'!$A$2:$A$5720,'Institution by Supplier Totals'!$B350)</f>
        <v>0</v>
      </c>
      <c r="J350" s="93">
        <f>SUMIFS('Inst. by Framework &amp; Suppliers'!$K$2:$K$5720,'Inst. by Framework &amp; Suppliers'!$C$2:$C$5720,'Institution by Supplier Totals'!$A$2:$A$5067,'Inst. by Framework &amp; Suppliers'!$A$2:$A$5720,'Institution by Supplier Totals'!$B350)</f>
        <v>0</v>
      </c>
    </row>
    <row r="351" spans="1:10" x14ac:dyDescent="0.2">
      <c r="A351" s="26" t="s">
        <v>283</v>
      </c>
      <c r="B351" s="27" t="s">
        <v>142</v>
      </c>
      <c r="C351" s="506">
        <f>SUMIFS('Inst. by Framework &amp; Suppliers'!$D$2:$D$5720,'Inst. by Framework &amp; Suppliers'!$C$2:$C$5720,$A351,'Inst. by Framework &amp; Suppliers'!$A$2:$A$5720,$B351)</f>
        <v>0</v>
      </c>
      <c r="D351" s="507">
        <f>SUMIFS('Inst. by Framework &amp; Suppliers'!$E$2:$E$5720,'Inst. by Framework &amp; Suppliers'!$C$2:$C$5720,$A351,'Inst. by Framework &amp; Suppliers'!$A$2:$A$5720,$B351)</f>
        <v>0</v>
      </c>
      <c r="E351" s="507">
        <f>SUMIFS('Inst. by Framework &amp; Suppliers'!F$2:F$5720,'Inst. by Framework &amp; Suppliers'!$C$2:$C$5720,'Institution by Supplier Totals'!$A$2:$A$5067,'Inst. by Framework &amp; Suppliers'!$A$2:$A$5720,'Institution by Supplier Totals'!$B351)</f>
        <v>0</v>
      </c>
      <c r="F351" s="882">
        <f>SUMIFS('Inst. by Framework &amp; Suppliers'!G$2:G$5720,'Inst. by Framework &amp; Suppliers'!$C$2:$C$5720,'Institution by Supplier Totals'!$A$2:$A$5067,'Inst. by Framework &amp; Suppliers'!$A$2:$A$5720,'Institution by Supplier Totals'!$B351)</f>
        <v>0</v>
      </c>
      <c r="G351" s="1444">
        <f>SUMIFS('Inst. by Framework &amp; Suppliers'!H$2:H$5720,'Inst. by Framework &amp; Suppliers'!$C$2:$C$5720,'Institution by Supplier Totals'!$A$2:$A$5067,'Inst. by Framework &amp; Suppliers'!$A$2:$A$5720,'Institution by Supplier Totals'!$B351)</f>
        <v>0</v>
      </c>
      <c r="H351" s="1445">
        <f>SUMIFS('Inst. by Framework &amp; Suppliers'!I$2:I$5720,'Inst. by Framework &amp; Suppliers'!$C$2:$C$5720,'Institution by Supplier Totals'!$A$2:$A$5067,'Inst. by Framework &amp; Suppliers'!$A$2:$A$5720,'Institution by Supplier Totals'!$B351)</f>
        <v>185499.35</v>
      </c>
      <c r="I351" s="24">
        <f>SUMIFS('Inst. by Framework &amp; Suppliers'!$J$2:$J$5720,'Inst. by Framework &amp; Suppliers'!$C$2:$C$5720,'Institution by Supplier Totals'!$A$2:$A$5067,'Inst. by Framework &amp; Suppliers'!$A$2:$A$5720,'Institution by Supplier Totals'!$B351)</f>
        <v>20388</v>
      </c>
      <c r="J351" s="93">
        <f>SUMIFS('Inst. by Framework &amp; Suppliers'!$K$2:$K$5720,'Inst. by Framework &amp; Suppliers'!$C$2:$C$5720,'Institution by Supplier Totals'!$A$2:$A$5067,'Inst. by Framework &amp; Suppliers'!$A$2:$A$5720,'Institution by Supplier Totals'!$B351)</f>
        <v>35596.089999999997</v>
      </c>
    </row>
    <row r="352" spans="1:10" x14ac:dyDescent="0.2">
      <c r="A352" s="26" t="s">
        <v>256</v>
      </c>
      <c r="B352" s="27" t="s">
        <v>141</v>
      </c>
      <c r="C352" s="506">
        <f>SUMIFS('Inst. by Framework &amp; Suppliers'!$D$2:$D$5720,'Inst. by Framework &amp; Suppliers'!$C$2:$C$5720,$A352,'Inst. by Framework &amp; Suppliers'!$A$2:$A$5720,$B352)</f>
        <v>14027</v>
      </c>
      <c r="D352" s="507">
        <f>SUMIFS('Inst. by Framework &amp; Suppliers'!$E$2:$E$5720,'Inst. by Framework &amp; Suppliers'!$C$2:$C$5720,$A352,'Inst. by Framework &amp; Suppliers'!$A$2:$A$5720,$B352)</f>
        <v>2450.5</v>
      </c>
      <c r="E352" s="507">
        <f>SUMIFS('Inst. by Framework &amp; Suppliers'!F$2:F$5720,'Inst. by Framework &amp; Suppliers'!$C$2:$C$5720,'Institution by Supplier Totals'!$A$2:$A$5067,'Inst. by Framework &amp; Suppliers'!$A$2:$A$5720,'Institution by Supplier Totals'!$B352)</f>
        <v>2912</v>
      </c>
      <c r="F352" s="882">
        <f>SUMIFS('Inst. by Framework &amp; Suppliers'!G$2:G$5720,'Inst. by Framework &amp; Suppliers'!$C$2:$C$5720,'Institution by Supplier Totals'!$A$2:$A$5067,'Inst. by Framework &amp; Suppliers'!$A$2:$A$5720,'Institution by Supplier Totals'!$B352)</f>
        <v>24914.5</v>
      </c>
      <c r="G352" s="1444">
        <f>SUMIFS('Inst. by Framework &amp; Suppliers'!H$2:H$5720,'Inst. by Framework &amp; Suppliers'!$C$2:$C$5720,'Institution by Supplier Totals'!$A$2:$A$5067,'Inst. by Framework &amp; Suppliers'!$A$2:$A$5720,'Institution by Supplier Totals'!$B352)</f>
        <v>25260.5</v>
      </c>
      <c r="H352" s="1445">
        <f>SUMIFS('Inst. by Framework &amp; Suppliers'!I$2:I$5720,'Inst. by Framework &amp; Suppliers'!$C$2:$C$5720,'Institution by Supplier Totals'!$A$2:$A$5067,'Inst. by Framework &amp; Suppliers'!$A$2:$A$5720,'Institution by Supplier Totals'!$B352)</f>
        <v>22583.82</v>
      </c>
      <c r="I352" s="24">
        <f>SUMIFS('Inst. by Framework &amp; Suppliers'!$J$2:$J$5720,'Inst. by Framework &amp; Suppliers'!$C$2:$C$5720,'Institution by Supplier Totals'!$A$2:$A$5067,'Inst. by Framework &amp; Suppliers'!$A$2:$A$5720,'Institution by Supplier Totals'!$B352)</f>
        <v>403.4</v>
      </c>
      <c r="J352" s="93">
        <f>SUMIFS('Inst. by Framework &amp; Suppliers'!$K$2:$K$5720,'Inst. by Framework &amp; Suppliers'!$C$2:$C$5720,'Institution by Supplier Totals'!$A$2:$A$5067,'Inst. by Framework &amp; Suppliers'!$A$2:$A$5720,'Institution by Supplier Totals'!$B352)</f>
        <v>3377.4</v>
      </c>
    </row>
    <row r="353" spans="1:10" x14ac:dyDescent="0.2">
      <c r="A353" s="26" t="s">
        <v>217</v>
      </c>
      <c r="B353" s="27" t="s">
        <v>155</v>
      </c>
      <c r="C353" s="506">
        <f>SUMIFS('Inst. by Framework &amp; Suppliers'!$D$2:$D$5720,'Inst. by Framework &amp; Suppliers'!$C$2:$C$5720,$A353,'Inst. by Framework &amp; Suppliers'!$A$2:$A$5720,$B353)</f>
        <v>0</v>
      </c>
      <c r="D353" s="507">
        <f>SUMIFS('Inst. by Framework &amp; Suppliers'!$E$2:$E$5720,'Inst. by Framework &amp; Suppliers'!$C$2:$C$5720,$A353,'Inst. by Framework &amp; Suppliers'!$A$2:$A$5720,$B353)</f>
        <v>0</v>
      </c>
      <c r="E353" s="507">
        <f>SUMIFS('Inst. by Framework &amp; Suppliers'!F$2:F$5720,'Inst. by Framework &amp; Suppliers'!$C$2:$C$5720,'Institution by Supplier Totals'!$A$2:$A$5067,'Inst. by Framework &amp; Suppliers'!$A$2:$A$5720,'Institution by Supplier Totals'!$B353)</f>
        <v>0</v>
      </c>
      <c r="F353" s="882">
        <f>SUMIFS('Inst. by Framework &amp; Suppliers'!G$2:G$5720,'Inst. by Framework &amp; Suppliers'!$C$2:$C$5720,'Institution by Supplier Totals'!$A$2:$A$5067,'Inst. by Framework &amp; Suppliers'!$A$2:$A$5720,'Institution by Supplier Totals'!$B353)</f>
        <v>46961.384808639617</v>
      </c>
      <c r="G353" s="1444">
        <f>SUMIFS('Inst. by Framework &amp; Suppliers'!H$2:H$5720,'Inst. by Framework &amp; Suppliers'!$C$2:$C$5720,'Institution by Supplier Totals'!$A$2:$A$5067,'Inst. by Framework &amp; Suppliers'!$A$2:$A$5720,'Institution by Supplier Totals'!$B353)</f>
        <v>0</v>
      </c>
      <c r="H353" s="1445">
        <f>SUMIFS('Inst. by Framework &amp; Suppliers'!I$2:I$5720,'Inst. by Framework &amp; Suppliers'!$C$2:$C$5720,'Institution by Supplier Totals'!$A$2:$A$5067,'Inst. by Framework &amp; Suppliers'!$A$2:$A$5720,'Institution by Supplier Totals'!$B353)</f>
        <v>0</v>
      </c>
      <c r="I353" s="24">
        <f>SUMIFS('Inst. by Framework &amp; Suppliers'!$J$2:$J$5720,'Inst. by Framework &amp; Suppliers'!$C$2:$C$5720,'Institution by Supplier Totals'!$A$2:$A$5067,'Inst. by Framework &amp; Suppliers'!$A$2:$A$5720,'Institution by Supplier Totals'!$B353)</f>
        <v>0</v>
      </c>
      <c r="J353" s="93">
        <f>SUMIFS('Inst. by Framework &amp; Suppliers'!$K$2:$K$5720,'Inst. by Framework &amp; Suppliers'!$C$2:$C$5720,'Institution by Supplier Totals'!$A$2:$A$5067,'Inst. by Framework &amp; Suppliers'!$A$2:$A$5720,'Institution by Supplier Totals'!$B353)</f>
        <v>0</v>
      </c>
    </row>
    <row r="354" spans="1:10" x14ac:dyDescent="0.2">
      <c r="A354" s="26" t="s">
        <v>197</v>
      </c>
      <c r="B354" s="27" t="s">
        <v>153</v>
      </c>
      <c r="C354" s="506">
        <f>SUMIFS('Inst. by Framework &amp; Suppliers'!$D$2:$D$5720,'Inst. by Framework &amp; Suppliers'!$C$2:$C$5720,$A354,'Inst. by Framework &amp; Suppliers'!$A$2:$A$5720,$B354)</f>
        <v>0</v>
      </c>
      <c r="D354" s="507">
        <f>SUMIFS('Inst. by Framework &amp; Suppliers'!$E$2:$E$5720,'Inst. by Framework &amp; Suppliers'!$C$2:$C$5720,$A354,'Inst. by Framework &amp; Suppliers'!$A$2:$A$5720,$B354)</f>
        <v>205888.40999999997</v>
      </c>
      <c r="E354" s="507">
        <f>SUMIFS('Inst. by Framework &amp; Suppliers'!F$2:F$5720,'Inst. by Framework &amp; Suppliers'!$C$2:$C$5720,'Institution by Supplier Totals'!$A$2:$A$5067,'Inst. by Framework &amp; Suppliers'!$A$2:$A$5720,'Institution by Supplier Totals'!$B354)</f>
        <v>254220.21000000002</v>
      </c>
      <c r="F354" s="882">
        <f>SUMIFS('Inst. by Framework &amp; Suppliers'!G$2:G$5720,'Inst. by Framework &amp; Suppliers'!$C$2:$C$5720,'Institution by Supplier Totals'!$A$2:$A$5067,'Inst. by Framework &amp; Suppliers'!$A$2:$A$5720,'Institution by Supplier Totals'!$B354)</f>
        <v>246519.39</v>
      </c>
      <c r="G354" s="1444">
        <f>SUMIFS('Inst. by Framework &amp; Suppliers'!H$2:H$5720,'Inst. by Framework &amp; Suppliers'!$C$2:$C$5720,'Institution by Supplier Totals'!$A$2:$A$5067,'Inst. by Framework &amp; Suppliers'!$A$2:$A$5720,'Institution by Supplier Totals'!$B354)</f>
        <v>259752.61</v>
      </c>
      <c r="H354" s="1445">
        <f>SUMIFS('Inst. by Framework &amp; Suppliers'!I$2:I$5720,'Inst. by Framework &amp; Suppliers'!$C$2:$C$5720,'Institution by Supplier Totals'!$A$2:$A$5067,'Inst. by Framework &amp; Suppliers'!$A$2:$A$5720,'Institution by Supplier Totals'!$B354)</f>
        <v>245439.47</v>
      </c>
      <c r="I354" s="24">
        <f>SUMIFS('Inst. by Framework &amp; Suppliers'!$J$2:$J$5720,'Inst. by Framework &amp; Suppliers'!$C$2:$C$5720,'Institution by Supplier Totals'!$A$2:$A$5067,'Inst. by Framework &amp; Suppliers'!$A$2:$A$5720,'Institution by Supplier Totals'!$B354)</f>
        <v>60310.93</v>
      </c>
      <c r="J354" s="93">
        <f>SUMIFS('Inst. by Framework &amp; Suppliers'!$K$2:$K$5720,'Inst. by Framework &amp; Suppliers'!$C$2:$C$5720,'Institution by Supplier Totals'!$A$2:$A$5067,'Inst. by Framework &amp; Suppliers'!$A$2:$A$5720,'Institution by Supplier Totals'!$B354)</f>
        <v>100434.45999999999</v>
      </c>
    </row>
    <row r="355" spans="1:10" x14ac:dyDescent="0.2">
      <c r="A355" s="26" t="s">
        <v>197</v>
      </c>
      <c r="B355" s="27" t="s">
        <v>141</v>
      </c>
      <c r="C355" s="506">
        <f>SUMIFS('Inst. by Framework &amp; Suppliers'!$D$2:$D$5720,'Inst. by Framework &amp; Suppliers'!$C$2:$C$5720,$A355,'Inst. by Framework &amp; Suppliers'!$A$2:$A$5720,$B355)</f>
        <v>0</v>
      </c>
      <c r="D355" s="507">
        <f>SUMIFS('Inst. by Framework &amp; Suppliers'!$E$2:$E$5720,'Inst. by Framework &amp; Suppliers'!$C$2:$C$5720,$A355,'Inst. by Framework &amp; Suppliers'!$A$2:$A$5720,$B355)</f>
        <v>0</v>
      </c>
      <c r="E355" s="507">
        <f>SUMIFS('Inst. by Framework &amp; Suppliers'!F$2:F$5720,'Inst. by Framework &amp; Suppliers'!$C$2:$C$5720,'Institution by Supplier Totals'!$A$2:$A$5067,'Inst. by Framework &amp; Suppliers'!$A$2:$A$5720,'Institution by Supplier Totals'!$B355)</f>
        <v>0</v>
      </c>
      <c r="F355" s="882">
        <f>SUMIFS('Inst. by Framework &amp; Suppliers'!G$2:G$5720,'Inst. by Framework &amp; Suppliers'!$C$2:$C$5720,'Institution by Supplier Totals'!$A$2:$A$5067,'Inst. by Framework &amp; Suppliers'!$A$2:$A$5720,'Institution by Supplier Totals'!$B355)</f>
        <v>0</v>
      </c>
      <c r="G355" s="1444">
        <f>SUMIFS('Inst. by Framework &amp; Suppliers'!H$2:H$5720,'Inst. by Framework &amp; Suppliers'!$C$2:$C$5720,'Institution by Supplier Totals'!$A$2:$A$5067,'Inst. by Framework &amp; Suppliers'!$A$2:$A$5720,'Institution by Supplier Totals'!$B355)</f>
        <v>0</v>
      </c>
      <c r="H355" s="1445">
        <f>SUMIFS('Inst. by Framework &amp; Suppliers'!I$2:I$5720,'Inst. by Framework &amp; Suppliers'!$C$2:$C$5720,'Institution by Supplier Totals'!$A$2:$A$5067,'Inst. by Framework &amp; Suppliers'!$A$2:$A$5720,'Institution by Supplier Totals'!$B355)</f>
        <v>0</v>
      </c>
      <c r="I355" s="24">
        <f>SUMIFS('Inst. by Framework &amp; Suppliers'!$J$2:$J$5720,'Inst. by Framework &amp; Suppliers'!$C$2:$C$5720,'Institution by Supplier Totals'!$A$2:$A$5067,'Inst. by Framework &amp; Suppliers'!$A$2:$A$5720,'Institution by Supplier Totals'!$B355)</f>
        <v>14623.52</v>
      </c>
      <c r="J355" s="93">
        <f>SUMIFS('Inst. by Framework &amp; Suppliers'!$K$2:$K$5720,'Inst. by Framework &amp; Suppliers'!$C$2:$C$5720,'Institution by Supplier Totals'!$A$2:$A$5067,'Inst. by Framework &amp; Suppliers'!$A$2:$A$5720,'Institution by Supplier Totals'!$B355)</f>
        <v>14623.52</v>
      </c>
    </row>
    <row r="356" spans="1:10" x14ac:dyDescent="0.2">
      <c r="A356" s="26" t="s">
        <v>197</v>
      </c>
      <c r="B356" s="318" t="s">
        <v>170</v>
      </c>
      <c r="C356" s="506">
        <f>SUMIFS('Inst. by Framework &amp; Suppliers'!$D$2:$D$5720,'Inst. by Framework &amp; Suppliers'!$C$2:$C$5720,$A356,'Inst. by Framework &amp; Suppliers'!$A$2:$A$5720,$B356)</f>
        <v>0</v>
      </c>
      <c r="D356" s="507">
        <f>SUMIFS('Inst. by Framework &amp; Suppliers'!$E$2:$E$5720,'Inst. by Framework &amp; Suppliers'!$C$2:$C$5720,$A356,'Inst. by Framework &amp; Suppliers'!$A$2:$A$5720,$B356)</f>
        <v>57762.720000000001</v>
      </c>
      <c r="E356" s="507">
        <f>SUMIFS('Inst. by Framework &amp; Suppliers'!F$2:F$5720,'Inst. by Framework &amp; Suppliers'!$C$2:$C$5720,'Institution by Supplier Totals'!$A$2:$A$5067,'Inst. by Framework &amp; Suppliers'!$A$2:$A$5720,'Institution by Supplier Totals'!$B356)</f>
        <v>78077.350000000006</v>
      </c>
      <c r="F356" s="882">
        <f>SUMIFS('Inst. by Framework &amp; Suppliers'!G$2:G$5720,'Inst. by Framework &amp; Suppliers'!$C$2:$C$5720,'Institution by Supplier Totals'!$A$2:$A$5067,'Inst. by Framework &amp; Suppliers'!$A$2:$A$5720,'Institution by Supplier Totals'!$B356)</f>
        <v>73912.98</v>
      </c>
      <c r="G356" s="1444">
        <f>SUMIFS('Inst. by Framework &amp; Suppliers'!H$2:H$5720,'Inst. by Framework &amp; Suppliers'!$C$2:$C$5720,'Institution by Supplier Totals'!$A$2:$A$5067,'Inst. by Framework &amp; Suppliers'!$A$2:$A$5720,'Institution by Supplier Totals'!$B356)</f>
        <v>65764.609999999986</v>
      </c>
      <c r="H356" s="1445">
        <f>SUMIFS('Inst. by Framework &amp; Suppliers'!I$2:I$5720,'Inst. by Framework &amp; Suppliers'!$C$2:$C$5720,'Institution by Supplier Totals'!$A$2:$A$5067,'Inst. by Framework &amp; Suppliers'!$A$2:$A$5720,'Institution by Supplier Totals'!$B356)</f>
        <v>79589.939999999988</v>
      </c>
      <c r="I356" s="24">
        <f>SUMIFS('Inst. by Framework &amp; Suppliers'!$J$2:$J$5720,'Inst. by Framework &amp; Suppliers'!$C$2:$C$5720,'Institution by Supplier Totals'!$A$2:$A$5067,'Inst. by Framework &amp; Suppliers'!$A$2:$A$5720,'Institution by Supplier Totals'!$B356)</f>
        <v>11840.89</v>
      </c>
      <c r="J356" s="93">
        <f>SUMIFS('Inst. by Framework &amp; Suppliers'!$K$2:$K$5720,'Inst. by Framework &amp; Suppliers'!$C$2:$C$5720,'Institution by Supplier Totals'!$A$2:$A$5067,'Inst. by Framework &amp; Suppliers'!$A$2:$A$5720,'Institution by Supplier Totals'!$B356)</f>
        <v>19827.98</v>
      </c>
    </row>
    <row r="357" spans="1:10" x14ac:dyDescent="0.2">
      <c r="A357" s="26" t="s">
        <v>13</v>
      </c>
      <c r="B357" s="27" t="s">
        <v>135</v>
      </c>
      <c r="C357" s="506">
        <f>SUMIFS('Inst. by Framework &amp; Suppliers'!$D$2:$D$5720,'Inst. by Framework &amp; Suppliers'!$C$2:$C$5720,$A357,'Inst. by Framework &amp; Suppliers'!$A$2:$A$5720,$B357)</f>
        <v>17.04</v>
      </c>
      <c r="D357" s="507">
        <f>SUMIFS('Inst. by Framework &amp; Suppliers'!$E$2:$E$5720,'Inst. by Framework &amp; Suppliers'!$C$2:$C$5720,$A357,'Inst. by Framework &amp; Suppliers'!$A$2:$A$5720,$B357)</f>
        <v>0</v>
      </c>
      <c r="E357" s="507">
        <f>SUMIFS('Inst. by Framework &amp; Suppliers'!F$2:F$5720,'Inst. by Framework &amp; Suppliers'!$C$2:$C$5720,'Institution by Supplier Totals'!$A$2:$A$5067,'Inst. by Framework &amp; Suppliers'!$A$2:$A$5720,'Institution by Supplier Totals'!$B357)</f>
        <v>0</v>
      </c>
      <c r="F357" s="882">
        <f>SUMIFS('Inst. by Framework &amp; Suppliers'!G$2:G$5720,'Inst. by Framework &amp; Suppliers'!$C$2:$C$5720,'Institution by Supplier Totals'!$A$2:$A$5067,'Inst. by Framework &amp; Suppliers'!$A$2:$A$5720,'Institution by Supplier Totals'!$B357)</f>
        <v>0</v>
      </c>
      <c r="G357" s="1444">
        <f>SUMIFS('Inst. by Framework &amp; Suppliers'!H$2:H$5720,'Inst. by Framework &amp; Suppliers'!$C$2:$C$5720,'Institution by Supplier Totals'!$A$2:$A$5067,'Inst. by Framework &amp; Suppliers'!$A$2:$A$5720,'Institution by Supplier Totals'!$B357)</f>
        <v>0</v>
      </c>
      <c r="H357" s="1445">
        <f>SUMIFS('Inst. by Framework &amp; Suppliers'!I$2:I$5720,'Inst. by Framework &amp; Suppliers'!$C$2:$C$5720,'Institution by Supplier Totals'!$A$2:$A$5067,'Inst. by Framework &amp; Suppliers'!$A$2:$A$5720,'Institution by Supplier Totals'!$B357)</f>
        <v>0</v>
      </c>
      <c r="I357" s="24">
        <f>SUMIFS('Inst. by Framework &amp; Suppliers'!$J$2:$J$5720,'Inst. by Framework &amp; Suppliers'!$C$2:$C$5720,'Institution by Supplier Totals'!$A$2:$A$5067,'Inst. by Framework &amp; Suppliers'!$A$2:$A$5720,'Institution by Supplier Totals'!$B357)</f>
        <v>0</v>
      </c>
      <c r="J357" s="93">
        <f>SUMIFS('Inst. by Framework &amp; Suppliers'!$K$2:$K$5720,'Inst. by Framework &amp; Suppliers'!$C$2:$C$5720,'Institution by Supplier Totals'!$A$2:$A$5067,'Inst. by Framework &amp; Suppliers'!$A$2:$A$5720,'Institution by Supplier Totals'!$B357)</f>
        <v>0</v>
      </c>
    </row>
    <row r="358" spans="1:10" x14ac:dyDescent="0.2">
      <c r="A358" s="26" t="s">
        <v>13</v>
      </c>
      <c r="B358" s="27" t="s">
        <v>136</v>
      </c>
      <c r="C358" s="506">
        <f>SUMIFS('Inst. by Framework &amp; Suppliers'!$D$2:$D$5720,'Inst. by Framework &amp; Suppliers'!$C$2:$C$5720,$A358,'Inst. by Framework &amp; Suppliers'!$A$2:$A$5720,$B358)</f>
        <v>352.45</v>
      </c>
      <c r="D358" s="507">
        <f>SUMIFS('Inst. by Framework &amp; Suppliers'!$E$2:$E$5720,'Inst. by Framework &amp; Suppliers'!$C$2:$C$5720,$A358,'Inst. by Framework &amp; Suppliers'!$A$2:$A$5720,$B358)</f>
        <v>1179.8399999999999</v>
      </c>
      <c r="E358" s="507">
        <f>SUMIFS('Inst. by Framework &amp; Suppliers'!F$2:F$5720,'Inst. by Framework &amp; Suppliers'!$C$2:$C$5720,'Institution by Supplier Totals'!$A$2:$A$5067,'Inst. by Framework &amp; Suppliers'!$A$2:$A$5720,'Institution by Supplier Totals'!$B358)</f>
        <v>0</v>
      </c>
      <c r="F358" s="882">
        <f>SUMIFS('Inst. by Framework &amp; Suppliers'!G$2:G$5720,'Inst. by Framework &amp; Suppliers'!$C$2:$C$5720,'Institution by Supplier Totals'!$A$2:$A$5067,'Inst. by Framework &amp; Suppliers'!$A$2:$A$5720,'Institution by Supplier Totals'!$B358)</f>
        <v>0</v>
      </c>
      <c r="G358" s="1444">
        <f>SUMIFS('Inst. by Framework &amp; Suppliers'!H$2:H$5720,'Inst. by Framework &amp; Suppliers'!$C$2:$C$5720,'Institution by Supplier Totals'!$A$2:$A$5067,'Inst. by Framework &amp; Suppliers'!$A$2:$A$5720,'Institution by Supplier Totals'!$B358)</f>
        <v>0</v>
      </c>
      <c r="H358" s="1445">
        <f>SUMIFS('Inst. by Framework &amp; Suppliers'!I$2:I$5720,'Inst. by Framework &amp; Suppliers'!$C$2:$C$5720,'Institution by Supplier Totals'!$A$2:$A$5067,'Inst. by Framework &amp; Suppliers'!$A$2:$A$5720,'Institution by Supplier Totals'!$B358)</f>
        <v>0</v>
      </c>
      <c r="I358" s="24">
        <f>SUMIFS('Inst. by Framework &amp; Suppliers'!$J$2:$J$5720,'Inst. by Framework &amp; Suppliers'!$C$2:$C$5720,'Institution by Supplier Totals'!$A$2:$A$5067,'Inst. by Framework &amp; Suppliers'!$A$2:$A$5720,'Institution by Supplier Totals'!$B358)</f>
        <v>0</v>
      </c>
      <c r="J358" s="93">
        <f>SUMIFS('Inst. by Framework &amp; Suppliers'!$K$2:$K$5720,'Inst. by Framework &amp; Suppliers'!$C$2:$C$5720,'Institution by Supplier Totals'!$A$2:$A$5067,'Inst. by Framework &amp; Suppliers'!$A$2:$A$5720,'Institution by Supplier Totals'!$B358)</f>
        <v>0</v>
      </c>
    </row>
    <row r="359" spans="1:10" x14ac:dyDescent="0.2">
      <c r="A359" s="26" t="s">
        <v>13</v>
      </c>
      <c r="B359" s="318" t="s">
        <v>142</v>
      </c>
      <c r="C359" s="506">
        <f>SUMIFS('Inst. by Framework &amp; Suppliers'!$D$2:$D$5720,'Inst. by Framework &amp; Suppliers'!$C$2:$C$5720,$A359,'Inst. by Framework &amp; Suppliers'!$A$2:$A$5720,$B359)</f>
        <v>77.180000000000007</v>
      </c>
      <c r="D359" s="507">
        <f>SUMIFS('Inst. by Framework &amp; Suppliers'!$E$2:$E$5720,'Inst. by Framework &amp; Suppliers'!$C$2:$C$5720,$A359,'Inst. by Framework &amp; Suppliers'!$A$2:$A$5720,$B359)</f>
        <v>2287.62</v>
      </c>
      <c r="E359" s="507">
        <f>SUMIFS('Inst. by Framework &amp; Suppliers'!F$2:F$5720,'Inst. by Framework &amp; Suppliers'!$C$2:$C$5720,'Institution by Supplier Totals'!$A$2:$A$5067,'Inst. by Framework &amp; Suppliers'!$A$2:$A$5720,'Institution by Supplier Totals'!$B359)</f>
        <v>137.19999999999999</v>
      </c>
      <c r="F359" s="882">
        <f>SUMIFS('Inst. by Framework &amp; Suppliers'!G$2:G$5720,'Inst. by Framework &amp; Suppliers'!$C$2:$C$5720,'Institution by Supplier Totals'!$A$2:$A$5067,'Inst. by Framework &amp; Suppliers'!$A$2:$A$5720,'Institution by Supplier Totals'!$B359)</f>
        <v>0</v>
      </c>
      <c r="G359" s="1444">
        <f>SUMIFS('Inst. by Framework &amp; Suppliers'!H$2:H$5720,'Inst. by Framework &amp; Suppliers'!$C$2:$C$5720,'Institution by Supplier Totals'!$A$2:$A$5067,'Inst. by Framework &amp; Suppliers'!$A$2:$A$5720,'Institution by Supplier Totals'!$B359)</f>
        <v>0</v>
      </c>
      <c r="H359" s="1445">
        <f>SUMIFS('Inst. by Framework &amp; Suppliers'!I$2:I$5720,'Inst. by Framework &amp; Suppliers'!$C$2:$C$5720,'Institution by Supplier Totals'!$A$2:$A$5067,'Inst. by Framework &amp; Suppliers'!$A$2:$A$5720,'Institution by Supplier Totals'!$B359)</f>
        <v>0</v>
      </c>
      <c r="I359" s="24">
        <f>SUMIFS('Inst. by Framework &amp; Suppliers'!$J$2:$J$5720,'Inst. by Framework &amp; Suppliers'!$C$2:$C$5720,'Institution by Supplier Totals'!$A$2:$A$5067,'Inst. by Framework &amp; Suppliers'!$A$2:$A$5720,'Institution by Supplier Totals'!$B359)</f>
        <v>0</v>
      </c>
      <c r="J359" s="93">
        <f>SUMIFS('Inst. by Framework &amp; Suppliers'!$K$2:$K$5720,'Inst. by Framework &amp; Suppliers'!$C$2:$C$5720,'Institution by Supplier Totals'!$A$2:$A$5067,'Inst. by Framework &amp; Suppliers'!$A$2:$A$5720,'Institution by Supplier Totals'!$B359)</f>
        <v>0</v>
      </c>
    </row>
    <row r="360" spans="1:10" x14ac:dyDescent="0.2">
      <c r="A360" s="26" t="s">
        <v>13</v>
      </c>
      <c r="B360" s="27" t="s">
        <v>143</v>
      </c>
      <c r="C360" s="506">
        <f>SUMIFS('Inst. by Framework &amp; Suppliers'!$D$2:$D$5720,'Inst. by Framework &amp; Suppliers'!$C$2:$C$5720,$A360,'Inst. by Framework &amp; Suppliers'!$A$2:$A$5720,$B360)</f>
        <v>7579.4099999999989</v>
      </c>
      <c r="D360" s="507">
        <f>SUMIFS('Inst. by Framework &amp; Suppliers'!$E$2:$E$5720,'Inst. by Framework &amp; Suppliers'!$C$2:$C$5720,$A360,'Inst. by Framework &amp; Suppliers'!$A$2:$A$5720,$B360)</f>
        <v>89.79</v>
      </c>
      <c r="E360" s="507">
        <f>SUMIFS('Inst. by Framework &amp; Suppliers'!F$2:F$5720,'Inst. by Framework &amp; Suppliers'!$C$2:$C$5720,'Institution by Supplier Totals'!$A$2:$A$5067,'Inst. by Framework &amp; Suppliers'!$A$2:$A$5720,'Institution by Supplier Totals'!$B360)</f>
        <v>0</v>
      </c>
      <c r="F360" s="882">
        <f>SUMIFS('Inst. by Framework &amp; Suppliers'!G$2:G$5720,'Inst. by Framework &amp; Suppliers'!$C$2:$C$5720,'Institution by Supplier Totals'!$A$2:$A$5067,'Inst. by Framework &amp; Suppliers'!$A$2:$A$5720,'Institution by Supplier Totals'!$B360)</f>
        <v>0</v>
      </c>
      <c r="G360" s="1444">
        <f>SUMIFS('Inst. by Framework &amp; Suppliers'!H$2:H$5720,'Inst. by Framework &amp; Suppliers'!$C$2:$C$5720,'Institution by Supplier Totals'!$A$2:$A$5067,'Inst. by Framework &amp; Suppliers'!$A$2:$A$5720,'Institution by Supplier Totals'!$B360)</f>
        <v>0</v>
      </c>
      <c r="H360" s="1445">
        <f>SUMIFS('Inst. by Framework &amp; Suppliers'!I$2:I$5720,'Inst. by Framework &amp; Suppliers'!$C$2:$C$5720,'Institution by Supplier Totals'!$A$2:$A$5067,'Inst. by Framework &amp; Suppliers'!$A$2:$A$5720,'Institution by Supplier Totals'!$B360)</f>
        <v>0</v>
      </c>
      <c r="I360" s="24">
        <f>SUMIFS('Inst. by Framework &amp; Suppliers'!$J$2:$J$5720,'Inst. by Framework &amp; Suppliers'!$C$2:$C$5720,'Institution by Supplier Totals'!$A$2:$A$5067,'Inst. by Framework &amp; Suppliers'!$A$2:$A$5720,'Institution by Supplier Totals'!$B360)</f>
        <v>0</v>
      </c>
      <c r="J360" s="93">
        <f>SUMIFS('Inst. by Framework &amp; Suppliers'!$K$2:$K$5720,'Inst. by Framework &amp; Suppliers'!$C$2:$C$5720,'Institution by Supplier Totals'!$A$2:$A$5067,'Inst. by Framework &amp; Suppliers'!$A$2:$A$5720,'Institution by Supplier Totals'!$B360)</f>
        <v>0</v>
      </c>
    </row>
    <row r="361" spans="1:10" x14ac:dyDescent="0.2">
      <c r="A361" s="26" t="s">
        <v>13</v>
      </c>
      <c r="B361" s="27" t="s">
        <v>144</v>
      </c>
      <c r="C361" s="506">
        <f>SUMIFS('Inst. by Framework &amp; Suppliers'!$D$2:$D$5720,'Inst. by Framework &amp; Suppliers'!$C$2:$C$5720,$A361,'Inst. by Framework &amp; Suppliers'!$A$2:$A$5720,$B361)</f>
        <v>16550.650000000001</v>
      </c>
      <c r="D361" s="507">
        <f>SUMIFS('Inst. by Framework &amp; Suppliers'!$E$2:$E$5720,'Inst. by Framework &amp; Suppliers'!$C$2:$C$5720,$A361,'Inst. by Framework &amp; Suppliers'!$A$2:$A$5720,$B361)</f>
        <v>3827.17</v>
      </c>
      <c r="E361" s="507">
        <f>SUMIFS('Inst. by Framework &amp; Suppliers'!F$2:F$5720,'Inst. by Framework &amp; Suppliers'!$C$2:$C$5720,'Institution by Supplier Totals'!$A$2:$A$5067,'Inst. by Framework &amp; Suppliers'!$A$2:$A$5720,'Institution by Supplier Totals'!$B361)</f>
        <v>2599.9299999999998</v>
      </c>
      <c r="F361" s="882">
        <f>SUMIFS('Inst. by Framework &amp; Suppliers'!G$2:G$5720,'Inst. by Framework &amp; Suppliers'!$C$2:$C$5720,'Institution by Supplier Totals'!$A$2:$A$5067,'Inst. by Framework &amp; Suppliers'!$A$2:$A$5720,'Institution by Supplier Totals'!$B361)</f>
        <v>0</v>
      </c>
      <c r="G361" s="1444">
        <f>SUMIFS('Inst. by Framework &amp; Suppliers'!H$2:H$5720,'Inst. by Framework &amp; Suppliers'!$C$2:$C$5720,'Institution by Supplier Totals'!$A$2:$A$5067,'Inst. by Framework &amp; Suppliers'!$A$2:$A$5720,'Institution by Supplier Totals'!$B361)</f>
        <v>0</v>
      </c>
      <c r="H361" s="1445">
        <f>SUMIFS('Inst. by Framework &amp; Suppliers'!I$2:I$5720,'Inst. by Framework &amp; Suppliers'!$C$2:$C$5720,'Institution by Supplier Totals'!$A$2:$A$5067,'Inst. by Framework &amp; Suppliers'!$A$2:$A$5720,'Institution by Supplier Totals'!$B361)</f>
        <v>0</v>
      </c>
      <c r="I361" s="24">
        <f>SUMIFS('Inst. by Framework &amp; Suppliers'!$J$2:$J$5720,'Inst. by Framework &amp; Suppliers'!$C$2:$C$5720,'Institution by Supplier Totals'!$A$2:$A$5067,'Inst. by Framework &amp; Suppliers'!$A$2:$A$5720,'Institution by Supplier Totals'!$B361)</f>
        <v>0</v>
      </c>
      <c r="J361" s="93">
        <f>SUMIFS('Inst. by Framework &amp; Suppliers'!$K$2:$K$5720,'Inst. by Framework &amp; Suppliers'!$C$2:$C$5720,'Institution by Supplier Totals'!$A$2:$A$5067,'Inst. by Framework &amp; Suppliers'!$A$2:$A$5720,'Institution by Supplier Totals'!$B361)</f>
        <v>0</v>
      </c>
    </row>
    <row r="362" spans="1:10" x14ac:dyDescent="0.2">
      <c r="A362" s="26" t="s">
        <v>13</v>
      </c>
      <c r="B362" s="27" t="s">
        <v>146</v>
      </c>
      <c r="C362" s="506">
        <f>SUMIFS('Inst. by Framework &amp; Suppliers'!$D$2:$D$5720,'Inst. by Framework &amp; Suppliers'!$C$2:$C$5720,$A362,'Inst. by Framework &amp; Suppliers'!$A$2:$A$5720,$B362)</f>
        <v>2116.0699999999997</v>
      </c>
      <c r="D362" s="507">
        <f>SUMIFS('Inst. by Framework &amp; Suppliers'!$E$2:$E$5720,'Inst. by Framework &amp; Suppliers'!$C$2:$C$5720,$A362,'Inst. by Framework &amp; Suppliers'!$A$2:$A$5720,$B362)</f>
        <v>1605.6499999999999</v>
      </c>
      <c r="E362" s="507">
        <f>SUMIFS('Inst. by Framework &amp; Suppliers'!F$2:F$5720,'Inst. by Framework &amp; Suppliers'!$C$2:$C$5720,'Institution by Supplier Totals'!$A$2:$A$5067,'Inst. by Framework &amp; Suppliers'!$A$2:$A$5720,'Institution by Supplier Totals'!$B362)</f>
        <v>0</v>
      </c>
      <c r="F362" s="882">
        <f>SUMIFS('Inst. by Framework &amp; Suppliers'!G$2:G$5720,'Inst. by Framework &amp; Suppliers'!$C$2:$C$5720,'Institution by Supplier Totals'!$A$2:$A$5067,'Inst. by Framework &amp; Suppliers'!$A$2:$A$5720,'Institution by Supplier Totals'!$B362)</f>
        <v>0</v>
      </c>
      <c r="G362" s="1444">
        <f>SUMIFS('Inst. by Framework &amp; Suppliers'!H$2:H$5720,'Inst. by Framework &amp; Suppliers'!$C$2:$C$5720,'Institution by Supplier Totals'!$A$2:$A$5067,'Inst. by Framework &amp; Suppliers'!$A$2:$A$5720,'Institution by Supplier Totals'!$B362)</f>
        <v>0</v>
      </c>
      <c r="H362" s="1445">
        <f>SUMIFS('Inst. by Framework &amp; Suppliers'!I$2:I$5720,'Inst. by Framework &amp; Suppliers'!$C$2:$C$5720,'Institution by Supplier Totals'!$A$2:$A$5067,'Inst. by Framework &amp; Suppliers'!$A$2:$A$5720,'Institution by Supplier Totals'!$B362)</f>
        <v>0</v>
      </c>
      <c r="I362" s="24">
        <f>SUMIFS('Inst. by Framework &amp; Suppliers'!$J$2:$J$5720,'Inst. by Framework &amp; Suppliers'!$C$2:$C$5720,'Institution by Supplier Totals'!$A$2:$A$5067,'Inst. by Framework &amp; Suppliers'!$A$2:$A$5720,'Institution by Supplier Totals'!$B362)</f>
        <v>0</v>
      </c>
      <c r="J362" s="93">
        <f>SUMIFS('Inst. by Framework &amp; Suppliers'!$K$2:$K$5720,'Inst. by Framework &amp; Suppliers'!$C$2:$C$5720,'Institution by Supplier Totals'!$A$2:$A$5067,'Inst. by Framework &amp; Suppliers'!$A$2:$A$5720,'Institution by Supplier Totals'!$B362)</f>
        <v>0</v>
      </c>
    </row>
    <row r="363" spans="1:10" x14ac:dyDescent="0.2">
      <c r="A363" s="26" t="s">
        <v>32</v>
      </c>
      <c r="B363" s="27" t="s">
        <v>124</v>
      </c>
      <c r="C363" s="506">
        <f>SUMIFS('Inst. by Framework &amp; Suppliers'!$D$2:$D$5720,'Inst. by Framework &amp; Suppliers'!$C$2:$C$5720,$A363,'Inst. by Framework &amp; Suppliers'!$A$2:$A$5720,$B363)</f>
        <v>0</v>
      </c>
      <c r="D363" s="507">
        <f>SUMIFS('Inst. by Framework &amp; Suppliers'!$E$2:$E$5720,'Inst. by Framework &amp; Suppliers'!$C$2:$C$5720,$A363,'Inst. by Framework &amp; Suppliers'!$A$2:$A$5720,$B363)</f>
        <v>1054.2</v>
      </c>
      <c r="E363" s="507">
        <f>SUMIFS('Inst. by Framework &amp; Suppliers'!F$2:F$5720,'Inst. by Framework &amp; Suppliers'!$C$2:$C$5720,'Institution by Supplier Totals'!$A$2:$A$5067,'Inst. by Framework &amp; Suppliers'!$A$2:$A$5720,'Institution by Supplier Totals'!$B363)</f>
        <v>2923.41</v>
      </c>
      <c r="F363" s="882">
        <f>SUMIFS('Inst. by Framework &amp; Suppliers'!G$2:G$5720,'Inst. by Framework &amp; Suppliers'!$C$2:$C$5720,'Institution by Supplier Totals'!$A$2:$A$5067,'Inst. by Framework &amp; Suppliers'!$A$2:$A$5720,'Institution by Supplier Totals'!$B363)</f>
        <v>270.60000000000002</v>
      </c>
      <c r="G363" s="1444">
        <f>SUMIFS('Inst. by Framework &amp; Suppliers'!H$2:H$5720,'Inst. by Framework &amp; Suppliers'!$C$2:$C$5720,'Institution by Supplier Totals'!$A$2:$A$5067,'Inst. by Framework &amp; Suppliers'!$A$2:$A$5720,'Institution by Supplier Totals'!$B363)</f>
        <v>1510.2</v>
      </c>
      <c r="H363" s="1445">
        <f>SUMIFS('Inst. by Framework &amp; Suppliers'!I$2:I$5720,'Inst. by Framework &amp; Suppliers'!$C$2:$C$5720,'Institution by Supplier Totals'!$A$2:$A$5067,'Inst. by Framework &amp; Suppliers'!$A$2:$A$5720,'Institution by Supplier Totals'!$B363)</f>
        <v>2624.72</v>
      </c>
      <c r="I363" s="24">
        <f>SUMIFS('Inst. by Framework &amp; Suppliers'!$J$2:$J$5720,'Inst. by Framework &amp; Suppliers'!$C$2:$C$5720,'Institution by Supplier Totals'!$A$2:$A$5067,'Inst. by Framework &amp; Suppliers'!$A$2:$A$5720,'Institution by Supplier Totals'!$B363)</f>
        <v>86.76</v>
      </c>
      <c r="J363" s="93">
        <f>SUMIFS('Inst. by Framework &amp; Suppliers'!$K$2:$K$5720,'Inst. by Framework &amp; Suppliers'!$C$2:$C$5720,'Institution by Supplier Totals'!$A$2:$A$5067,'Inst. by Framework &amp; Suppliers'!$A$2:$A$5720,'Institution by Supplier Totals'!$B363)</f>
        <v>632.66000000000008</v>
      </c>
    </row>
    <row r="364" spans="1:10" x14ac:dyDescent="0.2">
      <c r="A364" s="26" t="s">
        <v>32</v>
      </c>
      <c r="B364" s="27" t="s">
        <v>126</v>
      </c>
      <c r="C364" s="506">
        <f>SUMIFS('Inst. by Framework &amp; Suppliers'!$D$2:$D$5720,'Inst. by Framework &amp; Suppliers'!$C$2:$C$5720,$A364,'Inst. by Framework &amp; Suppliers'!$A$2:$A$5720,$B364)</f>
        <v>0</v>
      </c>
      <c r="D364" s="507">
        <f>SUMIFS('Inst. by Framework &amp; Suppliers'!$E$2:$E$5720,'Inst. by Framework &amp; Suppliers'!$C$2:$C$5720,$A364,'Inst. by Framework &amp; Suppliers'!$A$2:$A$5720,$B364)</f>
        <v>0</v>
      </c>
      <c r="E364" s="507">
        <f>SUMIFS('Inst. by Framework &amp; Suppliers'!F$2:F$5720,'Inst. by Framework &amp; Suppliers'!$C$2:$C$5720,'Institution by Supplier Totals'!$A$2:$A$5067,'Inst. by Framework &amp; Suppliers'!$A$2:$A$5720,'Institution by Supplier Totals'!$B364)</f>
        <v>0</v>
      </c>
      <c r="F364" s="882">
        <f>SUMIFS('Inst. by Framework &amp; Suppliers'!G$2:G$5720,'Inst. by Framework &amp; Suppliers'!$C$2:$C$5720,'Institution by Supplier Totals'!$A$2:$A$5067,'Inst. by Framework &amp; Suppliers'!$A$2:$A$5720,'Institution by Supplier Totals'!$B364)</f>
        <v>20695.989999999994</v>
      </c>
      <c r="G364" s="1444">
        <f>SUMIFS('Inst. by Framework &amp; Suppliers'!H$2:H$5720,'Inst. by Framework &amp; Suppliers'!$C$2:$C$5720,'Institution by Supplier Totals'!$A$2:$A$5067,'Inst. by Framework &amp; Suppliers'!$A$2:$A$5720,'Institution by Supplier Totals'!$B364)</f>
        <v>17551.609999999997</v>
      </c>
      <c r="H364" s="1445">
        <f>SUMIFS('Inst. by Framework &amp; Suppliers'!I$2:I$5720,'Inst. by Framework &amp; Suppliers'!$C$2:$C$5720,'Institution by Supplier Totals'!$A$2:$A$5067,'Inst. by Framework &amp; Suppliers'!$A$2:$A$5720,'Institution by Supplier Totals'!$B364)</f>
        <v>14402.07</v>
      </c>
      <c r="I364" s="24">
        <f>SUMIFS('Inst. by Framework &amp; Suppliers'!$J$2:$J$5720,'Inst. by Framework &amp; Suppliers'!$C$2:$C$5720,'Institution by Supplier Totals'!$A$2:$A$5067,'Inst. by Framework &amp; Suppliers'!$A$2:$A$5720,'Institution by Supplier Totals'!$B364)</f>
        <v>238.54</v>
      </c>
      <c r="J364" s="93">
        <f>SUMIFS('Inst. by Framework &amp; Suppliers'!$K$2:$K$5720,'Inst. by Framework &amp; Suppliers'!$C$2:$C$5720,'Institution by Supplier Totals'!$A$2:$A$5067,'Inst. by Framework &amp; Suppliers'!$A$2:$A$5720,'Institution by Supplier Totals'!$B364)</f>
        <v>2889.89</v>
      </c>
    </row>
    <row r="365" spans="1:10" x14ac:dyDescent="0.2">
      <c r="A365" s="26" t="s">
        <v>32</v>
      </c>
      <c r="B365" s="27" t="s">
        <v>128</v>
      </c>
      <c r="C365" s="506">
        <f>SUMIFS('Inst. by Framework &amp; Suppliers'!$D$2:$D$5720,'Inst. by Framework &amp; Suppliers'!$C$2:$C$5720,$A365,'Inst. by Framework &amp; Suppliers'!$A$2:$A$5720,$B365)</f>
        <v>324.01000000000005</v>
      </c>
      <c r="D365" s="507">
        <f>SUMIFS('Inst. by Framework &amp; Suppliers'!$E$2:$E$5720,'Inst. by Framework &amp; Suppliers'!$C$2:$C$5720,$A365,'Inst. by Framework &amp; Suppliers'!$A$2:$A$5720,$B365)</f>
        <v>0</v>
      </c>
      <c r="E365" s="507">
        <f>SUMIFS('Inst. by Framework &amp; Suppliers'!F$2:F$5720,'Inst. by Framework &amp; Suppliers'!$C$2:$C$5720,'Institution by Supplier Totals'!$A$2:$A$5067,'Inst. by Framework &amp; Suppliers'!$A$2:$A$5720,'Institution by Supplier Totals'!$B365)</f>
        <v>0</v>
      </c>
      <c r="F365" s="882">
        <f>SUMIFS('Inst. by Framework &amp; Suppliers'!G$2:G$5720,'Inst. by Framework &amp; Suppliers'!$C$2:$C$5720,'Institution by Supplier Totals'!$A$2:$A$5067,'Inst. by Framework &amp; Suppliers'!$A$2:$A$5720,'Institution by Supplier Totals'!$B365)</f>
        <v>0</v>
      </c>
      <c r="G365" s="1444">
        <f>SUMIFS('Inst. by Framework &amp; Suppliers'!H$2:H$5720,'Inst. by Framework &amp; Suppliers'!$C$2:$C$5720,'Institution by Supplier Totals'!$A$2:$A$5067,'Inst. by Framework &amp; Suppliers'!$A$2:$A$5720,'Institution by Supplier Totals'!$B365)</f>
        <v>0</v>
      </c>
      <c r="H365" s="1445">
        <f>SUMIFS('Inst. by Framework &amp; Suppliers'!I$2:I$5720,'Inst. by Framework &amp; Suppliers'!$C$2:$C$5720,'Institution by Supplier Totals'!$A$2:$A$5067,'Inst. by Framework &amp; Suppliers'!$A$2:$A$5720,'Institution by Supplier Totals'!$B365)</f>
        <v>0</v>
      </c>
      <c r="I365" s="24">
        <f>SUMIFS('Inst. by Framework &amp; Suppliers'!$J$2:$J$5720,'Inst. by Framework &amp; Suppliers'!$C$2:$C$5720,'Institution by Supplier Totals'!$A$2:$A$5067,'Inst. by Framework &amp; Suppliers'!$A$2:$A$5720,'Institution by Supplier Totals'!$B365)</f>
        <v>0</v>
      </c>
      <c r="J365" s="93">
        <f>SUMIFS('Inst. by Framework &amp; Suppliers'!$K$2:$K$5720,'Inst. by Framework &amp; Suppliers'!$C$2:$C$5720,'Institution by Supplier Totals'!$A$2:$A$5067,'Inst. by Framework &amp; Suppliers'!$A$2:$A$5720,'Institution by Supplier Totals'!$B365)</f>
        <v>0</v>
      </c>
    </row>
    <row r="366" spans="1:10" x14ac:dyDescent="0.2">
      <c r="A366" s="26" t="s">
        <v>32</v>
      </c>
      <c r="B366" s="27" t="s">
        <v>174</v>
      </c>
      <c r="C366" s="506">
        <f>SUMIFS('Inst. by Framework &amp; Suppliers'!$D$2:$D$5720,'Inst. by Framework &amp; Suppliers'!$C$2:$C$5720,$A366,'Inst. by Framework &amp; Suppliers'!$A$2:$A$5720,$B366)</f>
        <v>8865.57</v>
      </c>
      <c r="D366" s="507">
        <f>SUMIFS('Inst. by Framework &amp; Suppliers'!$E$2:$E$5720,'Inst. by Framework &amp; Suppliers'!$C$2:$C$5720,$A366,'Inst. by Framework &amp; Suppliers'!$A$2:$A$5720,$B366)</f>
        <v>1261.0999999999999</v>
      </c>
      <c r="E366" s="507">
        <f>SUMIFS('Inst. by Framework &amp; Suppliers'!F$2:F$5720,'Inst. by Framework &amp; Suppliers'!$C$2:$C$5720,'Institution by Supplier Totals'!$A$2:$A$5067,'Inst. by Framework &amp; Suppliers'!$A$2:$A$5720,'Institution by Supplier Totals'!$B366)</f>
        <v>0</v>
      </c>
      <c r="F366" s="882">
        <f>SUMIFS('Inst. by Framework &amp; Suppliers'!G$2:G$5720,'Inst. by Framework &amp; Suppliers'!$C$2:$C$5720,'Institution by Supplier Totals'!$A$2:$A$5067,'Inst. by Framework &amp; Suppliers'!$A$2:$A$5720,'Institution by Supplier Totals'!$B366)</f>
        <v>0</v>
      </c>
      <c r="G366" s="1444">
        <f>SUMIFS('Inst. by Framework &amp; Suppliers'!H$2:H$5720,'Inst. by Framework &amp; Suppliers'!$C$2:$C$5720,'Institution by Supplier Totals'!$A$2:$A$5067,'Inst. by Framework &amp; Suppliers'!$A$2:$A$5720,'Institution by Supplier Totals'!$B366)</f>
        <v>0</v>
      </c>
      <c r="H366" s="1445">
        <f>SUMIFS('Inst. by Framework &amp; Suppliers'!I$2:I$5720,'Inst. by Framework &amp; Suppliers'!$C$2:$C$5720,'Institution by Supplier Totals'!$A$2:$A$5067,'Inst. by Framework &amp; Suppliers'!$A$2:$A$5720,'Institution by Supplier Totals'!$B366)</f>
        <v>0</v>
      </c>
      <c r="I366" s="24">
        <f>SUMIFS('Inst. by Framework &amp; Suppliers'!$J$2:$J$5720,'Inst. by Framework &amp; Suppliers'!$C$2:$C$5720,'Institution by Supplier Totals'!$A$2:$A$5067,'Inst. by Framework &amp; Suppliers'!$A$2:$A$5720,'Institution by Supplier Totals'!$B366)</f>
        <v>0</v>
      </c>
      <c r="J366" s="93">
        <f>SUMIFS('Inst. by Framework &amp; Suppliers'!$K$2:$K$5720,'Inst. by Framework &amp; Suppliers'!$C$2:$C$5720,'Institution by Supplier Totals'!$A$2:$A$5067,'Inst. by Framework &amp; Suppliers'!$A$2:$A$5720,'Institution by Supplier Totals'!$B366)</f>
        <v>0</v>
      </c>
    </row>
    <row r="367" spans="1:10" x14ac:dyDescent="0.2">
      <c r="A367" s="26" t="s">
        <v>32</v>
      </c>
      <c r="B367" s="27" t="s">
        <v>135</v>
      </c>
      <c r="C367" s="506">
        <f>SUMIFS('Inst. by Framework &amp; Suppliers'!$D$2:$D$5720,'Inst. by Framework &amp; Suppliers'!$C$2:$C$5720,$A367,'Inst. by Framework &amp; Suppliers'!$A$2:$A$5720,$B367)</f>
        <v>0</v>
      </c>
      <c r="D367" s="507">
        <f>SUMIFS('Inst. by Framework &amp; Suppliers'!$E$2:$E$5720,'Inst. by Framework &amp; Suppliers'!$C$2:$C$5720,$A367,'Inst. by Framework &amp; Suppliers'!$A$2:$A$5720,$B367)</f>
        <v>0</v>
      </c>
      <c r="E367" s="507">
        <f>SUMIFS('Inst. by Framework &amp; Suppliers'!F$2:F$5720,'Inst. by Framework &amp; Suppliers'!$C$2:$C$5720,'Institution by Supplier Totals'!$A$2:$A$5067,'Inst. by Framework &amp; Suppliers'!$A$2:$A$5720,'Institution by Supplier Totals'!$B367)</f>
        <v>0</v>
      </c>
      <c r="F367" s="882">
        <f>SUMIFS('Inst. by Framework &amp; Suppliers'!G$2:G$5720,'Inst. by Framework &amp; Suppliers'!$C$2:$C$5720,'Institution by Supplier Totals'!$A$2:$A$5067,'Inst. by Framework &amp; Suppliers'!$A$2:$A$5720,'Institution by Supplier Totals'!$B367)</f>
        <v>149</v>
      </c>
      <c r="G367" s="1444">
        <f>SUMIFS('Inst. by Framework &amp; Suppliers'!H$2:H$5720,'Inst. by Framework &amp; Suppliers'!$C$2:$C$5720,'Institution by Supplier Totals'!$A$2:$A$5067,'Inst. by Framework &amp; Suppliers'!$A$2:$A$5720,'Institution by Supplier Totals'!$B367)</f>
        <v>0</v>
      </c>
      <c r="H367" s="1445">
        <f>SUMIFS('Inst. by Framework &amp; Suppliers'!I$2:I$5720,'Inst. by Framework &amp; Suppliers'!$C$2:$C$5720,'Institution by Supplier Totals'!$A$2:$A$5067,'Inst. by Framework &amp; Suppliers'!$A$2:$A$5720,'Institution by Supplier Totals'!$B367)</f>
        <v>0</v>
      </c>
      <c r="I367" s="24">
        <f>SUMIFS('Inst. by Framework &amp; Suppliers'!$J$2:$J$5720,'Inst. by Framework &amp; Suppliers'!$C$2:$C$5720,'Institution by Supplier Totals'!$A$2:$A$5067,'Inst. by Framework &amp; Suppliers'!$A$2:$A$5720,'Institution by Supplier Totals'!$B367)</f>
        <v>0</v>
      </c>
      <c r="J367" s="93">
        <f>SUMIFS('Inst. by Framework &amp; Suppliers'!$K$2:$K$5720,'Inst. by Framework &amp; Suppliers'!$C$2:$C$5720,'Institution by Supplier Totals'!$A$2:$A$5067,'Inst. by Framework &amp; Suppliers'!$A$2:$A$5720,'Institution by Supplier Totals'!$B367)</f>
        <v>0</v>
      </c>
    </row>
    <row r="368" spans="1:10" x14ac:dyDescent="0.2">
      <c r="A368" s="26" t="s">
        <v>32</v>
      </c>
      <c r="B368" s="27" t="s">
        <v>141</v>
      </c>
      <c r="C368" s="506">
        <f>SUMIFS('Inst. by Framework &amp; Suppliers'!$D$2:$D$5720,'Inst. by Framework &amp; Suppliers'!$C$2:$C$5720,$A368,'Inst. by Framework &amp; Suppliers'!$A$2:$A$5720,$B368)</f>
        <v>36008.9</v>
      </c>
      <c r="D368" s="507">
        <f>SUMIFS('Inst. by Framework &amp; Suppliers'!$E$2:$E$5720,'Inst. by Framework &amp; Suppliers'!$C$2:$C$5720,$A368,'Inst. by Framework &amp; Suppliers'!$A$2:$A$5720,$B368)</f>
        <v>31263.609999999997</v>
      </c>
      <c r="E368" s="507">
        <f>SUMIFS('Inst. by Framework &amp; Suppliers'!F$2:F$5720,'Inst. by Framework &amp; Suppliers'!$C$2:$C$5720,'Institution by Supplier Totals'!$A$2:$A$5067,'Inst. by Framework &amp; Suppliers'!$A$2:$A$5720,'Institution by Supplier Totals'!$B368)</f>
        <v>19155.169999999998</v>
      </c>
      <c r="F368" s="882">
        <f>SUMIFS('Inst. by Framework &amp; Suppliers'!G$2:G$5720,'Inst. by Framework &amp; Suppliers'!$C$2:$C$5720,'Institution by Supplier Totals'!$A$2:$A$5067,'Inst. by Framework &amp; Suppliers'!$A$2:$A$5720,'Institution by Supplier Totals'!$B368)</f>
        <v>15369.830000000002</v>
      </c>
      <c r="G368" s="1444">
        <f>SUMIFS('Inst. by Framework &amp; Suppliers'!H$2:H$5720,'Inst. by Framework &amp; Suppliers'!$C$2:$C$5720,'Institution by Supplier Totals'!$A$2:$A$5067,'Inst. by Framework &amp; Suppliers'!$A$2:$A$5720,'Institution by Supplier Totals'!$B368)</f>
        <v>11191.14</v>
      </c>
      <c r="H368" s="1445">
        <f>SUMIFS('Inst. by Framework &amp; Suppliers'!I$2:I$5720,'Inst. by Framework &amp; Suppliers'!$C$2:$C$5720,'Institution by Supplier Totals'!$A$2:$A$5067,'Inst. by Framework &amp; Suppliers'!$A$2:$A$5720,'Institution by Supplier Totals'!$B368)</f>
        <v>5733.72</v>
      </c>
      <c r="I368" s="24">
        <f>SUMIFS('Inst. by Framework &amp; Suppliers'!$J$2:$J$5720,'Inst. by Framework &amp; Suppliers'!$C$2:$C$5720,'Institution by Supplier Totals'!$A$2:$A$5067,'Inst. by Framework &amp; Suppliers'!$A$2:$A$5720,'Institution by Supplier Totals'!$B368)</f>
        <v>0</v>
      </c>
      <c r="J368" s="93">
        <f>SUMIFS('Inst. by Framework &amp; Suppliers'!$K$2:$K$5720,'Inst. by Framework &amp; Suppliers'!$C$2:$C$5720,'Institution by Supplier Totals'!$A$2:$A$5067,'Inst. by Framework &amp; Suppliers'!$A$2:$A$5720,'Institution by Supplier Totals'!$B368)</f>
        <v>0</v>
      </c>
    </row>
    <row r="369" spans="1:10" x14ac:dyDescent="0.2">
      <c r="A369" s="26" t="s">
        <v>32</v>
      </c>
      <c r="B369" s="27" t="s">
        <v>143</v>
      </c>
      <c r="C369" s="506">
        <f>SUMIFS('Inst. by Framework &amp; Suppliers'!$D$2:$D$5720,'Inst. by Framework &amp; Suppliers'!$C$2:$C$5720,$A369,'Inst. by Framework &amp; Suppliers'!$A$2:$A$5720,$B369)</f>
        <v>58983.509999999987</v>
      </c>
      <c r="D369" s="507">
        <f>SUMIFS('Inst. by Framework &amp; Suppliers'!$E$2:$E$5720,'Inst. by Framework &amp; Suppliers'!$C$2:$C$5720,$A369,'Inst. by Framework &amp; Suppliers'!$A$2:$A$5720,$B369)</f>
        <v>36858.479999999996</v>
      </c>
      <c r="E369" s="507">
        <f>SUMIFS('Inst. by Framework &amp; Suppliers'!F$2:F$5720,'Inst. by Framework &amp; Suppliers'!$C$2:$C$5720,'Institution by Supplier Totals'!$A$2:$A$5067,'Inst. by Framework &amp; Suppliers'!$A$2:$A$5720,'Institution by Supplier Totals'!$B369)</f>
        <v>36847.399999999994</v>
      </c>
      <c r="F369" s="882">
        <f>SUMIFS('Inst. by Framework &amp; Suppliers'!G$2:G$5720,'Inst. by Framework &amp; Suppliers'!$C$2:$C$5720,'Institution by Supplier Totals'!$A$2:$A$5067,'Inst. by Framework &amp; Suppliers'!$A$2:$A$5720,'Institution by Supplier Totals'!$B369)</f>
        <v>34468.32</v>
      </c>
      <c r="G369" s="1444">
        <f>SUMIFS('Inst. by Framework &amp; Suppliers'!H$2:H$5720,'Inst. by Framework &amp; Suppliers'!$C$2:$C$5720,'Institution by Supplier Totals'!$A$2:$A$5067,'Inst. by Framework &amp; Suppliers'!$A$2:$A$5720,'Institution by Supplier Totals'!$B369)</f>
        <v>29673.77</v>
      </c>
      <c r="H369" s="1445">
        <f>SUMIFS('Inst. by Framework &amp; Suppliers'!I$2:I$5720,'Inst. by Framework &amp; Suppliers'!$C$2:$C$5720,'Institution by Supplier Totals'!$A$2:$A$5067,'Inst. by Framework &amp; Suppliers'!$A$2:$A$5720,'Institution by Supplier Totals'!$B369)</f>
        <v>22951.95</v>
      </c>
      <c r="I369" s="24">
        <f>SUMIFS('Inst. by Framework &amp; Suppliers'!$J$2:$J$5720,'Inst. by Framework &amp; Suppliers'!$C$2:$C$5720,'Institution by Supplier Totals'!$A$2:$A$5067,'Inst. by Framework &amp; Suppliers'!$A$2:$A$5720,'Institution by Supplier Totals'!$B369)</f>
        <v>6386.84</v>
      </c>
      <c r="J369" s="93">
        <f>SUMIFS('Inst. by Framework &amp; Suppliers'!$K$2:$K$5720,'Inst. by Framework &amp; Suppliers'!$C$2:$C$5720,'Institution by Supplier Totals'!$A$2:$A$5067,'Inst. by Framework &amp; Suppliers'!$A$2:$A$5720,'Institution by Supplier Totals'!$B369)</f>
        <v>10614.75</v>
      </c>
    </row>
    <row r="370" spans="1:10" x14ac:dyDescent="0.2">
      <c r="A370" s="26" t="s">
        <v>32</v>
      </c>
      <c r="B370" s="27" t="s">
        <v>144</v>
      </c>
      <c r="C370" s="506">
        <f>SUMIFS('Inst. by Framework &amp; Suppliers'!$D$2:$D$5720,'Inst. by Framework &amp; Suppliers'!$C$2:$C$5720,$A370,'Inst. by Framework &amp; Suppliers'!$A$2:$A$5720,$B370)</f>
        <v>88111.959999999992</v>
      </c>
      <c r="D370" s="507">
        <f>SUMIFS('Inst. by Framework &amp; Suppliers'!$E$2:$E$5720,'Inst. by Framework &amp; Suppliers'!$C$2:$C$5720,$A370,'Inst. by Framework &amp; Suppliers'!$A$2:$A$5720,$B370)</f>
        <v>63730.579999999994</v>
      </c>
      <c r="E370" s="507">
        <f>SUMIFS('Inst. by Framework &amp; Suppliers'!F$2:F$5720,'Inst. by Framework &amp; Suppliers'!$C$2:$C$5720,'Institution by Supplier Totals'!$A$2:$A$5067,'Inst. by Framework &amp; Suppliers'!$A$2:$A$5720,'Institution by Supplier Totals'!$B370)</f>
        <v>37390.76</v>
      </c>
      <c r="F370" s="882">
        <f>SUMIFS('Inst. by Framework &amp; Suppliers'!G$2:G$5720,'Inst. by Framework &amp; Suppliers'!$C$2:$C$5720,'Institution by Supplier Totals'!$A$2:$A$5067,'Inst. by Framework &amp; Suppliers'!$A$2:$A$5720,'Institution by Supplier Totals'!$B370)</f>
        <v>31259.89</v>
      </c>
      <c r="G370" s="1444">
        <f>SUMIFS('Inst. by Framework &amp; Suppliers'!H$2:H$5720,'Inst. by Framework &amp; Suppliers'!$C$2:$C$5720,'Institution by Supplier Totals'!$A$2:$A$5067,'Inst. by Framework &amp; Suppliers'!$A$2:$A$5720,'Institution by Supplier Totals'!$B370)</f>
        <v>24556.77</v>
      </c>
      <c r="H370" s="1445">
        <f>SUMIFS('Inst. by Framework &amp; Suppliers'!I$2:I$5720,'Inst. by Framework &amp; Suppliers'!$C$2:$C$5720,'Institution by Supplier Totals'!$A$2:$A$5067,'Inst. by Framework &amp; Suppliers'!$A$2:$A$5720,'Institution by Supplier Totals'!$B370)</f>
        <v>24921.769999999997</v>
      </c>
      <c r="I370" s="24">
        <f>SUMIFS('Inst. by Framework &amp; Suppliers'!$J$2:$J$5720,'Inst. by Framework &amp; Suppliers'!$C$2:$C$5720,'Institution by Supplier Totals'!$A$2:$A$5067,'Inst. by Framework &amp; Suppliers'!$A$2:$A$5720,'Institution by Supplier Totals'!$B370)</f>
        <v>9326.8100000000013</v>
      </c>
      <c r="J370" s="93">
        <f>SUMIFS('Inst. by Framework &amp; Suppliers'!$K$2:$K$5720,'Inst. by Framework &amp; Suppliers'!$C$2:$C$5720,'Institution by Supplier Totals'!$A$2:$A$5067,'Inst. by Framework &amp; Suppliers'!$A$2:$A$5720,'Institution by Supplier Totals'!$B370)</f>
        <v>15234.230000000001</v>
      </c>
    </row>
    <row r="371" spans="1:10" x14ac:dyDescent="0.2">
      <c r="A371" s="541" t="s">
        <v>32</v>
      </c>
      <c r="B371" s="27" t="s">
        <v>170</v>
      </c>
      <c r="C371" s="506">
        <f>SUMIFS('Inst. by Framework &amp; Suppliers'!$D$2:$D$5720,'Inst. by Framework &amp; Suppliers'!$C$2:$C$5720,$A371,'Inst. by Framework &amp; Suppliers'!$A$2:$A$5720,$B371)</f>
        <v>17154.169999999998</v>
      </c>
      <c r="D371" s="507">
        <f>SUMIFS('Inst. by Framework &amp; Suppliers'!$E$2:$E$5720,'Inst. by Framework &amp; Suppliers'!$C$2:$C$5720,$A371,'Inst. by Framework &amp; Suppliers'!$A$2:$A$5720,$B371)</f>
        <v>7659.2400000000016</v>
      </c>
      <c r="E371" s="507">
        <f>SUMIFS('Inst. by Framework &amp; Suppliers'!F$2:F$5720,'Inst. by Framework &amp; Suppliers'!$C$2:$C$5720,'Institution by Supplier Totals'!$A$2:$A$5067,'Inst. by Framework &amp; Suppliers'!$A$2:$A$5720,'Institution by Supplier Totals'!$B371)</f>
        <v>14200.51</v>
      </c>
      <c r="F371" s="882">
        <f>SUMIFS('Inst. by Framework &amp; Suppliers'!G$2:G$5720,'Inst. by Framework &amp; Suppliers'!$C$2:$C$5720,'Institution by Supplier Totals'!$A$2:$A$5067,'Inst. by Framework &amp; Suppliers'!$A$2:$A$5720,'Institution by Supplier Totals'!$B371)</f>
        <v>12218.880000000001</v>
      </c>
      <c r="G371" s="1444">
        <f>SUMIFS('Inst. by Framework &amp; Suppliers'!H$2:H$5720,'Inst. by Framework &amp; Suppliers'!$C$2:$C$5720,'Institution by Supplier Totals'!$A$2:$A$5067,'Inst. by Framework &amp; Suppliers'!$A$2:$A$5720,'Institution by Supplier Totals'!$B371)</f>
        <v>11468.840000000002</v>
      </c>
      <c r="H371" s="1445">
        <f>SUMIFS('Inst. by Framework &amp; Suppliers'!I$2:I$5720,'Inst. by Framework &amp; Suppliers'!$C$2:$C$5720,'Institution by Supplier Totals'!$A$2:$A$5067,'Inst. by Framework &amp; Suppliers'!$A$2:$A$5720,'Institution by Supplier Totals'!$B371)</f>
        <v>9622.4499999999989</v>
      </c>
      <c r="I371" s="24">
        <f>SUMIFS('Inst. by Framework &amp; Suppliers'!$J$2:$J$5720,'Inst. by Framework &amp; Suppliers'!$C$2:$C$5720,'Institution by Supplier Totals'!$A$2:$A$5067,'Inst. by Framework &amp; Suppliers'!$A$2:$A$5720,'Institution by Supplier Totals'!$B371)</f>
        <v>485.85</v>
      </c>
      <c r="J371" s="93">
        <f>SUMIFS('Inst. by Framework &amp; Suppliers'!$K$2:$K$5720,'Inst. by Framework &amp; Suppliers'!$C$2:$C$5720,'Institution by Supplier Totals'!$A$2:$A$5067,'Inst. by Framework &amp; Suppliers'!$A$2:$A$5720,'Institution by Supplier Totals'!$B371)</f>
        <v>2395.91</v>
      </c>
    </row>
    <row r="372" spans="1:10" x14ac:dyDescent="0.2">
      <c r="A372" s="26" t="s">
        <v>32</v>
      </c>
      <c r="B372" s="27" t="s">
        <v>146</v>
      </c>
      <c r="C372" s="506">
        <f>SUMIFS('Inst. by Framework &amp; Suppliers'!$D$2:$D$5720,'Inst. by Framework &amp; Suppliers'!$C$2:$C$5720,$A372,'Inst. by Framework &amp; Suppliers'!$A$2:$A$5720,$B372)</f>
        <v>10184.849999999999</v>
      </c>
      <c r="D372" s="507">
        <f>SUMIFS('Inst. by Framework &amp; Suppliers'!$E$2:$E$5720,'Inst. by Framework &amp; Suppliers'!$C$2:$C$5720,$A372,'Inst. by Framework &amp; Suppliers'!$A$2:$A$5720,$B372)</f>
        <v>8595.58</v>
      </c>
      <c r="E372" s="507">
        <f>SUMIFS('Inst. by Framework &amp; Suppliers'!F$2:F$5720,'Inst. by Framework &amp; Suppliers'!$C$2:$C$5720,'Institution by Supplier Totals'!$A$2:$A$5067,'Inst. by Framework &amp; Suppliers'!$A$2:$A$5720,'Institution by Supplier Totals'!$B372)</f>
        <v>7763.36</v>
      </c>
      <c r="F372" s="882">
        <f>SUMIFS('Inst. by Framework &amp; Suppliers'!G$2:G$5720,'Inst. by Framework &amp; Suppliers'!$C$2:$C$5720,'Institution by Supplier Totals'!$A$2:$A$5067,'Inst. by Framework &amp; Suppliers'!$A$2:$A$5720,'Institution by Supplier Totals'!$B372)</f>
        <v>8790.68</v>
      </c>
      <c r="G372" s="1444">
        <f>SUMIFS('Inst. by Framework &amp; Suppliers'!H$2:H$5720,'Inst. by Framework &amp; Suppliers'!$C$2:$C$5720,'Institution by Supplier Totals'!$A$2:$A$5067,'Inst. by Framework &amp; Suppliers'!$A$2:$A$5720,'Institution by Supplier Totals'!$B372)</f>
        <v>6917.16</v>
      </c>
      <c r="H372" s="1445">
        <f>SUMIFS('Inst. by Framework &amp; Suppliers'!I$2:I$5720,'Inst. by Framework &amp; Suppliers'!$C$2:$C$5720,'Institution by Supplier Totals'!$A$2:$A$5067,'Inst. by Framework &amp; Suppliers'!$A$2:$A$5720,'Institution by Supplier Totals'!$B372)</f>
        <v>5358.0499999999993</v>
      </c>
      <c r="I372" s="24">
        <f>SUMIFS('Inst. by Framework &amp; Suppliers'!$J$2:$J$5720,'Inst. by Framework &amp; Suppliers'!$C$2:$C$5720,'Institution by Supplier Totals'!$A$2:$A$5067,'Inst. by Framework &amp; Suppliers'!$A$2:$A$5720,'Institution by Supplier Totals'!$B372)</f>
        <v>727.06999999999994</v>
      </c>
      <c r="J372" s="93">
        <f>SUMIFS('Inst. by Framework &amp; Suppliers'!$K$2:$K$5720,'Inst. by Framework &amp; Suppliers'!$C$2:$C$5720,'Institution by Supplier Totals'!$A$2:$A$5067,'Inst. by Framework &amp; Suppliers'!$A$2:$A$5720,'Institution by Supplier Totals'!$B372)</f>
        <v>1286.3</v>
      </c>
    </row>
    <row r="373" spans="1:10" x14ac:dyDescent="0.2">
      <c r="A373" s="26" t="s">
        <v>85</v>
      </c>
      <c r="B373" s="27" t="s">
        <v>131</v>
      </c>
      <c r="C373" s="506">
        <f>SUMIFS('Inst. by Framework &amp; Suppliers'!$D$2:$D$5720,'Inst. by Framework &amp; Suppliers'!$C$2:$C$5720,$A373,'Inst. by Framework &amp; Suppliers'!$A$2:$A$5720,$B373)</f>
        <v>0</v>
      </c>
      <c r="D373" s="507">
        <f>SUMIFS('Inst. by Framework &amp; Suppliers'!$E$2:$E$5720,'Inst. by Framework &amp; Suppliers'!$C$2:$C$5720,$A373,'Inst. by Framework &amp; Suppliers'!$A$2:$A$5720,$B373)</f>
        <v>0</v>
      </c>
      <c r="E373" s="507">
        <f>SUMIFS('Inst. by Framework &amp; Suppliers'!F$2:F$5720,'Inst. by Framework &amp; Suppliers'!$C$2:$C$5720,'Institution by Supplier Totals'!$A$2:$A$5067,'Inst. by Framework &amp; Suppliers'!$A$2:$A$5720,'Institution by Supplier Totals'!$B373)</f>
        <v>1643.1</v>
      </c>
      <c r="F373" s="882">
        <f>SUMIFS('Inst. by Framework &amp; Suppliers'!G$2:G$5720,'Inst. by Framework &amp; Suppliers'!$C$2:$C$5720,'Institution by Supplier Totals'!$A$2:$A$5067,'Inst. by Framework &amp; Suppliers'!$A$2:$A$5720,'Institution by Supplier Totals'!$B373)</f>
        <v>4219.22</v>
      </c>
      <c r="G373" s="1444">
        <f>SUMIFS('Inst. by Framework &amp; Suppliers'!H$2:H$5720,'Inst. by Framework &amp; Suppliers'!$C$2:$C$5720,'Institution by Supplier Totals'!$A$2:$A$5067,'Inst. by Framework &amp; Suppliers'!$A$2:$A$5720,'Institution by Supplier Totals'!$B373)</f>
        <v>0</v>
      </c>
      <c r="H373" s="1445">
        <f>SUMIFS('Inst. by Framework &amp; Suppliers'!I$2:I$5720,'Inst. by Framework &amp; Suppliers'!$C$2:$C$5720,'Institution by Supplier Totals'!$A$2:$A$5067,'Inst. by Framework &amp; Suppliers'!$A$2:$A$5720,'Institution by Supplier Totals'!$B373)</f>
        <v>0</v>
      </c>
      <c r="I373" s="24">
        <f>SUMIFS('Inst. by Framework &amp; Suppliers'!$J$2:$J$5720,'Inst. by Framework &amp; Suppliers'!$C$2:$C$5720,'Institution by Supplier Totals'!$A$2:$A$5067,'Inst. by Framework &amp; Suppliers'!$A$2:$A$5720,'Institution by Supplier Totals'!$B373)</f>
        <v>0</v>
      </c>
      <c r="J373" s="93">
        <f>SUMIFS('Inst. by Framework &amp; Suppliers'!$K$2:$K$5720,'Inst. by Framework &amp; Suppliers'!$C$2:$C$5720,'Institution by Supplier Totals'!$A$2:$A$5067,'Inst. by Framework &amp; Suppliers'!$A$2:$A$5720,'Institution by Supplier Totals'!$B373)</f>
        <v>0</v>
      </c>
    </row>
    <row r="374" spans="1:10" x14ac:dyDescent="0.2">
      <c r="A374" s="26" t="s">
        <v>85</v>
      </c>
      <c r="B374" s="27" t="s">
        <v>153</v>
      </c>
      <c r="C374" s="506">
        <f>SUMIFS('Inst. by Framework &amp; Suppliers'!$D$2:$D$5720,'Inst. by Framework &amp; Suppliers'!$C$2:$C$5720,$A374,'Inst. by Framework &amp; Suppliers'!$A$2:$A$5720,$B374)</f>
        <v>0</v>
      </c>
      <c r="D374" s="507">
        <f>SUMIFS('Inst. by Framework &amp; Suppliers'!$E$2:$E$5720,'Inst. by Framework &amp; Suppliers'!$C$2:$C$5720,$A374,'Inst. by Framework &amp; Suppliers'!$A$2:$A$5720,$B374)</f>
        <v>0</v>
      </c>
      <c r="E374" s="507">
        <f>SUMIFS('Inst. by Framework &amp; Suppliers'!F$2:F$5720,'Inst. by Framework &amp; Suppliers'!$C$2:$C$5720,'Institution by Supplier Totals'!$A$2:$A$5067,'Inst. by Framework &amp; Suppliers'!$A$2:$A$5720,'Institution by Supplier Totals'!$B374)</f>
        <v>848</v>
      </c>
      <c r="F374" s="882">
        <f>SUMIFS('Inst. by Framework &amp; Suppliers'!G$2:G$5720,'Inst. by Framework &amp; Suppliers'!$C$2:$C$5720,'Institution by Supplier Totals'!$A$2:$A$5067,'Inst. by Framework &amp; Suppliers'!$A$2:$A$5720,'Institution by Supplier Totals'!$B374)</f>
        <v>0</v>
      </c>
      <c r="G374" s="1444">
        <f>SUMIFS('Inst. by Framework &amp; Suppliers'!H$2:H$5720,'Inst. by Framework &amp; Suppliers'!$C$2:$C$5720,'Institution by Supplier Totals'!$A$2:$A$5067,'Inst. by Framework &amp; Suppliers'!$A$2:$A$5720,'Institution by Supplier Totals'!$B374)</f>
        <v>308.89999999999998</v>
      </c>
      <c r="H374" s="1445">
        <f>SUMIFS('Inst. by Framework &amp; Suppliers'!I$2:I$5720,'Inst. by Framework &amp; Suppliers'!$C$2:$C$5720,'Institution by Supplier Totals'!$A$2:$A$5067,'Inst. by Framework &amp; Suppliers'!$A$2:$A$5720,'Institution by Supplier Totals'!$B374)</f>
        <v>0</v>
      </c>
      <c r="I374" s="24">
        <f>SUMIFS('Inst. by Framework &amp; Suppliers'!$J$2:$J$5720,'Inst. by Framework &amp; Suppliers'!$C$2:$C$5720,'Institution by Supplier Totals'!$A$2:$A$5067,'Inst. by Framework &amp; Suppliers'!$A$2:$A$5720,'Institution by Supplier Totals'!$B374)</f>
        <v>0</v>
      </c>
      <c r="J374" s="93">
        <f>SUMIFS('Inst. by Framework &amp; Suppliers'!$K$2:$K$5720,'Inst. by Framework &amp; Suppliers'!$C$2:$C$5720,'Institution by Supplier Totals'!$A$2:$A$5067,'Inst. by Framework &amp; Suppliers'!$A$2:$A$5720,'Institution by Supplier Totals'!$B374)</f>
        <v>0</v>
      </c>
    </row>
    <row r="375" spans="1:10" x14ac:dyDescent="0.2">
      <c r="A375" s="26" t="s">
        <v>85</v>
      </c>
      <c r="B375" s="466" t="s">
        <v>141</v>
      </c>
      <c r="C375" s="506">
        <f>SUMIFS('Inst. by Framework &amp; Suppliers'!$D$2:$D$5720,'Inst. by Framework &amp; Suppliers'!$C$2:$C$5720,$A375,'Inst. by Framework &amp; Suppliers'!$A$2:$A$5720,$B375)</f>
        <v>0</v>
      </c>
      <c r="D375" s="507">
        <f>SUMIFS('Inst. by Framework &amp; Suppliers'!$E$2:$E$5720,'Inst. by Framework &amp; Suppliers'!$C$2:$C$5720,$A375,'Inst. by Framework &amp; Suppliers'!$A$2:$A$5720,$B375)</f>
        <v>0</v>
      </c>
      <c r="E375" s="507">
        <f>SUMIFS('Inst. by Framework &amp; Suppliers'!F$2:F$5720,'Inst. by Framework &amp; Suppliers'!$C$2:$C$5720,'Institution by Supplier Totals'!$A$2:$A$5067,'Inst. by Framework &amp; Suppliers'!$A$2:$A$5720,'Institution by Supplier Totals'!$B375)</f>
        <v>0</v>
      </c>
      <c r="F375" s="882">
        <f>SUMIFS('Inst. by Framework &amp; Suppliers'!G$2:G$5720,'Inst. by Framework &amp; Suppliers'!$C$2:$C$5720,'Institution by Supplier Totals'!$A$2:$A$5067,'Inst. by Framework &amp; Suppliers'!$A$2:$A$5720,'Institution by Supplier Totals'!$B375)</f>
        <v>0</v>
      </c>
      <c r="G375" s="1444">
        <f>SUMIFS('Inst. by Framework &amp; Suppliers'!H$2:H$5720,'Inst. by Framework &amp; Suppliers'!$C$2:$C$5720,'Institution by Supplier Totals'!$A$2:$A$5067,'Inst. by Framework &amp; Suppliers'!$A$2:$A$5720,'Institution by Supplier Totals'!$B375)</f>
        <v>9070.77</v>
      </c>
      <c r="H375" s="1445">
        <f>SUMIFS('Inst. by Framework &amp; Suppliers'!I$2:I$5720,'Inst. by Framework &amp; Suppliers'!$C$2:$C$5720,'Institution by Supplier Totals'!$A$2:$A$5067,'Inst. by Framework &amp; Suppliers'!$A$2:$A$5720,'Institution by Supplier Totals'!$B375)</f>
        <v>5549.09</v>
      </c>
      <c r="I375" s="24">
        <f>SUMIFS('Inst. by Framework &amp; Suppliers'!$J$2:$J$5720,'Inst. by Framework &amp; Suppliers'!$C$2:$C$5720,'Institution by Supplier Totals'!$A$2:$A$5067,'Inst. by Framework &amp; Suppliers'!$A$2:$A$5720,'Institution by Supplier Totals'!$B375)</f>
        <v>1167.3</v>
      </c>
      <c r="J375" s="93">
        <f>SUMIFS('Inst. by Framework &amp; Suppliers'!$K$2:$K$5720,'Inst. by Framework &amp; Suppliers'!$C$2:$C$5720,'Institution by Supplier Totals'!$A$2:$A$5067,'Inst. by Framework &amp; Suppliers'!$A$2:$A$5720,'Institution by Supplier Totals'!$B375)</f>
        <v>1707.9</v>
      </c>
    </row>
    <row r="376" spans="1:10" x14ac:dyDescent="0.2">
      <c r="A376" s="26" t="s">
        <v>85</v>
      </c>
      <c r="B376" s="27" t="s">
        <v>142</v>
      </c>
      <c r="C376" s="506">
        <f>SUMIFS('Inst. by Framework &amp; Suppliers'!$D$2:$D$5720,'Inst. by Framework &amp; Suppliers'!$C$2:$C$5720,$A376,'Inst. by Framework &amp; Suppliers'!$A$2:$A$5720,$B376)</f>
        <v>0</v>
      </c>
      <c r="D376" s="507">
        <f>SUMIFS('Inst. by Framework &amp; Suppliers'!$E$2:$E$5720,'Inst. by Framework &amp; Suppliers'!$C$2:$C$5720,$A376,'Inst. by Framework &amp; Suppliers'!$A$2:$A$5720,$B376)</f>
        <v>0</v>
      </c>
      <c r="E376" s="507">
        <f>SUMIFS('Inst. by Framework &amp; Suppliers'!F$2:F$5720,'Inst. by Framework &amp; Suppliers'!$C$2:$C$5720,'Institution by Supplier Totals'!$A$2:$A$5067,'Inst. by Framework &amp; Suppliers'!$A$2:$A$5720,'Institution by Supplier Totals'!$B376)</f>
        <v>0</v>
      </c>
      <c r="F376" s="882">
        <f>SUMIFS('Inst. by Framework &amp; Suppliers'!G$2:G$5720,'Inst. by Framework &amp; Suppliers'!$C$2:$C$5720,'Institution by Supplier Totals'!$A$2:$A$5067,'Inst. by Framework &amp; Suppliers'!$A$2:$A$5720,'Institution by Supplier Totals'!$B376)</f>
        <v>1348.03</v>
      </c>
      <c r="G376" s="1444">
        <f>SUMIFS('Inst. by Framework &amp; Suppliers'!H$2:H$5720,'Inst. by Framework &amp; Suppliers'!$C$2:$C$5720,'Institution by Supplier Totals'!$A$2:$A$5067,'Inst. by Framework &amp; Suppliers'!$A$2:$A$5720,'Institution by Supplier Totals'!$B376)</f>
        <v>2119.4899999999998</v>
      </c>
      <c r="H376" s="1445">
        <f>SUMIFS('Inst. by Framework &amp; Suppliers'!I$2:I$5720,'Inst. by Framework &amp; Suppliers'!$C$2:$C$5720,'Institution by Supplier Totals'!$A$2:$A$5067,'Inst. by Framework &amp; Suppliers'!$A$2:$A$5720,'Institution by Supplier Totals'!$B376)</f>
        <v>0</v>
      </c>
      <c r="I376" s="24">
        <f>SUMIFS('Inst. by Framework &amp; Suppliers'!$J$2:$J$5720,'Inst. by Framework &amp; Suppliers'!$C$2:$C$5720,'Institution by Supplier Totals'!$A$2:$A$5067,'Inst. by Framework &amp; Suppliers'!$A$2:$A$5720,'Institution by Supplier Totals'!$B376)</f>
        <v>0</v>
      </c>
      <c r="J376" s="93">
        <f>SUMIFS('Inst. by Framework &amp; Suppliers'!$K$2:$K$5720,'Inst. by Framework &amp; Suppliers'!$C$2:$C$5720,'Institution by Supplier Totals'!$A$2:$A$5067,'Inst. by Framework &amp; Suppliers'!$A$2:$A$5720,'Institution by Supplier Totals'!$B376)</f>
        <v>0</v>
      </c>
    </row>
    <row r="377" spans="1:10" x14ac:dyDescent="0.2">
      <c r="A377" s="26" t="s">
        <v>85</v>
      </c>
      <c r="B377" s="27" t="s">
        <v>144</v>
      </c>
      <c r="C377" s="506">
        <f>SUMIFS('Inst. by Framework &amp; Suppliers'!$D$2:$D$5720,'Inst. by Framework &amp; Suppliers'!$C$2:$C$5720,$A377,'Inst. by Framework &amp; Suppliers'!$A$2:$A$5720,$B377)</f>
        <v>0</v>
      </c>
      <c r="D377" s="507">
        <f>SUMIFS('Inst. by Framework &amp; Suppliers'!$E$2:$E$5720,'Inst. by Framework &amp; Suppliers'!$C$2:$C$5720,$A377,'Inst. by Framework &amp; Suppliers'!$A$2:$A$5720,$B377)</f>
        <v>2093</v>
      </c>
      <c r="E377" s="507">
        <f>SUMIFS('Inst. by Framework &amp; Suppliers'!F$2:F$5720,'Inst. by Framework &amp; Suppliers'!$C$2:$C$5720,'Institution by Supplier Totals'!$A$2:$A$5067,'Inst. by Framework &amp; Suppliers'!$A$2:$A$5720,'Institution by Supplier Totals'!$B377)</f>
        <v>8227.5600000000013</v>
      </c>
      <c r="F377" s="882">
        <f>SUMIFS('Inst. by Framework &amp; Suppliers'!G$2:G$5720,'Inst. by Framework &amp; Suppliers'!$C$2:$C$5720,'Institution by Supplier Totals'!$A$2:$A$5067,'Inst. by Framework &amp; Suppliers'!$A$2:$A$5720,'Institution by Supplier Totals'!$B377)</f>
        <v>18541.309999999998</v>
      </c>
      <c r="G377" s="1444">
        <f>SUMIFS('Inst. by Framework &amp; Suppliers'!H$2:H$5720,'Inst. by Framework &amp; Suppliers'!$C$2:$C$5720,'Institution by Supplier Totals'!$A$2:$A$5067,'Inst. by Framework &amp; Suppliers'!$A$2:$A$5720,'Institution by Supplier Totals'!$B377)</f>
        <v>25792.979999999996</v>
      </c>
      <c r="H377" s="1445">
        <f>SUMIFS('Inst. by Framework &amp; Suppliers'!I$2:I$5720,'Inst. by Framework &amp; Suppliers'!$C$2:$C$5720,'Institution by Supplier Totals'!$A$2:$A$5067,'Inst. by Framework &amp; Suppliers'!$A$2:$A$5720,'Institution by Supplier Totals'!$B377)</f>
        <v>25627.75</v>
      </c>
      <c r="I377" s="24">
        <f>SUMIFS('Inst. by Framework &amp; Suppliers'!$J$2:$J$5720,'Inst. by Framework &amp; Suppliers'!$C$2:$C$5720,'Institution by Supplier Totals'!$A$2:$A$5067,'Inst. by Framework &amp; Suppliers'!$A$2:$A$5720,'Institution by Supplier Totals'!$B377)</f>
        <v>4470.4699999999993</v>
      </c>
      <c r="J377" s="93">
        <f>SUMIFS('Inst. by Framework &amp; Suppliers'!$K$2:$K$5720,'Inst. by Framework &amp; Suppliers'!$C$2:$C$5720,'Institution by Supplier Totals'!$A$2:$A$5067,'Inst. by Framework &amp; Suppliers'!$A$2:$A$5720,'Institution by Supplier Totals'!$B377)</f>
        <v>7709.15</v>
      </c>
    </row>
    <row r="378" spans="1:10" x14ac:dyDescent="0.2">
      <c r="A378" s="26" t="s">
        <v>120</v>
      </c>
      <c r="B378" s="27" t="s">
        <v>144</v>
      </c>
      <c r="C378" s="506">
        <f>SUMIFS('Inst. by Framework &amp; Suppliers'!$D$2:$D$5720,'Inst. by Framework &amp; Suppliers'!$C$2:$C$5720,$A378,'Inst. by Framework &amp; Suppliers'!$A$2:$A$5720,$B378)</f>
        <v>0</v>
      </c>
      <c r="D378" s="507">
        <f>SUMIFS('Inst. by Framework &amp; Suppliers'!$E$2:$E$5720,'Inst. by Framework &amp; Suppliers'!$C$2:$C$5720,$A378,'Inst. by Framework &amp; Suppliers'!$A$2:$A$5720,$B378)</f>
        <v>1027.2</v>
      </c>
      <c r="E378" s="507">
        <f>SUMIFS('Inst. by Framework &amp; Suppliers'!F$2:F$5720,'Inst. by Framework &amp; Suppliers'!$C$2:$C$5720,'Institution by Supplier Totals'!$A$2:$A$5067,'Inst. by Framework &amp; Suppliers'!$A$2:$A$5720,'Institution by Supplier Totals'!$B378)</f>
        <v>2445.6</v>
      </c>
      <c r="F378" s="882">
        <f>SUMIFS('Inst. by Framework &amp; Suppliers'!G$2:G$5720,'Inst. by Framework &amp; Suppliers'!$C$2:$C$5720,'Institution by Supplier Totals'!$A$2:$A$5067,'Inst. by Framework &amp; Suppliers'!$A$2:$A$5720,'Institution by Supplier Totals'!$B378)</f>
        <v>2985.6000000000004</v>
      </c>
      <c r="G378" s="1444">
        <f>SUMIFS('Inst. by Framework &amp; Suppliers'!H$2:H$5720,'Inst. by Framework &amp; Suppliers'!$C$2:$C$5720,'Institution by Supplier Totals'!$A$2:$A$5067,'Inst. by Framework &amp; Suppliers'!$A$2:$A$5720,'Institution by Supplier Totals'!$B378)</f>
        <v>3127.2</v>
      </c>
      <c r="H378" s="1445">
        <f>SUMIFS('Inst. by Framework &amp; Suppliers'!I$2:I$5720,'Inst. by Framework &amp; Suppliers'!$C$2:$C$5720,'Institution by Supplier Totals'!$A$2:$A$5067,'Inst. by Framework &amp; Suppliers'!$A$2:$A$5720,'Institution by Supplier Totals'!$B378)</f>
        <v>12415.359999999999</v>
      </c>
      <c r="I378" s="24">
        <f>SUMIFS('Inst. by Framework &amp; Suppliers'!$J$2:$J$5720,'Inst. by Framework &amp; Suppliers'!$C$2:$C$5720,'Institution by Supplier Totals'!$A$2:$A$5067,'Inst. by Framework &amp; Suppliers'!$A$2:$A$5720,'Institution by Supplier Totals'!$B378)</f>
        <v>1032</v>
      </c>
      <c r="J378" s="93">
        <f>SUMIFS('Inst. by Framework &amp; Suppliers'!$K$2:$K$5720,'Inst. by Framework &amp; Suppliers'!$C$2:$C$5720,'Institution by Supplier Totals'!$A$2:$A$5067,'Inst. by Framework &amp; Suppliers'!$A$2:$A$5720,'Institution by Supplier Totals'!$B378)</f>
        <v>4370.3999999999996</v>
      </c>
    </row>
    <row r="379" spans="1:10" x14ac:dyDescent="0.2">
      <c r="A379" s="26" t="s">
        <v>120</v>
      </c>
      <c r="B379" s="27" t="s">
        <v>146</v>
      </c>
      <c r="C379" s="506">
        <f>SUMIFS('Inst. by Framework &amp; Suppliers'!$D$2:$D$5720,'Inst. by Framework &amp; Suppliers'!$C$2:$C$5720,$A379,'Inst. by Framework &amp; Suppliers'!$A$2:$A$5720,$B379)</f>
        <v>0</v>
      </c>
      <c r="D379" s="507">
        <f>SUMIFS('Inst. by Framework &amp; Suppliers'!$E$2:$E$5720,'Inst. by Framework &amp; Suppliers'!$C$2:$C$5720,$A379,'Inst. by Framework &amp; Suppliers'!$A$2:$A$5720,$B379)</f>
        <v>0</v>
      </c>
      <c r="E379" s="507">
        <f>SUMIFS('Inst. by Framework &amp; Suppliers'!F$2:F$5720,'Inst. by Framework &amp; Suppliers'!$C$2:$C$5720,'Institution by Supplier Totals'!$A$2:$A$5067,'Inst. by Framework &amp; Suppliers'!$A$2:$A$5720,'Institution by Supplier Totals'!$B379)</f>
        <v>0</v>
      </c>
      <c r="F379" s="882">
        <f>SUMIFS('Inst. by Framework &amp; Suppliers'!G$2:G$5720,'Inst. by Framework &amp; Suppliers'!$C$2:$C$5720,'Institution by Supplier Totals'!$A$2:$A$5067,'Inst. by Framework &amp; Suppliers'!$A$2:$A$5720,'Institution by Supplier Totals'!$B379)</f>
        <v>0</v>
      </c>
      <c r="G379" s="1444">
        <f>SUMIFS('Inst. by Framework &amp; Suppliers'!H$2:H$5720,'Inst. by Framework &amp; Suppliers'!$C$2:$C$5720,'Institution by Supplier Totals'!$A$2:$A$5067,'Inst. by Framework &amp; Suppliers'!$A$2:$A$5720,'Institution by Supplier Totals'!$B379)</f>
        <v>0</v>
      </c>
      <c r="H379" s="1445">
        <f>SUMIFS('Inst. by Framework &amp; Suppliers'!I$2:I$5720,'Inst. by Framework &amp; Suppliers'!$C$2:$C$5720,'Institution by Supplier Totals'!$A$2:$A$5067,'Inst. by Framework &amp; Suppliers'!$A$2:$A$5720,'Institution by Supplier Totals'!$B379)</f>
        <v>395</v>
      </c>
      <c r="I379" s="24">
        <f>SUMIFS('Inst. by Framework &amp; Suppliers'!$J$2:$J$5720,'Inst. by Framework &amp; Suppliers'!$C$2:$C$5720,'Institution by Supplier Totals'!$A$2:$A$5067,'Inst. by Framework &amp; Suppliers'!$A$2:$A$5720,'Institution by Supplier Totals'!$B379)</f>
        <v>170</v>
      </c>
      <c r="J379" s="93">
        <f>SUMIFS('Inst. by Framework &amp; Suppliers'!$K$2:$K$5720,'Inst. by Framework &amp; Suppliers'!$C$2:$C$5720,'Institution by Supplier Totals'!$A$2:$A$5067,'Inst. by Framework &amp; Suppliers'!$A$2:$A$5720,'Institution by Supplier Totals'!$B379)</f>
        <v>170</v>
      </c>
    </row>
    <row r="380" spans="1:10" x14ac:dyDescent="0.2">
      <c r="A380" s="26" t="s">
        <v>247</v>
      </c>
      <c r="B380" s="318" t="s">
        <v>158</v>
      </c>
      <c r="C380" s="506">
        <f>SUMIFS('Inst. by Framework &amp; Suppliers'!$D$2:$D$5720,'Inst. by Framework &amp; Suppliers'!$C$2:$C$5720,$A380,'Inst. by Framework &amp; Suppliers'!$A$2:$A$5720,$B380)</f>
        <v>3573.3999999999996</v>
      </c>
      <c r="D380" s="507">
        <f>SUMIFS('Inst. by Framework &amp; Suppliers'!$E$2:$E$5720,'Inst. by Framework &amp; Suppliers'!$C$2:$C$5720,$A380,'Inst. by Framework &amp; Suppliers'!$A$2:$A$5720,$B380)</f>
        <v>0</v>
      </c>
      <c r="E380" s="507">
        <f>SUMIFS('Inst. by Framework &amp; Suppliers'!F$2:F$5720,'Inst. by Framework &amp; Suppliers'!$C$2:$C$5720,'Institution by Supplier Totals'!$A$2:$A$5067,'Inst. by Framework &amp; Suppliers'!$A$2:$A$5720,'Institution by Supplier Totals'!$B380)</f>
        <v>0</v>
      </c>
      <c r="F380" s="882">
        <f>SUMIFS('Inst. by Framework &amp; Suppliers'!G$2:G$5720,'Inst. by Framework &amp; Suppliers'!$C$2:$C$5720,'Institution by Supplier Totals'!$A$2:$A$5067,'Inst. by Framework &amp; Suppliers'!$A$2:$A$5720,'Institution by Supplier Totals'!$B380)</f>
        <v>0</v>
      </c>
      <c r="G380" s="1444">
        <f>SUMIFS('Inst. by Framework &amp; Suppliers'!H$2:H$5720,'Inst. by Framework &amp; Suppliers'!$C$2:$C$5720,'Institution by Supplier Totals'!$A$2:$A$5067,'Inst. by Framework &amp; Suppliers'!$A$2:$A$5720,'Institution by Supplier Totals'!$B380)</f>
        <v>0</v>
      </c>
      <c r="H380" s="1445">
        <f>SUMIFS('Inst. by Framework &amp; Suppliers'!I$2:I$5720,'Inst. by Framework &amp; Suppliers'!$C$2:$C$5720,'Institution by Supplier Totals'!$A$2:$A$5067,'Inst. by Framework &amp; Suppliers'!$A$2:$A$5720,'Institution by Supplier Totals'!$B380)</f>
        <v>0</v>
      </c>
      <c r="I380" s="24">
        <f>SUMIFS('Inst. by Framework &amp; Suppliers'!$J$2:$J$5720,'Inst. by Framework &amp; Suppliers'!$C$2:$C$5720,'Institution by Supplier Totals'!$A$2:$A$5067,'Inst. by Framework &amp; Suppliers'!$A$2:$A$5720,'Institution by Supplier Totals'!$B380)</f>
        <v>0</v>
      </c>
      <c r="J380" s="93">
        <f>SUMIFS('Inst. by Framework &amp; Suppliers'!$K$2:$K$5720,'Inst. by Framework &amp; Suppliers'!$C$2:$C$5720,'Institution by Supplier Totals'!$A$2:$A$5067,'Inst. by Framework &amp; Suppliers'!$A$2:$A$5720,'Institution by Supplier Totals'!$B380)</f>
        <v>0</v>
      </c>
    </row>
    <row r="381" spans="1:10" x14ac:dyDescent="0.2">
      <c r="A381" s="26" t="s">
        <v>247</v>
      </c>
      <c r="B381" s="27" t="s">
        <v>161</v>
      </c>
      <c r="C381" s="506">
        <f>SUMIFS('Inst. by Framework &amp; Suppliers'!$D$2:$D$5720,'Inst. by Framework &amp; Suppliers'!$C$2:$C$5720,$A381,'Inst. by Framework &amp; Suppliers'!$A$2:$A$5720,$B381)</f>
        <v>2798</v>
      </c>
      <c r="D381" s="507">
        <f>SUMIFS('Inst. by Framework &amp; Suppliers'!$E$2:$E$5720,'Inst. by Framework &amp; Suppliers'!$C$2:$C$5720,$A381,'Inst. by Framework &amp; Suppliers'!$A$2:$A$5720,$B381)</f>
        <v>15028.144134154018</v>
      </c>
      <c r="E381" s="507">
        <f>SUMIFS('Inst. by Framework &amp; Suppliers'!F$2:F$5720,'Inst. by Framework &amp; Suppliers'!$C$2:$C$5720,'Institution by Supplier Totals'!$A$2:$A$5067,'Inst. by Framework &amp; Suppliers'!$A$2:$A$5720,'Institution by Supplier Totals'!$B381)</f>
        <v>11135</v>
      </c>
      <c r="F381" s="882">
        <f>SUMIFS('Inst. by Framework &amp; Suppliers'!G$2:G$5720,'Inst. by Framework &amp; Suppliers'!$C$2:$C$5720,'Institution by Supplier Totals'!$A$2:$A$5067,'Inst. by Framework &amp; Suppliers'!$A$2:$A$5720,'Institution by Supplier Totals'!$B381)</f>
        <v>10050.720000000001</v>
      </c>
      <c r="G381" s="1444">
        <f>SUMIFS('Inst. by Framework &amp; Suppliers'!H$2:H$5720,'Inst. by Framework &amp; Suppliers'!$C$2:$C$5720,'Institution by Supplier Totals'!$A$2:$A$5067,'Inst. by Framework &amp; Suppliers'!$A$2:$A$5720,'Institution by Supplier Totals'!$B381)</f>
        <v>8522.7800000000007</v>
      </c>
      <c r="H381" s="1445">
        <f>SUMIFS('Inst. by Framework &amp; Suppliers'!I$2:I$5720,'Inst. by Framework &amp; Suppliers'!$C$2:$C$5720,'Institution by Supplier Totals'!$A$2:$A$5067,'Inst. by Framework &amp; Suppliers'!$A$2:$A$5720,'Institution by Supplier Totals'!$B381)</f>
        <v>4516.72</v>
      </c>
      <c r="I381" s="24">
        <f>SUMIFS('Inst. by Framework &amp; Suppliers'!$J$2:$J$5720,'Inst. by Framework &amp; Suppliers'!$C$2:$C$5720,'Institution by Supplier Totals'!$A$2:$A$5067,'Inst. by Framework &amp; Suppliers'!$A$2:$A$5720,'Institution by Supplier Totals'!$B381)</f>
        <v>0</v>
      </c>
      <c r="J381" s="93">
        <f>SUMIFS('Inst. by Framework &amp; Suppliers'!$K$2:$K$5720,'Inst. by Framework &amp; Suppliers'!$C$2:$C$5720,'Institution by Supplier Totals'!$A$2:$A$5067,'Inst. by Framework &amp; Suppliers'!$A$2:$A$5720,'Institution by Supplier Totals'!$B381)</f>
        <v>1105.49</v>
      </c>
    </row>
    <row r="382" spans="1:10" x14ac:dyDescent="0.2">
      <c r="A382" s="26" t="s">
        <v>247</v>
      </c>
      <c r="B382" s="466" t="s">
        <v>162</v>
      </c>
      <c r="C382" s="506">
        <f>SUMIFS('Inst. by Framework &amp; Suppliers'!$D$2:$D$5720,'Inst. by Framework &amp; Suppliers'!$C$2:$C$5720,$A382,'Inst. by Framework &amp; Suppliers'!$A$2:$A$5720,$B382)</f>
        <v>0</v>
      </c>
      <c r="D382" s="507">
        <f>SUMIFS('Inst. by Framework &amp; Suppliers'!$E$2:$E$5720,'Inst. by Framework &amp; Suppliers'!$C$2:$C$5720,$A382,'Inst. by Framework &amp; Suppliers'!$A$2:$A$5720,$B382)</f>
        <v>0</v>
      </c>
      <c r="E382" s="507">
        <f>SUMIFS('Inst. by Framework &amp; Suppliers'!F$2:F$5720,'Inst. by Framework &amp; Suppliers'!$C$2:$C$5720,'Institution by Supplier Totals'!$A$2:$A$5067,'Inst. by Framework &amp; Suppliers'!$A$2:$A$5720,'Institution by Supplier Totals'!$B382)</f>
        <v>0</v>
      </c>
      <c r="F382" s="882">
        <f>SUMIFS('Inst. by Framework &amp; Suppliers'!G$2:G$5720,'Inst. by Framework &amp; Suppliers'!$C$2:$C$5720,'Institution by Supplier Totals'!$A$2:$A$5067,'Inst. by Framework &amp; Suppliers'!$A$2:$A$5720,'Institution by Supplier Totals'!$B382)</f>
        <v>2865.7200000000003</v>
      </c>
      <c r="G382" s="1444">
        <f>SUMIFS('Inst. by Framework &amp; Suppliers'!H$2:H$5720,'Inst. by Framework &amp; Suppliers'!$C$2:$C$5720,'Institution by Supplier Totals'!$A$2:$A$5067,'Inst. by Framework &amp; Suppliers'!$A$2:$A$5720,'Institution by Supplier Totals'!$B382)</f>
        <v>1953.2300000000002</v>
      </c>
      <c r="H382" s="1445">
        <f>SUMIFS('Inst. by Framework &amp; Suppliers'!I$2:I$5720,'Inst. by Framework &amp; Suppliers'!$C$2:$C$5720,'Institution by Supplier Totals'!$A$2:$A$5067,'Inst. by Framework &amp; Suppliers'!$A$2:$A$5720,'Institution by Supplier Totals'!$B382)</f>
        <v>3860.38</v>
      </c>
      <c r="I382" s="24">
        <f>SUMIFS('Inst. by Framework &amp; Suppliers'!$J$2:$J$5720,'Inst. by Framework &amp; Suppliers'!$C$2:$C$5720,'Institution by Supplier Totals'!$A$2:$A$5067,'Inst. by Framework &amp; Suppliers'!$A$2:$A$5720,'Institution by Supplier Totals'!$B382)</f>
        <v>0</v>
      </c>
      <c r="J382" s="93">
        <f>SUMIFS('Inst. by Framework &amp; Suppliers'!$K$2:$K$5720,'Inst. by Framework &amp; Suppliers'!$C$2:$C$5720,'Institution by Supplier Totals'!$A$2:$A$5067,'Inst. by Framework &amp; Suppliers'!$A$2:$A$5720,'Institution by Supplier Totals'!$B382)</f>
        <v>864.58</v>
      </c>
    </row>
    <row r="383" spans="1:10" x14ac:dyDescent="0.2">
      <c r="A383" s="26" t="s">
        <v>247</v>
      </c>
      <c r="B383" s="27" t="s">
        <v>137</v>
      </c>
      <c r="C383" s="506">
        <f>SUMIFS('Inst. by Framework &amp; Suppliers'!$D$2:$D$5720,'Inst. by Framework &amp; Suppliers'!$C$2:$C$5720,$A383,'Inst. by Framework &amp; Suppliers'!$A$2:$A$5720,$B383)</f>
        <v>0</v>
      </c>
      <c r="D383" s="507">
        <f>SUMIFS('Inst. by Framework &amp; Suppliers'!$E$2:$E$5720,'Inst. by Framework &amp; Suppliers'!$C$2:$C$5720,$A383,'Inst. by Framework &amp; Suppliers'!$A$2:$A$5720,$B383)</f>
        <v>0</v>
      </c>
      <c r="E383" s="507">
        <f>SUMIFS('Inst. by Framework &amp; Suppliers'!F$2:F$5720,'Inst. by Framework &amp; Suppliers'!$C$2:$C$5720,'Institution by Supplier Totals'!$A$2:$A$5067,'Inst. by Framework &amp; Suppliers'!$A$2:$A$5720,'Institution by Supplier Totals'!$B383)</f>
        <v>0</v>
      </c>
      <c r="F383" s="882">
        <f>SUMIFS('Inst. by Framework &amp; Suppliers'!G$2:G$5720,'Inst. by Framework &amp; Suppliers'!$C$2:$C$5720,'Institution by Supplier Totals'!$A$2:$A$5067,'Inst. by Framework &amp; Suppliers'!$A$2:$A$5720,'Institution by Supplier Totals'!$B383)</f>
        <v>2431.0600000000004</v>
      </c>
      <c r="G383" s="1444">
        <f>SUMIFS('Inst. by Framework &amp; Suppliers'!H$2:H$5720,'Inst. by Framework &amp; Suppliers'!$C$2:$C$5720,'Institution by Supplier Totals'!$A$2:$A$5067,'Inst. by Framework &amp; Suppliers'!$A$2:$A$5720,'Institution by Supplier Totals'!$B383)</f>
        <v>1894.37</v>
      </c>
      <c r="H383" s="1445">
        <f>SUMIFS('Inst. by Framework &amp; Suppliers'!I$2:I$5720,'Inst. by Framework &amp; Suppliers'!$C$2:$C$5720,'Institution by Supplier Totals'!$A$2:$A$5067,'Inst. by Framework &amp; Suppliers'!$A$2:$A$5720,'Institution by Supplier Totals'!$B383)</f>
        <v>3113.9600000000005</v>
      </c>
      <c r="I383" s="24">
        <f>SUMIFS('Inst. by Framework &amp; Suppliers'!$J$2:$J$5720,'Inst. by Framework &amp; Suppliers'!$C$2:$C$5720,'Institution by Supplier Totals'!$A$2:$A$5067,'Inst. by Framework &amp; Suppliers'!$A$2:$A$5720,'Institution by Supplier Totals'!$B383)</f>
        <v>0</v>
      </c>
      <c r="J383" s="93">
        <f>SUMIFS('Inst. by Framework &amp; Suppliers'!$K$2:$K$5720,'Inst. by Framework &amp; Suppliers'!$C$2:$C$5720,'Institution by Supplier Totals'!$A$2:$A$5067,'Inst. by Framework &amp; Suppliers'!$A$2:$A$5720,'Institution by Supplier Totals'!$B383)</f>
        <v>1184.06</v>
      </c>
    </row>
    <row r="384" spans="1:10" x14ac:dyDescent="0.2">
      <c r="A384" s="26" t="s">
        <v>247</v>
      </c>
      <c r="B384" s="27" t="s">
        <v>142</v>
      </c>
      <c r="C384" s="506">
        <f>SUMIFS('Inst. by Framework &amp; Suppliers'!$D$2:$D$5720,'Inst. by Framework &amp; Suppliers'!$C$2:$C$5720,$A384,'Inst. by Framework &amp; Suppliers'!$A$2:$A$5720,$B384)</f>
        <v>30343</v>
      </c>
      <c r="D384" s="507">
        <f>SUMIFS('Inst. by Framework &amp; Suppliers'!$E$2:$E$5720,'Inst. by Framework &amp; Suppliers'!$C$2:$C$5720,$A384,'Inst. by Framework &amp; Suppliers'!$A$2:$A$5720,$B384)</f>
        <v>19869.682526762714</v>
      </c>
      <c r="E384" s="507">
        <f>SUMIFS('Inst. by Framework &amp; Suppliers'!F$2:F$5720,'Inst. by Framework &amp; Suppliers'!$C$2:$C$5720,'Institution by Supplier Totals'!$A$2:$A$5067,'Inst. by Framework &amp; Suppliers'!$A$2:$A$5720,'Institution by Supplier Totals'!$B384)</f>
        <v>11157</v>
      </c>
      <c r="F384" s="882">
        <f>SUMIFS('Inst. by Framework &amp; Suppliers'!G$2:G$5720,'Inst. by Framework &amp; Suppliers'!$C$2:$C$5720,'Institution by Supplier Totals'!$A$2:$A$5067,'Inst. by Framework &amp; Suppliers'!$A$2:$A$5720,'Institution by Supplier Totals'!$B384)</f>
        <v>13265.000000000002</v>
      </c>
      <c r="G384" s="1444">
        <f>SUMIFS('Inst. by Framework &amp; Suppliers'!H$2:H$5720,'Inst. by Framework &amp; Suppliers'!$C$2:$C$5720,'Institution by Supplier Totals'!$A$2:$A$5067,'Inst. by Framework &amp; Suppliers'!$A$2:$A$5720,'Institution by Supplier Totals'!$B384)</f>
        <v>6250.2400000000007</v>
      </c>
      <c r="H384" s="1445">
        <f>SUMIFS('Inst. by Framework &amp; Suppliers'!I$2:I$5720,'Inst. by Framework &amp; Suppliers'!$C$2:$C$5720,'Institution by Supplier Totals'!$A$2:$A$5067,'Inst. by Framework &amp; Suppliers'!$A$2:$A$5720,'Institution by Supplier Totals'!$B384)</f>
        <v>0</v>
      </c>
      <c r="I384" s="24">
        <f>SUMIFS('Inst. by Framework &amp; Suppliers'!$J$2:$J$5720,'Inst. by Framework &amp; Suppliers'!$C$2:$C$5720,'Institution by Supplier Totals'!$A$2:$A$5067,'Inst. by Framework &amp; Suppliers'!$A$2:$A$5720,'Institution by Supplier Totals'!$B384)</f>
        <v>0</v>
      </c>
      <c r="J384" s="93">
        <f>SUMIFS('Inst. by Framework &amp; Suppliers'!$K$2:$K$5720,'Inst. by Framework &amp; Suppliers'!$C$2:$C$5720,'Institution by Supplier Totals'!$A$2:$A$5067,'Inst. by Framework &amp; Suppliers'!$A$2:$A$5720,'Institution by Supplier Totals'!$B384)</f>
        <v>0</v>
      </c>
    </row>
    <row r="385" spans="1:10" x14ac:dyDescent="0.2">
      <c r="A385" s="26" t="s">
        <v>247</v>
      </c>
      <c r="B385" s="27" t="s">
        <v>145</v>
      </c>
      <c r="C385" s="506">
        <f>SUMIFS('Inst. by Framework &amp; Suppliers'!$D$2:$D$5720,'Inst. by Framework &amp; Suppliers'!$C$2:$C$5720,$A385,'Inst. by Framework &amp; Suppliers'!$A$2:$A$5720,$B385)</f>
        <v>24411</v>
      </c>
      <c r="D385" s="507">
        <f>SUMIFS('Inst. by Framework &amp; Suppliers'!$E$2:$E$5720,'Inst. by Framework &amp; Suppliers'!$C$2:$C$5720,$A385,'Inst. by Framework &amp; Suppliers'!$A$2:$A$5720,$B385)</f>
        <v>4316</v>
      </c>
      <c r="E385" s="507">
        <f>SUMIFS('Inst. by Framework &amp; Suppliers'!F$2:F$5720,'Inst. by Framework &amp; Suppliers'!$C$2:$C$5720,'Institution by Supplier Totals'!$A$2:$A$5067,'Inst. by Framework &amp; Suppliers'!$A$2:$A$5720,'Institution by Supplier Totals'!$B385)</f>
        <v>900</v>
      </c>
      <c r="F385" s="882">
        <f>SUMIFS('Inst. by Framework &amp; Suppliers'!G$2:G$5720,'Inst. by Framework &amp; Suppliers'!$C$2:$C$5720,'Institution by Supplier Totals'!$A$2:$A$5067,'Inst. by Framework &amp; Suppliers'!$A$2:$A$5720,'Institution by Supplier Totals'!$B385)</f>
        <v>1644.8</v>
      </c>
      <c r="G385" s="1444">
        <f>SUMIFS('Inst. by Framework &amp; Suppliers'!H$2:H$5720,'Inst. by Framework &amp; Suppliers'!$C$2:$C$5720,'Institution by Supplier Totals'!$A$2:$A$5067,'Inst. by Framework &amp; Suppliers'!$A$2:$A$5720,'Institution by Supplier Totals'!$B385)</f>
        <v>2751.86</v>
      </c>
      <c r="H385" s="1445">
        <f>SUMIFS('Inst. by Framework &amp; Suppliers'!I$2:I$5720,'Inst. by Framework &amp; Suppliers'!$C$2:$C$5720,'Institution by Supplier Totals'!$A$2:$A$5067,'Inst. by Framework &amp; Suppliers'!$A$2:$A$5720,'Institution by Supplier Totals'!$B385)</f>
        <v>16766.539999999997</v>
      </c>
      <c r="I385" s="24">
        <f>SUMIFS('Inst. by Framework &amp; Suppliers'!$J$2:$J$5720,'Inst. by Framework &amp; Suppliers'!$C$2:$C$5720,'Institution by Supplier Totals'!$A$2:$A$5067,'Inst. by Framework &amp; Suppliers'!$A$2:$A$5720,'Institution by Supplier Totals'!$B385)</f>
        <v>0</v>
      </c>
      <c r="J385" s="93">
        <f>SUMIFS('Inst. by Framework &amp; Suppliers'!$K$2:$K$5720,'Inst. by Framework &amp; Suppliers'!$C$2:$C$5720,'Institution by Supplier Totals'!$A$2:$A$5067,'Inst. by Framework &amp; Suppliers'!$A$2:$A$5720,'Institution by Supplier Totals'!$B385)</f>
        <v>5921.13</v>
      </c>
    </row>
    <row r="386" spans="1:10" x14ac:dyDescent="0.2">
      <c r="A386" s="26" t="s">
        <v>247</v>
      </c>
      <c r="B386" s="27" t="s">
        <v>146</v>
      </c>
      <c r="C386" s="506">
        <f>SUMIFS('Inst. by Framework &amp; Suppliers'!$D$2:$D$5720,'Inst. by Framework &amp; Suppliers'!$C$2:$C$5720,$A386,'Inst. by Framework &amp; Suppliers'!$A$2:$A$5720,$B386)</f>
        <v>419</v>
      </c>
      <c r="D386" s="507">
        <f>SUMIFS('Inst. by Framework &amp; Suppliers'!$E$2:$E$5720,'Inst. by Framework &amp; Suppliers'!$C$2:$C$5720,$A386,'Inst. by Framework &amp; Suppliers'!$A$2:$A$5720,$B386)</f>
        <v>0</v>
      </c>
      <c r="E386" s="507">
        <f>SUMIFS('Inst. by Framework &amp; Suppliers'!F$2:F$5720,'Inst. by Framework &amp; Suppliers'!$C$2:$C$5720,'Institution by Supplier Totals'!$A$2:$A$5067,'Inst. by Framework &amp; Suppliers'!$A$2:$A$5720,'Institution by Supplier Totals'!$B386)</f>
        <v>0</v>
      </c>
      <c r="F386" s="882">
        <f>SUMIFS('Inst. by Framework &amp; Suppliers'!G$2:G$5720,'Inst. by Framework &amp; Suppliers'!$C$2:$C$5720,'Institution by Supplier Totals'!$A$2:$A$5067,'Inst. by Framework &amp; Suppliers'!$A$2:$A$5720,'Institution by Supplier Totals'!$B386)</f>
        <v>0</v>
      </c>
      <c r="G386" s="1444">
        <f>SUMIFS('Inst. by Framework &amp; Suppliers'!H$2:H$5720,'Inst. by Framework &amp; Suppliers'!$C$2:$C$5720,'Institution by Supplier Totals'!$A$2:$A$5067,'Inst. by Framework &amp; Suppliers'!$A$2:$A$5720,'Institution by Supplier Totals'!$B386)</f>
        <v>0</v>
      </c>
      <c r="H386" s="1445">
        <f>SUMIFS('Inst. by Framework &amp; Suppliers'!I$2:I$5720,'Inst. by Framework &amp; Suppliers'!$C$2:$C$5720,'Institution by Supplier Totals'!$A$2:$A$5067,'Inst. by Framework &amp; Suppliers'!$A$2:$A$5720,'Institution by Supplier Totals'!$B386)</f>
        <v>0</v>
      </c>
      <c r="I386" s="24">
        <f>SUMIFS('Inst. by Framework &amp; Suppliers'!$J$2:$J$5720,'Inst. by Framework &amp; Suppliers'!$C$2:$C$5720,'Institution by Supplier Totals'!$A$2:$A$5067,'Inst. by Framework &amp; Suppliers'!$A$2:$A$5720,'Institution by Supplier Totals'!$B386)</f>
        <v>0</v>
      </c>
      <c r="J386" s="93">
        <f>SUMIFS('Inst. by Framework &amp; Suppliers'!$K$2:$K$5720,'Inst. by Framework &amp; Suppliers'!$C$2:$C$5720,'Institution by Supplier Totals'!$A$2:$A$5067,'Inst. by Framework &amp; Suppliers'!$A$2:$A$5720,'Institution by Supplier Totals'!$B386)</f>
        <v>0</v>
      </c>
    </row>
    <row r="387" spans="1:10" x14ac:dyDescent="0.2">
      <c r="A387" s="26" t="s">
        <v>247</v>
      </c>
      <c r="B387" s="27" t="s">
        <v>163</v>
      </c>
      <c r="C387" s="506">
        <f>SUMIFS('Inst. by Framework &amp; Suppliers'!$D$2:$D$5720,'Inst. by Framework &amp; Suppliers'!$C$2:$C$5720,$A387,'Inst. by Framework &amp; Suppliers'!$A$2:$A$5720,$B387)</f>
        <v>2101</v>
      </c>
      <c r="D387" s="507">
        <f>SUMIFS('Inst. by Framework &amp; Suppliers'!$E$2:$E$5720,'Inst. by Framework &amp; Suppliers'!$C$2:$C$5720,$A387,'Inst. by Framework &amp; Suppliers'!$A$2:$A$5720,$B387)</f>
        <v>1989.5012423825367</v>
      </c>
      <c r="E387" s="507">
        <f>SUMIFS('Inst. by Framework &amp; Suppliers'!F$2:F$5720,'Inst. by Framework &amp; Suppliers'!$C$2:$C$5720,'Institution by Supplier Totals'!$A$2:$A$5067,'Inst. by Framework &amp; Suppliers'!$A$2:$A$5720,'Institution by Supplier Totals'!$B387)</f>
        <v>2019</v>
      </c>
      <c r="F387" s="882">
        <f>SUMIFS('Inst. by Framework &amp; Suppliers'!G$2:G$5720,'Inst. by Framework &amp; Suppliers'!$C$2:$C$5720,'Institution by Supplier Totals'!$A$2:$A$5067,'Inst. by Framework &amp; Suppliers'!$A$2:$A$5720,'Institution by Supplier Totals'!$B387)</f>
        <v>2818</v>
      </c>
      <c r="G387" s="1444">
        <f>SUMIFS('Inst. by Framework &amp; Suppliers'!H$2:H$5720,'Inst. by Framework &amp; Suppliers'!$C$2:$C$5720,'Institution by Supplier Totals'!$A$2:$A$5067,'Inst. by Framework &amp; Suppliers'!$A$2:$A$5720,'Institution by Supplier Totals'!$B387)</f>
        <v>2131</v>
      </c>
      <c r="H387" s="1445">
        <f>SUMIFS('Inst. by Framework &amp; Suppliers'!I$2:I$5720,'Inst. by Framework &amp; Suppliers'!$C$2:$C$5720,'Institution by Supplier Totals'!$A$2:$A$5067,'Inst. by Framework &amp; Suppliers'!$A$2:$A$5720,'Institution by Supplier Totals'!$B387)</f>
        <v>2433.4400000000005</v>
      </c>
      <c r="I387" s="24">
        <f>SUMIFS('Inst. by Framework &amp; Suppliers'!$J$2:$J$5720,'Inst. by Framework &amp; Suppliers'!$C$2:$C$5720,'Institution by Supplier Totals'!$A$2:$A$5067,'Inst. by Framework &amp; Suppliers'!$A$2:$A$5720,'Institution by Supplier Totals'!$B387)</f>
        <v>0</v>
      </c>
      <c r="J387" s="93">
        <f>SUMIFS('Inst. by Framework &amp; Suppliers'!$K$2:$K$5720,'Inst. by Framework &amp; Suppliers'!$C$2:$C$5720,'Institution by Supplier Totals'!$A$2:$A$5067,'Inst. by Framework &amp; Suppliers'!$A$2:$A$5720,'Institution by Supplier Totals'!$B387)</f>
        <v>415.38</v>
      </c>
    </row>
    <row r="388" spans="1:10" x14ac:dyDescent="0.2">
      <c r="A388" s="26" t="s">
        <v>239</v>
      </c>
      <c r="B388" s="27" t="s">
        <v>146</v>
      </c>
      <c r="C388" s="506">
        <f>SUMIFS('Inst. by Framework &amp; Suppliers'!$D$2:$D$5720,'Inst. by Framework &amp; Suppliers'!$C$2:$C$5720,$A388,'Inst. by Framework &amp; Suppliers'!$A$2:$A$5720,$B388)</f>
        <v>0</v>
      </c>
      <c r="D388" s="507">
        <f>SUMIFS('Inst. by Framework &amp; Suppliers'!$E$2:$E$5720,'Inst. by Framework &amp; Suppliers'!$C$2:$C$5720,$A388,'Inst. by Framework &amp; Suppliers'!$A$2:$A$5720,$B388)</f>
        <v>0</v>
      </c>
      <c r="E388" s="507">
        <f>SUMIFS('Inst. by Framework &amp; Suppliers'!F$2:F$5720,'Inst. by Framework &amp; Suppliers'!$C$2:$C$5720,'Institution by Supplier Totals'!$A$2:$A$5067,'Inst. by Framework &amp; Suppliers'!$A$2:$A$5720,'Institution by Supplier Totals'!$B388)</f>
        <v>0</v>
      </c>
      <c r="F388" s="882">
        <f>SUMIFS('Inst. by Framework &amp; Suppliers'!G$2:G$5720,'Inst. by Framework &amp; Suppliers'!$C$2:$C$5720,'Institution by Supplier Totals'!$A$2:$A$5067,'Inst. by Framework &amp; Suppliers'!$A$2:$A$5720,'Institution by Supplier Totals'!$B388)</f>
        <v>0</v>
      </c>
      <c r="G388" s="1444">
        <f>SUMIFS('Inst. by Framework &amp; Suppliers'!H$2:H$5720,'Inst. by Framework &amp; Suppliers'!$C$2:$C$5720,'Institution by Supplier Totals'!$A$2:$A$5067,'Inst. by Framework &amp; Suppliers'!$A$2:$A$5720,'Institution by Supplier Totals'!$B388)</f>
        <v>4835.3999999999996</v>
      </c>
      <c r="H388" s="1445">
        <f>SUMIFS('Inst. by Framework &amp; Suppliers'!I$2:I$5720,'Inst. by Framework &amp; Suppliers'!$C$2:$C$5720,'Institution by Supplier Totals'!$A$2:$A$5067,'Inst. by Framework &amp; Suppliers'!$A$2:$A$5720,'Institution by Supplier Totals'!$B388)</f>
        <v>3641.26</v>
      </c>
      <c r="I388" s="24">
        <f>SUMIFS('Inst. by Framework &amp; Suppliers'!$J$2:$J$5720,'Inst. by Framework &amp; Suppliers'!$C$2:$C$5720,'Institution by Supplier Totals'!$A$2:$A$5067,'Inst. by Framework &amp; Suppliers'!$A$2:$A$5720,'Institution by Supplier Totals'!$B388)</f>
        <v>612.75</v>
      </c>
      <c r="J388" s="93">
        <f>SUMIFS('Inst. by Framework &amp; Suppliers'!$K$2:$K$5720,'Inst. by Framework &amp; Suppliers'!$C$2:$C$5720,'Institution by Supplier Totals'!$A$2:$A$5067,'Inst. by Framework &amp; Suppliers'!$A$2:$A$5720,'Institution by Supplier Totals'!$B388)</f>
        <v>1274.28</v>
      </c>
    </row>
    <row r="389" spans="1:10" x14ac:dyDescent="0.2">
      <c r="A389" s="26" t="s">
        <v>100</v>
      </c>
      <c r="B389" s="27" t="s">
        <v>127</v>
      </c>
      <c r="C389" s="506">
        <f>SUMIFS('Inst. by Framework &amp; Suppliers'!$D$2:$D$5720,'Inst. by Framework &amp; Suppliers'!$C$2:$C$5720,$A389,'Inst. by Framework &amp; Suppliers'!$A$2:$A$5720,$B389)</f>
        <v>40187.189999999995</v>
      </c>
      <c r="D389" s="507">
        <f>SUMIFS('Inst. by Framework &amp; Suppliers'!$E$2:$E$5720,'Inst. by Framework &amp; Suppliers'!$C$2:$C$5720,$A389,'Inst. by Framework &amp; Suppliers'!$A$2:$A$5720,$B389)</f>
        <v>27954.76</v>
      </c>
      <c r="E389" s="507">
        <f>SUMIFS('Inst. by Framework &amp; Suppliers'!F$2:F$5720,'Inst. by Framework &amp; Suppliers'!$C$2:$C$5720,'Institution by Supplier Totals'!$A$2:$A$5067,'Inst. by Framework &amp; Suppliers'!$A$2:$A$5720,'Institution by Supplier Totals'!$B389)</f>
        <v>0</v>
      </c>
      <c r="F389" s="882">
        <f>SUMIFS('Inst. by Framework &amp; Suppliers'!G$2:G$5720,'Inst. by Framework &amp; Suppliers'!$C$2:$C$5720,'Institution by Supplier Totals'!$A$2:$A$5067,'Inst. by Framework &amp; Suppliers'!$A$2:$A$5720,'Institution by Supplier Totals'!$B389)</f>
        <v>0</v>
      </c>
      <c r="G389" s="1444">
        <f>SUMIFS('Inst. by Framework &amp; Suppliers'!H$2:H$5720,'Inst. by Framework &amp; Suppliers'!$C$2:$C$5720,'Institution by Supplier Totals'!$A$2:$A$5067,'Inst. by Framework &amp; Suppliers'!$A$2:$A$5720,'Institution by Supplier Totals'!$B389)</f>
        <v>0</v>
      </c>
      <c r="H389" s="1445">
        <f>SUMIFS('Inst. by Framework &amp; Suppliers'!I$2:I$5720,'Inst. by Framework &amp; Suppliers'!$C$2:$C$5720,'Institution by Supplier Totals'!$A$2:$A$5067,'Inst. by Framework &amp; Suppliers'!$A$2:$A$5720,'Institution by Supplier Totals'!$B389)</f>
        <v>0</v>
      </c>
      <c r="I389" s="24">
        <f>SUMIFS('Inst. by Framework &amp; Suppliers'!$J$2:$J$5720,'Inst. by Framework &amp; Suppliers'!$C$2:$C$5720,'Institution by Supplier Totals'!$A$2:$A$5067,'Inst. by Framework &amp; Suppliers'!$A$2:$A$5720,'Institution by Supplier Totals'!$B389)</f>
        <v>0</v>
      </c>
      <c r="J389" s="93">
        <f>SUMIFS('Inst. by Framework &amp; Suppliers'!$K$2:$K$5720,'Inst. by Framework &amp; Suppliers'!$C$2:$C$5720,'Institution by Supplier Totals'!$A$2:$A$5067,'Inst. by Framework &amp; Suppliers'!$A$2:$A$5720,'Institution by Supplier Totals'!$B389)</f>
        <v>0</v>
      </c>
    </row>
    <row r="390" spans="1:10" x14ac:dyDescent="0.2">
      <c r="A390" s="26" t="s">
        <v>100</v>
      </c>
      <c r="B390" s="27" t="s">
        <v>150</v>
      </c>
      <c r="C390" s="506">
        <f>SUMIFS('Inst. by Framework &amp; Suppliers'!$D$2:$D$5720,'Inst. by Framework &amp; Suppliers'!$C$2:$C$5720,$A390,'Inst. by Framework &amp; Suppliers'!$A$2:$A$5720,$B390)</f>
        <v>0</v>
      </c>
      <c r="D390" s="507">
        <f>SUMIFS('Inst. by Framework &amp; Suppliers'!$E$2:$E$5720,'Inst. by Framework &amp; Suppliers'!$C$2:$C$5720,$A390,'Inst. by Framework &amp; Suppliers'!$A$2:$A$5720,$B390)</f>
        <v>39416.579999999994</v>
      </c>
      <c r="E390" s="507">
        <f>SUMIFS('Inst. by Framework &amp; Suppliers'!F$2:F$5720,'Inst. by Framework &amp; Suppliers'!$C$2:$C$5720,'Institution by Supplier Totals'!$A$2:$A$5067,'Inst. by Framework &amp; Suppliers'!$A$2:$A$5720,'Institution by Supplier Totals'!$B390)</f>
        <v>73435.56</v>
      </c>
      <c r="F390" s="882">
        <f>SUMIFS('Inst. by Framework &amp; Suppliers'!G$2:G$5720,'Inst. by Framework &amp; Suppliers'!$C$2:$C$5720,'Institution by Supplier Totals'!$A$2:$A$5067,'Inst. by Framework &amp; Suppliers'!$A$2:$A$5720,'Institution by Supplier Totals'!$B390)</f>
        <v>31580.940000000002</v>
      </c>
      <c r="G390" s="1444">
        <f>SUMIFS('Inst. by Framework &amp; Suppliers'!H$2:H$5720,'Inst. by Framework &amp; Suppliers'!$C$2:$C$5720,'Institution by Supplier Totals'!$A$2:$A$5067,'Inst. by Framework &amp; Suppliers'!$A$2:$A$5720,'Institution by Supplier Totals'!$B390)</f>
        <v>0</v>
      </c>
      <c r="H390" s="1445">
        <f>SUMIFS('Inst. by Framework &amp; Suppliers'!I$2:I$5720,'Inst. by Framework &amp; Suppliers'!$C$2:$C$5720,'Institution by Supplier Totals'!$A$2:$A$5067,'Inst. by Framework &amp; Suppliers'!$A$2:$A$5720,'Institution by Supplier Totals'!$B390)</f>
        <v>0</v>
      </c>
      <c r="I390" s="24">
        <f>SUMIFS('Inst. by Framework &amp; Suppliers'!$J$2:$J$5720,'Inst. by Framework &amp; Suppliers'!$C$2:$C$5720,'Institution by Supplier Totals'!$A$2:$A$5067,'Inst. by Framework &amp; Suppliers'!$A$2:$A$5720,'Institution by Supplier Totals'!$B390)</f>
        <v>0</v>
      </c>
      <c r="J390" s="93">
        <f>SUMIFS('Inst. by Framework &amp; Suppliers'!$K$2:$K$5720,'Inst. by Framework &amp; Suppliers'!$C$2:$C$5720,'Institution by Supplier Totals'!$A$2:$A$5067,'Inst. by Framework &amp; Suppliers'!$A$2:$A$5720,'Institution by Supplier Totals'!$B390)</f>
        <v>0</v>
      </c>
    </row>
    <row r="391" spans="1:10" x14ac:dyDescent="0.2">
      <c r="A391" s="1566" t="s">
        <v>307</v>
      </c>
      <c r="B391" s="1567" t="s">
        <v>135</v>
      </c>
      <c r="C391" s="506">
        <f>SUMIFS('Inst. by Framework &amp; Suppliers'!$D$2:$D$5720,'Inst. by Framework &amp; Suppliers'!$C$2:$C$5720,$A391,'Inst. by Framework &amp; Suppliers'!$A$2:$A$5720,$B391)</f>
        <v>0</v>
      </c>
      <c r="D391" s="507">
        <f>SUMIFS('Inst. by Framework &amp; Suppliers'!$E$2:$E$5720,'Inst. by Framework &amp; Suppliers'!$C$2:$C$5720,$A391,'Inst. by Framework &amp; Suppliers'!$A$2:$A$5720,$B391)</f>
        <v>0</v>
      </c>
      <c r="E391" s="507">
        <f>SUMIFS('Inst. by Framework &amp; Suppliers'!F$2:F$5720,'Inst. by Framework &amp; Suppliers'!$C$2:$C$5720,'Institution by Supplier Totals'!$A$2:$A$5067,'Inst. by Framework &amp; Suppliers'!$A$2:$A$5720,'Institution by Supplier Totals'!$B391)</f>
        <v>0</v>
      </c>
      <c r="F391" s="882">
        <f>SUMIFS('Inst. by Framework &amp; Suppliers'!G$2:G$5720,'Inst. by Framework &amp; Suppliers'!$C$2:$C$5720,'Institution by Supplier Totals'!$A$2:$A$5067,'Inst. by Framework &amp; Suppliers'!$A$2:$A$5720,'Institution by Supplier Totals'!$B391)</f>
        <v>0</v>
      </c>
      <c r="G391" s="1444">
        <f>SUMIFS('Inst. by Framework &amp; Suppliers'!H$2:H$5720,'Inst. by Framework &amp; Suppliers'!$C$2:$C$5720,'Institution by Supplier Totals'!$A$2:$A$5067,'Inst. by Framework &amp; Suppliers'!$A$2:$A$5720,'Institution by Supplier Totals'!$B391)</f>
        <v>0</v>
      </c>
      <c r="H391" s="1445">
        <f>SUMIFS('Inst. by Framework &amp; Suppliers'!I$2:I$5720,'Inst. by Framework &amp; Suppliers'!$C$2:$C$5720,'Institution by Supplier Totals'!$A$2:$A$5067,'Inst. by Framework &amp; Suppliers'!$A$2:$A$5720,'Institution by Supplier Totals'!$B391)</f>
        <v>0</v>
      </c>
      <c r="I391" s="24">
        <f>SUMIFS('Inst. by Framework &amp; Suppliers'!$J$2:$J$5720,'Inst. by Framework &amp; Suppliers'!$C$2:$C$5720,'Institution by Supplier Totals'!$A$2:$A$5067,'Inst. by Framework &amp; Suppliers'!$A$2:$A$5720,'Institution by Supplier Totals'!$B391)</f>
        <v>0</v>
      </c>
      <c r="J391" s="93">
        <f>SUMIFS('Inst. by Framework &amp; Suppliers'!$K$2:$K$5720,'Inst. by Framework &amp; Suppliers'!$C$2:$C$5720,'Institution by Supplier Totals'!$A$2:$A$5067,'Inst. by Framework &amp; Suppliers'!$A$2:$A$5720,'Institution by Supplier Totals'!$B391)</f>
        <v>1409</v>
      </c>
    </row>
    <row r="392" spans="1:10" x14ac:dyDescent="0.2">
      <c r="A392" s="26" t="s">
        <v>78</v>
      </c>
      <c r="B392" s="27" t="s">
        <v>126</v>
      </c>
      <c r="C392" s="506">
        <f>SUMIFS('Inst. by Framework &amp; Suppliers'!$D$2:$D$5720,'Inst. by Framework &amp; Suppliers'!$C$2:$C$5720,$A392,'Inst. by Framework &amp; Suppliers'!$A$2:$A$5720,$B392)</f>
        <v>0</v>
      </c>
      <c r="D392" s="507">
        <f>SUMIFS('Inst. by Framework &amp; Suppliers'!$E$2:$E$5720,'Inst. by Framework &amp; Suppliers'!$C$2:$C$5720,$A392,'Inst. by Framework &amp; Suppliers'!$A$2:$A$5720,$B392)</f>
        <v>0</v>
      </c>
      <c r="E392" s="507">
        <f>SUMIFS('Inst. by Framework &amp; Suppliers'!F$2:F$5720,'Inst. by Framework &amp; Suppliers'!$C$2:$C$5720,'Institution by Supplier Totals'!$A$2:$A$5067,'Inst. by Framework &amp; Suppliers'!$A$2:$A$5720,'Institution by Supplier Totals'!$B392)</f>
        <v>3132.74</v>
      </c>
      <c r="F392" s="882">
        <f>SUMIFS('Inst. by Framework &amp; Suppliers'!G$2:G$5720,'Inst. by Framework &amp; Suppliers'!$C$2:$C$5720,'Institution by Supplier Totals'!$A$2:$A$5067,'Inst. by Framework &amp; Suppliers'!$A$2:$A$5720,'Institution by Supplier Totals'!$B392)</f>
        <v>653.89</v>
      </c>
      <c r="G392" s="1444">
        <f>SUMIFS('Inst. by Framework &amp; Suppliers'!H$2:H$5720,'Inst. by Framework &amp; Suppliers'!$C$2:$C$5720,'Institution by Supplier Totals'!$A$2:$A$5067,'Inst. by Framework &amp; Suppliers'!$A$2:$A$5720,'Institution by Supplier Totals'!$B392)</f>
        <v>1055.57</v>
      </c>
      <c r="H392" s="1445">
        <f>SUMIFS('Inst. by Framework &amp; Suppliers'!I$2:I$5720,'Inst. by Framework &amp; Suppliers'!$C$2:$C$5720,'Institution by Supplier Totals'!$A$2:$A$5067,'Inst. by Framework &amp; Suppliers'!$A$2:$A$5720,'Institution by Supplier Totals'!$B392)</f>
        <v>2963.1400000000003</v>
      </c>
      <c r="I392" s="24">
        <f>SUMIFS('Inst. by Framework &amp; Suppliers'!$J$2:$J$5720,'Inst. by Framework &amp; Suppliers'!$C$2:$C$5720,'Institution by Supplier Totals'!$A$2:$A$5067,'Inst. by Framework &amp; Suppliers'!$A$2:$A$5720,'Institution by Supplier Totals'!$B392)</f>
        <v>1862.1299999999999</v>
      </c>
      <c r="J392" s="93">
        <f>SUMIFS('Inst. by Framework &amp; Suppliers'!$K$2:$K$5720,'Inst. by Framework &amp; Suppliers'!$C$2:$C$5720,'Institution by Supplier Totals'!$A$2:$A$5067,'Inst. by Framework &amp; Suppliers'!$A$2:$A$5720,'Institution by Supplier Totals'!$B392)</f>
        <v>3249.08</v>
      </c>
    </row>
    <row r="393" spans="1:10" x14ac:dyDescent="0.2">
      <c r="A393" s="26" t="s">
        <v>78</v>
      </c>
      <c r="B393" s="957" t="s">
        <v>149</v>
      </c>
      <c r="C393" s="506">
        <f>SUMIFS('Inst. by Framework &amp; Suppliers'!$D$2:$D$5720,'Inst. by Framework &amp; Suppliers'!$C$2:$C$5720,$A393,'Inst. by Framework &amp; Suppliers'!$A$2:$A$5720,$B393)</f>
        <v>0</v>
      </c>
      <c r="D393" s="507">
        <f>SUMIFS('Inst. by Framework &amp; Suppliers'!$E$2:$E$5720,'Inst. by Framework &amp; Suppliers'!$C$2:$C$5720,$A393,'Inst. by Framework &amp; Suppliers'!$A$2:$A$5720,$B393)</f>
        <v>0</v>
      </c>
      <c r="E393" s="507">
        <f>SUMIFS('Inst. by Framework &amp; Suppliers'!F$2:F$5720,'Inst. by Framework &amp; Suppliers'!$C$2:$C$5720,'Institution by Supplier Totals'!$A$2:$A$5067,'Inst. by Framework &amp; Suppliers'!$A$2:$A$5720,'Institution by Supplier Totals'!$B393)</f>
        <v>0</v>
      </c>
      <c r="F393" s="882">
        <f>SUMIFS('Inst. by Framework &amp; Suppliers'!G$2:G$5720,'Inst. by Framework &amp; Suppliers'!$C$2:$C$5720,'Institution by Supplier Totals'!$A$2:$A$5067,'Inst. by Framework &amp; Suppliers'!$A$2:$A$5720,'Institution by Supplier Totals'!$B393)</f>
        <v>0</v>
      </c>
      <c r="G393" s="1444">
        <f>SUMIFS('Inst. by Framework &amp; Suppliers'!H$2:H$5720,'Inst. by Framework &amp; Suppliers'!$C$2:$C$5720,'Institution by Supplier Totals'!$A$2:$A$5067,'Inst. by Framework &amp; Suppliers'!$A$2:$A$5720,'Institution by Supplier Totals'!$B393)</f>
        <v>0</v>
      </c>
      <c r="H393" s="1445">
        <f>SUMIFS('Inst. by Framework &amp; Suppliers'!I$2:I$5720,'Inst. by Framework &amp; Suppliers'!$C$2:$C$5720,'Institution by Supplier Totals'!$A$2:$A$5067,'Inst. by Framework &amp; Suppliers'!$A$2:$A$5720,'Institution by Supplier Totals'!$B393)</f>
        <v>3849.2299999999996</v>
      </c>
      <c r="I393" s="24">
        <f>SUMIFS('Inst. by Framework &amp; Suppliers'!$J$2:$J$5720,'Inst. by Framework &amp; Suppliers'!$C$2:$C$5720,'Institution by Supplier Totals'!$A$2:$A$5067,'Inst. by Framework &amp; Suppliers'!$A$2:$A$5720,'Institution by Supplier Totals'!$B393)</f>
        <v>240.12</v>
      </c>
      <c r="J393" s="93">
        <f>SUMIFS('Inst. by Framework &amp; Suppliers'!$K$2:$K$5720,'Inst. by Framework &amp; Suppliers'!$C$2:$C$5720,'Institution by Supplier Totals'!$A$2:$A$5067,'Inst. by Framework &amp; Suppliers'!$A$2:$A$5720,'Institution by Supplier Totals'!$B393)</f>
        <v>1286.54</v>
      </c>
    </row>
    <row r="394" spans="1:10" x14ac:dyDescent="0.2">
      <c r="A394" s="26" t="s">
        <v>78</v>
      </c>
      <c r="B394" s="1203" t="s">
        <v>129</v>
      </c>
      <c r="C394" s="506">
        <f>SUMIFS('Inst. by Framework &amp; Suppliers'!$D$2:$D$5720,'Inst. by Framework &amp; Suppliers'!$C$2:$C$5720,$A394,'Inst. by Framework &amp; Suppliers'!$A$2:$A$5720,$B394)</f>
        <v>0</v>
      </c>
      <c r="D394" s="507">
        <f>SUMIFS('Inst. by Framework &amp; Suppliers'!$E$2:$E$5720,'Inst. by Framework &amp; Suppliers'!$C$2:$C$5720,$A394,'Inst. by Framework &amp; Suppliers'!$A$2:$A$5720,$B394)</f>
        <v>0</v>
      </c>
      <c r="E394" s="507">
        <f>SUMIFS('Inst. by Framework &amp; Suppliers'!F$2:F$5720,'Inst. by Framework &amp; Suppliers'!$C$2:$C$5720,'Institution by Supplier Totals'!$A$2:$A$5067,'Inst. by Framework &amp; Suppliers'!$A$2:$A$5720,'Institution by Supplier Totals'!$B394)</f>
        <v>0</v>
      </c>
      <c r="F394" s="882">
        <f>SUMIFS('Inst. by Framework &amp; Suppliers'!G$2:G$5720,'Inst. by Framework &amp; Suppliers'!$C$2:$C$5720,'Institution by Supplier Totals'!$A$2:$A$5067,'Inst. by Framework &amp; Suppliers'!$A$2:$A$5720,'Institution by Supplier Totals'!$B394)</f>
        <v>0</v>
      </c>
      <c r="G394" s="1444">
        <f>SUMIFS('Inst. by Framework &amp; Suppliers'!H$2:H$5720,'Inst. by Framework &amp; Suppliers'!$C$2:$C$5720,'Institution by Supplier Totals'!$A$2:$A$5067,'Inst. by Framework &amp; Suppliers'!$A$2:$A$5720,'Institution by Supplier Totals'!$B394)</f>
        <v>0</v>
      </c>
      <c r="H394" s="1445">
        <f>SUMIFS('Inst. by Framework &amp; Suppliers'!I$2:I$5720,'Inst. by Framework &amp; Suppliers'!$C$2:$C$5720,'Institution by Supplier Totals'!$A$2:$A$5067,'Inst. by Framework &amp; Suppliers'!$A$2:$A$5720,'Institution by Supplier Totals'!$B394)</f>
        <v>1579.1</v>
      </c>
      <c r="I394" s="24">
        <f>SUMIFS('Inst. by Framework &amp; Suppliers'!$J$2:$J$5720,'Inst. by Framework &amp; Suppliers'!$C$2:$C$5720,'Institution by Supplier Totals'!$A$2:$A$5067,'Inst. by Framework &amp; Suppliers'!$A$2:$A$5720,'Institution by Supplier Totals'!$B394)</f>
        <v>438.86</v>
      </c>
      <c r="J394" s="93">
        <f>SUMIFS('Inst. by Framework &amp; Suppliers'!$K$2:$K$5720,'Inst. by Framework &amp; Suppliers'!$C$2:$C$5720,'Institution by Supplier Totals'!$A$2:$A$5067,'Inst. by Framework &amp; Suppliers'!$A$2:$A$5720,'Institution by Supplier Totals'!$B394)</f>
        <v>922.06999999999994</v>
      </c>
    </row>
    <row r="395" spans="1:10" x14ac:dyDescent="0.2">
      <c r="A395" s="26" t="s">
        <v>78</v>
      </c>
      <c r="B395" s="27" t="s">
        <v>162</v>
      </c>
      <c r="C395" s="506">
        <f>SUMIFS('Inst. by Framework &amp; Suppliers'!$D$2:$D$5720,'Inst. by Framework &amp; Suppliers'!$C$2:$C$5720,$A395,'Inst. by Framework &amp; Suppliers'!$A$2:$A$5720,$B395)</f>
        <v>0</v>
      </c>
      <c r="D395" s="507">
        <f>SUMIFS('Inst. by Framework &amp; Suppliers'!$E$2:$E$5720,'Inst. by Framework &amp; Suppliers'!$C$2:$C$5720,$A395,'Inst. by Framework &amp; Suppliers'!$A$2:$A$5720,$B395)</f>
        <v>0</v>
      </c>
      <c r="E395" s="507">
        <f>SUMIFS('Inst. by Framework &amp; Suppliers'!F$2:F$5720,'Inst. by Framework &amp; Suppliers'!$C$2:$C$5720,'Institution by Supplier Totals'!$A$2:$A$5067,'Inst. by Framework &amp; Suppliers'!$A$2:$A$5720,'Institution by Supplier Totals'!$B395)</f>
        <v>0</v>
      </c>
      <c r="F395" s="882">
        <f>SUMIFS('Inst. by Framework &amp; Suppliers'!G$2:G$5720,'Inst. by Framework &amp; Suppliers'!$C$2:$C$5720,'Institution by Supplier Totals'!$A$2:$A$5067,'Inst. by Framework &amp; Suppliers'!$A$2:$A$5720,'Institution by Supplier Totals'!$B395)</f>
        <v>379.97999999999996</v>
      </c>
      <c r="G395" s="1444">
        <f>SUMIFS('Inst. by Framework &amp; Suppliers'!H$2:H$5720,'Inst. by Framework &amp; Suppliers'!$C$2:$C$5720,'Institution by Supplier Totals'!$A$2:$A$5067,'Inst. by Framework &amp; Suppliers'!$A$2:$A$5720,'Institution by Supplier Totals'!$B395)</f>
        <v>1152.8700000000001</v>
      </c>
      <c r="H395" s="1445">
        <f>SUMIFS('Inst. by Framework &amp; Suppliers'!I$2:I$5720,'Inst. by Framework &amp; Suppliers'!$C$2:$C$5720,'Institution by Supplier Totals'!$A$2:$A$5067,'Inst. by Framework &amp; Suppliers'!$A$2:$A$5720,'Institution by Supplier Totals'!$B395)</f>
        <v>760.46999999999991</v>
      </c>
      <c r="I395" s="24">
        <f>SUMIFS('Inst. by Framework &amp; Suppliers'!$J$2:$J$5720,'Inst. by Framework &amp; Suppliers'!$C$2:$C$5720,'Institution by Supplier Totals'!$A$2:$A$5067,'Inst. by Framework &amp; Suppliers'!$A$2:$A$5720,'Institution by Supplier Totals'!$B395)</f>
        <v>0</v>
      </c>
      <c r="J395" s="93">
        <f>SUMIFS('Inst. by Framework &amp; Suppliers'!$K$2:$K$5720,'Inst. by Framework &amp; Suppliers'!$C$2:$C$5720,'Institution by Supplier Totals'!$A$2:$A$5067,'Inst. by Framework &amp; Suppliers'!$A$2:$A$5720,'Institution by Supplier Totals'!$B395)</f>
        <v>79.59</v>
      </c>
    </row>
    <row r="396" spans="1:10" x14ac:dyDescent="0.2">
      <c r="A396" s="26" t="s">
        <v>78</v>
      </c>
      <c r="B396" s="1203" t="s">
        <v>137</v>
      </c>
      <c r="C396" s="506">
        <f>SUMIFS('Inst. by Framework &amp; Suppliers'!$D$2:$D$5720,'Inst. by Framework &amp; Suppliers'!$C$2:$C$5720,$A396,'Inst. by Framework &amp; Suppliers'!$A$2:$A$5720,$B396)</f>
        <v>0</v>
      </c>
      <c r="D396" s="507">
        <f>SUMIFS('Inst. by Framework &amp; Suppliers'!$E$2:$E$5720,'Inst. by Framework &amp; Suppliers'!$C$2:$C$5720,$A396,'Inst. by Framework &amp; Suppliers'!$A$2:$A$5720,$B396)</f>
        <v>0</v>
      </c>
      <c r="E396" s="507">
        <f>SUMIFS('Inst. by Framework &amp; Suppliers'!F$2:F$5720,'Inst. by Framework &amp; Suppliers'!$C$2:$C$5720,'Institution by Supplier Totals'!$A$2:$A$5067,'Inst. by Framework &amp; Suppliers'!$A$2:$A$5720,'Institution by Supplier Totals'!$B396)</f>
        <v>0</v>
      </c>
      <c r="F396" s="882">
        <f>SUMIFS('Inst. by Framework &amp; Suppliers'!G$2:G$5720,'Inst. by Framework &amp; Suppliers'!$C$2:$C$5720,'Institution by Supplier Totals'!$A$2:$A$5067,'Inst. by Framework &amp; Suppliers'!$A$2:$A$5720,'Institution by Supplier Totals'!$B396)</f>
        <v>0</v>
      </c>
      <c r="G396" s="1444">
        <f>SUMIFS('Inst. by Framework &amp; Suppliers'!H$2:H$5720,'Inst. by Framework &amp; Suppliers'!$C$2:$C$5720,'Institution by Supplier Totals'!$A$2:$A$5067,'Inst. by Framework &amp; Suppliers'!$A$2:$A$5720,'Institution by Supplier Totals'!$B396)</f>
        <v>0</v>
      </c>
      <c r="H396" s="1445">
        <f>SUMIFS('Inst. by Framework &amp; Suppliers'!I$2:I$5720,'Inst. by Framework &amp; Suppliers'!$C$2:$C$5720,'Institution by Supplier Totals'!$A$2:$A$5067,'Inst. by Framework &amp; Suppliers'!$A$2:$A$5720,'Institution by Supplier Totals'!$B396)</f>
        <v>1487.49</v>
      </c>
      <c r="I396" s="24">
        <f>SUMIFS('Inst. by Framework &amp; Suppliers'!$J$2:$J$5720,'Inst. by Framework &amp; Suppliers'!$C$2:$C$5720,'Institution by Supplier Totals'!$A$2:$A$5067,'Inst. by Framework &amp; Suppliers'!$A$2:$A$5720,'Institution by Supplier Totals'!$B396)</f>
        <v>0</v>
      </c>
      <c r="J396" s="93">
        <f>SUMIFS('Inst. by Framework &amp; Suppliers'!$K$2:$K$5720,'Inst. by Framework &amp; Suppliers'!$C$2:$C$5720,'Institution by Supplier Totals'!$A$2:$A$5067,'Inst. by Framework &amp; Suppliers'!$A$2:$A$5720,'Institution by Supplier Totals'!$B396)</f>
        <v>629.38</v>
      </c>
    </row>
    <row r="397" spans="1:10" x14ac:dyDescent="0.2">
      <c r="A397" s="26" t="s">
        <v>78</v>
      </c>
      <c r="B397" s="27" t="s">
        <v>153</v>
      </c>
      <c r="C397" s="506">
        <f>SUMIFS('Inst. by Framework &amp; Suppliers'!$D$2:$D$5720,'Inst. by Framework &amp; Suppliers'!$C$2:$C$5720,$A397,'Inst. by Framework &amp; Suppliers'!$A$2:$A$5720,$B397)</f>
        <v>0</v>
      </c>
      <c r="D397" s="507">
        <f>SUMIFS('Inst. by Framework &amp; Suppliers'!$E$2:$E$5720,'Inst. by Framework &amp; Suppliers'!$C$2:$C$5720,$A397,'Inst. by Framework &amp; Suppliers'!$A$2:$A$5720,$B397)</f>
        <v>579.26</v>
      </c>
      <c r="E397" s="507">
        <f>SUMIFS('Inst. by Framework &amp; Suppliers'!F$2:F$5720,'Inst. by Framework &amp; Suppliers'!$C$2:$C$5720,'Institution by Supplier Totals'!$A$2:$A$5067,'Inst. by Framework &amp; Suppliers'!$A$2:$A$5720,'Institution by Supplier Totals'!$B397)</f>
        <v>1976.57</v>
      </c>
      <c r="F397" s="882">
        <f>SUMIFS('Inst. by Framework &amp; Suppliers'!G$2:G$5720,'Inst. by Framework &amp; Suppliers'!$C$2:$C$5720,'Institution by Supplier Totals'!$A$2:$A$5067,'Inst. by Framework &amp; Suppliers'!$A$2:$A$5720,'Institution by Supplier Totals'!$B397)</f>
        <v>3595.8099999999995</v>
      </c>
      <c r="G397" s="1444">
        <f>SUMIFS('Inst. by Framework &amp; Suppliers'!H$2:H$5720,'Inst. by Framework &amp; Suppliers'!$C$2:$C$5720,'Institution by Supplier Totals'!$A$2:$A$5067,'Inst. by Framework &amp; Suppliers'!$A$2:$A$5720,'Institution by Supplier Totals'!$B397)</f>
        <v>2855.3300000000004</v>
      </c>
      <c r="H397" s="1445">
        <f>SUMIFS('Inst. by Framework &amp; Suppliers'!I$2:I$5720,'Inst. by Framework &amp; Suppliers'!$C$2:$C$5720,'Institution by Supplier Totals'!$A$2:$A$5067,'Inst. by Framework &amp; Suppliers'!$A$2:$A$5720,'Institution by Supplier Totals'!$B397)</f>
        <v>1602.46</v>
      </c>
      <c r="I397" s="24">
        <f>SUMIFS('Inst. by Framework &amp; Suppliers'!$J$2:$J$5720,'Inst. by Framework &amp; Suppliers'!$C$2:$C$5720,'Institution by Supplier Totals'!$A$2:$A$5067,'Inst. by Framework &amp; Suppliers'!$A$2:$A$5720,'Institution by Supplier Totals'!$B397)</f>
        <v>0</v>
      </c>
      <c r="J397" s="93">
        <f>SUMIFS('Inst. by Framework &amp; Suppliers'!$K$2:$K$5720,'Inst. by Framework &amp; Suppliers'!$C$2:$C$5720,'Institution by Supplier Totals'!$A$2:$A$5067,'Inst. by Framework &amp; Suppliers'!$A$2:$A$5720,'Institution by Supplier Totals'!$B397)</f>
        <v>0</v>
      </c>
    </row>
    <row r="398" spans="1:10" x14ac:dyDescent="0.2">
      <c r="A398" s="26" t="s">
        <v>78</v>
      </c>
      <c r="B398" s="27" t="s">
        <v>142</v>
      </c>
      <c r="C398" s="506">
        <f>SUMIFS('Inst. by Framework &amp; Suppliers'!$D$2:$D$5720,'Inst. by Framework &amp; Suppliers'!$C$2:$C$5720,$A398,'Inst. by Framework &amp; Suppliers'!$A$2:$A$5720,$B398)</f>
        <v>0</v>
      </c>
      <c r="D398" s="507">
        <f>SUMIFS('Inst. by Framework &amp; Suppliers'!$E$2:$E$5720,'Inst. by Framework &amp; Suppliers'!$C$2:$C$5720,$A398,'Inst. by Framework &amp; Suppliers'!$A$2:$A$5720,$B398)</f>
        <v>0</v>
      </c>
      <c r="E398" s="507">
        <f>SUMIFS('Inst. by Framework &amp; Suppliers'!F$2:F$5720,'Inst. by Framework &amp; Suppliers'!$C$2:$C$5720,'Institution by Supplier Totals'!$A$2:$A$5067,'Inst. by Framework &amp; Suppliers'!$A$2:$A$5720,'Institution by Supplier Totals'!$B398)</f>
        <v>0</v>
      </c>
      <c r="F398" s="882">
        <f>SUMIFS('Inst. by Framework &amp; Suppliers'!G$2:G$5720,'Inst. by Framework &amp; Suppliers'!$C$2:$C$5720,'Institution by Supplier Totals'!$A$2:$A$5067,'Inst. by Framework &amp; Suppliers'!$A$2:$A$5720,'Institution by Supplier Totals'!$B398)</f>
        <v>0</v>
      </c>
      <c r="G398" s="1444">
        <f>SUMIFS('Inst. by Framework &amp; Suppliers'!H$2:H$5720,'Inst. by Framework &amp; Suppliers'!$C$2:$C$5720,'Institution by Supplier Totals'!$A$2:$A$5067,'Inst. by Framework &amp; Suppliers'!$A$2:$A$5720,'Institution by Supplier Totals'!$B398)</f>
        <v>905.49</v>
      </c>
      <c r="H398" s="1445">
        <f>SUMIFS('Inst. by Framework &amp; Suppliers'!I$2:I$5720,'Inst. by Framework &amp; Suppliers'!$C$2:$C$5720,'Institution by Supplier Totals'!$A$2:$A$5067,'Inst. by Framework &amp; Suppliers'!$A$2:$A$5720,'Institution by Supplier Totals'!$B398)</f>
        <v>1418.47</v>
      </c>
      <c r="I398" s="24">
        <f>SUMIFS('Inst. by Framework &amp; Suppliers'!$J$2:$J$5720,'Inst. by Framework &amp; Suppliers'!$C$2:$C$5720,'Institution by Supplier Totals'!$A$2:$A$5067,'Inst. by Framework &amp; Suppliers'!$A$2:$A$5720,'Institution by Supplier Totals'!$B398)</f>
        <v>0</v>
      </c>
      <c r="J398" s="93">
        <f>SUMIFS('Inst. by Framework &amp; Suppliers'!$K$2:$K$5720,'Inst. by Framework &amp; Suppliers'!$C$2:$C$5720,'Institution by Supplier Totals'!$A$2:$A$5067,'Inst. by Framework &amp; Suppliers'!$A$2:$A$5720,'Institution by Supplier Totals'!$B398)</f>
        <v>0</v>
      </c>
    </row>
    <row r="399" spans="1:10" x14ac:dyDescent="0.2">
      <c r="A399" s="26" t="s">
        <v>78</v>
      </c>
      <c r="B399" s="27" t="s">
        <v>143</v>
      </c>
      <c r="C399" s="506">
        <f>SUMIFS('Inst. by Framework &amp; Suppliers'!$D$2:$D$5720,'Inst. by Framework &amp; Suppliers'!$C$2:$C$5720,$A399,'Inst. by Framework &amp; Suppliers'!$A$2:$A$5720,$B399)</f>
        <v>0</v>
      </c>
      <c r="D399" s="507">
        <f>SUMIFS('Inst. by Framework &amp; Suppliers'!$E$2:$E$5720,'Inst. by Framework &amp; Suppliers'!$C$2:$C$5720,$A399,'Inst. by Framework &amp; Suppliers'!$A$2:$A$5720,$B399)</f>
        <v>0</v>
      </c>
      <c r="E399" s="507">
        <f>SUMIFS('Inst. by Framework &amp; Suppliers'!F$2:F$5720,'Inst. by Framework &amp; Suppliers'!$C$2:$C$5720,'Institution by Supplier Totals'!$A$2:$A$5067,'Inst. by Framework &amp; Suppliers'!$A$2:$A$5720,'Institution by Supplier Totals'!$B399)</f>
        <v>0</v>
      </c>
      <c r="F399" s="882">
        <f>SUMIFS('Inst. by Framework &amp; Suppliers'!G$2:G$5720,'Inst. by Framework &amp; Suppliers'!$C$2:$C$5720,'Institution by Supplier Totals'!$A$2:$A$5067,'Inst. by Framework &amp; Suppliers'!$A$2:$A$5720,'Institution by Supplier Totals'!$B399)</f>
        <v>70.349999999999994</v>
      </c>
      <c r="G399" s="1444">
        <f>SUMIFS('Inst. by Framework &amp; Suppliers'!H$2:H$5720,'Inst. by Framework &amp; Suppliers'!$C$2:$C$5720,'Institution by Supplier Totals'!$A$2:$A$5067,'Inst. by Framework &amp; Suppliers'!$A$2:$A$5720,'Institution by Supplier Totals'!$B399)</f>
        <v>596.14</v>
      </c>
      <c r="H399" s="1445">
        <f>SUMIFS('Inst. by Framework &amp; Suppliers'!I$2:I$5720,'Inst. by Framework &amp; Suppliers'!$C$2:$C$5720,'Institution by Supplier Totals'!$A$2:$A$5067,'Inst. by Framework &amp; Suppliers'!$A$2:$A$5720,'Institution by Supplier Totals'!$B399)</f>
        <v>156.97</v>
      </c>
      <c r="I399" s="24">
        <f>SUMIFS('Inst. by Framework &amp; Suppliers'!$J$2:$J$5720,'Inst. by Framework &amp; Suppliers'!$C$2:$C$5720,'Institution by Supplier Totals'!$A$2:$A$5067,'Inst. by Framework &amp; Suppliers'!$A$2:$A$5720,'Institution by Supplier Totals'!$B399)</f>
        <v>33</v>
      </c>
      <c r="J399" s="93">
        <f>SUMIFS('Inst. by Framework &amp; Suppliers'!$K$2:$K$5720,'Inst. by Framework &amp; Suppliers'!$C$2:$C$5720,'Institution by Supplier Totals'!$A$2:$A$5067,'Inst. by Framework &amp; Suppliers'!$A$2:$A$5720,'Institution by Supplier Totals'!$B399)</f>
        <v>33</v>
      </c>
    </row>
    <row r="400" spans="1:10" x14ac:dyDescent="0.2">
      <c r="A400" s="26" t="s">
        <v>78</v>
      </c>
      <c r="B400" s="27" t="s">
        <v>144</v>
      </c>
      <c r="C400" s="506">
        <f>SUMIFS('Inst. by Framework &amp; Suppliers'!$D$2:$D$5720,'Inst. by Framework &amp; Suppliers'!$C$2:$C$5720,$A400,'Inst. by Framework &amp; Suppliers'!$A$2:$A$5720,$B400)</f>
        <v>0</v>
      </c>
      <c r="D400" s="507">
        <f>SUMIFS('Inst. by Framework &amp; Suppliers'!$E$2:$E$5720,'Inst. by Framework &amp; Suppliers'!$C$2:$C$5720,$A400,'Inst. by Framework &amp; Suppliers'!$A$2:$A$5720,$B400)</f>
        <v>0</v>
      </c>
      <c r="E400" s="507">
        <f>SUMIFS('Inst. by Framework &amp; Suppliers'!F$2:F$5720,'Inst. by Framework &amp; Suppliers'!$C$2:$C$5720,'Institution by Supplier Totals'!$A$2:$A$5067,'Inst. by Framework &amp; Suppliers'!$A$2:$A$5720,'Institution by Supplier Totals'!$B400)</f>
        <v>0</v>
      </c>
      <c r="F400" s="882">
        <f>SUMIFS('Inst. by Framework &amp; Suppliers'!G$2:G$5720,'Inst. by Framework &amp; Suppliers'!$C$2:$C$5720,'Institution by Supplier Totals'!$A$2:$A$5067,'Inst. by Framework &amp; Suppliers'!$A$2:$A$5720,'Institution by Supplier Totals'!$B400)</f>
        <v>3569.72</v>
      </c>
      <c r="G400" s="1444">
        <f>SUMIFS('Inst. by Framework &amp; Suppliers'!H$2:H$5720,'Inst. by Framework &amp; Suppliers'!$C$2:$C$5720,'Institution by Supplier Totals'!$A$2:$A$5067,'Inst. by Framework &amp; Suppliers'!$A$2:$A$5720,'Institution by Supplier Totals'!$B400)</f>
        <v>3326.0299999999997</v>
      </c>
      <c r="H400" s="1445">
        <f>SUMIFS('Inst. by Framework &amp; Suppliers'!I$2:I$5720,'Inst. by Framework &amp; Suppliers'!$C$2:$C$5720,'Institution by Supplier Totals'!$A$2:$A$5067,'Inst. by Framework &amp; Suppliers'!$A$2:$A$5720,'Institution by Supplier Totals'!$B400)</f>
        <v>1281.48</v>
      </c>
      <c r="I400" s="24">
        <f>SUMIFS('Inst. by Framework &amp; Suppliers'!$J$2:$J$5720,'Inst. by Framework &amp; Suppliers'!$C$2:$C$5720,'Institution by Supplier Totals'!$A$2:$A$5067,'Inst. by Framework &amp; Suppliers'!$A$2:$A$5720,'Institution by Supplier Totals'!$B400)</f>
        <v>0</v>
      </c>
      <c r="J400" s="93">
        <f>SUMIFS('Inst. by Framework &amp; Suppliers'!$K$2:$K$5720,'Inst. by Framework &amp; Suppliers'!$C$2:$C$5720,'Institution by Supplier Totals'!$A$2:$A$5067,'Inst. by Framework &amp; Suppliers'!$A$2:$A$5720,'Institution by Supplier Totals'!$B400)</f>
        <v>0</v>
      </c>
    </row>
    <row r="401" spans="1:10" x14ac:dyDescent="0.2">
      <c r="A401" s="26" t="s">
        <v>78</v>
      </c>
      <c r="B401" s="27" t="s">
        <v>170</v>
      </c>
      <c r="C401" s="506">
        <f>SUMIFS('Inst. by Framework &amp; Suppliers'!$D$2:$D$5720,'Inst. by Framework &amp; Suppliers'!$C$2:$C$5720,$A401,'Inst. by Framework &amp; Suppliers'!$A$2:$A$5720,$B401)</f>
        <v>0</v>
      </c>
      <c r="D401" s="507">
        <f>SUMIFS('Inst. by Framework &amp; Suppliers'!$E$2:$E$5720,'Inst. by Framework &amp; Suppliers'!$C$2:$C$5720,$A401,'Inst. by Framework &amp; Suppliers'!$A$2:$A$5720,$B401)</f>
        <v>0</v>
      </c>
      <c r="E401" s="507">
        <f>SUMIFS('Inst. by Framework &amp; Suppliers'!F$2:F$5720,'Inst. by Framework &amp; Suppliers'!$C$2:$C$5720,'Institution by Supplier Totals'!$A$2:$A$5067,'Inst. by Framework &amp; Suppliers'!$A$2:$A$5720,'Institution by Supplier Totals'!$B401)</f>
        <v>0</v>
      </c>
      <c r="F401" s="882">
        <f>SUMIFS('Inst. by Framework &amp; Suppliers'!G$2:G$5720,'Inst. by Framework &amp; Suppliers'!$C$2:$C$5720,'Institution by Supplier Totals'!$A$2:$A$5067,'Inst. by Framework &amp; Suppliers'!$A$2:$A$5720,'Institution by Supplier Totals'!$B401)</f>
        <v>2905.79</v>
      </c>
      <c r="G401" s="1444">
        <f>SUMIFS('Inst. by Framework &amp; Suppliers'!H$2:H$5720,'Inst. by Framework &amp; Suppliers'!$C$2:$C$5720,'Institution by Supplier Totals'!$A$2:$A$5067,'Inst. by Framework &amp; Suppliers'!$A$2:$A$5720,'Institution by Supplier Totals'!$B401)</f>
        <v>205.6</v>
      </c>
      <c r="H401" s="1445">
        <f>SUMIFS('Inst. by Framework &amp; Suppliers'!I$2:I$5720,'Inst. by Framework &amp; Suppliers'!$C$2:$C$5720,'Institution by Supplier Totals'!$A$2:$A$5067,'Inst. by Framework &amp; Suppliers'!$A$2:$A$5720,'Institution by Supplier Totals'!$B401)</f>
        <v>2728.46</v>
      </c>
      <c r="I401" s="24">
        <f>SUMIFS('Inst. by Framework &amp; Suppliers'!$J$2:$J$5720,'Inst. by Framework &amp; Suppliers'!$C$2:$C$5720,'Institution by Supplier Totals'!$A$2:$A$5067,'Inst. by Framework &amp; Suppliers'!$A$2:$A$5720,'Institution by Supplier Totals'!$B401)</f>
        <v>47.92</v>
      </c>
      <c r="J401" s="93">
        <f>SUMIFS('Inst. by Framework &amp; Suppliers'!$K$2:$K$5720,'Inst. by Framework &amp; Suppliers'!$C$2:$C$5720,'Institution by Supplier Totals'!$A$2:$A$5067,'Inst. by Framework &amp; Suppliers'!$A$2:$A$5720,'Institution by Supplier Totals'!$B401)</f>
        <v>226.72000000000003</v>
      </c>
    </row>
    <row r="402" spans="1:10" x14ac:dyDescent="0.2">
      <c r="A402" s="26" t="s">
        <v>78</v>
      </c>
      <c r="B402" s="27" t="s">
        <v>146</v>
      </c>
      <c r="C402" s="506">
        <f>SUMIFS('Inst. by Framework &amp; Suppliers'!$D$2:$D$5720,'Inst. by Framework &amp; Suppliers'!$C$2:$C$5720,$A402,'Inst. by Framework &amp; Suppliers'!$A$2:$A$5720,$B402)</f>
        <v>0</v>
      </c>
      <c r="D402" s="507">
        <f>SUMIFS('Inst. by Framework &amp; Suppliers'!$E$2:$E$5720,'Inst. by Framework &amp; Suppliers'!$C$2:$C$5720,$A402,'Inst. by Framework &amp; Suppliers'!$A$2:$A$5720,$B402)</f>
        <v>0</v>
      </c>
      <c r="E402" s="507">
        <f>SUMIFS('Inst. by Framework &amp; Suppliers'!F$2:F$5720,'Inst. by Framework &amp; Suppliers'!$C$2:$C$5720,'Institution by Supplier Totals'!$A$2:$A$5067,'Inst. by Framework &amp; Suppliers'!$A$2:$A$5720,'Institution by Supplier Totals'!$B402)</f>
        <v>0</v>
      </c>
      <c r="F402" s="882">
        <f>SUMIFS('Inst. by Framework &amp; Suppliers'!G$2:G$5720,'Inst. by Framework &amp; Suppliers'!$C$2:$C$5720,'Institution by Supplier Totals'!$A$2:$A$5067,'Inst. by Framework &amp; Suppliers'!$A$2:$A$5720,'Institution by Supplier Totals'!$B402)</f>
        <v>3607.39</v>
      </c>
      <c r="G402" s="1444">
        <f>SUMIFS('Inst. by Framework &amp; Suppliers'!H$2:H$5720,'Inst. by Framework &amp; Suppliers'!$C$2:$C$5720,'Institution by Supplier Totals'!$A$2:$A$5067,'Inst. by Framework &amp; Suppliers'!$A$2:$A$5720,'Institution by Supplier Totals'!$B402)</f>
        <v>5688.41</v>
      </c>
      <c r="H402" s="1445">
        <f>SUMIFS('Inst. by Framework &amp; Suppliers'!I$2:I$5720,'Inst. by Framework &amp; Suppliers'!$C$2:$C$5720,'Institution by Supplier Totals'!$A$2:$A$5067,'Inst. by Framework &amp; Suppliers'!$A$2:$A$5720,'Institution by Supplier Totals'!$B402)</f>
        <v>6604.6900000000005</v>
      </c>
      <c r="I402" s="24">
        <f>SUMIFS('Inst. by Framework &amp; Suppliers'!$J$2:$J$5720,'Inst. by Framework &amp; Suppliers'!$C$2:$C$5720,'Institution by Supplier Totals'!$A$2:$A$5067,'Inst. by Framework &amp; Suppliers'!$A$2:$A$5720,'Institution by Supplier Totals'!$B402)</f>
        <v>1920.55</v>
      </c>
      <c r="J402" s="93">
        <f>SUMIFS('Inst. by Framework &amp; Suppliers'!$K$2:$K$5720,'Inst. by Framework &amp; Suppliers'!$C$2:$C$5720,'Institution by Supplier Totals'!$A$2:$A$5067,'Inst. by Framework &amp; Suppliers'!$A$2:$A$5720,'Institution by Supplier Totals'!$B402)</f>
        <v>2934.92</v>
      </c>
    </row>
    <row r="403" spans="1:10" x14ac:dyDescent="0.2">
      <c r="A403" s="26" t="s">
        <v>78</v>
      </c>
      <c r="B403" s="27" t="s">
        <v>163</v>
      </c>
      <c r="C403" s="506">
        <f>SUMIFS('Inst. by Framework &amp; Suppliers'!$D$2:$D$5720,'Inst. by Framework &amp; Suppliers'!$C$2:$C$5720,$A403,'Inst. by Framework &amp; Suppliers'!$A$2:$A$5720,$B403)</f>
        <v>0</v>
      </c>
      <c r="D403" s="507">
        <f>SUMIFS('Inst. by Framework &amp; Suppliers'!$E$2:$E$5720,'Inst. by Framework &amp; Suppliers'!$C$2:$C$5720,$A403,'Inst. by Framework &amp; Suppliers'!$A$2:$A$5720,$B403)</f>
        <v>0</v>
      </c>
      <c r="E403" s="507">
        <f>SUMIFS('Inst. by Framework &amp; Suppliers'!F$2:F$5720,'Inst. by Framework &amp; Suppliers'!$C$2:$C$5720,'Institution by Supplier Totals'!$A$2:$A$5067,'Inst. by Framework &amp; Suppliers'!$A$2:$A$5720,'Institution by Supplier Totals'!$B403)</f>
        <v>0</v>
      </c>
      <c r="F403" s="882">
        <f>SUMIFS('Inst. by Framework &amp; Suppliers'!G$2:G$5720,'Inst. by Framework &amp; Suppliers'!$C$2:$C$5720,'Institution by Supplier Totals'!$A$2:$A$5067,'Inst. by Framework &amp; Suppliers'!$A$2:$A$5720,'Institution by Supplier Totals'!$B403)</f>
        <v>2547.77</v>
      </c>
      <c r="G403" s="1444">
        <f>SUMIFS('Inst. by Framework &amp; Suppliers'!H$2:H$5720,'Inst. by Framework &amp; Suppliers'!$C$2:$C$5720,'Institution by Supplier Totals'!$A$2:$A$5067,'Inst. by Framework &amp; Suppliers'!$A$2:$A$5720,'Institution by Supplier Totals'!$B403)</f>
        <v>2783.82</v>
      </c>
      <c r="H403" s="1445">
        <f>SUMIFS('Inst. by Framework &amp; Suppliers'!I$2:I$5720,'Inst. by Framework &amp; Suppliers'!$C$2:$C$5720,'Institution by Supplier Totals'!$A$2:$A$5067,'Inst. by Framework &amp; Suppliers'!$A$2:$A$5720,'Institution by Supplier Totals'!$B403)</f>
        <v>10994.880000000001</v>
      </c>
      <c r="I403" s="24">
        <f>SUMIFS('Inst. by Framework &amp; Suppliers'!$J$2:$J$5720,'Inst. by Framework &amp; Suppliers'!$C$2:$C$5720,'Institution by Supplier Totals'!$A$2:$A$5067,'Inst. by Framework &amp; Suppliers'!$A$2:$A$5720,'Institution by Supplier Totals'!$B403)</f>
        <v>2012.7999999999997</v>
      </c>
      <c r="J403" s="93">
        <f>SUMIFS('Inst. by Framework &amp; Suppliers'!$K$2:$K$5720,'Inst. by Framework &amp; Suppliers'!$C$2:$C$5720,'Institution by Supplier Totals'!$A$2:$A$5067,'Inst. by Framework &amp; Suppliers'!$A$2:$A$5720,'Institution by Supplier Totals'!$B403)</f>
        <v>5746.78</v>
      </c>
    </row>
    <row r="404" spans="1:10" x14ac:dyDescent="0.2">
      <c r="A404" s="26" t="s">
        <v>78</v>
      </c>
      <c r="B404" s="957" t="s">
        <v>186</v>
      </c>
      <c r="C404" s="506">
        <f>SUMIFS('Inst. by Framework &amp; Suppliers'!$D$2:$D$5720,'Inst. by Framework &amp; Suppliers'!$C$2:$C$5720,$A404,'Inst. by Framework &amp; Suppliers'!$A$2:$A$5720,$B404)</f>
        <v>0</v>
      </c>
      <c r="D404" s="507">
        <f>SUMIFS('Inst. by Framework &amp; Suppliers'!$E$2:$E$5720,'Inst. by Framework &amp; Suppliers'!$C$2:$C$5720,$A404,'Inst. by Framework &amp; Suppliers'!$A$2:$A$5720,$B404)</f>
        <v>0</v>
      </c>
      <c r="E404" s="507">
        <f>SUMIFS('Inst. by Framework &amp; Suppliers'!F$2:F$5720,'Inst. by Framework &amp; Suppliers'!$C$2:$C$5720,'Institution by Supplier Totals'!$A$2:$A$5067,'Inst. by Framework &amp; Suppliers'!$A$2:$A$5720,'Institution by Supplier Totals'!$B404)</f>
        <v>0</v>
      </c>
      <c r="F404" s="882">
        <f>SUMIFS('Inst. by Framework &amp; Suppliers'!G$2:G$5720,'Inst. by Framework &amp; Suppliers'!$C$2:$C$5720,'Institution by Supplier Totals'!$A$2:$A$5067,'Inst. by Framework &amp; Suppliers'!$A$2:$A$5720,'Institution by Supplier Totals'!$B404)</f>
        <v>0</v>
      </c>
      <c r="G404" s="1444">
        <f>SUMIFS('Inst. by Framework &amp; Suppliers'!H$2:H$5720,'Inst. by Framework &amp; Suppliers'!$C$2:$C$5720,'Institution by Supplier Totals'!$A$2:$A$5067,'Inst. by Framework &amp; Suppliers'!$A$2:$A$5720,'Institution by Supplier Totals'!$B404)</f>
        <v>0</v>
      </c>
      <c r="H404" s="1445">
        <f>SUMIFS('Inst. by Framework &amp; Suppliers'!I$2:I$5720,'Inst. by Framework &amp; Suppliers'!$C$2:$C$5720,'Institution by Supplier Totals'!$A$2:$A$5067,'Inst. by Framework &amp; Suppliers'!$A$2:$A$5720,'Institution by Supplier Totals'!$B404)</f>
        <v>236.55999999999997</v>
      </c>
      <c r="I404" s="24">
        <f>SUMIFS('Inst. by Framework &amp; Suppliers'!$J$2:$J$5720,'Inst. by Framework &amp; Suppliers'!$C$2:$C$5720,'Institution by Supplier Totals'!$A$2:$A$5067,'Inst. by Framework &amp; Suppliers'!$A$2:$A$5720,'Institution by Supplier Totals'!$B404)</f>
        <v>62.839999999999996</v>
      </c>
      <c r="J404" s="93">
        <f>SUMIFS('Inst. by Framework &amp; Suppliers'!$K$2:$K$5720,'Inst. by Framework &amp; Suppliers'!$C$2:$C$5720,'Institution by Supplier Totals'!$A$2:$A$5067,'Inst. by Framework &amp; Suppliers'!$A$2:$A$5720,'Institution by Supplier Totals'!$B404)</f>
        <v>133.13</v>
      </c>
    </row>
    <row r="405" spans="1:10" x14ac:dyDescent="0.2">
      <c r="A405" s="26" t="s">
        <v>78</v>
      </c>
      <c r="B405" s="957" t="s">
        <v>154</v>
      </c>
      <c r="C405" s="506">
        <f>SUMIFS('Inst. by Framework &amp; Suppliers'!$D$2:$D$5720,'Inst. by Framework &amp; Suppliers'!$C$2:$C$5720,$A405,'Inst. by Framework &amp; Suppliers'!$A$2:$A$5720,$B405)</f>
        <v>0</v>
      </c>
      <c r="D405" s="507">
        <f>SUMIFS('Inst. by Framework &amp; Suppliers'!$E$2:$E$5720,'Inst. by Framework &amp; Suppliers'!$C$2:$C$5720,$A405,'Inst. by Framework &amp; Suppliers'!$A$2:$A$5720,$B405)</f>
        <v>0</v>
      </c>
      <c r="E405" s="507">
        <f>SUMIFS('Inst. by Framework &amp; Suppliers'!F$2:F$5720,'Inst. by Framework &amp; Suppliers'!$C$2:$C$5720,'Institution by Supplier Totals'!$A$2:$A$5067,'Inst. by Framework &amp; Suppliers'!$A$2:$A$5720,'Institution by Supplier Totals'!$B405)</f>
        <v>0</v>
      </c>
      <c r="F405" s="882">
        <f>SUMIFS('Inst. by Framework &amp; Suppliers'!G$2:G$5720,'Inst. by Framework &amp; Suppliers'!$C$2:$C$5720,'Institution by Supplier Totals'!$A$2:$A$5067,'Inst. by Framework &amp; Suppliers'!$A$2:$A$5720,'Institution by Supplier Totals'!$B405)</f>
        <v>0</v>
      </c>
      <c r="G405" s="1444">
        <f>SUMIFS('Inst. by Framework &amp; Suppliers'!H$2:H$5720,'Inst. by Framework &amp; Suppliers'!$C$2:$C$5720,'Institution by Supplier Totals'!$A$2:$A$5067,'Inst. by Framework &amp; Suppliers'!$A$2:$A$5720,'Institution by Supplier Totals'!$B405)</f>
        <v>0</v>
      </c>
      <c r="H405" s="1445">
        <f>SUMIFS('Inst. by Framework &amp; Suppliers'!I$2:I$5720,'Inst. by Framework &amp; Suppliers'!$C$2:$C$5720,'Institution by Supplier Totals'!$A$2:$A$5067,'Inst. by Framework &amp; Suppliers'!$A$2:$A$5720,'Institution by Supplier Totals'!$B405)</f>
        <v>1952.79</v>
      </c>
      <c r="I405" s="24">
        <f>SUMIFS('Inst. by Framework &amp; Suppliers'!$J$2:$J$5720,'Inst. by Framework &amp; Suppliers'!$C$2:$C$5720,'Institution by Supplier Totals'!$A$2:$A$5067,'Inst. by Framework &amp; Suppliers'!$A$2:$A$5720,'Institution by Supplier Totals'!$B405)</f>
        <v>0</v>
      </c>
      <c r="J405" s="93">
        <f>SUMIFS('Inst. by Framework &amp; Suppliers'!$K$2:$K$5720,'Inst. by Framework &amp; Suppliers'!$C$2:$C$5720,'Institution by Supplier Totals'!$A$2:$A$5067,'Inst. by Framework &amp; Suppliers'!$A$2:$A$5720,'Institution by Supplier Totals'!$B405)</f>
        <v>819.76</v>
      </c>
    </row>
    <row r="406" spans="1:10" x14ac:dyDescent="0.2">
      <c r="A406" s="26" t="s">
        <v>34</v>
      </c>
      <c r="B406" s="27" t="s">
        <v>125</v>
      </c>
      <c r="C406" s="506">
        <f>SUMIFS('Inst. by Framework &amp; Suppliers'!$D$2:$D$5720,'Inst. by Framework &amp; Suppliers'!$C$2:$C$5720,$A406,'Inst. by Framework &amp; Suppliers'!$A$2:$A$5720,$B406)</f>
        <v>0</v>
      </c>
      <c r="D406" s="507">
        <f>SUMIFS('Inst. by Framework &amp; Suppliers'!$E$2:$E$5720,'Inst. by Framework &amp; Suppliers'!$C$2:$C$5720,$A406,'Inst. by Framework &amp; Suppliers'!$A$2:$A$5720,$B406)</f>
        <v>0</v>
      </c>
      <c r="E406" s="507">
        <f>SUMIFS('Inst. by Framework &amp; Suppliers'!F$2:F$5720,'Inst. by Framework &amp; Suppliers'!$C$2:$C$5720,'Institution by Supplier Totals'!$A$2:$A$5067,'Inst. by Framework &amp; Suppliers'!$A$2:$A$5720,'Institution by Supplier Totals'!$B406)</f>
        <v>0</v>
      </c>
      <c r="F406" s="882">
        <f>SUMIFS('Inst. by Framework &amp; Suppliers'!G$2:G$5720,'Inst. by Framework &amp; Suppliers'!$C$2:$C$5720,'Institution by Supplier Totals'!$A$2:$A$5067,'Inst. by Framework &amp; Suppliers'!$A$2:$A$5720,'Institution by Supplier Totals'!$B406)</f>
        <v>0</v>
      </c>
      <c r="G406" s="1444">
        <f>SUMIFS('Inst. by Framework &amp; Suppliers'!H$2:H$5720,'Inst. by Framework &amp; Suppliers'!$C$2:$C$5720,'Institution by Supplier Totals'!$A$2:$A$5067,'Inst. by Framework &amp; Suppliers'!$A$2:$A$5720,'Institution by Supplier Totals'!$B406)</f>
        <v>0</v>
      </c>
      <c r="H406" s="1445">
        <f>SUMIFS('Inst. by Framework &amp; Suppliers'!I$2:I$5720,'Inst. by Framework &amp; Suppliers'!$C$2:$C$5720,'Institution by Supplier Totals'!$A$2:$A$5067,'Inst. by Framework &amp; Suppliers'!$A$2:$A$5720,'Institution by Supplier Totals'!$B406)</f>
        <v>1121.2600000000002</v>
      </c>
      <c r="I406" s="24">
        <f>SUMIFS('Inst. by Framework &amp; Suppliers'!$J$2:$J$5720,'Inst. by Framework &amp; Suppliers'!$C$2:$C$5720,'Institution by Supplier Totals'!$A$2:$A$5067,'Inst. by Framework &amp; Suppliers'!$A$2:$A$5720,'Institution by Supplier Totals'!$B406)</f>
        <v>726.92</v>
      </c>
      <c r="J406" s="93">
        <f>SUMIFS('Inst. by Framework &amp; Suppliers'!$K$2:$K$5720,'Inst. by Framework &amp; Suppliers'!$C$2:$C$5720,'Institution by Supplier Totals'!$A$2:$A$5067,'Inst. by Framework &amp; Suppliers'!$A$2:$A$5720,'Institution by Supplier Totals'!$B406)</f>
        <v>1210.57</v>
      </c>
    </row>
    <row r="407" spans="1:10" x14ac:dyDescent="0.2">
      <c r="A407" s="26" t="s">
        <v>34</v>
      </c>
      <c r="B407" s="27" t="s">
        <v>131</v>
      </c>
      <c r="C407" s="506">
        <f>SUMIFS('Inst. by Framework &amp; Suppliers'!$D$2:$D$5720,'Inst. by Framework &amp; Suppliers'!$C$2:$C$5720,$A407,'Inst. by Framework &amp; Suppliers'!$A$2:$A$5720,$B407)</f>
        <v>0</v>
      </c>
      <c r="D407" s="507">
        <f>SUMIFS('Inst. by Framework &amp; Suppliers'!$E$2:$E$5720,'Inst. by Framework &amp; Suppliers'!$C$2:$C$5720,$A407,'Inst. by Framework &amp; Suppliers'!$A$2:$A$5720,$B407)</f>
        <v>12068.470000000001</v>
      </c>
      <c r="E407" s="507">
        <f>SUMIFS('Inst. by Framework &amp; Suppliers'!F$2:F$5720,'Inst. by Framework &amp; Suppliers'!$C$2:$C$5720,'Institution by Supplier Totals'!$A$2:$A$5067,'Inst. by Framework &amp; Suppliers'!$A$2:$A$5720,'Institution by Supplier Totals'!$B407)</f>
        <v>15247.450000000004</v>
      </c>
      <c r="F407" s="882">
        <f>SUMIFS('Inst. by Framework &amp; Suppliers'!G$2:G$5720,'Inst. by Framework &amp; Suppliers'!$C$2:$C$5720,'Institution by Supplier Totals'!$A$2:$A$5067,'Inst. by Framework &amp; Suppliers'!$A$2:$A$5720,'Institution by Supplier Totals'!$B407)</f>
        <v>29075.330000000005</v>
      </c>
      <c r="G407" s="1444">
        <f>SUMIFS('Inst. by Framework &amp; Suppliers'!H$2:H$5720,'Inst. by Framework &amp; Suppliers'!$C$2:$C$5720,'Institution by Supplier Totals'!$A$2:$A$5067,'Inst. by Framework &amp; Suppliers'!$A$2:$A$5720,'Institution by Supplier Totals'!$B407)</f>
        <v>50966.350000000006</v>
      </c>
      <c r="H407" s="1445">
        <f>SUMIFS('Inst. by Framework &amp; Suppliers'!I$2:I$5720,'Inst. by Framework &amp; Suppliers'!$C$2:$C$5720,'Institution by Supplier Totals'!$A$2:$A$5067,'Inst. by Framework &amp; Suppliers'!$A$2:$A$5720,'Institution by Supplier Totals'!$B407)</f>
        <v>107467.94</v>
      </c>
      <c r="I407" s="24">
        <f>SUMIFS('Inst. by Framework &amp; Suppliers'!$J$2:$J$5720,'Inst. by Framework &amp; Suppliers'!$C$2:$C$5720,'Institution by Supplier Totals'!$A$2:$A$5067,'Inst. by Framework &amp; Suppliers'!$A$2:$A$5720,'Institution by Supplier Totals'!$B407)</f>
        <v>17679.32</v>
      </c>
      <c r="J407" s="93">
        <f>SUMIFS('Inst. by Framework &amp; Suppliers'!$K$2:$K$5720,'Inst. by Framework &amp; Suppliers'!$C$2:$C$5720,'Institution by Supplier Totals'!$A$2:$A$5067,'Inst. by Framework &amp; Suppliers'!$A$2:$A$5720,'Institution by Supplier Totals'!$B407)</f>
        <v>38836.080000000002</v>
      </c>
    </row>
    <row r="408" spans="1:10" x14ac:dyDescent="0.2">
      <c r="A408" s="26" t="s">
        <v>34</v>
      </c>
      <c r="B408" s="27" t="s">
        <v>153</v>
      </c>
      <c r="C408" s="506">
        <f>SUMIFS('Inst. by Framework &amp; Suppliers'!$D$2:$D$5720,'Inst. by Framework &amp; Suppliers'!$C$2:$C$5720,$A408,'Inst. by Framework &amp; Suppliers'!$A$2:$A$5720,$B408)</f>
        <v>136386.87</v>
      </c>
      <c r="D408" s="507">
        <f>SUMIFS('Inst. by Framework &amp; Suppliers'!$E$2:$E$5720,'Inst. by Framework &amp; Suppliers'!$C$2:$C$5720,$A408,'Inst. by Framework &amp; Suppliers'!$A$2:$A$5720,$B408)</f>
        <v>145711.21</v>
      </c>
      <c r="E408" s="507">
        <f>SUMIFS('Inst. by Framework &amp; Suppliers'!F$2:F$5720,'Inst. by Framework &amp; Suppliers'!$C$2:$C$5720,'Institution by Supplier Totals'!$A$2:$A$5067,'Inst. by Framework &amp; Suppliers'!$A$2:$A$5720,'Institution by Supplier Totals'!$B408)</f>
        <v>161052.62</v>
      </c>
      <c r="F408" s="882">
        <f>SUMIFS('Inst. by Framework &amp; Suppliers'!G$2:G$5720,'Inst. by Framework &amp; Suppliers'!$C$2:$C$5720,'Institution by Supplier Totals'!$A$2:$A$5067,'Inst. by Framework &amp; Suppliers'!$A$2:$A$5720,'Institution by Supplier Totals'!$B408)</f>
        <v>165438.44</v>
      </c>
      <c r="G408" s="1444">
        <f>SUMIFS('Inst. by Framework &amp; Suppliers'!H$2:H$5720,'Inst. by Framework &amp; Suppliers'!$C$2:$C$5720,'Institution by Supplier Totals'!$A$2:$A$5067,'Inst. by Framework &amp; Suppliers'!$A$2:$A$5720,'Institution by Supplier Totals'!$B408)</f>
        <v>71090.33</v>
      </c>
      <c r="H408" s="1445">
        <f>SUMIFS('Inst. by Framework &amp; Suppliers'!I$2:I$5720,'Inst. by Framework &amp; Suppliers'!$C$2:$C$5720,'Institution by Supplier Totals'!$A$2:$A$5067,'Inst. by Framework &amp; Suppliers'!$A$2:$A$5720,'Institution by Supplier Totals'!$B408)</f>
        <v>41628.460000000006</v>
      </c>
      <c r="I408" s="24">
        <f>SUMIFS('Inst. by Framework &amp; Suppliers'!$J$2:$J$5720,'Inst. by Framework &amp; Suppliers'!$C$2:$C$5720,'Institution by Supplier Totals'!$A$2:$A$5067,'Inst. by Framework &amp; Suppliers'!$A$2:$A$5720,'Institution by Supplier Totals'!$B408)</f>
        <v>10017.51</v>
      </c>
      <c r="J408" s="93">
        <f>SUMIFS('Inst. by Framework &amp; Suppliers'!$K$2:$K$5720,'Inst. by Framework &amp; Suppliers'!$C$2:$C$5720,'Institution by Supplier Totals'!$A$2:$A$5067,'Inst. by Framework &amp; Suppliers'!$A$2:$A$5720,'Institution by Supplier Totals'!$B408)</f>
        <v>20334.16</v>
      </c>
    </row>
    <row r="409" spans="1:10" x14ac:dyDescent="0.2">
      <c r="A409" s="26" t="s">
        <v>34</v>
      </c>
      <c r="B409" s="27" t="s">
        <v>141</v>
      </c>
      <c r="C409" s="506">
        <f>SUMIFS('Inst. by Framework &amp; Suppliers'!$D$2:$D$5720,'Inst. by Framework &amp; Suppliers'!$C$2:$C$5720,$A409,'Inst. by Framework &amp; Suppliers'!$A$2:$A$5720,$B409)</f>
        <v>32253.56</v>
      </c>
      <c r="D409" s="507">
        <f>SUMIFS('Inst. by Framework &amp; Suppliers'!$E$2:$E$5720,'Inst. by Framework &amp; Suppliers'!$C$2:$C$5720,$A409,'Inst. by Framework &amp; Suppliers'!$A$2:$A$5720,$B409)</f>
        <v>35132.770000000004</v>
      </c>
      <c r="E409" s="507">
        <f>SUMIFS('Inst. by Framework &amp; Suppliers'!F$2:F$5720,'Inst. by Framework &amp; Suppliers'!$C$2:$C$5720,'Institution by Supplier Totals'!$A$2:$A$5067,'Inst. by Framework &amp; Suppliers'!$A$2:$A$5720,'Institution by Supplier Totals'!$B409)</f>
        <v>38654.920000000006</v>
      </c>
      <c r="F409" s="882">
        <f>SUMIFS('Inst. by Framework &amp; Suppliers'!G$2:G$5720,'Inst. by Framework &amp; Suppliers'!$C$2:$C$5720,'Institution by Supplier Totals'!$A$2:$A$5067,'Inst. by Framework &amp; Suppliers'!$A$2:$A$5720,'Institution by Supplier Totals'!$B409)</f>
        <v>75959.960000000006</v>
      </c>
      <c r="G409" s="1444">
        <f>SUMIFS('Inst. by Framework &amp; Suppliers'!H$2:H$5720,'Inst. by Framework &amp; Suppliers'!$C$2:$C$5720,'Institution by Supplier Totals'!$A$2:$A$5067,'Inst. by Framework &amp; Suppliers'!$A$2:$A$5720,'Institution by Supplier Totals'!$B409)</f>
        <v>98479.03</v>
      </c>
      <c r="H409" s="1445">
        <f>SUMIFS('Inst. by Framework &amp; Suppliers'!I$2:I$5720,'Inst. by Framework &amp; Suppliers'!$C$2:$C$5720,'Institution by Supplier Totals'!$A$2:$A$5067,'Inst. by Framework &amp; Suppliers'!$A$2:$A$5720,'Institution by Supplier Totals'!$B409)</f>
        <v>105490.16</v>
      </c>
      <c r="I409" s="24">
        <f>SUMIFS('Inst. by Framework &amp; Suppliers'!$J$2:$J$5720,'Inst. by Framework &amp; Suppliers'!$C$2:$C$5720,'Institution by Supplier Totals'!$A$2:$A$5067,'Inst. by Framework &amp; Suppliers'!$A$2:$A$5720,'Institution by Supplier Totals'!$B409)</f>
        <v>11705.01</v>
      </c>
      <c r="J409" s="93">
        <f>SUMIFS('Inst. by Framework &amp; Suppliers'!$K$2:$K$5720,'Inst. by Framework &amp; Suppliers'!$C$2:$C$5720,'Institution by Supplier Totals'!$A$2:$A$5067,'Inst. by Framework &amp; Suppliers'!$A$2:$A$5720,'Institution by Supplier Totals'!$B409)</f>
        <v>35677.96</v>
      </c>
    </row>
    <row r="410" spans="1:10" x14ac:dyDescent="0.2">
      <c r="A410" s="26" t="s">
        <v>34</v>
      </c>
      <c r="B410" s="27" t="s">
        <v>143</v>
      </c>
      <c r="C410" s="506">
        <f>SUMIFS('Inst. by Framework &amp; Suppliers'!$D$2:$D$5720,'Inst. by Framework &amp; Suppliers'!$C$2:$C$5720,$A410,'Inst. by Framework &amp; Suppliers'!$A$2:$A$5720,$B410)</f>
        <v>2389.5500000000002</v>
      </c>
      <c r="D410" s="507">
        <f>SUMIFS('Inst. by Framework &amp; Suppliers'!$E$2:$E$5720,'Inst. by Framework &amp; Suppliers'!$C$2:$C$5720,$A410,'Inst. by Framework &amp; Suppliers'!$A$2:$A$5720,$B410)</f>
        <v>2561.6999999999998</v>
      </c>
      <c r="E410" s="507">
        <f>SUMIFS('Inst. by Framework &amp; Suppliers'!F$2:F$5720,'Inst. by Framework &amp; Suppliers'!$C$2:$C$5720,'Institution by Supplier Totals'!$A$2:$A$5067,'Inst. by Framework &amp; Suppliers'!$A$2:$A$5720,'Institution by Supplier Totals'!$B410)</f>
        <v>1797.3000000000002</v>
      </c>
      <c r="F410" s="882">
        <f>SUMIFS('Inst. by Framework &amp; Suppliers'!G$2:G$5720,'Inst. by Framework &amp; Suppliers'!$C$2:$C$5720,'Institution by Supplier Totals'!$A$2:$A$5067,'Inst. by Framework &amp; Suppliers'!$A$2:$A$5720,'Institution by Supplier Totals'!$B410)</f>
        <v>1122.45</v>
      </c>
      <c r="G410" s="1444">
        <f>SUMIFS('Inst. by Framework &amp; Suppliers'!H$2:H$5720,'Inst. by Framework &amp; Suppliers'!$C$2:$C$5720,'Institution by Supplier Totals'!$A$2:$A$5067,'Inst. by Framework &amp; Suppliers'!$A$2:$A$5720,'Institution by Supplier Totals'!$B410)</f>
        <v>0</v>
      </c>
      <c r="H410" s="1445">
        <f>SUMIFS('Inst. by Framework &amp; Suppliers'!I$2:I$5720,'Inst. by Framework &amp; Suppliers'!$C$2:$C$5720,'Institution by Supplier Totals'!$A$2:$A$5067,'Inst. by Framework &amp; Suppliers'!$A$2:$A$5720,'Institution by Supplier Totals'!$B410)</f>
        <v>0</v>
      </c>
      <c r="I410" s="24">
        <f>SUMIFS('Inst. by Framework &amp; Suppliers'!$J$2:$J$5720,'Inst. by Framework &amp; Suppliers'!$C$2:$C$5720,'Institution by Supplier Totals'!$A$2:$A$5067,'Inst. by Framework &amp; Suppliers'!$A$2:$A$5720,'Institution by Supplier Totals'!$B410)</f>
        <v>0</v>
      </c>
      <c r="J410" s="93">
        <f>SUMIFS('Inst. by Framework &amp; Suppliers'!$K$2:$K$5720,'Inst. by Framework &amp; Suppliers'!$C$2:$C$5720,'Institution by Supplier Totals'!$A$2:$A$5067,'Inst. by Framework &amp; Suppliers'!$A$2:$A$5720,'Institution by Supplier Totals'!$B410)</f>
        <v>0</v>
      </c>
    </row>
    <row r="411" spans="1:10" x14ac:dyDescent="0.2">
      <c r="A411" s="26" t="s">
        <v>34</v>
      </c>
      <c r="B411" s="27" t="s">
        <v>146</v>
      </c>
      <c r="C411" s="506">
        <f>SUMIFS('Inst. by Framework &amp; Suppliers'!$D$2:$D$5720,'Inst. by Framework &amp; Suppliers'!$C$2:$C$5720,$A411,'Inst. by Framework &amp; Suppliers'!$A$2:$A$5720,$B411)</f>
        <v>30765.229999999996</v>
      </c>
      <c r="D411" s="507">
        <f>SUMIFS('Inst. by Framework &amp; Suppliers'!$E$2:$E$5720,'Inst. by Framework &amp; Suppliers'!$C$2:$C$5720,$A411,'Inst. by Framework &amp; Suppliers'!$A$2:$A$5720,$B411)</f>
        <v>34811.599999999999</v>
      </c>
      <c r="E411" s="507">
        <f>SUMIFS('Inst. by Framework &amp; Suppliers'!F$2:F$5720,'Inst. by Framework &amp; Suppliers'!$C$2:$C$5720,'Institution by Supplier Totals'!$A$2:$A$5067,'Inst. by Framework &amp; Suppliers'!$A$2:$A$5720,'Institution by Supplier Totals'!$B411)</f>
        <v>35563.81</v>
      </c>
      <c r="F411" s="882">
        <f>SUMIFS('Inst. by Framework &amp; Suppliers'!G$2:G$5720,'Inst. by Framework &amp; Suppliers'!$C$2:$C$5720,'Institution by Supplier Totals'!$A$2:$A$5067,'Inst. by Framework &amp; Suppliers'!$A$2:$A$5720,'Institution by Supplier Totals'!$B411)</f>
        <v>31148.030000000006</v>
      </c>
      <c r="G411" s="1444">
        <f>SUMIFS('Inst. by Framework &amp; Suppliers'!H$2:H$5720,'Inst. by Framework &amp; Suppliers'!$C$2:$C$5720,'Institution by Supplier Totals'!$A$2:$A$5067,'Inst. by Framework &amp; Suppliers'!$A$2:$A$5720,'Institution by Supplier Totals'!$B411)</f>
        <v>28141.170000000006</v>
      </c>
      <c r="H411" s="1445">
        <f>SUMIFS('Inst. by Framework &amp; Suppliers'!I$2:I$5720,'Inst. by Framework &amp; Suppliers'!$C$2:$C$5720,'Institution by Supplier Totals'!$A$2:$A$5067,'Inst. by Framework &amp; Suppliers'!$A$2:$A$5720,'Institution by Supplier Totals'!$B411)</f>
        <v>31108.690000000002</v>
      </c>
      <c r="I411" s="24">
        <f>SUMIFS('Inst. by Framework &amp; Suppliers'!$J$2:$J$5720,'Inst. by Framework &amp; Suppliers'!$C$2:$C$5720,'Institution by Supplier Totals'!$A$2:$A$5067,'Inst. by Framework &amp; Suppliers'!$A$2:$A$5720,'Institution by Supplier Totals'!$B411)</f>
        <v>7832.4299999999994</v>
      </c>
      <c r="J411" s="93">
        <f>SUMIFS('Inst. by Framework &amp; Suppliers'!$K$2:$K$5720,'Inst. by Framework &amp; Suppliers'!$C$2:$C$5720,'Institution by Supplier Totals'!$A$2:$A$5067,'Inst. by Framework &amp; Suppliers'!$A$2:$A$5720,'Institution by Supplier Totals'!$B411)</f>
        <v>14967.59</v>
      </c>
    </row>
    <row r="412" spans="1:10" x14ac:dyDescent="0.2">
      <c r="A412" s="26" t="s">
        <v>34</v>
      </c>
      <c r="B412" s="27" t="s">
        <v>154</v>
      </c>
      <c r="C412" s="506">
        <f>SUMIFS('Inst. by Framework &amp; Suppliers'!$D$2:$D$5720,'Inst. by Framework &amp; Suppliers'!$C$2:$C$5720,$A412,'Inst. by Framework &amp; Suppliers'!$A$2:$A$5720,$B412)</f>
        <v>0</v>
      </c>
      <c r="D412" s="507">
        <f>SUMIFS('Inst. by Framework &amp; Suppliers'!$E$2:$E$5720,'Inst. by Framework &amp; Suppliers'!$C$2:$C$5720,$A412,'Inst. by Framework &amp; Suppliers'!$A$2:$A$5720,$B412)</f>
        <v>815.65</v>
      </c>
      <c r="E412" s="507">
        <f>SUMIFS('Inst. by Framework &amp; Suppliers'!F$2:F$5720,'Inst. by Framework &amp; Suppliers'!$C$2:$C$5720,'Institution by Supplier Totals'!$A$2:$A$5067,'Inst. by Framework &amp; Suppliers'!$A$2:$A$5720,'Institution by Supplier Totals'!$B412)</f>
        <v>1040.2</v>
      </c>
      <c r="F412" s="882">
        <f>SUMIFS('Inst. by Framework &amp; Suppliers'!G$2:G$5720,'Inst. by Framework &amp; Suppliers'!$C$2:$C$5720,'Institution by Supplier Totals'!$A$2:$A$5067,'Inst. by Framework &amp; Suppliers'!$A$2:$A$5720,'Institution by Supplier Totals'!$B412)</f>
        <v>1512.7999999999997</v>
      </c>
      <c r="G412" s="1444">
        <f>SUMIFS('Inst. by Framework &amp; Suppliers'!H$2:H$5720,'Inst. by Framework &amp; Suppliers'!$C$2:$C$5720,'Institution by Supplier Totals'!$A$2:$A$5067,'Inst. by Framework &amp; Suppliers'!$A$2:$A$5720,'Institution by Supplier Totals'!$B412)</f>
        <v>506.74999999999994</v>
      </c>
      <c r="H412" s="1445">
        <f>SUMIFS('Inst. by Framework &amp; Suppliers'!I$2:I$5720,'Inst. by Framework &amp; Suppliers'!$C$2:$C$5720,'Institution by Supplier Totals'!$A$2:$A$5067,'Inst. by Framework &amp; Suppliers'!$A$2:$A$5720,'Institution by Supplier Totals'!$B412)</f>
        <v>127.20000000000002</v>
      </c>
      <c r="I412" s="24">
        <f>SUMIFS('Inst. by Framework &amp; Suppliers'!$J$2:$J$5720,'Inst. by Framework &amp; Suppliers'!$C$2:$C$5720,'Institution by Supplier Totals'!$A$2:$A$5067,'Inst. by Framework &amp; Suppliers'!$A$2:$A$5720,'Institution by Supplier Totals'!$B412)</f>
        <v>0</v>
      </c>
      <c r="J412" s="93">
        <f>SUMIFS('Inst. by Framework &amp; Suppliers'!$K$2:$K$5720,'Inst. by Framework &amp; Suppliers'!$C$2:$C$5720,'Institution by Supplier Totals'!$A$2:$A$5067,'Inst. by Framework &amp; Suppliers'!$A$2:$A$5720,'Institution by Supplier Totals'!$B412)</f>
        <v>31.799999999999997</v>
      </c>
    </row>
    <row r="413" spans="1:10" x14ac:dyDescent="0.2">
      <c r="A413" s="26" t="s">
        <v>202</v>
      </c>
      <c r="B413" s="27" t="s">
        <v>130</v>
      </c>
      <c r="C413" s="506">
        <f>SUMIFS('Inst. by Framework &amp; Suppliers'!$D$2:$D$5720,'Inst. by Framework &amp; Suppliers'!$C$2:$C$5720,$A413,'Inst. by Framework &amp; Suppliers'!$A$2:$A$5720,$B413)</f>
        <v>0</v>
      </c>
      <c r="D413" s="507">
        <f>SUMIFS('Inst. by Framework &amp; Suppliers'!$E$2:$E$5720,'Inst. by Framework &amp; Suppliers'!$C$2:$C$5720,$A413,'Inst. by Framework &amp; Suppliers'!$A$2:$A$5720,$B413)</f>
        <v>0</v>
      </c>
      <c r="E413" s="507">
        <f>SUMIFS('Inst. by Framework &amp; Suppliers'!F$2:F$5720,'Inst. by Framework &amp; Suppliers'!$C$2:$C$5720,'Institution by Supplier Totals'!$A$2:$A$5067,'Inst. by Framework &amp; Suppliers'!$A$2:$A$5720,'Institution by Supplier Totals'!$B413)</f>
        <v>0</v>
      </c>
      <c r="F413" s="882">
        <f>SUMIFS('Inst. by Framework &amp; Suppliers'!G$2:G$5720,'Inst. by Framework &amp; Suppliers'!$C$2:$C$5720,'Institution by Supplier Totals'!$A$2:$A$5067,'Inst. by Framework &amp; Suppliers'!$A$2:$A$5720,'Institution by Supplier Totals'!$B413)</f>
        <v>0</v>
      </c>
      <c r="G413" s="1444">
        <f>SUMIFS('Inst. by Framework &amp; Suppliers'!H$2:H$5720,'Inst. by Framework &amp; Suppliers'!$C$2:$C$5720,'Institution by Supplier Totals'!$A$2:$A$5067,'Inst. by Framework &amp; Suppliers'!$A$2:$A$5720,'Institution by Supplier Totals'!$B413)</f>
        <v>0</v>
      </c>
      <c r="H413" s="1445">
        <f>SUMIFS('Inst. by Framework &amp; Suppliers'!I$2:I$5720,'Inst. by Framework &amp; Suppliers'!$C$2:$C$5720,'Institution by Supplier Totals'!$A$2:$A$5067,'Inst. by Framework &amp; Suppliers'!$A$2:$A$5720,'Institution by Supplier Totals'!$B413)</f>
        <v>1252.82</v>
      </c>
      <c r="I413" s="24">
        <f>SUMIFS('Inst. by Framework &amp; Suppliers'!$J$2:$J$5720,'Inst. by Framework &amp; Suppliers'!$C$2:$C$5720,'Institution by Supplier Totals'!$A$2:$A$5067,'Inst. by Framework &amp; Suppliers'!$A$2:$A$5720,'Institution by Supplier Totals'!$B413)</f>
        <v>64.83</v>
      </c>
      <c r="J413" s="93">
        <f>SUMIFS('Inst. by Framework &amp; Suppliers'!$K$2:$K$5720,'Inst. by Framework &amp; Suppliers'!$C$2:$C$5720,'Institution by Supplier Totals'!$A$2:$A$5067,'Inst. by Framework &amp; Suppliers'!$A$2:$A$5720,'Institution by Supplier Totals'!$B413)</f>
        <v>64.83</v>
      </c>
    </row>
    <row r="414" spans="1:10" x14ac:dyDescent="0.2">
      <c r="A414" s="26" t="s">
        <v>202</v>
      </c>
      <c r="B414" s="27" t="s">
        <v>142</v>
      </c>
      <c r="C414" s="506">
        <f>SUMIFS('Inst. by Framework &amp; Suppliers'!$D$2:$D$5720,'Inst. by Framework &amp; Suppliers'!$C$2:$C$5720,$A414,'Inst. by Framework &amp; Suppliers'!$A$2:$A$5720,$B414)</f>
        <v>0</v>
      </c>
      <c r="D414" s="507">
        <f>SUMIFS('Inst. by Framework &amp; Suppliers'!$E$2:$E$5720,'Inst. by Framework &amp; Suppliers'!$C$2:$C$5720,$A414,'Inst. by Framework &amp; Suppliers'!$A$2:$A$5720,$B414)</f>
        <v>0</v>
      </c>
      <c r="E414" s="507">
        <f>SUMIFS('Inst. by Framework &amp; Suppliers'!F$2:F$5720,'Inst. by Framework &amp; Suppliers'!$C$2:$C$5720,'Institution by Supplier Totals'!$A$2:$A$5067,'Inst. by Framework &amp; Suppliers'!$A$2:$A$5720,'Institution by Supplier Totals'!$B414)</f>
        <v>103542.23</v>
      </c>
      <c r="F414" s="882">
        <f>SUMIFS('Inst. by Framework &amp; Suppliers'!G$2:G$5720,'Inst. by Framework &amp; Suppliers'!$C$2:$C$5720,'Institution by Supplier Totals'!$A$2:$A$5067,'Inst. by Framework &amp; Suppliers'!$A$2:$A$5720,'Institution by Supplier Totals'!$B414)</f>
        <v>153406.29999999999</v>
      </c>
      <c r="G414" s="1444">
        <f>SUMIFS('Inst. by Framework &amp; Suppliers'!H$2:H$5720,'Inst. by Framework &amp; Suppliers'!$C$2:$C$5720,'Institution by Supplier Totals'!$A$2:$A$5067,'Inst. by Framework &amp; Suppliers'!$A$2:$A$5720,'Institution by Supplier Totals'!$B414)</f>
        <v>143627.23000000001</v>
      </c>
      <c r="H414" s="1445">
        <f>SUMIFS('Inst. by Framework &amp; Suppliers'!I$2:I$5720,'Inst. by Framework &amp; Suppliers'!$C$2:$C$5720,'Institution by Supplier Totals'!$A$2:$A$5067,'Inst. by Framework &amp; Suppliers'!$A$2:$A$5720,'Institution by Supplier Totals'!$B414)</f>
        <v>147336.79999999999</v>
      </c>
      <c r="I414" s="24">
        <f>SUMIFS('Inst. by Framework &amp; Suppliers'!$J$2:$J$5720,'Inst. by Framework &amp; Suppliers'!$C$2:$C$5720,'Institution by Supplier Totals'!$A$2:$A$5067,'Inst. by Framework &amp; Suppliers'!$A$2:$A$5720,'Institution by Supplier Totals'!$B414)</f>
        <v>16085.359999999999</v>
      </c>
      <c r="J414" s="93">
        <f>SUMIFS('Inst. by Framework &amp; Suppliers'!$K$2:$K$5720,'Inst. by Framework &amp; Suppliers'!$C$2:$C$5720,'Institution by Supplier Totals'!$A$2:$A$5067,'Inst. by Framework &amp; Suppliers'!$A$2:$A$5720,'Institution by Supplier Totals'!$B414)</f>
        <v>27593.360000000001</v>
      </c>
    </row>
    <row r="415" spans="1:10" x14ac:dyDescent="0.2">
      <c r="A415" s="26" t="s">
        <v>35</v>
      </c>
      <c r="B415" s="27" t="s">
        <v>151</v>
      </c>
      <c r="C415" s="506">
        <f>SUMIFS('Inst. by Framework &amp; Suppliers'!$D$2:$D$5720,'Inst. by Framework &amp; Suppliers'!$C$2:$C$5720,$A415,'Inst. by Framework &amp; Suppliers'!$A$2:$A$5720,$B415)</f>
        <v>0</v>
      </c>
      <c r="D415" s="507">
        <f>SUMIFS('Inst. by Framework &amp; Suppliers'!$E$2:$E$5720,'Inst. by Framework &amp; Suppliers'!$C$2:$C$5720,$A415,'Inst. by Framework &amp; Suppliers'!$A$2:$A$5720,$B415)</f>
        <v>6240.130000000001</v>
      </c>
      <c r="E415" s="507">
        <f>SUMIFS('Inst. by Framework &amp; Suppliers'!F$2:F$5720,'Inst. by Framework &amp; Suppliers'!$C$2:$C$5720,'Institution by Supplier Totals'!$A$2:$A$5067,'Inst. by Framework &amp; Suppliers'!$A$2:$A$5720,'Institution by Supplier Totals'!$B415)</f>
        <v>4469.43</v>
      </c>
      <c r="F415" s="882">
        <f>SUMIFS('Inst. by Framework &amp; Suppliers'!G$2:G$5720,'Inst. by Framework &amp; Suppliers'!$C$2:$C$5720,'Institution by Supplier Totals'!$A$2:$A$5067,'Inst. by Framework &amp; Suppliers'!$A$2:$A$5720,'Institution by Supplier Totals'!$B415)</f>
        <v>6058.49</v>
      </c>
      <c r="G415" s="1444">
        <f>SUMIFS('Inst. by Framework &amp; Suppliers'!H$2:H$5720,'Inst. by Framework &amp; Suppliers'!$C$2:$C$5720,'Institution by Supplier Totals'!$A$2:$A$5067,'Inst. by Framework &amp; Suppliers'!$A$2:$A$5720,'Institution by Supplier Totals'!$B415)</f>
        <v>4873.2999999999993</v>
      </c>
      <c r="H415" s="1445">
        <f>SUMIFS('Inst. by Framework &amp; Suppliers'!I$2:I$5720,'Inst. by Framework &amp; Suppliers'!$C$2:$C$5720,'Institution by Supplier Totals'!$A$2:$A$5067,'Inst. by Framework &amp; Suppliers'!$A$2:$A$5720,'Institution by Supplier Totals'!$B415)</f>
        <v>6968.37</v>
      </c>
      <c r="I415" s="24">
        <f>SUMIFS('Inst. by Framework &amp; Suppliers'!$J$2:$J$5720,'Inst. by Framework &amp; Suppliers'!$C$2:$C$5720,'Institution by Supplier Totals'!$A$2:$A$5067,'Inst. by Framework &amp; Suppliers'!$A$2:$A$5720,'Institution by Supplier Totals'!$B415)</f>
        <v>0</v>
      </c>
      <c r="J415" s="93">
        <f>SUMIFS('Inst. by Framework &amp; Suppliers'!$K$2:$K$5720,'Inst. by Framework &amp; Suppliers'!$C$2:$C$5720,'Institution by Supplier Totals'!$A$2:$A$5067,'Inst. by Framework &amp; Suppliers'!$A$2:$A$5720,'Institution by Supplier Totals'!$B415)</f>
        <v>1624.7799999999997</v>
      </c>
    </row>
    <row r="416" spans="1:10" x14ac:dyDescent="0.2">
      <c r="A416" s="26" t="s">
        <v>35</v>
      </c>
      <c r="B416" s="27" t="s">
        <v>127</v>
      </c>
      <c r="C416" s="506">
        <f>SUMIFS('Inst. by Framework &amp; Suppliers'!$D$2:$D$5720,'Inst. by Framework &amp; Suppliers'!$C$2:$C$5720,$A416,'Inst. by Framework &amp; Suppliers'!$A$2:$A$5720,$B416)</f>
        <v>17950.98</v>
      </c>
      <c r="D416" s="507">
        <f>SUMIFS('Inst. by Framework &amp; Suppliers'!$E$2:$E$5720,'Inst. by Framework &amp; Suppliers'!$C$2:$C$5720,$A416,'Inst. by Framework &amp; Suppliers'!$A$2:$A$5720,$B416)</f>
        <v>0</v>
      </c>
      <c r="E416" s="507">
        <f>SUMIFS('Inst. by Framework &amp; Suppliers'!F$2:F$5720,'Inst. by Framework &amp; Suppliers'!$C$2:$C$5720,'Institution by Supplier Totals'!$A$2:$A$5067,'Inst. by Framework &amp; Suppliers'!$A$2:$A$5720,'Institution by Supplier Totals'!$B416)</f>
        <v>0</v>
      </c>
      <c r="F416" s="882">
        <f>SUMIFS('Inst. by Framework &amp; Suppliers'!G$2:G$5720,'Inst. by Framework &amp; Suppliers'!$C$2:$C$5720,'Institution by Supplier Totals'!$A$2:$A$5067,'Inst. by Framework &amp; Suppliers'!$A$2:$A$5720,'Institution by Supplier Totals'!$B416)</f>
        <v>0</v>
      </c>
      <c r="G416" s="1444">
        <f>SUMIFS('Inst. by Framework &amp; Suppliers'!H$2:H$5720,'Inst. by Framework &amp; Suppliers'!$C$2:$C$5720,'Institution by Supplier Totals'!$A$2:$A$5067,'Inst. by Framework &amp; Suppliers'!$A$2:$A$5720,'Institution by Supplier Totals'!$B416)</f>
        <v>0</v>
      </c>
      <c r="H416" s="1445">
        <f>SUMIFS('Inst. by Framework &amp; Suppliers'!I$2:I$5720,'Inst. by Framework &amp; Suppliers'!$C$2:$C$5720,'Institution by Supplier Totals'!$A$2:$A$5067,'Inst. by Framework &amp; Suppliers'!$A$2:$A$5720,'Institution by Supplier Totals'!$B416)</f>
        <v>0</v>
      </c>
      <c r="I416" s="24">
        <f>SUMIFS('Inst. by Framework &amp; Suppliers'!$J$2:$J$5720,'Inst. by Framework &amp; Suppliers'!$C$2:$C$5720,'Institution by Supplier Totals'!$A$2:$A$5067,'Inst. by Framework &amp; Suppliers'!$A$2:$A$5720,'Institution by Supplier Totals'!$B416)</f>
        <v>0</v>
      </c>
      <c r="J416" s="93">
        <f>SUMIFS('Inst. by Framework &amp; Suppliers'!$K$2:$K$5720,'Inst. by Framework &amp; Suppliers'!$C$2:$C$5720,'Institution by Supplier Totals'!$A$2:$A$5067,'Inst. by Framework &amp; Suppliers'!$A$2:$A$5720,'Institution by Supplier Totals'!$B416)</f>
        <v>0</v>
      </c>
    </row>
    <row r="417" spans="1:10" x14ac:dyDescent="0.2">
      <c r="A417" s="26" t="s">
        <v>35</v>
      </c>
      <c r="B417" s="27" t="s">
        <v>130</v>
      </c>
      <c r="C417" s="506">
        <f>SUMIFS('Inst. by Framework &amp; Suppliers'!$D$2:$D$5720,'Inst. by Framework &amp; Suppliers'!$C$2:$C$5720,$A417,'Inst. by Framework &amp; Suppliers'!$A$2:$A$5720,$B417)</f>
        <v>0</v>
      </c>
      <c r="D417" s="507">
        <f>SUMIFS('Inst. by Framework &amp; Suppliers'!$E$2:$E$5720,'Inst. by Framework &amp; Suppliers'!$C$2:$C$5720,$A417,'Inst. by Framework &amp; Suppliers'!$A$2:$A$5720,$B417)</f>
        <v>4140.41</v>
      </c>
      <c r="E417" s="507">
        <f>SUMIFS('Inst. by Framework &amp; Suppliers'!F$2:F$5720,'Inst. by Framework &amp; Suppliers'!$C$2:$C$5720,'Institution by Supplier Totals'!$A$2:$A$5067,'Inst. by Framework &amp; Suppliers'!$A$2:$A$5720,'Institution by Supplier Totals'!$B417)</f>
        <v>14442.169999999998</v>
      </c>
      <c r="F417" s="882">
        <f>SUMIFS('Inst. by Framework &amp; Suppliers'!G$2:G$5720,'Inst. by Framework &amp; Suppliers'!$C$2:$C$5720,'Institution by Supplier Totals'!$A$2:$A$5067,'Inst. by Framework &amp; Suppliers'!$A$2:$A$5720,'Institution by Supplier Totals'!$B417)</f>
        <v>13083.41</v>
      </c>
      <c r="G417" s="1444">
        <f>SUMIFS('Inst. by Framework &amp; Suppliers'!H$2:H$5720,'Inst. by Framework &amp; Suppliers'!$C$2:$C$5720,'Institution by Supplier Totals'!$A$2:$A$5067,'Inst. by Framework &amp; Suppliers'!$A$2:$A$5720,'Institution by Supplier Totals'!$B417)</f>
        <v>9835.470000000003</v>
      </c>
      <c r="H417" s="1445">
        <f>SUMIFS('Inst. by Framework &amp; Suppliers'!I$2:I$5720,'Inst. by Framework &amp; Suppliers'!$C$2:$C$5720,'Institution by Supplier Totals'!$A$2:$A$5067,'Inst. by Framework &amp; Suppliers'!$A$2:$A$5720,'Institution by Supplier Totals'!$B417)</f>
        <v>12623.730000000001</v>
      </c>
      <c r="I417" s="24">
        <f>SUMIFS('Inst. by Framework &amp; Suppliers'!$J$2:$J$5720,'Inst. by Framework &amp; Suppliers'!$C$2:$C$5720,'Institution by Supplier Totals'!$A$2:$A$5067,'Inst. by Framework &amp; Suppliers'!$A$2:$A$5720,'Institution by Supplier Totals'!$B417)</f>
        <v>0</v>
      </c>
      <c r="J417" s="93">
        <f>SUMIFS('Inst. by Framework &amp; Suppliers'!$K$2:$K$5720,'Inst. by Framework &amp; Suppliers'!$C$2:$C$5720,'Institution by Supplier Totals'!$A$2:$A$5067,'Inst. by Framework &amp; Suppliers'!$A$2:$A$5720,'Institution by Supplier Totals'!$B417)</f>
        <v>368.48</v>
      </c>
    </row>
    <row r="418" spans="1:10" x14ac:dyDescent="0.2">
      <c r="A418" s="26" t="s">
        <v>35</v>
      </c>
      <c r="B418" s="27" t="s">
        <v>136</v>
      </c>
      <c r="C418" s="506">
        <f>SUMIFS('Inst. by Framework &amp; Suppliers'!$D$2:$D$5720,'Inst. by Framework &amp; Suppliers'!$C$2:$C$5720,$A418,'Inst. by Framework &amp; Suppliers'!$A$2:$A$5720,$B418)</f>
        <v>8066.9500000000007</v>
      </c>
      <c r="D418" s="507">
        <f>SUMIFS('Inst. by Framework &amp; Suppliers'!$E$2:$E$5720,'Inst. by Framework &amp; Suppliers'!$C$2:$C$5720,$A418,'Inst. by Framework &amp; Suppliers'!$A$2:$A$5720,$B418)</f>
        <v>13832.2</v>
      </c>
      <c r="E418" s="507">
        <f>SUMIFS('Inst. by Framework &amp; Suppliers'!F$2:F$5720,'Inst. by Framework &amp; Suppliers'!$C$2:$C$5720,'Institution by Supplier Totals'!$A$2:$A$5067,'Inst. by Framework &amp; Suppliers'!$A$2:$A$5720,'Institution by Supplier Totals'!$B418)</f>
        <v>0</v>
      </c>
      <c r="F418" s="882">
        <f>SUMIFS('Inst. by Framework &amp; Suppliers'!G$2:G$5720,'Inst. by Framework &amp; Suppliers'!$C$2:$C$5720,'Institution by Supplier Totals'!$A$2:$A$5067,'Inst. by Framework &amp; Suppliers'!$A$2:$A$5720,'Institution by Supplier Totals'!$B418)</f>
        <v>0</v>
      </c>
      <c r="G418" s="1444">
        <f>SUMIFS('Inst. by Framework &amp; Suppliers'!H$2:H$5720,'Inst. by Framework &amp; Suppliers'!$C$2:$C$5720,'Institution by Supplier Totals'!$A$2:$A$5067,'Inst. by Framework &amp; Suppliers'!$A$2:$A$5720,'Institution by Supplier Totals'!$B418)</f>
        <v>0</v>
      </c>
      <c r="H418" s="1445">
        <f>SUMIFS('Inst. by Framework &amp; Suppliers'!I$2:I$5720,'Inst. by Framework &amp; Suppliers'!$C$2:$C$5720,'Institution by Supplier Totals'!$A$2:$A$5067,'Inst. by Framework &amp; Suppliers'!$A$2:$A$5720,'Institution by Supplier Totals'!$B418)</f>
        <v>0</v>
      </c>
      <c r="I418" s="24">
        <f>SUMIFS('Inst. by Framework &amp; Suppliers'!$J$2:$J$5720,'Inst. by Framework &amp; Suppliers'!$C$2:$C$5720,'Institution by Supplier Totals'!$A$2:$A$5067,'Inst. by Framework &amp; Suppliers'!$A$2:$A$5720,'Institution by Supplier Totals'!$B418)</f>
        <v>0</v>
      </c>
      <c r="J418" s="93">
        <f>SUMIFS('Inst. by Framework &amp; Suppliers'!$K$2:$K$5720,'Inst. by Framework &amp; Suppliers'!$C$2:$C$5720,'Institution by Supplier Totals'!$A$2:$A$5067,'Inst. by Framework &amp; Suppliers'!$A$2:$A$5720,'Institution by Supplier Totals'!$B418)</f>
        <v>0</v>
      </c>
    </row>
    <row r="419" spans="1:10" x14ac:dyDescent="0.2">
      <c r="A419" s="26" t="s">
        <v>35</v>
      </c>
      <c r="B419" s="27" t="s">
        <v>137</v>
      </c>
      <c r="C419" s="506">
        <f>SUMIFS('Inst. by Framework &amp; Suppliers'!$D$2:$D$5720,'Inst. by Framework &amp; Suppliers'!$C$2:$C$5720,$A419,'Inst. by Framework &amp; Suppliers'!$A$2:$A$5720,$B419)</f>
        <v>0</v>
      </c>
      <c r="D419" s="507">
        <f>SUMIFS('Inst. by Framework &amp; Suppliers'!$E$2:$E$5720,'Inst. by Framework &amp; Suppliers'!$C$2:$C$5720,$A419,'Inst. by Framework &amp; Suppliers'!$A$2:$A$5720,$B419)</f>
        <v>0</v>
      </c>
      <c r="E419" s="507">
        <f>SUMIFS('Inst. by Framework &amp; Suppliers'!F$2:F$5720,'Inst. by Framework &amp; Suppliers'!$C$2:$C$5720,'Institution by Supplier Totals'!$A$2:$A$5067,'Inst. by Framework &amp; Suppliers'!$A$2:$A$5720,'Institution by Supplier Totals'!$B419)</f>
        <v>0</v>
      </c>
      <c r="F419" s="882">
        <f>SUMIFS('Inst. by Framework &amp; Suppliers'!G$2:G$5720,'Inst. by Framework &amp; Suppliers'!$C$2:$C$5720,'Institution by Supplier Totals'!$A$2:$A$5067,'Inst. by Framework &amp; Suppliers'!$A$2:$A$5720,'Institution by Supplier Totals'!$B419)</f>
        <v>0</v>
      </c>
      <c r="G419" s="1444">
        <f>SUMIFS('Inst. by Framework &amp; Suppliers'!H$2:H$5720,'Inst. by Framework &amp; Suppliers'!$C$2:$C$5720,'Institution by Supplier Totals'!$A$2:$A$5067,'Inst. by Framework &amp; Suppliers'!$A$2:$A$5720,'Institution by Supplier Totals'!$B419)</f>
        <v>0</v>
      </c>
      <c r="H419" s="1445">
        <f>SUMIFS('Inst. by Framework &amp; Suppliers'!I$2:I$5720,'Inst. by Framework &amp; Suppliers'!$C$2:$C$5720,'Institution by Supplier Totals'!$A$2:$A$5067,'Inst. by Framework &amp; Suppliers'!$A$2:$A$5720,'Institution by Supplier Totals'!$B419)</f>
        <v>48.39</v>
      </c>
      <c r="I419" s="24">
        <f>SUMIFS('Inst. by Framework &amp; Suppliers'!$J$2:$J$5720,'Inst. by Framework &amp; Suppliers'!$C$2:$C$5720,'Institution by Supplier Totals'!$A$2:$A$5067,'Inst. by Framework &amp; Suppliers'!$A$2:$A$5720,'Institution by Supplier Totals'!$B419)</f>
        <v>0</v>
      </c>
      <c r="J419" s="93">
        <f>SUMIFS('Inst. by Framework &amp; Suppliers'!$K$2:$K$5720,'Inst. by Framework &amp; Suppliers'!$C$2:$C$5720,'Institution by Supplier Totals'!$A$2:$A$5067,'Inst. by Framework &amp; Suppliers'!$A$2:$A$5720,'Institution by Supplier Totals'!$B419)</f>
        <v>0</v>
      </c>
    </row>
    <row r="420" spans="1:10" x14ac:dyDescent="0.2">
      <c r="A420" s="26" t="s">
        <v>35</v>
      </c>
      <c r="B420" s="27" t="s">
        <v>148</v>
      </c>
      <c r="C420" s="506">
        <f>SUMIFS('Inst. by Framework &amp; Suppliers'!$D$2:$D$5720,'Inst. by Framework &amp; Suppliers'!$C$2:$C$5720,$A420,'Inst. by Framework &amp; Suppliers'!$A$2:$A$5720,$B420)</f>
        <v>785.06</v>
      </c>
      <c r="D420" s="507">
        <f>SUMIFS('Inst. by Framework &amp; Suppliers'!$E$2:$E$5720,'Inst. by Framework &amp; Suppliers'!$C$2:$C$5720,$A420,'Inst. by Framework &amp; Suppliers'!$A$2:$A$5720,$B420)</f>
        <v>0</v>
      </c>
      <c r="E420" s="507">
        <f>SUMIFS('Inst. by Framework &amp; Suppliers'!F$2:F$5720,'Inst. by Framework &amp; Suppliers'!$C$2:$C$5720,'Institution by Supplier Totals'!$A$2:$A$5067,'Inst. by Framework &amp; Suppliers'!$A$2:$A$5720,'Institution by Supplier Totals'!$B420)</f>
        <v>0</v>
      </c>
      <c r="F420" s="882">
        <f>SUMIFS('Inst. by Framework &amp; Suppliers'!G$2:G$5720,'Inst. by Framework &amp; Suppliers'!$C$2:$C$5720,'Institution by Supplier Totals'!$A$2:$A$5067,'Inst. by Framework &amp; Suppliers'!$A$2:$A$5720,'Institution by Supplier Totals'!$B420)</f>
        <v>0</v>
      </c>
      <c r="G420" s="1444">
        <f>SUMIFS('Inst. by Framework &amp; Suppliers'!H$2:H$5720,'Inst. by Framework &amp; Suppliers'!$C$2:$C$5720,'Institution by Supplier Totals'!$A$2:$A$5067,'Inst. by Framework &amp; Suppliers'!$A$2:$A$5720,'Institution by Supplier Totals'!$B420)</f>
        <v>0</v>
      </c>
      <c r="H420" s="1445">
        <f>SUMIFS('Inst. by Framework &amp; Suppliers'!I$2:I$5720,'Inst. by Framework &amp; Suppliers'!$C$2:$C$5720,'Institution by Supplier Totals'!$A$2:$A$5067,'Inst. by Framework &amp; Suppliers'!$A$2:$A$5720,'Institution by Supplier Totals'!$B420)</f>
        <v>0</v>
      </c>
      <c r="I420" s="24">
        <f>SUMIFS('Inst. by Framework &amp; Suppliers'!$J$2:$J$5720,'Inst. by Framework &amp; Suppliers'!$C$2:$C$5720,'Institution by Supplier Totals'!$A$2:$A$5067,'Inst. by Framework &amp; Suppliers'!$A$2:$A$5720,'Institution by Supplier Totals'!$B420)</f>
        <v>0</v>
      </c>
      <c r="J420" s="93">
        <f>SUMIFS('Inst. by Framework &amp; Suppliers'!$K$2:$K$5720,'Inst. by Framework &amp; Suppliers'!$C$2:$C$5720,'Institution by Supplier Totals'!$A$2:$A$5067,'Inst. by Framework &amp; Suppliers'!$A$2:$A$5720,'Institution by Supplier Totals'!$B420)</f>
        <v>0</v>
      </c>
    </row>
    <row r="421" spans="1:10" x14ac:dyDescent="0.2">
      <c r="A421" s="26" t="s">
        <v>35</v>
      </c>
      <c r="B421" s="27" t="s">
        <v>152</v>
      </c>
      <c r="C421" s="506">
        <f>SUMIFS('Inst. by Framework &amp; Suppliers'!$D$2:$D$5720,'Inst. by Framework &amp; Suppliers'!$C$2:$C$5720,$A421,'Inst. by Framework &amp; Suppliers'!$A$2:$A$5720,$B421)</f>
        <v>0</v>
      </c>
      <c r="D421" s="507">
        <f>SUMIFS('Inst. by Framework &amp; Suppliers'!$E$2:$E$5720,'Inst. by Framework &amp; Suppliers'!$C$2:$C$5720,$A421,'Inst. by Framework &amp; Suppliers'!$A$2:$A$5720,$B421)</f>
        <v>25001.119999999999</v>
      </c>
      <c r="E421" s="507">
        <f>SUMIFS('Inst. by Framework &amp; Suppliers'!F$2:F$5720,'Inst. by Framework &amp; Suppliers'!$C$2:$C$5720,'Institution by Supplier Totals'!$A$2:$A$5067,'Inst. by Framework &amp; Suppliers'!$A$2:$A$5720,'Institution by Supplier Totals'!$B421)</f>
        <v>110289.47</v>
      </c>
      <c r="F421" s="882">
        <f>SUMIFS('Inst. by Framework &amp; Suppliers'!G$2:G$5720,'Inst. by Framework &amp; Suppliers'!$C$2:$C$5720,'Institution by Supplier Totals'!$A$2:$A$5067,'Inst. by Framework &amp; Suppliers'!$A$2:$A$5720,'Institution by Supplier Totals'!$B421)</f>
        <v>101698.76</v>
      </c>
      <c r="G421" s="1444">
        <f>SUMIFS('Inst. by Framework &amp; Suppliers'!H$2:H$5720,'Inst. by Framework &amp; Suppliers'!$C$2:$C$5720,'Institution by Supplier Totals'!$A$2:$A$5067,'Inst. by Framework &amp; Suppliers'!$A$2:$A$5720,'Institution by Supplier Totals'!$B421)</f>
        <v>34608.79</v>
      </c>
      <c r="H421" s="1445">
        <f>SUMIFS('Inst. by Framework &amp; Suppliers'!I$2:I$5720,'Inst. by Framework &amp; Suppliers'!$C$2:$C$5720,'Institution by Supplier Totals'!$A$2:$A$5067,'Inst. by Framework &amp; Suppliers'!$A$2:$A$5720,'Institution by Supplier Totals'!$B421)</f>
        <v>0</v>
      </c>
      <c r="I421" s="24">
        <f>SUMIFS('Inst. by Framework &amp; Suppliers'!$J$2:$J$5720,'Inst. by Framework &amp; Suppliers'!$C$2:$C$5720,'Institution by Supplier Totals'!$A$2:$A$5067,'Inst. by Framework &amp; Suppliers'!$A$2:$A$5720,'Institution by Supplier Totals'!$B421)</f>
        <v>0</v>
      </c>
      <c r="J421" s="93">
        <f>SUMIFS('Inst. by Framework &amp; Suppliers'!$K$2:$K$5720,'Inst. by Framework &amp; Suppliers'!$C$2:$C$5720,'Institution by Supplier Totals'!$A$2:$A$5067,'Inst. by Framework &amp; Suppliers'!$A$2:$A$5720,'Institution by Supplier Totals'!$B421)</f>
        <v>0</v>
      </c>
    </row>
    <row r="422" spans="1:10" x14ac:dyDescent="0.2">
      <c r="A422" s="26" t="s">
        <v>35</v>
      </c>
      <c r="B422" s="27" t="s">
        <v>153</v>
      </c>
      <c r="C422" s="506">
        <f>SUMIFS('Inst. by Framework &amp; Suppliers'!$D$2:$D$5720,'Inst. by Framework &amp; Suppliers'!$C$2:$C$5720,$A422,'Inst. by Framework &amp; Suppliers'!$A$2:$A$5720,$B422)</f>
        <v>29413.360000000001</v>
      </c>
      <c r="D422" s="507">
        <f>SUMIFS('Inst. by Framework &amp; Suppliers'!$E$2:$E$5720,'Inst. by Framework &amp; Suppliers'!$C$2:$C$5720,$A422,'Inst. by Framework &amp; Suppliers'!$A$2:$A$5720,$B422)</f>
        <v>37037.35</v>
      </c>
      <c r="E422" s="507">
        <f>SUMIFS('Inst. by Framework &amp; Suppliers'!F$2:F$5720,'Inst. by Framework &amp; Suppliers'!$C$2:$C$5720,'Institution by Supplier Totals'!$A$2:$A$5067,'Inst. by Framework &amp; Suppliers'!$A$2:$A$5720,'Institution by Supplier Totals'!$B422)</f>
        <v>24836.43</v>
      </c>
      <c r="F422" s="882">
        <f>SUMIFS('Inst. by Framework &amp; Suppliers'!G$2:G$5720,'Inst. by Framework &amp; Suppliers'!$C$2:$C$5720,'Institution by Supplier Totals'!$A$2:$A$5067,'Inst. by Framework &amp; Suppliers'!$A$2:$A$5720,'Institution by Supplier Totals'!$B422)</f>
        <v>23300.83</v>
      </c>
      <c r="G422" s="1444">
        <f>SUMIFS('Inst. by Framework &amp; Suppliers'!H$2:H$5720,'Inst. by Framework &amp; Suppliers'!$C$2:$C$5720,'Institution by Supplier Totals'!$A$2:$A$5067,'Inst. by Framework &amp; Suppliers'!$A$2:$A$5720,'Institution by Supplier Totals'!$B422)</f>
        <v>17213.940000000002</v>
      </c>
      <c r="H422" s="1445">
        <f>SUMIFS('Inst. by Framework &amp; Suppliers'!I$2:I$5720,'Inst. by Framework &amp; Suppliers'!$C$2:$C$5720,'Institution by Supplier Totals'!$A$2:$A$5067,'Inst. by Framework &amp; Suppliers'!$A$2:$A$5720,'Institution by Supplier Totals'!$B422)</f>
        <v>0</v>
      </c>
      <c r="I422" s="24">
        <f>SUMIFS('Inst. by Framework &amp; Suppliers'!$J$2:$J$5720,'Inst. by Framework &amp; Suppliers'!$C$2:$C$5720,'Institution by Supplier Totals'!$A$2:$A$5067,'Inst. by Framework &amp; Suppliers'!$A$2:$A$5720,'Institution by Supplier Totals'!$B422)</f>
        <v>0</v>
      </c>
      <c r="J422" s="93">
        <f>SUMIFS('Inst. by Framework &amp; Suppliers'!$K$2:$K$5720,'Inst. by Framework &amp; Suppliers'!$C$2:$C$5720,'Institution by Supplier Totals'!$A$2:$A$5067,'Inst. by Framework &amp; Suppliers'!$A$2:$A$5720,'Institution by Supplier Totals'!$B422)</f>
        <v>0</v>
      </c>
    </row>
    <row r="423" spans="1:10" x14ac:dyDescent="0.2">
      <c r="A423" s="26" t="s">
        <v>35</v>
      </c>
      <c r="B423" s="27" t="s">
        <v>141</v>
      </c>
      <c r="C423" s="506">
        <f>SUMIFS('Inst. by Framework &amp; Suppliers'!$D$2:$D$5720,'Inst. by Framework &amp; Suppliers'!$C$2:$C$5720,$A423,'Inst. by Framework &amp; Suppliers'!$A$2:$A$5720,$B423)</f>
        <v>5008.5499999999993</v>
      </c>
      <c r="D423" s="507">
        <f>SUMIFS('Inst. by Framework &amp; Suppliers'!$E$2:$E$5720,'Inst. by Framework &amp; Suppliers'!$C$2:$C$5720,$A423,'Inst. by Framework &amp; Suppliers'!$A$2:$A$5720,$B423)</f>
        <v>8853.86</v>
      </c>
      <c r="E423" s="507">
        <f>SUMIFS('Inst. by Framework &amp; Suppliers'!F$2:F$5720,'Inst. by Framework &amp; Suppliers'!$C$2:$C$5720,'Institution by Supplier Totals'!$A$2:$A$5067,'Inst. by Framework &amp; Suppliers'!$A$2:$A$5720,'Institution by Supplier Totals'!$B423)</f>
        <v>16143.68</v>
      </c>
      <c r="F423" s="882">
        <f>SUMIFS('Inst. by Framework &amp; Suppliers'!G$2:G$5720,'Inst. by Framework &amp; Suppliers'!$C$2:$C$5720,'Institution by Supplier Totals'!$A$2:$A$5067,'Inst. by Framework &amp; Suppliers'!$A$2:$A$5720,'Institution by Supplier Totals'!$B423)</f>
        <v>21776.89</v>
      </c>
      <c r="G423" s="1444">
        <f>SUMIFS('Inst. by Framework &amp; Suppliers'!H$2:H$5720,'Inst. by Framework &amp; Suppliers'!$C$2:$C$5720,'Institution by Supplier Totals'!$A$2:$A$5067,'Inst. by Framework &amp; Suppliers'!$A$2:$A$5720,'Institution by Supplier Totals'!$B423)</f>
        <v>119608.34</v>
      </c>
      <c r="H423" s="1445">
        <f>SUMIFS('Inst. by Framework &amp; Suppliers'!I$2:I$5720,'Inst. by Framework &amp; Suppliers'!$C$2:$C$5720,'Institution by Supplier Totals'!$A$2:$A$5067,'Inst. by Framework &amp; Suppliers'!$A$2:$A$5720,'Institution by Supplier Totals'!$B423)</f>
        <v>94908.540000000008</v>
      </c>
      <c r="I423" s="24">
        <f>SUMIFS('Inst. by Framework &amp; Suppliers'!$J$2:$J$5720,'Inst. by Framework &amp; Suppliers'!$C$2:$C$5720,'Institution by Supplier Totals'!$A$2:$A$5067,'Inst. by Framework &amp; Suppliers'!$A$2:$A$5720,'Institution by Supplier Totals'!$B423)</f>
        <v>0</v>
      </c>
      <c r="J423" s="93">
        <f>SUMIFS('Inst. by Framework &amp; Suppliers'!$K$2:$K$5720,'Inst. by Framework &amp; Suppliers'!$C$2:$C$5720,'Institution by Supplier Totals'!$A$2:$A$5067,'Inst. by Framework &amp; Suppliers'!$A$2:$A$5720,'Institution by Supplier Totals'!$B423)</f>
        <v>18380.23</v>
      </c>
    </row>
    <row r="424" spans="1:10" x14ac:dyDescent="0.2">
      <c r="A424" s="26" t="s">
        <v>35</v>
      </c>
      <c r="B424" s="27" t="s">
        <v>142</v>
      </c>
      <c r="C424" s="506">
        <f>SUMIFS('Inst. by Framework &amp; Suppliers'!$D$2:$D$5720,'Inst. by Framework &amp; Suppliers'!$C$2:$C$5720,$A424,'Inst. by Framework &amp; Suppliers'!$A$2:$A$5720,$B424)</f>
        <v>41680.729999999996</v>
      </c>
      <c r="D424" s="507">
        <f>SUMIFS('Inst. by Framework &amp; Suppliers'!$E$2:$E$5720,'Inst. by Framework &amp; Suppliers'!$C$2:$C$5720,$A424,'Inst. by Framework &amp; Suppliers'!$A$2:$A$5720,$B424)</f>
        <v>3151.05</v>
      </c>
      <c r="E424" s="507">
        <f>SUMIFS('Inst. by Framework &amp; Suppliers'!F$2:F$5720,'Inst. by Framework &amp; Suppliers'!$C$2:$C$5720,'Institution by Supplier Totals'!$A$2:$A$5067,'Inst. by Framework &amp; Suppliers'!$A$2:$A$5720,'Institution by Supplier Totals'!$B424)</f>
        <v>1400.37</v>
      </c>
      <c r="F424" s="882">
        <f>SUMIFS('Inst. by Framework &amp; Suppliers'!G$2:G$5720,'Inst. by Framework &amp; Suppliers'!$C$2:$C$5720,'Institution by Supplier Totals'!$A$2:$A$5067,'Inst. by Framework &amp; Suppliers'!$A$2:$A$5720,'Institution by Supplier Totals'!$B424)</f>
        <v>2033.98</v>
      </c>
      <c r="G424" s="1444">
        <f>SUMIFS('Inst. by Framework &amp; Suppliers'!H$2:H$5720,'Inst. by Framework &amp; Suppliers'!$C$2:$C$5720,'Institution by Supplier Totals'!$A$2:$A$5067,'Inst. by Framework &amp; Suppliers'!$A$2:$A$5720,'Institution by Supplier Totals'!$B424)</f>
        <v>788.6</v>
      </c>
      <c r="H424" s="1445">
        <f>SUMIFS('Inst. by Framework &amp; Suppliers'!I$2:I$5720,'Inst. by Framework &amp; Suppliers'!$C$2:$C$5720,'Institution by Supplier Totals'!$A$2:$A$5067,'Inst. by Framework &amp; Suppliers'!$A$2:$A$5720,'Institution by Supplier Totals'!$B424)</f>
        <v>965.36999999999989</v>
      </c>
      <c r="I424" s="24">
        <f>SUMIFS('Inst. by Framework &amp; Suppliers'!$J$2:$J$5720,'Inst. by Framework &amp; Suppliers'!$C$2:$C$5720,'Institution by Supplier Totals'!$A$2:$A$5067,'Inst. by Framework &amp; Suppliers'!$A$2:$A$5720,'Institution by Supplier Totals'!$B424)</f>
        <v>0</v>
      </c>
      <c r="J424" s="93">
        <f>SUMIFS('Inst. by Framework &amp; Suppliers'!$K$2:$K$5720,'Inst. by Framework &amp; Suppliers'!$C$2:$C$5720,'Institution by Supplier Totals'!$A$2:$A$5067,'Inst. by Framework &amp; Suppliers'!$A$2:$A$5720,'Institution by Supplier Totals'!$B424)</f>
        <v>0</v>
      </c>
    </row>
    <row r="425" spans="1:10" x14ac:dyDescent="0.2">
      <c r="A425" s="26" t="s">
        <v>35</v>
      </c>
      <c r="B425" s="27" t="s">
        <v>143</v>
      </c>
      <c r="C425" s="506">
        <f>SUMIFS('Inst. by Framework &amp; Suppliers'!$D$2:$D$5720,'Inst. by Framework &amp; Suppliers'!$C$2:$C$5720,$A425,'Inst. by Framework &amp; Suppliers'!$A$2:$A$5720,$B425)</f>
        <v>11985.079999999998</v>
      </c>
      <c r="D425" s="507">
        <f>SUMIFS('Inst. by Framework &amp; Suppliers'!$E$2:$E$5720,'Inst. by Framework &amp; Suppliers'!$C$2:$C$5720,$A425,'Inst. by Framework &amp; Suppliers'!$A$2:$A$5720,$B425)</f>
        <v>5323.24</v>
      </c>
      <c r="E425" s="507">
        <f>SUMIFS('Inst. by Framework &amp; Suppliers'!F$2:F$5720,'Inst. by Framework &amp; Suppliers'!$C$2:$C$5720,'Institution by Supplier Totals'!$A$2:$A$5067,'Inst. by Framework &amp; Suppliers'!$A$2:$A$5720,'Institution by Supplier Totals'!$B425)</f>
        <v>5988.03</v>
      </c>
      <c r="F425" s="882">
        <f>SUMIFS('Inst. by Framework &amp; Suppliers'!G$2:G$5720,'Inst. by Framework &amp; Suppliers'!$C$2:$C$5720,'Institution by Supplier Totals'!$A$2:$A$5067,'Inst. by Framework &amp; Suppliers'!$A$2:$A$5720,'Institution by Supplier Totals'!$B425)</f>
        <v>4953.04</v>
      </c>
      <c r="G425" s="1444">
        <f>SUMIFS('Inst. by Framework &amp; Suppliers'!H$2:H$5720,'Inst. by Framework &amp; Suppliers'!$C$2:$C$5720,'Institution by Supplier Totals'!$A$2:$A$5067,'Inst. by Framework &amp; Suppliers'!$A$2:$A$5720,'Institution by Supplier Totals'!$B425)</f>
        <v>1347.6699999999998</v>
      </c>
      <c r="H425" s="1445">
        <f>SUMIFS('Inst. by Framework &amp; Suppliers'!I$2:I$5720,'Inst. by Framework &amp; Suppliers'!$C$2:$C$5720,'Institution by Supplier Totals'!$A$2:$A$5067,'Inst. by Framework &amp; Suppliers'!$A$2:$A$5720,'Institution by Supplier Totals'!$B425)</f>
        <v>0</v>
      </c>
      <c r="I425" s="24">
        <f>SUMIFS('Inst. by Framework &amp; Suppliers'!$J$2:$J$5720,'Inst. by Framework &amp; Suppliers'!$C$2:$C$5720,'Institution by Supplier Totals'!$A$2:$A$5067,'Inst. by Framework &amp; Suppliers'!$A$2:$A$5720,'Institution by Supplier Totals'!$B425)</f>
        <v>0</v>
      </c>
      <c r="J425" s="93">
        <f>SUMIFS('Inst. by Framework &amp; Suppliers'!$K$2:$K$5720,'Inst. by Framework &amp; Suppliers'!$C$2:$C$5720,'Institution by Supplier Totals'!$A$2:$A$5067,'Inst. by Framework &amp; Suppliers'!$A$2:$A$5720,'Institution by Supplier Totals'!$B425)</f>
        <v>0</v>
      </c>
    </row>
    <row r="426" spans="1:10" x14ac:dyDescent="0.2">
      <c r="A426" s="26" t="s">
        <v>35</v>
      </c>
      <c r="B426" s="27" t="s">
        <v>144</v>
      </c>
      <c r="C426" s="506">
        <f>SUMIFS('Inst. by Framework &amp; Suppliers'!$D$2:$D$5720,'Inst. by Framework &amp; Suppliers'!$C$2:$C$5720,$A426,'Inst. by Framework &amp; Suppliers'!$A$2:$A$5720,$B426)</f>
        <v>122583.79000000001</v>
      </c>
      <c r="D426" s="507">
        <f>SUMIFS('Inst. by Framework &amp; Suppliers'!$E$2:$E$5720,'Inst. by Framework &amp; Suppliers'!$C$2:$C$5720,$A426,'Inst. by Framework &amp; Suppliers'!$A$2:$A$5720,$B426)</f>
        <v>105546.79</v>
      </c>
      <c r="E426" s="507">
        <f>SUMIFS('Inst. by Framework &amp; Suppliers'!F$2:F$5720,'Inst. by Framework &amp; Suppliers'!$C$2:$C$5720,'Institution by Supplier Totals'!$A$2:$A$5067,'Inst. by Framework &amp; Suppliers'!$A$2:$A$5720,'Institution by Supplier Totals'!$B426)</f>
        <v>100768.13</v>
      </c>
      <c r="F426" s="882">
        <f>SUMIFS('Inst. by Framework &amp; Suppliers'!G$2:G$5720,'Inst. by Framework &amp; Suppliers'!$C$2:$C$5720,'Institution by Supplier Totals'!$A$2:$A$5067,'Inst. by Framework &amp; Suppliers'!$A$2:$A$5720,'Institution by Supplier Totals'!$B426)</f>
        <v>107699.79000000001</v>
      </c>
      <c r="G426" s="1444">
        <f>SUMIFS('Inst. by Framework &amp; Suppliers'!H$2:H$5720,'Inst. by Framework &amp; Suppliers'!$C$2:$C$5720,'Institution by Supplier Totals'!$A$2:$A$5067,'Inst. by Framework &amp; Suppliers'!$A$2:$A$5720,'Institution by Supplier Totals'!$B426)</f>
        <v>102848.34999999999</v>
      </c>
      <c r="H426" s="1445">
        <f>SUMIFS('Inst. by Framework &amp; Suppliers'!I$2:I$5720,'Inst. by Framework &amp; Suppliers'!$C$2:$C$5720,'Institution by Supplier Totals'!$A$2:$A$5067,'Inst. by Framework &amp; Suppliers'!$A$2:$A$5720,'Institution by Supplier Totals'!$B426)</f>
        <v>100525.62</v>
      </c>
      <c r="I426" s="24">
        <f>SUMIFS('Inst. by Framework &amp; Suppliers'!$J$2:$J$5720,'Inst. by Framework &amp; Suppliers'!$C$2:$C$5720,'Institution by Supplier Totals'!$A$2:$A$5067,'Inst. by Framework &amp; Suppliers'!$A$2:$A$5720,'Institution by Supplier Totals'!$B426)</f>
        <v>0</v>
      </c>
      <c r="J426" s="93">
        <f>SUMIFS('Inst. by Framework &amp; Suppliers'!$K$2:$K$5720,'Inst. by Framework &amp; Suppliers'!$C$2:$C$5720,'Institution by Supplier Totals'!$A$2:$A$5067,'Inst. by Framework &amp; Suppliers'!$A$2:$A$5720,'Institution by Supplier Totals'!$B426)</f>
        <v>17631.510000000002</v>
      </c>
    </row>
    <row r="427" spans="1:10" x14ac:dyDescent="0.2">
      <c r="A427" s="26" t="s">
        <v>35</v>
      </c>
      <c r="B427" s="27" t="s">
        <v>145</v>
      </c>
      <c r="C427" s="506">
        <f>SUMIFS('Inst. by Framework &amp; Suppliers'!$D$2:$D$5720,'Inst. by Framework &amp; Suppliers'!$C$2:$C$5720,$A427,'Inst. by Framework &amp; Suppliers'!$A$2:$A$5720,$B427)</f>
        <v>33217.659999999996</v>
      </c>
      <c r="D427" s="507">
        <f>SUMIFS('Inst. by Framework &amp; Suppliers'!$E$2:$E$5720,'Inst. by Framework &amp; Suppliers'!$C$2:$C$5720,$A427,'Inst. by Framework &amp; Suppliers'!$A$2:$A$5720,$B427)</f>
        <v>29041.729999999996</v>
      </c>
      <c r="E427" s="507">
        <f>SUMIFS('Inst. by Framework &amp; Suppliers'!F$2:F$5720,'Inst. by Framework &amp; Suppliers'!$C$2:$C$5720,'Institution by Supplier Totals'!$A$2:$A$5067,'Inst. by Framework &amp; Suppliers'!$A$2:$A$5720,'Institution by Supplier Totals'!$B427)</f>
        <v>45713.91</v>
      </c>
      <c r="F427" s="882">
        <f>SUMIFS('Inst. by Framework &amp; Suppliers'!G$2:G$5720,'Inst. by Framework &amp; Suppliers'!$C$2:$C$5720,'Institution by Supplier Totals'!$A$2:$A$5067,'Inst. by Framework &amp; Suppliers'!$A$2:$A$5720,'Institution by Supplier Totals'!$B427)</f>
        <v>45261.17</v>
      </c>
      <c r="G427" s="1444">
        <f>SUMIFS('Inst. by Framework &amp; Suppliers'!H$2:H$5720,'Inst. by Framework &amp; Suppliers'!$C$2:$C$5720,'Institution by Supplier Totals'!$A$2:$A$5067,'Inst. by Framework &amp; Suppliers'!$A$2:$A$5720,'Institution by Supplier Totals'!$B427)</f>
        <v>21173.789999999997</v>
      </c>
      <c r="H427" s="1445">
        <f>SUMIFS('Inst. by Framework &amp; Suppliers'!I$2:I$5720,'Inst. by Framework &amp; Suppliers'!$C$2:$C$5720,'Institution by Supplier Totals'!$A$2:$A$5067,'Inst. by Framework &amp; Suppliers'!$A$2:$A$5720,'Institution by Supplier Totals'!$B427)</f>
        <v>25316.69</v>
      </c>
      <c r="I427" s="24">
        <f>SUMIFS('Inst. by Framework &amp; Suppliers'!$J$2:$J$5720,'Inst. by Framework &amp; Suppliers'!$C$2:$C$5720,'Institution by Supplier Totals'!$A$2:$A$5067,'Inst. by Framework &amp; Suppliers'!$A$2:$A$5720,'Institution by Supplier Totals'!$B427)</f>
        <v>0</v>
      </c>
      <c r="J427" s="93">
        <f>SUMIFS('Inst. by Framework &amp; Suppliers'!$K$2:$K$5720,'Inst. by Framework &amp; Suppliers'!$C$2:$C$5720,'Institution by Supplier Totals'!$A$2:$A$5067,'Inst. by Framework &amp; Suppliers'!$A$2:$A$5720,'Institution by Supplier Totals'!$B427)</f>
        <v>7172.58</v>
      </c>
    </row>
    <row r="428" spans="1:10" x14ac:dyDescent="0.2">
      <c r="A428" s="26" t="s">
        <v>35</v>
      </c>
      <c r="B428" s="27" t="s">
        <v>146</v>
      </c>
      <c r="C428" s="506">
        <f>SUMIFS('Inst. by Framework &amp; Suppliers'!$D$2:$D$5720,'Inst. by Framework &amp; Suppliers'!$C$2:$C$5720,$A428,'Inst. by Framework &amp; Suppliers'!$A$2:$A$5720,$B428)</f>
        <v>9185.4500000000007</v>
      </c>
      <c r="D428" s="507">
        <f>SUMIFS('Inst. by Framework &amp; Suppliers'!$E$2:$E$5720,'Inst. by Framework &amp; Suppliers'!$C$2:$C$5720,$A428,'Inst. by Framework &amp; Suppliers'!$A$2:$A$5720,$B428)</f>
        <v>12163.49</v>
      </c>
      <c r="E428" s="507">
        <f>SUMIFS('Inst. by Framework &amp; Suppliers'!F$2:F$5720,'Inst. by Framework &amp; Suppliers'!$C$2:$C$5720,'Institution by Supplier Totals'!$A$2:$A$5067,'Inst. by Framework &amp; Suppliers'!$A$2:$A$5720,'Institution by Supplier Totals'!$B428)</f>
        <v>10141.58</v>
      </c>
      <c r="F428" s="882">
        <f>SUMIFS('Inst. by Framework &amp; Suppliers'!G$2:G$5720,'Inst. by Framework &amp; Suppliers'!$C$2:$C$5720,'Institution by Supplier Totals'!$A$2:$A$5067,'Inst. by Framework &amp; Suppliers'!$A$2:$A$5720,'Institution by Supplier Totals'!$B428)</f>
        <v>13562.149999999998</v>
      </c>
      <c r="G428" s="1444">
        <f>SUMIFS('Inst. by Framework &amp; Suppliers'!H$2:H$5720,'Inst. by Framework &amp; Suppliers'!$C$2:$C$5720,'Institution by Supplier Totals'!$A$2:$A$5067,'Inst. by Framework &amp; Suppliers'!$A$2:$A$5720,'Institution by Supplier Totals'!$B428)</f>
        <v>12594.66</v>
      </c>
      <c r="H428" s="1445">
        <f>SUMIFS('Inst. by Framework &amp; Suppliers'!I$2:I$5720,'Inst. by Framework &amp; Suppliers'!$C$2:$C$5720,'Institution by Supplier Totals'!$A$2:$A$5067,'Inst. by Framework &amp; Suppliers'!$A$2:$A$5720,'Institution by Supplier Totals'!$B428)</f>
        <v>10136.709999999999</v>
      </c>
      <c r="I428" s="24">
        <f>SUMIFS('Inst. by Framework &amp; Suppliers'!$J$2:$J$5720,'Inst. by Framework &amp; Suppliers'!$C$2:$C$5720,'Institution by Supplier Totals'!$A$2:$A$5067,'Inst. by Framework &amp; Suppliers'!$A$2:$A$5720,'Institution by Supplier Totals'!$B428)</f>
        <v>0</v>
      </c>
      <c r="J428" s="93">
        <f>SUMIFS('Inst. by Framework &amp; Suppliers'!$K$2:$K$5720,'Inst. by Framework &amp; Suppliers'!$C$2:$C$5720,'Institution by Supplier Totals'!$A$2:$A$5067,'Inst. by Framework &amp; Suppliers'!$A$2:$A$5720,'Institution by Supplier Totals'!$B428)</f>
        <v>3453.81</v>
      </c>
    </row>
    <row r="429" spans="1:10" x14ac:dyDescent="0.2">
      <c r="A429" s="26" t="s">
        <v>35</v>
      </c>
      <c r="B429" s="27" t="s">
        <v>147</v>
      </c>
      <c r="C429" s="506">
        <f>SUMIFS('Inst. by Framework &amp; Suppliers'!$D$2:$D$5720,'Inst. by Framework &amp; Suppliers'!$C$2:$C$5720,$A429,'Inst. by Framework &amp; Suppliers'!$A$2:$A$5720,$B429)</f>
        <v>6702.42</v>
      </c>
      <c r="D429" s="507">
        <f>SUMIFS('Inst. by Framework &amp; Suppliers'!$E$2:$E$5720,'Inst. by Framework &amp; Suppliers'!$C$2:$C$5720,$A429,'Inst. by Framework &amp; Suppliers'!$A$2:$A$5720,$B429)</f>
        <v>1467.4900000000002</v>
      </c>
      <c r="E429" s="507">
        <f>SUMIFS('Inst. by Framework &amp; Suppliers'!F$2:F$5720,'Inst. by Framework &amp; Suppliers'!$C$2:$C$5720,'Institution by Supplier Totals'!$A$2:$A$5067,'Inst. by Framework &amp; Suppliers'!$A$2:$A$5720,'Institution by Supplier Totals'!$B429)</f>
        <v>0</v>
      </c>
      <c r="F429" s="882">
        <f>SUMIFS('Inst. by Framework &amp; Suppliers'!G$2:G$5720,'Inst. by Framework &amp; Suppliers'!$C$2:$C$5720,'Institution by Supplier Totals'!$A$2:$A$5067,'Inst. by Framework &amp; Suppliers'!$A$2:$A$5720,'Institution by Supplier Totals'!$B429)</f>
        <v>0</v>
      </c>
      <c r="G429" s="1444">
        <f>SUMIFS('Inst. by Framework &amp; Suppliers'!H$2:H$5720,'Inst. by Framework &amp; Suppliers'!$C$2:$C$5720,'Institution by Supplier Totals'!$A$2:$A$5067,'Inst. by Framework &amp; Suppliers'!$A$2:$A$5720,'Institution by Supplier Totals'!$B429)</f>
        <v>0</v>
      </c>
      <c r="H429" s="1445">
        <f>SUMIFS('Inst. by Framework &amp; Suppliers'!I$2:I$5720,'Inst. by Framework &amp; Suppliers'!$C$2:$C$5720,'Institution by Supplier Totals'!$A$2:$A$5067,'Inst. by Framework &amp; Suppliers'!$A$2:$A$5720,'Institution by Supplier Totals'!$B429)</f>
        <v>0</v>
      </c>
      <c r="I429" s="24">
        <f>SUMIFS('Inst. by Framework &amp; Suppliers'!$J$2:$J$5720,'Inst. by Framework &amp; Suppliers'!$C$2:$C$5720,'Institution by Supplier Totals'!$A$2:$A$5067,'Inst. by Framework &amp; Suppliers'!$A$2:$A$5720,'Institution by Supplier Totals'!$B429)</f>
        <v>0</v>
      </c>
      <c r="J429" s="93">
        <f>SUMIFS('Inst. by Framework &amp; Suppliers'!$K$2:$K$5720,'Inst. by Framework &amp; Suppliers'!$C$2:$C$5720,'Institution by Supplier Totals'!$A$2:$A$5067,'Inst. by Framework &amp; Suppliers'!$A$2:$A$5720,'Institution by Supplier Totals'!$B429)</f>
        <v>0</v>
      </c>
    </row>
    <row r="430" spans="1:10" x14ac:dyDescent="0.2">
      <c r="A430" s="26" t="s">
        <v>35</v>
      </c>
      <c r="B430" s="27" t="s">
        <v>154</v>
      </c>
      <c r="C430" s="506">
        <f>SUMIFS('Inst. by Framework &amp; Suppliers'!$D$2:$D$5720,'Inst. by Framework &amp; Suppliers'!$C$2:$C$5720,$A430,'Inst. by Framework &amp; Suppliers'!$A$2:$A$5720,$B430)</f>
        <v>0</v>
      </c>
      <c r="D430" s="507">
        <f>SUMIFS('Inst. by Framework &amp; Suppliers'!$E$2:$E$5720,'Inst. by Framework &amp; Suppliers'!$C$2:$C$5720,$A430,'Inst. by Framework &amp; Suppliers'!$A$2:$A$5720,$B430)</f>
        <v>100.04000000000002</v>
      </c>
      <c r="E430" s="507">
        <f>SUMIFS('Inst. by Framework &amp; Suppliers'!F$2:F$5720,'Inst. by Framework &amp; Suppliers'!$C$2:$C$5720,'Institution by Supplier Totals'!$A$2:$A$5067,'Inst. by Framework &amp; Suppliers'!$A$2:$A$5720,'Institution by Supplier Totals'!$B430)</f>
        <v>493.36</v>
      </c>
      <c r="F430" s="882">
        <f>SUMIFS('Inst. by Framework &amp; Suppliers'!G$2:G$5720,'Inst. by Framework &amp; Suppliers'!$C$2:$C$5720,'Institution by Supplier Totals'!$A$2:$A$5067,'Inst. by Framework &amp; Suppliers'!$A$2:$A$5720,'Institution by Supplier Totals'!$B430)</f>
        <v>334.59</v>
      </c>
      <c r="G430" s="1444">
        <f>SUMIFS('Inst. by Framework &amp; Suppliers'!H$2:H$5720,'Inst. by Framework &amp; Suppliers'!$C$2:$C$5720,'Institution by Supplier Totals'!$A$2:$A$5067,'Inst. by Framework &amp; Suppliers'!$A$2:$A$5720,'Institution by Supplier Totals'!$B430)</f>
        <v>0</v>
      </c>
      <c r="H430" s="1445">
        <f>SUMIFS('Inst. by Framework &amp; Suppliers'!I$2:I$5720,'Inst. by Framework &amp; Suppliers'!$C$2:$C$5720,'Institution by Supplier Totals'!$A$2:$A$5067,'Inst. by Framework &amp; Suppliers'!$A$2:$A$5720,'Institution by Supplier Totals'!$B430)</f>
        <v>0</v>
      </c>
      <c r="I430" s="24">
        <f>SUMIFS('Inst. by Framework &amp; Suppliers'!$J$2:$J$5720,'Inst. by Framework &amp; Suppliers'!$C$2:$C$5720,'Institution by Supplier Totals'!$A$2:$A$5067,'Inst. by Framework &amp; Suppliers'!$A$2:$A$5720,'Institution by Supplier Totals'!$B430)</f>
        <v>0</v>
      </c>
      <c r="J430" s="93">
        <f>SUMIFS('Inst. by Framework &amp; Suppliers'!$K$2:$K$5720,'Inst. by Framework &amp; Suppliers'!$C$2:$C$5720,'Institution by Supplier Totals'!$A$2:$A$5067,'Inst. by Framework &amp; Suppliers'!$A$2:$A$5720,'Institution by Supplier Totals'!$B430)</f>
        <v>0</v>
      </c>
    </row>
    <row r="431" spans="1:10" x14ac:dyDescent="0.2">
      <c r="A431" s="1412" t="s">
        <v>295</v>
      </c>
      <c r="B431" s="1413" t="s">
        <v>142</v>
      </c>
      <c r="C431" s="506">
        <f>SUMIFS('Inst. by Framework &amp; Suppliers'!$D$2:$D$5720,'Inst. by Framework &amp; Suppliers'!$C$2:$C$5720,$A431,'Inst. by Framework &amp; Suppliers'!$A$2:$A$5720,$B431)</f>
        <v>0</v>
      </c>
      <c r="D431" s="507">
        <f>SUMIFS('Inst. by Framework &amp; Suppliers'!$E$2:$E$5720,'Inst. by Framework &amp; Suppliers'!$C$2:$C$5720,$A431,'Inst. by Framework &amp; Suppliers'!$A$2:$A$5720,$B431)</f>
        <v>0</v>
      </c>
      <c r="E431" s="507">
        <f>SUMIFS('Inst. by Framework &amp; Suppliers'!F$2:F$5720,'Inst. by Framework &amp; Suppliers'!$C$2:$C$5720,'Institution by Supplier Totals'!$A$2:$A$5067,'Inst. by Framework &amp; Suppliers'!$A$2:$A$5720,'Institution by Supplier Totals'!$B431)</f>
        <v>0</v>
      </c>
      <c r="F431" s="882">
        <f>SUMIFS('Inst. by Framework &amp; Suppliers'!G$2:G$5720,'Inst. by Framework &amp; Suppliers'!$C$2:$C$5720,'Institution by Supplier Totals'!$A$2:$A$5067,'Inst. by Framework &amp; Suppliers'!$A$2:$A$5720,'Institution by Supplier Totals'!$B431)</f>
        <v>0</v>
      </c>
      <c r="G431" s="1444">
        <f>SUMIFS('Inst. by Framework &amp; Suppliers'!H$2:H$5720,'Inst. by Framework &amp; Suppliers'!$C$2:$C$5720,'Institution by Supplier Totals'!$A$2:$A$5067,'Inst. by Framework &amp; Suppliers'!$A$2:$A$5720,'Institution by Supplier Totals'!$B431)</f>
        <v>0</v>
      </c>
      <c r="H431" s="1445">
        <f>SUMIFS('Inst. by Framework &amp; Suppliers'!I$2:I$5720,'Inst. by Framework &amp; Suppliers'!$C$2:$C$5720,'Institution by Supplier Totals'!$A$2:$A$5067,'Inst. by Framework &amp; Suppliers'!$A$2:$A$5720,'Institution by Supplier Totals'!$B431)</f>
        <v>42.9</v>
      </c>
      <c r="I431" s="24">
        <f>SUMIFS('Inst. by Framework &amp; Suppliers'!$J$2:$J$5720,'Inst. by Framework &amp; Suppliers'!$C$2:$C$5720,'Institution by Supplier Totals'!$A$2:$A$5067,'Inst. by Framework &amp; Suppliers'!$A$2:$A$5720,'Institution by Supplier Totals'!$B431)</f>
        <v>0</v>
      </c>
      <c r="J431" s="93">
        <f>SUMIFS('Inst. by Framework &amp; Suppliers'!$K$2:$K$5720,'Inst. by Framework &amp; Suppliers'!$C$2:$C$5720,'Institution by Supplier Totals'!$A$2:$A$5067,'Inst. by Framework &amp; Suppliers'!$A$2:$A$5720,'Institution by Supplier Totals'!$B431)</f>
        <v>0</v>
      </c>
    </row>
    <row r="432" spans="1:10" x14ac:dyDescent="0.2">
      <c r="A432" s="26" t="s">
        <v>21</v>
      </c>
      <c r="B432" s="27" t="s">
        <v>177</v>
      </c>
      <c r="C432" s="506">
        <f>SUMIFS('Inst. by Framework &amp; Suppliers'!$D$2:$D$5720,'Inst. by Framework &amp; Suppliers'!$C$2:$C$5720,$A432,'Inst. by Framework &amp; Suppliers'!$A$2:$A$5720,$B432)</f>
        <v>11.97</v>
      </c>
      <c r="D432" s="507">
        <f>SUMIFS('Inst. by Framework &amp; Suppliers'!$E$2:$E$5720,'Inst. by Framework &amp; Suppliers'!$C$2:$C$5720,$A432,'Inst. by Framework &amp; Suppliers'!$A$2:$A$5720,$B432)</f>
        <v>0</v>
      </c>
      <c r="E432" s="507">
        <f>SUMIFS('Inst. by Framework &amp; Suppliers'!F$2:F$5720,'Inst. by Framework &amp; Suppliers'!$C$2:$C$5720,'Institution by Supplier Totals'!$A$2:$A$5067,'Inst. by Framework &amp; Suppliers'!$A$2:$A$5720,'Institution by Supplier Totals'!$B432)</f>
        <v>0</v>
      </c>
      <c r="F432" s="882">
        <f>SUMIFS('Inst. by Framework &amp; Suppliers'!G$2:G$5720,'Inst. by Framework &amp; Suppliers'!$C$2:$C$5720,'Institution by Supplier Totals'!$A$2:$A$5067,'Inst. by Framework &amp; Suppliers'!$A$2:$A$5720,'Institution by Supplier Totals'!$B432)</f>
        <v>529.59999999999991</v>
      </c>
      <c r="G432" s="1444">
        <f>SUMIFS('Inst. by Framework &amp; Suppliers'!H$2:H$5720,'Inst. by Framework &amp; Suppliers'!$C$2:$C$5720,'Institution by Supplier Totals'!$A$2:$A$5067,'Inst. by Framework &amp; Suppliers'!$A$2:$A$5720,'Institution by Supplier Totals'!$B432)</f>
        <v>749.98</v>
      </c>
      <c r="H432" s="1445">
        <f>SUMIFS('Inst. by Framework &amp; Suppliers'!I$2:I$5720,'Inst. by Framework &amp; Suppliers'!$C$2:$C$5720,'Institution by Supplier Totals'!$A$2:$A$5067,'Inst. by Framework &amp; Suppliers'!$A$2:$A$5720,'Institution by Supplier Totals'!$B432)</f>
        <v>0</v>
      </c>
      <c r="I432" s="24">
        <f>SUMIFS('Inst. by Framework &amp; Suppliers'!$J$2:$J$5720,'Inst. by Framework &amp; Suppliers'!$C$2:$C$5720,'Institution by Supplier Totals'!$A$2:$A$5067,'Inst. by Framework &amp; Suppliers'!$A$2:$A$5720,'Institution by Supplier Totals'!$B432)</f>
        <v>0</v>
      </c>
      <c r="J432" s="93">
        <f>SUMIFS('Inst. by Framework &amp; Suppliers'!$K$2:$K$5720,'Inst. by Framework &amp; Suppliers'!$C$2:$C$5720,'Institution by Supplier Totals'!$A$2:$A$5067,'Inst. by Framework &amp; Suppliers'!$A$2:$A$5720,'Institution by Supplier Totals'!$B432)</f>
        <v>0</v>
      </c>
    </row>
    <row r="433" spans="1:10" x14ac:dyDescent="0.2">
      <c r="A433" s="26" t="s">
        <v>21</v>
      </c>
      <c r="B433" s="27" t="s">
        <v>125</v>
      </c>
      <c r="C433" s="506">
        <f>SUMIFS('Inst. by Framework &amp; Suppliers'!$D$2:$D$5720,'Inst. by Framework &amp; Suppliers'!$C$2:$C$5720,$A433,'Inst. by Framework &amp; Suppliers'!$A$2:$A$5720,$B433)</f>
        <v>129.13</v>
      </c>
      <c r="D433" s="507">
        <f>SUMIFS('Inst. by Framework &amp; Suppliers'!$E$2:$E$5720,'Inst. by Framework &amp; Suppliers'!$C$2:$C$5720,$A433,'Inst. by Framework &amp; Suppliers'!$A$2:$A$5720,$B433)</f>
        <v>1191.94</v>
      </c>
      <c r="E433" s="507">
        <f>SUMIFS('Inst. by Framework &amp; Suppliers'!F$2:F$5720,'Inst. by Framework &amp; Suppliers'!$C$2:$C$5720,'Institution by Supplier Totals'!$A$2:$A$5067,'Inst. by Framework &amp; Suppliers'!$A$2:$A$5720,'Institution by Supplier Totals'!$B433)</f>
        <v>1118.9099999999999</v>
      </c>
      <c r="F433" s="882">
        <f>SUMIFS('Inst. by Framework &amp; Suppliers'!G$2:G$5720,'Inst. by Framework &amp; Suppliers'!$C$2:$C$5720,'Institution by Supplier Totals'!$A$2:$A$5067,'Inst. by Framework &amp; Suppliers'!$A$2:$A$5720,'Institution by Supplier Totals'!$B433)</f>
        <v>7688.6799999999994</v>
      </c>
      <c r="G433" s="1444">
        <f>SUMIFS('Inst. by Framework &amp; Suppliers'!H$2:H$5720,'Inst. by Framework &amp; Suppliers'!$C$2:$C$5720,'Institution by Supplier Totals'!$A$2:$A$5067,'Inst. by Framework &amp; Suppliers'!$A$2:$A$5720,'Institution by Supplier Totals'!$B433)</f>
        <v>3742.6600000000003</v>
      </c>
      <c r="H433" s="1445">
        <f>SUMIFS('Inst. by Framework &amp; Suppliers'!I$2:I$5720,'Inst. by Framework &amp; Suppliers'!$C$2:$C$5720,'Institution by Supplier Totals'!$A$2:$A$5067,'Inst. by Framework &amp; Suppliers'!$A$2:$A$5720,'Institution by Supplier Totals'!$B433)</f>
        <v>5644.3899999999994</v>
      </c>
      <c r="I433" s="24">
        <f>SUMIFS('Inst. by Framework &amp; Suppliers'!$J$2:$J$5720,'Inst. by Framework &amp; Suppliers'!$C$2:$C$5720,'Institution by Supplier Totals'!$A$2:$A$5067,'Inst. by Framework &amp; Suppliers'!$A$2:$A$5720,'Institution by Supplier Totals'!$B433)</f>
        <v>0</v>
      </c>
      <c r="J433" s="93">
        <f>SUMIFS('Inst. by Framework &amp; Suppliers'!$K$2:$K$5720,'Inst. by Framework &amp; Suppliers'!$C$2:$C$5720,'Institution by Supplier Totals'!$A$2:$A$5067,'Inst. by Framework &amp; Suppliers'!$A$2:$A$5720,'Institution by Supplier Totals'!$B433)</f>
        <v>151.91999999999999</v>
      </c>
    </row>
    <row r="434" spans="1:10" x14ac:dyDescent="0.2">
      <c r="A434" s="26" t="s">
        <v>21</v>
      </c>
      <c r="B434" s="27" t="s">
        <v>126</v>
      </c>
      <c r="C434" s="506">
        <f>SUMIFS('Inst. by Framework &amp; Suppliers'!$D$2:$D$5720,'Inst. by Framework &amp; Suppliers'!$C$2:$C$5720,$A434,'Inst. by Framework &amp; Suppliers'!$A$2:$A$5720,$B434)</f>
        <v>6411.13</v>
      </c>
      <c r="D434" s="507">
        <f>SUMIFS('Inst. by Framework &amp; Suppliers'!$E$2:$E$5720,'Inst. by Framework &amp; Suppliers'!$C$2:$C$5720,$A434,'Inst. by Framework &amp; Suppliers'!$A$2:$A$5720,$B434)</f>
        <v>7649.5399999999972</v>
      </c>
      <c r="E434" s="507">
        <f>SUMIFS('Inst. by Framework &amp; Suppliers'!F$2:F$5720,'Inst. by Framework &amp; Suppliers'!$C$2:$C$5720,'Institution by Supplier Totals'!$A$2:$A$5067,'Inst. by Framework &amp; Suppliers'!$A$2:$A$5720,'Institution by Supplier Totals'!$B434)</f>
        <v>5828.3899999999994</v>
      </c>
      <c r="F434" s="882">
        <f>SUMIFS('Inst. by Framework &amp; Suppliers'!G$2:G$5720,'Inst. by Framework &amp; Suppliers'!$C$2:$C$5720,'Institution by Supplier Totals'!$A$2:$A$5067,'Inst. by Framework &amp; Suppliers'!$A$2:$A$5720,'Institution by Supplier Totals'!$B434)</f>
        <v>13846.57</v>
      </c>
      <c r="G434" s="1444">
        <f>SUMIFS('Inst. by Framework &amp; Suppliers'!H$2:H$5720,'Inst. by Framework &amp; Suppliers'!$C$2:$C$5720,'Institution by Supplier Totals'!$A$2:$A$5067,'Inst. by Framework &amp; Suppliers'!$A$2:$A$5720,'Institution by Supplier Totals'!$B434)</f>
        <v>37444.93</v>
      </c>
      <c r="H434" s="1445">
        <f>SUMIFS('Inst. by Framework &amp; Suppliers'!I$2:I$5720,'Inst. by Framework &amp; Suppliers'!$C$2:$C$5720,'Institution by Supplier Totals'!$A$2:$A$5067,'Inst. by Framework &amp; Suppliers'!$A$2:$A$5720,'Institution by Supplier Totals'!$B434)</f>
        <v>4287.29</v>
      </c>
      <c r="I434" s="24">
        <f>SUMIFS('Inst. by Framework &amp; Suppliers'!$J$2:$J$5720,'Inst. by Framework &amp; Suppliers'!$C$2:$C$5720,'Institution by Supplier Totals'!$A$2:$A$5067,'Inst. by Framework &amp; Suppliers'!$A$2:$A$5720,'Institution by Supplier Totals'!$B434)</f>
        <v>0</v>
      </c>
      <c r="J434" s="93">
        <f>SUMIFS('Inst. by Framework &amp; Suppliers'!$K$2:$K$5720,'Inst. by Framework &amp; Suppliers'!$C$2:$C$5720,'Institution by Supplier Totals'!$A$2:$A$5067,'Inst. by Framework &amp; Suppliers'!$A$2:$A$5720,'Institution by Supplier Totals'!$B434)</f>
        <v>5046.9299999999994</v>
      </c>
    </row>
    <row r="435" spans="1:10" x14ac:dyDescent="0.2">
      <c r="A435" s="26" t="s">
        <v>21</v>
      </c>
      <c r="B435" s="566" t="s">
        <v>151</v>
      </c>
      <c r="C435" s="506">
        <f>SUMIFS('Inst. by Framework &amp; Suppliers'!$D$2:$D$5720,'Inst. by Framework &amp; Suppliers'!$C$2:$C$5720,$A435,'Inst. by Framework &amp; Suppliers'!$A$2:$A$5720,$B435)</f>
        <v>0</v>
      </c>
      <c r="D435" s="507">
        <f>SUMIFS('Inst. by Framework &amp; Suppliers'!$E$2:$E$5720,'Inst. by Framework &amp; Suppliers'!$C$2:$C$5720,$A435,'Inst. by Framework &amp; Suppliers'!$A$2:$A$5720,$B435)</f>
        <v>333.97</v>
      </c>
      <c r="E435" s="507">
        <f>SUMIFS('Inst. by Framework &amp; Suppliers'!F$2:F$5720,'Inst. by Framework &amp; Suppliers'!$C$2:$C$5720,'Institution by Supplier Totals'!$A$2:$A$5067,'Inst. by Framework &amp; Suppliers'!$A$2:$A$5720,'Institution by Supplier Totals'!$B435)</f>
        <v>49.78</v>
      </c>
      <c r="F435" s="882">
        <f>SUMIFS('Inst. by Framework &amp; Suppliers'!G$2:G$5720,'Inst. by Framework &amp; Suppliers'!$C$2:$C$5720,'Institution by Supplier Totals'!$A$2:$A$5067,'Inst. by Framework &amp; Suppliers'!$A$2:$A$5720,'Institution by Supplier Totals'!$B435)</f>
        <v>0</v>
      </c>
      <c r="G435" s="1444">
        <f>SUMIFS('Inst. by Framework &amp; Suppliers'!H$2:H$5720,'Inst. by Framework &amp; Suppliers'!$C$2:$C$5720,'Institution by Supplier Totals'!$A$2:$A$5067,'Inst. by Framework &amp; Suppliers'!$A$2:$A$5720,'Institution by Supplier Totals'!$B435)</f>
        <v>0</v>
      </c>
      <c r="H435" s="1445">
        <f>SUMIFS('Inst. by Framework &amp; Suppliers'!I$2:I$5720,'Inst. by Framework &amp; Suppliers'!$C$2:$C$5720,'Institution by Supplier Totals'!$A$2:$A$5067,'Inst. by Framework &amp; Suppliers'!$A$2:$A$5720,'Institution by Supplier Totals'!$B435)</f>
        <v>567.97</v>
      </c>
      <c r="I435" s="24">
        <f>SUMIFS('Inst. by Framework &amp; Suppliers'!$J$2:$J$5720,'Inst. by Framework &amp; Suppliers'!$C$2:$C$5720,'Institution by Supplier Totals'!$A$2:$A$5067,'Inst. by Framework &amp; Suppliers'!$A$2:$A$5720,'Institution by Supplier Totals'!$B435)</f>
        <v>0</v>
      </c>
      <c r="J435" s="93">
        <f>SUMIFS('Inst. by Framework &amp; Suppliers'!$K$2:$K$5720,'Inst. by Framework &amp; Suppliers'!$C$2:$C$5720,'Institution by Supplier Totals'!$A$2:$A$5067,'Inst. by Framework &amp; Suppliers'!$A$2:$A$5720,'Institution by Supplier Totals'!$B435)</f>
        <v>0</v>
      </c>
    </row>
    <row r="436" spans="1:10" x14ac:dyDescent="0.2">
      <c r="A436" s="26" t="s">
        <v>21</v>
      </c>
      <c r="B436" s="27" t="s">
        <v>161</v>
      </c>
      <c r="C436" s="506">
        <f>SUMIFS('Inst. by Framework &amp; Suppliers'!$D$2:$D$5720,'Inst. by Framework &amp; Suppliers'!$C$2:$C$5720,$A436,'Inst. by Framework &amp; Suppliers'!$A$2:$A$5720,$B436)</f>
        <v>7000.420000000001</v>
      </c>
      <c r="D436" s="507">
        <f>SUMIFS('Inst. by Framework &amp; Suppliers'!$E$2:$E$5720,'Inst. by Framework &amp; Suppliers'!$C$2:$C$5720,$A436,'Inst. by Framework &amp; Suppliers'!$A$2:$A$5720,$B436)</f>
        <v>11529.570000000002</v>
      </c>
      <c r="E436" s="507">
        <f>SUMIFS('Inst. by Framework &amp; Suppliers'!F$2:F$5720,'Inst. by Framework &amp; Suppliers'!$C$2:$C$5720,'Institution by Supplier Totals'!$A$2:$A$5067,'Inst. by Framework &amp; Suppliers'!$A$2:$A$5720,'Institution by Supplier Totals'!$B436)</f>
        <v>5978.91</v>
      </c>
      <c r="F436" s="882">
        <f>SUMIFS('Inst. by Framework &amp; Suppliers'!G$2:G$5720,'Inst. by Framework &amp; Suppliers'!$C$2:$C$5720,'Institution by Supplier Totals'!$A$2:$A$5067,'Inst. by Framework &amp; Suppliers'!$A$2:$A$5720,'Institution by Supplier Totals'!$B436)</f>
        <v>12391.749999999998</v>
      </c>
      <c r="G436" s="1444">
        <f>SUMIFS('Inst. by Framework &amp; Suppliers'!H$2:H$5720,'Inst. by Framework &amp; Suppliers'!$C$2:$C$5720,'Institution by Supplier Totals'!$A$2:$A$5067,'Inst. by Framework &amp; Suppliers'!$A$2:$A$5720,'Institution by Supplier Totals'!$B436)</f>
        <v>25395.02</v>
      </c>
      <c r="H436" s="1445">
        <f>SUMIFS('Inst. by Framework &amp; Suppliers'!I$2:I$5720,'Inst. by Framework &amp; Suppliers'!$C$2:$C$5720,'Institution by Supplier Totals'!$A$2:$A$5067,'Inst. by Framework &amp; Suppliers'!$A$2:$A$5720,'Institution by Supplier Totals'!$B436)</f>
        <v>8355.98</v>
      </c>
      <c r="I436" s="24">
        <f>SUMIFS('Inst. by Framework &amp; Suppliers'!$J$2:$J$5720,'Inst. by Framework &amp; Suppliers'!$C$2:$C$5720,'Institution by Supplier Totals'!$A$2:$A$5067,'Inst. by Framework &amp; Suppliers'!$A$2:$A$5720,'Institution by Supplier Totals'!$B436)</f>
        <v>0</v>
      </c>
      <c r="J436" s="93">
        <f>SUMIFS('Inst. by Framework &amp; Suppliers'!$K$2:$K$5720,'Inst. by Framework &amp; Suppliers'!$C$2:$C$5720,'Institution by Supplier Totals'!$A$2:$A$5067,'Inst. by Framework &amp; Suppliers'!$A$2:$A$5720,'Institution by Supplier Totals'!$B436)</f>
        <v>494.54999999999995</v>
      </c>
    </row>
    <row r="437" spans="1:10" x14ac:dyDescent="0.2">
      <c r="A437" s="26" t="s">
        <v>21</v>
      </c>
      <c r="B437" s="27" t="s">
        <v>160</v>
      </c>
      <c r="C437" s="506">
        <f>SUMIFS('Inst. by Framework &amp; Suppliers'!$D$2:$D$5720,'Inst. by Framework &amp; Suppliers'!$C$2:$C$5720,$A437,'Inst. by Framework &amp; Suppliers'!$A$2:$A$5720,$B437)</f>
        <v>4311.96</v>
      </c>
      <c r="D437" s="507">
        <f>SUMIFS('Inst. by Framework &amp; Suppliers'!$E$2:$E$5720,'Inst. by Framework &amp; Suppliers'!$C$2:$C$5720,$A437,'Inst. by Framework &amp; Suppliers'!$A$2:$A$5720,$B437)</f>
        <v>1255.82</v>
      </c>
      <c r="E437" s="507">
        <f>SUMIFS('Inst. by Framework &amp; Suppliers'!F$2:F$5720,'Inst. by Framework &amp; Suppliers'!$C$2:$C$5720,'Institution by Supplier Totals'!$A$2:$A$5067,'Inst. by Framework &amp; Suppliers'!$A$2:$A$5720,'Institution by Supplier Totals'!$B437)</f>
        <v>8806.23</v>
      </c>
      <c r="F437" s="882">
        <f>SUMIFS('Inst. by Framework &amp; Suppliers'!G$2:G$5720,'Inst. by Framework &amp; Suppliers'!$C$2:$C$5720,'Institution by Supplier Totals'!$A$2:$A$5067,'Inst. by Framework &amp; Suppliers'!$A$2:$A$5720,'Institution by Supplier Totals'!$B437)</f>
        <v>3248.84</v>
      </c>
      <c r="G437" s="1444">
        <f>SUMIFS('Inst. by Framework &amp; Suppliers'!H$2:H$5720,'Inst. by Framework &amp; Suppliers'!$C$2:$C$5720,'Institution by Supplier Totals'!$A$2:$A$5067,'Inst. by Framework &amp; Suppliers'!$A$2:$A$5720,'Institution by Supplier Totals'!$B437)</f>
        <v>2486.0099999999998</v>
      </c>
      <c r="H437" s="1445">
        <f>SUMIFS('Inst. by Framework &amp; Suppliers'!I$2:I$5720,'Inst. by Framework &amp; Suppliers'!$C$2:$C$5720,'Institution by Supplier Totals'!$A$2:$A$5067,'Inst. by Framework &amp; Suppliers'!$A$2:$A$5720,'Institution by Supplier Totals'!$B437)</f>
        <v>4226.28</v>
      </c>
      <c r="I437" s="24">
        <f>SUMIFS('Inst. by Framework &amp; Suppliers'!$J$2:$J$5720,'Inst. by Framework &amp; Suppliers'!$C$2:$C$5720,'Institution by Supplier Totals'!$A$2:$A$5067,'Inst. by Framework &amp; Suppliers'!$A$2:$A$5720,'Institution by Supplier Totals'!$B437)</f>
        <v>0</v>
      </c>
      <c r="J437" s="93">
        <f>SUMIFS('Inst. by Framework &amp; Suppliers'!$K$2:$K$5720,'Inst. by Framework &amp; Suppliers'!$C$2:$C$5720,'Institution by Supplier Totals'!$A$2:$A$5067,'Inst. by Framework &amp; Suppliers'!$A$2:$A$5720,'Institution by Supplier Totals'!$B437)</f>
        <v>156.81</v>
      </c>
    </row>
    <row r="438" spans="1:10" x14ac:dyDescent="0.2">
      <c r="A438" s="26" t="s">
        <v>21</v>
      </c>
      <c r="B438" s="27" t="s">
        <v>178</v>
      </c>
      <c r="C438" s="506">
        <f>SUMIFS('Inst. by Framework &amp; Suppliers'!$D$2:$D$5720,'Inst. by Framework &amp; Suppliers'!$C$2:$C$5720,$A438,'Inst. by Framework &amp; Suppliers'!$A$2:$A$5720,$B438)</f>
        <v>5138.9800000000005</v>
      </c>
      <c r="D438" s="507">
        <f>SUMIFS('Inst. by Framework &amp; Suppliers'!$E$2:$E$5720,'Inst. by Framework &amp; Suppliers'!$C$2:$C$5720,$A438,'Inst. by Framework &amp; Suppliers'!$A$2:$A$5720,$B438)</f>
        <v>1932.9500000000003</v>
      </c>
      <c r="E438" s="507">
        <f>SUMIFS('Inst. by Framework &amp; Suppliers'!F$2:F$5720,'Inst. by Framework &amp; Suppliers'!$C$2:$C$5720,'Institution by Supplier Totals'!$A$2:$A$5067,'Inst. by Framework &amp; Suppliers'!$A$2:$A$5720,'Institution by Supplier Totals'!$B438)</f>
        <v>2836.8799999999997</v>
      </c>
      <c r="F438" s="882">
        <f>SUMIFS('Inst. by Framework &amp; Suppliers'!G$2:G$5720,'Inst. by Framework &amp; Suppliers'!$C$2:$C$5720,'Institution by Supplier Totals'!$A$2:$A$5067,'Inst. by Framework &amp; Suppliers'!$A$2:$A$5720,'Institution by Supplier Totals'!$B438)</f>
        <v>3479.12</v>
      </c>
      <c r="G438" s="1444">
        <f>SUMIFS('Inst. by Framework &amp; Suppliers'!H$2:H$5720,'Inst. by Framework &amp; Suppliers'!$C$2:$C$5720,'Institution by Supplier Totals'!$A$2:$A$5067,'Inst. by Framework &amp; Suppliers'!$A$2:$A$5720,'Institution by Supplier Totals'!$B438)</f>
        <v>3287.83</v>
      </c>
      <c r="H438" s="1445">
        <f>SUMIFS('Inst. by Framework &amp; Suppliers'!I$2:I$5720,'Inst. by Framework &amp; Suppliers'!$C$2:$C$5720,'Institution by Supplier Totals'!$A$2:$A$5067,'Inst. by Framework &amp; Suppliers'!$A$2:$A$5720,'Institution by Supplier Totals'!$B438)</f>
        <v>0</v>
      </c>
      <c r="I438" s="24">
        <f>SUMIFS('Inst. by Framework &amp; Suppliers'!$J$2:$J$5720,'Inst. by Framework &amp; Suppliers'!$C$2:$C$5720,'Institution by Supplier Totals'!$A$2:$A$5067,'Inst. by Framework &amp; Suppliers'!$A$2:$A$5720,'Institution by Supplier Totals'!$B438)</f>
        <v>0</v>
      </c>
      <c r="J438" s="93">
        <f>SUMIFS('Inst. by Framework &amp; Suppliers'!$K$2:$K$5720,'Inst. by Framework &amp; Suppliers'!$C$2:$C$5720,'Institution by Supplier Totals'!$A$2:$A$5067,'Inst. by Framework &amp; Suppliers'!$A$2:$A$5720,'Institution by Supplier Totals'!$B438)</f>
        <v>0</v>
      </c>
    </row>
    <row r="439" spans="1:10" x14ac:dyDescent="0.2">
      <c r="A439" s="26" t="s">
        <v>21</v>
      </c>
      <c r="B439" s="27" t="s">
        <v>159</v>
      </c>
      <c r="C439" s="506">
        <f>SUMIFS('Inst. by Framework &amp; Suppliers'!$D$2:$D$5720,'Inst. by Framework &amp; Suppliers'!$C$2:$C$5720,$A439,'Inst. by Framework &amp; Suppliers'!$A$2:$A$5720,$B439)</f>
        <v>3234.2</v>
      </c>
      <c r="D439" s="507">
        <f>SUMIFS('Inst. by Framework &amp; Suppliers'!$E$2:$E$5720,'Inst. by Framework &amp; Suppliers'!$C$2:$C$5720,$A439,'Inst. by Framework &amp; Suppliers'!$A$2:$A$5720,$B439)</f>
        <v>1456.77</v>
      </c>
      <c r="E439" s="507">
        <f>SUMIFS('Inst. by Framework &amp; Suppliers'!F$2:F$5720,'Inst. by Framework &amp; Suppliers'!$C$2:$C$5720,'Institution by Supplier Totals'!$A$2:$A$5067,'Inst. by Framework &amp; Suppliers'!$A$2:$A$5720,'Institution by Supplier Totals'!$B439)</f>
        <v>5995.58</v>
      </c>
      <c r="F439" s="882">
        <f>SUMIFS('Inst. by Framework &amp; Suppliers'!G$2:G$5720,'Inst. by Framework &amp; Suppliers'!$C$2:$C$5720,'Institution by Supplier Totals'!$A$2:$A$5067,'Inst. by Framework &amp; Suppliers'!$A$2:$A$5720,'Institution by Supplier Totals'!$B439)</f>
        <v>3534.0299999999997</v>
      </c>
      <c r="G439" s="1444">
        <f>SUMIFS('Inst. by Framework &amp; Suppliers'!H$2:H$5720,'Inst. by Framework &amp; Suppliers'!$C$2:$C$5720,'Institution by Supplier Totals'!$A$2:$A$5067,'Inst. by Framework &amp; Suppliers'!$A$2:$A$5720,'Institution by Supplier Totals'!$B439)</f>
        <v>3157.7400000000002</v>
      </c>
      <c r="H439" s="1445">
        <f>SUMIFS('Inst. by Framework &amp; Suppliers'!I$2:I$5720,'Inst. by Framework &amp; Suppliers'!$C$2:$C$5720,'Institution by Supplier Totals'!$A$2:$A$5067,'Inst. by Framework &amp; Suppliers'!$A$2:$A$5720,'Institution by Supplier Totals'!$B439)</f>
        <v>848.71</v>
      </c>
      <c r="I439" s="24">
        <f>SUMIFS('Inst. by Framework &amp; Suppliers'!$J$2:$J$5720,'Inst. by Framework &amp; Suppliers'!$C$2:$C$5720,'Institution by Supplier Totals'!$A$2:$A$5067,'Inst. by Framework &amp; Suppliers'!$A$2:$A$5720,'Institution by Supplier Totals'!$B439)</f>
        <v>0</v>
      </c>
      <c r="J439" s="93">
        <f>SUMIFS('Inst. by Framework &amp; Suppliers'!$K$2:$K$5720,'Inst. by Framework &amp; Suppliers'!$C$2:$C$5720,'Institution by Supplier Totals'!$A$2:$A$5067,'Inst. by Framework &amp; Suppliers'!$A$2:$A$5720,'Institution by Supplier Totals'!$B439)</f>
        <v>0</v>
      </c>
    </row>
    <row r="440" spans="1:10" x14ac:dyDescent="0.2">
      <c r="A440" s="26" t="s">
        <v>21</v>
      </c>
      <c r="B440" s="27" t="s">
        <v>149</v>
      </c>
      <c r="C440" s="506">
        <f>SUMIFS('Inst. by Framework &amp; Suppliers'!$D$2:$D$5720,'Inst. by Framework &amp; Suppliers'!$C$2:$C$5720,$A440,'Inst. by Framework &amp; Suppliers'!$A$2:$A$5720,$B440)</f>
        <v>3730.49</v>
      </c>
      <c r="D440" s="507">
        <f>SUMIFS('Inst. by Framework &amp; Suppliers'!$E$2:$E$5720,'Inst. by Framework &amp; Suppliers'!$C$2:$C$5720,$A440,'Inst. by Framework &amp; Suppliers'!$A$2:$A$5720,$B440)</f>
        <v>4590.0699999999988</v>
      </c>
      <c r="E440" s="507">
        <f>SUMIFS('Inst. by Framework &amp; Suppliers'!F$2:F$5720,'Inst. by Framework &amp; Suppliers'!$C$2:$C$5720,'Institution by Supplier Totals'!$A$2:$A$5067,'Inst. by Framework &amp; Suppliers'!$A$2:$A$5720,'Institution by Supplier Totals'!$B440)</f>
        <v>266.51</v>
      </c>
      <c r="F440" s="882">
        <f>SUMIFS('Inst. by Framework &amp; Suppliers'!G$2:G$5720,'Inst. by Framework &amp; Suppliers'!$C$2:$C$5720,'Institution by Supplier Totals'!$A$2:$A$5067,'Inst. by Framework &amp; Suppliers'!$A$2:$A$5720,'Institution by Supplier Totals'!$B440)</f>
        <v>484.31</v>
      </c>
      <c r="G440" s="1444">
        <f>SUMIFS('Inst. by Framework &amp; Suppliers'!H$2:H$5720,'Inst. by Framework &amp; Suppliers'!$C$2:$C$5720,'Institution by Supplier Totals'!$A$2:$A$5067,'Inst. by Framework &amp; Suppliers'!$A$2:$A$5720,'Institution by Supplier Totals'!$B440)</f>
        <v>7822.7400000000007</v>
      </c>
      <c r="H440" s="1445">
        <f>SUMIFS('Inst. by Framework &amp; Suppliers'!I$2:I$5720,'Inst. by Framework &amp; Suppliers'!$C$2:$C$5720,'Institution by Supplier Totals'!$A$2:$A$5067,'Inst. by Framework &amp; Suppliers'!$A$2:$A$5720,'Institution by Supplier Totals'!$B440)</f>
        <v>5582.07</v>
      </c>
      <c r="I440" s="24">
        <f>SUMIFS('Inst. by Framework &amp; Suppliers'!$J$2:$J$5720,'Inst. by Framework &amp; Suppliers'!$C$2:$C$5720,'Institution by Supplier Totals'!$A$2:$A$5067,'Inst. by Framework &amp; Suppliers'!$A$2:$A$5720,'Institution by Supplier Totals'!$B440)</f>
        <v>0</v>
      </c>
      <c r="J440" s="93">
        <f>SUMIFS('Inst. by Framework &amp; Suppliers'!$K$2:$K$5720,'Inst. by Framework &amp; Suppliers'!$C$2:$C$5720,'Institution by Supplier Totals'!$A$2:$A$5067,'Inst. by Framework &amp; Suppliers'!$A$2:$A$5720,'Institution by Supplier Totals'!$B440)</f>
        <v>208.84</v>
      </c>
    </row>
    <row r="441" spans="1:10" x14ac:dyDescent="0.2">
      <c r="A441" s="26" t="s">
        <v>21</v>
      </c>
      <c r="B441" s="27" t="s">
        <v>179</v>
      </c>
      <c r="C441" s="506">
        <f>SUMIFS('Inst. by Framework &amp; Suppliers'!$D$2:$D$5720,'Inst. by Framework &amp; Suppliers'!$C$2:$C$5720,$A441,'Inst. by Framework &amp; Suppliers'!$A$2:$A$5720,$B441)</f>
        <v>0</v>
      </c>
      <c r="D441" s="507">
        <f>SUMIFS('Inst. by Framework &amp; Suppliers'!$E$2:$E$5720,'Inst. by Framework &amp; Suppliers'!$C$2:$C$5720,$A441,'Inst. by Framework &amp; Suppliers'!$A$2:$A$5720,$B441)</f>
        <v>409.29</v>
      </c>
      <c r="E441" s="507">
        <f>SUMIFS('Inst. by Framework &amp; Suppliers'!F$2:F$5720,'Inst. by Framework &amp; Suppliers'!$C$2:$C$5720,'Institution by Supplier Totals'!$A$2:$A$5067,'Inst. by Framework &amp; Suppliers'!$A$2:$A$5720,'Institution by Supplier Totals'!$B441)</f>
        <v>0</v>
      </c>
      <c r="F441" s="882">
        <f>SUMIFS('Inst. by Framework &amp; Suppliers'!G$2:G$5720,'Inst. by Framework &amp; Suppliers'!$C$2:$C$5720,'Institution by Supplier Totals'!$A$2:$A$5067,'Inst. by Framework &amp; Suppliers'!$A$2:$A$5720,'Institution by Supplier Totals'!$B441)</f>
        <v>0</v>
      </c>
      <c r="G441" s="1444">
        <f>SUMIFS('Inst. by Framework &amp; Suppliers'!H$2:H$5720,'Inst. by Framework &amp; Suppliers'!$C$2:$C$5720,'Institution by Supplier Totals'!$A$2:$A$5067,'Inst. by Framework &amp; Suppliers'!$A$2:$A$5720,'Institution by Supplier Totals'!$B441)</f>
        <v>0</v>
      </c>
      <c r="H441" s="1445">
        <f>SUMIFS('Inst. by Framework &amp; Suppliers'!I$2:I$5720,'Inst. by Framework &amp; Suppliers'!$C$2:$C$5720,'Institution by Supplier Totals'!$A$2:$A$5067,'Inst. by Framework &amp; Suppliers'!$A$2:$A$5720,'Institution by Supplier Totals'!$B441)</f>
        <v>0</v>
      </c>
      <c r="I441" s="24">
        <f>SUMIFS('Inst. by Framework &amp; Suppliers'!$J$2:$J$5720,'Inst. by Framework &amp; Suppliers'!$C$2:$C$5720,'Institution by Supplier Totals'!$A$2:$A$5067,'Inst. by Framework &amp; Suppliers'!$A$2:$A$5720,'Institution by Supplier Totals'!$B441)</f>
        <v>0</v>
      </c>
      <c r="J441" s="93">
        <f>SUMIFS('Inst. by Framework &amp; Suppliers'!$K$2:$K$5720,'Inst. by Framework &amp; Suppliers'!$C$2:$C$5720,'Institution by Supplier Totals'!$A$2:$A$5067,'Inst. by Framework &amp; Suppliers'!$A$2:$A$5720,'Institution by Supplier Totals'!$B441)</f>
        <v>0</v>
      </c>
    </row>
    <row r="442" spans="1:10" x14ac:dyDescent="0.2">
      <c r="A442" s="26" t="s">
        <v>21</v>
      </c>
      <c r="B442" s="27" t="s">
        <v>193</v>
      </c>
      <c r="C442" s="506">
        <f>SUMIFS('Inst. by Framework &amp; Suppliers'!$D$2:$D$5720,'Inst. by Framework &amp; Suppliers'!$C$2:$C$5720,$A442,'Inst. by Framework &amp; Suppliers'!$A$2:$A$5720,$B442)</f>
        <v>0</v>
      </c>
      <c r="D442" s="507">
        <f>SUMIFS('Inst. by Framework &amp; Suppliers'!$E$2:$E$5720,'Inst. by Framework &amp; Suppliers'!$C$2:$C$5720,$A442,'Inst. by Framework &amp; Suppliers'!$A$2:$A$5720,$B442)</f>
        <v>7742.5800000000008</v>
      </c>
      <c r="E442" s="507">
        <f>SUMIFS('Inst. by Framework &amp; Suppliers'!F$2:F$5720,'Inst. by Framework &amp; Suppliers'!$C$2:$C$5720,'Institution by Supplier Totals'!$A$2:$A$5067,'Inst. by Framework &amp; Suppliers'!$A$2:$A$5720,'Institution by Supplier Totals'!$B442)</f>
        <v>109.67999999999999</v>
      </c>
      <c r="F442" s="882">
        <f>SUMIFS('Inst. by Framework &amp; Suppliers'!G$2:G$5720,'Inst. by Framework &amp; Suppliers'!$C$2:$C$5720,'Institution by Supplier Totals'!$A$2:$A$5067,'Inst. by Framework &amp; Suppliers'!$A$2:$A$5720,'Institution by Supplier Totals'!$B442)</f>
        <v>0</v>
      </c>
      <c r="G442" s="1444">
        <f>SUMIFS('Inst. by Framework &amp; Suppliers'!H$2:H$5720,'Inst. by Framework &amp; Suppliers'!$C$2:$C$5720,'Institution by Supplier Totals'!$A$2:$A$5067,'Inst. by Framework &amp; Suppliers'!$A$2:$A$5720,'Institution by Supplier Totals'!$B442)</f>
        <v>0</v>
      </c>
      <c r="H442" s="1445">
        <f>SUMIFS('Inst. by Framework &amp; Suppliers'!I$2:I$5720,'Inst. by Framework &amp; Suppliers'!$C$2:$C$5720,'Institution by Supplier Totals'!$A$2:$A$5067,'Inst. by Framework &amp; Suppliers'!$A$2:$A$5720,'Institution by Supplier Totals'!$B442)</f>
        <v>0</v>
      </c>
      <c r="I442" s="24">
        <f>SUMIFS('Inst. by Framework &amp; Suppliers'!$J$2:$J$5720,'Inst. by Framework &amp; Suppliers'!$C$2:$C$5720,'Institution by Supplier Totals'!$A$2:$A$5067,'Inst. by Framework &amp; Suppliers'!$A$2:$A$5720,'Institution by Supplier Totals'!$B442)</f>
        <v>0</v>
      </c>
      <c r="J442" s="93">
        <f>SUMIFS('Inst. by Framework &amp; Suppliers'!$K$2:$K$5720,'Inst. by Framework &amp; Suppliers'!$C$2:$C$5720,'Institution by Supplier Totals'!$A$2:$A$5067,'Inst. by Framework &amp; Suppliers'!$A$2:$A$5720,'Institution by Supplier Totals'!$B442)</f>
        <v>0</v>
      </c>
    </row>
    <row r="443" spans="1:10" x14ac:dyDescent="0.2">
      <c r="A443" s="26" t="s">
        <v>21</v>
      </c>
      <c r="B443" s="27" t="s">
        <v>127</v>
      </c>
      <c r="C443" s="506">
        <f>SUMIFS('Inst. by Framework &amp; Suppliers'!$D$2:$D$5720,'Inst. by Framework &amp; Suppliers'!$C$2:$C$5720,$A443,'Inst. by Framework &amp; Suppliers'!$A$2:$A$5720,$B443)</f>
        <v>15322.560000000001</v>
      </c>
      <c r="D443" s="507">
        <f>SUMIFS('Inst. by Framework &amp; Suppliers'!$E$2:$E$5720,'Inst. by Framework &amp; Suppliers'!$C$2:$C$5720,$A443,'Inst. by Framework &amp; Suppliers'!$A$2:$A$5720,$B443)</f>
        <v>11430.150000000003</v>
      </c>
      <c r="E443" s="507">
        <f>SUMIFS('Inst. by Framework &amp; Suppliers'!F$2:F$5720,'Inst. by Framework &amp; Suppliers'!$C$2:$C$5720,'Institution by Supplier Totals'!$A$2:$A$5067,'Inst. by Framework &amp; Suppliers'!$A$2:$A$5720,'Institution by Supplier Totals'!$B443)</f>
        <v>12171.16</v>
      </c>
      <c r="F443" s="882">
        <f>SUMIFS('Inst. by Framework &amp; Suppliers'!G$2:G$5720,'Inst. by Framework &amp; Suppliers'!$C$2:$C$5720,'Institution by Supplier Totals'!$A$2:$A$5067,'Inst. by Framework &amp; Suppliers'!$A$2:$A$5720,'Institution by Supplier Totals'!$B443)</f>
        <v>5022.05</v>
      </c>
      <c r="G443" s="1444">
        <f>SUMIFS('Inst. by Framework &amp; Suppliers'!H$2:H$5720,'Inst. by Framework &amp; Suppliers'!$C$2:$C$5720,'Institution by Supplier Totals'!$A$2:$A$5067,'Inst. by Framework &amp; Suppliers'!$A$2:$A$5720,'Institution by Supplier Totals'!$B443)</f>
        <v>19133.000000000004</v>
      </c>
      <c r="H443" s="1445">
        <f>SUMIFS('Inst. by Framework &amp; Suppliers'!I$2:I$5720,'Inst. by Framework &amp; Suppliers'!$C$2:$C$5720,'Institution by Supplier Totals'!$A$2:$A$5067,'Inst. by Framework &amp; Suppliers'!$A$2:$A$5720,'Institution by Supplier Totals'!$B443)</f>
        <v>11183.17</v>
      </c>
      <c r="I443" s="24">
        <f>SUMIFS('Inst. by Framework &amp; Suppliers'!$J$2:$J$5720,'Inst. by Framework &amp; Suppliers'!$C$2:$C$5720,'Institution by Supplier Totals'!$A$2:$A$5067,'Inst. by Framework &amp; Suppliers'!$A$2:$A$5720,'Institution by Supplier Totals'!$B443)</f>
        <v>0</v>
      </c>
      <c r="J443" s="93">
        <f>SUMIFS('Inst. by Framework &amp; Suppliers'!$K$2:$K$5720,'Inst. by Framework &amp; Suppliers'!$C$2:$C$5720,'Institution by Supplier Totals'!$A$2:$A$5067,'Inst. by Framework &amp; Suppliers'!$A$2:$A$5720,'Institution by Supplier Totals'!$B443)</f>
        <v>1804.04</v>
      </c>
    </row>
    <row r="444" spans="1:10" x14ac:dyDescent="0.2">
      <c r="A444" s="26" t="s">
        <v>21</v>
      </c>
      <c r="B444" s="27" t="s">
        <v>128</v>
      </c>
      <c r="C444" s="506">
        <f>SUMIFS('Inst. by Framework &amp; Suppliers'!$D$2:$D$5720,'Inst. by Framework &amp; Suppliers'!$C$2:$C$5720,$A444,'Inst. by Framework &amp; Suppliers'!$A$2:$A$5720,$B444)</f>
        <v>509.45</v>
      </c>
      <c r="D444" s="507">
        <f>SUMIFS('Inst. by Framework &amp; Suppliers'!$E$2:$E$5720,'Inst. by Framework &amp; Suppliers'!$C$2:$C$5720,$A444,'Inst. by Framework &amp; Suppliers'!$A$2:$A$5720,$B444)</f>
        <v>5040.54</v>
      </c>
      <c r="E444" s="507">
        <f>SUMIFS('Inst. by Framework &amp; Suppliers'!F$2:F$5720,'Inst. by Framework &amp; Suppliers'!$C$2:$C$5720,'Institution by Supplier Totals'!$A$2:$A$5067,'Inst. by Framework &amp; Suppliers'!$A$2:$A$5720,'Institution by Supplier Totals'!$B444)</f>
        <v>3114.61</v>
      </c>
      <c r="F444" s="882">
        <f>SUMIFS('Inst. by Framework &amp; Suppliers'!G$2:G$5720,'Inst. by Framework &amp; Suppliers'!$C$2:$C$5720,'Institution by Supplier Totals'!$A$2:$A$5067,'Inst. by Framework &amp; Suppliers'!$A$2:$A$5720,'Institution by Supplier Totals'!$B444)</f>
        <v>1277.2700000000002</v>
      </c>
      <c r="G444" s="1444">
        <f>SUMIFS('Inst. by Framework &amp; Suppliers'!H$2:H$5720,'Inst. by Framework &amp; Suppliers'!$C$2:$C$5720,'Institution by Supplier Totals'!$A$2:$A$5067,'Inst. by Framework &amp; Suppliers'!$A$2:$A$5720,'Institution by Supplier Totals'!$B444)</f>
        <v>1545.26</v>
      </c>
      <c r="H444" s="1445">
        <f>SUMIFS('Inst. by Framework &amp; Suppliers'!I$2:I$5720,'Inst. by Framework &amp; Suppliers'!$C$2:$C$5720,'Institution by Supplier Totals'!$A$2:$A$5067,'Inst. by Framework &amp; Suppliers'!$A$2:$A$5720,'Institution by Supplier Totals'!$B444)</f>
        <v>0</v>
      </c>
      <c r="I444" s="24">
        <f>SUMIFS('Inst. by Framework &amp; Suppliers'!$J$2:$J$5720,'Inst. by Framework &amp; Suppliers'!$C$2:$C$5720,'Institution by Supplier Totals'!$A$2:$A$5067,'Inst. by Framework &amp; Suppliers'!$A$2:$A$5720,'Institution by Supplier Totals'!$B444)</f>
        <v>0</v>
      </c>
      <c r="J444" s="93">
        <f>SUMIFS('Inst. by Framework &amp; Suppliers'!$K$2:$K$5720,'Inst. by Framework &amp; Suppliers'!$C$2:$C$5720,'Institution by Supplier Totals'!$A$2:$A$5067,'Inst. by Framework &amp; Suppliers'!$A$2:$A$5720,'Institution by Supplier Totals'!$B444)</f>
        <v>0</v>
      </c>
    </row>
    <row r="445" spans="1:10" x14ac:dyDescent="0.2">
      <c r="A445" s="26" t="s">
        <v>21</v>
      </c>
      <c r="B445" s="27" t="s">
        <v>194</v>
      </c>
      <c r="C445" s="506">
        <f>SUMIFS('Inst. by Framework &amp; Suppliers'!$D$2:$D$5720,'Inst. by Framework &amp; Suppliers'!$C$2:$C$5720,$A445,'Inst. by Framework &amp; Suppliers'!$A$2:$A$5720,$B445)</f>
        <v>0</v>
      </c>
      <c r="D445" s="507">
        <f>SUMIFS('Inst. by Framework &amp; Suppliers'!$E$2:$E$5720,'Inst. by Framework &amp; Suppliers'!$C$2:$C$5720,$A445,'Inst. by Framework &amp; Suppliers'!$A$2:$A$5720,$B445)</f>
        <v>1491.3200000000002</v>
      </c>
      <c r="E445" s="507">
        <f>SUMIFS('Inst. by Framework &amp; Suppliers'!F$2:F$5720,'Inst. by Framework &amp; Suppliers'!$C$2:$C$5720,'Institution by Supplier Totals'!$A$2:$A$5067,'Inst. by Framework &amp; Suppliers'!$A$2:$A$5720,'Institution by Supplier Totals'!$B445)</f>
        <v>0</v>
      </c>
      <c r="F445" s="882">
        <f>SUMIFS('Inst. by Framework &amp; Suppliers'!G$2:G$5720,'Inst. by Framework &amp; Suppliers'!$C$2:$C$5720,'Institution by Supplier Totals'!$A$2:$A$5067,'Inst. by Framework &amp; Suppliers'!$A$2:$A$5720,'Institution by Supplier Totals'!$B445)</f>
        <v>0</v>
      </c>
      <c r="G445" s="1444">
        <f>SUMIFS('Inst. by Framework &amp; Suppliers'!H$2:H$5720,'Inst. by Framework &amp; Suppliers'!$C$2:$C$5720,'Institution by Supplier Totals'!$A$2:$A$5067,'Inst. by Framework &amp; Suppliers'!$A$2:$A$5720,'Institution by Supplier Totals'!$B445)</f>
        <v>0</v>
      </c>
      <c r="H445" s="1445">
        <f>SUMIFS('Inst. by Framework &amp; Suppliers'!I$2:I$5720,'Inst. by Framework &amp; Suppliers'!$C$2:$C$5720,'Institution by Supplier Totals'!$A$2:$A$5067,'Inst. by Framework &amp; Suppliers'!$A$2:$A$5720,'Institution by Supplier Totals'!$B445)</f>
        <v>0</v>
      </c>
      <c r="I445" s="24">
        <f>SUMIFS('Inst. by Framework &amp; Suppliers'!$J$2:$J$5720,'Inst. by Framework &amp; Suppliers'!$C$2:$C$5720,'Institution by Supplier Totals'!$A$2:$A$5067,'Inst. by Framework &amp; Suppliers'!$A$2:$A$5720,'Institution by Supplier Totals'!$B445)</f>
        <v>0</v>
      </c>
      <c r="J445" s="93">
        <f>SUMIFS('Inst. by Framework &amp; Suppliers'!$K$2:$K$5720,'Inst. by Framework &amp; Suppliers'!$C$2:$C$5720,'Institution by Supplier Totals'!$A$2:$A$5067,'Inst. by Framework &amp; Suppliers'!$A$2:$A$5720,'Institution by Supplier Totals'!$B445)</f>
        <v>0</v>
      </c>
    </row>
    <row r="446" spans="1:10" x14ac:dyDescent="0.2">
      <c r="A446" s="26" t="s">
        <v>21</v>
      </c>
      <c r="B446" s="27" t="s">
        <v>129</v>
      </c>
      <c r="C446" s="506">
        <f>SUMIFS('Inst. by Framework &amp; Suppliers'!$D$2:$D$5720,'Inst. by Framework &amp; Suppliers'!$C$2:$C$5720,$A446,'Inst. by Framework &amp; Suppliers'!$A$2:$A$5720,$B446)</f>
        <v>555.36999999999989</v>
      </c>
      <c r="D446" s="507">
        <f>SUMIFS('Inst. by Framework &amp; Suppliers'!$E$2:$E$5720,'Inst. by Framework &amp; Suppliers'!$C$2:$C$5720,$A446,'Inst. by Framework &amp; Suppliers'!$A$2:$A$5720,$B446)</f>
        <v>634.63000000000011</v>
      </c>
      <c r="E446" s="507">
        <f>SUMIFS('Inst. by Framework &amp; Suppliers'!F$2:F$5720,'Inst. by Framework &amp; Suppliers'!$C$2:$C$5720,'Institution by Supplier Totals'!$A$2:$A$5067,'Inst. by Framework &amp; Suppliers'!$A$2:$A$5720,'Institution by Supplier Totals'!$B446)</f>
        <v>1301.4199999999998</v>
      </c>
      <c r="F446" s="882">
        <f>SUMIFS('Inst. by Framework &amp; Suppliers'!G$2:G$5720,'Inst. by Framework &amp; Suppliers'!$C$2:$C$5720,'Institution by Supplier Totals'!$A$2:$A$5067,'Inst. by Framework &amp; Suppliers'!$A$2:$A$5720,'Institution by Supplier Totals'!$B446)</f>
        <v>613.05000000000007</v>
      </c>
      <c r="G446" s="1444">
        <f>SUMIFS('Inst. by Framework &amp; Suppliers'!H$2:H$5720,'Inst. by Framework &amp; Suppliers'!$C$2:$C$5720,'Institution by Supplier Totals'!$A$2:$A$5067,'Inst. by Framework &amp; Suppliers'!$A$2:$A$5720,'Institution by Supplier Totals'!$B446)</f>
        <v>410.25</v>
      </c>
      <c r="H446" s="1445">
        <f>SUMIFS('Inst. by Framework &amp; Suppliers'!I$2:I$5720,'Inst. by Framework &amp; Suppliers'!$C$2:$C$5720,'Institution by Supplier Totals'!$A$2:$A$5067,'Inst. by Framework &amp; Suppliers'!$A$2:$A$5720,'Institution by Supplier Totals'!$B446)</f>
        <v>0</v>
      </c>
      <c r="I446" s="24">
        <f>SUMIFS('Inst. by Framework &amp; Suppliers'!$J$2:$J$5720,'Inst. by Framework &amp; Suppliers'!$C$2:$C$5720,'Institution by Supplier Totals'!$A$2:$A$5067,'Inst. by Framework &amp; Suppliers'!$A$2:$A$5720,'Institution by Supplier Totals'!$B446)</f>
        <v>0</v>
      </c>
      <c r="J446" s="93">
        <f>SUMIFS('Inst. by Framework &amp; Suppliers'!$K$2:$K$5720,'Inst. by Framework &amp; Suppliers'!$C$2:$C$5720,'Institution by Supplier Totals'!$A$2:$A$5067,'Inst. by Framework &amp; Suppliers'!$A$2:$A$5720,'Institution by Supplier Totals'!$B446)</f>
        <v>0</v>
      </c>
    </row>
    <row r="447" spans="1:10" x14ac:dyDescent="0.2">
      <c r="A447" s="26" t="s">
        <v>21</v>
      </c>
      <c r="B447" s="27" t="s">
        <v>180</v>
      </c>
      <c r="C447" s="506">
        <f>SUMIFS('Inst. by Framework &amp; Suppliers'!$D$2:$D$5720,'Inst. by Framework &amp; Suppliers'!$C$2:$C$5720,$A447,'Inst. by Framework &amp; Suppliers'!$A$2:$A$5720,$B447)</f>
        <v>437.29000000000008</v>
      </c>
      <c r="D447" s="507">
        <f>SUMIFS('Inst. by Framework &amp; Suppliers'!$E$2:$E$5720,'Inst. by Framework &amp; Suppliers'!$C$2:$C$5720,$A447,'Inst. by Framework &amp; Suppliers'!$A$2:$A$5720,$B447)</f>
        <v>771.61</v>
      </c>
      <c r="E447" s="507">
        <f>SUMIFS('Inst. by Framework &amp; Suppliers'!F$2:F$5720,'Inst. by Framework &amp; Suppliers'!$C$2:$C$5720,'Institution by Supplier Totals'!$A$2:$A$5067,'Inst. by Framework &amp; Suppliers'!$A$2:$A$5720,'Institution by Supplier Totals'!$B447)</f>
        <v>1814.83</v>
      </c>
      <c r="F447" s="882">
        <f>SUMIFS('Inst. by Framework &amp; Suppliers'!G$2:G$5720,'Inst. by Framework &amp; Suppliers'!$C$2:$C$5720,'Institution by Supplier Totals'!$A$2:$A$5067,'Inst. by Framework &amp; Suppliers'!$A$2:$A$5720,'Institution by Supplier Totals'!$B447)</f>
        <v>417.91999999999996</v>
      </c>
      <c r="G447" s="1444">
        <f>SUMIFS('Inst. by Framework &amp; Suppliers'!H$2:H$5720,'Inst. by Framework &amp; Suppliers'!$C$2:$C$5720,'Institution by Supplier Totals'!$A$2:$A$5067,'Inst. by Framework &amp; Suppliers'!$A$2:$A$5720,'Institution by Supplier Totals'!$B447)</f>
        <v>871.41000000000008</v>
      </c>
      <c r="H447" s="1445">
        <f>SUMIFS('Inst. by Framework &amp; Suppliers'!I$2:I$5720,'Inst. by Framework &amp; Suppliers'!$C$2:$C$5720,'Institution by Supplier Totals'!$A$2:$A$5067,'Inst. by Framework &amp; Suppliers'!$A$2:$A$5720,'Institution by Supplier Totals'!$B447)</f>
        <v>0</v>
      </c>
      <c r="I447" s="24">
        <f>SUMIFS('Inst. by Framework &amp; Suppliers'!$J$2:$J$5720,'Inst. by Framework &amp; Suppliers'!$C$2:$C$5720,'Institution by Supplier Totals'!$A$2:$A$5067,'Inst. by Framework &amp; Suppliers'!$A$2:$A$5720,'Institution by Supplier Totals'!$B447)</f>
        <v>0</v>
      </c>
      <c r="J447" s="93">
        <f>SUMIFS('Inst. by Framework &amp; Suppliers'!$K$2:$K$5720,'Inst. by Framework &amp; Suppliers'!$C$2:$C$5720,'Institution by Supplier Totals'!$A$2:$A$5067,'Inst. by Framework &amp; Suppliers'!$A$2:$A$5720,'Institution by Supplier Totals'!$B447)</f>
        <v>0</v>
      </c>
    </row>
    <row r="448" spans="1:10" x14ac:dyDescent="0.2">
      <c r="A448" s="26" t="s">
        <v>21</v>
      </c>
      <c r="B448" s="27" t="s">
        <v>162</v>
      </c>
      <c r="C448" s="506">
        <f>SUMIFS('Inst. by Framework &amp; Suppliers'!$D$2:$D$5720,'Inst. by Framework &amp; Suppliers'!$C$2:$C$5720,$A448,'Inst. by Framework &amp; Suppliers'!$A$2:$A$5720,$B448)</f>
        <v>0</v>
      </c>
      <c r="D448" s="507">
        <f>SUMIFS('Inst. by Framework &amp; Suppliers'!$E$2:$E$5720,'Inst. by Framework &amp; Suppliers'!$C$2:$C$5720,$A448,'Inst. by Framework &amp; Suppliers'!$A$2:$A$5720,$B448)</f>
        <v>29.99</v>
      </c>
      <c r="E448" s="507">
        <f>SUMIFS('Inst. by Framework &amp; Suppliers'!F$2:F$5720,'Inst. by Framework &amp; Suppliers'!$C$2:$C$5720,'Institution by Supplier Totals'!$A$2:$A$5067,'Inst. by Framework &amp; Suppliers'!$A$2:$A$5720,'Institution by Supplier Totals'!$B448)</f>
        <v>0</v>
      </c>
      <c r="F448" s="882">
        <f>SUMIFS('Inst. by Framework &amp; Suppliers'!G$2:G$5720,'Inst. by Framework &amp; Suppliers'!$C$2:$C$5720,'Institution by Supplier Totals'!$A$2:$A$5067,'Inst. by Framework &amp; Suppliers'!$A$2:$A$5720,'Institution by Supplier Totals'!$B448)</f>
        <v>0</v>
      </c>
      <c r="G448" s="1444">
        <f>SUMIFS('Inst. by Framework &amp; Suppliers'!H$2:H$5720,'Inst. by Framework &amp; Suppliers'!$C$2:$C$5720,'Institution by Supplier Totals'!$A$2:$A$5067,'Inst. by Framework &amp; Suppliers'!$A$2:$A$5720,'Institution by Supplier Totals'!$B448)</f>
        <v>0</v>
      </c>
      <c r="H448" s="1445">
        <f>SUMIFS('Inst. by Framework &amp; Suppliers'!I$2:I$5720,'Inst. by Framework &amp; Suppliers'!$C$2:$C$5720,'Institution by Supplier Totals'!$A$2:$A$5067,'Inst. by Framework &amp; Suppliers'!$A$2:$A$5720,'Institution by Supplier Totals'!$B448)</f>
        <v>0</v>
      </c>
      <c r="I448" s="24">
        <f>SUMIFS('Inst. by Framework &amp; Suppliers'!$J$2:$J$5720,'Inst. by Framework &amp; Suppliers'!$C$2:$C$5720,'Institution by Supplier Totals'!$A$2:$A$5067,'Inst. by Framework &amp; Suppliers'!$A$2:$A$5720,'Institution by Supplier Totals'!$B448)</f>
        <v>0</v>
      </c>
      <c r="J448" s="93">
        <f>SUMIFS('Inst. by Framework &amp; Suppliers'!$K$2:$K$5720,'Inst. by Framework &amp; Suppliers'!$C$2:$C$5720,'Institution by Supplier Totals'!$A$2:$A$5067,'Inst. by Framework &amp; Suppliers'!$A$2:$A$5720,'Institution by Supplier Totals'!$B448)</f>
        <v>0</v>
      </c>
    </row>
    <row r="449" spans="1:10" x14ac:dyDescent="0.2">
      <c r="A449" s="26" t="s">
        <v>21</v>
      </c>
      <c r="B449" s="27" t="s">
        <v>130</v>
      </c>
      <c r="C449" s="506">
        <f>SUMIFS('Inst. by Framework &amp; Suppliers'!$D$2:$D$5720,'Inst. by Framework &amp; Suppliers'!$C$2:$C$5720,$A449,'Inst. by Framework &amp; Suppliers'!$A$2:$A$5720,$B449)</f>
        <v>7338.9900000000016</v>
      </c>
      <c r="D449" s="507">
        <f>SUMIFS('Inst. by Framework &amp; Suppliers'!$E$2:$E$5720,'Inst. by Framework &amp; Suppliers'!$C$2:$C$5720,$A449,'Inst. by Framework &amp; Suppliers'!$A$2:$A$5720,$B449)</f>
        <v>3913.4700000000003</v>
      </c>
      <c r="E449" s="507">
        <f>SUMIFS('Inst. by Framework &amp; Suppliers'!F$2:F$5720,'Inst. by Framework &amp; Suppliers'!$C$2:$C$5720,'Institution by Supplier Totals'!$A$2:$A$5067,'Inst. by Framework &amp; Suppliers'!$A$2:$A$5720,'Institution by Supplier Totals'!$B449)</f>
        <v>5891.47</v>
      </c>
      <c r="F449" s="882">
        <f>SUMIFS('Inst. by Framework &amp; Suppliers'!G$2:G$5720,'Inst. by Framework &amp; Suppliers'!$C$2:$C$5720,'Institution by Supplier Totals'!$A$2:$A$5067,'Inst. by Framework &amp; Suppliers'!$A$2:$A$5720,'Institution by Supplier Totals'!$B449)</f>
        <v>4572.66</v>
      </c>
      <c r="G449" s="1444">
        <f>SUMIFS('Inst. by Framework &amp; Suppliers'!H$2:H$5720,'Inst. by Framework &amp; Suppliers'!$C$2:$C$5720,'Institution by Supplier Totals'!$A$2:$A$5067,'Inst. by Framework &amp; Suppliers'!$A$2:$A$5720,'Institution by Supplier Totals'!$B449)</f>
        <v>5468.67</v>
      </c>
      <c r="H449" s="1445">
        <f>SUMIFS('Inst. by Framework &amp; Suppliers'!I$2:I$5720,'Inst. by Framework &amp; Suppliers'!$C$2:$C$5720,'Institution by Supplier Totals'!$A$2:$A$5067,'Inst. by Framework &amp; Suppliers'!$A$2:$A$5720,'Institution by Supplier Totals'!$B449)</f>
        <v>311.62</v>
      </c>
      <c r="I449" s="24">
        <f>SUMIFS('Inst. by Framework &amp; Suppliers'!$J$2:$J$5720,'Inst. by Framework &amp; Suppliers'!$C$2:$C$5720,'Institution by Supplier Totals'!$A$2:$A$5067,'Inst. by Framework &amp; Suppliers'!$A$2:$A$5720,'Institution by Supplier Totals'!$B449)</f>
        <v>0</v>
      </c>
      <c r="J449" s="93">
        <f>SUMIFS('Inst. by Framework &amp; Suppliers'!$K$2:$K$5720,'Inst. by Framework &amp; Suppliers'!$C$2:$C$5720,'Institution by Supplier Totals'!$A$2:$A$5067,'Inst. by Framework &amp; Suppliers'!$A$2:$A$5720,'Institution by Supplier Totals'!$B449)</f>
        <v>0</v>
      </c>
    </row>
    <row r="450" spans="1:10" x14ac:dyDescent="0.2">
      <c r="A450" s="26" t="s">
        <v>21</v>
      </c>
      <c r="B450" s="27" t="s">
        <v>181</v>
      </c>
      <c r="C450" s="506">
        <f>SUMIFS('Inst. by Framework &amp; Suppliers'!$D$2:$D$5720,'Inst. by Framework &amp; Suppliers'!$C$2:$C$5720,$A450,'Inst. by Framework &amp; Suppliers'!$A$2:$A$5720,$B450)</f>
        <v>1697.39</v>
      </c>
      <c r="D450" s="507">
        <f>SUMIFS('Inst. by Framework &amp; Suppliers'!$E$2:$E$5720,'Inst. by Framework &amp; Suppliers'!$C$2:$C$5720,$A450,'Inst. by Framework &amp; Suppliers'!$A$2:$A$5720,$B450)</f>
        <v>3702.0000000000023</v>
      </c>
      <c r="E450" s="507">
        <f>SUMIFS('Inst. by Framework &amp; Suppliers'!F$2:F$5720,'Inst. by Framework &amp; Suppliers'!$C$2:$C$5720,'Institution by Supplier Totals'!$A$2:$A$5067,'Inst. by Framework &amp; Suppliers'!$A$2:$A$5720,'Institution by Supplier Totals'!$B450)</f>
        <v>0</v>
      </c>
      <c r="F450" s="882">
        <f>SUMIFS('Inst. by Framework &amp; Suppliers'!G$2:G$5720,'Inst. by Framework &amp; Suppliers'!$C$2:$C$5720,'Institution by Supplier Totals'!$A$2:$A$5067,'Inst. by Framework &amp; Suppliers'!$A$2:$A$5720,'Institution by Supplier Totals'!$B450)</f>
        <v>0</v>
      </c>
      <c r="G450" s="1444">
        <f>SUMIFS('Inst. by Framework &amp; Suppliers'!H$2:H$5720,'Inst. by Framework &amp; Suppliers'!$C$2:$C$5720,'Institution by Supplier Totals'!$A$2:$A$5067,'Inst. by Framework &amp; Suppliers'!$A$2:$A$5720,'Institution by Supplier Totals'!$B450)</f>
        <v>0</v>
      </c>
      <c r="H450" s="1445">
        <f>SUMIFS('Inst. by Framework &amp; Suppliers'!I$2:I$5720,'Inst. by Framework &amp; Suppliers'!$C$2:$C$5720,'Institution by Supplier Totals'!$A$2:$A$5067,'Inst. by Framework &amp; Suppliers'!$A$2:$A$5720,'Institution by Supplier Totals'!$B450)</f>
        <v>0</v>
      </c>
      <c r="I450" s="24">
        <f>SUMIFS('Inst. by Framework &amp; Suppliers'!$J$2:$J$5720,'Inst. by Framework &amp; Suppliers'!$C$2:$C$5720,'Institution by Supplier Totals'!$A$2:$A$5067,'Inst. by Framework &amp; Suppliers'!$A$2:$A$5720,'Institution by Supplier Totals'!$B450)</f>
        <v>0</v>
      </c>
      <c r="J450" s="93">
        <f>SUMIFS('Inst. by Framework &amp; Suppliers'!$K$2:$K$5720,'Inst. by Framework &amp; Suppliers'!$C$2:$C$5720,'Institution by Supplier Totals'!$A$2:$A$5067,'Inst. by Framework &amp; Suppliers'!$A$2:$A$5720,'Institution by Supplier Totals'!$B450)</f>
        <v>0</v>
      </c>
    </row>
    <row r="451" spans="1:10" x14ac:dyDescent="0.2">
      <c r="A451" s="26" t="s">
        <v>21</v>
      </c>
      <c r="B451" s="27" t="s">
        <v>131</v>
      </c>
      <c r="C451" s="506">
        <f>SUMIFS('Inst. by Framework &amp; Suppliers'!$D$2:$D$5720,'Inst. by Framework &amp; Suppliers'!$C$2:$C$5720,$A451,'Inst. by Framework &amp; Suppliers'!$A$2:$A$5720,$B451)</f>
        <v>10528.839999999998</v>
      </c>
      <c r="D451" s="507">
        <f>SUMIFS('Inst. by Framework &amp; Suppliers'!$E$2:$E$5720,'Inst. by Framework &amp; Suppliers'!$C$2:$C$5720,$A451,'Inst. by Framework &amp; Suppliers'!$A$2:$A$5720,$B451)</f>
        <v>9191.93</v>
      </c>
      <c r="E451" s="507">
        <f>SUMIFS('Inst. by Framework &amp; Suppliers'!F$2:F$5720,'Inst. by Framework &amp; Suppliers'!$C$2:$C$5720,'Institution by Supplier Totals'!$A$2:$A$5067,'Inst. by Framework &amp; Suppliers'!$A$2:$A$5720,'Institution by Supplier Totals'!$B451)</f>
        <v>7136.48</v>
      </c>
      <c r="F451" s="882">
        <f>SUMIFS('Inst. by Framework &amp; Suppliers'!G$2:G$5720,'Inst. by Framework &amp; Suppliers'!$C$2:$C$5720,'Institution by Supplier Totals'!$A$2:$A$5067,'Inst. by Framework &amp; Suppliers'!$A$2:$A$5720,'Institution by Supplier Totals'!$B451)</f>
        <v>11418.09</v>
      </c>
      <c r="G451" s="1444">
        <f>SUMIFS('Inst. by Framework &amp; Suppliers'!H$2:H$5720,'Inst. by Framework &amp; Suppliers'!$C$2:$C$5720,'Institution by Supplier Totals'!$A$2:$A$5067,'Inst. by Framework &amp; Suppliers'!$A$2:$A$5720,'Institution by Supplier Totals'!$B451)</f>
        <v>10594.789999999999</v>
      </c>
      <c r="H451" s="1445">
        <f>SUMIFS('Inst. by Framework &amp; Suppliers'!I$2:I$5720,'Inst. by Framework &amp; Suppliers'!$C$2:$C$5720,'Institution by Supplier Totals'!$A$2:$A$5067,'Inst. by Framework &amp; Suppliers'!$A$2:$A$5720,'Institution by Supplier Totals'!$B451)</f>
        <v>7396.14</v>
      </c>
      <c r="I451" s="24">
        <f>SUMIFS('Inst. by Framework &amp; Suppliers'!$J$2:$J$5720,'Inst. by Framework &amp; Suppliers'!$C$2:$C$5720,'Institution by Supplier Totals'!$A$2:$A$5067,'Inst. by Framework &amp; Suppliers'!$A$2:$A$5720,'Institution by Supplier Totals'!$B451)</f>
        <v>0</v>
      </c>
      <c r="J451" s="93">
        <f>SUMIFS('Inst. by Framework &amp; Suppliers'!$K$2:$K$5720,'Inst. by Framework &amp; Suppliers'!$C$2:$C$5720,'Institution by Supplier Totals'!$A$2:$A$5067,'Inst. by Framework &amp; Suppliers'!$A$2:$A$5720,'Institution by Supplier Totals'!$B451)</f>
        <v>8.7299999999999933</v>
      </c>
    </row>
    <row r="452" spans="1:10" x14ac:dyDescent="0.2">
      <c r="A452" s="26" t="s">
        <v>21</v>
      </c>
      <c r="B452" s="27" t="s">
        <v>244</v>
      </c>
      <c r="C452" s="506">
        <f>SUMIFS('Inst. by Framework &amp; Suppliers'!$D$2:$D$5720,'Inst. by Framework &amp; Suppliers'!$C$2:$C$5720,$A452,'Inst. by Framework &amp; Suppliers'!$A$2:$A$5720,$B452)</f>
        <v>0</v>
      </c>
      <c r="D452" s="507">
        <f>SUMIFS('Inst. by Framework &amp; Suppliers'!$E$2:$E$5720,'Inst. by Framework &amp; Suppliers'!$C$2:$C$5720,$A452,'Inst. by Framework &amp; Suppliers'!$A$2:$A$5720,$B452)</f>
        <v>0</v>
      </c>
      <c r="E452" s="507">
        <f>SUMIFS('Inst. by Framework &amp; Suppliers'!F$2:F$5720,'Inst. by Framework &amp; Suppliers'!$C$2:$C$5720,'Institution by Supplier Totals'!$A$2:$A$5067,'Inst. by Framework &amp; Suppliers'!$A$2:$A$5720,'Institution by Supplier Totals'!$B452)</f>
        <v>0</v>
      </c>
      <c r="F452" s="882">
        <f>SUMIFS('Inst. by Framework &amp; Suppliers'!G$2:G$5720,'Inst. by Framework &amp; Suppliers'!$C$2:$C$5720,'Institution by Supplier Totals'!$A$2:$A$5067,'Inst. by Framework &amp; Suppliers'!$A$2:$A$5720,'Institution by Supplier Totals'!$B452)</f>
        <v>0</v>
      </c>
      <c r="G452" s="1444">
        <f>SUMIFS('Inst. by Framework &amp; Suppliers'!H$2:H$5720,'Inst. by Framework &amp; Suppliers'!$C$2:$C$5720,'Institution by Supplier Totals'!$A$2:$A$5067,'Inst. by Framework &amp; Suppliers'!$A$2:$A$5720,'Institution by Supplier Totals'!$B452)</f>
        <v>9925.02</v>
      </c>
      <c r="H452" s="1445">
        <f>SUMIFS('Inst. by Framework &amp; Suppliers'!I$2:I$5720,'Inst. by Framework &amp; Suppliers'!$C$2:$C$5720,'Institution by Supplier Totals'!$A$2:$A$5067,'Inst. by Framework &amp; Suppliers'!$A$2:$A$5720,'Institution by Supplier Totals'!$B452)</f>
        <v>0</v>
      </c>
      <c r="I452" s="24">
        <f>SUMIFS('Inst. by Framework &amp; Suppliers'!$J$2:$J$5720,'Inst. by Framework &amp; Suppliers'!$C$2:$C$5720,'Institution by Supplier Totals'!$A$2:$A$5067,'Inst. by Framework &amp; Suppliers'!$A$2:$A$5720,'Institution by Supplier Totals'!$B452)</f>
        <v>0</v>
      </c>
      <c r="J452" s="93">
        <f>SUMIFS('Inst. by Framework &amp; Suppliers'!$K$2:$K$5720,'Inst. by Framework &amp; Suppliers'!$C$2:$C$5720,'Institution by Supplier Totals'!$A$2:$A$5067,'Inst. by Framework &amp; Suppliers'!$A$2:$A$5720,'Institution by Supplier Totals'!$B452)</f>
        <v>1530</v>
      </c>
    </row>
    <row r="453" spans="1:10" x14ac:dyDescent="0.2">
      <c r="A453" s="26" t="s">
        <v>21</v>
      </c>
      <c r="B453" s="27" t="s">
        <v>132</v>
      </c>
      <c r="C453" s="506">
        <f>SUMIFS('Inst. by Framework &amp; Suppliers'!$D$2:$D$5720,'Inst. by Framework &amp; Suppliers'!$C$2:$C$5720,$A453,'Inst. by Framework &amp; Suppliers'!$A$2:$A$5720,$B453)</f>
        <v>2034.75</v>
      </c>
      <c r="D453" s="507">
        <f>SUMIFS('Inst. by Framework &amp; Suppliers'!$E$2:$E$5720,'Inst. by Framework &amp; Suppliers'!$C$2:$C$5720,$A453,'Inst. by Framework &amp; Suppliers'!$A$2:$A$5720,$B453)</f>
        <v>1210.94</v>
      </c>
      <c r="E453" s="507">
        <f>SUMIFS('Inst. by Framework &amp; Suppliers'!F$2:F$5720,'Inst. by Framework &amp; Suppliers'!$C$2:$C$5720,'Institution by Supplier Totals'!$A$2:$A$5067,'Inst. by Framework &amp; Suppliers'!$A$2:$A$5720,'Institution by Supplier Totals'!$B453)</f>
        <v>4155.9699999999993</v>
      </c>
      <c r="F453" s="882">
        <f>SUMIFS('Inst. by Framework &amp; Suppliers'!G$2:G$5720,'Inst. by Framework &amp; Suppliers'!$C$2:$C$5720,'Institution by Supplier Totals'!$A$2:$A$5067,'Inst. by Framework &amp; Suppliers'!$A$2:$A$5720,'Institution by Supplier Totals'!$B453)</f>
        <v>8838.8700000000008</v>
      </c>
      <c r="G453" s="1444">
        <f>SUMIFS('Inst. by Framework &amp; Suppliers'!H$2:H$5720,'Inst. by Framework &amp; Suppliers'!$C$2:$C$5720,'Institution by Supplier Totals'!$A$2:$A$5067,'Inst. by Framework &amp; Suppliers'!$A$2:$A$5720,'Institution by Supplier Totals'!$B453)</f>
        <v>751.21</v>
      </c>
      <c r="H453" s="1445">
        <f>SUMIFS('Inst. by Framework &amp; Suppliers'!I$2:I$5720,'Inst. by Framework &amp; Suppliers'!$C$2:$C$5720,'Institution by Supplier Totals'!$A$2:$A$5067,'Inst. by Framework &amp; Suppliers'!$A$2:$A$5720,'Institution by Supplier Totals'!$B453)</f>
        <v>1811.48</v>
      </c>
      <c r="I453" s="24">
        <f>SUMIFS('Inst. by Framework &amp; Suppliers'!$J$2:$J$5720,'Inst. by Framework &amp; Suppliers'!$C$2:$C$5720,'Institution by Supplier Totals'!$A$2:$A$5067,'Inst. by Framework &amp; Suppliers'!$A$2:$A$5720,'Institution by Supplier Totals'!$B453)</f>
        <v>0</v>
      </c>
      <c r="J453" s="93">
        <f>SUMIFS('Inst. by Framework &amp; Suppliers'!$K$2:$K$5720,'Inst. by Framework &amp; Suppliers'!$C$2:$C$5720,'Institution by Supplier Totals'!$A$2:$A$5067,'Inst. by Framework &amp; Suppliers'!$A$2:$A$5720,'Institution by Supplier Totals'!$B453)</f>
        <v>287.99</v>
      </c>
    </row>
    <row r="454" spans="1:10" x14ac:dyDescent="0.2">
      <c r="A454" s="26" t="s">
        <v>21</v>
      </c>
      <c r="B454" s="27" t="s">
        <v>133</v>
      </c>
      <c r="C454" s="506">
        <f>SUMIFS('Inst. by Framework &amp; Suppliers'!$D$2:$D$5720,'Inst. by Framework &amp; Suppliers'!$C$2:$C$5720,$A454,'Inst. by Framework &amp; Suppliers'!$A$2:$A$5720,$B454)</f>
        <v>7773.8600000000006</v>
      </c>
      <c r="D454" s="507">
        <f>SUMIFS('Inst. by Framework &amp; Suppliers'!$E$2:$E$5720,'Inst. by Framework &amp; Suppliers'!$C$2:$C$5720,$A454,'Inst. by Framework &amp; Suppliers'!$A$2:$A$5720,$B454)</f>
        <v>2477.3000000000002</v>
      </c>
      <c r="E454" s="507">
        <f>SUMIFS('Inst. by Framework &amp; Suppliers'!F$2:F$5720,'Inst. by Framework &amp; Suppliers'!$C$2:$C$5720,'Institution by Supplier Totals'!$A$2:$A$5067,'Inst. by Framework &amp; Suppliers'!$A$2:$A$5720,'Institution by Supplier Totals'!$B454)</f>
        <v>817.82</v>
      </c>
      <c r="F454" s="882">
        <f>SUMIFS('Inst. by Framework &amp; Suppliers'!G$2:G$5720,'Inst. by Framework &amp; Suppliers'!$C$2:$C$5720,'Institution by Supplier Totals'!$A$2:$A$5067,'Inst. by Framework &amp; Suppliers'!$A$2:$A$5720,'Institution by Supplier Totals'!$B454)</f>
        <v>1412.8000000000002</v>
      </c>
      <c r="G454" s="1444">
        <f>SUMIFS('Inst. by Framework &amp; Suppliers'!H$2:H$5720,'Inst. by Framework &amp; Suppliers'!$C$2:$C$5720,'Institution by Supplier Totals'!$A$2:$A$5067,'Inst. by Framework &amp; Suppliers'!$A$2:$A$5720,'Institution by Supplier Totals'!$B454)</f>
        <v>3601.96</v>
      </c>
      <c r="H454" s="1445">
        <f>SUMIFS('Inst. by Framework &amp; Suppliers'!I$2:I$5720,'Inst. by Framework &amp; Suppliers'!$C$2:$C$5720,'Institution by Supplier Totals'!$A$2:$A$5067,'Inst. by Framework &amp; Suppliers'!$A$2:$A$5720,'Institution by Supplier Totals'!$B454)</f>
        <v>0</v>
      </c>
      <c r="I454" s="24">
        <f>SUMIFS('Inst. by Framework &amp; Suppliers'!$J$2:$J$5720,'Inst. by Framework &amp; Suppliers'!$C$2:$C$5720,'Institution by Supplier Totals'!$A$2:$A$5067,'Inst. by Framework &amp; Suppliers'!$A$2:$A$5720,'Institution by Supplier Totals'!$B454)</f>
        <v>0</v>
      </c>
      <c r="J454" s="93">
        <f>SUMIFS('Inst. by Framework &amp; Suppliers'!$K$2:$K$5720,'Inst. by Framework &amp; Suppliers'!$C$2:$C$5720,'Institution by Supplier Totals'!$A$2:$A$5067,'Inst. by Framework &amp; Suppliers'!$A$2:$A$5720,'Institution by Supplier Totals'!$B454)</f>
        <v>235.91</v>
      </c>
    </row>
    <row r="455" spans="1:10" x14ac:dyDescent="0.2">
      <c r="A455" s="26" t="s">
        <v>21</v>
      </c>
      <c r="B455" s="27" t="s">
        <v>134</v>
      </c>
      <c r="C455" s="506">
        <f>SUMIFS('Inst. by Framework &amp; Suppliers'!$D$2:$D$5720,'Inst. by Framework &amp; Suppliers'!$C$2:$C$5720,$A455,'Inst. by Framework &amp; Suppliers'!$A$2:$A$5720,$B455)</f>
        <v>8219.369999999999</v>
      </c>
      <c r="D455" s="507">
        <f>SUMIFS('Inst. by Framework &amp; Suppliers'!$E$2:$E$5720,'Inst. by Framework &amp; Suppliers'!$C$2:$C$5720,$A455,'Inst. by Framework &amp; Suppliers'!$A$2:$A$5720,$B455)</f>
        <v>8897.9700000000012</v>
      </c>
      <c r="E455" s="507">
        <f>SUMIFS('Inst. by Framework &amp; Suppliers'!F$2:F$5720,'Inst. by Framework &amp; Suppliers'!$C$2:$C$5720,'Institution by Supplier Totals'!$A$2:$A$5067,'Inst. by Framework &amp; Suppliers'!$A$2:$A$5720,'Institution by Supplier Totals'!$B455)</f>
        <v>11277.76</v>
      </c>
      <c r="F455" s="882">
        <f>SUMIFS('Inst. by Framework &amp; Suppliers'!G$2:G$5720,'Inst. by Framework &amp; Suppliers'!$C$2:$C$5720,'Institution by Supplier Totals'!$A$2:$A$5067,'Inst. by Framework &amp; Suppliers'!$A$2:$A$5720,'Institution by Supplier Totals'!$B455)</f>
        <v>11626.460000000001</v>
      </c>
      <c r="G455" s="1444">
        <f>SUMIFS('Inst. by Framework &amp; Suppliers'!H$2:H$5720,'Inst. by Framework &amp; Suppliers'!$C$2:$C$5720,'Institution by Supplier Totals'!$A$2:$A$5067,'Inst. by Framework &amp; Suppliers'!$A$2:$A$5720,'Institution by Supplier Totals'!$B455)</f>
        <v>12880.919999999998</v>
      </c>
      <c r="H455" s="1445">
        <f>SUMIFS('Inst. by Framework &amp; Suppliers'!I$2:I$5720,'Inst. by Framework &amp; Suppliers'!$C$2:$C$5720,'Institution by Supplier Totals'!$A$2:$A$5067,'Inst. by Framework &amp; Suppliers'!$A$2:$A$5720,'Institution by Supplier Totals'!$B455)</f>
        <v>7638.49</v>
      </c>
      <c r="I455" s="24">
        <f>SUMIFS('Inst. by Framework &amp; Suppliers'!$J$2:$J$5720,'Inst. by Framework &amp; Suppliers'!$C$2:$C$5720,'Institution by Supplier Totals'!$A$2:$A$5067,'Inst. by Framework &amp; Suppliers'!$A$2:$A$5720,'Institution by Supplier Totals'!$B455)</f>
        <v>0</v>
      </c>
      <c r="J455" s="93">
        <f>SUMIFS('Inst. by Framework &amp; Suppliers'!$K$2:$K$5720,'Inst. by Framework &amp; Suppliers'!$C$2:$C$5720,'Institution by Supplier Totals'!$A$2:$A$5067,'Inst. by Framework &amp; Suppliers'!$A$2:$A$5720,'Institution by Supplier Totals'!$B455)</f>
        <v>41.58</v>
      </c>
    </row>
    <row r="456" spans="1:10" x14ac:dyDescent="0.2">
      <c r="A456" s="26" t="s">
        <v>21</v>
      </c>
      <c r="B456" s="27" t="s">
        <v>135</v>
      </c>
      <c r="C456" s="506">
        <f>SUMIFS('Inst. by Framework &amp; Suppliers'!$D$2:$D$5720,'Inst. by Framework &amp; Suppliers'!$C$2:$C$5720,$A456,'Inst. by Framework &amp; Suppliers'!$A$2:$A$5720,$B456)</f>
        <v>127.94000000000001</v>
      </c>
      <c r="D456" s="507">
        <f>SUMIFS('Inst. by Framework &amp; Suppliers'!$E$2:$E$5720,'Inst. by Framework &amp; Suppliers'!$C$2:$C$5720,$A456,'Inst. by Framework &amp; Suppliers'!$A$2:$A$5720,$B456)</f>
        <v>212.48</v>
      </c>
      <c r="E456" s="507">
        <f>SUMIFS('Inst. by Framework &amp; Suppliers'!F$2:F$5720,'Inst. by Framework &amp; Suppliers'!$C$2:$C$5720,'Institution by Supplier Totals'!$A$2:$A$5067,'Inst. by Framework &amp; Suppliers'!$A$2:$A$5720,'Institution by Supplier Totals'!$B456)</f>
        <v>775.1</v>
      </c>
      <c r="F456" s="882">
        <f>SUMIFS('Inst. by Framework &amp; Suppliers'!G$2:G$5720,'Inst. by Framework &amp; Suppliers'!$C$2:$C$5720,'Institution by Supplier Totals'!$A$2:$A$5067,'Inst. by Framework &amp; Suppliers'!$A$2:$A$5720,'Institution by Supplier Totals'!$B456)</f>
        <v>1950.33</v>
      </c>
      <c r="G456" s="1444">
        <f>SUMIFS('Inst. by Framework &amp; Suppliers'!H$2:H$5720,'Inst. by Framework &amp; Suppliers'!$C$2:$C$5720,'Institution by Supplier Totals'!$A$2:$A$5067,'Inst. by Framework &amp; Suppliers'!$A$2:$A$5720,'Institution by Supplier Totals'!$B456)</f>
        <v>116.13</v>
      </c>
      <c r="H456" s="1445">
        <f>SUMIFS('Inst. by Framework &amp; Suppliers'!I$2:I$5720,'Inst. by Framework &amp; Suppliers'!$C$2:$C$5720,'Institution by Supplier Totals'!$A$2:$A$5067,'Inst. by Framework &amp; Suppliers'!$A$2:$A$5720,'Institution by Supplier Totals'!$B456)</f>
        <v>479.06</v>
      </c>
      <c r="I456" s="24">
        <f>SUMIFS('Inst. by Framework &amp; Suppliers'!$J$2:$J$5720,'Inst. by Framework &amp; Suppliers'!$C$2:$C$5720,'Institution by Supplier Totals'!$A$2:$A$5067,'Inst. by Framework &amp; Suppliers'!$A$2:$A$5720,'Institution by Supplier Totals'!$B456)</f>
        <v>0</v>
      </c>
      <c r="J456" s="93">
        <f>SUMIFS('Inst. by Framework &amp; Suppliers'!$K$2:$K$5720,'Inst. by Framework &amp; Suppliers'!$C$2:$C$5720,'Institution by Supplier Totals'!$A$2:$A$5067,'Inst. by Framework &amp; Suppliers'!$A$2:$A$5720,'Institution by Supplier Totals'!$B456)</f>
        <v>929.99</v>
      </c>
    </row>
    <row r="457" spans="1:10" x14ac:dyDescent="0.2">
      <c r="A457" s="26" t="s">
        <v>21</v>
      </c>
      <c r="B457" s="27" t="s">
        <v>175</v>
      </c>
      <c r="C457" s="506">
        <f>SUMIFS('Inst. by Framework &amp; Suppliers'!$D$2:$D$5720,'Inst. by Framework &amp; Suppliers'!$C$2:$C$5720,$A457,'Inst. by Framework &amp; Suppliers'!$A$2:$A$5720,$B457)</f>
        <v>1768.8700000000001</v>
      </c>
      <c r="D457" s="507">
        <f>SUMIFS('Inst. by Framework &amp; Suppliers'!$E$2:$E$5720,'Inst. by Framework &amp; Suppliers'!$C$2:$C$5720,$A457,'Inst. by Framework &amp; Suppliers'!$A$2:$A$5720,$B457)</f>
        <v>874.66000000000008</v>
      </c>
      <c r="E457" s="507">
        <f>SUMIFS('Inst. by Framework &amp; Suppliers'!F$2:F$5720,'Inst. by Framework &amp; Suppliers'!$C$2:$C$5720,'Institution by Supplier Totals'!$A$2:$A$5067,'Inst. by Framework &amp; Suppliers'!$A$2:$A$5720,'Institution by Supplier Totals'!$B457)</f>
        <v>130.46</v>
      </c>
      <c r="F457" s="882">
        <f>SUMIFS('Inst. by Framework &amp; Suppliers'!G$2:G$5720,'Inst. by Framework &amp; Suppliers'!$C$2:$C$5720,'Institution by Supplier Totals'!$A$2:$A$5067,'Inst. by Framework &amp; Suppliers'!$A$2:$A$5720,'Institution by Supplier Totals'!$B457)</f>
        <v>1396.11</v>
      </c>
      <c r="G457" s="1444">
        <f>SUMIFS('Inst. by Framework &amp; Suppliers'!H$2:H$5720,'Inst. by Framework &amp; Suppliers'!$C$2:$C$5720,'Institution by Supplier Totals'!$A$2:$A$5067,'Inst. by Framework &amp; Suppliers'!$A$2:$A$5720,'Institution by Supplier Totals'!$B457)</f>
        <v>526.24</v>
      </c>
      <c r="H457" s="1445">
        <f>SUMIFS('Inst. by Framework &amp; Suppliers'!I$2:I$5720,'Inst. by Framework &amp; Suppliers'!$C$2:$C$5720,'Institution by Supplier Totals'!$A$2:$A$5067,'Inst. by Framework &amp; Suppliers'!$A$2:$A$5720,'Institution by Supplier Totals'!$B457)</f>
        <v>0</v>
      </c>
      <c r="I457" s="24">
        <f>SUMIFS('Inst. by Framework &amp; Suppliers'!$J$2:$J$5720,'Inst. by Framework &amp; Suppliers'!$C$2:$C$5720,'Institution by Supplier Totals'!$A$2:$A$5067,'Inst. by Framework &amp; Suppliers'!$A$2:$A$5720,'Institution by Supplier Totals'!$B457)</f>
        <v>0</v>
      </c>
      <c r="J457" s="93">
        <f>SUMIFS('Inst. by Framework &amp; Suppliers'!$K$2:$K$5720,'Inst. by Framework &amp; Suppliers'!$C$2:$C$5720,'Institution by Supplier Totals'!$A$2:$A$5067,'Inst. by Framework &amp; Suppliers'!$A$2:$A$5720,'Institution by Supplier Totals'!$B457)</f>
        <v>0</v>
      </c>
    </row>
    <row r="458" spans="1:10" x14ac:dyDescent="0.2">
      <c r="A458" s="26" t="s">
        <v>21</v>
      </c>
      <c r="B458" s="27" t="s">
        <v>182</v>
      </c>
      <c r="C458" s="506">
        <f>SUMIFS('Inst. by Framework &amp; Suppliers'!$D$2:$D$5720,'Inst. by Framework &amp; Suppliers'!$C$2:$C$5720,$A458,'Inst. by Framework &amp; Suppliers'!$A$2:$A$5720,$B458)</f>
        <v>11770.13</v>
      </c>
      <c r="D458" s="507">
        <f>SUMIFS('Inst. by Framework &amp; Suppliers'!$E$2:$E$5720,'Inst. by Framework &amp; Suppliers'!$C$2:$C$5720,$A458,'Inst. by Framework &amp; Suppliers'!$A$2:$A$5720,$B458)</f>
        <v>8523.6699999999983</v>
      </c>
      <c r="E458" s="507">
        <f>SUMIFS('Inst. by Framework &amp; Suppliers'!F$2:F$5720,'Inst. by Framework &amp; Suppliers'!$C$2:$C$5720,'Institution by Supplier Totals'!$A$2:$A$5067,'Inst. by Framework &amp; Suppliers'!$A$2:$A$5720,'Institution by Supplier Totals'!$B458)</f>
        <v>3818.89</v>
      </c>
      <c r="F458" s="882">
        <f>SUMIFS('Inst. by Framework &amp; Suppliers'!G$2:G$5720,'Inst. by Framework &amp; Suppliers'!$C$2:$C$5720,'Institution by Supplier Totals'!$A$2:$A$5067,'Inst. by Framework &amp; Suppliers'!$A$2:$A$5720,'Institution by Supplier Totals'!$B458)</f>
        <v>1861.95</v>
      </c>
      <c r="G458" s="1444">
        <f>SUMIFS('Inst. by Framework &amp; Suppliers'!H$2:H$5720,'Inst. by Framework &amp; Suppliers'!$C$2:$C$5720,'Institution by Supplier Totals'!$A$2:$A$5067,'Inst. by Framework &amp; Suppliers'!$A$2:$A$5720,'Institution by Supplier Totals'!$B458)</f>
        <v>608.24</v>
      </c>
      <c r="H458" s="1445">
        <f>SUMIFS('Inst. by Framework &amp; Suppliers'!I$2:I$5720,'Inst. by Framework &amp; Suppliers'!$C$2:$C$5720,'Institution by Supplier Totals'!$A$2:$A$5067,'Inst. by Framework &amp; Suppliers'!$A$2:$A$5720,'Institution by Supplier Totals'!$B458)</f>
        <v>0</v>
      </c>
      <c r="I458" s="24">
        <f>SUMIFS('Inst. by Framework &amp; Suppliers'!$J$2:$J$5720,'Inst. by Framework &amp; Suppliers'!$C$2:$C$5720,'Institution by Supplier Totals'!$A$2:$A$5067,'Inst. by Framework &amp; Suppliers'!$A$2:$A$5720,'Institution by Supplier Totals'!$B458)</f>
        <v>0</v>
      </c>
      <c r="J458" s="93">
        <f>SUMIFS('Inst. by Framework &amp; Suppliers'!$K$2:$K$5720,'Inst. by Framework &amp; Suppliers'!$C$2:$C$5720,'Institution by Supplier Totals'!$A$2:$A$5067,'Inst. by Framework &amp; Suppliers'!$A$2:$A$5720,'Institution by Supplier Totals'!$B458)</f>
        <v>0</v>
      </c>
    </row>
    <row r="459" spans="1:10" x14ac:dyDescent="0.2">
      <c r="A459" s="26" t="s">
        <v>21</v>
      </c>
      <c r="B459" s="27" t="s">
        <v>136</v>
      </c>
      <c r="C459" s="506">
        <f>SUMIFS('Inst. by Framework &amp; Suppliers'!$D$2:$D$5720,'Inst. by Framework &amp; Suppliers'!$C$2:$C$5720,$A459,'Inst. by Framework &amp; Suppliers'!$A$2:$A$5720,$B459)</f>
        <v>5297.6</v>
      </c>
      <c r="D459" s="507">
        <f>SUMIFS('Inst. by Framework &amp; Suppliers'!$E$2:$E$5720,'Inst. by Framework &amp; Suppliers'!$C$2:$C$5720,$A459,'Inst. by Framework &amp; Suppliers'!$A$2:$A$5720,$B459)</f>
        <v>5562.4699999999993</v>
      </c>
      <c r="E459" s="507">
        <f>SUMIFS('Inst. by Framework &amp; Suppliers'!F$2:F$5720,'Inst. by Framework &amp; Suppliers'!$C$2:$C$5720,'Institution by Supplier Totals'!$A$2:$A$5067,'Inst. by Framework &amp; Suppliers'!$A$2:$A$5720,'Institution by Supplier Totals'!$B459)</f>
        <v>0</v>
      </c>
      <c r="F459" s="882">
        <f>SUMIFS('Inst. by Framework &amp; Suppliers'!G$2:G$5720,'Inst. by Framework &amp; Suppliers'!$C$2:$C$5720,'Institution by Supplier Totals'!$A$2:$A$5067,'Inst. by Framework &amp; Suppliers'!$A$2:$A$5720,'Institution by Supplier Totals'!$B459)</f>
        <v>441.66</v>
      </c>
      <c r="G459" s="1444">
        <f>SUMIFS('Inst. by Framework &amp; Suppliers'!H$2:H$5720,'Inst. by Framework &amp; Suppliers'!$C$2:$C$5720,'Institution by Supplier Totals'!$A$2:$A$5067,'Inst. by Framework &amp; Suppliers'!$A$2:$A$5720,'Institution by Supplier Totals'!$B459)</f>
        <v>1266.6500000000001</v>
      </c>
      <c r="H459" s="1445">
        <f>SUMIFS('Inst. by Framework &amp; Suppliers'!I$2:I$5720,'Inst. by Framework &amp; Suppliers'!$C$2:$C$5720,'Institution by Supplier Totals'!$A$2:$A$5067,'Inst. by Framework &amp; Suppliers'!$A$2:$A$5720,'Institution by Supplier Totals'!$B459)</f>
        <v>0</v>
      </c>
      <c r="I459" s="24">
        <f>SUMIFS('Inst. by Framework &amp; Suppliers'!$J$2:$J$5720,'Inst. by Framework &amp; Suppliers'!$C$2:$C$5720,'Institution by Supplier Totals'!$A$2:$A$5067,'Inst. by Framework &amp; Suppliers'!$A$2:$A$5720,'Institution by Supplier Totals'!$B459)</f>
        <v>0</v>
      </c>
      <c r="J459" s="93">
        <f>SUMIFS('Inst. by Framework &amp; Suppliers'!$K$2:$K$5720,'Inst. by Framework &amp; Suppliers'!$C$2:$C$5720,'Institution by Supplier Totals'!$A$2:$A$5067,'Inst. by Framework &amp; Suppliers'!$A$2:$A$5720,'Institution by Supplier Totals'!$B459)</f>
        <v>0</v>
      </c>
    </row>
    <row r="460" spans="1:10" x14ac:dyDescent="0.2">
      <c r="A460" s="26" t="s">
        <v>21</v>
      </c>
      <c r="B460" s="27" t="s">
        <v>183</v>
      </c>
      <c r="C460" s="506">
        <f>SUMIFS('Inst. by Framework &amp; Suppliers'!$D$2:$D$5720,'Inst. by Framework &amp; Suppliers'!$C$2:$C$5720,$A460,'Inst. by Framework &amp; Suppliers'!$A$2:$A$5720,$B460)</f>
        <v>203.98000000000002</v>
      </c>
      <c r="D460" s="507">
        <f>SUMIFS('Inst. by Framework &amp; Suppliers'!$E$2:$E$5720,'Inst. by Framework &amp; Suppliers'!$C$2:$C$5720,$A460,'Inst. by Framework &amp; Suppliers'!$A$2:$A$5720,$B460)</f>
        <v>610.94000000000005</v>
      </c>
      <c r="E460" s="507">
        <f>SUMIFS('Inst. by Framework &amp; Suppliers'!F$2:F$5720,'Inst. by Framework &amp; Suppliers'!$C$2:$C$5720,'Institution by Supplier Totals'!$A$2:$A$5067,'Inst. by Framework &amp; Suppliers'!$A$2:$A$5720,'Institution by Supplier Totals'!$B460)</f>
        <v>687.68000000000006</v>
      </c>
      <c r="F460" s="882">
        <f>SUMIFS('Inst. by Framework &amp; Suppliers'!G$2:G$5720,'Inst. by Framework &amp; Suppliers'!$C$2:$C$5720,'Institution by Supplier Totals'!$A$2:$A$5067,'Inst. by Framework &amp; Suppliers'!$A$2:$A$5720,'Institution by Supplier Totals'!$B460)</f>
        <v>211.81</v>
      </c>
      <c r="G460" s="1444">
        <f>SUMIFS('Inst. by Framework &amp; Suppliers'!H$2:H$5720,'Inst. by Framework &amp; Suppliers'!$C$2:$C$5720,'Institution by Supplier Totals'!$A$2:$A$5067,'Inst. by Framework &amp; Suppliers'!$A$2:$A$5720,'Institution by Supplier Totals'!$B460)</f>
        <v>0</v>
      </c>
      <c r="H460" s="1445">
        <f>SUMIFS('Inst. by Framework &amp; Suppliers'!I$2:I$5720,'Inst. by Framework &amp; Suppliers'!$C$2:$C$5720,'Institution by Supplier Totals'!$A$2:$A$5067,'Inst. by Framework &amp; Suppliers'!$A$2:$A$5720,'Institution by Supplier Totals'!$B460)</f>
        <v>0</v>
      </c>
      <c r="I460" s="24">
        <f>SUMIFS('Inst. by Framework &amp; Suppliers'!$J$2:$J$5720,'Inst. by Framework &amp; Suppliers'!$C$2:$C$5720,'Institution by Supplier Totals'!$A$2:$A$5067,'Inst. by Framework &amp; Suppliers'!$A$2:$A$5720,'Institution by Supplier Totals'!$B460)</f>
        <v>0</v>
      </c>
      <c r="J460" s="93">
        <f>SUMIFS('Inst. by Framework &amp; Suppliers'!$K$2:$K$5720,'Inst. by Framework &amp; Suppliers'!$C$2:$C$5720,'Institution by Supplier Totals'!$A$2:$A$5067,'Inst. by Framework &amp; Suppliers'!$A$2:$A$5720,'Institution by Supplier Totals'!$B460)</f>
        <v>0</v>
      </c>
    </row>
    <row r="461" spans="1:10" x14ac:dyDescent="0.2">
      <c r="A461" s="26" t="s">
        <v>21</v>
      </c>
      <c r="B461" s="27" t="s">
        <v>184</v>
      </c>
      <c r="C461" s="506">
        <f>SUMIFS('Inst. by Framework &amp; Suppliers'!$D$2:$D$5720,'Inst. by Framework &amp; Suppliers'!$C$2:$C$5720,$A461,'Inst. by Framework &amp; Suppliers'!$A$2:$A$5720,$B461)</f>
        <v>1373.74</v>
      </c>
      <c r="D461" s="507">
        <f>SUMIFS('Inst. by Framework &amp; Suppliers'!$E$2:$E$5720,'Inst. by Framework &amp; Suppliers'!$C$2:$C$5720,$A461,'Inst. by Framework &amp; Suppliers'!$A$2:$A$5720,$B461)</f>
        <v>860.2299999999999</v>
      </c>
      <c r="E461" s="507">
        <f>SUMIFS('Inst. by Framework &amp; Suppliers'!F$2:F$5720,'Inst. by Framework &amp; Suppliers'!$C$2:$C$5720,'Institution by Supplier Totals'!$A$2:$A$5067,'Inst. by Framework &amp; Suppliers'!$A$2:$A$5720,'Institution by Supplier Totals'!$B461)</f>
        <v>522.52</v>
      </c>
      <c r="F461" s="882">
        <f>SUMIFS('Inst. by Framework &amp; Suppliers'!G$2:G$5720,'Inst. by Framework &amp; Suppliers'!$C$2:$C$5720,'Institution by Supplier Totals'!$A$2:$A$5067,'Inst. by Framework &amp; Suppliers'!$A$2:$A$5720,'Institution by Supplier Totals'!$B461)</f>
        <v>606.81999999999994</v>
      </c>
      <c r="G461" s="1444">
        <f>SUMIFS('Inst. by Framework &amp; Suppliers'!H$2:H$5720,'Inst. by Framework &amp; Suppliers'!$C$2:$C$5720,'Institution by Supplier Totals'!$A$2:$A$5067,'Inst. by Framework &amp; Suppliers'!$A$2:$A$5720,'Institution by Supplier Totals'!$B461)</f>
        <v>1534.9300000000005</v>
      </c>
      <c r="H461" s="1445">
        <f>SUMIFS('Inst. by Framework &amp; Suppliers'!I$2:I$5720,'Inst. by Framework &amp; Suppliers'!$C$2:$C$5720,'Institution by Supplier Totals'!$A$2:$A$5067,'Inst. by Framework &amp; Suppliers'!$A$2:$A$5720,'Institution by Supplier Totals'!$B461)</f>
        <v>0</v>
      </c>
      <c r="I461" s="24">
        <f>SUMIFS('Inst. by Framework &amp; Suppliers'!$J$2:$J$5720,'Inst. by Framework &amp; Suppliers'!$C$2:$C$5720,'Institution by Supplier Totals'!$A$2:$A$5067,'Inst. by Framework &amp; Suppliers'!$A$2:$A$5720,'Institution by Supplier Totals'!$B461)</f>
        <v>0</v>
      </c>
      <c r="J461" s="93">
        <f>SUMIFS('Inst. by Framework &amp; Suppliers'!$K$2:$K$5720,'Inst. by Framework &amp; Suppliers'!$C$2:$C$5720,'Institution by Supplier Totals'!$A$2:$A$5067,'Inst. by Framework &amp; Suppliers'!$A$2:$A$5720,'Institution by Supplier Totals'!$B461)</f>
        <v>0</v>
      </c>
    </row>
    <row r="462" spans="1:10" x14ac:dyDescent="0.2">
      <c r="A462" s="26" t="s">
        <v>21</v>
      </c>
      <c r="B462" s="27" t="s">
        <v>137</v>
      </c>
      <c r="C462" s="506">
        <f>SUMIFS('Inst. by Framework &amp; Suppliers'!$D$2:$D$5720,'Inst. by Framework &amp; Suppliers'!$C$2:$C$5720,$A462,'Inst. by Framework &amp; Suppliers'!$A$2:$A$5720,$B462)</f>
        <v>1943.6000000000006</v>
      </c>
      <c r="D462" s="507">
        <f>SUMIFS('Inst. by Framework &amp; Suppliers'!$E$2:$E$5720,'Inst. by Framework &amp; Suppliers'!$C$2:$C$5720,$A462,'Inst. by Framework &amp; Suppliers'!$A$2:$A$5720,$B462)</f>
        <v>3109.9500000000003</v>
      </c>
      <c r="E462" s="507">
        <f>SUMIFS('Inst. by Framework &amp; Suppliers'!F$2:F$5720,'Inst. by Framework &amp; Suppliers'!$C$2:$C$5720,'Institution by Supplier Totals'!$A$2:$A$5067,'Inst. by Framework &amp; Suppliers'!$A$2:$A$5720,'Institution by Supplier Totals'!$B462)</f>
        <v>2784.1499999999996</v>
      </c>
      <c r="F462" s="882">
        <f>SUMIFS('Inst. by Framework &amp; Suppliers'!G$2:G$5720,'Inst. by Framework &amp; Suppliers'!$C$2:$C$5720,'Institution by Supplier Totals'!$A$2:$A$5067,'Inst. by Framework &amp; Suppliers'!$A$2:$A$5720,'Institution by Supplier Totals'!$B462)</f>
        <v>1742.67</v>
      </c>
      <c r="G462" s="1444">
        <f>SUMIFS('Inst. by Framework &amp; Suppliers'!H$2:H$5720,'Inst. by Framework &amp; Suppliers'!$C$2:$C$5720,'Institution by Supplier Totals'!$A$2:$A$5067,'Inst. by Framework &amp; Suppliers'!$A$2:$A$5720,'Institution by Supplier Totals'!$B462)</f>
        <v>3831.12</v>
      </c>
      <c r="H462" s="1445">
        <f>SUMIFS('Inst. by Framework &amp; Suppliers'!I$2:I$5720,'Inst. by Framework &amp; Suppliers'!$C$2:$C$5720,'Institution by Supplier Totals'!$A$2:$A$5067,'Inst. by Framework &amp; Suppliers'!$A$2:$A$5720,'Institution by Supplier Totals'!$B462)</f>
        <v>0</v>
      </c>
      <c r="I462" s="24">
        <f>SUMIFS('Inst. by Framework &amp; Suppliers'!$J$2:$J$5720,'Inst. by Framework &amp; Suppliers'!$C$2:$C$5720,'Institution by Supplier Totals'!$A$2:$A$5067,'Inst. by Framework &amp; Suppliers'!$A$2:$A$5720,'Institution by Supplier Totals'!$B462)</f>
        <v>0</v>
      </c>
      <c r="J462" s="93">
        <f>SUMIFS('Inst. by Framework &amp; Suppliers'!$K$2:$K$5720,'Inst. by Framework &amp; Suppliers'!$C$2:$C$5720,'Institution by Supplier Totals'!$A$2:$A$5067,'Inst. by Framework &amp; Suppliers'!$A$2:$A$5720,'Institution by Supplier Totals'!$B462)</f>
        <v>0</v>
      </c>
    </row>
    <row r="463" spans="1:10" x14ac:dyDescent="0.2">
      <c r="A463" s="26" t="s">
        <v>21</v>
      </c>
      <c r="B463" s="27" t="s">
        <v>195</v>
      </c>
      <c r="C463" s="506">
        <f>SUMIFS('Inst. by Framework &amp; Suppliers'!$D$2:$D$5720,'Inst. by Framework &amp; Suppliers'!$C$2:$C$5720,$A463,'Inst. by Framework &amp; Suppliers'!$A$2:$A$5720,$B463)</f>
        <v>0</v>
      </c>
      <c r="D463" s="507">
        <f>SUMIFS('Inst. by Framework &amp; Suppliers'!$E$2:$E$5720,'Inst. by Framework &amp; Suppliers'!$C$2:$C$5720,$A463,'Inst. by Framework &amp; Suppliers'!$A$2:$A$5720,$B463)</f>
        <v>136.19999999999999</v>
      </c>
      <c r="E463" s="507">
        <f>SUMIFS('Inst. by Framework &amp; Suppliers'!F$2:F$5720,'Inst. by Framework &amp; Suppliers'!$C$2:$C$5720,'Institution by Supplier Totals'!$A$2:$A$5067,'Inst. by Framework &amp; Suppliers'!$A$2:$A$5720,'Institution by Supplier Totals'!$B463)</f>
        <v>0</v>
      </c>
      <c r="F463" s="882">
        <f>SUMIFS('Inst. by Framework &amp; Suppliers'!G$2:G$5720,'Inst. by Framework &amp; Suppliers'!$C$2:$C$5720,'Institution by Supplier Totals'!$A$2:$A$5067,'Inst. by Framework &amp; Suppliers'!$A$2:$A$5720,'Institution by Supplier Totals'!$B463)</f>
        <v>0</v>
      </c>
      <c r="G463" s="1444">
        <f>SUMIFS('Inst. by Framework &amp; Suppliers'!H$2:H$5720,'Inst. by Framework &amp; Suppliers'!$C$2:$C$5720,'Institution by Supplier Totals'!$A$2:$A$5067,'Inst. by Framework &amp; Suppliers'!$A$2:$A$5720,'Institution by Supplier Totals'!$B463)</f>
        <v>0</v>
      </c>
      <c r="H463" s="1445">
        <f>SUMIFS('Inst. by Framework &amp; Suppliers'!I$2:I$5720,'Inst. by Framework &amp; Suppliers'!$C$2:$C$5720,'Institution by Supplier Totals'!$A$2:$A$5067,'Inst. by Framework &amp; Suppliers'!$A$2:$A$5720,'Institution by Supplier Totals'!$B463)</f>
        <v>0</v>
      </c>
      <c r="I463" s="24">
        <f>SUMIFS('Inst. by Framework &amp; Suppliers'!$J$2:$J$5720,'Inst. by Framework &amp; Suppliers'!$C$2:$C$5720,'Institution by Supplier Totals'!$A$2:$A$5067,'Inst. by Framework &amp; Suppliers'!$A$2:$A$5720,'Institution by Supplier Totals'!$B463)</f>
        <v>0</v>
      </c>
      <c r="J463" s="93">
        <f>SUMIFS('Inst. by Framework &amp; Suppliers'!$K$2:$K$5720,'Inst. by Framework &amp; Suppliers'!$C$2:$C$5720,'Institution by Supplier Totals'!$A$2:$A$5067,'Inst. by Framework &amp; Suppliers'!$A$2:$A$5720,'Institution by Supplier Totals'!$B463)</f>
        <v>0</v>
      </c>
    </row>
    <row r="464" spans="1:10" x14ac:dyDescent="0.2">
      <c r="A464" s="26" t="s">
        <v>21</v>
      </c>
      <c r="B464" s="27" t="s">
        <v>138</v>
      </c>
      <c r="C464" s="506">
        <f>SUMIFS('Inst. by Framework &amp; Suppliers'!$D$2:$D$5720,'Inst. by Framework &amp; Suppliers'!$C$2:$C$5720,$A464,'Inst. by Framework &amp; Suppliers'!$A$2:$A$5720,$B464)</f>
        <v>110.76000000000002</v>
      </c>
      <c r="D464" s="507">
        <f>SUMIFS('Inst. by Framework &amp; Suppliers'!$E$2:$E$5720,'Inst. by Framework &amp; Suppliers'!$C$2:$C$5720,$A464,'Inst. by Framework &amp; Suppliers'!$A$2:$A$5720,$B464)</f>
        <v>1534.76</v>
      </c>
      <c r="E464" s="507">
        <f>SUMIFS('Inst. by Framework &amp; Suppliers'!F$2:F$5720,'Inst. by Framework &amp; Suppliers'!$C$2:$C$5720,'Institution by Supplier Totals'!$A$2:$A$5067,'Inst. by Framework &amp; Suppliers'!$A$2:$A$5720,'Institution by Supplier Totals'!$B464)</f>
        <v>22.47</v>
      </c>
      <c r="F464" s="882">
        <f>SUMIFS('Inst. by Framework &amp; Suppliers'!G$2:G$5720,'Inst. by Framework &amp; Suppliers'!$C$2:$C$5720,'Institution by Supplier Totals'!$A$2:$A$5067,'Inst. by Framework &amp; Suppliers'!$A$2:$A$5720,'Institution by Supplier Totals'!$B464)</f>
        <v>164.05</v>
      </c>
      <c r="G464" s="1444">
        <f>SUMIFS('Inst. by Framework &amp; Suppliers'!H$2:H$5720,'Inst. by Framework &amp; Suppliers'!$C$2:$C$5720,'Institution by Supplier Totals'!$A$2:$A$5067,'Inst. by Framework &amp; Suppliers'!$A$2:$A$5720,'Institution by Supplier Totals'!$B464)</f>
        <v>9.14</v>
      </c>
      <c r="H464" s="1445">
        <f>SUMIFS('Inst. by Framework &amp; Suppliers'!I$2:I$5720,'Inst. by Framework &amp; Suppliers'!$C$2:$C$5720,'Institution by Supplier Totals'!$A$2:$A$5067,'Inst. by Framework &amp; Suppliers'!$A$2:$A$5720,'Institution by Supplier Totals'!$B464)</f>
        <v>0</v>
      </c>
      <c r="I464" s="24">
        <f>SUMIFS('Inst. by Framework &amp; Suppliers'!$J$2:$J$5720,'Inst. by Framework &amp; Suppliers'!$C$2:$C$5720,'Institution by Supplier Totals'!$A$2:$A$5067,'Inst. by Framework &amp; Suppliers'!$A$2:$A$5720,'Institution by Supplier Totals'!$B464)</f>
        <v>0</v>
      </c>
      <c r="J464" s="93">
        <f>SUMIFS('Inst. by Framework &amp; Suppliers'!$K$2:$K$5720,'Inst. by Framework &amp; Suppliers'!$C$2:$C$5720,'Institution by Supplier Totals'!$A$2:$A$5067,'Inst. by Framework &amp; Suppliers'!$A$2:$A$5720,'Institution by Supplier Totals'!$B464)</f>
        <v>0</v>
      </c>
    </row>
    <row r="465" spans="1:10" x14ac:dyDescent="0.2">
      <c r="A465" s="26" t="s">
        <v>21</v>
      </c>
      <c r="B465" s="27" t="s">
        <v>139</v>
      </c>
      <c r="C465" s="506">
        <f>SUMIFS('Inst. by Framework &amp; Suppliers'!$D$2:$D$5720,'Inst. by Framework &amp; Suppliers'!$C$2:$C$5720,$A465,'Inst. by Framework &amp; Suppliers'!$A$2:$A$5720,$B465)</f>
        <v>17086.53</v>
      </c>
      <c r="D465" s="507">
        <f>SUMIFS('Inst. by Framework &amp; Suppliers'!$E$2:$E$5720,'Inst. by Framework &amp; Suppliers'!$C$2:$C$5720,$A465,'Inst. by Framework &amp; Suppliers'!$A$2:$A$5720,$B465)</f>
        <v>13409.250000000002</v>
      </c>
      <c r="E465" s="507">
        <f>SUMIFS('Inst. by Framework &amp; Suppliers'!F$2:F$5720,'Inst. by Framework &amp; Suppliers'!$C$2:$C$5720,'Institution by Supplier Totals'!$A$2:$A$5067,'Inst. by Framework &amp; Suppliers'!$A$2:$A$5720,'Institution by Supplier Totals'!$B465)</f>
        <v>9791.3700000000008</v>
      </c>
      <c r="F465" s="882">
        <f>SUMIFS('Inst. by Framework &amp; Suppliers'!G$2:G$5720,'Inst. by Framework &amp; Suppliers'!$C$2:$C$5720,'Institution by Supplier Totals'!$A$2:$A$5067,'Inst. by Framework &amp; Suppliers'!$A$2:$A$5720,'Institution by Supplier Totals'!$B465)</f>
        <v>7489.35</v>
      </c>
      <c r="G465" s="1444">
        <f>SUMIFS('Inst. by Framework &amp; Suppliers'!H$2:H$5720,'Inst. by Framework &amp; Suppliers'!$C$2:$C$5720,'Institution by Supplier Totals'!$A$2:$A$5067,'Inst. by Framework &amp; Suppliers'!$A$2:$A$5720,'Institution by Supplier Totals'!$B465)</f>
        <v>1675.0899999999997</v>
      </c>
      <c r="H465" s="1445">
        <f>SUMIFS('Inst. by Framework &amp; Suppliers'!I$2:I$5720,'Inst. by Framework &amp; Suppliers'!$C$2:$C$5720,'Institution by Supplier Totals'!$A$2:$A$5067,'Inst. by Framework &amp; Suppliers'!$A$2:$A$5720,'Institution by Supplier Totals'!$B465)</f>
        <v>10552.05</v>
      </c>
      <c r="I465" s="24">
        <f>SUMIFS('Inst. by Framework &amp; Suppliers'!$J$2:$J$5720,'Inst. by Framework &amp; Suppliers'!$C$2:$C$5720,'Institution by Supplier Totals'!$A$2:$A$5067,'Inst. by Framework &amp; Suppliers'!$A$2:$A$5720,'Institution by Supplier Totals'!$B465)</f>
        <v>0</v>
      </c>
      <c r="J465" s="93">
        <f>SUMIFS('Inst. by Framework &amp; Suppliers'!$K$2:$K$5720,'Inst. by Framework &amp; Suppliers'!$C$2:$C$5720,'Institution by Supplier Totals'!$A$2:$A$5067,'Inst. by Framework &amp; Suppliers'!$A$2:$A$5720,'Institution by Supplier Totals'!$B465)</f>
        <v>107.23999999999998</v>
      </c>
    </row>
    <row r="466" spans="1:10" x14ac:dyDescent="0.2">
      <c r="A466" s="26" t="s">
        <v>21</v>
      </c>
      <c r="B466" s="27" t="s">
        <v>196</v>
      </c>
      <c r="C466" s="506">
        <f>SUMIFS('Inst. by Framework &amp; Suppliers'!$D$2:$D$5720,'Inst. by Framework &amp; Suppliers'!$C$2:$C$5720,$A466,'Inst. by Framework &amp; Suppliers'!$A$2:$A$5720,$B466)</f>
        <v>0</v>
      </c>
      <c r="D466" s="507">
        <f>SUMIFS('Inst. by Framework &amp; Suppliers'!$E$2:$E$5720,'Inst. by Framework &amp; Suppliers'!$C$2:$C$5720,$A466,'Inst. by Framework &amp; Suppliers'!$A$2:$A$5720,$B466)</f>
        <v>0</v>
      </c>
      <c r="E466" s="507">
        <f>SUMIFS('Inst. by Framework &amp; Suppliers'!F$2:F$5720,'Inst. by Framework &amp; Suppliers'!$C$2:$C$5720,'Institution by Supplier Totals'!$A$2:$A$5067,'Inst. by Framework &amp; Suppliers'!$A$2:$A$5720,'Institution by Supplier Totals'!$B466)</f>
        <v>44.84</v>
      </c>
      <c r="F466" s="882">
        <f>SUMIFS('Inst. by Framework &amp; Suppliers'!G$2:G$5720,'Inst. by Framework &amp; Suppliers'!$C$2:$C$5720,'Institution by Supplier Totals'!$A$2:$A$5067,'Inst. by Framework &amp; Suppliers'!$A$2:$A$5720,'Institution by Supplier Totals'!$B466)</f>
        <v>0</v>
      </c>
      <c r="G466" s="1444">
        <f>SUMIFS('Inst. by Framework &amp; Suppliers'!H$2:H$5720,'Inst. by Framework &amp; Suppliers'!$C$2:$C$5720,'Institution by Supplier Totals'!$A$2:$A$5067,'Inst. by Framework &amp; Suppliers'!$A$2:$A$5720,'Institution by Supplier Totals'!$B466)</f>
        <v>0</v>
      </c>
      <c r="H466" s="1445">
        <f>SUMIFS('Inst. by Framework &amp; Suppliers'!I$2:I$5720,'Inst. by Framework &amp; Suppliers'!$C$2:$C$5720,'Institution by Supplier Totals'!$A$2:$A$5067,'Inst. by Framework &amp; Suppliers'!$A$2:$A$5720,'Institution by Supplier Totals'!$B466)</f>
        <v>0</v>
      </c>
      <c r="I466" s="24">
        <f>SUMIFS('Inst. by Framework &amp; Suppliers'!$J$2:$J$5720,'Inst. by Framework &amp; Suppliers'!$C$2:$C$5720,'Institution by Supplier Totals'!$A$2:$A$5067,'Inst. by Framework &amp; Suppliers'!$A$2:$A$5720,'Institution by Supplier Totals'!$B466)</f>
        <v>0</v>
      </c>
      <c r="J466" s="93">
        <f>SUMIFS('Inst. by Framework &amp; Suppliers'!$K$2:$K$5720,'Inst. by Framework &amp; Suppliers'!$C$2:$C$5720,'Institution by Supplier Totals'!$A$2:$A$5067,'Inst. by Framework &amp; Suppliers'!$A$2:$A$5720,'Institution by Supplier Totals'!$B466)</f>
        <v>0</v>
      </c>
    </row>
    <row r="467" spans="1:10" x14ac:dyDescent="0.2">
      <c r="A467" s="26" t="s">
        <v>21</v>
      </c>
      <c r="B467" s="27" t="s">
        <v>156</v>
      </c>
      <c r="C467" s="506">
        <f>SUMIFS('Inst. by Framework &amp; Suppliers'!$D$2:$D$5720,'Inst. by Framework &amp; Suppliers'!$C$2:$C$5720,$A467,'Inst. by Framework &amp; Suppliers'!$A$2:$A$5720,$B467)</f>
        <v>36405.479999999989</v>
      </c>
      <c r="D467" s="507">
        <f>SUMIFS('Inst. by Framework &amp; Suppliers'!$E$2:$E$5720,'Inst. by Framework &amp; Suppliers'!$C$2:$C$5720,$A467,'Inst. by Framework &amp; Suppliers'!$A$2:$A$5720,$B467)</f>
        <v>68310.799999999988</v>
      </c>
      <c r="E467" s="507">
        <f>SUMIFS('Inst. by Framework &amp; Suppliers'!F$2:F$5720,'Inst. by Framework &amp; Suppliers'!$C$2:$C$5720,'Institution by Supplier Totals'!$A$2:$A$5067,'Inst. by Framework &amp; Suppliers'!$A$2:$A$5720,'Institution by Supplier Totals'!$B467)</f>
        <v>36477.74</v>
      </c>
      <c r="F467" s="882">
        <f>SUMIFS('Inst. by Framework &amp; Suppliers'!G$2:G$5720,'Inst. by Framework &amp; Suppliers'!$C$2:$C$5720,'Institution by Supplier Totals'!$A$2:$A$5067,'Inst. by Framework &amp; Suppliers'!$A$2:$A$5720,'Institution by Supplier Totals'!$B467)</f>
        <v>16104.21</v>
      </c>
      <c r="G467" s="1444">
        <f>SUMIFS('Inst. by Framework &amp; Suppliers'!H$2:H$5720,'Inst. by Framework &amp; Suppliers'!$C$2:$C$5720,'Institution by Supplier Totals'!$A$2:$A$5067,'Inst. by Framework &amp; Suppliers'!$A$2:$A$5720,'Institution by Supplier Totals'!$B467)</f>
        <v>12024.779999999999</v>
      </c>
      <c r="H467" s="1445">
        <f>SUMIFS('Inst. by Framework &amp; Suppliers'!I$2:I$5720,'Inst. by Framework &amp; Suppliers'!$C$2:$C$5720,'Institution by Supplier Totals'!$A$2:$A$5067,'Inst. by Framework &amp; Suppliers'!$A$2:$A$5720,'Institution by Supplier Totals'!$B467)</f>
        <v>6727.47</v>
      </c>
      <c r="I467" s="24">
        <f>SUMIFS('Inst. by Framework &amp; Suppliers'!$J$2:$J$5720,'Inst. by Framework &amp; Suppliers'!$C$2:$C$5720,'Institution by Supplier Totals'!$A$2:$A$5067,'Inst. by Framework &amp; Suppliers'!$A$2:$A$5720,'Institution by Supplier Totals'!$B467)</f>
        <v>0</v>
      </c>
      <c r="J467" s="93">
        <f>SUMIFS('Inst. by Framework &amp; Suppliers'!$K$2:$K$5720,'Inst. by Framework &amp; Suppliers'!$C$2:$C$5720,'Institution by Supplier Totals'!$A$2:$A$5067,'Inst. by Framework &amp; Suppliers'!$A$2:$A$5720,'Institution by Supplier Totals'!$B467)</f>
        <v>241.28</v>
      </c>
    </row>
    <row r="468" spans="1:10" x14ac:dyDescent="0.2">
      <c r="A468" s="26" t="s">
        <v>21</v>
      </c>
      <c r="B468" s="27" t="s">
        <v>153</v>
      </c>
      <c r="C468" s="506">
        <f>SUMIFS('Inst. by Framework &amp; Suppliers'!$D$2:$D$5720,'Inst. by Framework &amp; Suppliers'!$C$2:$C$5720,$A468,'Inst. by Framework &amp; Suppliers'!$A$2:$A$5720,$B468)</f>
        <v>38010.36</v>
      </c>
      <c r="D468" s="507">
        <f>SUMIFS('Inst. by Framework &amp; Suppliers'!$E$2:$E$5720,'Inst. by Framework &amp; Suppliers'!$C$2:$C$5720,$A468,'Inst. by Framework &amp; Suppliers'!$A$2:$A$5720,$B468)</f>
        <v>90698.399999999965</v>
      </c>
      <c r="E468" s="507">
        <f>SUMIFS('Inst. by Framework &amp; Suppliers'!F$2:F$5720,'Inst. by Framework &amp; Suppliers'!$C$2:$C$5720,'Institution by Supplier Totals'!$A$2:$A$5067,'Inst. by Framework &amp; Suppliers'!$A$2:$A$5720,'Institution by Supplier Totals'!$B468)</f>
        <v>51260.89</v>
      </c>
      <c r="F468" s="882">
        <f>SUMIFS('Inst. by Framework &amp; Suppliers'!G$2:G$5720,'Inst. by Framework &amp; Suppliers'!$C$2:$C$5720,'Institution by Supplier Totals'!$A$2:$A$5067,'Inst. by Framework &amp; Suppliers'!$A$2:$A$5720,'Institution by Supplier Totals'!$B468)</f>
        <v>47305.090000000004</v>
      </c>
      <c r="G468" s="1444">
        <f>SUMIFS('Inst. by Framework &amp; Suppliers'!H$2:H$5720,'Inst. by Framework &amp; Suppliers'!$C$2:$C$5720,'Institution by Supplier Totals'!$A$2:$A$5067,'Inst. by Framework &amp; Suppliers'!$A$2:$A$5720,'Institution by Supplier Totals'!$B468)</f>
        <v>41168.160000000003</v>
      </c>
      <c r="H468" s="1445">
        <f>SUMIFS('Inst. by Framework &amp; Suppliers'!I$2:I$5720,'Inst. by Framework &amp; Suppliers'!$C$2:$C$5720,'Institution by Supplier Totals'!$A$2:$A$5067,'Inst. by Framework &amp; Suppliers'!$A$2:$A$5720,'Institution by Supplier Totals'!$B468)</f>
        <v>45287.859999999986</v>
      </c>
      <c r="I468" s="24">
        <f>SUMIFS('Inst. by Framework &amp; Suppliers'!$J$2:$J$5720,'Inst. by Framework &amp; Suppliers'!$C$2:$C$5720,'Institution by Supplier Totals'!$A$2:$A$5067,'Inst. by Framework &amp; Suppliers'!$A$2:$A$5720,'Institution by Supplier Totals'!$B468)</f>
        <v>0</v>
      </c>
      <c r="J468" s="93">
        <f>SUMIFS('Inst. by Framework &amp; Suppliers'!$K$2:$K$5720,'Inst. by Framework &amp; Suppliers'!$C$2:$C$5720,'Institution by Supplier Totals'!$A$2:$A$5067,'Inst. by Framework &amp; Suppliers'!$A$2:$A$5720,'Institution by Supplier Totals'!$B468)</f>
        <v>15294.84</v>
      </c>
    </row>
    <row r="469" spans="1:10" x14ac:dyDescent="0.2">
      <c r="A469" s="289" t="s">
        <v>21</v>
      </c>
      <c r="B469" s="318" t="s">
        <v>141</v>
      </c>
      <c r="C469" s="506">
        <f>SUMIFS('Inst. by Framework &amp; Suppliers'!$D$2:$D$5720,'Inst. by Framework &amp; Suppliers'!$C$2:$C$5720,$A469,'Inst. by Framework &amp; Suppliers'!$A$2:$A$5720,$B469)</f>
        <v>21938.099999999991</v>
      </c>
      <c r="D469" s="507">
        <f>SUMIFS('Inst. by Framework &amp; Suppliers'!$E$2:$E$5720,'Inst. by Framework &amp; Suppliers'!$C$2:$C$5720,$A469,'Inst. by Framework &amp; Suppliers'!$A$2:$A$5720,$B469)</f>
        <v>49908.760000000009</v>
      </c>
      <c r="E469" s="507">
        <f>SUMIFS('Inst. by Framework &amp; Suppliers'!F$2:F$5720,'Inst. by Framework &amp; Suppliers'!$C$2:$C$5720,'Institution by Supplier Totals'!$A$2:$A$5067,'Inst. by Framework &amp; Suppliers'!$A$2:$A$5720,'Institution by Supplier Totals'!$B469)</f>
        <v>36749.57</v>
      </c>
      <c r="F469" s="882">
        <f>SUMIFS('Inst. by Framework &amp; Suppliers'!G$2:G$5720,'Inst. by Framework &amp; Suppliers'!$C$2:$C$5720,'Institution by Supplier Totals'!$A$2:$A$5067,'Inst. by Framework &amp; Suppliers'!$A$2:$A$5720,'Institution by Supplier Totals'!$B469)</f>
        <v>23020.79</v>
      </c>
      <c r="G469" s="1444">
        <f>SUMIFS('Inst. by Framework &amp; Suppliers'!H$2:H$5720,'Inst. by Framework &amp; Suppliers'!$C$2:$C$5720,'Institution by Supplier Totals'!$A$2:$A$5067,'Inst. by Framework &amp; Suppliers'!$A$2:$A$5720,'Institution by Supplier Totals'!$B469)</f>
        <v>13493.960000000001</v>
      </c>
      <c r="H469" s="1445">
        <f>SUMIFS('Inst. by Framework &amp; Suppliers'!I$2:I$5720,'Inst. by Framework &amp; Suppliers'!$C$2:$C$5720,'Institution by Supplier Totals'!$A$2:$A$5067,'Inst. by Framework &amp; Suppliers'!$A$2:$A$5720,'Institution by Supplier Totals'!$B469)</f>
        <v>35282.17</v>
      </c>
      <c r="I469" s="24">
        <f>SUMIFS('Inst. by Framework &amp; Suppliers'!$J$2:$J$5720,'Inst. by Framework &amp; Suppliers'!$C$2:$C$5720,'Institution by Supplier Totals'!$A$2:$A$5067,'Inst. by Framework &amp; Suppliers'!$A$2:$A$5720,'Institution by Supplier Totals'!$B469)</f>
        <v>0</v>
      </c>
      <c r="J469" s="93">
        <f>SUMIFS('Inst. by Framework &amp; Suppliers'!$K$2:$K$5720,'Inst. by Framework &amp; Suppliers'!$C$2:$C$5720,'Institution by Supplier Totals'!$A$2:$A$5067,'Inst. by Framework &amp; Suppliers'!$A$2:$A$5720,'Institution by Supplier Totals'!$B469)</f>
        <v>2375.25</v>
      </c>
    </row>
    <row r="470" spans="1:10" x14ac:dyDescent="0.2">
      <c r="A470" s="26" t="s">
        <v>21</v>
      </c>
      <c r="B470" s="221" t="s">
        <v>142</v>
      </c>
      <c r="C470" s="506">
        <f>SUMIFS('Inst. by Framework &amp; Suppliers'!$D$2:$D$5720,'Inst. by Framework &amp; Suppliers'!$C$2:$C$5720,$A470,'Inst. by Framework &amp; Suppliers'!$A$2:$A$5720,$B470)</f>
        <v>17738.68</v>
      </c>
      <c r="D470" s="507">
        <f>SUMIFS('Inst. by Framework &amp; Suppliers'!$E$2:$E$5720,'Inst. by Framework &amp; Suppliers'!$C$2:$C$5720,$A470,'Inst. by Framework &amp; Suppliers'!$A$2:$A$5720,$B470)</f>
        <v>8812.0400000000009</v>
      </c>
      <c r="E470" s="507">
        <f>SUMIFS('Inst. by Framework &amp; Suppliers'!F$2:F$5720,'Inst. by Framework &amp; Suppliers'!$C$2:$C$5720,'Institution by Supplier Totals'!$A$2:$A$5067,'Inst. by Framework &amp; Suppliers'!$A$2:$A$5720,'Institution by Supplier Totals'!$B470)</f>
        <v>32146.14</v>
      </c>
      <c r="F470" s="882">
        <f>SUMIFS('Inst. by Framework &amp; Suppliers'!G$2:G$5720,'Inst. by Framework &amp; Suppliers'!$C$2:$C$5720,'Institution by Supplier Totals'!$A$2:$A$5067,'Inst. by Framework &amp; Suppliers'!$A$2:$A$5720,'Institution by Supplier Totals'!$B470)</f>
        <v>36242.730000000003</v>
      </c>
      <c r="G470" s="1444">
        <f>SUMIFS('Inst. by Framework &amp; Suppliers'!H$2:H$5720,'Inst. by Framework &amp; Suppliers'!$C$2:$C$5720,'Institution by Supplier Totals'!$A$2:$A$5067,'Inst. by Framework &amp; Suppliers'!$A$2:$A$5720,'Institution by Supplier Totals'!$B470)</f>
        <v>23361.05</v>
      </c>
      <c r="H470" s="1445">
        <f>SUMIFS('Inst. by Framework &amp; Suppliers'!I$2:I$5720,'Inst. by Framework &amp; Suppliers'!$C$2:$C$5720,'Institution by Supplier Totals'!$A$2:$A$5067,'Inst. by Framework &amp; Suppliers'!$A$2:$A$5720,'Institution by Supplier Totals'!$B470)</f>
        <v>19885.150000000001</v>
      </c>
      <c r="I470" s="24">
        <f>SUMIFS('Inst. by Framework &amp; Suppliers'!$J$2:$J$5720,'Inst. by Framework &amp; Suppliers'!$C$2:$C$5720,'Institution by Supplier Totals'!$A$2:$A$5067,'Inst. by Framework &amp; Suppliers'!$A$2:$A$5720,'Institution by Supplier Totals'!$B470)</f>
        <v>0</v>
      </c>
      <c r="J470" s="93">
        <f>SUMIFS('Inst. by Framework &amp; Suppliers'!$K$2:$K$5720,'Inst. by Framework &amp; Suppliers'!$C$2:$C$5720,'Institution by Supplier Totals'!$A$2:$A$5067,'Inst. by Framework &amp; Suppliers'!$A$2:$A$5720,'Institution by Supplier Totals'!$B470)</f>
        <v>2233.9399999999996</v>
      </c>
    </row>
    <row r="471" spans="1:10" x14ac:dyDescent="0.2">
      <c r="A471" s="26" t="s">
        <v>21</v>
      </c>
      <c r="B471" s="27" t="s">
        <v>143</v>
      </c>
      <c r="C471" s="506">
        <f>SUMIFS('Inst. by Framework &amp; Suppliers'!$D$2:$D$5720,'Inst. by Framework &amp; Suppliers'!$C$2:$C$5720,$A471,'Inst. by Framework &amp; Suppliers'!$A$2:$A$5720,$B471)</f>
        <v>14027.390000000001</v>
      </c>
      <c r="D471" s="507">
        <f>SUMIFS('Inst. by Framework &amp; Suppliers'!$E$2:$E$5720,'Inst. by Framework &amp; Suppliers'!$C$2:$C$5720,$A471,'Inst. by Framework &amp; Suppliers'!$A$2:$A$5720,$B471)</f>
        <v>24132.820000000003</v>
      </c>
      <c r="E471" s="507">
        <f>SUMIFS('Inst. by Framework &amp; Suppliers'!F$2:F$5720,'Inst. by Framework &amp; Suppliers'!$C$2:$C$5720,'Institution by Supplier Totals'!$A$2:$A$5067,'Inst. by Framework &amp; Suppliers'!$A$2:$A$5720,'Institution by Supplier Totals'!$B471)</f>
        <v>9698.39</v>
      </c>
      <c r="F471" s="882">
        <f>SUMIFS('Inst. by Framework &amp; Suppliers'!G$2:G$5720,'Inst. by Framework &amp; Suppliers'!$C$2:$C$5720,'Institution by Supplier Totals'!$A$2:$A$5067,'Inst. by Framework &amp; Suppliers'!$A$2:$A$5720,'Institution by Supplier Totals'!$B471)</f>
        <v>18504.800000000003</v>
      </c>
      <c r="G471" s="1444">
        <f>SUMIFS('Inst. by Framework &amp; Suppliers'!H$2:H$5720,'Inst. by Framework &amp; Suppliers'!$C$2:$C$5720,'Institution by Supplier Totals'!$A$2:$A$5067,'Inst. by Framework &amp; Suppliers'!$A$2:$A$5720,'Institution by Supplier Totals'!$B471)</f>
        <v>8306.35</v>
      </c>
      <c r="H471" s="1445">
        <f>SUMIFS('Inst. by Framework &amp; Suppliers'!I$2:I$5720,'Inst. by Framework &amp; Suppliers'!$C$2:$C$5720,'Institution by Supplier Totals'!$A$2:$A$5067,'Inst. by Framework &amp; Suppliers'!$A$2:$A$5720,'Institution by Supplier Totals'!$B471)</f>
        <v>5203.3599999999997</v>
      </c>
      <c r="I471" s="24">
        <f>SUMIFS('Inst. by Framework &amp; Suppliers'!$J$2:$J$5720,'Inst. by Framework &amp; Suppliers'!$C$2:$C$5720,'Institution by Supplier Totals'!$A$2:$A$5067,'Inst. by Framework &amp; Suppliers'!$A$2:$A$5720,'Institution by Supplier Totals'!$B471)</f>
        <v>0</v>
      </c>
      <c r="J471" s="93">
        <f>SUMIFS('Inst. by Framework &amp; Suppliers'!$K$2:$K$5720,'Inst. by Framework &amp; Suppliers'!$C$2:$C$5720,'Institution by Supplier Totals'!$A$2:$A$5067,'Inst. by Framework &amp; Suppliers'!$A$2:$A$5720,'Institution by Supplier Totals'!$B471)</f>
        <v>6353.92</v>
      </c>
    </row>
    <row r="472" spans="1:10" x14ac:dyDescent="0.2">
      <c r="A472" s="26" t="s">
        <v>21</v>
      </c>
      <c r="B472" s="27" t="s">
        <v>144</v>
      </c>
      <c r="C472" s="506">
        <f>SUMIFS('Inst. by Framework &amp; Suppliers'!$D$2:$D$5720,'Inst. by Framework &amp; Suppliers'!$C$2:$C$5720,$A472,'Inst. by Framework &amp; Suppliers'!$A$2:$A$5720,$B472)</f>
        <v>5768.5700000000015</v>
      </c>
      <c r="D472" s="507">
        <f>SUMIFS('Inst. by Framework &amp; Suppliers'!$E$2:$E$5720,'Inst. by Framework &amp; Suppliers'!$C$2:$C$5720,$A472,'Inst. by Framework &amp; Suppliers'!$A$2:$A$5720,$B472)</f>
        <v>15065.079999999996</v>
      </c>
      <c r="E472" s="507">
        <f>SUMIFS('Inst. by Framework &amp; Suppliers'!F$2:F$5720,'Inst. by Framework &amp; Suppliers'!$C$2:$C$5720,'Institution by Supplier Totals'!$A$2:$A$5067,'Inst. by Framework &amp; Suppliers'!$A$2:$A$5720,'Institution by Supplier Totals'!$B472)</f>
        <v>6999.2199999999993</v>
      </c>
      <c r="F472" s="882">
        <f>SUMIFS('Inst. by Framework &amp; Suppliers'!G$2:G$5720,'Inst. by Framework &amp; Suppliers'!$C$2:$C$5720,'Institution by Supplier Totals'!$A$2:$A$5067,'Inst. by Framework &amp; Suppliers'!$A$2:$A$5720,'Institution by Supplier Totals'!$B472)</f>
        <v>16251.939999999999</v>
      </c>
      <c r="G472" s="1444">
        <f>SUMIFS('Inst. by Framework &amp; Suppliers'!H$2:H$5720,'Inst. by Framework &amp; Suppliers'!$C$2:$C$5720,'Institution by Supplier Totals'!$A$2:$A$5067,'Inst. by Framework &amp; Suppliers'!$A$2:$A$5720,'Institution by Supplier Totals'!$B472)</f>
        <v>51294.969999999994</v>
      </c>
      <c r="H472" s="1445">
        <f>SUMIFS('Inst. by Framework &amp; Suppliers'!I$2:I$5720,'Inst. by Framework &amp; Suppliers'!$C$2:$C$5720,'Institution by Supplier Totals'!$A$2:$A$5067,'Inst. by Framework &amp; Suppliers'!$A$2:$A$5720,'Institution by Supplier Totals'!$B472)</f>
        <v>30361.17</v>
      </c>
      <c r="I472" s="24">
        <f>SUMIFS('Inst. by Framework &amp; Suppliers'!$J$2:$J$5720,'Inst. by Framework &amp; Suppliers'!$C$2:$C$5720,'Institution by Supplier Totals'!$A$2:$A$5067,'Inst. by Framework &amp; Suppliers'!$A$2:$A$5720,'Institution by Supplier Totals'!$B472)</f>
        <v>0</v>
      </c>
      <c r="J472" s="93">
        <f>SUMIFS('Inst. by Framework &amp; Suppliers'!$K$2:$K$5720,'Inst. by Framework &amp; Suppliers'!$C$2:$C$5720,'Institution by Supplier Totals'!$A$2:$A$5067,'Inst. by Framework &amp; Suppliers'!$A$2:$A$5720,'Institution by Supplier Totals'!$B472)</f>
        <v>8940.32</v>
      </c>
    </row>
    <row r="473" spans="1:10" x14ac:dyDescent="0.2">
      <c r="A473" s="26" t="s">
        <v>21</v>
      </c>
      <c r="B473" s="27" t="s">
        <v>170</v>
      </c>
      <c r="C473" s="506">
        <f>SUMIFS('Inst. by Framework &amp; Suppliers'!$D$2:$D$5720,'Inst. by Framework &amp; Suppliers'!$C$2:$C$5720,$A473,'Inst. by Framework &amp; Suppliers'!$A$2:$A$5720,$B473)</f>
        <v>22704.87</v>
      </c>
      <c r="D473" s="507">
        <f>SUMIFS('Inst. by Framework &amp; Suppliers'!$E$2:$E$5720,'Inst. by Framework &amp; Suppliers'!$C$2:$C$5720,$A473,'Inst. by Framework &amp; Suppliers'!$A$2:$A$5720,$B473)</f>
        <v>15675.61</v>
      </c>
      <c r="E473" s="507">
        <f>SUMIFS('Inst. by Framework &amp; Suppliers'!F$2:F$5720,'Inst. by Framework &amp; Suppliers'!$C$2:$C$5720,'Institution by Supplier Totals'!$A$2:$A$5067,'Inst. by Framework &amp; Suppliers'!$A$2:$A$5720,'Institution by Supplier Totals'!$B473)</f>
        <v>35810.85</v>
      </c>
      <c r="F473" s="882">
        <f>SUMIFS('Inst. by Framework &amp; Suppliers'!G$2:G$5720,'Inst. by Framework &amp; Suppliers'!$C$2:$C$5720,'Institution by Supplier Totals'!$A$2:$A$5067,'Inst. by Framework &amp; Suppliers'!$A$2:$A$5720,'Institution by Supplier Totals'!$B473)</f>
        <v>54720.1</v>
      </c>
      <c r="G473" s="1444">
        <f>SUMIFS('Inst. by Framework &amp; Suppliers'!H$2:H$5720,'Inst. by Framework &amp; Suppliers'!$C$2:$C$5720,'Institution by Supplier Totals'!$A$2:$A$5067,'Inst. by Framework &amp; Suppliers'!$A$2:$A$5720,'Institution by Supplier Totals'!$B473)</f>
        <v>73581.820000000007</v>
      </c>
      <c r="H473" s="1445">
        <f>SUMIFS('Inst. by Framework &amp; Suppliers'!I$2:I$5720,'Inst. by Framework &amp; Suppliers'!$C$2:$C$5720,'Institution by Supplier Totals'!$A$2:$A$5067,'Inst. by Framework &amp; Suppliers'!$A$2:$A$5720,'Institution by Supplier Totals'!$B473)</f>
        <v>55454.6</v>
      </c>
      <c r="I473" s="24">
        <f>SUMIFS('Inst. by Framework &amp; Suppliers'!$J$2:$J$5720,'Inst. by Framework &amp; Suppliers'!$C$2:$C$5720,'Institution by Supplier Totals'!$A$2:$A$5067,'Inst. by Framework &amp; Suppliers'!$A$2:$A$5720,'Institution by Supplier Totals'!$B473)</f>
        <v>0</v>
      </c>
      <c r="J473" s="93">
        <f>SUMIFS('Inst. by Framework &amp; Suppliers'!$K$2:$K$5720,'Inst. by Framework &amp; Suppliers'!$C$2:$C$5720,'Institution by Supplier Totals'!$A$2:$A$5067,'Inst. by Framework &amp; Suppliers'!$A$2:$A$5720,'Institution by Supplier Totals'!$B473)</f>
        <v>4238.38</v>
      </c>
    </row>
    <row r="474" spans="1:10" x14ac:dyDescent="0.2">
      <c r="A474" s="26" t="s">
        <v>21</v>
      </c>
      <c r="B474" s="27" t="s">
        <v>146</v>
      </c>
      <c r="C474" s="506">
        <f>SUMIFS('Inst. by Framework &amp; Suppliers'!$D$2:$D$5720,'Inst. by Framework &amp; Suppliers'!$C$2:$C$5720,$A474,'Inst. by Framework &amp; Suppliers'!$A$2:$A$5720,$B474)</f>
        <v>0</v>
      </c>
      <c r="D474" s="507">
        <f>SUMIFS('Inst. by Framework &amp; Suppliers'!$E$2:$E$5720,'Inst. by Framework &amp; Suppliers'!$C$2:$C$5720,$A474,'Inst. by Framework &amp; Suppliers'!$A$2:$A$5720,$B474)</f>
        <v>0</v>
      </c>
      <c r="E474" s="507">
        <f>SUMIFS('Inst. by Framework &amp; Suppliers'!F$2:F$5720,'Inst. by Framework &amp; Suppliers'!$C$2:$C$5720,'Institution by Supplier Totals'!$A$2:$A$5067,'Inst. by Framework &amp; Suppliers'!$A$2:$A$5720,'Institution by Supplier Totals'!$B474)</f>
        <v>0</v>
      </c>
      <c r="F474" s="882">
        <f>SUMIFS('Inst. by Framework &amp; Suppliers'!G$2:G$5720,'Inst. by Framework &amp; Suppliers'!$C$2:$C$5720,'Institution by Supplier Totals'!$A$2:$A$5067,'Inst. by Framework &amp; Suppliers'!$A$2:$A$5720,'Institution by Supplier Totals'!$B474)</f>
        <v>550.20000000000005</v>
      </c>
      <c r="G474" s="1444">
        <f>SUMIFS('Inst. by Framework &amp; Suppliers'!H$2:H$5720,'Inst. by Framework &amp; Suppliers'!$C$2:$C$5720,'Institution by Supplier Totals'!$A$2:$A$5067,'Inst. by Framework &amp; Suppliers'!$A$2:$A$5720,'Institution by Supplier Totals'!$B474)</f>
        <v>2899.1</v>
      </c>
      <c r="H474" s="1445">
        <f>SUMIFS('Inst. by Framework &amp; Suppliers'!I$2:I$5720,'Inst. by Framework &amp; Suppliers'!$C$2:$C$5720,'Institution by Supplier Totals'!$A$2:$A$5067,'Inst. by Framework &amp; Suppliers'!$A$2:$A$5720,'Institution by Supplier Totals'!$B474)</f>
        <v>8989.39</v>
      </c>
      <c r="I474" s="24">
        <f>SUMIFS('Inst. by Framework &amp; Suppliers'!$J$2:$J$5720,'Inst. by Framework &amp; Suppliers'!$C$2:$C$5720,'Institution by Supplier Totals'!$A$2:$A$5067,'Inst. by Framework &amp; Suppliers'!$A$2:$A$5720,'Institution by Supplier Totals'!$B474)</f>
        <v>0</v>
      </c>
      <c r="J474" s="93">
        <f>SUMIFS('Inst. by Framework &amp; Suppliers'!$K$2:$K$5720,'Inst. by Framework &amp; Suppliers'!$C$2:$C$5720,'Institution by Supplier Totals'!$A$2:$A$5067,'Inst. by Framework &amp; Suppliers'!$A$2:$A$5720,'Institution by Supplier Totals'!$B474)</f>
        <v>917.51</v>
      </c>
    </row>
    <row r="475" spans="1:10" x14ac:dyDescent="0.2">
      <c r="A475" s="26" t="s">
        <v>21</v>
      </c>
      <c r="B475" s="27" t="s">
        <v>147</v>
      </c>
      <c r="C475" s="506">
        <f>SUMIFS('Inst. by Framework &amp; Suppliers'!$D$2:$D$5720,'Inst. by Framework &amp; Suppliers'!$C$2:$C$5720,$A475,'Inst. by Framework &amp; Suppliers'!$A$2:$A$5720,$B475)</f>
        <v>7912.12</v>
      </c>
      <c r="D475" s="507">
        <f>SUMIFS('Inst. by Framework &amp; Suppliers'!$E$2:$E$5720,'Inst. by Framework &amp; Suppliers'!$C$2:$C$5720,$A475,'Inst. by Framework &amp; Suppliers'!$A$2:$A$5720,$B475)</f>
        <v>12308.939999999999</v>
      </c>
      <c r="E475" s="507">
        <f>SUMIFS('Inst. by Framework &amp; Suppliers'!F$2:F$5720,'Inst. by Framework &amp; Suppliers'!$C$2:$C$5720,'Institution by Supplier Totals'!$A$2:$A$5067,'Inst. by Framework &amp; Suppliers'!$A$2:$A$5720,'Institution by Supplier Totals'!$B475)</f>
        <v>3239.6200000000003</v>
      </c>
      <c r="F475" s="882">
        <f>SUMIFS('Inst. by Framework &amp; Suppliers'!G$2:G$5720,'Inst. by Framework &amp; Suppliers'!$C$2:$C$5720,'Institution by Supplier Totals'!$A$2:$A$5067,'Inst. by Framework &amp; Suppliers'!$A$2:$A$5720,'Institution by Supplier Totals'!$B475)</f>
        <v>2442.5300000000002</v>
      </c>
      <c r="G475" s="1444">
        <f>SUMIFS('Inst. by Framework &amp; Suppliers'!H$2:H$5720,'Inst. by Framework &amp; Suppliers'!$C$2:$C$5720,'Institution by Supplier Totals'!$A$2:$A$5067,'Inst. by Framework &amp; Suppliers'!$A$2:$A$5720,'Institution by Supplier Totals'!$B475)</f>
        <v>19657.559999999998</v>
      </c>
      <c r="H475" s="1445">
        <f>SUMIFS('Inst. by Framework &amp; Suppliers'!I$2:I$5720,'Inst. by Framework &amp; Suppliers'!$C$2:$C$5720,'Institution by Supplier Totals'!$A$2:$A$5067,'Inst. by Framework &amp; Suppliers'!$A$2:$A$5720,'Institution by Supplier Totals'!$B475)</f>
        <v>28499.68</v>
      </c>
      <c r="I475" s="24">
        <f>SUMIFS('Inst. by Framework &amp; Suppliers'!$J$2:$J$5720,'Inst. by Framework &amp; Suppliers'!$C$2:$C$5720,'Institution by Supplier Totals'!$A$2:$A$5067,'Inst. by Framework &amp; Suppliers'!$A$2:$A$5720,'Institution by Supplier Totals'!$B475)</f>
        <v>0</v>
      </c>
      <c r="J475" s="93">
        <f>SUMIFS('Inst. by Framework &amp; Suppliers'!$K$2:$K$5720,'Inst. by Framework &amp; Suppliers'!$C$2:$C$5720,'Institution by Supplier Totals'!$A$2:$A$5067,'Inst. by Framework &amp; Suppliers'!$A$2:$A$5720,'Institution by Supplier Totals'!$B475)</f>
        <v>3655.9700000000003</v>
      </c>
    </row>
    <row r="476" spans="1:10" x14ac:dyDescent="0.2">
      <c r="A476" s="26" t="s">
        <v>21</v>
      </c>
      <c r="B476" s="27" t="s">
        <v>185</v>
      </c>
      <c r="C476" s="506">
        <f>SUMIFS('Inst. by Framework &amp; Suppliers'!$D$2:$D$5720,'Inst. by Framework &amp; Suppliers'!$C$2:$C$5720,$A476,'Inst. by Framework &amp; Suppliers'!$A$2:$A$5720,$B476)</f>
        <v>7613.3</v>
      </c>
      <c r="D476" s="507">
        <f>SUMIFS('Inst. by Framework &amp; Suppliers'!$E$2:$E$5720,'Inst. by Framework &amp; Suppliers'!$C$2:$C$5720,$A476,'Inst. by Framework &amp; Suppliers'!$A$2:$A$5720,$B476)</f>
        <v>10302.850000000002</v>
      </c>
      <c r="E476" s="507">
        <f>SUMIFS('Inst. by Framework &amp; Suppliers'!F$2:F$5720,'Inst. by Framework &amp; Suppliers'!$C$2:$C$5720,'Institution by Supplier Totals'!$A$2:$A$5067,'Inst. by Framework &amp; Suppliers'!$A$2:$A$5720,'Institution by Supplier Totals'!$B476)</f>
        <v>10788.559999999998</v>
      </c>
      <c r="F476" s="882">
        <f>SUMIFS('Inst. by Framework &amp; Suppliers'!G$2:G$5720,'Inst. by Framework &amp; Suppliers'!$C$2:$C$5720,'Institution by Supplier Totals'!$A$2:$A$5067,'Inst. by Framework &amp; Suppliers'!$A$2:$A$5720,'Institution by Supplier Totals'!$B476)</f>
        <v>115331.91</v>
      </c>
      <c r="G476" s="1444">
        <f>SUMIFS('Inst. by Framework &amp; Suppliers'!H$2:H$5720,'Inst. by Framework &amp; Suppliers'!$C$2:$C$5720,'Institution by Supplier Totals'!$A$2:$A$5067,'Inst. by Framework &amp; Suppliers'!$A$2:$A$5720,'Institution by Supplier Totals'!$B476)</f>
        <v>15305.46</v>
      </c>
      <c r="H476" s="1445">
        <f>SUMIFS('Inst. by Framework &amp; Suppliers'!I$2:I$5720,'Inst. by Framework &amp; Suppliers'!$C$2:$C$5720,'Institution by Supplier Totals'!$A$2:$A$5067,'Inst. by Framework &amp; Suppliers'!$A$2:$A$5720,'Institution by Supplier Totals'!$B476)</f>
        <v>0</v>
      </c>
      <c r="I476" s="24">
        <f>SUMIFS('Inst. by Framework &amp; Suppliers'!$J$2:$J$5720,'Inst. by Framework &amp; Suppliers'!$C$2:$C$5720,'Institution by Supplier Totals'!$A$2:$A$5067,'Inst. by Framework &amp; Suppliers'!$A$2:$A$5720,'Institution by Supplier Totals'!$B476)</f>
        <v>0</v>
      </c>
      <c r="J476" s="93">
        <f>SUMIFS('Inst. by Framework &amp; Suppliers'!$K$2:$K$5720,'Inst. by Framework &amp; Suppliers'!$C$2:$C$5720,'Institution by Supplier Totals'!$A$2:$A$5067,'Inst. by Framework &amp; Suppliers'!$A$2:$A$5720,'Institution by Supplier Totals'!$B476)</f>
        <v>0</v>
      </c>
    </row>
    <row r="477" spans="1:10" x14ac:dyDescent="0.2">
      <c r="A477" s="26" t="s">
        <v>21</v>
      </c>
      <c r="B477" s="27" t="s">
        <v>163</v>
      </c>
      <c r="C477" s="506">
        <f>SUMIFS('Inst. by Framework &amp; Suppliers'!$D$2:$D$5720,'Inst. by Framework &amp; Suppliers'!$C$2:$C$5720,$A477,'Inst. by Framework &amp; Suppliers'!$A$2:$A$5720,$B477)</f>
        <v>1501.99</v>
      </c>
      <c r="D477" s="507">
        <f>SUMIFS('Inst. by Framework &amp; Suppliers'!$E$2:$E$5720,'Inst. by Framework &amp; Suppliers'!$C$2:$C$5720,$A477,'Inst. by Framework &amp; Suppliers'!$A$2:$A$5720,$B477)</f>
        <v>9800.119999999999</v>
      </c>
      <c r="E477" s="507">
        <f>SUMIFS('Inst. by Framework &amp; Suppliers'!F$2:F$5720,'Inst. by Framework &amp; Suppliers'!$C$2:$C$5720,'Institution by Supplier Totals'!$A$2:$A$5067,'Inst. by Framework &amp; Suppliers'!$A$2:$A$5720,'Institution by Supplier Totals'!$B477)</f>
        <v>0</v>
      </c>
      <c r="F477" s="882">
        <f>SUMIFS('Inst. by Framework &amp; Suppliers'!G$2:G$5720,'Inst. by Framework &amp; Suppliers'!$C$2:$C$5720,'Institution by Supplier Totals'!$A$2:$A$5067,'Inst. by Framework &amp; Suppliers'!$A$2:$A$5720,'Institution by Supplier Totals'!$B477)</f>
        <v>90.26</v>
      </c>
      <c r="G477" s="1444">
        <f>SUMIFS('Inst. by Framework &amp; Suppliers'!H$2:H$5720,'Inst. by Framework &amp; Suppliers'!$C$2:$C$5720,'Institution by Supplier Totals'!$A$2:$A$5067,'Inst. by Framework &amp; Suppliers'!$A$2:$A$5720,'Institution by Supplier Totals'!$B477)</f>
        <v>562.24</v>
      </c>
      <c r="H477" s="1445">
        <f>SUMIFS('Inst. by Framework &amp; Suppliers'!I$2:I$5720,'Inst. by Framework &amp; Suppliers'!$C$2:$C$5720,'Institution by Supplier Totals'!$A$2:$A$5067,'Inst. by Framework &amp; Suppliers'!$A$2:$A$5720,'Institution by Supplier Totals'!$B477)</f>
        <v>0</v>
      </c>
      <c r="I477" s="24">
        <f>SUMIFS('Inst. by Framework &amp; Suppliers'!$J$2:$J$5720,'Inst. by Framework &amp; Suppliers'!$C$2:$C$5720,'Institution by Supplier Totals'!$A$2:$A$5067,'Inst. by Framework &amp; Suppliers'!$A$2:$A$5720,'Institution by Supplier Totals'!$B477)</f>
        <v>0</v>
      </c>
      <c r="J477" s="93">
        <f>SUMIFS('Inst. by Framework &amp; Suppliers'!$K$2:$K$5720,'Inst. by Framework &amp; Suppliers'!$C$2:$C$5720,'Institution by Supplier Totals'!$A$2:$A$5067,'Inst. by Framework &amp; Suppliers'!$A$2:$A$5720,'Institution by Supplier Totals'!$B477)</f>
        <v>0</v>
      </c>
    </row>
    <row r="478" spans="1:10" x14ac:dyDescent="0.2">
      <c r="A478" s="26" t="s">
        <v>21</v>
      </c>
      <c r="B478" s="27" t="s">
        <v>186</v>
      </c>
      <c r="C478" s="506">
        <f>SUMIFS('Inst. by Framework &amp; Suppliers'!$D$2:$D$5720,'Inst. by Framework &amp; Suppliers'!$C$2:$C$5720,$A478,'Inst. by Framework &amp; Suppliers'!$A$2:$A$5720,$B478)</f>
        <v>1764.16</v>
      </c>
      <c r="D478" s="507">
        <f>SUMIFS('Inst. by Framework &amp; Suppliers'!$E$2:$E$5720,'Inst. by Framework &amp; Suppliers'!$C$2:$C$5720,$A478,'Inst. by Framework &amp; Suppliers'!$A$2:$A$5720,$B478)</f>
        <v>1309.94</v>
      </c>
      <c r="E478" s="507">
        <f>SUMIFS('Inst. by Framework &amp; Suppliers'!F$2:F$5720,'Inst. by Framework &amp; Suppliers'!$C$2:$C$5720,'Institution by Supplier Totals'!$A$2:$A$5067,'Inst. by Framework &amp; Suppliers'!$A$2:$A$5720,'Institution by Supplier Totals'!$B478)</f>
        <v>10943.96</v>
      </c>
      <c r="F478" s="882">
        <f>SUMIFS('Inst. by Framework &amp; Suppliers'!G$2:G$5720,'Inst. by Framework &amp; Suppliers'!$C$2:$C$5720,'Institution by Supplier Totals'!$A$2:$A$5067,'Inst. by Framework &amp; Suppliers'!$A$2:$A$5720,'Institution by Supplier Totals'!$B478)</f>
        <v>4032.25</v>
      </c>
      <c r="G478" s="1444">
        <f>SUMIFS('Inst. by Framework &amp; Suppliers'!H$2:H$5720,'Inst. by Framework &amp; Suppliers'!$C$2:$C$5720,'Institution by Supplier Totals'!$A$2:$A$5067,'Inst. by Framework &amp; Suppliers'!$A$2:$A$5720,'Institution by Supplier Totals'!$B478)</f>
        <v>9632.130000000001</v>
      </c>
      <c r="H478" s="1445">
        <f>SUMIFS('Inst. by Framework &amp; Suppliers'!I$2:I$5720,'Inst. by Framework &amp; Suppliers'!$C$2:$C$5720,'Institution by Supplier Totals'!$A$2:$A$5067,'Inst. by Framework &amp; Suppliers'!$A$2:$A$5720,'Institution by Supplier Totals'!$B478)</f>
        <v>5523.25</v>
      </c>
      <c r="I478" s="24">
        <f>SUMIFS('Inst. by Framework &amp; Suppliers'!$J$2:$J$5720,'Inst. by Framework &amp; Suppliers'!$C$2:$C$5720,'Institution by Supplier Totals'!$A$2:$A$5067,'Inst. by Framework &amp; Suppliers'!$A$2:$A$5720,'Institution by Supplier Totals'!$B478)</f>
        <v>0</v>
      </c>
      <c r="J478" s="93">
        <f>SUMIFS('Inst. by Framework &amp; Suppliers'!$K$2:$K$5720,'Inst. by Framework &amp; Suppliers'!$C$2:$C$5720,'Institution by Supplier Totals'!$A$2:$A$5067,'Inst. by Framework &amp; Suppliers'!$A$2:$A$5720,'Institution by Supplier Totals'!$B478)</f>
        <v>6475.9899999999989</v>
      </c>
    </row>
    <row r="479" spans="1:10" x14ac:dyDescent="0.2">
      <c r="A479" s="26" t="s">
        <v>116</v>
      </c>
      <c r="B479" s="27" t="s">
        <v>146</v>
      </c>
      <c r="C479" s="506">
        <f>SUMIFS('Inst. by Framework &amp; Suppliers'!$D$2:$D$5720,'Inst. by Framework &amp; Suppliers'!$C$2:$C$5720,$A479,'Inst. by Framework &amp; Suppliers'!$A$2:$A$5720,$B479)</f>
        <v>0</v>
      </c>
      <c r="D479" s="507">
        <f>SUMIFS('Inst. by Framework &amp; Suppliers'!$E$2:$E$5720,'Inst. by Framework &amp; Suppliers'!$C$2:$C$5720,$A479,'Inst. by Framework &amp; Suppliers'!$A$2:$A$5720,$B479)</f>
        <v>450.54999999999995</v>
      </c>
      <c r="E479" s="507">
        <f>SUMIFS('Inst. by Framework &amp; Suppliers'!F$2:F$5720,'Inst. by Framework &amp; Suppliers'!$C$2:$C$5720,'Institution by Supplier Totals'!$A$2:$A$5067,'Inst. by Framework &amp; Suppliers'!$A$2:$A$5720,'Institution by Supplier Totals'!$B479)</f>
        <v>14424.4</v>
      </c>
      <c r="F479" s="882">
        <f>SUMIFS('Inst. by Framework &amp; Suppliers'!G$2:G$5720,'Inst. by Framework &amp; Suppliers'!$C$2:$C$5720,'Institution by Supplier Totals'!$A$2:$A$5067,'Inst. by Framework &amp; Suppliers'!$A$2:$A$5720,'Institution by Supplier Totals'!$B479)</f>
        <v>16152</v>
      </c>
      <c r="G479" s="1444">
        <f>SUMIFS('Inst. by Framework &amp; Suppliers'!H$2:H$5720,'Inst. by Framework &amp; Suppliers'!$C$2:$C$5720,'Institution by Supplier Totals'!$A$2:$A$5067,'Inst. by Framework &amp; Suppliers'!$A$2:$A$5720,'Institution by Supplier Totals'!$B479)</f>
        <v>33274</v>
      </c>
      <c r="H479" s="1445">
        <f>SUMIFS('Inst. by Framework &amp; Suppliers'!I$2:I$5720,'Inst. by Framework &amp; Suppliers'!$C$2:$C$5720,'Institution by Supplier Totals'!$A$2:$A$5067,'Inst. by Framework &amp; Suppliers'!$A$2:$A$5720,'Institution by Supplier Totals'!$B479)</f>
        <v>39820.18</v>
      </c>
      <c r="I479" s="24">
        <f>SUMIFS('Inst. by Framework &amp; Suppliers'!$J$2:$J$5720,'Inst. by Framework &amp; Suppliers'!$C$2:$C$5720,'Institution by Supplier Totals'!$A$2:$A$5067,'Inst. by Framework &amp; Suppliers'!$A$2:$A$5720,'Institution by Supplier Totals'!$B479)</f>
        <v>4858.88</v>
      </c>
      <c r="J479" s="93">
        <f>SUMIFS('Inst. by Framework &amp; Suppliers'!$K$2:$K$5720,'Inst. by Framework &amp; Suppliers'!$C$2:$C$5720,'Institution by Supplier Totals'!$A$2:$A$5067,'Inst. by Framework &amp; Suppliers'!$A$2:$A$5720,'Institution by Supplier Totals'!$B479)</f>
        <v>11017.28</v>
      </c>
    </row>
    <row r="480" spans="1:10" x14ac:dyDescent="0.2">
      <c r="A480" s="26" t="s">
        <v>101</v>
      </c>
      <c r="B480" s="27" t="s">
        <v>141</v>
      </c>
      <c r="C480" s="506">
        <f>SUMIFS('Inst. by Framework &amp; Suppliers'!$D$2:$D$5720,'Inst. by Framework &amp; Suppliers'!$C$2:$C$5720,$A480,'Inst. by Framework &amp; Suppliers'!$A$2:$A$5720,$B480)</f>
        <v>19950.849999999999</v>
      </c>
      <c r="D480" s="507">
        <f>SUMIFS('Inst. by Framework &amp; Suppliers'!$E$2:$E$5720,'Inst. by Framework &amp; Suppliers'!$C$2:$C$5720,$A480,'Inst. by Framework &amp; Suppliers'!$A$2:$A$5720,$B480)</f>
        <v>19259.589999999997</v>
      </c>
      <c r="E480" s="507">
        <f>SUMIFS('Inst. by Framework &amp; Suppliers'!F$2:F$5720,'Inst. by Framework &amp; Suppliers'!$C$2:$C$5720,'Institution by Supplier Totals'!$A$2:$A$5067,'Inst. by Framework &amp; Suppliers'!$A$2:$A$5720,'Institution by Supplier Totals'!$B480)</f>
        <v>9801.86</v>
      </c>
      <c r="F480" s="882">
        <f>SUMIFS('Inst. by Framework &amp; Suppliers'!G$2:G$5720,'Inst. by Framework &amp; Suppliers'!$C$2:$C$5720,'Institution by Supplier Totals'!$A$2:$A$5067,'Inst. by Framework &amp; Suppliers'!$A$2:$A$5720,'Institution by Supplier Totals'!$B480)</f>
        <v>11134.36</v>
      </c>
      <c r="G480" s="1444">
        <f>SUMIFS('Inst. by Framework &amp; Suppliers'!H$2:H$5720,'Inst. by Framework &amp; Suppliers'!$C$2:$C$5720,'Institution by Supplier Totals'!$A$2:$A$5067,'Inst. by Framework &amp; Suppliers'!$A$2:$A$5720,'Institution by Supplier Totals'!$B480)</f>
        <v>3013.19</v>
      </c>
      <c r="H480" s="1445">
        <f>SUMIFS('Inst. by Framework &amp; Suppliers'!I$2:I$5720,'Inst. by Framework &amp; Suppliers'!$C$2:$C$5720,'Institution by Supplier Totals'!$A$2:$A$5067,'Inst. by Framework &amp; Suppliers'!$A$2:$A$5720,'Institution by Supplier Totals'!$B480)</f>
        <v>0</v>
      </c>
      <c r="I480" s="24">
        <f>SUMIFS('Inst. by Framework &amp; Suppliers'!$J$2:$J$5720,'Inst. by Framework &amp; Suppliers'!$C$2:$C$5720,'Institution by Supplier Totals'!$A$2:$A$5067,'Inst. by Framework &amp; Suppliers'!$A$2:$A$5720,'Institution by Supplier Totals'!$B480)</f>
        <v>0</v>
      </c>
      <c r="J480" s="93">
        <f>SUMIFS('Inst. by Framework &amp; Suppliers'!$K$2:$K$5720,'Inst. by Framework &amp; Suppliers'!$C$2:$C$5720,'Institution by Supplier Totals'!$A$2:$A$5067,'Inst. by Framework &amp; Suppliers'!$A$2:$A$5720,'Institution by Supplier Totals'!$B480)</f>
        <v>0</v>
      </c>
    </row>
    <row r="481" spans="1:10" x14ac:dyDescent="0.2">
      <c r="A481" s="26" t="s">
        <v>101</v>
      </c>
      <c r="B481" s="27" t="s">
        <v>145</v>
      </c>
      <c r="C481" s="506">
        <f>SUMIFS('Inst. by Framework &amp; Suppliers'!$D$2:$D$5720,'Inst. by Framework &amp; Suppliers'!$C$2:$C$5720,$A481,'Inst. by Framework &amp; Suppliers'!$A$2:$A$5720,$B481)</f>
        <v>142061.06000000003</v>
      </c>
      <c r="D481" s="507">
        <f>SUMIFS('Inst. by Framework &amp; Suppliers'!$E$2:$E$5720,'Inst. by Framework &amp; Suppliers'!$C$2:$C$5720,$A481,'Inst. by Framework &amp; Suppliers'!$A$2:$A$5720,$B481)</f>
        <v>124568.04000000004</v>
      </c>
      <c r="E481" s="507">
        <f>SUMIFS('Inst. by Framework &amp; Suppliers'!F$2:F$5720,'Inst. by Framework &amp; Suppliers'!$C$2:$C$5720,'Institution by Supplier Totals'!$A$2:$A$5067,'Inst. by Framework &amp; Suppliers'!$A$2:$A$5720,'Institution by Supplier Totals'!$B481)</f>
        <v>96846.929999999978</v>
      </c>
      <c r="F481" s="882">
        <f>SUMIFS('Inst. by Framework &amp; Suppliers'!G$2:G$5720,'Inst. by Framework &amp; Suppliers'!$C$2:$C$5720,'Institution by Supplier Totals'!$A$2:$A$5067,'Inst. by Framework &amp; Suppliers'!$A$2:$A$5720,'Institution by Supplier Totals'!$B481)</f>
        <v>105668.63</v>
      </c>
      <c r="G481" s="1444">
        <f>SUMIFS('Inst. by Framework &amp; Suppliers'!H$2:H$5720,'Inst. by Framework &amp; Suppliers'!$C$2:$C$5720,'Institution by Supplier Totals'!$A$2:$A$5067,'Inst. by Framework &amp; Suppliers'!$A$2:$A$5720,'Institution by Supplier Totals'!$B481)</f>
        <v>16516.34</v>
      </c>
      <c r="H481" s="1445">
        <f>SUMIFS('Inst. by Framework &amp; Suppliers'!I$2:I$5720,'Inst. by Framework &amp; Suppliers'!$C$2:$C$5720,'Institution by Supplier Totals'!$A$2:$A$5067,'Inst. by Framework &amp; Suppliers'!$A$2:$A$5720,'Institution by Supplier Totals'!$B481)</f>
        <v>0</v>
      </c>
      <c r="I481" s="24">
        <f>SUMIFS('Inst. by Framework &amp; Suppliers'!$J$2:$J$5720,'Inst. by Framework &amp; Suppliers'!$C$2:$C$5720,'Institution by Supplier Totals'!$A$2:$A$5067,'Inst. by Framework &amp; Suppliers'!$A$2:$A$5720,'Institution by Supplier Totals'!$B481)</f>
        <v>0</v>
      </c>
      <c r="J481" s="93">
        <f>SUMIFS('Inst. by Framework &amp; Suppliers'!$K$2:$K$5720,'Inst. by Framework &amp; Suppliers'!$C$2:$C$5720,'Institution by Supplier Totals'!$A$2:$A$5067,'Inst. by Framework &amp; Suppliers'!$A$2:$A$5720,'Institution by Supplier Totals'!$B481)</f>
        <v>0</v>
      </c>
    </row>
    <row r="482" spans="1:10" x14ac:dyDescent="0.2">
      <c r="A482" s="26" t="s">
        <v>61</v>
      </c>
      <c r="B482" s="27" t="s">
        <v>131</v>
      </c>
      <c r="C482" s="506">
        <f>SUMIFS('Inst. by Framework &amp; Suppliers'!$D$2:$D$5720,'Inst. by Framework &amp; Suppliers'!$C$2:$C$5720,$A482,'Inst. by Framework &amp; Suppliers'!$A$2:$A$5720,$B482)</f>
        <v>2875.95</v>
      </c>
      <c r="D482" s="507">
        <f>SUMIFS('Inst. by Framework &amp; Suppliers'!$E$2:$E$5720,'Inst. by Framework &amp; Suppliers'!$C$2:$C$5720,$A482,'Inst. by Framework &amp; Suppliers'!$A$2:$A$5720,$B482)</f>
        <v>0</v>
      </c>
      <c r="E482" s="507">
        <f>SUMIFS('Inst. by Framework &amp; Suppliers'!F$2:F$5720,'Inst. by Framework &amp; Suppliers'!$C$2:$C$5720,'Institution by Supplier Totals'!$A$2:$A$5067,'Inst. by Framework &amp; Suppliers'!$A$2:$A$5720,'Institution by Supplier Totals'!$B482)</f>
        <v>0</v>
      </c>
      <c r="F482" s="882">
        <f>SUMIFS('Inst. by Framework &amp; Suppliers'!G$2:G$5720,'Inst. by Framework &amp; Suppliers'!$C$2:$C$5720,'Institution by Supplier Totals'!$A$2:$A$5067,'Inst. by Framework &amp; Suppliers'!$A$2:$A$5720,'Institution by Supplier Totals'!$B482)</f>
        <v>0</v>
      </c>
      <c r="G482" s="1444">
        <f>SUMIFS('Inst. by Framework &amp; Suppliers'!H$2:H$5720,'Inst. by Framework &amp; Suppliers'!$C$2:$C$5720,'Institution by Supplier Totals'!$A$2:$A$5067,'Inst. by Framework &amp; Suppliers'!$A$2:$A$5720,'Institution by Supplier Totals'!$B482)</f>
        <v>0</v>
      </c>
      <c r="H482" s="1445">
        <f>SUMIFS('Inst. by Framework &amp; Suppliers'!I$2:I$5720,'Inst. by Framework &amp; Suppliers'!$C$2:$C$5720,'Institution by Supplier Totals'!$A$2:$A$5067,'Inst. by Framework &amp; Suppliers'!$A$2:$A$5720,'Institution by Supplier Totals'!$B482)</f>
        <v>0</v>
      </c>
      <c r="I482" s="24">
        <f>SUMIFS('Inst. by Framework &amp; Suppliers'!$J$2:$J$5720,'Inst. by Framework &amp; Suppliers'!$C$2:$C$5720,'Institution by Supplier Totals'!$A$2:$A$5067,'Inst. by Framework &amp; Suppliers'!$A$2:$A$5720,'Institution by Supplier Totals'!$B482)</f>
        <v>0</v>
      </c>
      <c r="J482" s="93">
        <f>SUMIFS('Inst. by Framework &amp; Suppliers'!$K$2:$K$5720,'Inst. by Framework &amp; Suppliers'!$C$2:$C$5720,'Institution by Supplier Totals'!$A$2:$A$5067,'Inst. by Framework &amp; Suppliers'!$A$2:$A$5720,'Institution by Supplier Totals'!$B482)</f>
        <v>0</v>
      </c>
    </row>
    <row r="483" spans="1:10" x14ac:dyDescent="0.2">
      <c r="A483" s="26" t="s">
        <v>61</v>
      </c>
      <c r="B483" s="27" t="s">
        <v>132</v>
      </c>
      <c r="C483" s="506">
        <f>SUMIFS('Inst. by Framework &amp; Suppliers'!$D$2:$D$5720,'Inst. by Framework &amp; Suppliers'!$C$2:$C$5720,$A483,'Inst. by Framework &amp; Suppliers'!$A$2:$A$5720,$B483)</f>
        <v>5220.45</v>
      </c>
      <c r="D483" s="507">
        <f>SUMIFS('Inst. by Framework &amp; Suppliers'!$E$2:$E$5720,'Inst. by Framework &amp; Suppliers'!$C$2:$C$5720,$A483,'Inst. by Framework &amp; Suppliers'!$A$2:$A$5720,$B483)</f>
        <v>0</v>
      </c>
      <c r="E483" s="507">
        <f>SUMIFS('Inst. by Framework &amp; Suppliers'!F$2:F$5720,'Inst. by Framework &amp; Suppliers'!$C$2:$C$5720,'Institution by Supplier Totals'!$A$2:$A$5067,'Inst. by Framework &amp; Suppliers'!$A$2:$A$5720,'Institution by Supplier Totals'!$B483)</f>
        <v>0</v>
      </c>
      <c r="F483" s="882">
        <f>SUMIFS('Inst. by Framework &amp; Suppliers'!G$2:G$5720,'Inst. by Framework &amp; Suppliers'!$C$2:$C$5720,'Institution by Supplier Totals'!$A$2:$A$5067,'Inst. by Framework &amp; Suppliers'!$A$2:$A$5720,'Institution by Supplier Totals'!$B483)</f>
        <v>0</v>
      </c>
      <c r="G483" s="1444">
        <f>SUMIFS('Inst. by Framework &amp; Suppliers'!H$2:H$5720,'Inst. by Framework &amp; Suppliers'!$C$2:$C$5720,'Institution by Supplier Totals'!$A$2:$A$5067,'Inst. by Framework &amp; Suppliers'!$A$2:$A$5720,'Institution by Supplier Totals'!$B483)</f>
        <v>0</v>
      </c>
      <c r="H483" s="1445">
        <f>SUMIFS('Inst. by Framework &amp; Suppliers'!I$2:I$5720,'Inst. by Framework &amp; Suppliers'!$C$2:$C$5720,'Institution by Supplier Totals'!$A$2:$A$5067,'Inst. by Framework &amp; Suppliers'!$A$2:$A$5720,'Institution by Supplier Totals'!$B483)</f>
        <v>0</v>
      </c>
      <c r="I483" s="24">
        <f>SUMIFS('Inst. by Framework &amp; Suppliers'!$J$2:$J$5720,'Inst. by Framework &amp; Suppliers'!$C$2:$C$5720,'Institution by Supplier Totals'!$A$2:$A$5067,'Inst. by Framework &amp; Suppliers'!$A$2:$A$5720,'Institution by Supplier Totals'!$B483)</f>
        <v>0</v>
      </c>
      <c r="J483" s="93">
        <f>SUMIFS('Inst. by Framework &amp; Suppliers'!$K$2:$K$5720,'Inst. by Framework &amp; Suppliers'!$C$2:$C$5720,'Institution by Supplier Totals'!$A$2:$A$5067,'Inst. by Framework &amp; Suppliers'!$A$2:$A$5720,'Institution by Supplier Totals'!$B483)</f>
        <v>0</v>
      </c>
    </row>
    <row r="484" spans="1:10" x14ac:dyDescent="0.2">
      <c r="A484" s="26" t="s">
        <v>61</v>
      </c>
      <c r="B484" s="27" t="s">
        <v>134</v>
      </c>
      <c r="C484" s="506">
        <f>SUMIFS('Inst. by Framework &amp; Suppliers'!$D$2:$D$5720,'Inst. by Framework &amp; Suppliers'!$C$2:$C$5720,$A484,'Inst. by Framework &amp; Suppliers'!$A$2:$A$5720,$B484)</f>
        <v>10272.23</v>
      </c>
      <c r="D484" s="507">
        <f>SUMIFS('Inst. by Framework &amp; Suppliers'!$E$2:$E$5720,'Inst. by Framework &amp; Suppliers'!$C$2:$C$5720,$A484,'Inst. by Framework &amp; Suppliers'!$A$2:$A$5720,$B484)</f>
        <v>21999.759999999998</v>
      </c>
      <c r="E484" s="507">
        <f>SUMIFS('Inst. by Framework &amp; Suppliers'!F$2:F$5720,'Inst. by Framework &amp; Suppliers'!$C$2:$C$5720,'Institution by Supplier Totals'!$A$2:$A$5067,'Inst. by Framework &amp; Suppliers'!$A$2:$A$5720,'Institution by Supplier Totals'!$B484)</f>
        <v>21727.51</v>
      </c>
      <c r="F484" s="882">
        <f>SUMIFS('Inst. by Framework &amp; Suppliers'!G$2:G$5720,'Inst. by Framework &amp; Suppliers'!$C$2:$C$5720,'Institution by Supplier Totals'!$A$2:$A$5067,'Inst. by Framework &amp; Suppliers'!$A$2:$A$5720,'Institution by Supplier Totals'!$B484)</f>
        <v>27613.59</v>
      </c>
      <c r="G484" s="1444">
        <f>SUMIFS('Inst. by Framework &amp; Suppliers'!H$2:H$5720,'Inst. by Framework &amp; Suppliers'!$C$2:$C$5720,'Institution by Supplier Totals'!$A$2:$A$5067,'Inst. by Framework &amp; Suppliers'!$A$2:$A$5720,'Institution by Supplier Totals'!$B484)</f>
        <v>19833.95</v>
      </c>
      <c r="H484" s="1445">
        <f>SUMIFS('Inst. by Framework &amp; Suppliers'!I$2:I$5720,'Inst. by Framework &amp; Suppliers'!$C$2:$C$5720,'Institution by Supplier Totals'!$A$2:$A$5067,'Inst. by Framework &amp; Suppliers'!$A$2:$A$5720,'Institution by Supplier Totals'!$B484)</f>
        <v>15529.9</v>
      </c>
      <c r="I484" s="24">
        <f>SUMIFS('Inst. by Framework &amp; Suppliers'!$J$2:$J$5720,'Inst. by Framework &amp; Suppliers'!$C$2:$C$5720,'Institution by Supplier Totals'!$A$2:$A$5067,'Inst. by Framework &amp; Suppliers'!$A$2:$A$5720,'Institution by Supplier Totals'!$B484)</f>
        <v>2999.35</v>
      </c>
      <c r="J484" s="93">
        <f>SUMIFS('Inst. by Framework &amp; Suppliers'!$K$2:$K$5720,'Inst. by Framework &amp; Suppliers'!$C$2:$C$5720,'Institution by Supplier Totals'!$A$2:$A$5067,'Inst. by Framework &amp; Suppliers'!$A$2:$A$5720,'Institution by Supplier Totals'!$B484)</f>
        <v>6236.5</v>
      </c>
    </row>
    <row r="485" spans="1:10" x14ac:dyDescent="0.2">
      <c r="A485" s="26" t="s">
        <v>223</v>
      </c>
      <c r="B485" s="27" t="s">
        <v>129</v>
      </c>
      <c r="C485" s="506">
        <f>SUMIFS('Inst. by Framework &amp; Suppliers'!$D$2:$D$5720,'Inst. by Framework &amp; Suppliers'!$C$2:$C$5720,$A485,'Inst. by Framework &amp; Suppliers'!$A$2:$A$5720,$B485)</f>
        <v>2236.86</v>
      </c>
      <c r="D485" s="507">
        <f>SUMIFS('Inst. by Framework &amp; Suppliers'!$E$2:$E$5720,'Inst. by Framework &amp; Suppliers'!$C$2:$C$5720,$A485,'Inst. by Framework &amp; Suppliers'!$A$2:$A$5720,$B485)</f>
        <v>2068.63</v>
      </c>
      <c r="E485" s="507">
        <f>SUMIFS('Inst. by Framework &amp; Suppliers'!F$2:F$5720,'Inst. by Framework &amp; Suppliers'!$C$2:$C$5720,'Institution by Supplier Totals'!$A$2:$A$5067,'Inst. by Framework &amp; Suppliers'!$A$2:$A$5720,'Institution by Supplier Totals'!$B485)</f>
        <v>449.08000000000004</v>
      </c>
      <c r="F485" s="882">
        <f>SUMIFS('Inst. by Framework &amp; Suppliers'!G$2:G$5720,'Inst. by Framework &amp; Suppliers'!$C$2:$C$5720,'Institution by Supplier Totals'!$A$2:$A$5067,'Inst. by Framework &amp; Suppliers'!$A$2:$A$5720,'Institution by Supplier Totals'!$B485)</f>
        <v>0</v>
      </c>
      <c r="G485" s="1444">
        <f>SUMIFS('Inst. by Framework &amp; Suppliers'!H$2:H$5720,'Inst. by Framework &amp; Suppliers'!$C$2:$C$5720,'Institution by Supplier Totals'!$A$2:$A$5067,'Inst. by Framework &amp; Suppliers'!$A$2:$A$5720,'Institution by Supplier Totals'!$B485)</f>
        <v>0</v>
      </c>
      <c r="H485" s="1445">
        <f>SUMIFS('Inst. by Framework &amp; Suppliers'!I$2:I$5720,'Inst. by Framework &amp; Suppliers'!$C$2:$C$5720,'Institution by Supplier Totals'!$A$2:$A$5067,'Inst. by Framework &amp; Suppliers'!$A$2:$A$5720,'Institution by Supplier Totals'!$B485)</f>
        <v>0</v>
      </c>
      <c r="I485" s="24">
        <f>SUMIFS('Inst. by Framework &amp; Suppliers'!$J$2:$J$5720,'Inst. by Framework &amp; Suppliers'!$C$2:$C$5720,'Institution by Supplier Totals'!$A$2:$A$5067,'Inst. by Framework &amp; Suppliers'!$A$2:$A$5720,'Institution by Supplier Totals'!$B485)</f>
        <v>0</v>
      </c>
      <c r="J485" s="93">
        <f>SUMIFS('Inst. by Framework &amp; Suppliers'!$K$2:$K$5720,'Inst. by Framework &amp; Suppliers'!$C$2:$C$5720,'Institution by Supplier Totals'!$A$2:$A$5067,'Inst. by Framework &amp; Suppliers'!$A$2:$A$5720,'Institution by Supplier Totals'!$B485)</f>
        <v>0</v>
      </c>
    </row>
    <row r="486" spans="1:10" x14ac:dyDescent="0.2">
      <c r="A486" s="26" t="s">
        <v>223</v>
      </c>
      <c r="B486" s="27" t="s">
        <v>142</v>
      </c>
      <c r="C486" s="506">
        <f>SUMIFS('Inst. by Framework &amp; Suppliers'!$D$2:$D$5720,'Inst. by Framework &amp; Suppliers'!$C$2:$C$5720,$A486,'Inst. by Framework &amp; Suppliers'!$A$2:$A$5720,$B486)</f>
        <v>0</v>
      </c>
      <c r="D486" s="507">
        <f>SUMIFS('Inst. by Framework &amp; Suppliers'!$E$2:$E$5720,'Inst. by Framework &amp; Suppliers'!$C$2:$C$5720,$A486,'Inst. by Framework &amp; Suppliers'!$A$2:$A$5720,$B486)</f>
        <v>0</v>
      </c>
      <c r="E486" s="507">
        <f>SUMIFS('Inst. by Framework &amp; Suppliers'!F$2:F$5720,'Inst. by Framework &amp; Suppliers'!$C$2:$C$5720,'Institution by Supplier Totals'!$A$2:$A$5067,'Inst. by Framework &amp; Suppliers'!$A$2:$A$5720,'Institution by Supplier Totals'!$B486)</f>
        <v>0</v>
      </c>
      <c r="F486" s="882">
        <f>SUMIFS('Inst. by Framework &amp; Suppliers'!G$2:G$5720,'Inst. by Framework &amp; Suppliers'!$C$2:$C$5720,'Institution by Supplier Totals'!$A$2:$A$5067,'Inst. by Framework &amp; Suppliers'!$A$2:$A$5720,'Institution by Supplier Totals'!$B486)</f>
        <v>201693.29666666666</v>
      </c>
      <c r="G486" s="1444">
        <f>SUMIFS('Inst. by Framework &amp; Suppliers'!H$2:H$5720,'Inst. by Framework &amp; Suppliers'!$C$2:$C$5720,'Institution by Supplier Totals'!$A$2:$A$5067,'Inst. by Framework &amp; Suppliers'!$A$2:$A$5720,'Institution by Supplier Totals'!$B486)</f>
        <v>104066.49</v>
      </c>
      <c r="H486" s="1445">
        <f>SUMIFS('Inst. by Framework &amp; Suppliers'!I$2:I$5720,'Inst. by Framework &amp; Suppliers'!$C$2:$C$5720,'Institution by Supplier Totals'!$A$2:$A$5067,'Inst. by Framework &amp; Suppliers'!$A$2:$A$5720,'Institution by Supplier Totals'!$B486)</f>
        <v>84376.99</v>
      </c>
      <c r="I486" s="24">
        <f>SUMIFS('Inst. by Framework &amp; Suppliers'!$J$2:$J$5720,'Inst. by Framework &amp; Suppliers'!$C$2:$C$5720,'Institution by Supplier Totals'!$A$2:$A$5067,'Inst. by Framework &amp; Suppliers'!$A$2:$A$5720,'Institution by Supplier Totals'!$B486)</f>
        <v>0</v>
      </c>
      <c r="J486" s="93">
        <f>SUMIFS('Inst. by Framework &amp; Suppliers'!$K$2:$K$5720,'Inst. by Framework &amp; Suppliers'!$C$2:$C$5720,'Institution by Supplier Totals'!$A$2:$A$5067,'Inst. by Framework &amp; Suppliers'!$A$2:$A$5720,'Institution by Supplier Totals'!$B486)</f>
        <v>28448.370000000003</v>
      </c>
    </row>
    <row r="487" spans="1:10" x14ac:dyDescent="0.2">
      <c r="A487" s="26" t="s">
        <v>219</v>
      </c>
      <c r="B487" s="27" t="s">
        <v>139</v>
      </c>
      <c r="C487" s="506">
        <f>SUMIFS('Inst. by Framework &amp; Suppliers'!$D$2:$D$5720,'Inst. by Framework &amp; Suppliers'!$C$2:$C$5720,$A487,'Inst. by Framework &amp; Suppliers'!$A$2:$A$5720,$B487)</f>
        <v>0</v>
      </c>
      <c r="D487" s="507">
        <f>SUMIFS('Inst. by Framework &amp; Suppliers'!$E$2:$E$5720,'Inst. by Framework &amp; Suppliers'!$C$2:$C$5720,$A487,'Inst. by Framework &amp; Suppliers'!$A$2:$A$5720,$B487)</f>
        <v>0</v>
      </c>
      <c r="E487" s="507">
        <f>SUMIFS('Inst. by Framework &amp; Suppliers'!F$2:F$5720,'Inst. by Framework &amp; Suppliers'!$C$2:$C$5720,'Institution by Supplier Totals'!$A$2:$A$5067,'Inst. by Framework &amp; Suppliers'!$A$2:$A$5720,'Institution by Supplier Totals'!$B487)</f>
        <v>0</v>
      </c>
      <c r="F487" s="882">
        <f>SUMIFS('Inst. by Framework &amp; Suppliers'!G$2:G$5720,'Inst. by Framework &amp; Suppliers'!$C$2:$C$5720,'Institution by Supplier Totals'!$A$2:$A$5067,'Inst. by Framework &amp; Suppliers'!$A$2:$A$5720,'Institution by Supplier Totals'!$B487)</f>
        <v>342.73999999999069</v>
      </c>
      <c r="G487" s="1444">
        <f>SUMIFS('Inst. by Framework &amp; Suppliers'!H$2:H$5720,'Inst. by Framework &amp; Suppliers'!$C$2:$C$5720,'Institution by Supplier Totals'!$A$2:$A$5067,'Inst. by Framework &amp; Suppliers'!$A$2:$A$5720,'Institution by Supplier Totals'!$B487)</f>
        <v>0</v>
      </c>
      <c r="H487" s="1445">
        <f>SUMIFS('Inst. by Framework &amp; Suppliers'!I$2:I$5720,'Inst. by Framework &amp; Suppliers'!$C$2:$C$5720,'Institution by Supplier Totals'!$A$2:$A$5067,'Inst. by Framework &amp; Suppliers'!$A$2:$A$5720,'Institution by Supplier Totals'!$B487)</f>
        <v>0</v>
      </c>
      <c r="I487" s="24">
        <f>SUMIFS('Inst. by Framework &amp; Suppliers'!$J$2:$J$5720,'Inst. by Framework &amp; Suppliers'!$C$2:$C$5720,'Institution by Supplier Totals'!$A$2:$A$5067,'Inst. by Framework &amp; Suppliers'!$A$2:$A$5720,'Institution by Supplier Totals'!$B487)</f>
        <v>0</v>
      </c>
      <c r="J487" s="93">
        <f>SUMIFS('Inst. by Framework &amp; Suppliers'!$K$2:$K$5720,'Inst. by Framework &amp; Suppliers'!$C$2:$C$5720,'Institution by Supplier Totals'!$A$2:$A$5067,'Inst. by Framework &amp; Suppliers'!$A$2:$A$5720,'Institution by Supplier Totals'!$B487)</f>
        <v>0</v>
      </c>
    </row>
    <row r="488" spans="1:10" x14ac:dyDescent="0.2">
      <c r="A488" s="26" t="s">
        <v>118</v>
      </c>
      <c r="B488" s="27" t="s">
        <v>143</v>
      </c>
      <c r="C488" s="506">
        <f>SUMIFS('Inst. by Framework &amp; Suppliers'!$D$2:$D$5720,'Inst. by Framework &amp; Suppliers'!$C$2:$C$5720,$A488,'Inst. by Framework &amp; Suppliers'!$A$2:$A$5720,$B488)</f>
        <v>0</v>
      </c>
      <c r="D488" s="507">
        <f>SUMIFS('Inst. by Framework &amp; Suppliers'!$E$2:$E$5720,'Inst. by Framework &amp; Suppliers'!$C$2:$C$5720,$A488,'Inst. by Framework &amp; Suppliers'!$A$2:$A$5720,$B488)</f>
        <v>0</v>
      </c>
      <c r="E488" s="507">
        <f>SUMIFS('Inst. by Framework &amp; Suppliers'!F$2:F$5720,'Inst. by Framework &amp; Suppliers'!$C$2:$C$5720,'Institution by Supplier Totals'!$A$2:$A$5067,'Inst. by Framework &amp; Suppliers'!$A$2:$A$5720,'Institution by Supplier Totals'!$B488)</f>
        <v>6254.84</v>
      </c>
      <c r="F488" s="882">
        <f>SUMIFS('Inst. by Framework &amp; Suppliers'!G$2:G$5720,'Inst. by Framework &amp; Suppliers'!$C$2:$C$5720,'Institution by Supplier Totals'!$A$2:$A$5067,'Inst. by Framework &amp; Suppliers'!$A$2:$A$5720,'Institution by Supplier Totals'!$B488)</f>
        <v>976.88</v>
      </c>
      <c r="G488" s="1444">
        <f>SUMIFS('Inst. by Framework &amp; Suppliers'!H$2:H$5720,'Inst. by Framework &amp; Suppliers'!$C$2:$C$5720,'Institution by Supplier Totals'!$A$2:$A$5067,'Inst. by Framework &amp; Suppliers'!$A$2:$A$5720,'Institution by Supplier Totals'!$B488)</f>
        <v>0</v>
      </c>
      <c r="H488" s="1445">
        <f>SUMIFS('Inst. by Framework &amp; Suppliers'!I$2:I$5720,'Inst. by Framework &amp; Suppliers'!$C$2:$C$5720,'Institution by Supplier Totals'!$A$2:$A$5067,'Inst. by Framework &amp; Suppliers'!$A$2:$A$5720,'Institution by Supplier Totals'!$B488)</f>
        <v>0</v>
      </c>
      <c r="I488" s="24">
        <f>SUMIFS('Inst. by Framework &amp; Suppliers'!$J$2:$J$5720,'Inst. by Framework &amp; Suppliers'!$C$2:$C$5720,'Institution by Supplier Totals'!$A$2:$A$5067,'Inst. by Framework &amp; Suppliers'!$A$2:$A$5720,'Institution by Supplier Totals'!$B488)</f>
        <v>0</v>
      </c>
      <c r="J488" s="93">
        <f>SUMIFS('Inst. by Framework &amp; Suppliers'!$K$2:$K$5720,'Inst. by Framework &amp; Suppliers'!$C$2:$C$5720,'Institution by Supplier Totals'!$A$2:$A$5067,'Inst. by Framework &amp; Suppliers'!$A$2:$A$5720,'Institution by Supplier Totals'!$B488)</f>
        <v>0</v>
      </c>
    </row>
    <row r="489" spans="1:10" x14ac:dyDescent="0.2">
      <c r="A489" s="26" t="s">
        <v>118</v>
      </c>
      <c r="B489" s="318" t="s">
        <v>146</v>
      </c>
      <c r="C489" s="506">
        <f>SUMIFS('Inst. by Framework &amp; Suppliers'!$D$2:$D$5720,'Inst. by Framework &amp; Suppliers'!$C$2:$C$5720,$A489,'Inst. by Framework &amp; Suppliers'!$A$2:$A$5720,$B489)</f>
        <v>0</v>
      </c>
      <c r="D489" s="507">
        <f>SUMIFS('Inst. by Framework &amp; Suppliers'!$E$2:$E$5720,'Inst. by Framework &amp; Suppliers'!$C$2:$C$5720,$A489,'Inst. by Framework &amp; Suppliers'!$A$2:$A$5720,$B489)</f>
        <v>0</v>
      </c>
      <c r="E489" s="507">
        <f>SUMIFS('Inst. by Framework &amp; Suppliers'!F$2:F$5720,'Inst. by Framework &amp; Suppliers'!$C$2:$C$5720,'Institution by Supplier Totals'!$A$2:$A$5067,'Inst. by Framework &amp; Suppliers'!$A$2:$A$5720,'Institution by Supplier Totals'!$B489)</f>
        <v>222</v>
      </c>
      <c r="F489" s="882">
        <f>SUMIFS('Inst. by Framework &amp; Suppliers'!G$2:G$5720,'Inst. by Framework &amp; Suppliers'!$C$2:$C$5720,'Institution by Supplier Totals'!$A$2:$A$5067,'Inst. by Framework &amp; Suppliers'!$A$2:$A$5720,'Institution by Supplier Totals'!$B489)</f>
        <v>0</v>
      </c>
      <c r="G489" s="1444">
        <f>SUMIFS('Inst. by Framework &amp; Suppliers'!H$2:H$5720,'Inst. by Framework &amp; Suppliers'!$C$2:$C$5720,'Institution by Supplier Totals'!$A$2:$A$5067,'Inst. by Framework &amp; Suppliers'!$A$2:$A$5720,'Institution by Supplier Totals'!$B489)</f>
        <v>0</v>
      </c>
      <c r="H489" s="1445">
        <f>SUMIFS('Inst. by Framework &amp; Suppliers'!I$2:I$5720,'Inst. by Framework &amp; Suppliers'!$C$2:$C$5720,'Institution by Supplier Totals'!$A$2:$A$5067,'Inst. by Framework &amp; Suppliers'!$A$2:$A$5720,'Institution by Supplier Totals'!$B489)</f>
        <v>0</v>
      </c>
      <c r="I489" s="24">
        <f>SUMIFS('Inst. by Framework &amp; Suppliers'!$J$2:$J$5720,'Inst. by Framework &amp; Suppliers'!$C$2:$C$5720,'Institution by Supplier Totals'!$A$2:$A$5067,'Inst. by Framework &amp; Suppliers'!$A$2:$A$5720,'Institution by Supplier Totals'!$B489)</f>
        <v>0</v>
      </c>
      <c r="J489" s="93">
        <f>SUMIFS('Inst. by Framework &amp; Suppliers'!$K$2:$K$5720,'Inst. by Framework &amp; Suppliers'!$C$2:$C$5720,'Institution by Supplier Totals'!$A$2:$A$5067,'Inst. by Framework &amp; Suppliers'!$A$2:$A$5720,'Institution by Supplier Totals'!$B489)</f>
        <v>0</v>
      </c>
    </row>
    <row r="490" spans="1:10" x14ac:dyDescent="0.2">
      <c r="A490" s="26" t="s">
        <v>165</v>
      </c>
      <c r="B490" s="27" t="s">
        <v>141</v>
      </c>
      <c r="C490" s="506">
        <f>SUMIFS('Inst. by Framework &amp; Suppliers'!$D$2:$D$5720,'Inst. by Framework &amp; Suppliers'!$C$2:$C$5720,$A490,'Inst. by Framework &amp; Suppliers'!$A$2:$A$5720,$B490)</f>
        <v>1937.5</v>
      </c>
      <c r="D490" s="507">
        <f>SUMIFS('Inst. by Framework &amp; Suppliers'!$E$2:$E$5720,'Inst. by Framework &amp; Suppliers'!$C$2:$C$5720,$A490,'Inst. by Framework &amp; Suppliers'!$A$2:$A$5720,$B490)</f>
        <v>1256.23</v>
      </c>
      <c r="E490" s="507">
        <f>SUMIFS('Inst. by Framework &amp; Suppliers'!F$2:F$5720,'Inst. by Framework &amp; Suppliers'!$C$2:$C$5720,'Institution by Supplier Totals'!$A$2:$A$5067,'Inst. by Framework &amp; Suppliers'!$A$2:$A$5720,'Institution by Supplier Totals'!$B490)</f>
        <v>3338.6500000000005</v>
      </c>
      <c r="F490" s="882">
        <f>SUMIFS('Inst. by Framework &amp; Suppliers'!G$2:G$5720,'Inst. by Framework &amp; Suppliers'!$C$2:$C$5720,'Institution by Supplier Totals'!$A$2:$A$5067,'Inst. by Framework &amp; Suppliers'!$A$2:$A$5720,'Institution by Supplier Totals'!$B490)</f>
        <v>0</v>
      </c>
      <c r="G490" s="1444">
        <f>SUMIFS('Inst. by Framework &amp; Suppliers'!H$2:H$5720,'Inst. by Framework &amp; Suppliers'!$C$2:$C$5720,'Institution by Supplier Totals'!$A$2:$A$5067,'Inst. by Framework &amp; Suppliers'!$A$2:$A$5720,'Institution by Supplier Totals'!$B490)</f>
        <v>0</v>
      </c>
      <c r="H490" s="1445">
        <f>SUMIFS('Inst. by Framework &amp; Suppliers'!I$2:I$5720,'Inst. by Framework &amp; Suppliers'!$C$2:$C$5720,'Institution by Supplier Totals'!$A$2:$A$5067,'Inst. by Framework &amp; Suppliers'!$A$2:$A$5720,'Institution by Supplier Totals'!$B490)</f>
        <v>0</v>
      </c>
      <c r="I490" s="24">
        <f>SUMIFS('Inst. by Framework &amp; Suppliers'!$J$2:$J$5720,'Inst. by Framework &amp; Suppliers'!$C$2:$C$5720,'Institution by Supplier Totals'!$A$2:$A$5067,'Inst. by Framework &amp; Suppliers'!$A$2:$A$5720,'Institution by Supplier Totals'!$B490)</f>
        <v>0</v>
      </c>
      <c r="J490" s="93">
        <f>SUMIFS('Inst. by Framework &amp; Suppliers'!$K$2:$K$5720,'Inst. by Framework &amp; Suppliers'!$C$2:$C$5720,'Institution by Supplier Totals'!$A$2:$A$5067,'Inst. by Framework &amp; Suppliers'!$A$2:$A$5720,'Institution by Supplier Totals'!$B490)</f>
        <v>0</v>
      </c>
    </row>
    <row r="491" spans="1:10" x14ac:dyDescent="0.2">
      <c r="A491" s="26" t="s">
        <v>119</v>
      </c>
      <c r="B491" s="27" t="s">
        <v>147</v>
      </c>
      <c r="C491" s="506">
        <f>SUMIFS('Inst. by Framework &amp; Suppliers'!$D$2:$D$5720,'Inst. by Framework &amp; Suppliers'!$C$2:$C$5720,$A491,'Inst. by Framework &amp; Suppliers'!$A$2:$A$5720,$B491)</f>
        <v>0</v>
      </c>
      <c r="D491" s="507">
        <f>SUMIFS('Inst. by Framework &amp; Suppliers'!$E$2:$E$5720,'Inst. by Framework &amp; Suppliers'!$C$2:$C$5720,$A491,'Inst. by Framework &amp; Suppliers'!$A$2:$A$5720,$B491)</f>
        <v>50013.75</v>
      </c>
      <c r="E491" s="507">
        <f>SUMIFS('Inst. by Framework &amp; Suppliers'!F$2:F$5720,'Inst. by Framework &amp; Suppliers'!$C$2:$C$5720,'Institution by Supplier Totals'!$A$2:$A$5067,'Inst. by Framework &amp; Suppliers'!$A$2:$A$5720,'Institution by Supplier Totals'!$B491)</f>
        <v>64561.073000000004</v>
      </c>
      <c r="F491" s="882">
        <f>SUMIFS('Inst. by Framework &amp; Suppliers'!G$2:G$5720,'Inst. by Framework &amp; Suppliers'!$C$2:$C$5720,'Institution by Supplier Totals'!$A$2:$A$5067,'Inst. by Framework &amp; Suppliers'!$A$2:$A$5720,'Institution by Supplier Totals'!$B491)</f>
        <v>59287.570000000007</v>
      </c>
      <c r="G491" s="1444">
        <f>SUMIFS('Inst. by Framework &amp; Suppliers'!H$2:H$5720,'Inst. by Framework &amp; Suppliers'!$C$2:$C$5720,'Institution by Supplier Totals'!$A$2:$A$5067,'Inst. by Framework &amp; Suppliers'!$A$2:$A$5720,'Institution by Supplier Totals'!$B491)</f>
        <v>48291.6</v>
      </c>
      <c r="H491" s="1445">
        <f>SUMIFS('Inst. by Framework &amp; Suppliers'!I$2:I$5720,'Inst. by Framework &amp; Suppliers'!$C$2:$C$5720,'Institution by Supplier Totals'!$A$2:$A$5067,'Inst. by Framework &amp; Suppliers'!$A$2:$A$5720,'Institution by Supplier Totals'!$B491)</f>
        <v>44998.23000000001</v>
      </c>
      <c r="I491" s="24">
        <f>SUMIFS('Inst. by Framework &amp; Suppliers'!$J$2:$J$5720,'Inst. by Framework &amp; Suppliers'!$C$2:$C$5720,'Institution by Supplier Totals'!$A$2:$A$5067,'Inst. by Framework &amp; Suppliers'!$A$2:$A$5720,'Institution by Supplier Totals'!$B491)</f>
        <v>7396.8599999999988</v>
      </c>
      <c r="J491" s="93">
        <f>SUMIFS('Inst. by Framework &amp; Suppliers'!$K$2:$K$5720,'Inst. by Framework &amp; Suppliers'!$C$2:$C$5720,'Institution by Supplier Totals'!$A$2:$A$5067,'Inst. by Framework &amp; Suppliers'!$A$2:$A$5720,'Institution by Supplier Totals'!$B491)</f>
        <v>17480.099999999999</v>
      </c>
    </row>
    <row r="492" spans="1:10" x14ac:dyDescent="0.2">
      <c r="A492" s="26" t="s">
        <v>210</v>
      </c>
      <c r="B492" s="27" t="s">
        <v>141</v>
      </c>
      <c r="C492" s="506">
        <f>SUMIFS('Inst. by Framework &amp; Suppliers'!$D$2:$D$5720,'Inst. by Framework &amp; Suppliers'!$C$2:$C$5720,$A492,'Inst. by Framework &amp; Suppliers'!$A$2:$A$5720,$B492)</f>
        <v>0</v>
      </c>
      <c r="D492" s="507">
        <f>SUMIFS('Inst. by Framework &amp; Suppliers'!$E$2:$E$5720,'Inst. by Framework &amp; Suppliers'!$C$2:$C$5720,$A492,'Inst. by Framework &amp; Suppliers'!$A$2:$A$5720,$B492)</f>
        <v>0</v>
      </c>
      <c r="E492" s="507">
        <f>SUMIFS('Inst. by Framework &amp; Suppliers'!F$2:F$5720,'Inst. by Framework &amp; Suppliers'!$C$2:$C$5720,'Institution by Supplier Totals'!$A$2:$A$5067,'Inst. by Framework &amp; Suppliers'!$A$2:$A$5720,'Institution by Supplier Totals'!$B492)</f>
        <v>189955.92</v>
      </c>
      <c r="F492" s="882">
        <f>SUMIFS('Inst. by Framework &amp; Suppliers'!G$2:G$5720,'Inst. by Framework &amp; Suppliers'!$C$2:$C$5720,'Institution by Supplier Totals'!$A$2:$A$5067,'Inst. by Framework &amp; Suppliers'!$A$2:$A$5720,'Institution by Supplier Totals'!$B492)</f>
        <v>344335.25</v>
      </c>
      <c r="G492" s="1444">
        <f>SUMIFS('Inst. by Framework &amp; Suppliers'!H$2:H$5720,'Inst. by Framework &amp; Suppliers'!$C$2:$C$5720,'Institution by Supplier Totals'!$A$2:$A$5067,'Inst. by Framework &amp; Suppliers'!$A$2:$A$5720,'Institution by Supplier Totals'!$B492)</f>
        <v>288557.55</v>
      </c>
      <c r="H492" s="1445">
        <f>SUMIFS('Inst. by Framework &amp; Suppliers'!I$2:I$5720,'Inst. by Framework &amp; Suppliers'!$C$2:$C$5720,'Institution by Supplier Totals'!$A$2:$A$5067,'Inst. by Framework &amp; Suppliers'!$A$2:$A$5720,'Institution by Supplier Totals'!$B492)</f>
        <v>289210.09999999998</v>
      </c>
      <c r="I492" s="24">
        <f>SUMIFS('Inst. by Framework &amp; Suppliers'!$J$2:$J$5720,'Inst. by Framework &amp; Suppliers'!$C$2:$C$5720,'Institution by Supplier Totals'!$A$2:$A$5067,'Inst. by Framework &amp; Suppliers'!$A$2:$A$5720,'Institution by Supplier Totals'!$B492)</f>
        <v>28638.510000000002</v>
      </c>
      <c r="J492" s="93">
        <f>SUMIFS('Inst. by Framework &amp; Suppliers'!$K$2:$K$5720,'Inst. by Framework &amp; Suppliers'!$C$2:$C$5720,'Institution by Supplier Totals'!$A$2:$A$5067,'Inst. by Framework &amp; Suppliers'!$A$2:$A$5720,'Institution by Supplier Totals'!$B492)</f>
        <v>85448.139999999985</v>
      </c>
    </row>
    <row r="493" spans="1:10" x14ac:dyDescent="0.2">
      <c r="A493" s="26" t="s">
        <v>210</v>
      </c>
      <c r="B493" s="27" t="s">
        <v>142</v>
      </c>
      <c r="C493" s="506">
        <f>SUMIFS('Inst. by Framework &amp; Suppliers'!$D$2:$D$5720,'Inst. by Framework &amp; Suppliers'!$C$2:$C$5720,$A493,'Inst. by Framework &amp; Suppliers'!$A$2:$A$5720,$B493)</f>
        <v>0</v>
      </c>
      <c r="D493" s="507">
        <f>SUMIFS('Inst. by Framework &amp; Suppliers'!$E$2:$E$5720,'Inst. by Framework &amp; Suppliers'!$C$2:$C$5720,$A493,'Inst. by Framework &amp; Suppliers'!$A$2:$A$5720,$B493)</f>
        <v>0</v>
      </c>
      <c r="E493" s="507">
        <f>SUMIFS('Inst. by Framework &amp; Suppliers'!F$2:F$5720,'Inst. by Framework &amp; Suppliers'!$C$2:$C$5720,'Institution by Supplier Totals'!$A$2:$A$5067,'Inst. by Framework &amp; Suppliers'!$A$2:$A$5720,'Institution by Supplier Totals'!$B493)</f>
        <v>520.25</v>
      </c>
      <c r="F493" s="882">
        <f>SUMIFS('Inst. by Framework &amp; Suppliers'!G$2:G$5720,'Inst. by Framework &amp; Suppliers'!$C$2:$C$5720,'Institution by Supplier Totals'!$A$2:$A$5067,'Inst. by Framework &amp; Suppliers'!$A$2:$A$5720,'Institution by Supplier Totals'!$B493)</f>
        <v>1146.1099999999999</v>
      </c>
      <c r="G493" s="1444">
        <f>SUMIFS('Inst. by Framework &amp; Suppliers'!H$2:H$5720,'Inst. by Framework &amp; Suppliers'!$C$2:$C$5720,'Institution by Supplier Totals'!$A$2:$A$5067,'Inst. by Framework &amp; Suppliers'!$A$2:$A$5720,'Institution by Supplier Totals'!$B493)</f>
        <v>0</v>
      </c>
      <c r="H493" s="1445">
        <f>SUMIFS('Inst. by Framework &amp; Suppliers'!I$2:I$5720,'Inst. by Framework &amp; Suppliers'!$C$2:$C$5720,'Institution by Supplier Totals'!$A$2:$A$5067,'Inst. by Framework &amp; Suppliers'!$A$2:$A$5720,'Institution by Supplier Totals'!$B493)</f>
        <v>0</v>
      </c>
      <c r="I493" s="24">
        <f>SUMIFS('Inst. by Framework &amp; Suppliers'!$J$2:$J$5720,'Inst. by Framework &amp; Suppliers'!$C$2:$C$5720,'Institution by Supplier Totals'!$A$2:$A$5067,'Inst. by Framework &amp; Suppliers'!$A$2:$A$5720,'Institution by Supplier Totals'!$B493)</f>
        <v>0</v>
      </c>
      <c r="J493" s="93">
        <f>SUMIFS('Inst. by Framework &amp; Suppliers'!$K$2:$K$5720,'Inst. by Framework &amp; Suppliers'!$C$2:$C$5720,'Institution by Supplier Totals'!$A$2:$A$5067,'Inst. by Framework &amp; Suppliers'!$A$2:$A$5720,'Institution by Supplier Totals'!$B493)</f>
        <v>0</v>
      </c>
    </row>
    <row r="494" spans="1:10" x14ac:dyDescent="0.2">
      <c r="A494" s="26" t="s">
        <v>210</v>
      </c>
      <c r="B494" s="27" t="s">
        <v>170</v>
      </c>
      <c r="C494" s="506">
        <f>SUMIFS('Inst. by Framework &amp; Suppliers'!$D$2:$D$5720,'Inst. by Framework &amp; Suppliers'!$C$2:$C$5720,$A494,'Inst. by Framework &amp; Suppliers'!$A$2:$A$5720,$B494)</f>
        <v>0</v>
      </c>
      <c r="D494" s="507">
        <f>SUMIFS('Inst. by Framework &amp; Suppliers'!$E$2:$E$5720,'Inst. by Framework &amp; Suppliers'!$C$2:$C$5720,$A494,'Inst. by Framework &amp; Suppliers'!$A$2:$A$5720,$B494)</f>
        <v>0</v>
      </c>
      <c r="E494" s="507">
        <f>SUMIFS('Inst. by Framework &amp; Suppliers'!F$2:F$5720,'Inst. by Framework &amp; Suppliers'!$C$2:$C$5720,'Institution by Supplier Totals'!$A$2:$A$5067,'Inst. by Framework &amp; Suppliers'!$A$2:$A$5720,'Institution by Supplier Totals'!$B494)</f>
        <v>64554.310000000005</v>
      </c>
      <c r="F494" s="882">
        <f>SUMIFS('Inst. by Framework &amp; Suppliers'!G$2:G$5720,'Inst. by Framework &amp; Suppliers'!$C$2:$C$5720,'Institution by Supplier Totals'!$A$2:$A$5067,'Inst. by Framework &amp; Suppliers'!$A$2:$A$5720,'Institution by Supplier Totals'!$B494)</f>
        <v>121716.27000000002</v>
      </c>
      <c r="G494" s="1444">
        <f>SUMIFS('Inst. by Framework &amp; Suppliers'!H$2:H$5720,'Inst. by Framework &amp; Suppliers'!$C$2:$C$5720,'Institution by Supplier Totals'!$A$2:$A$5067,'Inst. by Framework &amp; Suppliers'!$A$2:$A$5720,'Institution by Supplier Totals'!$B494)</f>
        <v>80006.329999999987</v>
      </c>
      <c r="H494" s="1445">
        <f>SUMIFS('Inst. by Framework &amp; Suppliers'!I$2:I$5720,'Inst. by Framework &amp; Suppliers'!$C$2:$C$5720,'Institution by Supplier Totals'!$A$2:$A$5067,'Inst. by Framework &amp; Suppliers'!$A$2:$A$5720,'Institution by Supplier Totals'!$B494)</f>
        <v>54193.12000000001</v>
      </c>
      <c r="I494" s="24">
        <f>SUMIFS('Inst. by Framework &amp; Suppliers'!$J$2:$J$5720,'Inst. by Framework &amp; Suppliers'!$C$2:$C$5720,'Institution by Supplier Totals'!$A$2:$A$5067,'Inst. by Framework &amp; Suppliers'!$A$2:$A$5720,'Institution by Supplier Totals'!$B494)</f>
        <v>10531.02</v>
      </c>
      <c r="J494" s="93">
        <f>SUMIFS('Inst. by Framework &amp; Suppliers'!$K$2:$K$5720,'Inst. by Framework &amp; Suppliers'!$C$2:$C$5720,'Institution by Supplier Totals'!$A$2:$A$5067,'Inst. by Framework &amp; Suppliers'!$A$2:$A$5720,'Institution by Supplier Totals'!$B494)</f>
        <v>18759.120000000003</v>
      </c>
    </row>
    <row r="495" spans="1:10" x14ac:dyDescent="0.2">
      <c r="A495" s="26" t="s">
        <v>98</v>
      </c>
      <c r="B495" s="27" t="s">
        <v>158</v>
      </c>
      <c r="C495" s="506">
        <f>SUMIFS('Inst. by Framework &amp; Suppliers'!$D$2:$D$5720,'Inst. by Framework &amp; Suppliers'!$C$2:$C$5720,$A495,'Inst. by Framework &amp; Suppliers'!$A$2:$A$5720,$B495)</f>
        <v>0</v>
      </c>
      <c r="D495" s="507">
        <f>SUMIFS('Inst. by Framework &amp; Suppliers'!$E$2:$E$5720,'Inst. by Framework &amp; Suppliers'!$C$2:$C$5720,$A495,'Inst. by Framework &amp; Suppliers'!$A$2:$A$5720,$B495)</f>
        <v>0</v>
      </c>
      <c r="E495" s="507">
        <f>SUMIFS('Inst. by Framework &amp; Suppliers'!F$2:F$5720,'Inst. by Framework &amp; Suppliers'!$C$2:$C$5720,'Institution by Supplier Totals'!$A$2:$A$5067,'Inst. by Framework &amp; Suppliers'!$A$2:$A$5720,'Institution by Supplier Totals'!$B495)</f>
        <v>1946.18</v>
      </c>
      <c r="F495" s="882">
        <f>SUMIFS('Inst. by Framework &amp; Suppliers'!G$2:G$5720,'Inst. by Framework &amp; Suppliers'!$C$2:$C$5720,'Institution by Supplier Totals'!$A$2:$A$5067,'Inst. by Framework &amp; Suppliers'!$A$2:$A$5720,'Institution by Supplier Totals'!$B495)</f>
        <v>3401.79</v>
      </c>
      <c r="G495" s="1444">
        <f>SUMIFS('Inst. by Framework &amp; Suppliers'!H$2:H$5720,'Inst. by Framework &amp; Suppliers'!$C$2:$C$5720,'Institution by Supplier Totals'!$A$2:$A$5067,'Inst. by Framework &amp; Suppliers'!$A$2:$A$5720,'Institution by Supplier Totals'!$B495)</f>
        <v>2286.48</v>
      </c>
      <c r="H495" s="1445">
        <f>SUMIFS('Inst. by Framework &amp; Suppliers'!I$2:I$5720,'Inst. by Framework &amp; Suppliers'!$C$2:$C$5720,'Institution by Supplier Totals'!$A$2:$A$5067,'Inst. by Framework &amp; Suppliers'!$A$2:$A$5720,'Institution by Supplier Totals'!$B495)</f>
        <v>0</v>
      </c>
      <c r="I495" s="24">
        <f>SUMIFS('Inst. by Framework &amp; Suppliers'!$J$2:$J$5720,'Inst. by Framework &amp; Suppliers'!$C$2:$C$5720,'Institution by Supplier Totals'!$A$2:$A$5067,'Inst. by Framework &amp; Suppliers'!$A$2:$A$5720,'Institution by Supplier Totals'!$B495)</f>
        <v>0</v>
      </c>
      <c r="J495" s="93">
        <f>SUMIFS('Inst. by Framework &amp; Suppliers'!$K$2:$K$5720,'Inst. by Framework &amp; Suppliers'!$C$2:$C$5720,'Institution by Supplier Totals'!$A$2:$A$5067,'Inst. by Framework &amp; Suppliers'!$A$2:$A$5720,'Institution by Supplier Totals'!$B495)</f>
        <v>0</v>
      </c>
    </row>
    <row r="496" spans="1:10" x14ac:dyDescent="0.2">
      <c r="A496" s="26" t="s">
        <v>98</v>
      </c>
      <c r="B496" s="27" t="s">
        <v>135</v>
      </c>
      <c r="C496" s="506">
        <f>SUMIFS('Inst. by Framework &amp; Suppliers'!$D$2:$D$5720,'Inst. by Framework &amp; Suppliers'!$C$2:$C$5720,$A496,'Inst. by Framework &amp; Suppliers'!$A$2:$A$5720,$B496)</f>
        <v>1167.98</v>
      </c>
      <c r="D496" s="507">
        <f>SUMIFS('Inst. by Framework &amp; Suppliers'!$E$2:$E$5720,'Inst. by Framework &amp; Suppliers'!$C$2:$C$5720,$A496,'Inst. by Framework &amp; Suppliers'!$A$2:$A$5720,$B496)</f>
        <v>1753.1399999999999</v>
      </c>
      <c r="E496" s="507">
        <f>SUMIFS('Inst. by Framework &amp; Suppliers'!F$2:F$5720,'Inst. by Framework &amp; Suppliers'!$C$2:$C$5720,'Institution by Supplier Totals'!$A$2:$A$5067,'Inst. by Framework &amp; Suppliers'!$A$2:$A$5720,'Institution by Supplier Totals'!$B496)</f>
        <v>880.18</v>
      </c>
      <c r="F496" s="882">
        <f>SUMIFS('Inst. by Framework &amp; Suppliers'!G$2:G$5720,'Inst. by Framework &amp; Suppliers'!$C$2:$C$5720,'Institution by Supplier Totals'!$A$2:$A$5067,'Inst. by Framework &amp; Suppliers'!$A$2:$A$5720,'Institution by Supplier Totals'!$B496)</f>
        <v>0</v>
      </c>
      <c r="G496" s="1444">
        <f>SUMIFS('Inst. by Framework &amp; Suppliers'!H$2:H$5720,'Inst. by Framework &amp; Suppliers'!$C$2:$C$5720,'Institution by Supplier Totals'!$A$2:$A$5067,'Inst. by Framework &amp; Suppliers'!$A$2:$A$5720,'Institution by Supplier Totals'!$B496)</f>
        <v>0</v>
      </c>
      <c r="H496" s="1445">
        <f>SUMIFS('Inst. by Framework &amp; Suppliers'!I$2:I$5720,'Inst. by Framework &amp; Suppliers'!$C$2:$C$5720,'Institution by Supplier Totals'!$A$2:$A$5067,'Inst. by Framework &amp; Suppliers'!$A$2:$A$5720,'Institution by Supplier Totals'!$B496)</f>
        <v>0</v>
      </c>
      <c r="I496" s="24">
        <f>SUMIFS('Inst. by Framework &amp; Suppliers'!$J$2:$J$5720,'Inst. by Framework &amp; Suppliers'!$C$2:$C$5720,'Institution by Supplier Totals'!$A$2:$A$5067,'Inst. by Framework &amp; Suppliers'!$A$2:$A$5720,'Institution by Supplier Totals'!$B496)</f>
        <v>0</v>
      </c>
      <c r="J496" s="93">
        <f>SUMIFS('Inst. by Framework &amp; Suppliers'!$K$2:$K$5720,'Inst. by Framework &amp; Suppliers'!$C$2:$C$5720,'Institution by Supplier Totals'!$A$2:$A$5067,'Inst. by Framework &amp; Suppliers'!$A$2:$A$5720,'Institution by Supplier Totals'!$B496)</f>
        <v>0</v>
      </c>
    </row>
    <row r="497" spans="1:10" x14ac:dyDescent="0.2">
      <c r="A497" s="26" t="s">
        <v>98</v>
      </c>
      <c r="B497" s="27" t="s">
        <v>153</v>
      </c>
      <c r="C497" s="506">
        <f>SUMIFS('Inst. by Framework &amp; Suppliers'!$D$2:$D$5720,'Inst. by Framework &amp; Suppliers'!$C$2:$C$5720,$A497,'Inst. by Framework &amp; Suppliers'!$A$2:$A$5720,$B497)</f>
        <v>5224.82</v>
      </c>
      <c r="D497" s="507">
        <f>SUMIFS('Inst. by Framework &amp; Suppliers'!$E$2:$E$5720,'Inst. by Framework &amp; Suppliers'!$C$2:$C$5720,$A497,'Inst. by Framework &amp; Suppliers'!$A$2:$A$5720,$B497)</f>
        <v>1786.29</v>
      </c>
      <c r="E497" s="507">
        <f>SUMIFS('Inst. by Framework &amp; Suppliers'!F$2:F$5720,'Inst. by Framework &amp; Suppliers'!$C$2:$C$5720,'Institution by Supplier Totals'!$A$2:$A$5067,'Inst. by Framework &amp; Suppliers'!$A$2:$A$5720,'Institution by Supplier Totals'!$B497)</f>
        <v>0</v>
      </c>
      <c r="F497" s="882">
        <f>SUMIFS('Inst. by Framework &amp; Suppliers'!G$2:G$5720,'Inst. by Framework &amp; Suppliers'!$C$2:$C$5720,'Institution by Supplier Totals'!$A$2:$A$5067,'Inst. by Framework &amp; Suppliers'!$A$2:$A$5720,'Institution by Supplier Totals'!$B497)</f>
        <v>0</v>
      </c>
      <c r="G497" s="1444">
        <f>SUMIFS('Inst. by Framework &amp; Suppliers'!H$2:H$5720,'Inst. by Framework &amp; Suppliers'!$C$2:$C$5720,'Institution by Supplier Totals'!$A$2:$A$5067,'Inst. by Framework &amp; Suppliers'!$A$2:$A$5720,'Institution by Supplier Totals'!$B497)</f>
        <v>0</v>
      </c>
      <c r="H497" s="1445">
        <f>SUMIFS('Inst. by Framework &amp; Suppliers'!I$2:I$5720,'Inst. by Framework &amp; Suppliers'!$C$2:$C$5720,'Institution by Supplier Totals'!$A$2:$A$5067,'Inst. by Framework &amp; Suppliers'!$A$2:$A$5720,'Institution by Supplier Totals'!$B497)</f>
        <v>0</v>
      </c>
      <c r="I497" s="24">
        <f>SUMIFS('Inst. by Framework &amp; Suppliers'!$J$2:$J$5720,'Inst. by Framework &amp; Suppliers'!$C$2:$C$5720,'Institution by Supplier Totals'!$A$2:$A$5067,'Inst. by Framework &amp; Suppliers'!$A$2:$A$5720,'Institution by Supplier Totals'!$B497)</f>
        <v>0</v>
      </c>
      <c r="J497" s="93">
        <f>SUMIFS('Inst. by Framework &amp; Suppliers'!$K$2:$K$5720,'Inst. by Framework &amp; Suppliers'!$C$2:$C$5720,'Institution by Supplier Totals'!$A$2:$A$5067,'Inst. by Framework &amp; Suppliers'!$A$2:$A$5720,'Institution by Supplier Totals'!$B497)</f>
        <v>0</v>
      </c>
    </row>
    <row r="498" spans="1:10" x14ac:dyDescent="0.2">
      <c r="A498" s="26" t="s">
        <v>222</v>
      </c>
      <c r="B498" s="27" t="s">
        <v>148</v>
      </c>
      <c r="C498" s="506">
        <f>SUMIFS('Inst. by Framework &amp; Suppliers'!$D$2:$D$5720,'Inst. by Framework &amp; Suppliers'!$C$2:$C$5720,$A498,'Inst. by Framework &amp; Suppliers'!$A$2:$A$5720,$B498)</f>
        <v>0</v>
      </c>
      <c r="D498" s="507">
        <f>SUMIFS('Inst. by Framework &amp; Suppliers'!$E$2:$E$5720,'Inst. by Framework &amp; Suppliers'!$C$2:$C$5720,$A498,'Inst. by Framework &amp; Suppliers'!$A$2:$A$5720,$B498)</f>
        <v>0</v>
      </c>
      <c r="E498" s="507">
        <f>SUMIFS('Inst. by Framework &amp; Suppliers'!F$2:F$5720,'Inst. by Framework &amp; Suppliers'!$C$2:$C$5720,'Institution by Supplier Totals'!$A$2:$A$5067,'Inst. by Framework &amp; Suppliers'!$A$2:$A$5720,'Institution by Supplier Totals'!$B498)</f>
        <v>0</v>
      </c>
      <c r="F498" s="882">
        <f>SUMIFS('Inst. by Framework &amp; Suppliers'!G$2:G$5720,'Inst. by Framework &amp; Suppliers'!$C$2:$C$5720,'Institution by Supplier Totals'!$A$2:$A$5067,'Inst. by Framework &amp; Suppliers'!$A$2:$A$5720,'Institution by Supplier Totals'!$B498)</f>
        <v>1703.2166666666667</v>
      </c>
      <c r="G498" s="1444">
        <f>SUMIFS('Inst. by Framework &amp; Suppliers'!H$2:H$5720,'Inst. by Framework &amp; Suppliers'!$C$2:$C$5720,'Institution by Supplier Totals'!$A$2:$A$5067,'Inst. by Framework &amp; Suppliers'!$A$2:$A$5720,'Institution by Supplier Totals'!$B498)</f>
        <v>0</v>
      </c>
      <c r="H498" s="1445">
        <f>SUMIFS('Inst. by Framework &amp; Suppliers'!I$2:I$5720,'Inst. by Framework &amp; Suppliers'!$C$2:$C$5720,'Institution by Supplier Totals'!$A$2:$A$5067,'Inst. by Framework &amp; Suppliers'!$A$2:$A$5720,'Institution by Supplier Totals'!$B498)</f>
        <v>0</v>
      </c>
      <c r="I498" s="24">
        <f>SUMIFS('Inst. by Framework &amp; Suppliers'!$J$2:$J$5720,'Inst. by Framework &amp; Suppliers'!$C$2:$C$5720,'Institution by Supplier Totals'!$A$2:$A$5067,'Inst. by Framework &amp; Suppliers'!$A$2:$A$5720,'Institution by Supplier Totals'!$B498)</f>
        <v>0</v>
      </c>
      <c r="J498" s="93">
        <f>SUMIFS('Inst. by Framework &amp; Suppliers'!$K$2:$K$5720,'Inst. by Framework &amp; Suppliers'!$C$2:$C$5720,'Institution by Supplier Totals'!$A$2:$A$5067,'Inst. by Framework &amp; Suppliers'!$A$2:$A$5720,'Institution by Supplier Totals'!$B498)</f>
        <v>0</v>
      </c>
    </row>
    <row r="499" spans="1:10" x14ac:dyDescent="0.2">
      <c r="A499" s="26" t="s">
        <v>113</v>
      </c>
      <c r="B499" s="27" t="s">
        <v>143</v>
      </c>
      <c r="C499" s="506">
        <f>SUMIFS('Inst. by Framework &amp; Suppliers'!$D$2:$D$5720,'Inst. by Framework &amp; Suppliers'!$C$2:$C$5720,$A499,'Inst. by Framework &amp; Suppliers'!$A$2:$A$5720,$B499)</f>
        <v>0</v>
      </c>
      <c r="D499" s="507">
        <f>SUMIFS('Inst. by Framework &amp; Suppliers'!$E$2:$E$5720,'Inst. by Framework &amp; Suppliers'!$C$2:$C$5720,$A499,'Inst. by Framework &amp; Suppliers'!$A$2:$A$5720,$B499)</f>
        <v>0</v>
      </c>
      <c r="E499" s="507">
        <f>SUMIFS('Inst. by Framework &amp; Suppliers'!F$2:F$5720,'Inst. by Framework &amp; Suppliers'!$C$2:$C$5720,'Institution by Supplier Totals'!$A$2:$A$5067,'Inst. by Framework &amp; Suppliers'!$A$2:$A$5720,'Institution by Supplier Totals'!$B499)</f>
        <v>0</v>
      </c>
      <c r="F499" s="882">
        <f>SUMIFS('Inst. by Framework &amp; Suppliers'!G$2:G$5720,'Inst. by Framework &amp; Suppliers'!$C$2:$C$5720,'Institution by Supplier Totals'!$A$2:$A$5067,'Inst. by Framework &amp; Suppliers'!$A$2:$A$5720,'Institution by Supplier Totals'!$B499)</f>
        <v>0</v>
      </c>
      <c r="G499" s="1444">
        <f>SUMIFS('Inst. by Framework &amp; Suppliers'!H$2:H$5720,'Inst. by Framework &amp; Suppliers'!$C$2:$C$5720,'Institution by Supplier Totals'!$A$2:$A$5067,'Inst. by Framework &amp; Suppliers'!$A$2:$A$5720,'Institution by Supplier Totals'!$B499)</f>
        <v>40123</v>
      </c>
      <c r="H499" s="1445">
        <f>SUMIFS('Inst. by Framework &amp; Suppliers'!I$2:I$5720,'Inst. by Framework &amp; Suppliers'!$C$2:$C$5720,'Institution by Supplier Totals'!$A$2:$A$5067,'Inst. by Framework &amp; Suppliers'!$A$2:$A$5720,'Institution by Supplier Totals'!$B499)</f>
        <v>9307</v>
      </c>
      <c r="I499" s="24">
        <f>SUMIFS('Inst. by Framework &amp; Suppliers'!$J$2:$J$5720,'Inst. by Framework &amp; Suppliers'!$C$2:$C$5720,'Institution by Supplier Totals'!$A$2:$A$5067,'Inst. by Framework &amp; Suppliers'!$A$2:$A$5720,'Institution by Supplier Totals'!$B499)</f>
        <v>0</v>
      </c>
      <c r="J499" s="93">
        <f>SUMIFS('Inst. by Framework &amp; Suppliers'!$K$2:$K$5720,'Inst. by Framework &amp; Suppliers'!$C$2:$C$5720,'Institution by Supplier Totals'!$A$2:$A$5067,'Inst. by Framework &amp; Suppliers'!$A$2:$A$5720,'Institution by Supplier Totals'!$B499)</f>
        <v>0</v>
      </c>
    </row>
    <row r="500" spans="1:10" x14ac:dyDescent="0.2">
      <c r="A500" s="26" t="s">
        <v>113</v>
      </c>
      <c r="B500" s="27" t="s">
        <v>144</v>
      </c>
      <c r="C500" s="506">
        <f>SUMIFS('Inst. by Framework &amp; Suppliers'!$D$2:$D$5720,'Inst. by Framework &amp; Suppliers'!$C$2:$C$5720,$A500,'Inst. by Framework &amp; Suppliers'!$A$2:$A$5720,$B500)</f>
        <v>0</v>
      </c>
      <c r="D500" s="507">
        <f>SUMIFS('Inst. by Framework &amp; Suppliers'!$E$2:$E$5720,'Inst. by Framework &amp; Suppliers'!$C$2:$C$5720,$A500,'Inst. by Framework &amp; Suppliers'!$A$2:$A$5720,$B500)</f>
        <v>37638.92</v>
      </c>
      <c r="E500" s="507">
        <f>SUMIFS('Inst. by Framework &amp; Suppliers'!F$2:F$5720,'Inst. by Framework &amp; Suppliers'!$C$2:$C$5720,'Institution by Supplier Totals'!$A$2:$A$5067,'Inst. by Framework &amp; Suppliers'!$A$2:$A$5720,'Institution by Supplier Totals'!$B500)</f>
        <v>89300</v>
      </c>
      <c r="F500" s="882">
        <f>SUMIFS('Inst. by Framework &amp; Suppliers'!G$2:G$5720,'Inst. by Framework &amp; Suppliers'!$C$2:$C$5720,'Institution by Supplier Totals'!$A$2:$A$5067,'Inst. by Framework &amp; Suppliers'!$A$2:$A$5720,'Institution by Supplier Totals'!$B500)</f>
        <v>61675</v>
      </c>
      <c r="G500" s="1444">
        <f>SUMIFS('Inst. by Framework &amp; Suppliers'!H$2:H$5720,'Inst. by Framework &amp; Suppliers'!$C$2:$C$5720,'Institution by Supplier Totals'!$A$2:$A$5067,'Inst. by Framework &amp; Suppliers'!$A$2:$A$5720,'Institution by Supplier Totals'!$B500)</f>
        <v>96746</v>
      </c>
      <c r="H500" s="1445">
        <f>SUMIFS('Inst. by Framework &amp; Suppliers'!I$2:I$5720,'Inst. by Framework &amp; Suppliers'!$C$2:$C$5720,'Institution by Supplier Totals'!$A$2:$A$5067,'Inst. by Framework &amp; Suppliers'!$A$2:$A$5720,'Institution by Supplier Totals'!$B500)</f>
        <v>177765</v>
      </c>
      <c r="I500" s="24">
        <f>SUMIFS('Inst. by Framework &amp; Suppliers'!$J$2:$J$5720,'Inst. by Framework &amp; Suppliers'!$C$2:$C$5720,'Institution by Supplier Totals'!$A$2:$A$5067,'Inst. by Framework &amp; Suppliers'!$A$2:$A$5720,'Institution by Supplier Totals'!$B500)</f>
        <v>47382</v>
      </c>
      <c r="J500" s="93">
        <f>SUMIFS('Inst. by Framework &amp; Suppliers'!$K$2:$K$5720,'Inst. by Framework &amp; Suppliers'!$C$2:$C$5720,'Institution by Supplier Totals'!$A$2:$A$5067,'Inst. by Framework &amp; Suppliers'!$A$2:$A$5720,'Institution by Supplier Totals'!$B500)</f>
        <v>105647</v>
      </c>
    </row>
    <row r="501" spans="1:10" x14ac:dyDescent="0.2">
      <c r="A501" s="26" t="s">
        <v>113</v>
      </c>
      <c r="B501" s="27" t="s">
        <v>146</v>
      </c>
      <c r="C501" s="506">
        <f>SUMIFS('Inst. by Framework &amp; Suppliers'!$D$2:$D$5720,'Inst. by Framework &amp; Suppliers'!$C$2:$C$5720,$A501,'Inst. by Framework &amp; Suppliers'!$A$2:$A$5720,$B501)</f>
        <v>0</v>
      </c>
      <c r="D501" s="507">
        <f>SUMIFS('Inst. by Framework &amp; Suppliers'!$E$2:$E$5720,'Inst. by Framework &amp; Suppliers'!$C$2:$C$5720,$A501,'Inst. by Framework &amp; Suppliers'!$A$2:$A$5720,$B501)</f>
        <v>1165.1599999999999</v>
      </c>
      <c r="E501" s="507">
        <f>SUMIFS('Inst. by Framework &amp; Suppliers'!F$2:F$5720,'Inst. by Framework &amp; Suppliers'!$C$2:$C$5720,'Institution by Supplier Totals'!$A$2:$A$5067,'Inst. by Framework &amp; Suppliers'!$A$2:$A$5720,'Institution by Supplier Totals'!$B501)</f>
        <v>0</v>
      </c>
      <c r="F501" s="882">
        <f>SUMIFS('Inst. by Framework &amp; Suppliers'!G$2:G$5720,'Inst. by Framework &amp; Suppliers'!$C$2:$C$5720,'Institution by Supplier Totals'!$A$2:$A$5067,'Inst. by Framework &amp; Suppliers'!$A$2:$A$5720,'Institution by Supplier Totals'!$B501)</f>
        <v>0</v>
      </c>
      <c r="G501" s="1444">
        <f>SUMIFS('Inst. by Framework &amp; Suppliers'!H$2:H$5720,'Inst. by Framework &amp; Suppliers'!$C$2:$C$5720,'Institution by Supplier Totals'!$A$2:$A$5067,'Inst. by Framework &amp; Suppliers'!$A$2:$A$5720,'Institution by Supplier Totals'!$B501)</f>
        <v>37321</v>
      </c>
      <c r="H501" s="1445">
        <f>SUMIFS('Inst. by Framework &amp; Suppliers'!I$2:I$5720,'Inst. by Framework &amp; Suppliers'!$C$2:$C$5720,'Institution by Supplier Totals'!$A$2:$A$5067,'Inst. by Framework &amp; Suppliers'!$A$2:$A$5720,'Institution by Supplier Totals'!$B501)</f>
        <v>52533</v>
      </c>
      <c r="I501" s="24">
        <f>SUMIFS('Inst. by Framework &amp; Suppliers'!$J$2:$J$5720,'Inst. by Framework &amp; Suppliers'!$C$2:$C$5720,'Institution by Supplier Totals'!$A$2:$A$5067,'Inst. by Framework &amp; Suppliers'!$A$2:$A$5720,'Institution by Supplier Totals'!$B501)</f>
        <v>16479</v>
      </c>
      <c r="J501" s="93">
        <f>SUMIFS('Inst. by Framework &amp; Suppliers'!$K$2:$K$5720,'Inst. by Framework &amp; Suppliers'!$C$2:$C$5720,'Institution by Supplier Totals'!$A$2:$A$5067,'Inst. by Framework &amp; Suppliers'!$A$2:$A$5720,'Institution by Supplier Totals'!$B501)</f>
        <v>27330</v>
      </c>
    </row>
    <row r="502" spans="1:10" x14ac:dyDescent="0.2">
      <c r="A502" s="26" t="s">
        <v>168</v>
      </c>
      <c r="B502" s="27" t="s">
        <v>143</v>
      </c>
      <c r="C502" s="506">
        <f>SUMIFS('Inst. by Framework &amp; Suppliers'!$D$2:$D$5720,'Inst. by Framework &amp; Suppliers'!$C$2:$C$5720,$A502,'Inst. by Framework &amp; Suppliers'!$A$2:$A$5720,$B502)</f>
        <v>0</v>
      </c>
      <c r="D502" s="507">
        <f>SUMIFS('Inst. by Framework &amp; Suppliers'!$E$2:$E$5720,'Inst. by Framework &amp; Suppliers'!$C$2:$C$5720,$A502,'Inst. by Framework &amp; Suppliers'!$A$2:$A$5720,$B502)</f>
        <v>0</v>
      </c>
      <c r="E502" s="507">
        <f>SUMIFS('Inst. by Framework &amp; Suppliers'!F$2:F$5720,'Inst. by Framework &amp; Suppliers'!$C$2:$C$5720,'Institution by Supplier Totals'!$A$2:$A$5067,'Inst. by Framework &amp; Suppliers'!$A$2:$A$5720,'Institution by Supplier Totals'!$B502)</f>
        <v>4430.08</v>
      </c>
      <c r="F502" s="882">
        <f>SUMIFS('Inst. by Framework &amp; Suppliers'!G$2:G$5720,'Inst. by Framework &amp; Suppliers'!$C$2:$C$5720,'Institution by Supplier Totals'!$A$2:$A$5067,'Inst. by Framework &amp; Suppliers'!$A$2:$A$5720,'Institution by Supplier Totals'!$B502)</f>
        <v>0</v>
      </c>
      <c r="G502" s="1444">
        <f>SUMIFS('Inst. by Framework &amp; Suppliers'!H$2:H$5720,'Inst. by Framework &amp; Suppliers'!$C$2:$C$5720,'Institution by Supplier Totals'!$A$2:$A$5067,'Inst. by Framework &amp; Suppliers'!$A$2:$A$5720,'Institution by Supplier Totals'!$B502)</f>
        <v>0</v>
      </c>
      <c r="H502" s="1445">
        <f>SUMIFS('Inst. by Framework &amp; Suppliers'!I$2:I$5720,'Inst. by Framework &amp; Suppliers'!$C$2:$C$5720,'Institution by Supplier Totals'!$A$2:$A$5067,'Inst. by Framework &amp; Suppliers'!$A$2:$A$5720,'Institution by Supplier Totals'!$B502)</f>
        <v>0</v>
      </c>
      <c r="I502" s="24">
        <f>SUMIFS('Inst. by Framework &amp; Suppliers'!$J$2:$J$5720,'Inst. by Framework &amp; Suppliers'!$C$2:$C$5720,'Institution by Supplier Totals'!$A$2:$A$5067,'Inst. by Framework &amp; Suppliers'!$A$2:$A$5720,'Institution by Supplier Totals'!$B502)</f>
        <v>0</v>
      </c>
      <c r="J502" s="93">
        <f>SUMIFS('Inst. by Framework &amp; Suppliers'!$K$2:$K$5720,'Inst. by Framework &amp; Suppliers'!$C$2:$C$5720,'Institution by Supplier Totals'!$A$2:$A$5067,'Inst. by Framework &amp; Suppliers'!$A$2:$A$5720,'Institution by Supplier Totals'!$B502)</f>
        <v>0</v>
      </c>
    </row>
    <row r="503" spans="1:10" x14ac:dyDescent="0.2">
      <c r="A503" s="26" t="s">
        <v>168</v>
      </c>
      <c r="B503" s="27" t="s">
        <v>146</v>
      </c>
      <c r="C503" s="506">
        <f>SUMIFS('Inst. by Framework &amp; Suppliers'!$D$2:$D$5720,'Inst. by Framework &amp; Suppliers'!$C$2:$C$5720,$A503,'Inst. by Framework &amp; Suppliers'!$A$2:$A$5720,$B503)</f>
        <v>0</v>
      </c>
      <c r="D503" s="507">
        <f>SUMIFS('Inst. by Framework &amp; Suppliers'!$E$2:$E$5720,'Inst. by Framework &amp; Suppliers'!$C$2:$C$5720,$A503,'Inst. by Framework &amp; Suppliers'!$A$2:$A$5720,$B503)</f>
        <v>25643.11</v>
      </c>
      <c r="E503" s="507">
        <f>SUMIFS('Inst. by Framework &amp; Suppliers'!F$2:F$5720,'Inst. by Framework &amp; Suppliers'!$C$2:$C$5720,'Institution by Supplier Totals'!$A$2:$A$5067,'Inst. by Framework &amp; Suppliers'!$A$2:$A$5720,'Institution by Supplier Totals'!$B503)</f>
        <v>33472.979999999996</v>
      </c>
      <c r="F503" s="882">
        <f>SUMIFS('Inst. by Framework &amp; Suppliers'!G$2:G$5720,'Inst. by Framework &amp; Suppliers'!$C$2:$C$5720,'Institution by Supplier Totals'!$A$2:$A$5067,'Inst. by Framework &amp; Suppliers'!$A$2:$A$5720,'Institution by Supplier Totals'!$B503)</f>
        <v>0</v>
      </c>
      <c r="G503" s="1444">
        <f>SUMIFS('Inst. by Framework &amp; Suppliers'!H$2:H$5720,'Inst. by Framework &amp; Suppliers'!$C$2:$C$5720,'Institution by Supplier Totals'!$A$2:$A$5067,'Inst. by Framework &amp; Suppliers'!$A$2:$A$5720,'Institution by Supplier Totals'!$B503)</f>
        <v>0</v>
      </c>
      <c r="H503" s="1445">
        <f>SUMIFS('Inst. by Framework &amp; Suppliers'!I$2:I$5720,'Inst. by Framework &amp; Suppliers'!$C$2:$C$5720,'Institution by Supplier Totals'!$A$2:$A$5067,'Inst. by Framework &amp; Suppliers'!$A$2:$A$5720,'Institution by Supplier Totals'!$B503)</f>
        <v>0</v>
      </c>
      <c r="I503" s="24">
        <f>SUMIFS('Inst. by Framework &amp; Suppliers'!$J$2:$J$5720,'Inst. by Framework &amp; Suppliers'!$C$2:$C$5720,'Institution by Supplier Totals'!$A$2:$A$5067,'Inst. by Framework &amp; Suppliers'!$A$2:$A$5720,'Institution by Supplier Totals'!$B503)</f>
        <v>0</v>
      </c>
      <c r="J503" s="93">
        <f>SUMIFS('Inst. by Framework &amp; Suppliers'!$K$2:$K$5720,'Inst. by Framework &amp; Suppliers'!$C$2:$C$5720,'Institution by Supplier Totals'!$A$2:$A$5067,'Inst. by Framework &amp; Suppliers'!$A$2:$A$5720,'Institution by Supplier Totals'!$B503)</f>
        <v>0</v>
      </c>
    </row>
    <row r="504" spans="1:10" x14ac:dyDescent="0.2">
      <c r="A504" s="26" t="s">
        <v>122</v>
      </c>
      <c r="B504" s="27" t="s">
        <v>143</v>
      </c>
      <c r="C504" s="506">
        <f>SUMIFS('Inst. by Framework &amp; Suppliers'!$D$2:$D$5720,'Inst. by Framework &amp; Suppliers'!$C$2:$C$5720,$A504,'Inst. by Framework &amp; Suppliers'!$A$2:$A$5720,$B504)</f>
        <v>23131.040000000001</v>
      </c>
      <c r="D504" s="507">
        <f>SUMIFS('Inst. by Framework &amp; Suppliers'!$E$2:$E$5720,'Inst. by Framework &amp; Suppliers'!$C$2:$C$5720,$A504,'Inst. by Framework &amp; Suppliers'!$A$2:$A$5720,$B504)</f>
        <v>72356.719999999987</v>
      </c>
      <c r="E504" s="507">
        <f>SUMIFS('Inst. by Framework &amp; Suppliers'!F$2:F$5720,'Inst. by Framework &amp; Suppliers'!$C$2:$C$5720,'Institution by Supplier Totals'!$A$2:$A$5067,'Inst. by Framework &amp; Suppliers'!$A$2:$A$5720,'Institution by Supplier Totals'!$B504)</f>
        <v>67684.45</v>
      </c>
      <c r="F504" s="882">
        <f>SUMIFS('Inst. by Framework &amp; Suppliers'!G$2:G$5720,'Inst. by Framework &amp; Suppliers'!$C$2:$C$5720,'Institution by Supplier Totals'!$A$2:$A$5067,'Inst. by Framework &amp; Suppliers'!$A$2:$A$5720,'Institution by Supplier Totals'!$B504)</f>
        <v>69841.2</v>
      </c>
      <c r="G504" s="1444">
        <f>SUMIFS('Inst. by Framework &amp; Suppliers'!H$2:H$5720,'Inst. by Framework &amp; Suppliers'!$C$2:$C$5720,'Institution by Supplier Totals'!$A$2:$A$5067,'Inst. by Framework &amp; Suppliers'!$A$2:$A$5720,'Institution by Supplier Totals'!$B504)</f>
        <v>87043.23000000001</v>
      </c>
      <c r="H504" s="1445">
        <f>SUMIFS('Inst. by Framework &amp; Suppliers'!I$2:I$5720,'Inst. by Framework &amp; Suppliers'!$C$2:$C$5720,'Institution by Supplier Totals'!$A$2:$A$5067,'Inst. by Framework &amp; Suppliers'!$A$2:$A$5720,'Institution by Supplier Totals'!$B504)</f>
        <v>44880.140000000007</v>
      </c>
      <c r="I504" s="24">
        <f>SUMIFS('Inst. by Framework &amp; Suppliers'!$J$2:$J$5720,'Inst. by Framework &amp; Suppliers'!$C$2:$C$5720,'Institution by Supplier Totals'!$A$2:$A$5067,'Inst. by Framework &amp; Suppliers'!$A$2:$A$5720,'Institution by Supplier Totals'!$B504)</f>
        <v>13517.83</v>
      </c>
      <c r="J504" s="93">
        <f>SUMIFS('Inst. by Framework &amp; Suppliers'!$K$2:$K$5720,'Inst. by Framework &amp; Suppliers'!$C$2:$C$5720,'Institution by Supplier Totals'!$A$2:$A$5067,'Inst. by Framework &amp; Suppliers'!$A$2:$A$5720,'Institution by Supplier Totals'!$B504)</f>
        <v>23713.510000000002</v>
      </c>
    </row>
    <row r="505" spans="1:10" x14ac:dyDescent="0.2">
      <c r="A505" s="26" t="s">
        <v>122</v>
      </c>
      <c r="B505" s="27" t="s">
        <v>144</v>
      </c>
      <c r="C505" s="506">
        <f>SUMIFS('Inst. by Framework &amp; Suppliers'!$D$2:$D$5720,'Inst. by Framework &amp; Suppliers'!$C$2:$C$5720,$A505,'Inst. by Framework &amp; Suppliers'!$A$2:$A$5720,$B505)</f>
        <v>11803.019999999999</v>
      </c>
      <c r="D505" s="507">
        <f>SUMIFS('Inst. by Framework &amp; Suppliers'!$E$2:$E$5720,'Inst. by Framework &amp; Suppliers'!$C$2:$C$5720,$A505,'Inst. by Framework &amp; Suppliers'!$A$2:$A$5720,$B505)</f>
        <v>33920.5</v>
      </c>
      <c r="E505" s="507">
        <f>SUMIFS('Inst. by Framework &amp; Suppliers'!F$2:F$5720,'Inst. by Framework &amp; Suppliers'!$C$2:$C$5720,'Institution by Supplier Totals'!$A$2:$A$5067,'Inst. by Framework &amp; Suppliers'!$A$2:$A$5720,'Institution by Supplier Totals'!$B505)</f>
        <v>75780.479999999996</v>
      </c>
      <c r="F505" s="882">
        <f>SUMIFS('Inst. by Framework &amp; Suppliers'!G$2:G$5720,'Inst. by Framework &amp; Suppliers'!$C$2:$C$5720,'Institution by Supplier Totals'!$A$2:$A$5067,'Inst. by Framework &amp; Suppliers'!$A$2:$A$5720,'Institution by Supplier Totals'!$B505)</f>
        <v>83163.540000000008</v>
      </c>
      <c r="G505" s="1444">
        <f>SUMIFS('Inst. by Framework &amp; Suppliers'!H$2:H$5720,'Inst. by Framework &amp; Suppliers'!$C$2:$C$5720,'Institution by Supplier Totals'!$A$2:$A$5067,'Inst. by Framework &amp; Suppliers'!$A$2:$A$5720,'Institution by Supplier Totals'!$B505)</f>
        <v>64432.81</v>
      </c>
      <c r="H505" s="1445">
        <f>SUMIFS('Inst. by Framework &amp; Suppliers'!I$2:I$5720,'Inst. by Framework &amp; Suppliers'!$C$2:$C$5720,'Institution by Supplier Totals'!$A$2:$A$5067,'Inst. by Framework &amp; Suppliers'!$A$2:$A$5720,'Institution by Supplier Totals'!$B505)</f>
        <v>83556.210000000006</v>
      </c>
      <c r="I505" s="24">
        <f>SUMIFS('Inst. by Framework &amp; Suppliers'!$J$2:$J$5720,'Inst. by Framework &amp; Suppliers'!$C$2:$C$5720,'Institution by Supplier Totals'!$A$2:$A$5067,'Inst. by Framework &amp; Suppliers'!$A$2:$A$5720,'Institution by Supplier Totals'!$B505)</f>
        <v>26395.360000000001</v>
      </c>
      <c r="J505" s="93">
        <f>SUMIFS('Inst. by Framework &amp; Suppliers'!$K$2:$K$5720,'Inst. by Framework &amp; Suppliers'!$C$2:$C$5720,'Institution by Supplier Totals'!$A$2:$A$5067,'Inst. by Framework &amp; Suppliers'!$A$2:$A$5720,'Institution by Supplier Totals'!$B505)</f>
        <v>44046</v>
      </c>
    </row>
    <row r="506" spans="1:10" x14ac:dyDescent="0.2">
      <c r="A506" s="26" t="s">
        <v>122</v>
      </c>
      <c r="B506" s="27" t="s">
        <v>146</v>
      </c>
      <c r="C506" s="506">
        <f>SUMIFS('Inst. by Framework &amp; Suppliers'!$D$2:$D$5720,'Inst. by Framework &amp; Suppliers'!$C$2:$C$5720,$A506,'Inst. by Framework &amp; Suppliers'!$A$2:$A$5720,$B506)</f>
        <v>11029.720000000001</v>
      </c>
      <c r="D506" s="507">
        <f>SUMIFS('Inst. by Framework &amp; Suppliers'!$E$2:$E$5720,'Inst. by Framework &amp; Suppliers'!$C$2:$C$5720,$A506,'Inst. by Framework &amp; Suppliers'!$A$2:$A$5720,$B506)</f>
        <v>43622.74</v>
      </c>
      <c r="E506" s="507">
        <f>SUMIFS('Inst. by Framework &amp; Suppliers'!F$2:F$5720,'Inst. by Framework &amp; Suppliers'!$C$2:$C$5720,'Institution by Supplier Totals'!$A$2:$A$5067,'Inst. by Framework &amp; Suppliers'!$A$2:$A$5720,'Institution by Supplier Totals'!$B506)</f>
        <v>54278.91</v>
      </c>
      <c r="F506" s="882">
        <f>SUMIFS('Inst. by Framework &amp; Suppliers'!G$2:G$5720,'Inst. by Framework &amp; Suppliers'!$C$2:$C$5720,'Institution by Supplier Totals'!$A$2:$A$5067,'Inst. by Framework &amp; Suppliers'!$A$2:$A$5720,'Institution by Supplier Totals'!$B506)</f>
        <v>65015.319999999992</v>
      </c>
      <c r="G506" s="1444">
        <f>SUMIFS('Inst. by Framework &amp; Suppliers'!H$2:H$5720,'Inst. by Framework &amp; Suppliers'!$C$2:$C$5720,'Institution by Supplier Totals'!$A$2:$A$5067,'Inst. by Framework &amp; Suppliers'!$A$2:$A$5720,'Institution by Supplier Totals'!$B506)</f>
        <v>67311.94</v>
      </c>
      <c r="H506" s="1445">
        <f>SUMIFS('Inst. by Framework &amp; Suppliers'!I$2:I$5720,'Inst. by Framework &amp; Suppliers'!$C$2:$C$5720,'Institution by Supplier Totals'!$A$2:$A$5067,'Inst. by Framework &amp; Suppliers'!$A$2:$A$5720,'Institution by Supplier Totals'!$B506)</f>
        <v>70547.09</v>
      </c>
      <c r="I506" s="24">
        <f>SUMIFS('Inst. by Framework &amp; Suppliers'!$J$2:$J$5720,'Inst. by Framework &amp; Suppliers'!$C$2:$C$5720,'Institution by Supplier Totals'!$A$2:$A$5067,'Inst. by Framework &amp; Suppliers'!$A$2:$A$5720,'Institution by Supplier Totals'!$B506)</f>
        <v>14208.009999999998</v>
      </c>
      <c r="J506" s="93">
        <f>SUMIFS('Inst. by Framework &amp; Suppliers'!$K$2:$K$5720,'Inst. by Framework &amp; Suppliers'!$C$2:$C$5720,'Institution by Supplier Totals'!$A$2:$A$5067,'Inst. by Framework &amp; Suppliers'!$A$2:$A$5720,'Institution by Supplier Totals'!$B506)</f>
        <v>25834.05</v>
      </c>
    </row>
    <row r="507" spans="1:10" x14ac:dyDescent="0.2">
      <c r="A507" s="26" t="s">
        <v>62</v>
      </c>
      <c r="B507" s="27" t="s">
        <v>126</v>
      </c>
      <c r="C507" s="506">
        <f>SUMIFS('Inst. by Framework &amp; Suppliers'!$D$2:$D$5720,'Inst. by Framework &amp; Suppliers'!$C$2:$C$5720,$A507,'Inst. by Framework &amp; Suppliers'!$A$2:$A$5720,$B507)</f>
        <v>0</v>
      </c>
      <c r="D507" s="507">
        <f>SUMIFS('Inst. by Framework &amp; Suppliers'!$E$2:$E$5720,'Inst. by Framework &amp; Suppliers'!$C$2:$C$5720,$A507,'Inst. by Framework &amp; Suppliers'!$A$2:$A$5720,$B507)</f>
        <v>25922.92</v>
      </c>
      <c r="E507" s="507">
        <f>SUMIFS('Inst. by Framework &amp; Suppliers'!F$2:F$5720,'Inst. by Framework &amp; Suppliers'!$C$2:$C$5720,'Institution by Supplier Totals'!$A$2:$A$5067,'Inst. by Framework &amp; Suppliers'!$A$2:$A$5720,'Institution by Supplier Totals'!$B507)</f>
        <v>42713.24</v>
      </c>
      <c r="F507" s="882">
        <f>SUMIFS('Inst. by Framework &amp; Suppliers'!G$2:G$5720,'Inst. by Framework &amp; Suppliers'!$C$2:$C$5720,'Institution by Supplier Totals'!$A$2:$A$5067,'Inst. by Framework &amp; Suppliers'!$A$2:$A$5720,'Institution by Supplier Totals'!$B507)</f>
        <v>58782.850000000006</v>
      </c>
      <c r="G507" s="1444">
        <f>SUMIFS('Inst. by Framework &amp; Suppliers'!H$2:H$5720,'Inst. by Framework &amp; Suppliers'!$C$2:$C$5720,'Institution by Supplier Totals'!$A$2:$A$5067,'Inst. by Framework &amp; Suppliers'!$A$2:$A$5720,'Institution by Supplier Totals'!$B507)</f>
        <v>58301.929999999993</v>
      </c>
      <c r="H507" s="1445">
        <f>SUMIFS('Inst. by Framework &amp; Suppliers'!I$2:I$5720,'Inst. by Framework &amp; Suppliers'!$C$2:$C$5720,'Institution by Supplier Totals'!$A$2:$A$5067,'Inst. by Framework &amp; Suppliers'!$A$2:$A$5720,'Institution by Supplier Totals'!$B507)</f>
        <v>46916</v>
      </c>
      <c r="I507" s="24">
        <f>SUMIFS('Inst. by Framework &amp; Suppliers'!$J$2:$J$5720,'Inst. by Framework &amp; Suppliers'!$C$2:$C$5720,'Institution by Supplier Totals'!$A$2:$A$5067,'Inst. by Framework &amp; Suppliers'!$A$2:$A$5720,'Institution by Supplier Totals'!$B507)</f>
        <v>0</v>
      </c>
      <c r="J507" s="93">
        <f>SUMIFS('Inst. by Framework &amp; Suppliers'!$K$2:$K$5720,'Inst. by Framework &amp; Suppliers'!$C$2:$C$5720,'Institution by Supplier Totals'!$A$2:$A$5067,'Inst. by Framework &amp; Suppliers'!$A$2:$A$5720,'Institution by Supplier Totals'!$B507)</f>
        <v>9019</v>
      </c>
    </row>
    <row r="508" spans="1:10" x14ac:dyDescent="0.2">
      <c r="A508" s="26" t="s">
        <v>62</v>
      </c>
      <c r="B508" s="27" t="s">
        <v>127</v>
      </c>
      <c r="C508" s="506">
        <f>SUMIFS('Inst. by Framework &amp; Suppliers'!$D$2:$D$5720,'Inst. by Framework &amp; Suppliers'!$C$2:$C$5720,$A508,'Inst. by Framework &amp; Suppliers'!$A$2:$A$5720,$B508)</f>
        <v>0</v>
      </c>
      <c r="D508" s="507">
        <f>SUMIFS('Inst. by Framework &amp; Suppliers'!$E$2:$E$5720,'Inst. by Framework &amp; Suppliers'!$C$2:$C$5720,$A508,'Inst. by Framework &amp; Suppliers'!$A$2:$A$5720,$B508)</f>
        <v>26220.95</v>
      </c>
      <c r="E508" s="507">
        <f>SUMIFS('Inst. by Framework &amp; Suppliers'!F$2:F$5720,'Inst. by Framework &amp; Suppliers'!$C$2:$C$5720,'Institution by Supplier Totals'!$A$2:$A$5067,'Inst. by Framework &amp; Suppliers'!$A$2:$A$5720,'Institution by Supplier Totals'!$B508)</f>
        <v>27785.309999999998</v>
      </c>
      <c r="F508" s="882">
        <f>SUMIFS('Inst. by Framework &amp; Suppliers'!G$2:G$5720,'Inst. by Framework &amp; Suppliers'!$C$2:$C$5720,'Institution by Supplier Totals'!$A$2:$A$5067,'Inst. by Framework &amp; Suppliers'!$A$2:$A$5720,'Institution by Supplier Totals'!$B508)</f>
        <v>0</v>
      </c>
      <c r="G508" s="1444">
        <f>SUMIFS('Inst. by Framework &amp; Suppliers'!H$2:H$5720,'Inst. by Framework &amp; Suppliers'!$C$2:$C$5720,'Institution by Supplier Totals'!$A$2:$A$5067,'Inst. by Framework &amp; Suppliers'!$A$2:$A$5720,'Institution by Supplier Totals'!$B508)</f>
        <v>0</v>
      </c>
      <c r="H508" s="1445">
        <f>SUMIFS('Inst. by Framework &amp; Suppliers'!I$2:I$5720,'Inst. by Framework &amp; Suppliers'!$C$2:$C$5720,'Institution by Supplier Totals'!$A$2:$A$5067,'Inst. by Framework &amp; Suppliers'!$A$2:$A$5720,'Institution by Supplier Totals'!$B508)</f>
        <v>0</v>
      </c>
      <c r="I508" s="24">
        <f>SUMIFS('Inst. by Framework &amp; Suppliers'!$J$2:$J$5720,'Inst. by Framework &amp; Suppliers'!$C$2:$C$5720,'Institution by Supplier Totals'!$A$2:$A$5067,'Inst. by Framework &amp; Suppliers'!$A$2:$A$5720,'Institution by Supplier Totals'!$B508)</f>
        <v>0</v>
      </c>
      <c r="J508" s="93">
        <f>SUMIFS('Inst. by Framework &amp; Suppliers'!$K$2:$K$5720,'Inst. by Framework &amp; Suppliers'!$C$2:$C$5720,'Institution by Supplier Totals'!$A$2:$A$5067,'Inst. by Framework &amp; Suppliers'!$A$2:$A$5720,'Institution by Supplier Totals'!$B508)</f>
        <v>0</v>
      </c>
    </row>
    <row r="509" spans="1:10" x14ac:dyDescent="0.2">
      <c r="A509" s="26" t="s">
        <v>62</v>
      </c>
      <c r="B509" s="27" t="s">
        <v>150</v>
      </c>
      <c r="C509" s="506">
        <f>SUMIFS('Inst. by Framework &amp; Suppliers'!$D$2:$D$5720,'Inst. by Framework &amp; Suppliers'!$C$2:$C$5720,$A509,'Inst. by Framework &amp; Suppliers'!$A$2:$A$5720,$B509)</f>
        <v>0</v>
      </c>
      <c r="D509" s="507">
        <f>SUMIFS('Inst. by Framework &amp; Suppliers'!$E$2:$E$5720,'Inst. by Framework &amp; Suppliers'!$C$2:$C$5720,$A509,'Inst. by Framework &amp; Suppliers'!$A$2:$A$5720,$B509)</f>
        <v>0</v>
      </c>
      <c r="E509" s="507">
        <f>SUMIFS('Inst. by Framework &amp; Suppliers'!F$2:F$5720,'Inst. by Framework &amp; Suppliers'!$C$2:$C$5720,'Institution by Supplier Totals'!$A$2:$A$5067,'Inst. by Framework &amp; Suppliers'!$A$2:$A$5720,'Institution by Supplier Totals'!$B509)</f>
        <v>0</v>
      </c>
      <c r="F509" s="882">
        <f>SUMIFS('Inst. by Framework &amp; Suppliers'!G$2:G$5720,'Inst. by Framework &amp; Suppliers'!$C$2:$C$5720,'Institution by Supplier Totals'!$A$2:$A$5067,'Inst. by Framework &amp; Suppliers'!$A$2:$A$5720,'Institution by Supplier Totals'!$B509)</f>
        <v>30916.969999999998</v>
      </c>
      <c r="G509" s="1444">
        <f>SUMIFS('Inst. by Framework &amp; Suppliers'!H$2:H$5720,'Inst. by Framework &amp; Suppliers'!$C$2:$C$5720,'Institution by Supplier Totals'!$A$2:$A$5067,'Inst. by Framework &amp; Suppliers'!$A$2:$A$5720,'Institution by Supplier Totals'!$B509)</f>
        <v>52802.369999999995</v>
      </c>
      <c r="H509" s="1445">
        <f>SUMIFS('Inst. by Framework &amp; Suppliers'!I$2:I$5720,'Inst. by Framework &amp; Suppliers'!$C$2:$C$5720,'Institution by Supplier Totals'!$A$2:$A$5067,'Inst. by Framework &amp; Suppliers'!$A$2:$A$5720,'Institution by Supplier Totals'!$B509)</f>
        <v>29028.54</v>
      </c>
      <c r="I509" s="24">
        <f>SUMIFS('Inst. by Framework &amp; Suppliers'!$J$2:$J$5720,'Inst. by Framework &amp; Suppliers'!$C$2:$C$5720,'Institution by Supplier Totals'!$A$2:$A$5067,'Inst. by Framework &amp; Suppliers'!$A$2:$A$5720,'Institution by Supplier Totals'!$B509)</f>
        <v>0</v>
      </c>
      <c r="J509" s="93">
        <f>SUMIFS('Inst. by Framework &amp; Suppliers'!$K$2:$K$5720,'Inst. by Framework &amp; Suppliers'!$C$2:$C$5720,'Institution by Supplier Totals'!$A$2:$A$5067,'Inst. by Framework &amp; Suppliers'!$A$2:$A$5720,'Institution by Supplier Totals'!$B509)</f>
        <v>3362.98</v>
      </c>
    </row>
    <row r="510" spans="1:10" x14ac:dyDescent="0.2">
      <c r="A510" s="26" t="s">
        <v>62</v>
      </c>
      <c r="B510" s="27" t="s">
        <v>131</v>
      </c>
      <c r="C510" s="506">
        <f>SUMIFS('Inst. by Framework &amp; Suppliers'!$D$2:$D$5720,'Inst. by Framework &amp; Suppliers'!$C$2:$C$5720,$A510,'Inst. by Framework &amp; Suppliers'!$A$2:$A$5720,$B510)</f>
        <v>0</v>
      </c>
      <c r="D510" s="507">
        <f>SUMIFS('Inst. by Framework &amp; Suppliers'!$E$2:$E$5720,'Inst. by Framework &amp; Suppliers'!$C$2:$C$5720,$A510,'Inst. by Framework &amp; Suppliers'!$A$2:$A$5720,$B510)</f>
        <v>6424.91</v>
      </c>
      <c r="E510" s="507">
        <f>SUMIFS('Inst. by Framework &amp; Suppliers'!F$2:F$5720,'Inst. by Framework &amp; Suppliers'!$C$2:$C$5720,'Institution by Supplier Totals'!$A$2:$A$5067,'Inst. by Framework &amp; Suppliers'!$A$2:$A$5720,'Institution by Supplier Totals'!$B510)</f>
        <v>22602.38</v>
      </c>
      <c r="F510" s="882">
        <f>SUMIFS('Inst. by Framework &amp; Suppliers'!G$2:G$5720,'Inst. by Framework &amp; Suppliers'!$C$2:$C$5720,'Institution by Supplier Totals'!$A$2:$A$5067,'Inst. by Framework &amp; Suppliers'!$A$2:$A$5720,'Institution by Supplier Totals'!$B510)</f>
        <v>36233.03</v>
      </c>
      <c r="G510" s="1444">
        <f>SUMIFS('Inst. by Framework &amp; Suppliers'!H$2:H$5720,'Inst. by Framework &amp; Suppliers'!$C$2:$C$5720,'Institution by Supplier Totals'!$A$2:$A$5067,'Inst. by Framework &amp; Suppliers'!$A$2:$A$5720,'Institution by Supplier Totals'!$B510)</f>
        <v>23842.399999999998</v>
      </c>
      <c r="H510" s="1445">
        <f>SUMIFS('Inst. by Framework &amp; Suppliers'!I$2:I$5720,'Inst. by Framework &amp; Suppliers'!$C$2:$C$5720,'Institution by Supplier Totals'!$A$2:$A$5067,'Inst. by Framework &amp; Suppliers'!$A$2:$A$5720,'Institution by Supplier Totals'!$B510)</f>
        <v>16106.880000000001</v>
      </c>
      <c r="I510" s="24">
        <f>SUMIFS('Inst. by Framework &amp; Suppliers'!$J$2:$J$5720,'Inst. by Framework &amp; Suppliers'!$C$2:$C$5720,'Institution by Supplier Totals'!$A$2:$A$5067,'Inst. by Framework &amp; Suppliers'!$A$2:$A$5720,'Institution by Supplier Totals'!$B510)</f>
        <v>0</v>
      </c>
      <c r="J510" s="93">
        <f>SUMIFS('Inst. by Framework &amp; Suppliers'!$K$2:$K$5720,'Inst. by Framework &amp; Suppliers'!$C$2:$C$5720,'Institution by Supplier Totals'!$A$2:$A$5067,'Inst. by Framework &amp; Suppliers'!$A$2:$A$5720,'Institution by Supplier Totals'!$B510)</f>
        <v>2184.0100000000002</v>
      </c>
    </row>
    <row r="511" spans="1:10" x14ac:dyDescent="0.2">
      <c r="A511" s="26" t="s">
        <v>62</v>
      </c>
      <c r="B511" s="27" t="s">
        <v>148</v>
      </c>
      <c r="C511" s="506">
        <f>SUMIFS('Inst. by Framework &amp; Suppliers'!$D$2:$D$5720,'Inst. by Framework &amp; Suppliers'!$C$2:$C$5720,$A511,'Inst. by Framework &amp; Suppliers'!$A$2:$A$5720,$B511)</f>
        <v>0</v>
      </c>
      <c r="D511" s="507">
        <f>SUMIFS('Inst. by Framework &amp; Suppliers'!$E$2:$E$5720,'Inst. by Framework &amp; Suppliers'!$C$2:$C$5720,$A511,'Inst. by Framework &amp; Suppliers'!$A$2:$A$5720,$B511)</f>
        <v>4399.71</v>
      </c>
      <c r="E511" s="507">
        <f>SUMIFS('Inst. by Framework &amp; Suppliers'!F$2:F$5720,'Inst. by Framework &amp; Suppliers'!$C$2:$C$5720,'Institution by Supplier Totals'!$A$2:$A$5067,'Inst. by Framework &amp; Suppliers'!$A$2:$A$5720,'Institution by Supplier Totals'!$B511)</f>
        <v>15717.79</v>
      </c>
      <c r="F511" s="882">
        <f>SUMIFS('Inst. by Framework &amp; Suppliers'!G$2:G$5720,'Inst. by Framework &amp; Suppliers'!$C$2:$C$5720,'Institution by Supplier Totals'!$A$2:$A$5067,'Inst. by Framework &amp; Suppliers'!$A$2:$A$5720,'Institution by Supplier Totals'!$B511)</f>
        <v>6676.52</v>
      </c>
      <c r="G511" s="1444">
        <f>SUMIFS('Inst. by Framework &amp; Suppliers'!H$2:H$5720,'Inst. by Framework &amp; Suppliers'!$C$2:$C$5720,'Institution by Supplier Totals'!$A$2:$A$5067,'Inst. by Framework &amp; Suppliers'!$A$2:$A$5720,'Institution by Supplier Totals'!$B511)</f>
        <v>6101.4900000000007</v>
      </c>
      <c r="H511" s="1445">
        <f>SUMIFS('Inst. by Framework &amp; Suppliers'!I$2:I$5720,'Inst. by Framework &amp; Suppliers'!$C$2:$C$5720,'Institution by Supplier Totals'!$A$2:$A$5067,'Inst. by Framework &amp; Suppliers'!$A$2:$A$5720,'Institution by Supplier Totals'!$B511)</f>
        <v>0</v>
      </c>
      <c r="I511" s="24">
        <f>SUMIFS('Inst. by Framework &amp; Suppliers'!$J$2:$J$5720,'Inst. by Framework &amp; Suppliers'!$C$2:$C$5720,'Institution by Supplier Totals'!$A$2:$A$5067,'Inst. by Framework &amp; Suppliers'!$A$2:$A$5720,'Institution by Supplier Totals'!$B511)</f>
        <v>0</v>
      </c>
      <c r="J511" s="93">
        <f>SUMIFS('Inst. by Framework &amp; Suppliers'!$K$2:$K$5720,'Inst. by Framework &amp; Suppliers'!$C$2:$C$5720,'Institution by Supplier Totals'!$A$2:$A$5067,'Inst. by Framework &amp; Suppliers'!$A$2:$A$5720,'Institution by Supplier Totals'!$B511)</f>
        <v>0</v>
      </c>
    </row>
    <row r="512" spans="1:10" x14ac:dyDescent="0.2">
      <c r="A512" s="26" t="s">
        <v>62</v>
      </c>
      <c r="B512" s="27" t="s">
        <v>142</v>
      </c>
      <c r="C512" s="506">
        <f>SUMIFS('Inst. by Framework &amp; Suppliers'!$D$2:$D$5720,'Inst. by Framework &amp; Suppliers'!$C$2:$C$5720,$A512,'Inst. by Framework &amp; Suppliers'!$A$2:$A$5720,$B512)</f>
        <v>5303.37</v>
      </c>
      <c r="D512" s="507">
        <f>SUMIFS('Inst. by Framework &amp; Suppliers'!$E$2:$E$5720,'Inst. by Framework &amp; Suppliers'!$C$2:$C$5720,$A512,'Inst. by Framework &amp; Suppliers'!$A$2:$A$5720,$B512)</f>
        <v>6246</v>
      </c>
      <c r="E512" s="507">
        <f>SUMIFS('Inst. by Framework &amp; Suppliers'!F$2:F$5720,'Inst. by Framework &amp; Suppliers'!$C$2:$C$5720,'Institution by Supplier Totals'!$A$2:$A$5067,'Inst. by Framework &amp; Suppliers'!$A$2:$A$5720,'Institution by Supplier Totals'!$B512)</f>
        <v>15648.93</v>
      </c>
      <c r="F512" s="882">
        <f>SUMIFS('Inst. by Framework &amp; Suppliers'!G$2:G$5720,'Inst. by Framework &amp; Suppliers'!$C$2:$C$5720,'Institution by Supplier Totals'!$A$2:$A$5067,'Inst. by Framework &amp; Suppliers'!$A$2:$A$5720,'Institution by Supplier Totals'!$B512)</f>
        <v>10607.390000000001</v>
      </c>
      <c r="G512" s="1444">
        <f>SUMIFS('Inst. by Framework &amp; Suppliers'!H$2:H$5720,'Inst. by Framework &amp; Suppliers'!$C$2:$C$5720,'Institution by Supplier Totals'!$A$2:$A$5067,'Inst. by Framework &amp; Suppliers'!$A$2:$A$5720,'Institution by Supplier Totals'!$B512)</f>
        <v>0</v>
      </c>
      <c r="H512" s="1445">
        <f>SUMIFS('Inst. by Framework &amp; Suppliers'!I$2:I$5720,'Inst. by Framework &amp; Suppliers'!$C$2:$C$5720,'Institution by Supplier Totals'!$A$2:$A$5067,'Inst. by Framework &amp; Suppliers'!$A$2:$A$5720,'Institution by Supplier Totals'!$B512)</f>
        <v>0</v>
      </c>
      <c r="I512" s="24">
        <f>SUMIFS('Inst. by Framework &amp; Suppliers'!$J$2:$J$5720,'Inst. by Framework &amp; Suppliers'!$C$2:$C$5720,'Institution by Supplier Totals'!$A$2:$A$5067,'Inst. by Framework &amp; Suppliers'!$A$2:$A$5720,'Institution by Supplier Totals'!$B512)</f>
        <v>0</v>
      </c>
      <c r="J512" s="93">
        <f>SUMIFS('Inst. by Framework &amp; Suppliers'!$K$2:$K$5720,'Inst. by Framework &amp; Suppliers'!$C$2:$C$5720,'Institution by Supplier Totals'!$A$2:$A$5067,'Inst. by Framework &amp; Suppliers'!$A$2:$A$5720,'Institution by Supplier Totals'!$B512)</f>
        <v>0</v>
      </c>
    </row>
    <row r="513" spans="1:10" x14ac:dyDescent="0.2">
      <c r="A513" s="26" t="s">
        <v>62</v>
      </c>
      <c r="B513" s="27" t="s">
        <v>143</v>
      </c>
      <c r="C513" s="506">
        <f>SUMIFS('Inst. by Framework &amp; Suppliers'!$D$2:$D$5720,'Inst. by Framework &amp; Suppliers'!$C$2:$C$5720,$A513,'Inst. by Framework &amp; Suppliers'!$A$2:$A$5720,$B513)</f>
        <v>32207.5</v>
      </c>
      <c r="D513" s="507">
        <f>SUMIFS('Inst. by Framework &amp; Suppliers'!$E$2:$E$5720,'Inst. by Framework &amp; Suppliers'!$C$2:$C$5720,$A513,'Inst. by Framework &amp; Suppliers'!$A$2:$A$5720,$B513)</f>
        <v>37646.400000000001</v>
      </c>
      <c r="E513" s="507">
        <f>SUMIFS('Inst. by Framework &amp; Suppliers'!F$2:F$5720,'Inst. by Framework &amp; Suppliers'!$C$2:$C$5720,'Institution by Supplier Totals'!$A$2:$A$5067,'Inst. by Framework &amp; Suppliers'!$A$2:$A$5720,'Institution by Supplier Totals'!$B513)</f>
        <v>32446.7</v>
      </c>
      <c r="F513" s="882">
        <f>SUMIFS('Inst. by Framework &amp; Suppliers'!G$2:G$5720,'Inst. by Framework &amp; Suppliers'!$C$2:$C$5720,'Institution by Supplier Totals'!$A$2:$A$5067,'Inst. by Framework &amp; Suppliers'!$A$2:$A$5720,'Institution by Supplier Totals'!$B513)</f>
        <v>28071.739999999998</v>
      </c>
      <c r="G513" s="1444">
        <f>SUMIFS('Inst. by Framework &amp; Suppliers'!H$2:H$5720,'Inst. by Framework &amp; Suppliers'!$C$2:$C$5720,'Institution by Supplier Totals'!$A$2:$A$5067,'Inst. by Framework &amp; Suppliers'!$A$2:$A$5720,'Institution by Supplier Totals'!$B513)</f>
        <v>33476.630000000005</v>
      </c>
      <c r="H513" s="1445">
        <f>SUMIFS('Inst. by Framework &amp; Suppliers'!I$2:I$5720,'Inst. by Framework &amp; Suppliers'!$C$2:$C$5720,'Institution by Supplier Totals'!$A$2:$A$5067,'Inst. by Framework &amp; Suppliers'!$A$2:$A$5720,'Institution by Supplier Totals'!$B513)</f>
        <v>27913.25</v>
      </c>
      <c r="I513" s="24">
        <f>SUMIFS('Inst. by Framework &amp; Suppliers'!$J$2:$J$5720,'Inst. by Framework &amp; Suppliers'!$C$2:$C$5720,'Institution by Supplier Totals'!$A$2:$A$5067,'Inst. by Framework &amp; Suppliers'!$A$2:$A$5720,'Institution by Supplier Totals'!$B513)</f>
        <v>0</v>
      </c>
      <c r="J513" s="93">
        <f>SUMIFS('Inst. by Framework &amp; Suppliers'!$K$2:$K$5720,'Inst. by Framework &amp; Suppliers'!$C$2:$C$5720,'Institution by Supplier Totals'!$A$2:$A$5067,'Inst. by Framework &amp; Suppliers'!$A$2:$A$5720,'Institution by Supplier Totals'!$B513)</f>
        <v>4255.4799999999996</v>
      </c>
    </row>
    <row r="514" spans="1:10" x14ac:dyDescent="0.2">
      <c r="A514" s="26" t="s">
        <v>62</v>
      </c>
      <c r="B514" s="27" t="s">
        <v>144</v>
      </c>
      <c r="C514" s="506">
        <f>SUMIFS('Inst. by Framework &amp; Suppliers'!$D$2:$D$5720,'Inst. by Framework &amp; Suppliers'!$C$2:$C$5720,$A514,'Inst. by Framework &amp; Suppliers'!$A$2:$A$5720,$B514)</f>
        <v>48039.71</v>
      </c>
      <c r="D514" s="507">
        <f>SUMIFS('Inst. by Framework &amp; Suppliers'!$E$2:$E$5720,'Inst. by Framework &amp; Suppliers'!$C$2:$C$5720,$A514,'Inst. by Framework &amp; Suppliers'!$A$2:$A$5720,$B514)</f>
        <v>60215.399999999994</v>
      </c>
      <c r="E514" s="507">
        <f>SUMIFS('Inst. by Framework &amp; Suppliers'!F$2:F$5720,'Inst. by Framework &amp; Suppliers'!$C$2:$C$5720,'Institution by Supplier Totals'!$A$2:$A$5067,'Inst. by Framework &amp; Suppliers'!$A$2:$A$5720,'Institution by Supplier Totals'!$B514)</f>
        <v>67766.55</v>
      </c>
      <c r="F514" s="882">
        <f>SUMIFS('Inst. by Framework &amp; Suppliers'!G$2:G$5720,'Inst. by Framework &amp; Suppliers'!$C$2:$C$5720,'Institution by Supplier Totals'!$A$2:$A$5067,'Inst. by Framework &amp; Suppliers'!$A$2:$A$5720,'Institution by Supplier Totals'!$B514)</f>
        <v>64067.259999999995</v>
      </c>
      <c r="G514" s="1444">
        <f>SUMIFS('Inst. by Framework &amp; Suppliers'!H$2:H$5720,'Inst. by Framework &amp; Suppliers'!$C$2:$C$5720,'Institution by Supplier Totals'!$A$2:$A$5067,'Inst. by Framework &amp; Suppliers'!$A$2:$A$5720,'Institution by Supplier Totals'!$B514)</f>
        <v>61564.06</v>
      </c>
      <c r="H514" s="1445">
        <f>SUMIFS('Inst. by Framework &amp; Suppliers'!I$2:I$5720,'Inst. by Framework &amp; Suppliers'!$C$2:$C$5720,'Institution by Supplier Totals'!$A$2:$A$5067,'Inst. by Framework &amp; Suppliers'!$A$2:$A$5720,'Institution by Supplier Totals'!$B514)</f>
        <v>67062.97</v>
      </c>
      <c r="I514" s="24">
        <f>SUMIFS('Inst. by Framework &amp; Suppliers'!$J$2:$J$5720,'Inst. by Framework &amp; Suppliers'!$C$2:$C$5720,'Institution by Supplier Totals'!$A$2:$A$5067,'Inst. by Framework &amp; Suppliers'!$A$2:$A$5720,'Institution by Supplier Totals'!$B514)</f>
        <v>0</v>
      </c>
      <c r="J514" s="93">
        <f>SUMIFS('Inst. by Framework &amp; Suppliers'!$K$2:$K$5720,'Inst. by Framework &amp; Suppliers'!$C$2:$C$5720,'Institution by Supplier Totals'!$A$2:$A$5067,'Inst. by Framework &amp; Suppliers'!$A$2:$A$5720,'Institution by Supplier Totals'!$B514)</f>
        <v>12094.81</v>
      </c>
    </row>
    <row r="515" spans="1:10" x14ac:dyDescent="0.2">
      <c r="A515" s="26" t="s">
        <v>62</v>
      </c>
      <c r="B515" s="27" t="s">
        <v>170</v>
      </c>
      <c r="C515" s="506">
        <f>SUMIFS('Inst. by Framework &amp; Suppliers'!$D$2:$D$5720,'Inst. by Framework &amp; Suppliers'!$C$2:$C$5720,$A515,'Inst. by Framework &amp; Suppliers'!$A$2:$A$5720,$B515)</f>
        <v>0</v>
      </c>
      <c r="D515" s="507">
        <f>SUMIFS('Inst. by Framework &amp; Suppliers'!$E$2:$E$5720,'Inst. by Framework &amp; Suppliers'!$C$2:$C$5720,$A515,'Inst. by Framework &amp; Suppliers'!$A$2:$A$5720,$B515)</f>
        <v>48778.299999999996</v>
      </c>
      <c r="E515" s="507">
        <f>SUMIFS('Inst. by Framework &amp; Suppliers'!F$2:F$5720,'Inst. by Framework &amp; Suppliers'!$C$2:$C$5720,'Institution by Supplier Totals'!$A$2:$A$5067,'Inst. by Framework &amp; Suppliers'!$A$2:$A$5720,'Institution by Supplier Totals'!$B515)</f>
        <v>86975.920000000013</v>
      </c>
      <c r="F515" s="882">
        <f>SUMIFS('Inst. by Framework &amp; Suppliers'!G$2:G$5720,'Inst. by Framework &amp; Suppliers'!$C$2:$C$5720,'Institution by Supplier Totals'!$A$2:$A$5067,'Inst. by Framework &amp; Suppliers'!$A$2:$A$5720,'Institution by Supplier Totals'!$B515)</f>
        <v>107724.84</v>
      </c>
      <c r="G515" s="1444">
        <f>SUMIFS('Inst. by Framework &amp; Suppliers'!H$2:H$5720,'Inst. by Framework &amp; Suppliers'!$C$2:$C$5720,'Institution by Supplier Totals'!$A$2:$A$5067,'Inst. by Framework &amp; Suppliers'!$A$2:$A$5720,'Institution by Supplier Totals'!$B515)</f>
        <v>94395.37</v>
      </c>
      <c r="H515" s="1445">
        <f>SUMIFS('Inst. by Framework &amp; Suppliers'!I$2:I$5720,'Inst. by Framework &amp; Suppliers'!$C$2:$C$5720,'Institution by Supplier Totals'!$A$2:$A$5067,'Inst. by Framework &amp; Suppliers'!$A$2:$A$5720,'Institution by Supplier Totals'!$B515)</f>
        <v>87349.790000000008</v>
      </c>
      <c r="I515" s="24">
        <f>SUMIFS('Inst. by Framework &amp; Suppliers'!$J$2:$J$5720,'Inst. by Framework &amp; Suppliers'!$C$2:$C$5720,'Institution by Supplier Totals'!$A$2:$A$5067,'Inst. by Framework &amp; Suppliers'!$A$2:$A$5720,'Institution by Supplier Totals'!$B515)</f>
        <v>0</v>
      </c>
      <c r="J515" s="93">
        <f>SUMIFS('Inst. by Framework &amp; Suppliers'!$K$2:$K$5720,'Inst. by Framework &amp; Suppliers'!$C$2:$C$5720,'Institution by Supplier Totals'!$A$2:$A$5067,'Inst. by Framework &amp; Suppliers'!$A$2:$A$5720,'Institution by Supplier Totals'!$B515)</f>
        <v>14831.709999999997</v>
      </c>
    </row>
    <row r="516" spans="1:10" x14ac:dyDescent="0.2">
      <c r="A516" s="26" t="s">
        <v>248</v>
      </c>
      <c r="B516" s="27" t="s">
        <v>135</v>
      </c>
      <c r="C516" s="506">
        <f>SUMIFS('Inst. by Framework &amp; Suppliers'!$D$2:$D$5720,'Inst. by Framework &amp; Suppliers'!$C$2:$C$5720,$A516,'Inst. by Framework &amp; Suppliers'!$A$2:$A$5720,$B516)</f>
        <v>0</v>
      </c>
      <c r="D516" s="507">
        <f>SUMIFS('Inst. by Framework &amp; Suppliers'!$E$2:$E$5720,'Inst. by Framework &amp; Suppliers'!$C$2:$C$5720,$A516,'Inst. by Framework &amp; Suppliers'!$A$2:$A$5720,$B516)</f>
        <v>7018.09</v>
      </c>
      <c r="E516" s="507">
        <f>SUMIFS('Inst. by Framework &amp; Suppliers'!F$2:F$5720,'Inst. by Framework &amp; Suppliers'!$C$2:$C$5720,'Institution by Supplier Totals'!$A$2:$A$5067,'Inst. by Framework &amp; Suppliers'!$A$2:$A$5720,'Institution by Supplier Totals'!$B516)</f>
        <v>16544.39</v>
      </c>
      <c r="F516" s="882">
        <f>SUMIFS('Inst. by Framework &amp; Suppliers'!G$2:G$5720,'Inst. by Framework &amp; Suppliers'!$C$2:$C$5720,'Institution by Supplier Totals'!$A$2:$A$5067,'Inst. by Framework &amp; Suppliers'!$A$2:$A$5720,'Institution by Supplier Totals'!$B516)</f>
        <v>5677.3</v>
      </c>
      <c r="G516" s="1444">
        <f>SUMIFS('Inst. by Framework &amp; Suppliers'!H$2:H$5720,'Inst. by Framework &amp; Suppliers'!$C$2:$C$5720,'Institution by Supplier Totals'!$A$2:$A$5067,'Inst. by Framework &amp; Suppliers'!$A$2:$A$5720,'Institution by Supplier Totals'!$B516)</f>
        <v>0</v>
      </c>
      <c r="H516" s="1445">
        <f>SUMIFS('Inst. by Framework &amp; Suppliers'!I$2:I$5720,'Inst. by Framework &amp; Suppliers'!$C$2:$C$5720,'Institution by Supplier Totals'!$A$2:$A$5067,'Inst. by Framework &amp; Suppliers'!$A$2:$A$5720,'Institution by Supplier Totals'!$B516)</f>
        <v>0</v>
      </c>
      <c r="I516" s="24">
        <f>SUMIFS('Inst. by Framework &amp; Suppliers'!$J$2:$J$5720,'Inst. by Framework &amp; Suppliers'!$C$2:$C$5720,'Institution by Supplier Totals'!$A$2:$A$5067,'Inst. by Framework &amp; Suppliers'!$A$2:$A$5720,'Institution by Supplier Totals'!$B516)</f>
        <v>0</v>
      </c>
      <c r="J516" s="93">
        <f>SUMIFS('Inst. by Framework &amp; Suppliers'!$K$2:$K$5720,'Inst. by Framework &amp; Suppliers'!$C$2:$C$5720,'Institution by Supplier Totals'!$A$2:$A$5067,'Inst. by Framework &amp; Suppliers'!$A$2:$A$5720,'Institution by Supplier Totals'!$B516)</f>
        <v>0</v>
      </c>
    </row>
    <row r="517" spans="1:10" x14ac:dyDescent="0.2">
      <c r="A517" s="26" t="s">
        <v>248</v>
      </c>
      <c r="B517" s="27" t="s">
        <v>153</v>
      </c>
      <c r="C517" s="506">
        <f>SUMIFS('Inst. by Framework &amp; Suppliers'!$D$2:$D$5720,'Inst. by Framework &amp; Suppliers'!$C$2:$C$5720,$A517,'Inst. by Framework &amp; Suppliers'!$A$2:$A$5720,$B517)</f>
        <v>0</v>
      </c>
      <c r="D517" s="507">
        <f>SUMIFS('Inst. by Framework &amp; Suppliers'!$E$2:$E$5720,'Inst. by Framework &amp; Suppliers'!$C$2:$C$5720,$A517,'Inst. by Framework &amp; Suppliers'!$A$2:$A$5720,$B517)</f>
        <v>0</v>
      </c>
      <c r="E517" s="507">
        <f>SUMIFS('Inst. by Framework &amp; Suppliers'!F$2:F$5720,'Inst. by Framework &amp; Suppliers'!$C$2:$C$5720,'Institution by Supplier Totals'!$A$2:$A$5067,'Inst. by Framework &amp; Suppliers'!$A$2:$A$5720,'Institution by Supplier Totals'!$B517)</f>
        <v>0</v>
      </c>
      <c r="F517" s="882">
        <f>SUMIFS('Inst. by Framework &amp; Suppliers'!G$2:G$5720,'Inst. by Framework &amp; Suppliers'!$C$2:$C$5720,'Institution by Supplier Totals'!$A$2:$A$5067,'Inst. by Framework &amp; Suppliers'!$A$2:$A$5720,'Institution by Supplier Totals'!$B517)</f>
        <v>0</v>
      </c>
      <c r="G517" s="1444">
        <f>SUMIFS('Inst. by Framework &amp; Suppliers'!H$2:H$5720,'Inst. by Framework &amp; Suppliers'!$C$2:$C$5720,'Institution by Supplier Totals'!$A$2:$A$5067,'Inst. by Framework &amp; Suppliers'!$A$2:$A$5720,'Institution by Supplier Totals'!$B517)</f>
        <v>2539.9400000000005</v>
      </c>
      <c r="H517" s="1445">
        <f>SUMIFS('Inst. by Framework &amp; Suppliers'!I$2:I$5720,'Inst. by Framework &amp; Suppliers'!$C$2:$C$5720,'Institution by Supplier Totals'!$A$2:$A$5067,'Inst. by Framework &amp; Suppliers'!$A$2:$A$5720,'Institution by Supplier Totals'!$B517)</f>
        <v>0</v>
      </c>
      <c r="I517" s="24">
        <f>SUMIFS('Inst. by Framework &amp; Suppliers'!$J$2:$J$5720,'Inst. by Framework &amp; Suppliers'!$C$2:$C$5720,'Institution by Supplier Totals'!$A$2:$A$5067,'Inst. by Framework &amp; Suppliers'!$A$2:$A$5720,'Institution by Supplier Totals'!$B517)</f>
        <v>0</v>
      </c>
      <c r="J517" s="93">
        <f>SUMIFS('Inst. by Framework &amp; Suppliers'!$K$2:$K$5720,'Inst. by Framework &amp; Suppliers'!$C$2:$C$5720,'Institution by Supplier Totals'!$A$2:$A$5067,'Inst. by Framework &amp; Suppliers'!$A$2:$A$5720,'Institution by Supplier Totals'!$B517)</f>
        <v>0</v>
      </c>
    </row>
    <row r="518" spans="1:10" x14ac:dyDescent="0.2">
      <c r="A518" s="26" t="s">
        <v>248</v>
      </c>
      <c r="B518" s="27" t="s">
        <v>142</v>
      </c>
      <c r="C518" s="506">
        <f>SUMIFS('Inst. by Framework &amp; Suppliers'!$D$2:$D$5720,'Inst. by Framework &amp; Suppliers'!$C$2:$C$5720,$A518,'Inst. by Framework &amp; Suppliers'!$A$2:$A$5720,$B518)</f>
        <v>0</v>
      </c>
      <c r="D518" s="507">
        <f>SUMIFS('Inst. by Framework &amp; Suppliers'!$E$2:$E$5720,'Inst. by Framework &amp; Suppliers'!$C$2:$C$5720,$A518,'Inst. by Framework &amp; Suppliers'!$A$2:$A$5720,$B518)</f>
        <v>0</v>
      </c>
      <c r="E518" s="507">
        <f>SUMIFS('Inst. by Framework &amp; Suppliers'!F$2:F$5720,'Inst. by Framework &amp; Suppliers'!$C$2:$C$5720,'Institution by Supplier Totals'!$A$2:$A$5067,'Inst. by Framework &amp; Suppliers'!$A$2:$A$5720,'Institution by Supplier Totals'!$B518)</f>
        <v>0</v>
      </c>
      <c r="F518" s="882">
        <f>SUMIFS('Inst. by Framework &amp; Suppliers'!G$2:G$5720,'Inst. by Framework &amp; Suppliers'!$C$2:$C$5720,'Institution by Supplier Totals'!$A$2:$A$5067,'Inst. by Framework &amp; Suppliers'!$A$2:$A$5720,'Institution by Supplier Totals'!$B518)</f>
        <v>65453.599999999999</v>
      </c>
      <c r="G518" s="1444">
        <f>SUMIFS('Inst. by Framework &amp; Suppliers'!H$2:H$5720,'Inst. by Framework &amp; Suppliers'!$C$2:$C$5720,'Institution by Supplier Totals'!$A$2:$A$5067,'Inst. by Framework &amp; Suppliers'!$A$2:$A$5720,'Institution by Supplier Totals'!$B518)</f>
        <v>116572.04999999999</v>
      </c>
      <c r="H518" s="1445">
        <f>SUMIFS('Inst. by Framework &amp; Suppliers'!I$2:I$5720,'Inst. by Framework &amp; Suppliers'!$C$2:$C$5720,'Institution by Supplier Totals'!$A$2:$A$5067,'Inst. by Framework &amp; Suppliers'!$A$2:$A$5720,'Institution by Supplier Totals'!$B518)</f>
        <v>156022.43</v>
      </c>
      <c r="I518" s="24">
        <f>SUMIFS('Inst. by Framework &amp; Suppliers'!$J$2:$J$5720,'Inst. by Framework &amp; Suppliers'!$C$2:$C$5720,'Institution by Supplier Totals'!$A$2:$A$5067,'Inst. by Framework &amp; Suppliers'!$A$2:$A$5720,'Institution by Supplier Totals'!$B518)</f>
        <v>50639.369999999995</v>
      </c>
      <c r="J518" s="93">
        <f>SUMIFS('Inst. by Framework &amp; Suppliers'!$K$2:$K$5720,'Inst. by Framework &amp; Suppliers'!$C$2:$C$5720,'Institution by Supplier Totals'!$A$2:$A$5067,'Inst. by Framework &amp; Suppliers'!$A$2:$A$5720,'Institution by Supplier Totals'!$B518)</f>
        <v>111452.45</v>
      </c>
    </row>
    <row r="519" spans="1:10" x14ac:dyDescent="0.2">
      <c r="A519" s="26" t="s">
        <v>248</v>
      </c>
      <c r="B519" s="27" t="s">
        <v>143</v>
      </c>
      <c r="C519" s="506">
        <f>SUMIFS('Inst. by Framework &amp; Suppliers'!$D$2:$D$5720,'Inst. by Framework &amp; Suppliers'!$C$2:$C$5720,$A519,'Inst. by Framework &amp; Suppliers'!$A$2:$A$5720,$B519)</f>
        <v>0</v>
      </c>
      <c r="D519" s="507">
        <f>SUMIFS('Inst. by Framework &amp; Suppliers'!$E$2:$E$5720,'Inst. by Framework &amp; Suppliers'!$C$2:$C$5720,$A519,'Inst. by Framework &amp; Suppliers'!$A$2:$A$5720,$B519)</f>
        <v>0</v>
      </c>
      <c r="E519" s="507">
        <f>SUMIFS('Inst. by Framework &amp; Suppliers'!F$2:F$5720,'Inst. by Framework &amp; Suppliers'!$C$2:$C$5720,'Institution by Supplier Totals'!$A$2:$A$5067,'Inst. by Framework &amp; Suppliers'!$A$2:$A$5720,'Institution by Supplier Totals'!$B519)</f>
        <v>9651.0400000000009</v>
      </c>
      <c r="F519" s="882">
        <f>SUMIFS('Inst. by Framework &amp; Suppliers'!G$2:G$5720,'Inst. by Framework &amp; Suppliers'!$C$2:$C$5720,'Institution by Supplier Totals'!$A$2:$A$5067,'Inst. by Framework &amp; Suppliers'!$A$2:$A$5720,'Institution by Supplier Totals'!$B519)</f>
        <v>84784.23000000001</v>
      </c>
      <c r="G519" s="1444">
        <f>SUMIFS('Inst. by Framework &amp; Suppliers'!H$2:H$5720,'Inst. by Framework &amp; Suppliers'!$C$2:$C$5720,'Institution by Supplier Totals'!$A$2:$A$5067,'Inst. by Framework &amp; Suppliers'!$A$2:$A$5720,'Institution by Supplier Totals'!$B519)</f>
        <v>25246.21</v>
      </c>
      <c r="H519" s="1445">
        <f>SUMIFS('Inst. by Framework &amp; Suppliers'!I$2:I$5720,'Inst. by Framework &amp; Suppliers'!$C$2:$C$5720,'Institution by Supplier Totals'!$A$2:$A$5067,'Inst. by Framework &amp; Suppliers'!$A$2:$A$5720,'Institution by Supplier Totals'!$B519)</f>
        <v>0</v>
      </c>
      <c r="I519" s="24">
        <f>SUMIFS('Inst. by Framework &amp; Suppliers'!$J$2:$J$5720,'Inst. by Framework &amp; Suppliers'!$C$2:$C$5720,'Institution by Supplier Totals'!$A$2:$A$5067,'Inst. by Framework &amp; Suppliers'!$A$2:$A$5720,'Institution by Supplier Totals'!$B519)</f>
        <v>0</v>
      </c>
      <c r="J519" s="93">
        <f>SUMIFS('Inst. by Framework &amp; Suppliers'!$K$2:$K$5720,'Inst. by Framework &amp; Suppliers'!$C$2:$C$5720,'Institution by Supplier Totals'!$A$2:$A$5067,'Inst. by Framework &amp; Suppliers'!$A$2:$A$5720,'Institution by Supplier Totals'!$B519)</f>
        <v>562.41999999999996</v>
      </c>
    </row>
    <row r="520" spans="1:10" x14ac:dyDescent="0.2">
      <c r="A520" s="26" t="s">
        <v>10</v>
      </c>
      <c r="B520" s="27" t="s">
        <v>126</v>
      </c>
      <c r="C520" s="506">
        <f>SUMIFS('Inst. by Framework &amp; Suppliers'!$D$2:$D$5720,'Inst. by Framework &amp; Suppliers'!$C$2:$C$5720,$A520,'Inst. by Framework &amp; Suppliers'!$A$2:$A$5720,$B520)</f>
        <v>5602.18</v>
      </c>
      <c r="D520" s="507">
        <f>SUMIFS('Inst. by Framework &amp; Suppliers'!$E$2:$E$5720,'Inst. by Framework &amp; Suppliers'!$C$2:$C$5720,$A520,'Inst. by Framework &amp; Suppliers'!$A$2:$A$5720,$B520)</f>
        <v>0</v>
      </c>
      <c r="E520" s="507">
        <f>SUMIFS('Inst. by Framework &amp; Suppliers'!F$2:F$5720,'Inst. by Framework &amp; Suppliers'!$C$2:$C$5720,'Institution by Supplier Totals'!$A$2:$A$5067,'Inst. by Framework &amp; Suppliers'!$A$2:$A$5720,'Institution by Supplier Totals'!$B520)</f>
        <v>0</v>
      </c>
      <c r="F520" s="882">
        <f>SUMIFS('Inst. by Framework &amp; Suppliers'!G$2:G$5720,'Inst. by Framework &amp; Suppliers'!$C$2:$C$5720,'Institution by Supplier Totals'!$A$2:$A$5067,'Inst. by Framework &amp; Suppliers'!$A$2:$A$5720,'Institution by Supplier Totals'!$B520)</f>
        <v>0</v>
      </c>
      <c r="G520" s="1444">
        <f>SUMIFS('Inst. by Framework &amp; Suppliers'!H$2:H$5720,'Inst. by Framework &amp; Suppliers'!$C$2:$C$5720,'Institution by Supplier Totals'!$A$2:$A$5067,'Inst. by Framework &amp; Suppliers'!$A$2:$A$5720,'Institution by Supplier Totals'!$B520)</f>
        <v>0</v>
      </c>
      <c r="H520" s="1445">
        <f>SUMIFS('Inst. by Framework &amp; Suppliers'!I$2:I$5720,'Inst. by Framework &amp; Suppliers'!$C$2:$C$5720,'Institution by Supplier Totals'!$A$2:$A$5067,'Inst. by Framework &amp; Suppliers'!$A$2:$A$5720,'Institution by Supplier Totals'!$B520)</f>
        <v>0</v>
      </c>
      <c r="I520" s="24">
        <f>SUMIFS('Inst. by Framework &amp; Suppliers'!$J$2:$J$5720,'Inst. by Framework &amp; Suppliers'!$C$2:$C$5720,'Institution by Supplier Totals'!$A$2:$A$5067,'Inst. by Framework &amp; Suppliers'!$A$2:$A$5720,'Institution by Supplier Totals'!$B520)</f>
        <v>0</v>
      </c>
      <c r="J520" s="93">
        <f>SUMIFS('Inst. by Framework &amp; Suppliers'!$K$2:$K$5720,'Inst. by Framework &amp; Suppliers'!$C$2:$C$5720,'Institution by Supplier Totals'!$A$2:$A$5067,'Inst. by Framework &amp; Suppliers'!$A$2:$A$5720,'Institution by Supplier Totals'!$B520)</f>
        <v>0</v>
      </c>
    </row>
    <row r="521" spans="1:10" x14ac:dyDescent="0.2">
      <c r="A521" s="26" t="s">
        <v>10</v>
      </c>
      <c r="B521" s="27" t="s">
        <v>156</v>
      </c>
      <c r="C521" s="506">
        <f>SUMIFS('Inst. by Framework &amp; Suppliers'!$D$2:$D$5720,'Inst. by Framework &amp; Suppliers'!$C$2:$C$5720,$A521,'Inst. by Framework &amp; Suppliers'!$A$2:$A$5720,$B521)</f>
        <v>64243.68</v>
      </c>
      <c r="D521" s="507">
        <f>SUMIFS('Inst. by Framework &amp; Suppliers'!$E$2:$E$5720,'Inst. by Framework &amp; Suppliers'!$C$2:$C$5720,$A521,'Inst. by Framework &amp; Suppliers'!$A$2:$A$5720,$B521)</f>
        <v>50295.060000000005</v>
      </c>
      <c r="E521" s="507">
        <f>SUMIFS('Inst. by Framework &amp; Suppliers'!F$2:F$5720,'Inst. by Framework &amp; Suppliers'!$C$2:$C$5720,'Institution by Supplier Totals'!$A$2:$A$5067,'Inst. by Framework &amp; Suppliers'!$A$2:$A$5720,'Institution by Supplier Totals'!$B521)</f>
        <v>43941.459999999992</v>
      </c>
      <c r="F521" s="882">
        <f>SUMIFS('Inst. by Framework &amp; Suppliers'!G$2:G$5720,'Inst. by Framework &amp; Suppliers'!$C$2:$C$5720,'Institution by Supplier Totals'!$A$2:$A$5067,'Inst. by Framework &amp; Suppliers'!$A$2:$A$5720,'Institution by Supplier Totals'!$B521)</f>
        <v>38359.049999999996</v>
      </c>
      <c r="G521" s="1444">
        <f>SUMIFS('Inst. by Framework &amp; Suppliers'!H$2:H$5720,'Inst. by Framework &amp; Suppliers'!$C$2:$C$5720,'Institution by Supplier Totals'!$A$2:$A$5067,'Inst. by Framework &amp; Suppliers'!$A$2:$A$5720,'Institution by Supplier Totals'!$B521)</f>
        <v>38165.980000000003</v>
      </c>
      <c r="H521" s="1445">
        <f>SUMIFS('Inst. by Framework &amp; Suppliers'!I$2:I$5720,'Inst. by Framework &amp; Suppliers'!$C$2:$C$5720,'Institution by Supplier Totals'!$A$2:$A$5067,'Inst. by Framework &amp; Suppliers'!$A$2:$A$5720,'Institution by Supplier Totals'!$B521)</f>
        <v>5157.29</v>
      </c>
      <c r="I521" s="24">
        <f>SUMIFS('Inst. by Framework &amp; Suppliers'!$J$2:$J$5720,'Inst. by Framework &amp; Suppliers'!$C$2:$C$5720,'Institution by Supplier Totals'!$A$2:$A$5067,'Inst. by Framework &amp; Suppliers'!$A$2:$A$5720,'Institution by Supplier Totals'!$B521)</f>
        <v>0</v>
      </c>
      <c r="J521" s="93">
        <f>SUMIFS('Inst. by Framework &amp; Suppliers'!$K$2:$K$5720,'Inst. by Framework &amp; Suppliers'!$C$2:$C$5720,'Institution by Supplier Totals'!$A$2:$A$5067,'Inst. by Framework &amp; Suppliers'!$A$2:$A$5720,'Institution by Supplier Totals'!$B521)</f>
        <v>0</v>
      </c>
    </row>
    <row r="522" spans="1:10" x14ac:dyDescent="0.2">
      <c r="A522" s="26" t="s">
        <v>10</v>
      </c>
      <c r="B522" s="27" t="s">
        <v>145</v>
      </c>
      <c r="C522" s="506">
        <f>SUMIFS('Inst. by Framework &amp; Suppliers'!$D$2:$D$5720,'Inst. by Framework &amp; Suppliers'!$C$2:$C$5720,$A522,'Inst. by Framework &amp; Suppliers'!$A$2:$A$5720,$B522)</f>
        <v>63759.000000000007</v>
      </c>
      <c r="D522" s="507">
        <f>SUMIFS('Inst. by Framework &amp; Suppliers'!$E$2:$E$5720,'Inst. by Framework &amp; Suppliers'!$C$2:$C$5720,$A522,'Inst. by Framework &amp; Suppliers'!$A$2:$A$5720,$B522)</f>
        <v>63953.600000000006</v>
      </c>
      <c r="E522" s="507">
        <f>SUMIFS('Inst. by Framework &amp; Suppliers'!F$2:F$5720,'Inst. by Framework &amp; Suppliers'!$C$2:$C$5720,'Institution by Supplier Totals'!$A$2:$A$5067,'Inst. by Framework &amp; Suppliers'!$A$2:$A$5720,'Institution by Supplier Totals'!$B522)</f>
        <v>49977.04</v>
      </c>
      <c r="F522" s="882">
        <f>SUMIFS('Inst. by Framework &amp; Suppliers'!G$2:G$5720,'Inst. by Framework &amp; Suppliers'!$C$2:$C$5720,'Institution by Supplier Totals'!$A$2:$A$5067,'Inst. by Framework &amp; Suppliers'!$A$2:$A$5720,'Institution by Supplier Totals'!$B522)</f>
        <v>50725.2</v>
      </c>
      <c r="G522" s="1444">
        <f>SUMIFS('Inst. by Framework &amp; Suppliers'!H$2:H$5720,'Inst. by Framework &amp; Suppliers'!$C$2:$C$5720,'Institution by Supplier Totals'!$A$2:$A$5067,'Inst. by Framework &amp; Suppliers'!$A$2:$A$5720,'Institution by Supplier Totals'!$B522)</f>
        <v>41020.379999999997</v>
      </c>
      <c r="H522" s="1445">
        <f>SUMIFS('Inst. by Framework &amp; Suppliers'!I$2:I$5720,'Inst. by Framework &amp; Suppliers'!$C$2:$C$5720,'Institution by Supplier Totals'!$A$2:$A$5067,'Inst. by Framework &amp; Suppliers'!$A$2:$A$5720,'Institution by Supplier Totals'!$B522)</f>
        <v>45602.63</v>
      </c>
      <c r="I522" s="24">
        <f>SUMIFS('Inst. by Framework &amp; Suppliers'!$J$2:$J$5720,'Inst. by Framework &amp; Suppliers'!$C$2:$C$5720,'Institution by Supplier Totals'!$A$2:$A$5067,'Inst. by Framework &amp; Suppliers'!$A$2:$A$5720,'Institution by Supplier Totals'!$B522)</f>
        <v>9110.7900000000009</v>
      </c>
      <c r="J522" s="93">
        <f>SUMIFS('Inst. by Framework &amp; Suppliers'!$K$2:$K$5720,'Inst. by Framework &amp; Suppliers'!$C$2:$C$5720,'Institution by Supplier Totals'!$A$2:$A$5067,'Inst. by Framework &amp; Suppliers'!$A$2:$A$5720,'Institution by Supplier Totals'!$B522)</f>
        <v>17462.690000000002</v>
      </c>
    </row>
    <row r="523" spans="1:10" x14ac:dyDescent="0.2">
      <c r="A523" s="26" t="s">
        <v>10</v>
      </c>
      <c r="B523" s="27" t="s">
        <v>147</v>
      </c>
      <c r="C523" s="506">
        <f>SUMIFS('Inst. by Framework &amp; Suppliers'!$D$2:$D$5720,'Inst. by Framework &amp; Suppliers'!$C$2:$C$5720,$A523,'Inst. by Framework &amp; Suppliers'!$A$2:$A$5720,$B523)</f>
        <v>45305.319999999992</v>
      </c>
      <c r="D523" s="507">
        <f>SUMIFS('Inst. by Framework &amp; Suppliers'!$E$2:$E$5720,'Inst. by Framework &amp; Suppliers'!$C$2:$C$5720,$A523,'Inst. by Framework &amp; Suppliers'!$A$2:$A$5720,$B523)</f>
        <v>26614.370000000003</v>
      </c>
      <c r="E523" s="507">
        <f>SUMIFS('Inst. by Framework &amp; Suppliers'!F$2:F$5720,'Inst. by Framework &amp; Suppliers'!$C$2:$C$5720,'Institution by Supplier Totals'!$A$2:$A$5067,'Inst. by Framework &amp; Suppliers'!$A$2:$A$5720,'Institution by Supplier Totals'!$B523)</f>
        <v>12692.73</v>
      </c>
      <c r="F523" s="882">
        <f>SUMIFS('Inst. by Framework &amp; Suppliers'!G$2:G$5720,'Inst. by Framework &amp; Suppliers'!$C$2:$C$5720,'Institution by Supplier Totals'!$A$2:$A$5067,'Inst. by Framework &amp; Suppliers'!$A$2:$A$5720,'Institution by Supplier Totals'!$B523)</f>
        <v>17050.37</v>
      </c>
      <c r="G523" s="1444">
        <f>SUMIFS('Inst. by Framework &amp; Suppliers'!H$2:H$5720,'Inst. by Framework &amp; Suppliers'!$C$2:$C$5720,'Institution by Supplier Totals'!$A$2:$A$5067,'Inst. by Framework &amp; Suppliers'!$A$2:$A$5720,'Institution by Supplier Totals'!$B523)</f>
        <v>23899.97</v>
      </c>
      <c r="H523" s="1445">
        <f>SUMIFS('Inst. by Framework &amp; Suppliers'!I$2:I$5720,'Inst. by Framework &amp; Suppliers'!$C$2:$C$5720,'Institution by Supplier Totals'!$A$2:$A$5067,'Inst. by Framework &amp; Suppliers'!$A$2:$A$5720,'Institution by Supplier Totals'!$B523)</f>
        <v>36231.629999999997</v>
      </c>
      <c r="I523" s="24">
        <f>SUMIFS('Inst. by Framework &amp; Suppliers'!$J$2:$J$5720,'Inst. by Framework &amp; Suppliers'!$C$2:$C$5720,'Institution by Supplier Totals'!$A$2:$A$5067,'Inst. by Framework &amp; Suppliers'!$A$2:$A$5720,'Institution by Supplier Totals'!$B523)</f>
        <v>5664.4</v>
      </c>
      <c r="J523" s="93">
        <f>SUMIFS('Inst. by Framework &amp; Suppliers'!$K$2:$K$5720,'Inst. by Framework &amp; Suppliers'!$C$2:$C$5720,'Institution by Supplier Totals'!$A$2:$A$5067,'Inst. by Framework &amp; Suppliers'!$A$2:$A$5720,'Institution by Supplier Totals'!$B523)</f>
        <v>11606.47</v>
      </c>
    </row>
    <row r="524" spans="1:10" x14ac:dyDescent="0.2">
      <c r="A524" s="26" t="s">
        <v>58</v>
      </c>
      <c r="B524" s="27" t="s">
        <v>126</v>
      </c>
      <c r="C524" s="506">
        <f>SUMIFS('Inst. by Framework &amp; Suppliers'!$D$2:$D$5720,'Inst. by Framework &amp; Suppliers'!$C$2:$C$5720,$A524,'Inst. by Framework &amp; Suppliers'!$A$2:$A$5720,$B524)</f>
        <v>0</v>
      </c>
      <c r="D524" s="507">
        <f>SUMIFS('Inst. by Framework &amp; Suppliers'!$E$2:$E$5720,'Inst. by Framework &amp; Suppliers'!$C$2:$C$5720,$A524,'Inst. by Framework &amp; Suppliers'!$A$2:$A$5720,$B524)</f>
        <v>1070.3</v>
      </c>
      <c r="E524" s="507">
        <f>SUMIFS('Inst. by Framework &amp; Suppliers'!F$2:F$5720,'Inst. by Framework &amp; Suppliers'!$C$2:$C$5720,'Institution by Supplier Totals'!$A$2:$A$5067,'Inst. by Framework &amp; Suppliers'!$A$2:$A$5720,'Institution by Supplier Totals'!$B524)</f>
        <v>6466.95</v>
      </c>
      <c r="F524" s="882">
        <f>SUMIFS('Inst. by Framework &amp; Suppliers'!G$2:G$5720,'Inst. by Framework &amp; Suppliers'!$C$2:$C$5720,'Institution by Supplier Totals'!$A$2:$A$5067,'Inst. by Framework &amp; Suppliers'!$A$2:$A$5720,'Institution by Supplier Totals'!$B524)</f>
        <v>7907.1900000000005</v>
      </c>
      <c r="G524" s="1444">
        <f>SUMIFS('Inst. by Framework &amp; Suppliers'!H$2:H$5720,'Inst. by Framework &amp; Suppliers'!$C$2:$C$5720,'Institution by Supplier Totals'!$A$2:$A$5067,'Inst. by Framework &amp; Suppliers'!$A$2:$A$5720,'Institution by Supplier Totals'!$B524)</f>
        <v>6009.01</v>
      </c>
      <c r="H524" s="1445">
        <f>SUMIFS('Inst. by Framework &amp; Suppliers'!I$2:I$5720,'Inst. by Framework &amp; Suppliers'!$C$2:$C$5720,'Institution by Supplier Totals'!$A$2:$A$5067,'Inst. by Framework &amp; Suppliers'!$A$2:$A$5720,'Institution by Supplier Totals'!$B524)</f>
        <v>4569.1899999999996</v>
      </c>
      <c r="I524" s="24">
        <f>SUMIFS('Inst. by Framework &amp; Suppliers'!$J$2:$J$5720,'Inst. by Framework &amp; Suppliers'!$C$2:$C$5720,'Institution by Supplier Totals'!$A$2:$A$5067,'Inst. by Framework &amp; Suppliers'!$A$2:$A$5720,'Institution by Supplier Totals'!$B524)</f>
        <v>138.78</v>
      </c>
      <c r="J524" s="93">
        <f>SUMIFS('Inst. by Framework &amp; Suppliers'!$K$2:$K$5720,'Inst. by Framework &amp; Suppliers'!$C$2:$C$5720,'Institution by Supplier Totals'!$A$2:$A$5067,'Inst. by Framework &amp; Suppliers'!$A$2:$A$5720,'Institution by Supplier Totals'!$B524)</f>
        <v>706.78</v>
      </c>
    </row>
    <row r="525" spans="1:10" x14ac:dyDescent="0.2">
      <c r="A525" s="26" t="s">
        <v>58</v>
      </c>
      <c r="B525" s="27" t="s">
        <v>135</v>
      </c>
      <c r="C525" s="506">
        <f>SUMIFS('Inst. by Framework &amp; Suppliers'!$D$2:$D$5720,'Inst. by Framework &amp; Suppliers'!$C$2:$C$5720,$A525,'Inst. by Framework &amp; Suppliers'!$A$2:$A$5720,$B525)</f>
        <v>18530.059999999998</v>
      </c>
      <c r="D525" s="507">
        <f>SUMIFS('Inst. by Framework &amp; Suppliers'!$E$2:$E$5720,'Inst. by Framework &amp; Suppliers'!$C$2:$C$5720,$A525,'Inst. by Framework &amp; Suppliers'!$A$2:$A$5720,$B525)</f>
        <v>19960.400000000001</v>
      </c>
      <c r="E525" s="507">
        <f>SUMIFS('Inst. by Framework &amp; Suppliers'!F$2:F$5720,'Inst. by Framework &amp; Suppliers'!$C$2:$C$5720,'Institution by Supplier Totals'!$A$2:$A$5067,'Inst. by Framework &amp; Suppliers'!$A$2:$A$5720,'Institution by Supplier Totals'!$B525)</f>
        <v>16663.699999999997</v>
      </c>
      <c r="F525" s="882">
        <f>SUMIFS('Inst. by Framework &amp; Suppliers'!G$2:G$5720,'Inst. by Framework &amp; Suppliers'!$C$2:$C$5720,'Institution by Supplier Totals'!$A$2:$A$5067,'Inst. by Framework &amp; Suppliers'!$A$2:$A$5720,'Institution by Supplier Totals'!$B525)</f>
        <v>21044.9</v>
      </c>
      <c r="G525" s="1444">
        <f>SUMIFS('Inst. by Framework &amp; Suppliers'!H$2:H$5720,'Inst. by Framework &amp; Suppliers'!$C$2:$C$5720,'Institution by Supplier Totals'!$A$2:$A$5067,'Inst. by Framework &amp; Suppliers'!$A$2:$A$5720,'Institution by Supplier Totals'!$B525)</f>
        <v>3714.24</v>
      </c>
      <c r="H525" s="1445">
        <f>SUMIFS('Inst. by Framework &amp; Suppliers'!I$2:I$5720,'Inst. by Framework &amp; Suppliers'!$C$2:$C$5720,'Institution by Supplier Totals'!$A$2:$A$5067,'Inst. by Framework &amp; Suppliers'!$A$2:$A$5720,'Institution by Supplier Totals'!$B525)</f>
        <v>1402.3</v>
      </c>
      <c r="I525" s="24">
        <f>SUMIFS('Inst. by Framework &amp; Suppliers'!$J$2:$J$5720,'Inst. by Framework &amp; Suppliers'!$C$2:$C$5720,'Institution by Supplier Totals'!$A$2:$A$5067,'Inst. by Framework &amp; Suppliers'!$A$2:$A$5720,'Institution by Supplier Totals'!$B525)</f>
        <v>365.08</v>
      </c>
      <c r="J525" s="93">
        <f>SUMIFS('Inst. by Framework &amp; Suppliers'!$K$2:$K$5720,'Inst. by Framework &amp; Suppliers'!$C$2:$C$5720,'Institution by Supplier Totals'!$A$2:$A$5067,'Inst. by Framework &amp; Suppliers'!$A$2:$A$5720,'Institution by Supplier Totals'!$B525)</f>
        <v>523.07999999999993</v>
      </c>
    </row>
    <row r="526" spans="1:10" x14ac:dyDescent="0.2">
      <c r="A526" s="26" t="s">
        <v>58</v>
      </c>
      <c r="B526" s="27" t="s">
        <v>142</v>
      </c>
      <c r="C526" s="506">
        <f>SUMIFS('Inst. by Framework &amp; Suppliers'!$D$2:$D$5720,'Inst. by Framework &amp; Suppliers'!$C$2:$C$5720,$A526,'Inst. by Framework &amp; Suppliers'!$A$2:$A$5720,$B526)</f>
        <v>1189.2599999999998</v>
      </c>
      <c r="D526" s="507">
        <f>SUMIFS('Inst. by Framework &amp; Suppliers'!$E$2:$E$5720,'Inst. by Framework &amp; Suppliers'!$C$2:$C$5720,$A526,'Inst. by Framework &amp; Suppliers'!$A$2:$A$5720,$B526)</f>
        <v>223.44</v>
      </c>
      <c r="E526" s="507">
        <f>SUMIFS('Inst. by Framework &amp; Suppliers'!F$2:F$5720,'Inst. by Framework &amp; Suppliers'!$C$2:$C$5720,'Institution by Supplier Totals'!$A$2:$A$5067,'Inst. by Framework &amp; Suppliers'!$A$2:$A$5720,'Institution by Supplier Totals'!$B526)</f>
        <v>0</v>
      </c>
      <c r="F526" s="882">
        <f>SUMIFS('Inst. by Framework &amp; Suppliers'!G$2:G$5720,'Inst. by Framework &amp; Suppliers'!$C$2:$C$5720,'Institution by Supplier Totals'!$A$2:$A$5067,'Inst. by Framework &amp; Suppliers'!$A$2:$A$5720,'Institution by Supplier Totals'!$B526)</f>
        <v>0</v>
      </c>
      <c r="G526" s="1444">
        <f>SUMIFS('Inst. by Framework &amp; Suppliers'!H$2:H$5720,'Inst. by Framework &amp; Suppliers'!$C$2:$C$5720,'Institution by Supplier Totals'!$A$2:$A$5067,'Inst. by Framework &amp; Suppliers'!$A$2:$A$5720,'Institution by Supplier Totals'!$B526)</f>
        <v>0</v>
      </c>
      <c r="H526" s="1445">
        <f>SUMIFS('Inst. by Framework &amp; Suppliers'!I$2:I$5720,'Inst. by Framework &amp; Suppliers'!$C$2:$C$5720,'Institution by Supplier Totals'!$A$2:$A$5067,'Inst. by Framework &amp; Suppliers'!$A$2:$A$5720,'Institution by Supplier Totals'!$B526)</f>
        <v>0</v>
      </c>
      <c r="I526" s="24">
        <f>SUMIFS('Inst. by Framework &amp; Suppliers'!$J$2:$J$5720,'Inst. by Framework &amp; Suppliers'!$C$2:$C$5720,'Institution by Supplier Totals'!$A$2:$A$5067,'Inst. by Framework &amp; Suppliers'!$A$2:$A$5720,'Institution by Supplier Totals'!$B526)</f>
        <v>0</v>
      </c>
      <c r="J526" s="93">
        <f>SUMIFS('Inst. by Framework &amp; Suppliers'!$K$2:$K$5720,'Inst. by Framework &amp; Suppliers'!$C$2:$C$5720,'Institution by Supplier Totals'!$A$2:$A$5067,'Inst. by Framework &amp; Suppliers'!$A$2:$A$5720,'Institution by Supplier Totals'!$B526)</f>
        <v>0</v>
      </c>
    </row>
    <row r="527" spans="1:10" x14ac:dyDescent="0.2">
      <c r="A527" s="26" t="s">
        <v>58</v>
      </c>
      <c r="B527" s="27" t="s">
        <v>143</v>
      </c>
      <c r="C527" s="506">
        <f>SUMIFS('Inst. by Framework &amp; Suppliers'!$D$2:$D$5720,'Inst. by Framework &amp; Suppliers'!$C$2:$C$5720,$A527,'Inst. by Framework &amp; Suppliers'!$A$2:$A$5720,$B527)</f>
        <v>0</v>
      </c>
      <c r="D527" s="507">
        <f>SUMIFS('Inst. by Framework &amp; Suppliers'!$E$2:$E$5720,'Inst. by Framework &amp; Suppliers'!$C$2:$C$5720,$A527,'Inst. by Framework &amp; Suppliers'!$A$2:$A$5720,$B527)</f>
        <v>0</v>
      </c>
      <c r="E527" s="507">
        <f>SUMIFS('Inst. by Framework &amp; Suppliers'!F$2:F$5720,'Inst. by Framework &amp; Suppliers'!$C$2:$C$5720,'Institution by Supplier Totals'!$A$2:$A$5067,'Inst. by Framework &amp; Suppliers'!$A$2:$A$5720,'Institution by Supplier Totals'!$B527)</f>
        <v>0</v>
      </c>
      <c r="F527" s="882">
        <f>SUMIFS('Inst. by Framework &amp; Suppliers'!G$2:G$5720,'Inst. by Framework &amp; Suppliers'!$C$2:$C$5720,'Institution by Supplier Totals'!$A$2:$A$5067,'Inst. by Framework &amp; Suppliers'!$A$2:$A$5720,'Institution by Supplier Totals'!$B527)</f>
        <v>22790.9</v>
      </c>
      <c r="G527" s="1444">
        <f>SUMIFS('Inst. by Framework &amp; Suppliers'!H$2:H$5720,'Inst. by Framework &amp; Suppliers'!$C$2:$C$5720,'Institution by Supplier Totals'!$A$2:$A$5067,'Inst. by Framework &amp; Suppliers'!$A$2:$A$5720,'Institution by Supplier Totals'!$B527)</f>
        <v>10869.94</v>
      </c>
      <c r="H527" s="1445">
        <f>SUMIFS('Inst. by Framework &amp; Suppliers'!I$2:I$5720,'Inst. by Framework &amp; Suppliers'!$C$2:$C$5720,'Institution by Supplier Totals'!$A$2:$A$5067,'Inst. by Framework &amp; Suppliers'!$A$2:$A$5720,'Institution by Supplier Totals'!$B527)</f>
        <v>4912.3600000000006</v>
      </c>
      <c r="I527" s="24">
        <f>SUMIFS('Inst. by Framework &amp; Suppliers'!$J$2:$J$5720,'Inst. by Framework &amp; Suppliers'!$C$2:$C$5720,'Institution by Supplier Totals'!$A$2:$A$5067,'Inst. by Framework &amp; Suppliers'!$A$2:$A$5720,'Institution by Supplier Totals'!$B527)</f>
        <v>638.47</v>
      </c>
      <c r="J527" s="93">
        <f>SUMIFS('Inst. by Framework &amp; Suppliers'!$K$2:$K$5720,'Inst. by Framework &amp; Suppliers'!$C$2:$C$5720,'Institution by Supplier Totals'!$A$2:$A$5067,'Inst. by Framework &amp; Suppliers'!$A$2:$A$5720,'Institution by Supplier Totals'!$B527)</f>
        <v>2253.84</v>
      </c>
    </row>
    <row r="528" spans="1:10" x14ac:dyDescent="0.2">
      <c r="A528" s="26" t="s">
        <v>58</v>
      </c>
      <c r="B528" s="27" t="s">
        <v>170</v>
      </c>
      <c r="C528" s="506">
        <f>SUMIFS('Inst. by Framework &amp; Suppliers'!$D$2:$D$5720,'Inst. by Framework &amp; Suppliers'!$C$2:$C$5720,$A528,'Inst. by Framework &amp; Suppliers'!$A$2:$A$5720,$B528)</f>
        <v>41413.32</v>
      </c>
      <c r="D528" s="507">
        <f>SUMIFS('Inst. by Framework &amp; Suppliers'!$E$2:$E$5720,'Inst. by Framework &amp; Suppliers'!$C$2:$C$5720,$A528,'Inst. by Framework &amp; Suppliers'!$A$2:$A$5720,$B528)</f>
        <v>38170.11</v>
      </c>
      <c r="E528" s="507">
        <f>SUMIFS('Inst. by Framework &amp; Suppliers'!F$2:F$5720,'Inst. by Framework &amp; Suppliers'!$C$2:$C$5720,'Institution by Supplier Totals'!$A$2:$A$5067,'Inst. by Framework &amp; Suppliers'!$A$2:$A$5720,'Institution by Supplier Totals'!$B528)</f>
        <v>35916.25</v>
      </c>
      <c r="F528" s="882">
        <f>SUMIFS('Inst. by Framework &amp; Suppliers'!G$2:G$5720,'Inst. by Framework &amp; Suppliers'!$C$2:$C$5720,'Institution by Supplier Totals'!$A$2:$A$5067,'Inst. by Framework &amp; Suppliers'!$A$2:$A$5720,'Institution by Supplier Totals'!$B528)</f>
        <v>18980.3</v>
      </c>
      <c r="G528" s="1444">
        <f>SUMIFS('Inst. by Framework &amp; Suppliers'!H$2:H$5720,'Inst. by Framework &amp; Suppliers'!$C$2:$C$5720,'Institution by Supplier Totals'!$A$2:$A$5067,'Inst. by Framework &amp; Suppliers'!$A$2:$A$5720,'Institution by Supplier Totals'!$B528)</f>
        <v>24912.170000000002</v>
      </c>
      <c r="H528" s="1445">
        <f>SUMIFS('Inst. by Framework &amp; Suppliers'!I$2:I$5720,'Inst. by Framework &amp; Suppliers'!$C$2:$C$5720,'Institution by Supplier Totals'!$A$2:$A$5067,'Inst. by Framework &amp; Suppliers'!$A$2:$A$5720,'Institution by Supplier Totals'!$B528)</f>
        <v>21927.08</v>
      </c>
      <c r="I528" s="24">
        <f>SUMIFS('Inst. by Framework &amp; Suppliers'!$J$2:$J$5720,'Inst. by Framework &amp; Suppliers'!$C$2:$C$5720,'Institution by Supplier Totals'!$A$2:$A$5067,'Inst. by Framework &amp; Suppliers'!$A$2:$A$5720,'Institution by Supplier Totals'!$B528)</f>
        <v>2884.19</v>
      </c>
      <c r="J528" s="93">
        <f>SUMIFS('Inst. by Framework &amp; Suppliers'!$K$2:$K$5720,'Inst. by Framework &amp; Suppliers'!$C$2:$C$5720,'Institution by Supplier Totals'!$A$2:$A$5067,'Inst. by Framework &amp; Suppliers'!$A$2:$A$5720,'Institution by Supplier Totals'!$B528)</f>
        <v>6370.17</v>
      </c>
    </row>
    <row r="529" spans="1:10" x14ac:dyDescent="0.2">
      <c r="A529" s="26" t="s">
        <v>58</v>
      </c>
      <c r="B529" s="27" t="s">
        <v>146</v>
      </c>
      <c r="C529" s="506">
        <f>SUMIFS('Inst. by Framework &amp; Suppliers'!$D$2:$D$5720,'Inst. by Framework &amp; Suppliers'!$C$2:$C$5720,$A529,'Inst. by Framework &amp; Suppliers'!$A$2:$A$5720,$B529)</f>
        <v>2339.87</v>
      </c>
      <c r="D529" s="507">
        <f>SUMIFS('Inst. by Framework &amp; Suppliers'!$E$2:$E$5720,'Inst. by Framework &amp; Suppliers'!$C$2:$C$5720,$A529,'Inst. by Framework &amp; Suppliers'!$A$2:$A$5720,$B529)</f>
        <v>1622.88</v>
      </c>
      <c r="E529" s="507">
        <f>SUMIFS('Inst. by Framework &amp; Suppliers'!F$2:F$5720,'Inst. by Framework &amp; Suppliers'!$C$2:$C$5720,'Institution by Supplier Totals'!$A$2:$A$5067,'Inst. by Framework &amp; Suppliers'!$A$2:$A$5720,'Institution by Supplier Totals'!$B529)</f>
        <v>0</v>
      </c>
      <c r="F529" s="882">
        <f>SUMIFS('Inst. by Framework &amp; Suppliers'!G$2:G$5720,'Inst. by Framework &amp; Suppliers'!$C$2:$C$5720,'Institution by Supplier Totals'!$A$2:$A$5067,'Inst. by Framework &amp; Suppliers'!$A$2:$A$5720,'Institution by Supplier Totals'!$B529)</f>
        <v>0</v>
      </c>
      <c r="G529" s="1444">
        <f>SUMIFS('Inst. by Framework &amp; Suppliers'!H$2:H$5720,'Inst. by Framework &amp; Suppliers'!$C$2:$C$5720,'Institution by Supplier Totals'!$A$2:$A$5067,'Inst. by Framework &amp; Suppliers'!$A$2:$A$5720,'Institution by Supplier Totals'!$B529)</f>
        <v>0</v>
      </c>
      <c r="H529" s="1445">
        <f>SUMIFS('Inst. by Framework &amp; Suppliers'!I$2:I$5720,'Inst. by Framework &amp; Suppliers'!$C$2:$C$5720,'Institution by Supplier Totals'!$A$2:$A$5067,'Inst. by Framework &amp; Suppliers'!$A$2:$A$5720,'Institution by Supplier Totals'!$B529)</f>
        <v>0</v>
      </c>
      <c r="I529" s="24">
        <f>SUMIFS('Inst. by Framework &amp; Suppliers'!$J$2:$J$5720,'Inst. by Framework &amp; Suppliers'!$C$2:$C$5720,'Institution by Supplier Totals'!$A$2:$A$5067,'Inst. by Framework &amp; Suppliers'!$A$2:$A$5720,'Institution by Supplier Totals'!$B529)</f>
        <v>0</v>
      </c>
      <c r="J529" s="93">
        <f>SUMIFS('Inst. by Framework &amp; Suppliers'!$K$2:$K$5720,'Inst. by Framework &amp; Suppliers'!$C$2:$C$5720,'Institution by Supplier Totals'!$A$2:$A$5067,'Inst. by Framework &amp; Suppliers'!$A$2:$A$5720,'Institution by Supplier Totals'!$B529)</f>
        <v>0</v>
      </c>
    </row>
    <row r="530" spans="1:10" x14ac:dyDescent="0.2">
      <c r="A530" s="26" t="s">
        <v>169</v>
      </c>
      <c r="B530" s="27" t="s">
        <v>145</v>
      </c>
      <c r="C530" s="506">
        <f>SUMIFS('Inst. by Framework &amp; Suppliers'!$D$2:$D$5720,'Inst. by Framework &amp; Suppliers'!$C$2:$C$5720,$A530,'Inst. by Framework &amp; Suppliers'!$A$2:$A$5720,$B530)</f>
        <v>0</v>
      </c>
      <c r="D530" s="507">
        <f>SUMIFS('Inst. by Framework &amp; Suppliers'!$E$2:$E$5720,'Inst. by Framework &amp; Suppliers'!$C$2:$C$5720,$A530,'Inst. by Framework &amp; Suppliers'!$A$2:$A$5720,$B530)</f>
        <v>113026.07</v>
      </c>
      <c r="E530" s="507">
        <f>SUMIFS('Inst. by Framework &amp; Suppliers'!F$2:F$5720,'Inst. by Framework &amp; Suppliers'!$C$2:$C$5720,'Institution by Supplier Totals'!$A$2:$A$5067,'Inst. by Framework &amp; Suppliers'!$A$2:$A$5720,'Institution by Supplier Totals'!$B530)</f>
        <v>14971.86</v>
      </c>
      <c r="F530" s="882">
        <f>SUMIFS('Inst. by Framework &amp; Suppliers'!G$2:G$5720,'Inst. by Framework &amp; Suppliers'!$C$2:$C$5720,'Institution by Supplier Totals'!$A$2:$A$5067,'Inst. by Framework &amp; Suppliers'!$A$2:$A$5720,'Institution by Supplier Totals'!$B530)</f>
        <v>18071.98</v>
      </c>
      <c r="G530" s="1444">
        <f>SUMIFS('Inst. by Framework &amp; Suppliers'!H$2:H$5720,'Inst. by Framework &amp; Suppliers'!$C$2:$C$5720,'Institution by Supplier Totals'!$A$2:$A$5067,'Inst. by Framework &amp; Suppliers'!$A$2:$A$5720,'Institution by Supplier Totals'!$B530)</f>
        <v>14093.41</v>
      </c>
      <c r="H530" s="1445">
        <f>SUMIFS('Inst. by Framework &amp; Suppliers'!I$2:I$5720,'Inst. by Framework &amp; Suppliers'!$C$2:$C$5720,'Institution by Supplier Totals'!$A$2:$A$5067,'Inst. by Framework &amp; Suppliers'!$A$2:$A$5720,'Institution by Supplier Totals'!$B530)</f>
        <v>3519.42</v>
      </c>
      <c r="I530" s="24">
        <f>SUMIFS('Inst. by Framework &amp; Suppliers'!$J$2:$J$5720,'Inst. by Framework &amp; Suppliers'!$C$2:$C$5720,'Institution by Supplier Totals'!$A$2:$A$5067,'Inst. by Framework &amp; Suppliers'!$A$2:$A$5720,'Institution by Supplier Totals'!$B530)</f>
        <v>0</v>
      </c>
      <c r="J530" s="93">
        <f>SUMIFS('Inst. by Framework &amp; Suppliers'!$K$2:$K$5720,'Inst. by Framework &amp; Suppliers'!$C$2:$C$5720,'Institution by Supplier Totals'!$A$2:$A$5067,'Inst. by Framework &amp; Suppliers'!$A$2:$A$5720,'Institution by Supplier Totals'!$B530)</f>
        <v>0</v>
      </c>
    </row>
    <row r="531" spans="1:10" x14ac:dyDescent="0.2">
      <c r="A531" s="794" t="s">
        <v>255</v>
      </c>
      <c r="B531" s="795" t="s">
        <v>161</v>
      </c>
      <c r="C531" s="506">
        <f>SUMIFS('Inst. by Framework &amp; Suppliers'!$D$2:$D$5720,'Inst. by Framework &amp; Suppliers'!$C$2:$C$5720,$A531,'Inst. by Framework &amp; Suppliers'!$A$2:$A$5720,$B531)</f>
        <v>0</v>
      </c>
      <c r="D531" s="507">
        <f>SUMIFS('Inst. by Framework &amp; Suppliers'!$E$2:$E$5720,'Inst. by Framework &amp; Suppliers'!$C$2:$C$5720,$A531,'Inst. by Framework &amp; Suppliers'!$A$2:$A$5720,$B531)</f>
        <v>0</v>
      </c>
      <c r="E531" s="507">
        <f>SUMIFS('Inst. by Framework &amp; Suppliers'!F$2:F$5720,'Inst. by Framework &amp; Suppliers'!$C$2:$C$5720,'Institution by Supplier Totals'!$A$2:$A$5067,'Inst. by Framework &amp; Suppliers'!$A$2:$A$5720,'Institution by Supplier Totals'!$B531)</f>
        <v>0</v>
      </c>
      <c r="F531" s="882">
        <f>SUMIFS('Inst. by Framework &amp; Suppliers'!G$2:G$5720,'Inst. by Framework &amp; Suppliers'!$C$2:$C$5720,'Institution by Supplier Totals'!$A$2:$A$5067,'Inst. by Framework &amp; Suppliers'!$A$2:$A$5720,'Institution by Supplier Totals'!$B531)</f>
        <v>0</v>
      </c>
      <c r="G531" s="1444">
        <f>SUMIFS('Inst. by Framework &amp; Suppliers'!H$2:H$5720,'Inst. by Framework &amp; Suppliers'!$C$2:$C$5720,'Institution by Supplier Totals'!$A$2:$A$5067,'Inst. by Framework &amp; Suppliers'!$A$2:$A$5720,'Institution by Supplier Totals'!$B531)</f>
        <v>60708.84</v>
      </c>
      <c r="H531" s="1445">
        <f>SUMIFS('Inst. by Framework &amp; Suppliers'!I$2:I$5720,'Inst. by Framework &amp; Suppliers'!$C$2:$C$5720,'Institution by Supplier Totals'!$A$2:$A$5067,'Inst. by Framework &amp; Suppliers'!$A$2:$A$5720,'Institution by Supplier Totals'!$B531)</f>
        <v>112289.78</v>
      </c>
      <c r="I531" s="24">
        <f>SUMIFS('Inst. by Framework &amp; Suppliers'!$J$2:$J$5720,'Inst. by Framework &amp; Suppliers'!$C$2:$C$5720,'Institution by Supplier Totals'!$A$2:$A$5067,'Inst. by Framework &amp; Suppliers'!$A$2:$A$5720,'Institution by Supplier Totals'!$B531)</f>
        <v>17052</v>
      </c>
      <c r="J531" s="93">
        <f>SUMIFS('Inst. by Framework &amp; Suppliers'!$K$2:$K$5720,'Inst. by Framework &amp; Suppliers'!$C$2:$C$5720,'Institution by Supplier Totals'!$A$2:$A$5067,'Inst. by Framework &amp; Suppliers'!$A$2:$A$5720,'Institution by Supplier Totals'!$B531)</f>
        <v>40363</v>
      </c>
    </row>
    <row r="532" spans="1:10" x14ac:dyDescent="0.2">
      <c r="A532" s="794" t="s">
        <v>255</v>
      </c>
      <c r="B532" s="907" t="s">
        <v>127</v>
      </c>
      <c r="C532" s="506">
        <f>SUMIFS('Inst. by Framework &amp; Suppliers'!$D$2:$D$5720,'Inst. by Framework &amp; Suppliers'!$C$2:$C$5720,$A532,'Inst. by Framework &amp; Suppliers'!$A$2:$A$5720,$B532)</f>
        <v>0</v>
      </c>
      <c r="D532" s="507">
        <f>SUMIFS('Inst. by Framework &amp; Suppliers'!$E$2:$E$5720,'Inst. by Framework &amp; Suppliers'!$C$2:$C$5720,$A532,'Inst. by Framework &amp; Suppliers'!$A$2:$A$5720,$B532)</f>
        <v>0</v>
      </c>
      <c r="E532" s="507">
        <f>SUMIFS('Inst. by Framework &amp; Suppliers'!F$2:F$5720,'Inst. by Framework &amp; Suppliers'!$C$2:$C$5720,'Institution by Supplier Totals'!$A$2:$A$5067,'Inst. by Framework &amp; Suppliers'!$A$2:$A$5720,'Institution by Supplier Totals'!$B532)</f>
        <v>0</v>
      </c>
      <c r="F532" s="882">
        <f>SUMIFS('Inst. by Framework &amp; Suppliers'!G$2:G$5720,'Inst. by Framework &amp; Suppliers'!$C$2:$C$5720,'Institution by Supplier Totals'!$A$2:$A$5067,'Inst. by Framework &amp; Suppliers'!$A$2:$A$5720,'Institution by Supplier Totals'!$B532)</f>
        <v>0</v>
      </c>
      <c r="G532" s="1444">
        <f>SUMIFS('Inst. by Framework &amp; Suppliers'!H$2:H$5720,'Inst. by Framework &amp; Suppliers'!$C$2:$C$5720,'Institution by Supplier Totals'!$A$2:$A$5067,'Inst. by Framework &amp; Suppliers'!$A$2:$A$5720,'Institution by Supplier Totals'!$B532)</f>
        <v>0</v>
      </c>
      <c r="H532" s="1445">
        <f>SUMIFS('Inst. by Framework &amp; Suppliers'!I$2:I$5720,'Inst. by Framework &amp; Suppliers'!$C$2:$C$5720,'Institution by Supplier Totals'!$A$2:$A$5067,'Inst. by Framework &amp; Suppliers'!$A$2:$A$5720,'Institution by Supplier Totals'!$B532)</f>
        <v>208449.19</v>
      </c>
      <c r="I532" s="24">
        <f>SUMIFS('Inst. by Framework &amp; Suppliers'!$J$2:$J$5720,'Inst. by Framework &amp; Suppliers'!$C$2:$C$5720,'Institution by Supplier Totals'!$A$2:$A$5067,'Inst. by Framework &amp; Suppliers'!$A$2:$A$5720,'Institution by Supplier Totals'!$B532)</f>
        <v>20233</v>
      </c>
      <c r="J532" s="93">
        <f>SUMIFS('Inst. by Framework &amp; Suppliers'!$K$2:$K$5720,'Inst. by Framework &amp; Suppliers'!$C$2:$C$5720,'Institution by Supplier Totals'!$A$2:$A$5067,'Inst. by Framework &amp; Suppliers'!$A$2:$A$5720,'Institution by Supplier Totals'!$B532)</f>
        <v>55942</v>
      </c>
    </row>
    <row r="533" spans="1:10" x14ac:dyDescent="0.2">
      <c r="A533" s="794" t="s">
        <v>255</v>
      </c>
      <c r="B533" s="907" t="s">
        <v>131</v>
      </c>
      <c r="C533" s="506">
        <f>SUMIFS('Inst. by Framework &amp; Suppliers'!$D$2:$D$5720,'Inst. by Framework &amp; Suppliers'!$C$2:$C$5720,$A533,'Inst. by Framework &amp; Suppliers'!$A$2:$A$5720,$B533)</f>
        <v>0</v>
      </c>
      <c r="D533" s="507">
        <f>SUMIFS('Inst. by Framework &amp; Suppliers'!$E$2:$E$5720,'Inst. by Framework &amp; Suppliers'!$C$2:$C$5720,$A533,'Inst. by Framework &amp; Suppliers'!$A$2:$A$5720,$B533)</f>
        <v>0</v>
      </c>
      <c r="E533" s="507">
        <f>SUMIFS('Inst. by Framework &amp; Suppliers'!F$2:F$5720,'Inst. by Framework &amp; Suppliers'!$C$2:$C$5720,'Institution by Supplier Totals'!$A$2:$A$5067,'Inst. by Framework &amp; Suppliers'!$A$2:$A$5720,'Institution by Supplier Totals'!$B533)</f>
        <v>0</v>
      </c>
      <c r="F533" s="882">
        <f>SUMIFS('Inst. by Framework &amp; Suppliers'!G$2:G$5720,'Inst. by Framework &amp; Suppliers'!$C$2:$C$5720,'Institution by Supplier Totals'!$A$2:$A$5067,'Inst. by Framework &amp; Suppliers'!$A$2:$A$5720,'Institution by Supplier Totals'!$B533)</f>
        <v>0</v>
      </c>
      <c r="G533" s="1444">
        <f>SUMIFS('Inst. by Framework &amp; Suppliers'!H$2:H$5720,'Inst. by Framework &amp; Suppliers'!$C$2:$C$5720,'Institution by Supplier Totals'!$A$2:$A$5067,'Inst. by Framework &amp; Suppliers'!$A$2:$A$5720,'Institution by Supplier Totals'!$B533)</f>
        <v>0</v>
      </c>
      <c r="H533" s="1445">
        <f>SUMIFS('Inst. by Framework &amp; Suppliers'!I$2:I$5720,'Inst. by Framework &amp; Suppliers'!$C$2:$C$5720,'Institution by Supplier Totals'!$A$2:$A$5067,'Inst. by Framework &amp; Suppliers'!$A$2:$A$5720,'Institution by Supplier Totals'!$B533)</f>
        <v>73929.459999999992</v>
      </c>
      <c r="I533" s="24">
        <f>SUMIFS('Inst. by Framework &amp; Suppliers'!$J$2:$J$5720,'Inst. by Framework &amp; Suppliers'!$C$2:$C$5720,'Institution by Supplier Totals'!$A$2:$A$5067,'Inst. by Framework &amp; Suppliers'!$A$2:$A$5720,'Institution by Supplier Totals'!$B533)</f>
        <v>1695</v>
      </c>
      <c r="J533" s="93">
        <f>SUMIFS('Inst. by Framework &amp; Suppliers'!$K$2:$K$5720,'Inst. by Framework &amp; Suppliers'!$C$2:$C$5720,'Institution by Supplier Totals'!$A$2:$A$5067,'Inst. by Framework &amp; Suppliers'!$A$2:$A$5720,'Institution by Supplier Totals'!$B533)</f>
        <v>14553</v>
      </c>
    </row>
    <row r="534" spans="1:10" x14ac:dyDescent="0.2">
      <c r="A534" s="794" t="s">
        <v>255</v>
      </c>
      <c r="B534" s="809" t="s">
        <v>259</v>
      </c>
      <c r="C534" s="506">
        <f>SUMIFS('Inst. by Framework &amp; Suppliers'!$D$2:$D$5720,'Inst. by Framework &amp; Suppliers'!$C$2:$C$5720,$A534,'Inst. by Framework &amp; Suppliers'!$A$2:$A$5720,$B534)</f>
        <v>0</v>
      </c>
      <c r="D534" s="507">
        <f>SUMIFS('Inst. by Framework &amp; Suppliers'!$E$2:$E$5720,'Inst. by Framework &amp; Suppliers'!$C$2:$C$5720,$A534,'Inst. by Framework &amp; Suppliers'!$A$2:$A$5720,$B534)</f>
        <v>0</v>
      </c>
      <c r="E534" s="507">
        <f>SUMIFS('Inst. by Framework &amp; Suppliers'!F$2:F$5720,'Inst. by Framework &amp; Suppliers'!$C$2:$C$5720,'Institution by Supplier Totals'!$A$2:$A$5067,'Inst. by Framework &amp; Suppliers'!$A$2:$A$5720,'Institution by Supplier Totals'!$B534)</f>
        <v>0</v>
      </c>
      <c r="F534" s="882">
        <f>SUMIFS('Inst. by Framework &amp; Suppliers'!G$2:G$5720,'Inst. by Framework &amp; Suppliers'!$C$2:$C$5720,'Institution by Supplier Totals'!$A$2:$A$5067,'Inst. by Framework &amp; Suppliers'!$A$2:$A$5720,'Institution by Supplier Totals'!$B534)</f>
        <v>0</v>
      </c>
      <c r="G534" s="1444">
        <f>SUMIFS('Inst. by Framework &amp; Suppliers'!H$2:H$5720,'Inst. by Framework &amp; Suppliers'!$C$2:$C$5720,'Institution by Supplier Totals'!$A$2:$A$5067,'Inst. by Framework &amp; Suppliers'!$A$2:$A$5720,'Institution by Supplier Totals'!$B534)</f>
        <v>25920.04</v>
      </c>
      <c r="H534" s="1445">
        <f>SUMIFS('Inst. by Framework &amp; Suppliers'!I$2:I$5720,'Inst. by Framework &amp; Suppliers'!$C$2:$C$5720,'Institution by Supplier Totals'!$A$2:$A$5067,'Inst. by Framework &amp; Suppliers'!$A$2:$A$5720,'Institution by Supplier Totals'!$B534)</f>
        <v>170842.58000000002</v>
      </c>
      <c r="I534" s="24">
        <f>SUMIFS('Inst. by Framework &amp; Suppliers'!$J$2:$J$5720,'Inst. by Framework &amp; Suppliers'!$C$2:$C$5720,'Institution by Supplier Totals'!$A$2:$A$5067,'Inst. by Framework &amp; Suppliers'!$A$2:$A$5720,'Institution by Supplier Totals'!$B534)</f>
        <v>49344</v>
      </c>
      <c r="J534" s="93">
        <f>SUMIFS('Inst. by Framework &amp; Suppliers'!$K$2:$K$5720,'Inst. by Framework &amp; Suppliers'!$C$2:$C$5720,'Institution by Supplier Totals'!$A$2:$A$5067,'Inst. by Framework &amp; Suppliers'!$A$2:$A$5720,'Institution by Supplier Totals'!$B534)</f>
        <v>98252</v>
      </c>
    </row>
    <row r="535" spans="1:10" x14ac:dyDescent="0.2">
      <c r="A535" s="794" t="s">
        <v>255</v>
      </c>
      <c r="B535" s="795" t="s">
        <v>153</v>
      </c>
      <c r="C535" s="506">
        <f>SUMIFS('Inst. by Framework &amp; Suppliers'!$D$2:$D$5720,'Inst. by Framework &amp; Suppliers'!$C$2:$C$5720,$A535,'Inst. by Framework &amp; Suppliers'!$A$2:$A$5720,$B535)</f>
        <v>0</v>
      </c>
      <c r="D535" s="507">
        <f>SUMIFS('Inst. by Framework &amp; Suppliers'!$E$2:$E$5720,'Inst. by Framework &amp; Suppliers'!$C$2:$C$5720,$A535,'Inst. by Framework &amp; Suppliers'!$A$2:$A$5720,$B535)</f>
        <v>0</v>
      </c>
      <c r="E535" s="507">
        <f>SUMIFS('Inst. by Framework &amp; Suppliers'!F$2:F$5720,'Inst. by Framework &amp; Suppliers'!$C$2:$C$5720,'Institution by Supplier Totals'!$A$2:$A$5067,'Inst. by Framework &amp; Suppliers'!$A$2:$A$5720,'Institution by Supplier Totals'!$B535)</f>
        <v>0</v>
      </c>
      <c r="F535" s="882">
        <f>SUMIFS('Inst. by Framework &amp; Suppliers'!G$2:G$5720,'Inst. by Framework &amp; Suppliers'!$C$2:$C$5720,'Institution by Supplier Totals'!$A$2:$A$5067,'Inst. by Framework &amp; Suppliers'!$A$2:$A$5720,'Institution by Supplier Totals'!$B535)</f>
        <v>0</v>
      </c>
      <c r="G535" s="1444">
        <f>SUMIFS('Inst. by Framework &amp; Suppliers'!H$2:H$5720,'Inst. by Framework &amp; Suppliers'!$C$2:$C$5720,'Institution by Supplier Totals'!$A$2:$A$5067,'Inst. by Framework &amp; Suppliers'!$A$2:$A$5720,'Institution by Supplier Totals'!$B535)</f>
        <v>54238.01</v>
      </c>
      <c r="H535" s="1445">
        <f>SUMIFS('Inst. by Framework &amp; Suppliers'!I$2:I$5720,'Inst. by Framework &amp; Suppliers'!$C$2:$C$5720,'Institution by Supplier Totals'!$A$2:$A$5067,'Inst. by Framework &amp; Suppliers'!$A$2:$A$5720,'Institution by Supplier Totals'!$B535)</f>
        <v>150021.78999999998</v>
      </c>
      <c r="I535" s="24">
        <f>SUMIFS('Inst. by Framework &amp; Suppliers'!$J$2:$J$5720,'Inst. by Framework &amp; Suppliers'!$C$2:$C$5720,'Institution by Supplier Totals'!$A$2:$A$5067,'Inst. by Framework &amp; Suppliers'!$A$2:$A$5720,'Institution by Supplier Totals'!$B535)</f>
        <v>23349</v>
      </c>
      <c r="J535" s="93">
        <f>SUMIFS('Inst. by Framework &amp; Suppliers'!$K$2:$K$5720,'Inst. by Framework &amp; Suppliers'!$C$2:$C$5720,'Institution by Supplier Totals'!$A$2:$A$5067,'Inst. by Framework &amp; Suppliers'!$A$2:$A$5720,'Institution by Supplier Totals'!$B535)</f>
        <v>53215</v>
      </c>
    </row>
    <row r="536" spans="1:10" x14ac:dyDescent="0.2">
      <c r="A536" s="794" t="s">
        <v>255</v>
      </c>
      <c r="B536" s="795" t="s">
        <v>141</v>
      </c>
      <c r="C536" s="506">
        <f>SUMIFS('Inst. by Framework &amp; Suppliers'!$D$2:$D$5720,'Inst. by Framework &amp; Suppliers'!$C$2:$C$5720,$A536,'Inst. by Framework &amp; Suppliers'!$A$2:$A$5720,$B536)</f>
        <v>0</v>
      </c>
      <c r="D536" s="507">
        <f>SUMIFS('Inst. by Framework &amp; Suppliers'!$E$2:$E$5720,'Inst. by Framework &amp; Suppliers'!$C$2:$C$5720,$A536,'Inst. by Framework &amp; Suppliers'!$A$2:$A$5720,$B536)</f>
        <v>0</v>
      </c>
      <c r="E536" s="507">
        <f>SUMIFS('Inst. by Framework &amp; Suppliers'!F$2:F$5720,'Inst. by Framework &amp; Suppliers'!$C$2:$C$5720,'Institution by Supplier Totals'!$A$2:$A$5067,'Inst. by Framework &amp; Suppliers'!$A$2:$A$5720,'Institution by Supplier Totals'!$B536)</f>
        <v>0</v>
      </c>
      <c r="F536" s="882">
        <f>SUMIFS('Inst. by Framework &amp; Suppliers'!G$2:G$5720,'Inst. by Framework &amp; Suppliers'!$C$2:$C$5720,'Institution by Supplier Totals'!$A$2:$A$5067,'Inst. by Framework &amp; Suppliers'!$A$2:$A$5720,'Institution by Supplier Totals'!$B536)</f>
        <v>0</v>
      </c>
      <c r="G536" s="1444">
        <f>SUMIFS('Inst. by Framework &amp; Suppliers'!H$2:H$5720,'Inst. by Framework &amp; Suppliers'!$C$2:$C$5720,'Institution by Supplier Totals'!$A$2:$A$5067,'Inst. by Framework &amp; Suppliers'!$A$2:$A$5720,'Institution by Supplier Totals'!$B536)</f>
        <v>218230.28000000003</v>
      </c>
      <c r="H536" s="1445">
        <f>SUMIFS('Inst. by Framework &amp; Suppliers'!I$2:I$5720,'Inst. by Framework &amp; Suppliers'!$C$2:$C$5720,'Institution by Supplier Totals'!$A$2:$A$5067,'Inst. by Framework &amp; Suppliers'!$A$2:$A$5720,'Institution by Supplier Totals'!$B536)</f>
        <v>450086.18</v>
      </c>
      <c r="I536" s="24">
        <f>SUMIFS('Inst. by Framework &amp; Suppliers'!$J$2:$J$5720,'Inst. by Framework &amp; Suppliers'!$C$2:$C$5720,'Institution by Supplier Totals'!$A$2:$A$5067,'Inst. by Framework &amp; Suppliers'!$A$2:$A$5720,'Institution by Supplier Totals'!$B536)</f>
        <v>79735</v>
      </c>
      <c r="J536" s="93">
        <f>SUMIFS('Inst. by Framework &amp; Suppliers'!$K$2:$K$5720,'Inst. by Framework &amp; Suppliers'!$C$2:$C$5720,'Institution by Supplier Totals'!$A$2:$A$5067,'Inst. by Framework &amp; Suppliers'!$A$2:$A$5720,'Institution by Supplier Totals'!$B536)</f>
        <v>192801</v>
      </c>
    </row>
    <row r="537" spans="1:10" x14ac:dyDescent="0.2">
      <c r="A537" s="794" t="s">
        <v>255</v>
      </c>
      <c r="B537" s="795" t="s">
        <v>142</v>
      </c>
      <c r="C537" s="506">
        <f>SUMIFS('Inst. by Framework &amp; Suppliers'!$D$2:$D$5720,'Inst. by Framework &amp; Suppliers'!$C$2:$C$5720,$A537,'Inst. by Framework &amp; Suppliers'!$A$2:$A$5720,$B537)</f>
        <v>0</v>
      </c>
      <c r="D537" s="507">
        <f>SUMIFS('Inst. by Framework &amp; Suppliers'!$E$2:$E$5720,'Inst. by Framework &amp; Suppliers'!$C$2:$C$5720,$A537,'Inst. by Framework &amp; Suppliers'!$A$2:$A$5720,$B537)</f>
        <v>0</v>
      </c>
      <c r="E537" s="507">
        <f>SUMIFS('Inst. by Framework &amp; Suppliers'!F$2:F$5720,'Inst. by Framework &amp; Suppliers'!$C$2:$C$5720,'Institution by Supplier Totals'!$A$2:$A$5067,'Inst. by Framework &amp; Suppliers'!$A$2:$A$5720,'Institution by Supplier Totals'!$B537)</f>
        <v>0</v>
      </c>
      <c r="F537" s="882">
        <f>SUMIFS('Inst. by Framework &amp; Suppliers'!G$2:G$5720,'Inst. by Framework &amp; Suppliers'!$C$2:$C$5720,'Institution by Supplier Totals'!$A$2:$A$5067,'Inst. by Framework &amp; Suppliers'!$A$2:$A$5720,'Institution by Supplier Totals'!$B537)</f>
        <v>0</v>
      </c>
      <c r="G537" s="1444">
        <f>SUMIFS('Inst. by Framework &amp; Suppliers'!H$2:H$5720,'Inst. by Framework &amp; Suppliers'!$C$2:$C$5720,'Institution by Supplier Totals'!$A$2:$A$5067,'Inst. by Framework &amp; Suppliers'!$A$2:$A$5720,'Institution by Supplier Totals'!$B537)</f>
        <v>94991.4</v>
      </c>
      <c r="H537" s="1445">
        <f>SUMIFS('Inst. by Framework &amp; Suppliers'!I$2:I$5720,'Inst. by Framework &amp; Suppliers'!$C$2:$C$5720,'Institution by Supplier Totals'!$A$2:$A$5067,'Inst. by Framework &amp; Suppliers'!$A$2:$A$5720,'Institution by Supplier Totals'!$B537)</f>
        <v>163500.01999999999</v>
      </c>
      <c r="I537" s="24">
        <f>SUMIFS('Inst. by Framework &amp; Suppliers'!$J$2:$J$5720,'Inst. by Framework &amp; Suppliers'!$C$2:$C$5720,'Institution by Supplier Totals'!$A$2:$A$5067,'Inst. by Framework &amp; Suppliers'!$A$2:$A$5720,'Institution by Supplier Totals'!$B537)</f>
        <v>46154</v>
      </c>
      <c r="J537" s="93">
        <f>SUMIFS('Inst. by Framework &amp; Suppliers'!$K$2:$K$5720,'Inst. by Framework &amp; Suppliers'!$C$2:$C$5720,'Institution by Supplier Totals'!$A$2:$A$5067,'Inst. by Framework &amp; Suppliers'!$A$2:$A$5720,'Institution by Supplier Totals'!$B537)</f>
        <v>83910</v>
      </c>
    </row>
    <row r="538" spans="1:10" x14ac:dyDescent="0.2">
      <c r="A538" s="794" t="s">
        <v>255</v>
      </c>
      <c r="B538" s="907" t="s">
        <v>143</v>
      </c>
      <c r="C538" s="506">
        <f>SUMIFS('Inst. by Framework &amp; Suppliers'!$D$2:$D$5720,'Inst. by Framework &amp; Suppliers'!$C$2:$C$5720,$A538,'Inst. by Framework &amp; Suppliers'!$A$2:$A$5720,$B538)</f>
        <v>0</v>
      </c>
      <c r="D538" s="507">
        <f>SUMIFS('Inst. by Framework &amp; Suppliers'!$E$2:$E$5720,'Inst. by Framework &amp; Suppliers'!$C$2:$C$5720,$A538,'Inst. by Framework &amp; Suppliers'!$A$2:$A$5720,$B538)</f>
        <v>0</v>
      </c>
      <c r="E538" s="507">
        <f>SUMIFS('Inst. by Framework &amp; Suppliers'!F$2:F$5720,'Inst. by Framework &amp; Suppliers'!$C$2:$C$5720,'Institution by Supplier Totals'!$A$2:$A$5067,'Inst. by Framework &amp; Suppliers'!$A$2:$A$5720,'Institution by Supplier Totals'!$B538)</f>
        <v>0</v>
      </c>
      <c r="F538" s="882">
        <f>SUMIFS('Inst. by Framework &amp; Suppliers'!G$2:G$5720,'Inst. by Framework &amp; Suppliers'!$C$2:$C$5720,'Institution by Supplier Totals'!$A$2:$A$5067,'Inst. by Framework &amp; Suppliers'!$A$2:$A$5720,'Institution by Supplier Totals'!$B538)</f>
        <v>0</v>
      </c>
      <c r="G538" s="1444">
        <f>SUMIFS('Inst. by Framework &amp; Suppliers'!H$2:H$5720,'Inst. by Framework &amp; Suppliers'!$C$2:$C$5720,'Institution by Supplier Totals'!$A$2:$A$5067,'Inst. by Framework &amp; Suppliers'!$A$2:$A$5720,'Institution by Supplier Totals'!$B538)</f>
        <v>0</v>
      </c>
      <c r="H538" s="1445">
        <f>SUMIFS('Inst. by Framework &amp; Suppliers'!I$2:I$5720,'Inst. by Framework &amp; Suppliers'!$C$2:$C$5720,'Institution by Supplier Totals'!$A$2:$A$5067,'Inst. by Framework &amp; Suppliers'!$A$2:$A$5720,'Institution by Supplier Totals'!$B538)</f>
        <v>36501.620000000003</v>
      </c>
      <c r="I538" s="24">
        <f>SUMIFS('Inst. by Framework &amp; Suppliers'!$J$2:$J$5720,'Inst. by Framework &amp; Suppliers'!$C$2:$C$5720,'Institution by Supplier Totals'!$A$2:$A$5067,'Inst. by Framework &amp; Suppliers'!$A$2:$A$5720,'Institution by Supplier Totals'!$B538)</f>
        <v>1695</v>
      </c>
      <c r="J538" s="93">
        <f>SUMIFS('Inst. by Framework &amp; Suppliers'!$K$2:$K$5720,'Inst. by Framework &amp; Suppliers'!$C$2:$C$5720,'Institution by Supplier Totals'!$A$2:$A$5067,'Inst. by Framework &amp; Suppliers'!$A$2:$A$5720,'Institution by Supplier Totals'!$B538)</f>
        <v>3031</v>
      </c>
    </row>
    <row r="539" spans="1:10" x14ac:dyDescent="0.2">
      <c r="A539" s="794" t="s">
        <v>255</v>
      </c>
      <c r="B539" s="795" t="s">
        <v>170</v>
      </c>
      <c r="C539" s="506">
        <f>SUMIFS('Inst. by Framework &amp; Suppliers'!$D$2:$D$5720,'Inst. by Framework &amp; Suppliers'!$C$2:$C$5720,$A539,'Inst. by Framework &amp; Suppliers'!$A$2:$A$5720,$B539)</f>
        <v>0</v>
      </c>
      <c r="D539" s="507">
        <f>SUMIFS('Inst. by Framework &amp; Suppliers'!$E$2:$E$5720,'Inst. by Framework &amp; Suppliers'!$C$2:$C$5720,$A539,'Inst. by Framework &amp; Suppliers'!$A$2:$A$5720,$B539)</f>
        <v>0</v>
      </c>
      <c r="E539" s="507">
        <f>SUMIFS('Inst. by Framework &amp; Suppliers'!F$2:F$5720,'Inst. by Framework &amp; Suppliers'!$C$2:$C$5720,'Institution by Supplier Totals'!$A$2:$A$5067,'Inst. by Framework &amp; Suppliers'!$A$2:$A$5720,'Institution by Supplier Totals'!$B539)</f>
        <v>0</v>
      </c>
      <c r="F539" s="882">
        <f>SUMIFS('Inst. by Framework &amp; Suppliers'!G$2:G$5720,'Inst. by Framework &amp; Suppliers'!$C$2:$C$5720,'Institution by Supplier Totals'!$A$2:$A$5067,'Inst. by Framework &amp; Suppliers'!$A$2:$A$5720,'Institution by Supplier Totals'!$B539)</f>
        <v>0</v>
      </c>
      <c r="G539" s="1444">
        <f>SUMIFS('Inst. by Framework &amp; Suppliers'!H$2:H$5720,'Inst. by Framework &amp; Suppliers'!$C$2:$C$5720,'Institution by Supplier Totals'!$A$2:$A$5067,'Inst. by Framework &amp; Suppliers'!$A$2:$A$5720,'Institution by Supplier Totals'!$B539)</f>
        <v>74195.489999999991</v>
      </c>
      <c r="H539" s="1445">
        <f>SUMIFS('Inst. by Framework &amp; Suppliers'!I$2:I$5720,'Inst. by Framework &amp; Suppliers'!$C$2:$C$5720,'Institution by Supplier Totals'!$A$2:$A$5067,'Inst. by Framework &amp; Suppliers'!$A$2:$A$5720,'Institution by Supplier Totals'!$B539)</f>
        <v>167793.47999999998</v>
      </c>
      <c r="I539" s="24">
        <f>SUMIFS('Inst. by Framework &amp; Suppliers'!$J$2:$J$5720,'Inst. by Framework &amp; Suppliers'!$C$2:$C$5720,'Institution by Supplier Totals'!$A$2:$A$5067,'Inst. by Framework &amp; Suppliers'!$A$2:$A$5720,'Institution by Supplier Totals'!$B539)</f>
        <v>31684</v>
      </c>
      <c r="J539" s="93">
        <f>SUMIFS('Inst. by Framework &amp; Suppliers'!$K$2:$K$5720,'Inst. by Framework &amp; Suppliers'!$C$2:$C$5720,'Institution by Supplier Totals'!$A$2:$A$5067,'Inst. by Framework &amp; Suppliers'!$A$2:$A$5720,'Institution by Supplier Totals'!$B539)</f>
        <v>65044</v>
      </c>
    </row>
    <row r="540" spans="1:10" x14ac:dyDescent="0.2">
      <c r="A540" s="794" t="s">
        <v>255</v>
      </c>
      <c r="B540" s="27" t="s">
        <v>146</v>
      </c>
      <c r="C540" s="506">
        <f>SUMIFS('Inst. by Framework &amp; Suppliers'!$D$2:$D$5720,'Inst. by Framework &amp; Suppliers'!$C$2:$C$5720,$A540,'Inst. by Framework &amp; Suppliers'!$A$2:$A$5720,$B540)</f>
        <v>0</v>
      </c>
      <c r="D540" s="507">
        <f>SUMIFS('Inst. by Framework &amp; Suppliers'!$E$2:$E$5720,'Inst. by Framework &amp; Suppliers'!$C$2:$C$5720,$A540,'Inst. by Framework &amp; Suppliers'!$A$2:$A$5720,$B540)</f>
        <v>0</v>
      </c>
      <c r="E540" s="507">
        <f>SUMIFS('Inst. by Framework &amp; Suppliers'!F$2:F$5720,'Inst. by Framework &amp; Suppliers'!$C$2:$C$5720,'Institution by Supplier Totals'!$A$2:$A$5067,'Inst. by Framework &amp; Suppliers'!$A$2:$A$5720,'Institution by Supplier Totals'!$B540)</f>
        <v>0</v>
      </c>
      <c r="F540" s="882">
        <f>SUMIFS('Inst. by Framework &amp; Suppliers'!G$2:G$5720,'Inst. by Framework &amp; Suppliers'!$C$2:$C$5720,'Institution by Supplier Totals'!$A$2:$A$5067,'Inst. by Framework &amp; Suppliers'!$A$2:$A$5720,'Institution by Supplier Totals'!$B540)</f>
        <v>0</v>
      </c>
      <c r="G540" s="1444">
        <f>SUMIFS('Inst. by Framework &amp; Suppliers'!H$2:H$5720,'Inst. by Framework &amp; Suppliers'!$C$2:$C$5720,'Institution by Supplier Totals'!$A$2:$A$5067,'Inst. by Framework &amp; Suppliers'!$A$2:$A$5720,'Institution by Supplier Totals'!$B540)</f>
        <v>0</v>
      </c>
      <c r="H540" s="1445">
        <f>SUMIFS('Inst. by Framework &amp; Suppliers'!I$2:I$5720,'Inst. by Framework &amp; Suppliers'!$C$2:$C$5720,'Institution by Supplier Totals'!$A$2:$A$5067,'Inst. by Framework &amp; Suppliers'!$A$2:$A$5720,'Institution by Supplier Totals'!$B540)</f>
        <v>22617.059999999998</v>
      </c>
      <c r="I540" s="24">
        <f>SUMIFS('Inst. by Framework &amp; Suppliers'!$J$2:$J$5720,'Inst. by Framework &amp; Suppliers'!$C$2:$C$5720,'Institution by Supplier Totals'!$A$2:$A$5067,'Inst. by Framework &amp; Suppliers'!$A$2:$A$5720,'Institution by Supplier Totals'!$B540)</f>
        <v>5063</v>
      </c>
      <c r="J540" s="93">
        <f>SUMIFS('Inst. by Framework &amp; Suppliers'!$K$2:$K$5720,'Inst. by Framework &amp; Suppliers'!$C$2:$C$5720,'Institution by Supplier Totals'!$A$2:$A$5067,'Inst. by Framework &amp; Suppliers'!$A$2:$A$5720,'Institution by Supplier Totals'!$B540)</f>
        <v>8585</v>
      </c>
    </row>
    <row r="541" spans="1:10" x14ac:dyDescent="0.2">
      <c r="A541" s="1060" t="s">
        <v>282</v>
      </c>
      <c r="B541" s="1061" t="s">
        <v>125</v>
      </c>
      <c r="C541" s="506">
        <f>SUMIFS('Inst. by Framework &amp; Suppliers'!$D$2:$D$5720,'Inst. by Framework &amp; Suppliers'!$C$2:$C$5720,$A541,'Inst. by Framework &amp; Suppliers'!$A$2:$A$5720,$B541)</f>
        <v>0</v>
      </c>
      <c r="D541" s="507">
        <f>SUMIFS('Inst. by Framework &amp; Suppliers'!$E$2:$E$5720,'Inst. by Framework &amp; Suppliers'!$C$2:$C$5720,$A541,'Inst. by Framework &amp; Suppliers'!$A$2:$A$5720,$B541)</f>
        <v>0</v>
      </c>
      <c r="E541" s="507">
        <f>SUMIFS('Inst. by Framework &amp; Suppliers'!F$2:F$5720,'Inst. by Framework &amp; Suppliers'!$C$2:$C$5720,'Institution by Supplier Totals'!$A$2:$A$5067,'Inst. by Framework &amp; Suppliers'!$A$2:$A$5720,'Institution by Supplier Totals'!$B541)</f>
        <v>0</v>
      </c>
      <c r="F541" s="882">
        <f>SUMIFS('Inst. by Framework &amp; Suppliers'!G$2:G$5720,'Inst. by Framework &amp; Suppliers'!$C$2:$C$5720,'Institution by Supplier Totals'!$A$2:$A$5067,'Inst. by Framework &amp; Suppliers'!$A$2:$A$5720,'Institution by Supplier Totals'!$B541)</f>
        <v>0</v>
      </c>
      <c r="G541" s="1444">
        <f>SUMIFS('Inst. by Framework &amp; Suppliers'!H$2:H$5720,'Inst. by Framework &amp; Suppliers'!$C$2:$C$5720,'Institution by Supplier Totals'!$A$2:$A$5067,'Inst. by Framework &amp; Suppliers'!$A$2:$A$5720,'Institution by Supplier Totals'!$B541)</f>
        <v>0</v>
      </c>
      <c r="H541" s="1445">
        <f>SUMIFS('Inst. by Framework &amp; Suppliers'!I$2:I$5720,'Inst. by Framework &amp; Suppliers'!$C$2:$C$5720,'Institution by Supplier Totals'!$A$2:$A$5067,'Inst. by Framework &amp; Suppliers'!$A$2:$A$5720,'Institution by Supplier Totals'!$B541)</f>
        <v>909</v>
      </c>
      <c r="I541" s="24">
        <f>SUMIFS('Inst. by Framework &amp; Suppliers'!$J$2:$J$5720,'Inst. by Framework &amp; Suppliers'!$C$2:$C$5720,'Institution by Supplier Totals'!$A$2:$A$5067,'Inst. by Framework &amp; Suppliers'!$A$2:$A$5720,'Institution by Supplier Totals'!$B541)</f>
        <v>0</v>
      </c>
      <c r="J541" s="93">
        <f>SUMIFS('Inst. by Framework &amp; Suppliers'!$K$2:$K$5720,'Inst. by Framework &amp; Suppliers'!$C$2:$C$5720,'Institution by Supplier Totals'!$A$2:$A$5067,'Inst. by Framework &amp; Suppliers'!$A$2:$A$5720,'Institution by Supplier Totals'!$B541)</f>
        <v>85</v>
      </c>
    </row>
    <row r="542" spans="1:10" x14ac:dyDescent="0.2">
      <c r="A542" s="1060" t="s">
        <v>282</v>
      </c>
      <c r="B542" s="1061" t="s">
        <v>162</v>
      </c>
      <c r="C542" s="506">
        <f>SUMIFS('Inst. by Framework &amp; Suppliers'!$D$2:$D$5720,'Inst. by Framework &amp; Suppliers'!$C$2:$C$5720,$A542,'Inst. by Framework &amp; Suppliers'!$A$2:$A$5720,$B542)</f>
        <v>0</v>
      </c>
      <c r="D542" s="507">
        <f>SUMIFS('Inst. by Framework &amp; Suppliers'!$E$2:$E$5720,'Inst. by Framework &amp; Suppliers'!$C$2:$C$5720,$A542,'Inst. by Framework &amp; Suppliers'!$A$2:$A$5720,$B542)</f>
        <v>0</v>
      </c>
      <c r="E542" s="507">
        <f>SUMIFS('Inst. by Framework &amp; Suppliers'!F$2:F$5720,'Inst. by Framework &amp; Suppliers'!$C$2:$C$5720,'Institution by Supplier Totals'!$A$2:$A$5067,'Inst. by Framework &amp; Suppliers'!$A$2:$A$5720,'Institution by Supplier Totals'!$B542)</f>
        <v>0</v>
      </c>
      <c r="F542" s="882">
        <f>SUMIFS('Inst. by Framework &amp; Suppliers'!G$2:G$5720,'Inst. by Framework &amp; Suppliers'!$C$2:$C$5720,'Institution by Supplier Totals'!$A$2:$A$5067,'Inst. by Framework &amp; Suppliers'!$A$2:$A$5720,'Institution by Supplier Totals'!$B542)</f>
        <v>0</v>
      </c>
      <c r="G542" s="1444">
        <f>SUMIFS('Inst. by Framework &amp; Suppliers'!H$2:H$5720,'Inst. by Framework &amp; Suppliers'!$C$2:$C$5720,'Institution by Supplier Totals'!$A$2:$A$5067,'Inst. by Framework &amp; Suppliers'!$A$2:$A$5720,'Institution by Supplier Totals'!$B542)</f>
        <v>0</v>
      </c>
      <c r="H542" s="1445">
        <f>SUMIFS('Inst. by Framework &amp; Suppliers'!I$2:I$5720,'Inst. by Framework &amp; Suppliers'!$C$2:$C$5720,'Institution by Supplier Totals'!$A$2:$A$5067,'Inst. by Framework &amp; Suppliers'!$A$2:$A$5720,'Institution by Supplier Totals'!$B542)</f>
        <v>26167</v>
      </c>
      <c r="I542" s="24">
        <f>SUMIFS('Inst. by Framework &amp; Suppliers'!$J$2:$J$5720,'Inst. by Framework &amp; Suppliers'!$C$2:$C$5720,'Institution by Supplier Totals'!$A$2:$A$5067,'Inst. by Framework &amp; Suppliers'!$A$2:$A$5720,'Institution by Supplier Totals'!$B542)</f>
        <v>4773.2300000000005</v>
      </c>
      <c r="J542" s="93">
        <f>SUMIFS('Inst. by Framework &amp; Suppliers'!$K$2:$K$5720,'Inst. by Framework &amp; Suppliers'!$C$2:$C$5720,'Institution by Supplier Totals'!$A$2:$A$5067,'Inst. by Framework &amp; Suppliers'!$A$2:$A$5720,'Institution by Supplier Totals'!$B542)</f>
        <v>12945.23</v>
      </c>
    </row>
    <row r="543" spans="1:10" x14ac:dyDescent="0.2">
      <c r="A543" s="1060" t="s">
        <v>282</v>
      </c>
      <c r="B543" s="1061" t="s">
        <v>139</v>
      </c>
      <c r="C543" s="506">
        <f>SUMIFS('Inst. by Framework &amp; Suppliers'!$D$2:$D$5720,'Inst. by Framework &amp; Suppliers'!$C$2:$C$5720,$A543,'Inst. by Framework &amp; Suppliers'!$A$2:$A$5720,$B543)</f>
        <v>0</v>
      </c>
      <c r="D543" s="507">
        <f>SUMIFS('Inst. by Framework &amp; Suppliers'!$E$2:$E$5720,'Inst. by Framework &amp; Suppliers'!$C$2:$C$5720,$A543,'Inst. by Framework &amp; Suppliers'!$A$2:$A$5720,$B543)</f>
        <v>0</v>
      </c>
      <c r="E543" s="507">
        <f>SUMIFS('Inst. by Framework &amp; Suppliers'!F$2:F$5720,'Inst. by Framework &amp; Suppliers'!$C$2:$C$5720,'Institution by Supplier Totals'!$A$2:$A$5067,'Inst. by Framework &amp; Suppliers'!$A$2:$A$5720,'Institution by Supplier Totals'!$B543)</f>
        <v>0</v>
      </c>
      <c r="F543" s="882">
        <f>SUMIFS('Inst. by Framework &amp; Suppliers'!G$2:G$5720,'Inst. by Framework &amp; Suppliers'!$C$2:$C$5720,'Institution by Supplier Totals'!$A$2:$A$5067,'Inst. by Framework &amp; Suppliers'!$A$2:$A$5720,'Institution by Supplier Totals'!$B543)</f>
        <v>0</v>
      </c>
      <c r="G543" s="1444">
        <f>SUMIFS('Inst. by Framework &amp; Suppliers'!H$2:H$5720,'Inst. by Framework &amp; Suppliers'!$C$2:$C$5720,'Institution by Supplier Totals'!$A$2:$A$5067,'Inst. by Framework &amp; Suppliers'!$A$2:$A$5720,'Institution by Supplier Totals'!$B543)</f>
        <v>0</v>
      </c>
      <c r="H543" s="1445">
        <f>SUMIFS('Inst. by Framework &amp; Suppliers'!I$2:I$5720,'Inst. by Framework &amp; Suppliers'!$C$2:$C$5720,'Institution by Supplier Totals'!$A$2:$A$5067,'Inst. by Framework &amp; Suppliers'!$A$2:$A$5720,'Institution by Supplier Totals'!$B543)</f>
        <v>22822</v>
      </c>
      <c r="I543" s="24">
        <f>SUMIFS('Inst. by Framework &amp; Suppliers'!$J$2:$J$5720,'Inst. by Framework &amp; Suppliers'!$C$2:$C$5720,'Institution by Supplier Totals'!$A$2:$A$5067,'Inst. by Framework &amp; Suppliers'!$A$2:$A$5720,'Institution by Supplier Totals'!$B543)</f>
        <v>2935.1600000000003</v>
      </c>
      <c r="J543" s="93">
        <f>SUMIFS('Inst. by Framework &amp; Suppliers'!$K$2:$K$5720,'Inst. by Framework &amp; Suppliers'!$C$2:$C$5720,'Institution by Supplier Totals'!$A$2:$A$5067,'Inst. by Framework &amp; Suppliers'!$A$2:$A$5720,'Institution by Supplier Totals'!$B543)</f>
        <v>8097.16</v>
      </c>
    </row>
    <row r="544" spans="1:10" x14ac:dyDescent="0.2">
      <c r="A544" s="1060" t="s">
        <v>282</v>
      </c>
      <c r="B544" s="1061" t="s">
        <v>143</v>
      </c>
      <c r="C544" s="506">
        <f>SUMIFS('Inst. by Framework &amp; Suppliers'!$D$2:$D$5720,'Inst. by Framework &amp; Suppliers'!$C$2:$C$5720,$A544,'Inst. by Framework &amp; Suppliers'!$A$2:$A$5720,$B544)</f>
        <v>0</v>
      </c>
      <c r="D544" s="507">
        <f>SUMIFS('Inst. by Framework &amp; Suppliers'!$E$2:$E$5720,'Inst. by Framework &amp; Suppliers'!$C$2:$C$5720,$A544,'Inst. by Framework &amp; Suppliers'!$A$2:$A$5720,$B544)</f>
        <v>0</v>
      </c>
      <c r="E544" s="507">
        <f>SUMIFS('Inst. by Framework &amp; Suppliers'!F$2:F$5720,'Inst. by Framework &amp; Suppliers'!$C$2:$C$5720,'Institution by Supplier Totals'!$A$2:$A$5067,'Inst. by Framework &amp; Suppliers'!$A$2:$A$5720,'Institution by Supplier Totals'!$B544)</f>
        <v>0</v>
      </c>
      <c r="F544" s="882">
        <f>SUMIFS('Inst. by Framework &amp; Suppliers'!G$2:G$5720,'Inst. by Framework &amp; Suppliers'!$C$2:$C$5720,'Institution by Supplier Totals'!$A$2:$A$5067,'Inst. by Framework &amp; Suppliers'!$A$2:$A$5720,'Institution by Supplier Totals'!$B544)</f>
        <v>0</v>
      </c>
      <c r="G544" s="1444">
        <f>SUMIFS('Inst. by Framework &amp; Suppliers'!H$2:H$5720,'Inst. by Framework &amp; Suppliers'!$C$2:$C$5720,'Institution by Supplier Totals'!$A$2:$A$5067,'Inst. by Framework &amp; Suppliers'!$A$2:$A$5720,'Institution by Supplier Totals'!$B544)</f>
        <v>0</v>
      </c>
      <c r="H544" s="1445">
        <f>SUMIFS('Inst. by Framework &amp; Suppliers'!I$2:I$5720,'Inst. by Framework &amp; Suppliers'!$C$2:$C$5720,'Institution by Supplier Totals'!$A$2:$A$5067,'Inst. by Framework &amp; Suppliers'!$A$2:$A$5720,'Institution by Supplier Totals'!$B544)</f>
        <v>91405</v>
      </c>
      <c r="I544" s="24">
        <f>SUMIFS('Inst. by Framework &amp; Suppliers'!$J$2:$J$5720,'Inst. by Framework &amp; Suppliers'!$C$2:$C$5720,'Institution by Supplier Totals'!$A$2:$A$5067,'Inst. by Framework &amp; Suppliers'!$A$2:$A$5720,'Institution by Supplier Totals'!$B544)</f>
        <v>41142.43</v>
      </c>
      <c r="J544" s="93">
        <f>SUMIFS('Inst. by Framework &amp; Suppliers'!$K$2:$K$5720,'Inst. by Framework &amp; Suppliers'!$C$2:$C$5720,'Institution by Supplier Totals'!$A$2:$A$5067,'Inst. by Framework &amp; Suppliers'!$A$2:$A$5720,'Institution by Supplier Totals'!$B544)</f>
        <v>68286.429999999993</v>
      </c>
    </row>
    <row r="545" spans="1:10" x14ac:dyDescent="0.2">
      <c r="A545" s="1364" t="s">
        <v>292</v>
      </c>
      <c r="B545" s="27" t="s">
        <v>144</v>
      </c>
      <c r="C545" s="506">
        <f>SUMIFS('Inst. by Framework &amp; Suppliers'!$D$2:$D$5720,'Inst. by Framework &amp; Suppliers'!$C$2:$C$5720,$A545,'Inst. by Framework &amp; Suppliers'!$A$2:$A$5720,$B545)</f>
        <v>0</v>
      </c>
      <c r="D545" s="507">
        <f>SUMIFS('Inst. by Framework &amp; Suppliers'!$E$2:$E$5720,'Inst. by Framework &amp; Suppliers'!$C$2:$C$5720,$A545,'Inst. by Framework &amp; Suppliers'!$A$2:$A$5720,$B545)</f>
        <v>0</v>
      </c>
      <c r="E545" s="507">
        <f>SUMIFS('Inst. by Framework &amp; Suppliers'!F$2:F$5720,'Inst. by Framework &amp; Suppliers'!$C$2:$C$5720,'Institution by Supplier Totals'!$A$2:$A$5067,'Inst. by Framework &amp; Suppliers'!$A$2:$A$5720,'Institution by Supplier Totals'!$B545)</f>
        <v>0</v>
      </c>
      <c r="F545" s="882">
        <f>SUMIFS('Inst. by Framework &amp; Suppliers'!G$2:G$5720,'Inst. by Framework &amp; Suppliers'!$C$2:$C$5720,'Institution by Supplier Totals'!$A$2:$A$5067,'Inst. by Framework &amp; Suppliers'!$A$2:$A$5720,'Institution by Supplier Totals'!$B545)</f>
        <v>0</v>
      </c>
      <c r="G545" s="1444">
        <f>SUMIFS('Inst. by Framework &amp; Suppliers'!H$2:H$5720,'Inst. by Framework &amp; Suppliers'!$C$2:$C$5720,'Institution by Supplier Totals'!$A$2:$A$5067,'Inst. by Framework &amp; Suppliers'!$A$2:$A$5720,'Institution by Supplier Totals'!$B545)</f>
        <v>0</v>
      </c>
      <c r="H545" s="1445">
        <f>SUMIFS('Inst. by Framework &amp; Suppliers'!I$2:I$5720,'Inst. by Framework &amp; Suppliers'!$C$2:$C$5720,'Institution by Supplier Totals'!$A$2:$A$5067,'Inst. by Framework &amp; Suppliers'!$A$2:$A$5720,'Institution by Supplier Totals'!$B545)</f>
        <v>0</v>
      </c>
      <c r="I545" s="24">
        <f>SUMIFS('Inst. by Framework &amp; Suppliers'!$J$2:$J$5720,'Inst. by Framework &amp; Suppliers'!$C$2:$C$5720,'Institution by Supplier Totals'!$A$2:$A$5067,'Inst. by Framework &amp; Suppliers'!$A$2:$A$5720,'Institution by Supplier Totals'!$B545)</f>
        <v>0</v>
      </c>
      <c r="J545" s="93">
        <f>SUMIFS('Inst. by Framework &amp; Suppliers'!$K$2:$K$5720,'Inst. by Framework &amp; Suppliers'!$C$2:$C$5720,'Institution by Supplier Totals'!$A$2:$A$5067,'Inst. by Framework &amp; Suppliers'!$A$2:$A$5720,'Institution by Supplier Totals'!$B545)</f>
        <v>15964.059999999998</v>
      </c>
    </row>
    <row r="546" spans="1:10" x14ac:dyDescent="0.2">
      <c r="A546" s="1364" t="s">
        <v>292</v>
      </c>
      <c r="B546" s="1365" t="s">
        <v>146</v>
      </c>
      <c r="C546" s="506">
        <f>SUMIFS('Inst. by Framework &amp; Suppliers'!$D$2:$D$5720,'Inst. by Framework &amp; Suppliers'!$C$2:$C$5720,$A546,'Inst. by Framework &amp; Suppliers'!$A$2:$A$5720,$B546)</f>
        <v>0</v>
      </c>
      <c r="D546" s="507">
        <f>SUMIFS('Inst. by Framework &amp; Suppliers'!$E$2:$E$5720,'Inst. by Framework &amp; Suppliers'!$C$2:$C$5720,$A546,'Inst. by Framework &amp; Suppliers'!$A$2:$A$5720,$B546)</f>
        <v>0</v>
      </c>
      <c r="E546" s="507">
        <f>SUMIFS('Inst. by Framework &amp; Suppliers'!F$2:F$5720,'Inst. by Framework &amp; Suppliers'!$C$2:$C$5720,'Institution by Supplier Totals'!$A$2:$A$5067,'Inst. by Framework &amp; Suppliers'!$A$2:$A$5720,'Institution by Supplier Totals'!$B546)</f>
        <v>0</v>
      </c>
      <c r="F546" s="882">
        <f>SUMIFS('Inst. by Framework &amp; Suppliers'!G$2:G$5720,'Inst. by Framework &amp; Suppliers'!$C$2:$C$5720,'Institution by Supplier Totals'!$A$2:$A$5067,'Inst. by Framework &amp; Suppliers'!$A$2:$A$5720,'Institution by Supplier Totals'!$B546)</f>
        <v>0</v>
      </c>
      <c r="G546" s="1444">
        <f>SUMIFS('Inst. by Framework &amp; Suppliers'!H$2:H$5720,'Inst. by Framework &amp; Suppliers'!$C$2:$C$5720,'Institution by Supplier Totals'!$A$2:$A$5067,'Inst. by Framework &amp; Suppliers'!$A$2:$A$5720,'Institution by Supplier Totals'!$B546)</f>
        <v>0</v>
      </c>
      <c r="H546" s="1445">
        <f>SUMIFS('Inst. by Framework &amp; Suppliers'!I$2:I$5720,'Inst. by Framework &amp; Suppliers'!$C$2:$C$5720,'Institution by Supplier Totals'!$A$2:$A$5067,'Inst. by Framework &amp; Suppliers'!$A$2:$A$5720,'Institution by Supplier Totals'!$B546)</f>
        <v>29187.07</v>
      </c>
      <c r="I546" s="24">
        <f>SUMIFS('Inst. by Framework &amp; Suppliers'!$J$2:$J$5720,'Inst. by Framework &amp; Suppliers'!$C$2:$C$5720,'Institution by Supplier Totals'!$A$2:$A$5067,'Inst. by Framework &amp; Suppliers'!$A$2:$A$5720,'Institution by Supplier Totals'!$B546)</f>
        <v>0</v>
      </c>
      <c r="J546" s="93">
        <f>SUMIFS('Inst. by Framework &amp; Suppliers'!$K$2:$K$5720,'Inst. by Framework &amp; Suppliers'!$C$2:$C$5720,'Institution by Supplier Totals'!$A$2:$A$5067,'Inst. by Framework &amp; Suppliers'!$A$2:$A$5720,'Institution by Supplier Totals'!$B546)</f>
        <v>12703.909999999998</v>
      </c>
    </row>
    <row r="547" spans="1:10" x14ac:dyDescent="0.2">
      <c r="A547" s="26" t="s">
        <v>14</v>
      </c>
      <c r="B547" s="27" t="s">
        <v>128</v>
      </c>
      <c r="C547" s="506">
        <f>SUMIFS('Inst. by Framework &amp; Suppliers'!$D$2:$D$5720,'Inst. by Framework &amp; Suppliers'!$C$2:$C$5720,$A547,'Inst. by Framework &amp; Suppliers'!$A$2:$A$5720,$B547)</f>
        <v>0</v>
      </c>
      <c r="D547" s="507">
        <f>SUMIFS('Inst. by Framework &amp; Suppliers'!$E$2:$E$5720,'Inst. by Framework &amp; Suppliers'!$C$2:$C$5720,$A547,'Inst. by Framework &amp; Suppliers'!$A$2:$A$5720,$B547)</f>
        <v>379.55</v>
      </c>
      <c r="E547" s="507">
        <f>SUMIFS('Inst. by Framework &amp; Suppliers'!F$2:F$5720,'Inst. by Framework &amp; Suppliers'!$C$2:$C$5720,'Institution by Supplier Totals'!$A$2:$A$5067,'Inst. by Framework &amp; Suppliers'!$A$2:$A$5720,'Institution by Supplier Totals'!$B547)</f>
        <v>0</v>
      </c>
      <c r="F547" s="882">
        <f>SUMIFS('Inst. by Framework &amp; Suppliers'!G$2:G$5720,'Inst. by Framework &amp; Suppliers'!$C$2:$C$5720,'Institution by Supplier Totals'!$A$2:$A$5067,'Inst. by Framework &amp; Suppliers'!$A$2:$A$5720,'Institution by Supplier Totals'!$B547)</f>
        <v>0</v>
      </c>
      <c r="G547" s="1444">
        <f>SUMIFS('Inst. by Framework &amp; Suppliers'!H$2:H$5720,'Inst. by Framework &amp; Suppliers'!$C$2:$C$5720,'Institution by Supplier Totals'!$A$2:$A$5067,'Inst. by Framework &amp; Suppliers'!$A$2:$A$5720,'Institution by Supplier Totals'!$B547)</f>
        <v>0</v>
      </c>
      <c r="H547" s="1445">
        <f>SUMIFS('Inst. by Framework &amp; Suppliers'!I$2:I$5720,'Inst. by Framework &amp; Suppliers'!$C$2:$C$5720,'Institution by Supplier Totals'!$A$2:$A$5067,'Inst. by Framework &amp; Suppliers'!$A$2:$A$5720,'Institution by Supplier Totals'!$B547)</f>
        <v>0</v>
      </c>
      <c r="I547" s="24">
        <f>SUMIFS('Inst. by Framework &amp; Suppliers'!$J$2:$J$5720,'Inst. by Framework &amp; Suppliers'!$C$2:$C$5720,'Institution by Supplier Totals'!$A$2:$A$5067,'Inst. by Framework &amp; Suppliers'!$A$2:$A$5720,'Institution by Supplier Totals'!$B547)</f>
        <v>0</v>
      </c>
      <c r="J547" s="93">
        <f>SUMIFS('Inst. by Framework &amp; Suppliers'!$K$2:$K$5720,'Inst. by Framework &amp; Suppliers'!$C$2:$C$5720,'Institution by Supplier Totals'!$A$2:$A$5067,'Inst. by Framework &amp; Suppliers'!$A$2:$A$5720,'Institution by Supplier Totals'!$B547)</f>
        <v>0</v>
      </c>
    </row>
    <row r="548" spans="1:10" x14ac:dyDescent="0.2">
      <c r="A548" s="26" t="s">
        <v>14</v>
      </c>
      <c r="B548" s="27" t="s">
        <v>141</v>
      </c>
      <c r="C548" s="506">
        <f>SUMIFS('Inst. by Framework &amp; Suppliers'!$D$2:$D$5720,'Inst. by Framework &amp; Suppliers'!$C$2:$C$5720,$A548,'Inst. by Framework &amp; Suppliers'!$A$2:$A$5720,$B548)</f>
        <v>0</v>
      </c>
      <c r="D548" s="507">
        <f>SUMIFS('Inst. by Framework &amp; Suppliers'!$E$2:$E$5720,'Inst. by Framework &amp; Suppliers'!$C$2:$C$5720,$A548,'Inst. by Framework &amp; Suppliers'!$A$2:$A$5720,$B548)</f>
        <v>22852.129999999997</v>
      </c>
      <c r="E548" s="507">
        <f>SUMIFS('Inst. by Framework &amp; Suppliers'!F$2:F$5720,'Inst. by Framework &amp; Suppliers'!$C$2:$C$5720,'Institution by Supplier Totals'!$A$2:$A$5067,'Inst. by Framework &amp; Suppliers'!$A$2:$A$5720,'Institution by Supplier Totals'!$B548)</f>
        <v>4386.8600000000006</v>
      </c>
      <c r="F548" s="882">
        <f>SUMIFS('Inst. by Framework &amp; Suppliers'!G$2:G$5720,'Inst. by Framework &amp; Suppliers'!$C$2:$C$5720,'Institution by Supplier Totals'!$A$2:$A$5067,'Inst. by Framework &amp; Suppliers'!$A$2:$A$5720,'Institution by Supplier Totals'!$B548)</f>
        <v>5962.27</v>
      </c>
      <c r="G548" s="1444">
        <f>SUMIFS('Inst. by Framework &amp; Suppliers'!H$2:H$5720,'Inst. by Framework &amp; Suppliers'!$C$2:$C$5720,'Institution by Supplier Totals'!$A$2:$A$5067,'Inst. by Framework &amp; Suppliers'!$A$2:$A$5720,'Institution by Supplier Totals'!$B548)</f>
        <v>2733.96</v>
      </c>
      <c r="H548" s="1445">
        <f>SUMIFS('Inst. by Framework &amp; Suppliers'!I$2:I$5720,'Inst. by Framework &amp; Suppliers'!$C$2:$C$5720,'Institution by Supplier Totals'!$A$2:$A$5067,'Inst. by Framework &amp; Suppliers'!$A$2:$A$5720,'Institution by Supplier Totals'!$B548)</f>
        <v>0</v>
      </c>
      <c r="I548" s="24">
        <f>SUMIFS('Inst. by Framework &amp; Suppliers'!$J$2:$J$5720,'Inst. by Framework &amp; Suppliers'!$C$2:$C$5720,'Institution by Supplier Totals'!$A$2:$A$5067,'Inst. by Framework &amp; Suppliers'!$A$2:$A$5720,'Institution by Supplier Totals'!$B548)</f>
        <v>0</v>
      </c>
      <c r="J548" s="93">
        <f>SUMIFS('Inst. by Framework &amp; Suppliers'!$K$2:$K$5720,'Inst. by Framework &amp; Suppliers'!$C$2:$C$5720,'Institution by Supplier Totals'!$A$2:$A$5067,'Inst. by Framework &amp; Suppliers'!$A$2:$A$5720,'Institution by Supplier Totals'!$B548)</f>
        <v>0</v>
      </c>
    </row>
    <row r="549" spans="1:10" x14ac:dyDescent="0.2">
      <c r="A549" s="26" t="s">
        <v>14</v>
      </c>
      <c r="B549" s="27" t="s">
        <v>143</v>
      </c>
      <c r="C549" s="506">
        <f>SUMIFS('Inst. by Framework &amp; Suppliers'!$D$2:$D$5720,'Inst. by Framework &amp; Suppliers'!$C$2:$C$5720,$A549,'Inst. by Framework &amp; Suppliers'!$A$2:$A$5720,$B549)</f>
        <v>0</v>
      </c>
      <c r="D549" s="507">
        <f>SUMIFS('Inst. by Framework &amp; Suppliers'!$E$2:$E$5720,'Inst. by Framework &amp; Suppliers'!$C$2:$C$5720,$A549,'Inst. by Framework &amp; Suppliers'!$A$2:$A$5720,$B549)</f>
        <v>0</v>
      </c>
      <c r="E549" s="507">
        <f>SUMIFS('Inst. by Framework &amp; Suppliers'!F$2:F$5720,'Inst. by Framework &amp; Suppliers'!$C$2:$C$5720,'Institution by Supplier Totals'!$A$2:$A$5067,'Inst. by Framework &amp; Suppliers'!$A$2:$A$5720,'Institution by Supplier Totals'!$B549)</f>
        <v>0</v>
      </c>
      <c r="F549" s="882">
        <f>SUMIFS('Inst. by Framework &amp; Suppliers'!G$2:G$5720,'Inst. by Framework &amp; Suppliers'!$C$2:$C$5720,'Institution by Supplier Totals'!$A$2:$A$5067,'Inst. by Framework &amp; Suppliers'!$A$2:$A$5720,'Institution by Supplier Totals'!$B549)</f>
        <v>167.48000000000002</v>
      </c>
      <c r="G549" s="1444">
        <f>SUMIFS('Inst. by Framework &amp; Suppliers'!H$2:H$5720,'Inst. by Framework &amp; Suppliers'!$C$2:$C$5720,'Institution by Supplier Totals'!$A$2:$A$5067,'Inst. by Framework &amp; Suppliers'!$A$2:$A$5720,'Institution by Supplier Totals'!$B549)</f>
        <v>0</v>
      </c>
      <c r="H549" s="1445">
        <f>SUMIFS('Inst. by Framework &amp; Suppliers'!I$2:I$5720,'Inst. by Framework &amp; Suppliers'!$C$2:$C$5720,'Institution by Supplier Totals'!$A$2:$A$5067,'Inst. by Framework &amp; Suppliers'!$A$2:$A$5720,'Institution by Supplier Totals'!$B549)</f>
        <v>0</v>
      </c>
      <c r="I549" s="24">
        <f>SUMIFS('Inst. by Framework &amp; Suppliers'!$J$2:$J$5720,'Inst. by Framework &amp; Suppliers'!$C$2:$C$5720,'Institution by Supplier Totals'!$A$2:$A$5067,'Inst. by Framework &amp; Suppliers'!$A$2:$A$5720,'Institution by Supplier Totals'!$B549)</f>
        <v>0</v>
      </c>
      <c r="J549" s="93">
        <f>SUMIFS('Inst. by Framework &amp; Suppliers'!$K$2:$K$5720,'Inst. by Framework &amp; Suppliers'!$C$2:$C$5720,'Institution by Supplier Totals'!$A$2:$A$5067,'Inst. by Framework &amp; Suppliers'!$A$2:$A$5720,'Institution by Supplier Totals'!$B549)</f>
        <v>0</v>
      </c>
    </row>
    <row r="550" spans="1:10" x14ac:dyDescent="0.2">
      <c r="A550" s="26" t="s">
        <v>14</v>
      </c>
      <c r="B550" s="27" t="s">
        <v>147</v>
      </c>
      <c r="C550" s="506">
        <f>SUMIFS('Inst. by Framework &amp; Suppliers'!$D$2:$D$5720,'Inst. by Framework &amp; Suppliers'!$C$2:$C$5720,$A550,'Inst. by Framework &amp; Suppliers'!$A$2:$A$5720,$B550)</f>
        <v>12935.53</v>
      </c>
      <c r="D550" s="507">
        <f>SUMIFS('Inst. by Framework &amp; Suppliers'!$E$2:$E$5720,'Inst. by Framework &amp; Suppliers'!$C$2:$C$5720,$A550,'Inst. by Framework &amp; Suppliers'!$A$2:$A$5720,$B550)</f>
        <v>12136.37</v>
      </c>
      <c r="E550" s="507">
        <f>SUMIFS('Inst. by Framework &amp; Suppliers'!F$2:F$5720,'Inst. by Framework &amp; Suppliers'!$C$2:$C$5720,'Institution by Supplier Totals'!$A$2:$A$5067,'Inst. by Framework &amp; Suppliers'!$A$2:$A$5720,'Institution by Supplier Totals'!$B550)</f>
        <v>10811.939999999999</v>
      </c>
      <c r="F550" s="882">
        <f>SUMIFS('Inst. by Framework &amp; Suppliers'!G$2:G$5720,'Inst. by Framework &amp; Suppliers'!$C$2:$C$5720,'Institution by Supplier Totals'!$A$2:$A$5067,'Inst. by Framework &amp; Suppliers'!$A$2:$A$5720,'Institution by Supplier Totals'!$B550)</f>
        <v>11179.98</v>
      </c>
      <c r="G550" s="1444">
        <f>SUMIFS('Inst. by Framework &amp; Suppliers'!H$2:H$5720,'Inst. by Framework &amp; Suppliers'!$C$2:$C$5720,'Institution by Supplier Totals'!$A$2:$A$5067,'Inst. by Framework &amp; Suppliers'!$A$2:$A$5720,'Institution by Supplier Totals'!$B550)</f>
        <v>11799.009999999998</v>
      </c>
      <c r="H550" s="1445">
        <f>SUMIFS('Inst. by Framework &amp; Suppliers'!I$2:I$5720,'Inst. by Framework &amp; Suppliers'!$C$2:$C$5720,'Institution by Supplier Totals'!$A$2:$A$5067,'Inst. by Framework &amp; Suppliers'!$A$2:$A$5720,'Institution by Supplier Totals'!$B550)</f>
        <v>14972.39</v>
      </c>
      <c r="I550" s="24">
        <f>SUMIFS('Inst. by Framework &amp; Suppliers'!$J$2:$J$5720,'Inst. by Framework &amp; Suppliers'!$C$2:$C$5720,'Institution by Supplier Totals'!$A$2:$A$5067,'Inst. by Framework &amp; Suppliers'!$A$2:$A$5720,'Institution by Supplier Totals'!$B550)</f>
        <v>2710.48</v>
      </c>
      <c r="J550" s="93">
        <f>SUMIFS('Inst. by Framework &amp; Suppliers'!$K$2:$K$5720,'Inst. by Framework &amp; Suppliers'!$C$2:$C$5720,'Institution by Supplier Totals'!$A$2:$A$5067,'Inst. by Framework &amp; Suppliers'!$A$2:$A$5720,'Institution by Supplier Totals'!$B550)</f>
        <v>4667.2700000000004</v>
      </c>
    </row>
    <row r="551" spans="1:10" x14ac:dyDescent="0.2">
      <c r="A551" s="26" t="s">
        <v>103</v>
      </c>
      <c r="B551" s="27" t="s">
        <v>126</v>
      </c>
      <c r="C551" s="506">
        <f>SUMIFS('Inst. by Framework &amp; Suppliers'!$D$2:$D$5720,'Inst. by Framework &amp; Suppliers'!$C$2:$C$5720,$A551,'Inst. by Framework &amp; Suppliers'!$A$2:$A$5720,$B551)</f>
        <v>443</v>
      </c>
      <c r="D551" s="507">
        <f>SUMIFS('Inst. by Framework &amp; Suppliers'!$E$2:$E$5720,'Inst. by Framework &amp; Suppliers'!$C$2:$C$5720,$A551,'Inst. by Framework &amp; Suppliers'!$A$2:$A$5720,$B551)</f>
        <v>375.89</v>
      </c>
      <c r="E551" s="507">
        <f>SUMIFS('Inst. by Framework &amp; Suppliers'!F$2:F$5720,'Inst. by Framework &amp; Suppliers'!$C$2:$C$5720,'Institution by Supplier Totals'!$A$2:$A$5067,'Inst. by Framework &amp; Suppliers'!$A$2:$A$5720,'Institution by Supplier Totals'!$B551)</f>
        <v>0</v>
      </c>
      <c r="F551" s="882">
        <f>SUMIFS('Inst. by Framework &amp; Suppliers'!G$2:G$5720,'Inst. by Framework &amp; Suppliers'!$C$2:$C$5720,'Institution by Supplier Totals'!$A$2:$A$5067,'Inst. by Framework &amp; Suppliers'!$A$2:$A$5720,'Institution by Supplier Totals'!$B551)</f>
        <v>0</v>
      </c>
      <c r="G551" s="1444">
        <f>SUMIFS('Inst. by Framework &amp; Suppliers'!H$2:H$5720,'Inst. by Framework &amp; Suppliers'!$C$2:$C$5720,'Institution by Supplier Totals'!$A$2:$A$5067,'Inst. by Framework &amp; Suppliers'!$A$2:$A$5720,'Institution by Supplier Totals'!$B551)</f>
        <v>0</v>
      </c>
      <c r="H551" s="1445">
        <f>SUMIFS('Inst. by Framework &amp; Suppliers'!I$2:I$5720,'Inst. by Framework &amp; Suppliers'!$C$2:$C$5720,'Institution by Supplier Totals'!$A$2:$A$5067,'Inst. by Framework &amp; Suppliers'!$A$2:$A$5720,'Institution by Supplier Totals'!$B551)</f>
        <v>0</v>
      </c>
      <c r="I551" s="24">
        <f>SUMIFS('Inst. by Framework &amp; Suppliers'!$J$2:$J$5720,'Inst. by Framework &amp; Suppliers'!$C$2:$C$5720,'Institution by Supplier Totals'!$A$2:$A$5067,'Inst. by Framework &amp; Suppliers'!$A$2:$A$5720,'Institution by Supplier Totals'!$B551)</f>
        <v>0</v>
      </c>
      <c r="J551" s="93">
        <f>SUMIFS('Inst. by Framework &amp; Suppliers'!$K$2:$K$5720,'Inst. by Framework &amp; Suppliers'!$C$2:$C$5720,'Institution by Supplier Totals'!$A$2:$A$5067,'Inst. by Framework &amp; Suppliers'!$A$2:$A$5720,'Institution by Supplier Totals'!$B551)</f>
        <v>0</v>
      </c>
    </row>
    <row r="552" spans="1:10" x14ac:dyDescent="0.2">
      <c r="A552" s="26" t="s">
        <v>103</v>
      </c>
      <c r="B552" s="1496" t="s">
        <v>151</v>
      </c>
      <c r="C552" s="506">
        <f>SUMIFS('Inst. by Framework &amp; Suppliers'!$D$2:$D$5720,'Inst. by Framework &amp; Suppliers'!$C$2:$C$5720,$A552,'Inst. by Framework &amp; Suppliers'!$A$2:$A$5720,$B552)</f>
        <v>0</v>
      </c>
      <c r="D552" s="507">
        <f>SUMIFS('Inst. by Framework &amp; Suppliers'!$E$2:$E$5720,'Inst. by Framework &amp; Suppliers'!$C$2:$C$5720,$A552,'Inst. by Framework &amp; Suppliers'!$A$2:$A$5720,$B552)</f>
        <v>0</v>
      </c>
      <c r="E552" s="507">
        <f>SUMIFS('Inst. by Framework &amp; Suppliers'!F$2:F$5720,'Inst. by Framework &amp; Suppliers'!$C$2:$C$5720,'Institution by Supplier Totals'!$A$2:$A$5067,'Inst. by Framework &amp; Suppliers'!$A$2:$A$5720,'Institution by Supplier Totals'!$B552)</f>
        <v>0</v>
      </c>
      <c r="F552" s="882">
        <f>SUMIFS('Inst. by Framework &amp; Suppliers'!G$2:G$5720,'Inst. by Framework &amp; Suppliers'!$C$2:$C$5720,'Institution by Supplier Totals'!$A$2:$A$5067,'Inst. by Framework &amp; Suppliers'!$A$2:$A$5720,'Institution by Supplier Totals'!$B552)</f>
        <v>0</v>
      </c>
      <c r="G552" s="1444">
        <f>SUMIFS('Inst. by Framework &amp; Suppliers'!H$2:H$5720,'Inst. by Framework &amp; Suppliers'!$C$2:$C$5720,'Institution by Supplier Totals'!$A$2:$A$5067,'Inst. by Framework &amp; Suppliers'!$A$2:$A$5720,'Institution by Supplier Totals'!$B552)</f>
        <v>0</v>
      </c>
      <c r="H552" s="1445">
        <f>SUMIFS('Inst. by Framework &amp; Suppliers'!I$2:I$5720,'Inst. by Framework &amp; Suppliers'!$C$2:$C$5720,'Institution by Supplier Totals'!$A$2:$A$5067,'Inst. by Framework &amp; Suppliers'!$A$2:$A$5720,'Institution by Supplier Totals'!$B552)</f>
        <v>0</v>
      </c>
      <c r="I552" s="24">
        <f>SUMIFS('Inst. by Framework &amp; Suppliers'!$J$2:$J$5720,'Inst. by Framework &amp; Suppliers'!$C$2:$C$5720,'Institution by Supplier Totals'!$A$2:$A$5067,'Inst. by Framework &amp; Suppliers'!$A$2:$A$5720,'Institution by Supplier Totals'!$B552)</f>
        <v>757.56</v>
      </c>
      <c r="J552" s="93">
        <f>SUMIFS('Inst. by Framework &amp; Suppliers'!$K$2:$K$5720,'Inst. by Framework &amp; Suppliers'!$C$2:$C$5720,'Institution by Supplier Totals'!$A$2:$A$5067,'Inst. by Framework &amp; Suppliers'!$A$2:$A$5720,'Institution by Supplier Totals'!$B552)</f>
        <v>961.95999999999992</v>
      </c>
    </row>
    <row r="553" spans="1:10" x14ac:dyDescent="0.2">
      <c r="A553" s="26" t="s">
        <v>103</v>
      </c>
      <c r="B553" s="27" t="s">
        <v>131</v>
      </c>
      <c r="C553" s="506">
        <f>SUMIFS('Inst. by Framework &amp; Suppliers'!$D$2:$D$5720,'Inst. by Framework &amp; Suppliers'!$C$2:$C$5720,$A553,'Inst. by Framework &amp; Suppliers'!$A$2:$A$5720,$B553)</f>
        <v>0</v>
      </c>
      <c r="D553" s="507">
        <f>SUMIFS('Inst. by Framework &amp; Suppliers'!$E$2:$E$5720,'Inst. by Framework &amp; Suppliers'!$C$2:$C$5720,$A553,'Inst. by Framework &amp; Suppliers'!$A$2:$A$5720,$B553)</f>
        <v>0</v>
      </c>
      <c r="E553" s="507">
        <f>SUMIFS('Inst. by Framework &amp; Suppliers'!F$2:F$5720,'Inst. by Framework &amp; Suppliers'!$C$2:$C$5720,'Institution by Supplier Totals'!$A$2:$A$5067,'Inst. by Framework &amp; Suppliers'!$A$2:$A$5720,'Institution by Supplier Totals'!$B553)</f>
        <v>0</v>
      </c>
      <c r="F553" s="882">
        <f>SUMIFS('Inst. by Framework &amp; Suppliers'!G$2:G$5720,'Inst. by Framework &amp; Suppliers'!$C$2:$C$5720,'Institution by Supplier Totals'!$A$2:$A$5067,'Inst. by Framework &amp; Suppliers'!$A$2:$A$5720,'Institution by Supplier Totals'!$B553)</f>
        <v>5796.25</v>
      </c>
      <c r="G553" s="1444">
        <f>SUMIFS('Inst. by Framework &amp; Suppliers'!H$2:H$5720,'Inst. by Framework &amp; Suppliers'!$C$2:$C$5720,'Institution by Supplier Totals'!$A$2:$A$5067,'Inst. by Framework &amp; Suppliers'!$A$2:$A$5720,'Institution by Supplier Totals'!$B553)</f>
        <v>12628.81</v>
      </c>
      <c r="H553" s="1445">
        <f>SUMIFS('Inst. by Framework &amp; Suppliers'!I$2:I$5720,'Inst. by Framework &amp; Suppliers'!$C$2:$C$5720,'Institution by Supplier Totals'!$A$2:$A$5067,'Inst. by Framework &amp; Suppliers'!$A$2:$A$5720,'Institution by Supplier Totals'!$B553)</f>
        <v>9763.2599999999984</v>
      </c>
      <c r="I553" s="24">
        <f>SUMIFS('Inst. by Framework &amp; Suppliers'!$J$2:$J$5720,'Inst. by Framework &amp; Suppliers'!$C$2:$C$5720,'Institution by Supplier Totals'!$A$2:$A$5067,'Inst. by Framework &amp; Suppliers'!$A$2:$A$5720,'Institution by Supplier Totals'!$B553)</f>
        <v>1884.83</v>
      </c>
      <c r="J553" s="93">
        <f>SUMIFS('Inst. by Framework &amp; Suppliers'!$K$2:$K$5720,'Inst. by Framework &amp; Suppliers'!$C$2:$C$5720,'Institution by Supplier Totals'!$A$2:$A$5067,'Inst. by Framework &amp; Suppliers'!$A$2:$A$5720,'Institution by Supplier Totals'!$B553)</f>
        <v>3021.41</v>
      </c>
    </row>
    <row r="554" spans="1:10" x14ac:dyDescent="0.2">
      <c r="A554" s="26" t="s">
        <v>103</v>
      </c>
      <c r="B554" s="27" t="s">
        <v>175</v>
      </c>
      <c r="C554" s="506">
        <f>SUMIFS('Inst. by Framework &amp; Suppliers'!$D$2:$D$5720,'Inst. by Framework &amp; Suppliers'!$C$2:$C$5720,$A554,'Inst. by Framework &amp; Suppliers'!$A$2:$A$5720,$B554)</f>
        <v>0</v>
      </c>
      <c r="D554" s="507">
        <f>SUMIFS('Inst. by Framework &amp; Suppliers'!$E$2:$E$5720,'Inst. by Framework &amp; Suppliers'!$C$2:$C$5720,$A554,'Inst. by Framework &amp; Suppliers'!$A$2:$A$5720,$B554)</f>
        <v>0</v>
      </c>
      <c r="E554" s="507">
        <f>SUMIFS('Inst. by Framework &amp; Suppliers'!F$2:F$5720,'Inst. by Framework &amp; Suppliers'!$C$2:$C$5720,'Institution by Supplier Totals'!$A$2:$A$5067,'Inst. by Framework &amp; Suppliers'!$A$2:$A$5720,'Institution by Supplier Totals'!$B554)</f>
        <v>147.26</v>
      </c>
      <c r="F554" s="882">
        <f>SUMIFS('Inst. by Framework &amp; Suppliers'!G$2:G$5720,'Inst. by Framework &amp; Suppliers'!$C$2:$C$5720,'Institution by Supplier Totals'!$A$2:$A$5067,'Inst. by Framework &amp; Suppliers'!$A$2:$A$5720,'Institution by Supplier Totals'!$B554)</f>
        <v>0</v>
      </c>
      <c r="G554" s="1444">
        <f>SUMIFS('Inst. by Framework &amp; Suppliers'!H$2:H$5720,'Inst. by Framework &amp; Suppliers'!$C$2:$C$5720,'Institution by Supplier Totals'!$A$2:$A$5067,'Inst. by Framework &amp; Suppliers'!$A$2:$A$5720,'Institution by Supplier Totals'!$B554)</f>
        <v>0</v>
      </c>
      <c r="H554" s="1445">
        <f>SUMIFS('Inst. by Framework &amp; Suppliers'!I$2:I$5720,'Inst. by Framework &amp; Suppliers'!$C$2:$C$5720,'Institution by Supplier Totals'!$A$2:$A$5067,'Inst. by Framework &amp; Suppliers'!$A$2:$A$5720,'Institution by Supplier Totals'!$B554)</f>
        <v>0</v>
      </c>
      <c r="I554" s="24">
        <f>SUMIFS('Inst. by Framework &amp; Suppliers'!$J$2:$J$5720,'Inst. by Framework &amp; Suppliers'!$C$2:$C$5720,'Institution by Supplier Totals'!$A$2:$A$5067,'Inst. by Framework &amp; Suppliers'!$A$2:$A$5720,'Institution by Supplier Totals'!$B554)</f>
        <v>0</v>
      </c>
      <c r="J554" s="93">
        <f>SUMIFS('Inst. by Framework &amp; Suppliers'!$K$2:$K$5720,'Inst. by Framework &amp; Suppliers'!$C$2:$C$5720,'Institution by Supplier Totals'!$A$2:$A$5067,'Inst. by Framework &amp; Suppliers'!$A$2:$A$5720,'Institution by Supplier Totals'!$B554)</f>
        <v>0</v>
      </c>
    </row>
    <row r="555" spans="1:10" x14ac:dyDescent="0.2">
      <c r="A555" s="26" t="s">
        <v>103</v>
      </c>
      <c r="B555" s="27" t="s">
        <v>142</v>
      </c>
      <c r="C555" s="506">
        <f>SUMIFS('Inst. by Framework &amp; Suppliers'!$D$2:$D$5720,'Inst. by Framework &amp; Suppliers'!$C$2:$C$5720,$A555,'Inst. by Framework &amp; Suppliers'!$A$2:$A$5720,$B555)</f>
        <v>0</v>
      </c>
      <c r="D555" s="507">
        <f>SUMIFS('Inst. by Framework &amp; Suppliers'!$E$2:$E$5720,'Inst. by Framework &amp; Suppliers'!$C$2:$C$5720,$A555,'Inst. by Framework &amp; Suppliers'!$A$2:$A$5720,$B555)</f>
        <v>1428.91</v>
      </c>
      <c r="E555" s="507">
        <f>SUMIFS('Inst. by Framework &amp; Suppliers'!F$2:F$5720,'Inst. by Framework &amp; Suppliers'!$C$2:$C$5720,'Institution by Supplier Totals'!$A$2:$A$5067,'Inst. by Framework &amp; Suppliers'!$A$2:$A$5720,'Institution by Supplier Totals'!$B555)</f>
        <v>859.17000000000007</v>
      </c>
      <c r="F555" s="882">
        <f>SUMIFS('Inst. by Framework &amp; Suppliers'!G$2:G$5720,'Inst. by Framework &amp; Suppliers'!$C$2:$C$5720,'Institution by Supplier Totals'!$A$2:$A$5067,'Inst. by Framework &amp; Suppliers'!$A$2:$A$5720,'Institution by Supplier Totals'!$B555)</f>
        <v>0</v>
      </c>
      <c r="G555" s="1444">
        <f>SUMIFS('Inst. by Framework &amp; Suppliers'!H$2:H$5720,'Inst. by Framework &amp; Suppliers'!$C$2:$C$5720,'Institution by Supplier Totals'!$A$2:$A$5067,'Inst. by Framework &amp; Suppliers'!$A$2:$A$5720,'Institution by Supplier Totals'!$B555)</f>
        <v>0</v>
      </c>
      <c r="H555" s="1445">
        <f>SUMIFS('Inst. by Framework &amp; Suppliers'!I$2:I$5720,'Inst. by Framework &amp; Suppliers'!$C$2:$C$5720,'Institution by Supplier Totals'!$A$2:$A$5067,'Inst. by Framework &amp; Suppliers'!$A$2:$A$5720,'Institution by Supplier Totals'!$B555)</f>
        <v>0</v>
      </c>
      <c r="I555" s="24">
        <f>SUMIFS('Inst. by Framework &amp; Suppliers'!$J$2:$J$5720,'Inst. by Framework &amp; Suppliers'!$C$2:$C$5720,'Institution by Supplier Totals'!$A$2:$A$5067,'Inst. by Framework &amp; Suppliers'!$A$2:$A$5720,'Institution by Supplier Totals'!$B555)</f>
        <v>0</v>
      </c>
      <c r="J555" s="93">
        <f>SUMIFS('Inst. by Framework &amp; Suppliers'!$K$2:$K$5720,'Inst. by Framework &amp; Suppliers'!$C$2:$C$5720,'Institution by Supplier Totals'!$A$2:$A$5067,'Inst. by Framework &amp; Suppliers'!$A$2:$A$5720,'Institution by Supplier Totals'!$B555)</f>
        <v>0</v>
      </c>
    </row>
    <row r="556" spans="1:10" x14ac:dyDescent="0.2">
      <c r="A556" s="26" t="s">
        <v>103</v>
      </c>
      <c r="B556" s="27" t="s">
        <v>144</v>
      </c>
      <c r="C556" s="506">
        <f>SUMIFS('Inst. by Framework &amp; Suppliers'!$D$2:$D$5720,'Inst. by Framework &amp; Suppliers'!$C$2:$C$5720,$A556,'Inst. by Framework &amp; Suppliers'!$A$2:$A$5720,$B556)</f>
        <v>0</v>
      </c>
      <c r="D556" s="507">
        <f>SUMIFS('Inst. by Framework &amp; Suppliers'!$E$2:$E$5720,'Inst. by Framework &amp; Suppliers'!$C$2:$C$5720,$A556,'Inst. by Framework &amp; Suppliers'!$A$2:$A$5720,$B556)</f>
        <v>13859.49</v>
      </c>
      <c r="E556" s="507">
        <f>SUMIFS('Inst. by Framework &amp; Suppliers'!F$2:F$5720,'Inst. by Framework &amp; Suppliers'!$C$2:$C$5720,'Institution by Supplier Totals'!$A$2:$A$5067,'Inst. by Framework &amp; Suppliers'!$A$2:$A$5720,'Institution by Supplier Totals'!$B556)</f>
        <v>1759.01</v>
      </c>
      <c r="F556" s="882">
        <f>SUMIFS('Inst. by Framework &amp; Suppliers'!G$2:G$5720,'Inst. by Framework &amp; Suppliers'!$C$2:$C$5720,'Institution by Supplier Totals'!$A$2:$A$5067,'Inst. by Framework &amp; Suppliers'!$A$2:$A$5720,'Institution by Supplier Totals'!$B556)</f>
        <v>0</v>
      </c>
      <c r="G556" s="1444">
        <f>SUMIFS('Inst. by Framework &amp; Suppliers'!H$2:H$5720,'Inst. by Framework &amp; Suppliers'!$C$2:$C$5720,'Institution by Supplier Totals'!$A$2:$A$5067,'Inst. by Framework &amp; Suppliers'!$A$2:$A$5720,'Institution by Supplier Totals'!$B556)</f>
        <v>0</v>
      </c>
      <c r="H556" s="1445">
        <f>SUMIFS('Inst. by Framework &amp; Suppliers'!I$2:I$5720,'Inst. by Framework &amp; Suppliers'!$C$2:$C$5720,'Institution by Supplier Totals'!$A$2:$A$5067,'Inst. by Framework &amp; Suppliers'!$A$2:$A$5720,'Institution by Supplier Totals'!$B556)</f>
        <v>0</v>
      </c>
      <c r="I556" s="24">
        <f>SUMIFS('Inst. by Framework &amp; Suppliers'!$J$2:$J$5720,'Inst. by Framework &amp; Suppliers'!$C$2:$C$5720,'Institution by Supplier Totals'!$A$2:$A$5067,'Inst. by Framework &amp; Suppliers'!$A$2:$A$5720,'Institution by Supplier Totals'!$B556)</f>
        <v>0</v>
      </c>
      <c r="J556" s="93">
        <f>SUMIFS('Inst. by Framework &amp; Suppliers'!$K$2:$K$5720,'Inst. by Framework &amp; Suppliers'!$C$2:$C$5720,'Institution by Supplier Totals'!$A$2:$A$5067,'Inst. by Framework &amp; Suppliers'!$A$2:$A$5720,'Institution by Supplier Totals'!$B556)</f>
        <v>0</v>
      </c>
    </row>
    <row r="557" spans="1:10" x14ac:dyDescent="0.2">
      <c r="A557" s="26" t="s">
        <v>103</v>
      </c>
      <c r="B557" s="27" t="s">
        <v>146</v>
      </c>
      <c r="C557" s="506">
        <f>SUMIFS('Inst. by Framework &amp; Suppliers'!$D$2:$D$5720,'Inst. by Framework &amp; Suppliers'!$C$2:$C$5720,$A557,'Inst. by Framework &amp; Suppliers'!$A$2:$A$5720,$B557)</f>
        <v>19235.98</v>
      </c>
      <c r="D557" s="507">
        <f>SUMIFS('Inst. by Framework &amp; Suppliers'!$E$2:$E$5720,'Inst. by Framework &amp; Suppliers'!$C$2:$C$5720,$A557,'Inst. by Framework &amp; Suppliers'!$A$2:$A$5720,$B557)</f>
        <v>21251.67</v>
      </c>
      <c r="E557" s="507">
        <f>SUMIFS('Inst. by Framework &amp; Suppliers'!F$2:F$5720,'Inst. by Framework &amp; Suppliers'!$C$2:$C$5720,'Institution by Supplier Totals'!$A$2:$A$5067,'Inst. by Framework &amp; Suppliers'!$A$2:$A$5720,'Institution by Supplier Totals'!$B557)</f>
        <v>18475.41</v>
      </c>
      <c r="F557" s="882">
        <f>SUMIFS('Inst. by Framework &amp; Suppliers'!G$2:G$5720,'Inst. by Framework &amp; Suppliers'!$C$2:$C$5720,'Institution by Supplier Totals'!$A$2:$A$5067,'Inst. by Framework &amp; Suppliers'!$A$2:$A$5720,'Institution by Supplier Totals'!$B557)</f>
        <v>16163.25</v>
      </c>
      <c r="G557" s="1444">
        <f>SUMIFS('Inst. by Framework &amp; Suppliers'!H$2:H$5720,'Inst. by Framework &amp; Suppliers'!$C$2:$C$5720,'Institution by Supplier Totals'!$A$2:$A$5067,'Inst. by Framework &amp; Suppliers'!$A$2:$A$5720,'Institution by Supplier Totals'!$B557)</f>
        <v>16466.689999999999</v>
      </c>
      <c r="H557" s="1445">
        <f>SUMIFS('Inst. by Framework &amp; Suppliers'!I$2:I$5720,'Inst. by Framework &amp; Suppliers'!$C$2:$C$5720,'Institution by Supplier Totals'!$A$2:$A$5067,'Inst. by Framework &amp; Suppliers'!$A$2:$A$5720,'Institution by Supplier Totals'!$B557)</f>
        <v>10076.16</v>
      </c>
      <c r="I557" s="24">
        <f>SUMIFS('Inst. by Framework &amp; Suppliers'!$J$2:$J$5720,'Inst. by Framework &amp; Suppliers'!$C$2:$C$5720,'Institution by Supplier Totals'!$A$2:$A$5067,'Inst. by Framework &amp; Suppliers'!$A$2:$A$5720,'Institution by Supplier Totals'!$B557)</f>
        <v>1910.74</v>
      </c>
      <c r="J557" s="93">
        <f>SUMIFS('Inst. by Framework &amp; Suppliers'!$K$2:$K$5720,'Inst. by Framework &amp; Suppliers'!$C$2:$C$5720,'Institution by Supplier Totals'!$A$2:$A$5067,'Inst. by Framework &amp; Suppliers'!$A$2:$A$5720,'Institution by Supplier Totals'!$B557)</f>
        <v>3234.19</v>
      </c>
    </row>
    <row r="558" spans="1:10" x14ac:dyDescent="0.2">
      <c r="A558" s="26" t="s">
        <v>103</v>
      </c>
      <c r="B558" s="27" t="s">
        <v>163</v>
      </c>
      <c r="C558" s="506">
        <f>SUMIFS('Inst. by Framework &amp; Suppliers'!$D$2:$D$5720,'Inst. by Framework &amp; Suppliers'!$C$2:$C$5720,$A558,'Inst. by Framework &amp; Suppliers'!$A$2:$A$5720,$B558)</f>
        <v>175.36</v>
      </c>
      <c r="D558" s="507">
        <f>SUMIFS('Inst. by Framework &amp; Suppliers'!$E$2:$E$5720,'Inst. by Framework &amp; Suppliers'!$C$2:$C$5720,$A558,'Inst. by Framework &amp; Suppliers'!$A$2:$A$5720,$B558)</f>
        <v>0</v>
      </c>
      <c r="E558" s="507">
        <f>SUMIFS('Inst. by Framework &amp; Suppliers'!F$2:F$5720,'Inst. by Framework &amp; Suppliers'!$C$2:$C$5720,'Institution by Supplier Totals'!$A$2:$A$5067,'Inst. by Framework &amp; Suppliers'!$A$2:$A$5720,'Institution by Supplier Totals'!$B558)</f>
        <v>0</v>
      </c>
      <c r="F558" s="882">
        <f>SUMIFS('Inst. by Framework &amp; Suppliers'!G$2:G$5720,'Inst. by Framework &amp; Suppliers'!$C$2:$C$5720,'Institution by Supplier Totals'!$A$2:$A$5067,'Inst. by Framework &amp; Suppliers'!$A$2:$A$5720,'Institution by Supplier Totals'!$B558)</f>
        <v>0</v>
      </c>
      <c r="G558" s="1444">
        <f>SUMIFS('Inst. by Framework &amp; Suppliers'!H$2:H$5720,'Inst. by Framework &amp; Suppliers'!$C$2:$C$5720,'Institution by Supplier Totals'!$A$2:$A$5067,'Inst. by Framework &amp; Suppliers'!$A$2:$A$5720,'Institution by Supplier Totals'!$B558)</f>
        <v>0</v>
      </c>
      <c r="H558" s="1445">
        <f>SUMIFS('Inst. by Framework &amp; Suppliers'!I$2:I$5720,'Inst. by Framework &amp; Suppliers'!$C$2:$C$5720,'Institution by Supplier Totals'!$A$2:$A$5067,'Inst. by Framework &amp; Suppliers'!$A$2:$A$5720,'Institution by Supplier Totals'!$B558)</f>
        <v>0</v>
      </c>
      <c r="I558" s="24">
        <f>SUMIFS('Inst. by Framework &amp; Suppliers'!$J$2:$J$5720,'Inst. by Framework &amp; Suppliers'!$C$2:$C$5720,'Institution by Supplier Totals'!$A$2:$A$5067,'Inst. by Framework &amp; Suppliers'!$A$2:$A$5720,'Institution by Supplier Totals'!$B558)</f>
        <v>0</v>
      </c>
      <c r="J558" s="93">
        <f>SUMIFS('Inst. by Framework &amp; Suppliers'!$K$2:$K$5720,'Inst. by Framework &amp; Suppliers'!$C$2:$C$5720,'Institution by Supplier Totals'!$A$2:$A$5067,'Inst. by Framework &amp; Suppliers'!$A$2:$A$5720,'Institution by Supplier Totals'!$B558)</f>
        <v>0</v>
      </c>
    </row>
    <row r="559" spans="1:10" x14ac:dyDescent="0.2">
      <c r="A559" s="1655" t="s">
        <v>317</v>
      </c>
      <c r="B559" s="1657" t="s">
        <v>142</v>
      </c>
      <c r="C559" s="506">
        <f>SUMIFS('Inst. by Framework &amp; Suppliers'!$D$2:$D$5720,'Inst. by Framework &amp; Suppliers'!$C$2:$C$5720,$A559,'Inst. by Framework &amp; Suppliers'!$A$2:$A$5720,$B559)</f>
        <v>0</v>
      </c>
      <c r="D559" s="507">
        <f>SUMIFS('Inst. by Framework &amp; Suppliers'!$E$2:$E$5720,'Inst. by Framework &amp; Suppliers'!$C$2:$C$5720,$A559,'Inst. by Framework &amp; Suppliers'!$A$2:$A$5720,$B559)</f>
        <v>0</v>
      </c>
      <c r="E559" s="507">
        <f>SUMIFS('Inst. by Framework &amp; Suppliers'!F$2:F$5720,'Inst. by Framework &amp; Suppliers'!$C$2:$C$5720,'Institution by Supplier Totals'!$A$2:$A$5067,'Inst. by Framework &amp; Suppliers'!$A$2:$A$5720,'Institution by Supplier Totals'!$B559)</f>
        <v>0</v>
      </c>
      <c r="F559" s="882">
        <f>SUMIFS('Inst. by Framework &amp; Suppliers'!G$2:G$5720,'Inst. by Framework &amp; Suppliers'!$C$2:$C$5720,'Institution by Supplier Totals'!$A$2:$A$5067,'Inst. by Framework &amp; Suppliers'!$A$2:$A$5720,'Institution by Supplier Totals'!$B559)</f>
        <v>0</v>
      </c>
      <c r="G559" s="1444">
        <f>SUMIFS('Inst. by Framework &amp; Suppliers'!H$2:H$5720,'Inst. by Framework &amp; Suppliers'!$C$2:$C$5720,'Institution by Supplier Totals'!$A$2:$A$5067,'Inst. by Framework &amp; Suppliers'!$A$2:$A$5720,'Institution by Supplier Totals'!$B559)</f>
        <v>0</v>
      </c>
      <c r="H559" s="1445">
        <f>SUMIFS('Inst. by Framework &amp; Suppliers'!I$2:I$5720,'Inst. by Framework &amp; Suppliers'!$C$2:$C$5720,'Institution by Supplier Totals'!$A$2:$A$5067,'Inst. by Framework &amp; Suppliers'!$A$2:$A$5720,'Institution by Supplier Totals'!$B559)</f>
        <v>0</v>
      </c>
      <c r="I559" s="24">
        <f>SUMIFS('Inst. by Framework &amp; Suppliers'!$J$2:$J$5720,'Inst. by Framework &amp; Suppliers'!$C$2:$C$5720,'Institution by Supplier Totals'!$A$2:$A$5067,'Inst. by Framework &amp; Suppliers'!$A$2:$A$5720,'Institution by Supplier Totals'!$B559)</f>
        <v>707</v>
      </c>
      <c r="J559" s="93">
        <f>SUMIFS('Inst. by Framework &amp; Suppliers'!$K$2:$K$5720,'Inst. by Framework &amp; Suppliers'!$C$2:$C$5720,'Institution by Supplier Totals'!$A$2:$A$5067,'Inst. by Framework &amp; Suppliers'!$A$2:$A$5720,'Institution by Supplier Totals'!$B559)</f>
        <v>707</v>
      </c>
    </row>
    <row r="560" spans="1:10" x14ac:dyDescent="0.2">
      <c r="A560" s="1655" t="s">
        <v>317</v>
      </c>
      <c r="B560" s="1657" t="s">
        <v>146</v>
      </c>
      <c r="C560" s="506">
        <f>SUMIFS('Inst. by Framework &amp; Suppliers'!$D$2:$D$5720,'Inst. by Framework &amp; Suppliers'!$C$2:$C$5720,$A560,'Inst. by Framework &amp; Suppliers'!$A$2:$A$5720,$B560)</f>
        <v>0</v>
      </c>
      <c r="D560" s="507">
        <f>SUMIFS('Inst. by Framework &amp; Suppliers'!$E$2:$E$5720,'Inst. by Framework &amp; Suppliers'!$C$2:$C$5720,$A560,'Inst. by Framework &amp; Suppliers'!$A$2:$A$5720,$B560)</f>
        <v>0</v>
      </c>
      <c r="E560" s="507">
        <f>SUMIFS('Inst. by Framework &amp; Suppliers'!F$2:F$5720,'Inst. by Framework &amp; Suppliers'!$C$2:$C$5720,'Institution by Supplier Totals'!$A$2:$A$5067,'Inst. by Framework &amp; Suppliers'!$A$2:$A$5720,'Institution by Supplier Totals'!$B560)</f>
        <v>0</v>
      </c>
      <c r="F560" s="882">
        <f>SUMIFS('Inst. by Framework &amp; Suppliers'!G$2:G$5720,'Inst. by Framework &amp; Suppliers'!$C$2:$C$5720,'Institution by Supplier Totals'!$A$2:$A$5067,'Inst. by Framework &amp; Suppliers'!$A$2:$A$5720,'Institution by Supplier Totals'!$B560)</f>
        <v>0</v>
      </c>
      <c r="G560" s="1444">
        <f>SUMIFS('Inst. by Framework &amp; Suppliers'!H$2:H$5720,'Inst. by Framework &amp; Suppliers'!$C$2:$C$5720,'Institution by Supplier Totals'!$A$2:$A$5067,'Inst. by Framework &amp; Suppliers'!$A$2:$A$5720,'Institution by Supplier Totals'!$B560)</f>
        <v>0</v>
      </c>
      <c r="H560" s="1445">
        <f>SUMIFS('Inst. by Framework &amp; Suppliers'!I$2:I$5720,'Inst. by Framework &amp; Suppliers'!$C$2:$C$5720,'Institution by Supplier Totals'!$A$2:$A$5067,'Inst. by Framework &amp; Suppliers'!$A$2:$A$5720,'Institution by Supplier Totals'!$B560)</f>
        <v>0</v>
      </c>
      <c r="I560" s="24">
        <f>SUMIFS('Inst. by Framework &amp; Suppliers'!$J$2:$J$5720,'Inst. by Framework &amp; Suppliers'!$C$2:$C$5720,'Institution by Supplier Totals'!$A$2:$A$5067,'Inst. by Framework &amp; Suppliers'!$A$2:$A$5720,'Institution by Supplier Totals'!$B560)</f>
        <v>534</v>
      </c>
      <c r="J560" s="93">
        <f>SUMIFS('Inst. by Framework &amp; Suppliers'!$K$2:$K$5720,'Inst. by Framework &amp; Suppliers'!$C$2:$C$5720,'Institution by Supplier Totals'!$A$2:$A$5067,'Inst. by Framework &amp; Suppliers'!$A$2:$A$5720,'Institution by Supplier Totals'!$B560)</f>
        <v>534</v>
      </c>
    </row>
    <row r="561" spans="1:10" x14ac:dyDescent="0.2">
      <c r="A561" s="1291" t="s">
        <v>289</v>
      </c>
      <c r="B561" s="1292" t="s">
        <v>162</v>
      </c>
      <c r="C561" s="506">
        <f>SUMIFS('Inst. by Framework &amp; Suppliers'!$D$2:$D$5720,'Inst. by Framework &amp; Suppliers'!$C$2:$C$5720,$A561,'Inst. by Framework &amp; Suppliers'!$A$2:$A$5720,$B561)</f>
        <v>0</v>
      </c>
      <c r="D561" s="507">
        <f>SUMIFS('Inst. by Framework &amp; Suppliers'!$E$2:$E$5720,'Inst. by Framework &amp; Suppliers'!$C$2:$C$5720,$A561,'Inst. by Framework &amp; Suppliers'!$A$2:$A$5720,$B561)</f>
        <v>0</v>
      </c>
      <c r="E561" s="507">
        <f>SUMIFS('Inst. by Framework &amp; Suppliers'!F$2:F$5720,'Inst. by Framework &amp; Suppliers'!$C$2:$C$5720,'Institution by Supplier Totals'!$A$2:$A$5067,'Inst. by Framework &amp; Suppliers'!$A$2:$A$5720,'Institution by Supplier Totals'!$B561)</f>
        <v>0</v>
      </c>
      <c r="F561" s="882">
        <f>SUMIFS('Inst. by Framework &amp; Suppliers'!G$2:G$5720,'Inst. by Framework &amp; Suppliers'!$C$2:$C$5720,'Institution by Supplier Totals'!$A$2:$A$5067,'Inst. by Framework &amp; Suppliers'!$A$2:$A$5720,'Institution by Supplier Totals'!$B561)</f>
        <v>0</v>
      </c>
      <c r="G561" s="1444">
        <f>SUMIFS('Inst. by Framework &amp; Suppliers'!H$2:H$5720,'Inst. by Framework &amp; Suppliers'!$C$2:$C$5720,'Institution by Supplier Totals'!$A$2:$A$5067,'Inst. by Framework &amp; Suppliers'!$A$2:$A$5720,'Institution by Supplier Totals'!$B561)</f>
        <v>0</v>
      </c>
      <c r="H561" s="1445">
        <f>SUMIFS('Inst. by Framework &amp; Suppliers'!I$2:I$5720,'Inst. by Framework &amp; Suppliers'!$C$2:$C$5720,'Institution by Supplier Totals'!$A$2:$A$5067,'Inst. by Framework &amp; Suppliers'!$A$2:$A$5720,'Institution by Supplier Totals'!$B561)</f>
        <v>3293.4</v>
      </c>
      <c r="I561" s="24">
        <f>SUMIFS('Inst. by Framework &amp; Suppliers'!$J$2:$J$5720,'Inst. by Framework &amp; Suppliers'!$C$2:$C$5720,'Institution by Supplier Totals'!$A$2:$A$5067,'Inst. by Framework &amp; Suppliers'!$A$2:$A$5720,'Institution by Supplier Totals'!$B561)</f>
        <v>0</v>
      </c>
      <c r="J561" s="93">
        <f>SUMIFS('Inst. by Framework &amp; Suppliers'!$K$2:$K$5720,'Inst. by Framework &amp; Suppliers'!$C$2:$C$5720,'Institution by Supplier Totals'!$A$2:$A$5067,'Inst. by Framework &amp; Suppliers'!$A$2:$A$5720,'Institution by Supplier Totals'!$B561)</f>
        <v>0</v>
      </c>
    </row>
    <row r="562" spans="1:10" x14ac:dyDescent="0.2">
      <c r="A562" s="1291" t="s">
        <v>289</v>
      </c>
      <c r="B562" s="1292" t="s">
        <v>139</v>
      </c>
      <c r="C562" s="506">
        <f>SUMIFS('Inst. by Framework &amp; Suppliers'!$D$2:$D$5720,'Inst. by Framework &amp; Suppliers'!$C$2:$C$5720,$A562,'Inst. by Framework &amp; Suppliers'!$A$2:$A$5720,$B562)</f>
        <v>0</v>
      </c>
      <c r="D562" s="507">
        <f>SUMIFS('Inst. by Framework &amp; Suppliers'!$E$2:$E$5720,'Inst. by Framework &amp; Suppliers'!$C$2:$C$5720,$A562,'Inst. by Framework &amp; Suppliers'!$A$2:$A$5720,$B562)</f>
        <v>0</v>
      </c>
      <c r="E562" s="507">
        <f>SUMIFS('Inst. by Framework &amp; Suppliers'!F$2:F$5720,'Inst. by Framework &amp; Suppliers'!$C$2:$C$5720,'Institution by Supplier Totals'!$A$2:$A$5067,'Inst. by Framework &amp; Suppliers'!$A$2:$A$5720,'Institution by Supplier Totals'!$B562)</f>
        <v>0</v>
      </c>
      <c r="F562" s="882">
        <f>SUMIFS('Inst. by Framework &amp; Suppliers'!G$2:G$5720,'Inst. by Framework &amp; Suppliers'!$C$2:$C$5720,'Institution by Supplier Totals'!$A$2:$A$5067,'Inst. by Framework &amp; Suppliers'!$A$2:$A$5720,'Institution by Supplier Totals'!$B562)</f>
        <v>0</v>
      </c>
      <c r="G562" s="1444">
        <f>SUMIFS('Inst. by Framework &amp; Suppliers'!H$2:H$5720,'Inst. by Framework &amp; Suppliers'!$C$2:$C$5720,'Institution by Supplier Totals'!$A$2:$A$5067,'Inst. by Framework &amp; Suppliers'!$A$2:$A$5720,'Institution by Supplier Totals'!$B562)</f>
        <v>0</v>
      </c>
      <c r="H562" s="1445">
        <f>SUMIFS('Inst. by Framework &amp; Suppliers'!I$2:I$5720,'Inst. by Framework &amp; Suppliers'!$C$2:$C$5720,'Institution by Supplier Totals'!$A$2:$A$5067,'Inst. by Framework &amp; Suppliers'!$A$2:$A$5720,'Institution by Supplier Totals'!$B562)</f>
        <v>1434.8</v>
      </c>
      <c r="I562" s="24">
        <f>SUMIFS('Inst. by Framework &amp; Suppliers'!$J$2:$J$5720,'Inst. by Framework &amp; Suppliers'!$C$2:$C$5720,'Institution by Supplier Totals'!$A$2:$A$5067,'Inst. by Framework &amp; Suppliers'!$A$2:$A$5720,'Institution by Supplier Totals'!$B562)</f>
        <v>0</v>
      </c>
      <c r="J562" s="93">
        <f>SUMIFS('Inst. by Framework &amp; Suppliers'!$K$2:$K$5720,'Inst. by Framework &amp; Suppliers'!$C$2:$C$5720,'Institution by Supplier Totals'!$A$2:$A$5067,'Inst. by Framework &amp; Suppliers'!$A$2:$A$5720,'Institution by Supplier Totals'!$B562)</f>
        <v>0</v>
      </c>
    </row>
    <row r="563" spans="1:10" x14ac:dyDescent="0.2">
      <c r="A563" s="26" t="s">
        <v>97</v>
      </c>
      <c r="B563" s="27" t="s">
        <v>139</v>
      </c>
      <c r="C563" s="506">
        <f>SUMIFS('Inst. by Framework &amp; Suppliers'!$D$2:$D$5720,'Inst. by Framework &amp; Suppliers'!$C$2:$C$5720,$A563,'Inst. by Framework &amp; Suppliers'!$A$2:$A$5720,$B563)</f>
        <v>1920.05</v>
      </c>
      <c r="D563" s="507">
        <f>SUMIFS('Inst. by Framework &amp; Suppliers'!$E$2:$E$5720,'Inst. by Framework &amp; Suppliers'!$C$2:$C$5720,$A563,'Inst. by Framework &amp; Suppliers'!$A$2:$A$5720,$B563)</f>
        <v>1928.85</v>
      </c>
      <c r="E563" s="507">
        <f>SUMIFS('Inst. by Framework &amp; Suppliers'!F$2:F$5720,'Inst. by Framework &amp; Suppliers'!$C$2:$C$5720,'Institution by Supplier Totals'!$A$2:$A$5067,'Inst. by Framework &amp; Suppliers'!$A$2:$A$5720,'Institution by Supplier Totals'!$B563)</f>
        <v>1071.21</v>
      </c>
      <c r="F563" s="882">
        <f>SUMIFS('Inst. by Framework &amp; Suppliers'!G$2:G$5720,'Inst. by Framework &amp; Suppliers'!$C$2:$C$5720,'Institution by Supplier Totals'!$A$2:$A$5067,'Inst. by Framework &amp; Suppliers'!$A$2:$A$5720,'Institution by Supplier Totals'!$B563)</f>
        <v>7535.9500000000007</v>
      </c>
      <c r="G563" s="1444">
        <f>SUMIFS('Inst. by Framework &amp; Suppliers'!H$2:H$5720,'Inst. by Framework &amp; Suppliers'!$C$2:$C$5720,'Institution by Supplier Totals'!$A$2:$A$5067,'Inst. by Framework &amp; Suppliers'!$A$2:$A$5720,'Institution by Supplier Totals'!$B563)</f>
        <v>5162.9799999999996</v>
      </c>
      <c r="H563" s="1445">
        <f>SUMIFS('Inst. by Framework &amp; Suppliers'!I$2:I$5720,'Inst. by Framework &amp; Suppliers'!$C$2:$C$5720,'Institution by Supplier Totals'!$A$2:$A$5067,'Inst. by Framework &amp; Suppliers'!$A$2:$A$5720,'Institution by Supplier Totals'!$B563)</f>
        <v>1795.19</v>
      </c>
      <c r="I563" s="24">
        <f>SUMIFS('Inst. by Framework &amp; Suppliers'!$J$2:$J$5720,'Inst. by Framework &amp; Suppliers'!$C$2:$C$5720,'Institution by Supplier Totals'!$A$2:$A$5067,'Inst. by Framework &amp; Suppliers'!$A$2:$A$5720,'Institution by Supplier Totals'!$B563)</f>
        <v>0</v>
      </c>
      <c r="J563" s="93">
        <f>SUMIFS('Inst. by Framework &amp; Suppliers'!$K$2:$K$5720,'Inst. by Framework &amp; Suppliers'!$C$2:$C$5720,'Institution by Supplier Totals'!$A$2:$A$5067,'Inst. by Framework &amp; Suppliers'!$A$2:$A$5720,'Institution by Supplier Totals'!$B563)</f>
        <v>0</v>
      </c>
    </row>
    <row r="564" spans="1:10" x14ac:dyDescent="0.2">
      <c r="A564" s="26" t="s">
        <v>112</v>
      </c>
      <c r="B564" s="27" t="s">
        <v>144</v>
      </c>
      <c r="C564" s="506">
        <f>SUMIFS('Inst. by Framework &amp; Suppliers'!$D$2:$D$5720,'Inst. by Framework &amp; Suppliers'!$C$2:$C$5720,$A564,'Inst. by Framework &amp; Suppliers'!$A$2:$A$5720,$B564)</f>
        <v>2544.6</v>
      </c>
      <c r="D564" s="507">
        <f>SUMIFS('Inst. by Framework &amp; Suppliers'!$E$2:$E$5720,'Inst. by Framework &amp; Suppliers'!$C$2:$C$5720,$A564,'Inst. by Framework &amp; Suppliers'!$A$2:$A$5720,$B564)</f>
        <v>2503.2400000000002</v>
      </c>
      <c r="E564" s="507">
        <f>SUMIFS('Inst. by Framework &amp; Suppliers'!F$2:F$5720,'Inst. by Framework &amp; Suppliers'!$C$2:$C$5720,'Institution by Supplier Totals'!$A$2:$A$5067,'Inst. by Framework &amp; Suppliers'!$A$2:$A$5720,'Institution by Supplier Totals'!$B564)</f>
        <v>0</v>
      </c>
      <c r="F564" s="882">
        <f>SUMIFS('Inst. by Framework &amp; Suppliers'!G$2:G$5720,'Inst. by Framework &amp; Suppliers'!$C$2:$C$5720,'Institution by Supplier Totals'!$A$2:$A$5067,'Inst. by Framework &amp; Suppliers'!$A$2:$A$5720,'Institution by Supplier Totals'!$B564)</f>
        <v>0</v>
      </c>
      <c r="G564" s="1444">
        <f>SUMIFS('Inst. by Framework &amp; Suppliers'!H$2:H$5720,'Inst. by Framework &amp; Suppliers'!$C$2:$C$5720,'Institution by Supplier Totals'!$A$2:$A$5067,'Inst. by Framework &amp; Suppliers'!$A$2:$A$5720,'Institution by Supplier Totals'!$B564)</f>
        <v>0</v>
      </c>
      <c r="H564" s="1445">
        <f>SUMIFS('Inst. by Framework &amp; Suppliers'!I$2:I$5720,'Inst. by Framework &amp; Suppliers'!$C$2:$C$5720,'Institution by Supplier Totals'!$A$2:$A$5067,'Inst. by Framework &amp; Suppliers'!$A$2:$A$5720,'Institution by Supplier Totals'!$B564)</f>
        <v>0</v>
      </c>
      <c r="I564" s="24">
        <f>SUMIFS('Inst. by Framework &amp; Suppliers'!$J$2:$J$5720,'Inst. by Framework &amp; Suppliers'!$C$2:$C$5720,'Institution by Supplier Totals'!$A$2:$A$5067,'Inst. by Framework &amp; Suppliers'!$A$2:$A$5720,'Institution by Supplier Totals'!$B564)</f>
        <v>0</v>
      </c>
      <c r="J564" s="93">
        <f>SUMIFS('Inst. by Framework &amp; Suppliers'!$K$2:$K$5720,'Inst. by Framework &amp; Suppliers'!$C$2:$C$5720,'Institution by Supplier Totals'!$A$2:$A$5067,'Inst. by Framework &amp; Suppliers'!$A$2:$A$5720,'Institution by Supplier Totals'!$B564)</f>
        <v>0</v>
      </c>
    </row>
    <row r="565" spans="1:10" x14ac:dyDescent="0.2">
      <c r="A565" s="26" t="s">
        <v>112</v>
      </c>
      <c r="B565" s="27" t="s">
        <v>146</v>
      </c>
      <c r="C565" s="506">
        <f>SUMIFS('Inst. by Framework &amp; Suppliers'!$D$2:$D$5720,'Inst. by Framework &amp; Suppliers'!$C$2:$C$5720,$A565,'Inst. by Framework &amp; Suppliers'!$A$2:$A$5720,$B565)</f>
        <v>6884.8799999999992</v>
      </c>
      <c r="D565" s="507">
        <f>SUMIFS('Inst. by Framework &amp; Suppliers'!$E$2:$E$5720,'Inst. by Framework &amp; Suppliers'!$C$2:$C$5720,$A565,'Inst. by Framework &amp; Suppliers'!$A$2:$A$5720,$B565)</f>
        <v>1271.3999999999999</v>
      </c>
      <c r="E565" s="507">
        <f>SUMIFS('Inst. by Framework &amp; Suppliers'!F$2:F$5720,'Inst. by Framework &amp; Suppliers'!$C$2:$C$5720,'Institution by Supplier Totals'!$A$2:$A$5067,'Inst. by Framework &amp; Suppliers'!$A$2:$A$5720,'Institution by Supplier Totals'!$B565)</f>
        <v>0</v>
      </c>
      <c r="F565" s="882">
        <f>SUMIFS('Inst. by Framework &amp; Suppliers'!G$2:G$5720,'Inst. by Framework &amp; Suppliers'!$C$2:$C$5720,'Institution by Supplier Totals'!$A$2:$A$5067,'Inst. by Framework &amp; Suppliers'!$A$2:$A$5720,'Institution by Supplier Totals'!$B565)</f>
        <v>0</v>
      </c>
      <c r="G565" s="1444">
        <f>SUMIFS('Inst. by Framework &amp; Suppliers'!H$2:H$5720,'Inst. by Framework &amp; Suppliers'!$C$2:$C$5720,'Institution by Supplier Totals'!$A$2:$A$5067,'Inst. by Framework &amp; Suppliers'!$A$2:$A$5720,'Institution by Supplier Totals'!$B565)</f>
        <v>0</v>
      </c>
      <c r="H565" s="1445">
        <f>SUMIFS('Inst. by Framework &amp; Suppliers'!I$2:I$5720,'Inst. by Framework &amp; Suppliers'!$C$2:$C$5720,'Institution by Supplier Totals'!$A$2:$A$5067,'Inst. by Framework &amp; Suppliers'!$A$2:$A$5720,'Institution by Supplier Totals'!$B565)</f>
        <v>0</v>
      </c>
      <c r="I565" s="24">
        <f>SUMIFS('Inst. by Framework &amp; Suppliers'!$J$2:$J$5720,'Inst. by Framework &amp; Suppliers'!$C$2:$C$5720,'Institution by Supplier Totals'!$A$2:$A$5067,'Inst. by Framework &amp; Suppliers'!$A$2:$A$5720,'Institution by Supplier Totals'!$B565)</f>
        <v>0</v>
      </c>
      <c r="J565" s="93">
        <f>SUMIFS('Inst. by Framework &amp; Suppliers'!$K$2:$K$5720,'Inst. by Framework &amp; Suppliers'!$C$2:$C$5720,'Institution by Supplier Totals'!$A$2:$A$5067,'Inst. by Framework &amp; Suppliers'!$A$2:$A$5720,'Institution by Supplier Totals'!$B565)</f>
        <v>0</v>
      </c>
    </row>
    <row r="566" spans="1:10" x14ac:dyDescent="0.2">
      <c r="A566" s="26" t="s">
        <v>200</v>
      </c>
      <c r="B566" s="27" t="s">
        <v>124</v>
      </c>
      <c r="C566" s="506">
        <f>SUMIFS('Inst. by Framework &amp; Suppliers'!$D$2:$D$5720,'Inst. by Framework &amp; Suppliers'!$C$2:$C$5720,$A566,'Inst. by Framework &amp; Suppliers'!$A$2:$A$5720,$B566)</f>
        <v>10387.129999999999</v>
      </c>
      <c r="D566" s="507">
        <f>SUMIFS('Inst. by Framework &amp; Suppliers'!$E$2:$E$5720,'Inst. by Framework &amp; Suppliers'!$C$2:$C$5720,$A566,'Inst. by Framework &amp; Suppliers'!$A$2:$A$5720,$B566)</f>
        <v>9202</v>
      </c>
      <c r="E566" s="507">
        <f>SUMIFS('Inst. by Framework &amp; Suppliers'!F$2:F$5720,'Inst. by Framework &amp; Suppliers'!$C$2:$C$5720,'Institution by Supplier Totals'!$A$2:$A$5067,'Inst. by Framework &amp; Suppliers'!$A$2:$A$5720,'Institution by Supplier Totals'!$B566)</f>
        <v>4836.0199999999995</v>
      </c>
      <c r="F566" s="882">
        <f>SUMIFS('Inst. by Framework &amp; Suppliers'!G$2:G$5720,'Inst. by Framework &amp; Suppliers'!$C$2:$C$5720,'Institution by Supplier Totals'!$A$2:$A$5067,'Inst. by Framework &amp; Suppliers'!$A$2:$A$5720,'Institution by Supplier Totals'!$B566)</f>
        <v>356.52</v>
      </c>
      <c r="G566" s="1444">
        <f>SUMIFS('Inst. by Framework &amp; Suppliers'!H$2:H$5720,'Inst. by Framework &amp; Suppliers'!$C$2:$C$5720,'Institution by Supplier Totals'!$A$2:$A$5067,'Inst. by Framework &amp; Suppliers'!$A$2:$A$5720,'Institution by Supplier Totals'!$B566)</f>
        <v>0</v>
      </c>
      <c r="H566" s="1445">
        <f>SUMIFS('Inst. by Framework &amp; Suppliers'!I$2:I$5720,'Inst. by Framework &amp; Suppliers'!$C$2:$C$5720,'Institution by Supplier Totals'!$A$2:$A$5067,'Inst. by Framework &amp; Suppliers'!$A$2:$A$5720,'Institution by Supplier Totals'!$B566)</f>
        <v>0</v>
      </c>
      <c r="I566" s="24">
        <f>SUMIFS('Inst. by Framework &amp; Suppliers'!$J$2:$J$5720,'Inst. by Framework &amp; Suppliers'!$C$2:$C$5720,'Institution by Supplier Totals'!$A$2:$A$5067,'Inst. by Framework &amp; Suppliers'!$A$2:$A$5720,'Institution by Supplier Totals'!$B566)</f>
        <v>0</v>
      </c>
      <c r="J566" s="93">
        <f>SUMIFS('Inst. by Framework &amp; Suppliers'!$K$2:$K$5720,'Inst. by Framework &amp; Suppliers'!$C$2:$C$5720,'Institution by Supplier Totals'!$A$2:$A$5067,'Inst. by Framework &amp; Suppliers'!$A$2:$A$5720,'Institution by Supplier Totals'!$B566)</f>
        <v>0</v>
      </c>
    </row>
    <row r="567" spans="1:10" x14ac:dyDescent="0.2">
      <c r="A567" s="26" t="s">
        <v>200</v>
      </c>
      <c r="B567" s="27" t="s">
        <v>139</v>
      </c>
      <c r="C567" s="506">
        <f>SUMIFS('Inst. by Framework &amp; Suppliers'!$D$2:$D$5720,'Inst. by Framework &amp; Suppliers'!$C$2:$C$5720,$A567,'Inst. by Framework &amp; Suppliers'!$A$2:$A$5720,$B567)</f>
        <v>21057.68</v>
      </c>
      <c r="D567" s="507">
        <f>SUMIFS('Inst. by Framework &amp; Suppliers'!$E$2:$E$5720,'Inst. by Framework &amp; Suppliers'!$C$2:$C$5720,$A567,'Inst. by Framework &amp; Suppliers'!$A$2:$A$5720,$B567)</f>
        <v>21874.16</v>
      </c>
      <c r="E567" s="507">
        <f>SUMIFS('Inst. by Framework &amp; Suppliers'!F$2:F$5720,'Inst. by Framework &amp; Suppliers'!$C$2:$C$5720,'Institution by Supplier Totals'!$A$2:$A$5067,'Inst. by Framework &amp; Suppliers'!$A$2:$A$5720,'Institution by Supplier Totals'!$B567)</f>
        <v>28414.32</v>
      </c>
      <c r="F567" s="882">
        <f>SUMIFS('Inst. by Framework &amp; Suppliers'!G$2:G$5720,'Inst. by Framework &amp; Suppliers'!$C$2:$C$5720,'Institution by Supplier Totals'!$A$2:$A$5067,'Inst. by Framework &amp; Suppliers'!$A$2:$A$5720,'Institution by Supplier Totals'!$B567)</f>
        <v>27916.780000000002</v>
      </c>
      <c r="G567" s="1444">
        <f>SUMIFS('Inst. by Framework &amp; Suppliers'!H$2:H$5720,'Inst. by Framework &amp; Suppliers'!$C$2:$C$5720,'Institution by Supplier Totals'!$A$2:$A$5067,'Inst. by Framework &amp; Suppliers'!$A$2:$A$5720,'Institution by Supplier Totals'!$B567)</f>
        <v>22772.95</v>
      </c>
      <c r="H567" s="1445">
        <f>SUMIFS('Inst. by Framework &amp; Suppliers'!I$2:I$5720,'Inst. by Framework &amp; Suppliers'!$C$2:$C$5720,'Institution by Supplier Totals'!$A$2:$A$5067,'Inst. by Framework &amp; Suppliers'!$A$2:$A$5720,'Institution by Supplier Totals'!$B567)</f>
        <v>25507.33</v>
      </c>
      <c r="I567" s="24">
        <f>SUMIFS('Inst. by Framework &amp; Suppliers'!$J$2:$J$5720,'Inst. by Framework &amp; Suppliers'!$C$2:$C$5720,'Institution by Supplier Totals'!$A$2:$A$5067,'Inst. by Framework &amp; Suppliers'!$A$2:$A$5720,'Institution by Supplier Totals'!$B567)</f>
        <v>2926.41</v>
      </c>
      <c r="J567" s="93">
        <f>SUMIFS('Inst. by Framework &amp; Suppliers'!$K$2:$K$5720,'Inst. by Framework &amp; Suppliers'!$C$2:$C$5720,'Institution by Supplier Totals'!$A$2:$A$5067,'Inst. by Framework &amp; Suppliers'!$A$2:$A$5720,'Institution by Supplier Totals'!$B567)</f>
        <v>8417.9699999999993</v>
      </c>
    </row>
    <row r="568" spans="1:10" x14ac:dyDescent="0.2">
      <c r="A568" s="26" t="s">
        <v>200</v>
      </c>
      <c r="B568" s="27" t="s">
        <v>143</v>
      </c>
      <c r="C568" s="506">
        <f>SUMIFS('Inst. by Framework &amp; Suppliers'!$D$2:$D$5720,'Inst. by Framework &amp; Suppliers'!$C$2:$C$5720,$A568,'Inst. by Framework &amp; Suppliers'!$A$2:$A$5720,$B568)</f>
        <v>57654.26</v>
      </c>
      <c r="D568" s="507">
        <f>SUMIFS('Inst. by Framework &amp; Suppliers'!$E$2:$E$5720,'Inst. by Framework &amp; Suppliers'!$C$2:$C$5720,$A568,'Inst. by Framework &amp; Suppliers'!$A$2:$A$5720,$B568)</f>
        <v>72158.27</v>
      </c>
      <c r="E568" s="507">
        <f>SUMIFS('Inst. by Framework &amp; Suppliers'!F$2:F$5720,'Inst. by Framework &amp; Suppliers'!$C$2:$C$5720,'Institution by Supplier Totals'!$A$2:$A$5067,'Inst. by Framework &amp; Suppliers'!$A$2:$A$5720,'Institution by Supplier Totals'!$B568)</f>
        <v>76530.509999999995</v>
      </c>
      <c r="F568" s="882">
        <f>SUMIFS('Inst. by Framework &amp; Suppliers'!G$2:G$5720,'Inst. by Framework &amp; Suppliers'!$C$2:$C$5720,'Institution by Supplier Totals'!$A$2:$A$5067,'Inst. by Framework &amp; Suppliers'!$A$2:$A$5720,'Institution by Supplier Totals'!$B568)</f>
        <v>71884.160000000003</v>
      </c>
      <c r="G568" s="1444">
        <f>SUMIFS('Inst. by Framework &amp; Suppliers'!H$2:H$5720,'Inst. by Framework &amp; Suppliers'!$C$2:$C$5720,'Institution by Supplier Totals'!$A$2:$A$5067,'Inst. by Framework &amp; Suppliers'!$A$2:$A$5720,'Institution by Supplier Totals'!$B568)</f>
        <v>110404.14</v>
      </c>
      <c r="H568" s="1445">
        <f>SUMIFS('Inst. by Framework &amp; Suppliers'!I$2:I$5720,'Inst. by Framework &amp; Suppliers'!$C$2:$C$5720,'Institution by Supplier Totals'!$A$2:$A$5067,'Inst. by Framework &amp; Suppliers'!$A$2:$A$5720,'Institution by Supplier Totals'!$B568)</f>
        <v>0</v>
      </c>
      <c r="I568" s="24">
        <f>SUMIFS('Inst. by Framework &amp; Suppliers'!$J$2:$J$5720,'Inst. by Framework &amp; Suppliers'!$C$2:$C$5720,'Institution by Supplier Totals'!$A$2:$A$5067,'Inst. by Framework &amp; Suppliers'!$A$2:$A$5720,'Institution by Supplier Totals'!$B568)</f>
        <v>0</v>
      </c>
      <c r="J568" s="93">
        <f>SUMIFS('Inst. by Framework &amp; Suppliers'!$K$2:$K$5720,'Inst. by Framework &amp; Suppliers'!$C$2:$C$5720,'Institution by Supplier Totals'!$A$2:$A$5067,'Inst. by Framework &amp; Suppliers'!$A$2:$A$5720,'Institution by Supplier Totals'!$B568)</f>
        <v>0</v>
      </c>
    </row>
    <row r="569" spans="1:10" x14ac:dyDescent="0.2">
      <c r="A569" s="26" t="s">
        <v>200</v>
      </c>
      <c r="B569" s="27" t="s">
        <v>144</v>
      </c>
      <c r="C569" s="506">
        <f>SUMIFS('Inst. by Framework &amp; Suppliers'!$D$2:$D$5720,'Inst. by Framework &amp; Suppliers'!$C$2:$C$5720,$A569,'Inst. by Framework &amp; Suppliers'!$A$2:$A$5720,$B569)</f>
        <v>117192.05000000002</v>
      </c>
      <c r="D569" s="507">
        <f>SUMIFS('Inst. by Framework &amp; Suppliers'!$E$2:$E$5720,'Inst. by Framework &amp; Suppliers'!$C$2:$C$5720,$A569,'Inst. by Framework &amp; Suppliers'!$A$2:$A$5720,$B569)</f>
        <v>105194.9</v>
      </c>
      <c r="E569" s="507">
        <f>SUMIFS('Inst. by Framework &amp; Suppliers'!F$2:F$5720,'Inst. by Framework &amp; Suppliers'!$C$2:$C$5720,'Institution by Supplier Totals'!$A$2:$A$5067,'Inst. by Framework &amp; Suppliers'!$A$2:$A$5720,'Institution by Supplier Totals'!$B569)</f>
        <v>110616.54000000001</v>
      </c>
      <c r="F569" s="882">
        <f>SUMIFS('Inst. by Framework &amp; Suppliers'!G$2:G$5720,'Inst. by Framework &amp; Suppliers'!$C$2:$C$5720,'Institution by Supplier Totals'!$A$2:$A$5067,'Inst. by Framework &amp; Suppliers'!$A$2:$A$5720,'Institution by Supplier Totals'!$B569)</f>
        <v>132011.5</v>
      </c>
      <c r="G569" s="1444">
        <f>SUMIFS('Inst. by Framework &amp; Suppliers'!H$2:H$5720,'Inst. by Framework &amp; Suppliers'!$C$2:$C$5720,'Institution by Supplier Totals'!$A$2:$A$5067,'Inst. by Framework &amp; Suppliers'!$A$2:$A$5720,'Institution by Supplier Totals'!$B569)</f>
        <v>34334.58</v>
      </c>
      <c r="H569" s="1445">
        <f>SUMIFS('Inst. by Framework &amp; Suppliers'!I$2:I$5720,'Inst. by Framework &amp; Suppliers'!$C$2:$C$5720,'Institution by Supplier Totals'!$A$2:$A$5067,'Inst. by Framework &amp; Suppliers'!$A$2:$A$5720,'Institution by Supplier Totals'!$B569)</f>
        <v>143069.84</v>
      </c>
      <c r="I569" s="24">
        <f>SUMIFS('Inst. by Framework &amp; Suppliers'!$J$2:$J$5720,'Inst. by Framework &amp; Suppliers'!$C$2:$C$5720,'Institution by Supplier Totals'!$A$2:$A$5067,'Inst. by Framework &amp; Suppliers'!$A$2:$A$5720,'Institution by Supplier Totals'!$B569)</f>
        <v>35688.089999999997</v>
      </c>
      <c r="J569" s="93">
        <f>SUMIFS('Inst. by Framework &amp; Suppliers'!$K$2:$K$5720,'Inst. by Framework &amp; Suppliers'!$C$2:$C$5720,'Institution by Supplier Totals'!$A$2:$A$5067,'Inst. by Framework &amp; Suppliers'!$A$2:$A$5720,'Institution by Supplier Totals'!$B569)</f>
        <v>68449</v>
      </c>
    </row>
    <row r="570" spans="1:10" x14ac:dyDescent="0.2">
      <c r="A570" s="26" t="s">
        <v>200</v>
      </c>
      <c r="B570" s="27" t="s">
        <v>146</v>
      </c>
      <c r="C570" s="506">
        <f>SUMIFS('Inst. by Framework &amp; Suppliers'!$D$2:$D$5720,'Inst. by Framework &amp; Suppliers'!$C$2:$C$5720,$A570,'Inst. by Framework &amp; Suppliers'!$A$2:$A$5720,$B570)</f>
        <v>52047.42</v>
      </c>
      <c r="D570" s="507">
        <f>SUMIFS('Inst. by Framework &amp; Suppliers'!$E$2:$E$5720,'Inst. by Framework &amp; Suppliers'!$C$2:$C$5720,$A570,'Inst. by Framework &amp; Suppliers'!$A$2:$A$5720,$B570)</f>
        <v>50610.83</v>
      </c>
      <c r="E570" s="507">
        <f>SUMIFS('Inst. by Framework &amp; Suppliers'!F$2:F$5720,'Inst. by Framework &amp; Suppliers'!$C$2:$C$5720,'Institution by Supplier Totals'!$A$2:$A$5067,'Inst. by Framework &amp; Suppliers'!$A$2:$A$5720,'Institution by Supplier Totals'!$B570)</f>
        <v>50981.14</v>
      </c>
      <c r="F570" s="882">
        <f>SUMIFS('Inst. by Framework &amp; Suppliers'!G$2:G$5720,'Inst. by Framework &amp; Suppliers'!$C$2:$C$5720,'Institution by Supplier Totals'!$A$2:$A$5067,'Inst. by Framework &amp; Suppliers'!$A$2:$A$5720,'Institution by Supplier Totals'!$B570)</f>
        <v>51835.55</v>
      </c>
      <c r="G570" s="1444">
        <f>SUMIFS('Inst. by Framework &amp; Suppliers'!H$2:H$5720,'Inst. by Framework &amp; Suppliers'!$C$2:$C$5720,'Institution by Supplier Totals'!$A$2:$A$5067,'Inst. by Framework &amp; Suppliers'!$A$2:$A$5720,'Institution by Supplier Totals'!$B570)</f>
        <v>43156.12</v>
      </c>
      <c r="H570" s="1445">
        <f>SUMIFS('Inst. by Framework &amp; Suppliers'!I$2:I$5720,'Inst. by Framework &amp; Suppliers'!$C$2:$C$5720,'Institution by Supplier Totals'!$A$2:$A$5067,'Inst. by Framework &amp; Suppliers'!$A$2:$A$5720,'Institution by Supplier Totals'!$B570)</f>
        <v>47002.080000000002</v>
      </c>
      <c r="I570" s="24">
        <f>SUMIFS('Inst. by Framework &amp; Suppliers'!$J$2:$J$5720,'Inst. by Framework &amp; Suppliers'!$C$2:$C$5720,'Institution by Supplier Totals'!$A$2:$A$5067,'Inst. by Framework &amp; Suppliers'!$A$2:$A$5720,'Institution by Supplier Totals'!$B570)</f>
        <v>7142.67</v>
      </c>
      <c r="J570" s="93">
        <f>SUMIFS('Inst. by Framework &amp; Suppliers'!$K$2:$K$5720,'Inst. by Framework &amp; Suppliers'!$C$2:$C$5720,'Institution by Supplier Totals'!$A$2:$A$5067,'Inst. by Framework &amp; Suppliers'!$A$2:$A$5720,'Institution by Supplier Totals'!$B570)</f>
        <v>14390.98</v>
      </c>
    </row>
    <row r="571" spans="1:10" x14ac:dyDescent="0.2">
      <c r="A571" s="26" t="s">
        <v>17</v>
      </c>
      <c r="B571" s="27" t="s">
        <v>125</v>
      </c>
      <c r="C571" s="506">
        <f>SUMIFS('Inst. by Framework &amp; Suppliers'!$D$2:$D$5720,'Inst. by Framework &amp; Suppliers'!$C$2:$C$5720,$A571,'Inst. by Framework &amp; Suppliers'!$A$2:$A$5720,$B571)</f>
        <v>13972.580000000002</v>
      </c>
      <c r="D571" s="507">
        <f>SUMIFS('Inst. by Framework &amp; Suppliers'!$E$2:$E$5720,'Inst. by Framework &amp; Suppliers'!$C$2:$C$5720,$A571,'Inst. by Framework &amp; Suppliers'!$A$2:$A$5720,$B571)</f>
        <v>15614.8</v>
      </c>
      <c r="E571" s="507">
        <f>SUMIFS('Inst. by Framework &amp; Suppliers'!F$2:F$5720,'Inst. by Framework &amp; Suppliers'!$C$2:$C$5720,'Institution by Supplier Totals'!$A$2:$A$5067,'Inst. by Framework &amp; Suppliers'!$A$2:$A$5720,'Institution by Supplier Totals'!$B571)</f>
        <v>0</v>
      </c>
      <c r="F571" s="882">
        <f>SUMIFS('Inst. by Framework &amp; Suppliers'!G$2:G$5720,'Inst. by Framework &amp; Suppliers'!$C$2:$C$5720,'Institution by Supplier Totals'!$A$2:$A$5067,'Inst. by Framework &amp; Suppliers'!$A$2:$A$5720,'Institution by Supplier Totals'!$B571)</f>
        <v>0</v>
      </c>
      <c r="G571" s="1444">
        <f>SUMIFS('Inst. by Framework &amp; Suppliers'!H$2:H$5720,'Inst. by Framework &amp; Suppliers'!$C$2:$C$5720,'Institution by Supplier Totals'!$A$2:$A$5067,'Inst. by Framework &amp; Suppliers'!$A$2:$A$5720,'Institution by Supplier Totals'!$B571)</f>
        <v>0</v>
      </c>
      <c r="H571" s="1445">
        <f>SUMIFS('Inst. by Framework &amp; Suppliers'!I$2:I$5720,'Inst. by Framework &amp; Suppliers'!$C$2:$C$5720,'Institution by Supplier Totals'!$A$2:$A$5067,'Inst. by Framework &amp; Suppliers'!$A$2:$A$5720,'Institution by Supplier Totals'!$B571)</f>
        <v>0</v>
      </c>
      <c r="I571" s="24">
        <f>SUMIFS('Inst. by Framework &amp; Suppliers'!$J$2:$J$5720,'Inst. by Framework &amp; Suppliers'!$C$2:$C$5720,'Institution by Supplier Totals'!$A$2:$A$5067,'Inst. by Framework &amp; Suppliers'!$A$2:$A$5720,'Institution by Supplier Totals'!$B571)</f>
        <v>546.09</v>
      </c>
      <c r="J571" s="93">
        <f>SUMIFS('Inst. by Framework &amp; Suppliers'!$K$2:$K$5720,'Inst. by Framework &amp; Suppliers'!$C$2:$C$5720,'Institution by Supplier Totals'!$A$2:$A$5067,'Inst. by Framework &amp; Suppliers'!$A$2:$A$5720,'Institution by Supplier Totals'!$B571)</f>
        <v>1624.65</v>
      </c>
    </row>
    <row r="572" spans="1:10" x14ac:dyDescent="0.2">
      <c r="A572" s="26" t="s">
        <v>17</v>
      </c>
      <c r="B572" s="27" t="s">
        <v>126</v>
      </c>
      <c r="C572" s="506">
        <f>SUMIFS('Inst. by Framework &amp; Suppliers'!$D$2:$D$5720,'Inst. by Framework &amp; Suppliers'!$C$2:$C$5720,$A572,'Inst. by Framework &amp; Suppliers'!$A$2:$A$5720,$B572)</f>
        <v>282</v>
      </c>
      <c r="D572" s="507">
        <f>SUMIFS('Inst. by Framework &amp; Suppliers'!$E$2:$E$5720,'Inst. by Framework &amp; Suppliers'!$C$2:$C$5720,$A572,'Inst. by Framework &amp; Suppliers'!$A$2:$A$5720,$B572)</f>
        <v>0</v>
      </c>
      <c r="E572" s="507">
        <f>SUMIFS('Inst. by Framework &amp; Suppliers'!F$2:F$5720,'Inst. by Framework &amp; Suppliers'!$C$2:$C$5720,'Institution by Supplier Totals'!$A$2:$A$5067,'Inst. by Framework &amp; Suppliers'!$A$2:$A$5720,'Institution by Supplier Totals'!$B572)</f>
        <v>0</v>
      </c>
      <c r="F572" s="882">
        <f>SUMIFS('Inst. by Framework &amp; Suppliers'!G$2:G$5720,'Inst. by Framework &amp; Suppliers'!$C$2:$C$5720,'Institution by Supplier Totals'!$A$2:$A$5067,'Inst. by Framework &amp; Suppliers'!$A$2:$A$5720,'Institution by Supplier Totals'!$B572)</f>
        <v>0</v>
      </c>
      <c r="G572" s="1444">
        <f>SUMIFS('Inst. by Framework &amp; Suppliers'!H$2:H$5720,'Inst. by Framework &amp; Suppliers'!$C$2:$C$5720,'Institution by Supplier Totals'!$A$2:$A$5067,'Inst. by Framework &amp; Suppliers'!$A$2:$A$5720,'Institution by Supplier Totals'!$B572)</f>
        <v>0</v>
      </c>
      <c r="H572" s="1445">
        <f>SUMIFS('Inst. by Framework &amp; Suppliers'!I$2:I$5720,'Inst. by Framework &amp; Suppliers'!$C$2:$C$5720,'Institution by Supplier Totals'!$A$2:$A$5067,'Inst. by Framework &amp; Suppliers'!$A$2:$A$5720,'Institution by Supplier Totals'!$B572)</f>
        <v>0</v>
      </c>
      <c r="I572" s="24">
        <f>SUMIFS('Inst. by Framework &amp; Suppliers'!$J$2:$J$5720,'Inst. by Framework &amp; Suppliers'!$C$2:$C$5720,'Institution by Supplier Totals'!$A$2:$A$5067,'Inst. by Framework &amp; Suppliers'!$A$2:$A$5720,'Institution by Supplier Totals'!$B572)</f>
        <v>0</v>
      </c>
      <c r="J572" s="93">
        <f>SUMIFS('Inst. by Framework &amp; Suppliers'!$K$2:$K$5720,'Inst. by Framework &amp; Suppliers'!$C$2:$C$5720,'Institution by Supplier Totals'!$A$2:$A$5067,'Inst. by Framework &amp; Suppliers'!$A$2:$A$5720,'Institution by Supplier Totals'!$B572)</f>
        <v>0</v>
      </c>
    </row>
    <row r="573" spans="1:10" x14ac:dyDescent="0.2">
      <c r="A573" s="612" t="s">
        <v>17</v>
      </c>
      <c r="B573" s="613" t="s">
        <v>136</v>
      </c>
      <c r="C573" s="506">
        <f>SUMIFS('Inst. by Framework &amp; Suppliers'!$D$2:$D$5720,'Inst. by Framework &amp; Suppliers'!$C$2:$C$5720,$A573,'Inst. by Framework &amp; Suppliers'!$A$2:$A$5720,$B573)</f>
        <v>4028.61</v>
      </c>
      <c r="D573" s="507">
        <f>SUMIFS('Inst. by Framework &amp; Suppliers'!$E$2:$E$5720,'Inst. by Framework &amp; Suppliers'!$C$2:$C$5720,$A573,'Inst. by Framework &amp; Suppliers'!$A$2:$A$5720,$B573)</f>
        <v>0</v>
      </c>
      <c r="E573" s="507">
        <f>SUMIFS('Inst. by Framework &amp; Suppliers'!F$2:F$5720,'Inst. by Framework &amp; Suppliers'!$C$2:$C$5720,'Institution by Supplier Totals'!$A$2:$A$5067,'Inst. by Framework &amp; Suppliers'!$A$2:$A$5720,'Institution by Supplier Totals'!$B573)</f>
        <v>0</v>
      </c>
      <c r="F573" s="882">
        <f>SUMIFS('Inst. by Framework &amp; Suppliers'!G$2:G$5720,'Inst. by Framework &amp; Suppliers'!$C$2:$C$5720,'Institution by Supplier Totals'!$A$2:$A$5067,'Inst. by Framework &amp; Suppliers'!$A$2:$A$5720,'Institution by Supplier Totals'!$B573)</f>
        <v>0</v>
      </c>
      <c r="G573" s="1444">
        <f>SUMIFS('Inst. by Framework &amp; Suppliers'!H$2:H$5720,'Inst. by Framework &amp; Suppliers'!$C$2:$C$5720,'Institution by Supplier Totals'!$A$2:$A$5067,'Inst. by Framework &amp; Suppliers'!$A$2:$A$5720,'Institution by Supplier Totals'!$B573)</f>
        <v>0</v>
      </c>
      <c r="H573" s="1445">
        <f>SUMIFS('Inst. by Framework &amp; Suppliers'!I$2:I$5720,'Inst. by Framework &amp; Suppliers'!$C$2:$C$5720,'Institution by Supplier Totals'!$A$2:$A$5067,'Inst. by Framework &amp; Suppliers'!$A$2:$A$5720,'Institution by Supplier Totals'!$B573)</f>
        <v>0</v>
      </c>
      <c r="I573" s="24">
        <f>SUMIFS('Inst. by Framework &amp; Suppliers'!$J$2:$J$5720,'Inst. by Framework &amp; Suppliers'!$C$2:$C$5720,'Institution by Supplier Totals'!$A$2:$A$5067,'Inst. by Framework &amp; Suppliers'!$A$2:$A$5720,'Institution by Supplier Totals'!$B573)</f>
        <v>0</v>
      </c>
      <c r="J573" s="93">
        <f>SUMIFS('Inst. by Framework &amp; Suppliers'!$K$2:$K$5720,'Inst. by Framework &amp; Suppliers'!$C$2:$C$5720,'Institution by Supplier Totals'!$A$2:$A$5067,'Inst. by Framework &amp; Suppliers'!$A$2:$A$5720,'Institution by Supplier Totals'!$B573)</f>
        <v>0</v>
      </c>
    </row>
    <row r="574" spans="1:10" x14ac:dyDescent="0.2">
      <c r="A574" s="26" t="s">
        <v>17</v>
      </c>
      <c r="B574" s="27" t="s">
        <v>140</v>
      </c>
      <c r="C574" s="506">
        <f>SUMIFS('Inst. by Framework &amp; Suppliers'!$D$2:$D$5720,'Inst. by Framework &amp; Suppliers'!$C$2:$C$5720,$A574,'Inst. by Framework &amp; Suppliers'!$A$2:$A$5720,$B574)</f>
        <v>0</v>
      </c>
      <c r="D574" s="507">
        <f>SUMIFS('Inst. by Framework &amp; Suppliers'!$E$2:$E$5720,'Inst. by Framework &amp; Suppliers'!$C$2:$C$5720,$A574,'Inst. by Framework &amp; Suppliers'!$A$2:$A$5720,$B574)</f>
        <v>968.39</v>
      </c>
      <c r="E574" s="507">
        <f>SUMIFS('Inst. by Framework &amp; Suppliers'!F$2:F$5720,'Inst. by Framework &amp; Suppliers'!$C$2:$C$5720,'Institution by Supplier Totals'!$A$2:$A$5067,'Inst. by Framework &amp; Suppliers'!$A$2:$A$5720,'Institution by Supplier Totals'!$B574)</f>
        <v>0</v>
      </c>
      <c r="F574" s="882">
        <f>SUMIFS('Inst. by Framework &amp; Suppliers'!G$2:G$5720,'Inst. by Framework &amp; Suppliers'!$C$2:$C$5720,'Institution by Supplier Totals'!$A$2:$A$5067,'Inst. by Framework &amp; Suppliers'!$A$2:$A$5720,'Institution by Supplier Totals'!$B574)</f>
        <v>0</v>
      </c>
      <c r="G574" s="1444">
        <f>SUMIFS('Inst. by Framework &amp; Suppliers'!H$2:H$5720,'Inst. by Framework &amp; Suppliers'!$C$2:$C$5720,'Institution by Supplier Totals'!$A$2:$A$5067,'Inst. by Framework &amp; Suppliers'!$A$2:$A$5720,'Institution by Supplier Totals'!$B574)</f>
        <v>0</v>
      </c>
      <c r="H574" s="1445">
        <f>SUMIFS('Inst. by Framework &amp; Suppliers'!I$2:I$5720,'Inst. by Framework &amp; Suppliers'!$C$2:$C$5720,'Institution by Supplier Totals'!$A$2:$A$5067,'Inst. by Framework &amp; Suppliers'!$A$2:$A$5720,'Institution by Supplier Totals'!$B574)</f>
        <v>0</v>
      </c>
      <c r="I574" s="24">
        <f>SUMIFS('Inst. by Framework &amp; Suppliers'!$J$2:$J$5720,'Inst. by Framework &amp; Suppliers'!$C$2:$C$5720,'Institution by Supplier Totals'!$A$2:$A$5067,'Inst. by Framework &amp; Suppliers'!$A$2:$A$5720,'Institution by Supplier Totals'!$B574)</f>
        <v>0</v>
      </c>
      <c r="J574" s="93">
        <f>SUMIFS('Inst. by Framework &amp; Suppliers'!$K$2:$K$5720,'Inst. by Framework &amp; Suppliers'!$C$2:$C$5720,'Institution by Supplier Totals'!$A$2:$A$5067,'Inst. by Framework &amp; Suppliers'!$A$2:$A$5720,'Institution by Supplier Totals'!$B574)</f>
        <v>0</v>
      </c>
    </row>
    <row r="575" spans="1:10" x14ac:dyDescent="0.2">
      <c r="A575" s="26" t="s">
        <v>17</v>
      </c>
      <c r="B575" s="27" t="s">
        <v>144</v>
      </c>
      <c r="C575" s="506">
        <f>SUMIFS('Inst. by Framework &amp; Suppliers'!$D$2:$D$5720,'Inst. by Framework &amp; Suppliers'!$C$2:$C$5720,$A575,'Inst. by Framework &amp; Suppliers'!$A$2:$A$5720,$B575)</f>
        <v>32220.21</v>
      </c>
      <c r="D575" s="507">
        <f>SUMIFS('Inst. by Framework &amp; Suppliers'!$E$2:$E$5720,'Inst. by Framework &amp; Suppliers'!$C$2:$C$5720,$A575,'Inst. by Framework &amp; Suppliers'!$A$2:$A$5720,$B575)</f>
        <v>27874.53</v>
      </c>
      <c r="E575" s="507">
        <f>SUMIFS('Inst. by Framework &amp; Suppliers'!F$2:F$5720,'Inst. by Framework &amp; Suppliers'!$C$2:$C$5720,'Institution by Supplier Totals'!$A$2:$A$5067,'Inst. by Framework &amp; Suppliers'!$A$2:$A$5720,'Institution by Supplier Totals'!$B575)</f>
        <v>0</v>
      </c>
      <c r="F575" s="882">
        <f>SUMIFS('Inst. by Framework &amp; Suppliers'!G$2:G$5720,'Inst. by Framework &amp; Suppliers'!$C$2:$C$5720,'Institution by Supplier Totals'!$A$2:$A$5067,'Inst. by Framework &amp; Suppliers'!$A$2:$A$5720,'Institution by Supplier Totals'!$B575)</f>
        <v>0</v>
      </c>
      <c r="G575" s="1444">
        <f>SUMIFS('Inst. by Framework &amp; Suppliers'!H$2:H$5720,'Inst. by Framework &amp; Suppliers'!$C$2:$C$5720,'Institution by Supplier Totals'!$A$2:$A$5067,'Inst. by Framework &amp; Suppliers'!$A$2:$A$5720,'Institution by Supplier Totals'!$B575)</f>
        <v>0</v>
      </c>
      <c r="H575" s="1445">
        <f>SUMIFS('Inst. by Framework &amp; Suppliers'!I$2:I$5720,'Inst. by Framework &amp; Suppliers'!$C$2:$C$5720,'Institution by Supplier Totals'!$A$2:$A$5067,'Inst. by Framework &amp; Suppliers'!$A$2:$A$5720,'Institution by Supplier Totals'!$B575)</f>
        <v>0</v>
      </c>
      <c r="I575" s="24">
        <f>SUMIFS('Inst. by Framework &amp; Suppliers'!$J$2:$J$5720,'Inst. by Framework &amp; Suppliers'!$C$2:$C$5720,'Institution by Supplier Totals'!$A$2:$A$5067,'Inst. by Framework &amp; Suppliers'!$A$2:$A$5720,'Institution by Supplier Totals'!$B575)</f>
        <v>0</v>
      </c>
      <c r="J575" s="93">
        <f>SUMIFS('Inst. by Framework &amp; Suppliers'!$K$2:$K$5720,'Inst. by Framework &amp; Suppliers'!$C$2:$C$5720,'Institution by Supplier Totals'!$A$2:$A$5067,'Inst. by Framework &amp; Suppliers'!$A$2:$A$5720,'Institution by Supplier Totals'!$B575)</f>
        <v>0</v>
      </c>
    </row>
    <row r="576" spans="1:10" x14ac:dyDescent="0.2">
      <c r="A576" s="26" t="s">
        <v>17</v>
      </c>
      <c r="B576" s="27" t="s">
        <v>163</v>
      </c>
      <c r="C576" s="506">
        <f>SUMIFS('Inst. by Framework &amp; Suppliers'!$D$2:$D$5720,'Inst. by Framework &amp; Suppliers'!$C$2:$C$5720,$A576,'Inst. by Framework &amp; Suppliers'!$A$2:$A$5720,$B576)</f>
        <v>2643.01</v>
      </c>
      <c r="D576" s="507">
        <f>SUMIFS('Inst. by Framework &amp; Suppliers'!$E$2:$E$5720,'Inst. by Framework &amp; Suppliers'!$C$2:$C$5720,$A576,'Inst. by Framework &amp; Suppliers'!$A$2:$A$5720,$B576)</f>
        <v>6208.78</v>
      </c>
      <c r="E576" s="507">
        <f>SUMIFS('Inst. by Framework &amp; Suppliers'!F$2:F$5720,'Inst. by Framework &amp; Suppliers'!$C$2:$C$5720,'Institution by Supplier Totals'!$A$2:$A$5067,'Inst. by Framework &amp; Suppliers'!$A$2:$A$5720,'Institution by Supplier Totals'!$B576)</f>
        <v>0</v>
      </c>
      <c r="F576" s="882">
        <f>SUMIFS('Inst. by Framework &amp; Suppliers'!G$2:G$5720,'Inst. by Framework &amp; Suppliers'!$C$2:$C$5720,'Institution by Supplier Totals'!$A$2:$A$5067,'Inst. by Framework &amp; Suppliers'!$A$2:$A$5720,'Institution by Supplier Totals'!$B576)</f>
        <v>0</v>
      </c>
      <c r="G576" s="1444">
        <f>SUMIFS('Inst. by Framework &amp; Suppliers'!H$2:H$5720,'Inst. by Framework &amp; Suppliers'!$C$2:$C$5720,'Institution by Supplier Totals'!$A$2:$A$5067,'Inst. by Framework &amp; Suppliers'!$A$2:$A$5720,'Institution by Supplier Totals'!$B576)</f>
        <v>0</v>
      </c>
      <c r="H576" s="1445">
        <f>SUMIFS('Inst. by Framework &amp; Suppliers'!I$2:I$5720,'Inst. by Framework &amp; Suppliers'!$C$2:$C$5720,'Institution by Supplier Totals'!$A$2:$A$5067,'Inst. by Framework &amp; Suppliers'!$A$2:$A$5720,'Institution by Supplier Totals'!$B576)</f>
        <v>0</v>
      </c>
      <c r="I576" s="24">
        <f>SUMIFS('Inst. by Framework &amp; Suppliers'!$J$2:$J$5720,'Inst. by Framework &amp; Suppliers'!$C$2:$C$5720,'Institution by Supplier Totals'!$A$2:$A$5067,'Inst. by Framework &amp; Suppliers'!$A$2:$A$5720,'Institution by Supplier Totals'!$B576)</f>
        <v>0</v>
      </c>
      <c r="J576" s="93">
        <f>SUMIFS('Inst. by Framework &amp; Suppliers'!$K$2:$K$5720,'Inst. by Framework &amp; Suppliers'!$C$2:$C$5720,'Institution by Supplier Totals'!$A$2:$A$5067,'Inst. by Framework &amp; Suppliers'!$A$2:$A$5720,'Institution by Supplier Totals'!$B576)</f>
        <v>0</v>
      </c>
    </row>
    <row r="577" spans="1:10" ht="13.5" thickBot="1" x14ac:dyDescent="0.25">
      <c r="A577" s="26" t="s">
        <v>245</v>
      </c>
      <c r="B577" s="27" t="s">
        <v>134</v>
      </c>
      <c r="C577" s="506">
        <f>SUMIFS('Inst. by Framework &amp; Suppliers'!$D$2:$D$5720,'Inst. by Framework &amp; Suppliers'!$C$2:$C$5720,$A577,'Inst. by Framework &amp; Suppliers'!$A$2:$A$5720,$B577)</f>
        <v>0</v>
      </c>
      <c r="D577" s="507">
        <f>SUMIFS('Inst. by Framework &amp; Suppliers'!$E$2:$E$5720,'Inst. by Framework &amp; Suppliers'!$C$2:$C$5720,$A577,'Inst. by Framework &amp; Suppliers'!$A$2:$A$5720,$B577)</f>
        <v>0</v>
      </c>
      <c r="E577" s="507">
        <f>SUMIFS('Inst. by Framework &amp; Suppliers'!F$2:F$5720,'Inst. by Framework &amp; Suppliers'!$C$2:$C$5720,'Institution by Supplier Totals'!$A$2:$A$5067,'Inst. by Framework &amp; Suppliers'!$A$2:$A$5720,'Institution by Supplier Totals'!$B577)</f>
        <v>0</v>
      </c>
      <c r="F577" s="884">
        <f>SUMIFS('Inst. by Framework &amp; Suppliers'!G$2:G$5720,'Inst. by Framework &amp; Suppliers'!$C$2:$C$5720,'Institution by Supplier Totals'!$A$2:$A$5067,'Inst. by Framework &amp; Suppliers'!$A$2:$A$5720,'Institution by Supplier Totals'!$B577)</f>
        <v>0</v>
      </c>
      <c r="G577" s="884">
        <f>SUMIFS('Inst. by Framework &amp; Suppliers'!H$2:H$5720,'Inst. by Framework &amp; Suppliers'!$C$2:$C$5720,'Institution by Supplier Totals'!$A$2:$A$5067,'Inst. by Framework &amp; Suppliers'!$A$2:$A$5720,'Institution by Supplier Totals'!$B577)</f>
        <v>666.47</v>
      </c>
      <c r="H577" s="885">
        <f>SUMIFS('Inst. by Framework &amp; Suppliers'!I$2:I$5720,'Inst. by Framework &amp; Suppliers'!$C$2:$C$5720,'Institution by Supplier Totals'!$A$2:$A$5067,'Inst. by Framework &amp; Suppliers'!$A$2:$A$5720,'Institution by Supplier Totals'!$B577)</f>
        <v>0</v>
      </c>
      <c r="I577" s="24">
        <f>SUMIFS('Inst. by Framework &amp; Suppliers'!$J$2:$J$5720,'Inst. by Framework &amp; Suppliers'!$C$2:$C$5720,'Institution by Supplier Totals'!$A$2:$A$5067,'Inst. by Framework &amp; Suppliers'!$A$2:$A$5720,'Institution by Supplier Totals'!$B577)</f>
        <v>0</v>
      </c>
      <c r="J577" s="93">
        <f>SUMIFS('Inst. by Framework &amp; Suppliers'!$K$2:$K$5720,'Inst. by Framework &amp; Suppliers'!$C$2:$C$5720,'Institution by Supplier Totals'!$A$2:$A$5067,'Inst. by Framework &amp; Suppliers'!$A$2:$A$5720,'Institution by Supplier Totals'!$B577)</f>
        <v>0</v>
      </c>
    </row>
    <row r="578" spans="1:10" ht="13.5" thickBot="1" x14ac:dyDescent="0.25">
      <c r="A578" s="1681" t="s">
        <v>43</v>
      </c>
      <c r="B578" s="1682"/>
      <c r="C578" s="54">
        <f>SUM(C2:C577)</f>
        <v>10279201.442530625</v>
      </c>
      <c r="D578" s="54">
        <f>SUM(D2:D577)</f>
        <v>11584975.839805068</v>
      </c>
      <c r="E578" s="54">
        <f>SUM(E2:E577)</f>
        <v>12042505.836247575</v>
      </c>
      <c r="F578" s="54">
        <f t="shared" ref="F578" si="0">SUM(F2:F577)</f>
        <v>13530597.000848584</v>
      </c>
      <c r="G578" s="54">
        <f>SUM(G2:G577)</f>
        <v>12909283.898999996</v>
      </c>
      <c r="H578" s="54">
        <f>SUM(H2:H577)</f>
        <v>13657912.540240292</v>
      </c>
      <c r="I578" s="54">
        <f>SUM(I2:I577)</f>
        <v>2045771.5600000005</v>
      </c>
      <c r="J578" s="53">
        <f>SUM(J2:J577)</f>
        <v>4723800.773771924</v>
      </c>
    </row>
    <row r="579" spans="1:10" x14ac:dyDescent="0.2">
      <c r="F579" s="7"/>
      <c r="G579" s="7"/>
      <c r="H579" s="7"/>
    </row>
  </sheetData>
  <autoFilter ref="A1:J1" xr:uid="{0EE6C3D3-EB6B-433A-B631-6B398C9E34D3}"/>
  <sortState xmlns:xlrd2="http://schemas.microsoft.com/office/spreadsheetml/2017/richdata2" ref="A2:B577">
    <sortCondition ref="A2:A577"/>
    <sortCondition ref="B2:B577"/>
  </sortState>
  <mergeCells count="1">
    <mergeCell ref="A578:B578"/>
  </mergeCells>
  <pageMargins left="0.7" right="0.7" top="0.75" bottom="0.75" header="0.3" footer="0.3"/>
  <pageSetup paperSize="9" scale="5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27"/>
  <sheetViews>
    <sheetView view="pageBreakPreview" zoomScaleNormal="100" zoomScaleSheetLayoutView="100" workbookViewId="0">
      <pane ySplit="1" topLeftCell="A182" activePane="bottomLeft" state="frozen"/>
      <selection pane="bottomLeft" activeCell="F209" sqref="F209"/>
    </sheetView>
  </sheetViews>
  <sheetFormatPr defaultRowHeight="12.75" x14ac:dyDescent="0.2"/>
  <cols>
    <col min="1" max="1" width="29.85546875" bestFit="1" customWidth="1"/>
    <col min="2" max="2" width="24" bestFit="1" customWidth="1"/>
    <col min="3" max="4" width="13.85546875" bestFit="1" customWidth="1"/>
    <col min="5" max="5" width="13.85546875" customWidth="1"/>
    <col min="6" max="8" width="13.85546875" bestFit="1" customWidth="1"/>
    <col min="9" max="9" width="11.140625" bestFit="1" customWidth="1"/>
    <col min="10" max="10" width="13.85546875" bestFit="1" customWidth="1"/>
    <col min="11" max="11" width="11.140625" bestFit="1" customWidth="1"/>
  </cols>
  <sheetData>
    <row r="1" spans="1:10" ht="23.25" thickBot="1" x14ac:dyDescent="0.25">
      <c r="A1" s="32" t="s">
        <v>1</v>
      </c>
      <c r="B1" s="55" t="s">
        <v>2</v>
      </c>
      <c r="C1" s="32" t="s">
        <v>50</v>
      </c>
      <c r="D1" s="33" t="s">
        <v>74</v>
      </c>
      <c r="E1" s="33" t="s">
        <v>91</v>
      </c>
      <c r="F1" s="33" t="s">
        <v>216</v>
      </c>
      <c r="G1" s="33" t="s">
        <v>236</v>
      </c>
      <c r="H1" s="37" t="s">
        <v>266</v>
      </c>
      <c r="I1" s="1443" t="s">
        <v>297</v>
      </c>
      <c r="J1" s="33" t="s">
        <v>301</v>
      </c>
    </row>
    <row r="2" spans="1:10" x14ac:dyDescent="0.2">
      <c r="A2" s="16" t="s">
        <v>3</v>
      </c>
      <c r="B2" s="19" t="s">
        <v>243</v>
      </c>
      <c r="C2" s="22">
        <f>SUMIFS('Inst. by Framework &amp; Suppliers'!$D$2:$D$5720,'Inst. by Framework &amp; Suppliers'!$B$2:$B$5720,$A2,'Inst. by Framework &amp; Suppliers'!$C$2:$C$5720,$B2)</f>
        <v>64095.32</v>
      </c>
      <c r="D2" s="23">
        <f>SUMIFS('Inst. by Framework &amp; Suppliers'!$E$2:$E$5720,'Inst. by Framework &amp; Suppliers'!$B$2:$B$5720,$A2,'Inst. by Framework &amp; Suppliers'!$C$2:$C$5720,$B2)</f>
        <v>80407.700000000012</v>
      </c>
      <c r="E2" s="21">
        <f>SUMIFS('Inst. by Framework &amp; Suppliers'!F$2:F$5720,'Inst. by Framework &amp; Suppliers'!$B$2:$B$5720,$A2,'Inst. by Framework &amp; Suppliers'!$C$2:$C$5720,$B2)</f>
        <v>74468.09</v>
      </c>
      <c r="F2" s="21">
        <f>SUMIFS('Inst. by Framework &amp; Suppliers'!G$2:G$5720,'Inst. by Framework &amp; Suppliers'!$B$2:$B$5720,$A2,'Inst. by Framework &amp; Suppliers'!$C$2:$C$5720,$B2)</f>
        <v>0</v>
      </c>
      <c r="G2" s="21">
        <f>SUMIFS('Inst. by Framework &amp; Suppliers'!H$2:H$5720,'Inst. by Framework &amp; Suppliers'!$B$2:$B$5720,$A2,'Inst. by Framework &amp; Suppliers'!$C$2:$C$5720,$B2)</f>
        <v>0</v>
      </c>
      <c r="H2" s="11">
        <f>SUMIFS('Inst. by Framework &amp; Suppliers'!I$2:I$5720,'Inst. by Framework &amp; Suppliers'!$B$2:$B$5720,$A2,'Inst. by Framework &amp; Suppliers'!$C$2:$C$5720,$B2)</f>
        <v>0</v>
      </c>
      <c r="I2" s="343">
        <f>SUMIFS('Inst. by Framework &amp; Suppliers'!$J$2:$J$5720,'Inst. by Framework &amp; Suppliers'!$B$2:$B$5720,$A2,'Inst. by Framework &amp; Suppliers'!$C$2:$C$5720,B2)</f>
        <v>0</v>
      </c>
      <c r="J2" s="21">
        <f>SUMIFS('Inst. by Framework &amp; Suppliers'!$K$2:$K$5720,'Inst. by Framework &amp; Suppliers'!$B$2:$B$5720,$A2,'Inst. by Framework &amp; Suppliers'!$C$2:$C$5720,$B2)</f>
        <v>0</v>
      </c>
    </row>
    <row r="3" spans="1:10" x14ac:dyDescent="0.2">
      <c r="A3" s="15" t="s">
        <v>3</v>
      </c>
      <c r="B3" s="18" t="s">
        <v>4</v>
      </c>
      <c r="C3" s="506">
        <f>SUMIFS('Inst. by Framework &amp; Suppliers'!$D$2:$D$5720,'Inst. by Framework &amp; Suppliers'!$B$2:$B$5720,$A3,'Inst. by Framework &amp; Suppliers'!$C$2:$C$5720,$B3)</f>
        <v>37527.079999999994</v>
      </c>
      <c r="D3" s="507">
        <f>SUMIFS('Inst. by Framework &amp; Suppliers'!$E$2:$E$5720,'Inst. by Framework &amp; Suppliers'!$B$2:$B$5720,$A3,'Inst. by Framework &amp; Suppliers'!$C$2:$C$5720,$B3)</f>
        <v>40174.140029999995</v>
      </c>
      <c r="E3" s="507">
        <f>SUMIFS('Inst. by Framework &amp; Suppliers'!F$2:F$5720,'Inst. by Framework &amp; Suppliers'!$B$2:$B$5720,$A3,'Inst. by Framework &amp; Suppliers'!$C$2:$C$5720,$B3)</f>
        <v>26342.31</v>
      </c>
      <c r="F3" s="883">
        <f>SUMIFS('Inst. by Framework &amp; Suppliers'!G$2:G$5720,'Inst. by Framework &amp; Suppliers'!$B$2:$B$5720,$A3,'Inst. by Framework &amp; Suppliers'!$C$2:$C$5720,$B3)</f>
        <v>0</v>
      </c>
      <c r="G3" s="1444">
        <f>SUMIFS('Inst. by Framework &amp; Suppliers'!H$2:H$5720,'Inst. by Framework &amp; Suppliers'!$B$2:$B$5720,$A3,'Inst. by Framework &amp; Suppliers'!$C$2:$C$5720,$B3)</f>
        <v>0</v>
      </c>
      <c r="H3" s="1445">
        <f>SUMIFS('Inst. by Framework &amp; Suppliers'!I$2:I$5720,'Inst. by Framework &amp; Suppliers'!$B$2:$B$5720,$A3,'Inst. by Framework &amp; Suppliers'!$C$2:$C$5720,$B3)</f>
        <v>0</v>
      </c>
      <c r="I3" s="344">
        <f>SUMIFS('Inst. by Framework &amp; Suppliers'!$J$2:$J$5720,'Inst. by Framework &amp; Suppliers'!$B$2:$B$5720,$A3,'Inst. by Framework &amp; Suppliers'!$C$2:$C$5720,B3)</f>
        <v>0</v>
      </c>
      <c r="J3" s="24">
        <f>SUMIFS('Inst. by Framework &amp; Suppliers'!$K$2:$K$5720,'Inst. by Framework &amp; Suppliers'!$B$2:$B$5720,$A3,'Inst. by Framework &amp; Suppliers'!$C$2:$C$5720,$B3)</f>
        <v>0</v>
      </c>
    </row>
    <row r="4" spans="1:10" x14ac:dyDescent="0.2">
      <c r="A4" s="15" t="s">
        <v>3</v>
      </c>
      <c r="B4" s="18" t="s">
        <v>5</v>
      </c>
      <c r="C4" s="506">
        <f>SUMIFS('Inst. by Framework &amp; Suppliers'!$D$2:$D$5720,'Inst. by Framework &amp; Suppliers'!$B$2:$B$5720,$A4,'Inst. by Framework &amp; Suppliers'!$C$2:$C$5720,$B4)</f>
        <v>307614.32</v>
      </c>
      <c r="D4" s="507">
        <f>SUMIFS('Inst. by Framework &amp; Suppliers'!$E$2:$E$5720,'Inst. by Framework &amp; Suppliers'!$B$2:$B$5720,$A4,'Inst. by Framework &amp; Suppliers'!$C$2:$C$5720,$B4)</f>
        <v>254574.85000000003</v>
      </c>
      <c r="E4" s="507">
        <f>SUMIFS('Inst. by Framework &amp; Suppliers'!F$2:F$5720,'Inst. by Framework &amp; Suppliers'!$B$2:$B$5720,$A4,'Inst. by Framework &amp; Suppliers'!$C$2:$C$5720,$B4)</f>
        <v>202609.4</v>
      </c>
      <c r="F4" s="883">
        <f>SUMIFS('Inst. by Framework &amp; Suppliers'!G$2:G$5720,'Inst. by Framework &amp; Suppliers'!$B$2:$B$5720,$A4,'Inst. by Framework &amp; Suppliers'!$C$2:$C$5720,$B4)</f>
        <v>0</v>
      </c>
      <c r="G4" s="1444">
        <f>SUMIFS('Inst. by Framework &amp; Suppliers'!H$2:H$5720,'Inst. by Framework &amp; Suppliers'!$B$2:$B$5720,$A4,'Inst. by Framework &amp; Suppliers'!$C$2:$C$5720,$B4)</f>
        <v>0</v>
      </c>
      <c r="H4" s="1445">
        <f>SUMIFS('Inst. by Framework &amp; Suppliers'!I$2:I$5720,'Inst. by Framework &amp; Suppliers'!$B$2:$B$5720,$A4,'Inst. by Framework &amp; Suppliers'!$C$2:$C$5720,$B4)</f>
        <v>0</v>
      </c>
      <c r="I4" s="344">
        <f>SUMIFS('Inst. by Framework &amp; Suppliers'!$J$2:$J$5720,'Inst. by Framework &amp; Suppliers'!$B$2:$B$5720,$A4,'Inst. by Framework &amp; Suppliers'!$C$2:$C$5720,B4)</f>
        <v>0</v>
      </c>
      <c r="J4" s="24">
        <f>SUMIFS('Inst. by Framework &amp; Suppliers'!$K$2:$K$5720,'Inst. by Framework &amp; Suppliers'!$B$2:$B$5720,$A4,'Inst. by Framework &amp; Suppliers'!$C$2:$C$5720,$B4)</f>
        <v>0</v>
      </c>
    </row>
    <row r="5" spans="1:10" x14ac:dyDescent="0.2">
      <c r="A5" s="15" t="s">
        <v>3</v>
      </c>
      <c r="B5" s="18" t="s">
        <v>6</v>
      </c>
      <c r="C5" s="506">
        <f>SUMIFS('Inst. by Framework &amp; Suppliers'!$D$2:$D$5720,'Inst. by Framework &amp; Suppliers'!$B$2:$B$5720,$A5,'Inst. by Framework &amp; Suppliers'!$C$2:$C$5720,$B5)</f>
        <v>29236.83</v>
      </c>
      <c r="D5" s="507">
        <f>SUMIFS('Inst. by Framework &amp; Suppliers'!$E$2:$E$5720,'Inst. by Framework &amp; Suppliers'!$B$2:$B$5720,$A5,'Inst. by Framework &amp; Suppliers'!$C$2:$C$5720,$B5)</f>
        <v>20745.37</v>
      </c>
      <c r="E5" s="507">
        <f>SUMIFS('Inst. by Framework &amp; Suppliers'!F$2:F$5720,'Inst. by Framework &amp; Suppliers'!$B$2:$B$5720,$A5,'Inst. by Framework &amp; Suppliers'!$C$2:$C$5720,$B5)</f>
        <v>11553.910000000002</v>
      </c>
      <c r="F5" s="883">
        <f>SUMIFS('Inst. by Framework &amp; Suppliers'!G$2:G$5720,'Inst. by Framework &amp; Suppliers'!$B$2:$B$5720,$A5,'Inst. by Framework &amp; Suppliers'!$C$2:$C$5720,$B5)</f>
        <v>0</v>
      </c>
      <c r="G5" s="1444">
        <f>SUMIFS('Inst. by Framework &amp; Suppliers'!H$2:H$5720,'Inst. by Framework &amp; Suppliers'!$B$2:$B$5720,$A5,'Inst. by Framework &amp; Suppliers'!$C$2:$C$5720,$B5)</f>
        <v>0</v>
      </c>
      <c r="H5" s="1445">
        <f>SUMIFS('Inst. by Framework &amp; Suppliers'!I$2:I$5720,'Inst. by Framework &amp; Suppliers'!$B$2:$B$5720,$A5,'Inst. by Framework &amp; Suppliers'!$C$2:$C$5720,$B5)</f>
        <v>0</v>
      </c>
      <c r="I5" s="344">
        <f>SUMIFS('Inst. by Framework &amp; Suppliers'!$J$2:$J$5720,'Inst. by Framework &amp; Suppliers'!$B$2:$B$5720,$A5,'Inst. by Framework &amp; Suppliers'!$C$2:$C$5720,B5)</f>
        <v>0</v>
      </c>
      <c r="J5" s="24">
        <f>SUMIFS('Inst. by Framework &amp; Suppliers'!$K$2:$K$5720,'Inst. by Framework &amp; Suppliers'!$B$2:$B$5720,$A5,'Inst. by Framework &amp; Suppliers'!$C$2:$C$5720,$B5)</f>
        <v>0</v>
      </c>
    </row>
    <row r="6" spans="1:10" x14ac:dyDescent="0.2">
      <c r="A6" s="15" t="s">
        <v>3</v>
      </c>
      <c r="B6" s="18" t="s">
        <v>7</v>
      </c>
      <c r="C6" s="506">
        <f>SUMIFS('Inst. by Framework &amp; Suppliers'!$D$2:$D$5720,'Inst. by Framework &amp; Suppliers'!$B$2:$B$5720,$A6,'Inst. by Framework &amp; Suppliers'!$C$2:$C$5720,$B6)</f>
        <v>97108.299999999988</v>
      </c>
      <c r="D6" s="507">
        <f>SUMIFS('Inst. by Framework &amp; Suppliers'!$E$2:$E$5720,'Inst. by Framework &amp; Suppliers'!$B$2:$B$5720,$A6,'Inst. by Framework &amp; Suppliers'!$C$2:$C$5720,$B6)</f>
        <v>20139.740000000002</v>
      </c>
      <c r="E6" s="507">
        <f>SUMIFS('Inst. by Framework &amp; Suppliers'!F$2:F$5720,'Inst. by Framework &amp; Suppliers'!$B$2:$B$5720,$A6,'Inst. by Framework &amp; Suppliers'!$C$2:$C$5720,$B6)</f>
        <v>0</v>
      </c>
      <c r="F6" s="883">
        <f>SUMIFS('Inst. by Framework &amp; Suppliers'!G$2:G$5720,'Inst. by Framework &amp; Suppliers'!$B$2:$B$5720,$A6,'Inst. by Framework &amp; Suppliers'!$C$2:$C$5720,$B6)</f>
        <v>0</v>
      </c>
      <c r="G6" s="1444">
        <f>SUMIFS('Inst. by Framework &amp; Suppliers'!H$2:H$5720,'Inst. by Framework &amp; Suppliers'!$B$2:$B$5720,$A6,'Inst. by Framework &amp; Suppliers'!$C$2:$C$5720,$B6)</f>
        <v>0</v>
      </c>
      <c r="H6" s="1445">
        <f>SUMIFS('Inst. by Framework &amp; Suppliers'!I$2:I$5720,'Inst. by Framework &amp; Suppliers'!$B$2:$B$5720,$A6,'Inst. by Framework &amp; Suppliers'!$C$2:$C$5720,$B6)</f>
        <v>0</v>
      </c>
      <c r="I6" s="344">
        <f>SUMIFS('Inst. by Framework &amp; Suppliers'!$J$2:$J$5720,'Inst. by Framework &amp; Suppliers'!$B$2:$B$5720,$A6,'Inst. by Framework &amp; Suppliers'!$C$2:$C$5720,B6)</f>
        <v>0</v>
      </c>
      <c r="J6" s="24">
        <f>SUMIFS('Inst. by Framework &amp; Suppliers'!$K$2:$K$5720,'Inst. by Framework &amp; Suppliers'!$B$2:$B$5720,$A6,'Inst. by Framework &amp; Suppliers'!$C$2:$C$5720,$B6)</f>
        <v>0</v>
      </c>
    </row>
    <row r="7" spans="1:10" x14ac:dyDescent="0.2">
      <c r="A7" s="15" t="s">
        <v>3</v>
      </c>
      <c r="B7" s="18" t="s">
        <v>100</v>
      </c>
      <c r="C7" s="506">
        <f>SUMIFS('Inst. by Framework &amp; Suppliers'!$D$2:$D$5720,'Inst. by Framework &amp; Suppliers'!$B$2:$B$5720,$A7,'Inst. by Framework &amp; Suppliers'!$C$2:$C$5720,$B7)</f>
        <v>40187.189999999995</v>
      </c>
      <c r="D7" s="507">
        <f>SUMIFS('Inst. by Framework &amp; Suppliers'!$E$2:$E$5720,'Inst. by Framework &amp; Suppliers'!$B$2:$B$5720,$A7,'Inst. by Framework &amp; Suppliers'!$C$2:$C$5720,$B7)</f>
        <v>67371.34</v>
      </c>
      <c r="E7" s="507">
        <f>SUMIFS('Inst. by Framework &amp; Suppliers'!F$2:F$5720,'Inst. by Framework &amp; Suppliers'!$B$2:$B$5720,$A7,'Inst. by Framework &amp; Suppliers'!$C$2:$C$5720,$B7)</f>
        <v>43795.86</v>
      </c>
      <c r="F7" s="883">
        <f>SUMIFS('Inst. by Framework &amp; Suppliers'!G$2:G$5720,'Inst. by Framework &amp; Suppliers'!$B$2:$B$5720,$A7,'Inst. by Framework &amp; Suppliers'!$C$2:$C$5720,$B7)</f>
        <v>0</v>
      </c>
      <c r="G7" s="1444">
        <f>SUMIFS('Inst. by Framework &amp; Suppliers'!H$2:H$5720,'Inst. by Framework &amp; Suppliers'!$B$2:$B$5720,$A7,'Inst. by Framework &amp; Suppliers'!$C$2:$C$5720,$B7)</f>
        <v>0</v>
      </c>
      <c r="H7" s="1445">
        <f>SUMIFS('Inst. by Framework &amp; Suppliers'!I$2:I$5720,'Inst. by Framework &amp; Suppliers'!$B$2:$B$5720,$A7,'Inst. by Framework &amp; Suppliers'!$C$2:$C$5720,$B7)</f>
        <v>0</v>
      </c>
      <c r="I7" s="344">
        <f>SUMIFS('Inst. by Framework &amp; Suppliers'!$J$2:$J$5720,'Inst. by Framework &amp; Suppliers'!$B$2:$B$5720,$A7,'Inst. by Framework &amp; Suppliers'!$C$2:$C$5720,B7)</f>
        <v>0</v>
      </c>
      <c r="J7" s="24">
        <f>SUMIFS('Inst. by Framework &amp; Suppliers'!$K$2:$K$5720,'Inst. by Framework &amp; Suppliers'!$B$2:$B$5720,$A7,'Inst. by Framework &amp; Suppliers'!$C$2:$C$5720,$B7)</f>
        <v>0</v>
      </c>
    </row>
    <row r="8" spans="1:10" x14ac:dyDescent="0.2">
      <c r="A8" s="15" t="s">
        <v>3</v>
      </c>
      <c r="B8" s="18" t="s">
        <v>35</v>
      </c>
      <c r="C8" s="506">
        <f>SUMIFS('Inst. by Framework &amp; Suppliers'!$D$2:$D$5720,'Inst. by Framework &amp; Suppliers'!$B$2:$B$5720,$A8,'Inst. by Framework &amp; Suppliers'!$C$2:$C$5720,$B8)</f>
        <v>286580.02999999997</v>
      </c>
      <c r="D8" s="507">
        <f>SUMIFS('Inst. by Framework &amp; Suppliers'!$E$2:$E$5720,'Inst. by Framework &amp; Suppliers'!$B$2:$B$5720,$A8,'Inst. by Framework &amp; Suppliers'!$C$2:$C$5720,$B8)</f>
        <v>251898.9</v>
      </c>
      <c r="E8" s="507">
        <f>SUMIFS('Inst. by Framework &amp; Suppliers'!F$2:F$5720,'Inst. by Framework &amp; Suppliers'!$B$2:$B$5720,$A8,'Inst. by Framework &amp; Suppliers'!$C$2:$C$5720,$B8)</f>
        <v>282612.04999999993</v>
      </c>
      <c r="F8" s="883">
        <f>SUMIFS('Inst. by Framework &amp; Suppliers'!G$2:G$5720,'Inst. by Framework &amp; Suppliers'!$B$2:$B$5720,$A8,'Inst. by Framework &amp; Suppliers'!$C$2:$C$5720,$B8)</f>
        <v>0</v>
      </c>
      <c r="G8" s="1444">
        <f>SUMIFS('Inst. by Framework &amp; Suppliers'!H$2:H$5720,'Inst. by Framework &amp; Suppliers'!$B$2:$B$5720,$A8,'Inst. by Framework &amp; Suppliers'!$C$2:$C$5720,$B8)</f>
        <v>0</v>
      </c>
      <c r="H8" s="1445">
        <f>SUMIFS('Inst. by Framework &amp; Suppliers'!I$2:I$5720,'Inst. by Framework &amp; Suppliers'!$B$2:$B$5720,$A8,'Inst. by Framework &amp; Suppliers'!$C$2:$C$5720,$B8)</f>
        <v>0</v>
      </c>
      <c r="I8" s="344">
        <f>SUMIFS('Inst. by Framework &amp; Suppliers'!$J$2:$J$5720,'Inst. by Framework &amp; Suppliers'!$B$2:$B$5720,$A8,'Inst. by Framework &amp; Suppliers'!$C$2:$C$5720,B8)</f>
        <v>0</v>
      </c>
      <c r="J8" s="24">
        <f>SUMIFS('Inst. by Framework &amp; Suppliers'!$K$2:$K$5720,'Inst. by Framework &amp; Suppliers'!$B$2:$B$5720,$A8,'Inst. by Framework &amp; Suppliers'!$C$2:$C$5720,$B8)</f>
        <v>0</v>
      </c>
    </row>
    <row r="9" spans="1:10" x14ac:dyDescent="0.2">
      <c r="A9" s="15" t="s">
        <v>206</v>
      </c>
      <c r="B9" s="18" t="s">
        <v>290</v>
      </c>
      <c r="C9" s="506">
        <f>SUMIFS('Inst. by Framework &amp; Suppliers'!$D$2:$D$5720,'Inst. by Framework &amp; Suppliers'!$B$2:$B$5720,$A9,'Inst. by Framework &amp; Suppliers'!$C$2:$C$5720,$B9)</f>
        <v>0</v>
      </c>
      <c r="D9" s="507">
        <f>SUMIFS('Inst. by Framework &amp; Suppliers'!$E$2:$E$5720,'Inst. by Framework &amp; Suppliers'!$B$2:$B$5720,$A9,'Inst. by Framework &amp; Suppliers'!$C$2:$C$5720,$B9)</f>
        <v>0</v>
      </c>
      <c r="E9" s="507">
        <f>SUMIFS('Inst. by Framework &amp; Suppliers'!F$2:F$5720,'Inst. by Framework &amp; Suppliers'!$B$2:$B$5720,$A9,'Inst. by Framework &amp; Suppliers'!$C$2:$C$5720,$B9)</f>
        <v>0</v>
      </c>
      <c r="F9" s="883">
        <f>SUMIFS('Inst. by Framework &amp; Suppliers'!G$2:G$5720,'Inst. by Framework &amp; Suppliers'!$B$2:$B$5720,$A9,'Inst. by Framework &amp; Suppliers'!$C$2:$C$5720,$B9)</f>
        <v>0</v>
      </c>
      <c r="G9" s="1444">
        <f>SUMIFS('Inst. by Framework &amp; Suppliers'!H$2:H$5720,'Inst. by Framework &amp; Suppliers'!$B$2:$B$5720,$A9,'Inst. by Framework &amp; Suppliers'!$C$2:$C$5720,$B9)</f>
        <v>0</v>
      </c>
      <c r="H9" s="1445">
        <f>SUMIFS('Inst. by Framework &amp; Suppliers'!I$2:I$5720,'Inst. by Framework &amp; Suppliers'!$B$2:$B$5720,$A9,'Inst. by Framework &amp; Suppliers'!$C$2:$C$5720,$B9)</f>
        <v>20341.990000000002</v>
      </c>
      <c r="I9" s="344">
        <f>SUMIFS('Inst. by Framework &amp; Suppliers'!$J$2:$J$5720,'Inst. by Framework &amp; Suppliers'!$B$2:$B$5720,$A9,'Inst. by Framework &amp; Suppliers'!$C$2:$C$5720,B9)</f>
        <v>6162.98</v>
      </c>
      <c r="J9" s="24">
        <f>SUMIFS('Inst. by Framework &amp; Suppliers'!$K$2:$K$5720,'Inst. by Framework &amp; Suppliers'!$B$2:$B$5720,$A9,'Inst. by Framework &amp; Suppliers'!$C$2:$C$5720,$B9)</f>
        <v>13228.8</v>
      </c>
    </row>
    <row r="10" spans="1:10" x14ac:dyDescent="0.2">
      <c r="A10" s="15" t="s">
        <v>206</v>
      </c>
      <c r="B10" s="18" t="s">
        <v>243</v>
      </c>
      <c r="C10" s="506">
        <f>SUMIFS('Inst. by Framework &amp; Suppliers'!$D$2:$D$5720,'Inst. by Framework &amp; Suppliers'!$B$2:$B$5720,$A10,'Inst. by Framework &amp; Suppliers'!$C$2:$C$5720,$B10)</f>
        <v>0</v>
      </c>
      <c r="D10" s="507">
        <f>SUMIFS('Inst. by Framework &amp; Suppliers'!$E$2:$E$5720,'Inst. by Framework &amp; Suppliers'!$B$2:$B$5720,$A10,'Inst. by Framework &amp; Suppliers'!$C$2:$C$5720,$B10)</f>
        <v>0</v>
      </c>
      <c r="E10" s="507">
        <f>SUMIFS('Inst. by Framework &amp; Suppliers'!F$2:F$5720,'Inst. by Framework &amp; Suppliers'!$B$2:$B$5720,$A10,'Inst. by Framework &amp; Suppliers'!$C$2:$C$5720,$B10)</f>
        <v>17862.45</v>
      </c>
      <c r="F10" s="883">
        <f>SUMIFS('Inst. by Framework &amp; Suppliers'!G$2:G$5720,'Inst. by Framework &amp; Suppliers'!$B$2:$B$5720,$A10,'Inst. by Framework &amp; Suppliers'!$C$2:$C$5720,$B10)</f>
        <v>173616.18000000002</v>
      </c>
      <c r="G10" s="1444">
        <f>SUMIFS('Inst. by Framework &amp; Suppliers'!H$2:H$5720,'Inst. by Framework &amp; Suppliers'!$B$2:$B$5720,$A10,'Inst. by Framework &amp; Suppliers'!$C$2:$C$5720,$B10)</f>
        <v>126276.31</v>
      </c>
      <c r="H10" s="1445">
        <f>SUMIFS('Inst. by Framework &amp; Suppliers'!I$2:I$5720,'Inst. by Framework &amp; Suppliers'!$B$2:$B$5720,$A10,'Inst. by Framework &amp; Suppliers'!$C$2:$C$5720,$B10)</f>
        <v>157250.76</v>
      </c>
      <c r="I10" s="344">
        <f>SUMIFS('Inst. by Framework &amp; Suppliers'!$J$2:$J$5720,'Inst. by Framework &amp; Suppliers'!$B$2:$B$5720,$A10,'Inst. by Framework &amp; Suppliers'!$C$2:$C$5720,B10)</f>
        <v>23411.63</v>
      </c>
      <c r="J10" s="24">
        <f>SUMIFS('Inst. by Framework &amp; Suppliers'!$K$2:$K$5720,'Inst. by Framework &amp; Suppliers'!$B$2:$B$5720,$A10,'Inst. by Framework &amp; Suppliers'!$C$2:$C$5720,$B10)</f>
        <v>110922.33999999998</v>
      </c>
    </row>
    <row r="11" spans="1:10" x14ac:dyDescent="0.2">
      <c r="A11" s="15" t="s">
        <v>206</v>
      </c>
      <c r="B11" s="18" t="s">
        <v>5</v>
      </c>
      <c r="C11" s="506">
        <f>SUMIFS('Inst. by Framework &amp; Suppliers'!$D$2:$D$5720,'Inst. by Framework &amp; Suppliers'!$B$2:$B$5720,$A11,'Inst. by Framework &amp; Suppliers'!$C$2:$C$5720,$B11)</f>
        <v>0</v>
      </c>
      <c r="D11" s="507">
        <f>SUMIFS('Inst. by Framework &amp; Suppliers'!$E$2:$E$5720,'Inst. by Framework &amp; Suppliers'!$B$2:$B$5720,$A11,'Inst. by Framework &amp; Suppliers'!$C$2:$C$5720,$B11)</f>
        <v>0</v>
      </c>
      <c r="E11" s="507">
        <f>SUMIFS('Inst. by Framework &amp; Suppliers'!F$2:F$5720,'Inst. by Framework &amp; Suppliers'!$B$2:$B$5720,$A11,'Inst. by Framework &amp; Suppliers'!$C$2:$C$5720,$B11)</f>
        <v>64929.95</v>
      </c>
      <c r="F11" s="883">
        <f>SUMIFS('Inst. by Framework &amp; Suppliers'!G$2:G$5720,'Inst. by Framework &amp; Suppliers'!$B$2:$B$5720,$A11,'Inst. by Framework &amp; Suppliers'!$C$2:$C$5720,$B11)</f>
        <v>236014.99000000002</v>
      </c>
      <c r="G11" s="1444">
        <f>SUMIFS('Inst. by Framework &amp; Suppliers'!H$2:H$5720,'Inst. by Framework &amp; Suppliers'!$B$2:$B$5720,$A11,'Inst. by Framework &amp; Suppliers'!$C$2:$C$5720,$B11)</f>
        <v>108323.09000000001</v>
      </c>
      <c r="H11" s="1445">
        <f>SUMIFS('Inst. by Framework &amp; Suppliers'!I$2:I$5720,'Inst. by Framework &amp; Suppliers'!$B$2:$B$5720,$A11,'Inst. by Framework &amp; Suppliers'!$C$2:$C$5720,$B11)</f>
        <v>75168.689999999988</v>
      </c>
      <c r="I11" s="344">
        <f>SUMIFS('Inst. by Framework &amp; Suppliers'!$J$2:$J$5720,'Inst. by Framework &amp; Suppliers'!$B$2:$B$5720,$A11,'Inst. by Framework &amp; Suppliers'!$C$2:$C$5720,B11)</f>
        <v>3347.4700000000003</v>
      </c>
      <c r="J11" s="24">
        <f>SUMIFS('Inst. by Framework &amp; Suppliers'!$K$2:$K$5720,'Inst. by Framework &amp; Suppliers'!$B$2:$B$5720,$A11,'Inst. by Framework &amp; Suppliers'!$C$2:$C$5720,$B11)</f>
        <v>11160.690000000002</v>
      </c>
    </row>
    <row r="12" spans="1:10" x14ac:dyDescent="0.2">
      <c r="A12" s="15" t="s">
        <v>206</v>
      </c>
      <c r="B12" s="18" t="s">
        <v>6</v>
      </c>
      <c r="C12" s="506">
        <f>SUMIFS('Inst. by Framework &amp; Suppliers'!$D$2:$D$5720,'Inst. by Framework &amp; Suppliers'!$B$2:$B$5720,$A12,'Inst. by Framework &amp; Suppliers'!$C$2:$C$5720,$B12)</f>
        <v>0</v>
      </c>
      <c r="D12" s="507">
        <f>SUMIFS('Inst. by Framework &amp; Suppliers'!$E$2:$E$5720,'Inst. by Framework &amp; Suppliers'!$B$2:$B$5720,$A12,'Inst. by Framework &amp; Suppliers'!$C$2:$C$5720,$B12)</f>
        <v>0</v>
      </c>
      <c r="E12" s="507">
        <f>SUMIFS('Inst. by Framework &amp; Suppliers'!F$2:F$5720,'Inst. by Framework &amp; Suppliers'!$B$2:$B$5720,$A12,'Inst. by Framework &amp; Suppliers'!$C$2:$C$5720,$B12)</f>
        <v>4445.71</v>
      </c>
      <c r="F12" s="883">
        <f>SUMIFS('Inst. by Framework &amp; Suppliers'!G$2:G$5720,'Inst. by Framework &amp; Suppliers'!$B$2:$B$5720,$A12,'Inst. by Framework &amp; Suppliers'!$C$2:$C$5720,$B12)</f>
        <v>19118.039999999997</v>
      </c>
      <c r="G12" s="1444">
        <f>SUMIFS('Inst. by Framework &amp; Suppliers'!H$2:H$5720,'Inst. by Framework &amp; Suppliers'!$B$2:$B$5720,$A12,'Inst. by Framework &amp; Suppliers'!$C$2:$C$5720,$B12)</f>
        <v>58723.200000000004</v>
      </c>
      <c r="H12" s="1445">
        <f>SUMIFS('Inst. by Framework &amp; Suppliers'!I$2:I$5720,'Inst. by Framework &amp; Suppliers'!$B$2:$B$5720,$A12,'Inst. by Framework &amp; Suppliers'!$C$2:$C$5720,$B12)</f>
        <v>39758.6</v>
      </c>
      <c r="I12" s="344">
        <f>SUMIFS('Inst. by Framework &amp; Suppliers'!$J$2:$J$5720,'Inst. by Framework &amp; Suppliers'!$B$2:$B$5720,$A12,'Inst. by Framework &amp; Suppliers'!$C$2:$C$5720,B12)</f>
        <v>0</v>
      </c>
      <c r="J12" s="24">
        <f>SUMIFS('Inst. by Framework &amp; Suppliers'!$K$2:$K$5720,'Inst. by Framework &amp; Suppliers'!$B$2:$B$5720,$A12,'Inst. by Framework &amp; Suppliers'!$C$2:$C$5720,$B12)</f>
        <v>0</v>
      </c>
    </row>
    <row r="13" spans="1:10" x14ac:dyDescent="0.2">
      <c r="A13" s="15" t="s">
        <v>206</v>
      </c>
      <c r="B13" s="18" t="s">
        <v>100</v>
      </c>
      <c r="C13" s="506">
        <f>SUMIFS('Inst. by Framework &amp; Suppliers'!$D$2:$D$5720,'Inst. by Framework &amp; Suppliers'!$B$2:$B$5720,$A13,'Inst. by Framework &amp; Suppliers'!$C$2:$C$5720,$B13)</f>
        <v>0</v>
      </c>
      <c r="D13" s="507">
        <f>SUMIFS('Inst. by Framework &amp; Suppliers'!$E$2:$E$5720,'Inst. by Framework &amp; Suppliers'!$B$2:$B$5720,$A13,'Inst. by Framework &amp; Suppliers'!$C$2:$C$5720,$B13)</f>
        <v>0</v>
      </c>
      <c r="E13" s="507">
        <f>SUMIFS('Inst. by Framework &amp; Suppliers'!F$2:F$5720,'Inst. by Framework &amp; Suppliers'!$B$2:$B$5720,$A13,'Inst. by Framework &amp; Suppliers'!$C$2:$C$5720,$B13)</f>
        <v>29639.700000000004</v>
      </c>
      <c r="F13" s="883">
        <f>SUMIFS('Inst. by Framework &amp; Suppliers'!G$2:G$5720,'Inst. by Framework &amp; Suppliers'!$B$2:$B$5720,$A13,'Inst. by Framework &amp; Suppliers'!$C$2:$C$5720,$B13)</f>
        <v>31580.940000000002</v>
      </c>
      <c r="G13" s="1444">
        <f>SUMIFS('Inst. by Framework &amp; Suppliers'!H$2:H$5720,'Inst. by Framework &amp; Suppliers'!$B$2:$B$5720,$A13,'Inst. by Framework &amp; Suppliers'!$C$2:$C$5720,$B13)</f>
        <v>0</v>
      </c>
      <c r="H13" s="1445">
        <f>SUMIFS('Inst. by Framework &amp; Suppliers'!I$2:I$5720,'Inst. by Framework &amp; Suppliers'!$B$2:$B$5720,$A13,'Inst. by Framework &amp; Suppliers'!$C$2:$C$5720,$B13)</f>
        <v>0</v>
      </c>
      <c r="I13" s="344">
        <f>SUMIFS('Inst. by Framework &amp; Suppliers'!$J$2:$J$5720,'Inst. by Framework &amp; Suppliers'!$B$2:$B$5720,$A13,'Inst. by Framework &amp; Suppliers'!$C$2:$C$5720,B13)</f>
        <v>0</v>
      </c>
      <c r="J13" s="24">
        <f>SUMIFS('Inst. by Framework &amp; Suppliers'!$K$2:$K$5720,'Inst. by Framework &amp; Suppliers'!$B$2:$B$5720,$A13,'Inst. by Framework &amp; Suppliers'!$C$2:$C$5720,$B13)</f>
        <v>0</v>
      </c>
    </row>
    <row r="14" spans="1:10" x14ac:dyDescent="0.2">
      <c r="A14" s="15" t="s">
        <v>206</v>
      </c>
      <c r="B14" s="18" t="s">
        <v>35</v>
      </c>
      <c r="C14" s="506">
        <f>SUMIFS('Inst. by Framework &amp; Suppliers'!$D$2:$D$5720,'Inst. by Framework &amp; Suppliers'!$B$2:$B$5720,$A14,'Inst. by Framework &amp; Suppliers'!$C$2:$C$5720,$B14)</f>
        <v>0</v>
      </c>
      <c r="D14" s="507">
        <f>SUMIFS('Inst. by Framework &amp; Suppliers'!$E$2:$E$5720,'Inst. by Framework &amp; Suppliers'!$B$2:$B$5720,$A14,'Inst. by Framework &amp; Suppliers'!$C$2:$C$5720,$B14)</f>
        <v>0</v>
      </c>
      <c r="E14" s="507">
        <f>SUMIFS('Inst. by Framework &amp; Suppliers'!F$2:F$5720,'Inst. by Framework &amp; Suppliers'!$B$2:$B$5720,$A14,'Inst. by Framework &amp; Suppliers'!$C$2:$C$5720,$B14)</f>
        <v>52074.510000000009</v>
      </c>
      <c r="F14" s="883">
        <f>SUMIFS('Inst. by Framework &amp; Suppliers'!G$2:G$5720,'Inst. by Framework &amp; Suppliers'!$B$2:$B$5720,$A14,'Inst. by Framework &amp; Suppliers'!$C$2:$C$5720,$B14)</f>
        <v>339763.10000000009</v>
      </c>
      <c r="G14" s="1444">
        <f>SUMIFS('Inst. by Framework &amp; Suppliers'!H$2:H$5720,'Inst. by Framework &amp; Suppliers'!$B$2:$B$5720,$A14,'Inst. by Framework &amp; Suppliers'!$C$2:$C$5720,$B14)</f>
        <v>324892.90999999997</v>
      </c>
      <c r="H14" s="1445">
        <f>SUMIFS('Inst. by Framework &amp; Suppliers'!I$2:I$5720,'Inst. by Framework &amp; Suppliers'!$B$2:$B$5720,$A14,'Inst. by Framework &amp; Suppliers'!$C$2:$C$5720,$B14)</f>
        <v>251493.42</v>
      </c>
      <c r="I14" s="344">
        <f>SUMIFS('Inst. by Framework &amp; Suppliers'!$J$2:$J$5720,'Inst. by Framework &amp; Suppliers'!$B$2:$B$5720,$A14,'Inst. by Framework &amp; Suppliers'!$C$2:$C$5720,B14)</f>
        <v>0</v>
      </c>
      <c r="J14" s="24">
        <f>SUMIFS('Inst. by Framework &amp; Suppliers'!$K$2:$K$5720,'Inst. by Framework &amp; Suppliers'!$B$2:$B$5720,$A14,'Inst. by Framework &amp; Suppliers'!$C$2:$C$5720,$B14)</f>
        <v>48631.39</v>
      </c>
    </row>
    <row r="15" spans="1:10" x14ac:dyDescent="0.2">
      <c r="A15" s="15" t="s">
        <v>77</v>
      </c>
      <c r="B15" s="18" t="s">
        <v>243</v>
      </c>
      <c r="C15" s="506">
        <f>SUMIFS('Inst. by Framework &amp; Suppliers'!$D$2:$D$5720,'Inst. by Framework &amp; Suppliers'!$B$2:$B$5720,$A15,'Inst. by Framework &amp; Suppliers'!$C$2:$C$5720,$B15)</f>
        <v>0</v>
      </c>
      <c r="D15" s="507">
        <f>SUMIFS('Inst. by Framework &amp; Suppliers'!$E$2:$E$5720,'Inst. by Framework &amp; Suppliers'!$B$2:$B$5720,$A15,'Inst. by Framework &amp; Suppliers'!$C$2:$C$5720,$B15)</f>
        <v>11767.14</v>
      </c>
      <c r="E15" s="507">
        <f>SUMIFS('Inst. by Framework &amp; Suppliers'!F$2:F$5720,'Inst. by Framework &amp; Suppliers'!$B$2:$B$5720,$A15,'Inst. by Framework &amp; Suppliers'!$C$2:$C$5720,$B15)</f>
        <v>17189.87</v>
      </c>
      <c r="F15" s="883">
        <f>SUMIFS('Inst. by Framework &amp; Suppliers'!G$2:G$5720,'Inst. by Framework &amp; Suppliers'!$B$2:$B$5720,$A15,'Inst. by Framework &amp; Suppliers'!$C$2:$C$5720,$B15)</f>
        <v>12503.279999999999</v>
      </c>
      <c r="G15" s="1444">
        <f>SUMIFS('Inst. by Framework &amp; Suppliers'!H$2:H$5720,'Inst. by Framework &amp; Suppliers'!$B$2:$B$5720,$A15,'Inst. by Framework &amp; Suppliers'!$C$2:$C$5720,$B15)</f>
        <v>9923.1800000000021</v>
      </c>
      <c r="H15" s="1445">
        <f>SUMIFS('Inst. by Framework &amp; Suppliers'!I$2:I$5720,'Inst. by Framework &amp; Suppliers'!$B$2:$B$5720,$A15,'Inst. by Framework &amp; Suppliers'!$C$2:$C$5720,$B15)</f>
        <v>19300.740000000002</v>
      </c>
      <c r="I15" s="344">
        <f>SUMIFS('Inst. by Framework &amp; Suppliers'!$J$2:$J$5720,'Inst. by Framework &amp; Suppliers'!$B$2:$B$5720,$A15,'Inst. by Framework &amp; Suppliers'!$C$2:$C$5720,B15)</f>
        <v>0</v>
      </c>
      <c r="J15" s="24">
        <f>SUMIFS('Inst. by Framework &amp; Suppliers'!$K$2:$K$5720,'Inst. by Framework &amp; Suppliers'!$B$2:$B$5720,$A15,'Inst. by Framework &amp; Suppliers'!$C$2:$C$5720,$B15)</f>
        <v>0</v>
      </c>
    </row>
    <row r="16" spans="1:10" x14ac:dyDescent="0.2">
      <c r="A16" s="15" t="s">
        <v>77</v>
      </c>
      <c r="B16" s="18" t="s">
        <v>59</v>
      </c>
      <c r="C16" s="506">
        <f>SUMIFS('Inst. by Framework &amp; Suppliers'!$D$2:$D$5720,'Inst. by Framework &amp; Suppliers'!$B$2:$B$5720,$A16,'Inst. by Framework &amp; Suppliers'!$C$2:$C$5720,$B16)</f>
        <v>0</v>
      </c>
      <c r="D16" s="507">
        <f>SUMIFS('Inst. by Framework &amp; Suppliers'!$E$2:$E$5720,'Inst. by Framework &amp; Suppliers'!$B$2:$B$5720,$A16,'Inst. by Framework &amp; Suppliers'!$C$2:$C$5720,$B16)</f>
        <v>0</v>
      </c>
      <c r="E16" s="507">
        <f>SUMIFS('Inst. by Framework &amp; Suppliers'!F$2:F$5720,'Inst. by Framework &amp; Suppliers'!$B$2:$B$5720,$A16,'Inst. by Framework &amp; Suppliers'!$C$2:$C$5720,$B16)</f>
        <v>2227.75</v>
      </c>
      <c r="F16" s="883">
        <f>SUMIFS('Inst. by Framework &amp; Suppliers'!G$2:G$5720,'Inst. by Framework &amp; Suppliers'!$B$2:$B$5720,$A16,'Inst. by Framework &amp; Suppliers'!$C$2:$C$5720,$B16)</f>
        <v>260.7</v>
      </c>
      <c r="G16" s="1444">
        <f>SUMIFS('Inst. by Framework &amp; Suppliers'!H$2:H$5720,'Inst. by Framework &amp; Suppliers'!$B$2:$B$5720,$A16,'Inst. by Framework &amp; Suppliers'!$C$2:$C$5720,$B16)</f>
        <v>2067.54</v>
      </c>
      <c r="H16" s="1445">
        <f>SUMIFS('Inst. by Framework &amp; Suppliers'!I$2:I$5720,'Inst. by Framework &amp; Suppliers'!$B$2:$B$5720,$A16,'Inst. by Framework &amp; Suppliers'!$C$2:$C$5720,$B16)</f>
        <v>8742.5999999999985</v>
      </c>
      <c r="I16" s="344">
        <f>SUMIFS('Inst. by Framework &amp; Suppliers'!$J$2:$J$5720,'Inst. by Framework &amp; Suppliers'!$B$2:$B$5720,$A16,'Inst. by Framework &amp; Suppliers'!$C$2:$C$5720,B16)</f>
        <v>0</v>
      </c>
      <c r="J16" s="24">
        <f>SUMIFS('Inst. by Framework &amp; Suppliers'!$K$2:$K$5720,'Inst. by Framework &amp; Suppliers'!$B$2:$B$5720,$A16,'Inst. by Framework &amp; Suppliers'!$C$2:$C$5720,$B16)</f>
        <v>0</v>
      </c>
    </row>
    <row r="17" spans="1:10" x14ac:dyDescent="0.2">
      <c r="A17" s="15" t="s">
        <v>77</v>
      </c>
      <c r="B17" s="18" t="s">
        <v>104</v>
      </c>
      <c r="C17" s="506">
        <f>SUMIFS('Inst. by Framework &amp; Suppliers'!$D$2:$D$5720,'Inst. by Framework &amp; Suppliers'!$B$2:$B$5720,$A17,'Inst. by Framework &amp; Suppliers'!$C$2:$C$5720,$B17)</f>
        <v>0</v>
      </c>
      <c r="D17" s="507">
        <f>SUMIFS('Inst. by Framework &amp; Suppliers'!$E$2:$E$5720,'Inst. by Framework &amp; Suppliers'!$B$2:$B$5720,$A17,'Inst. by Framework &amp; Suppliers'!$C$2:$C$5720,$B17)</f>
        <v>5284</v>
      </c>
      <c r="E17" s="507">
        <f>SUMIFS('Inst. by Framework &amp; Suppliers'!F$2:F$5720,'Inst. by Framework &amp; Suppliers'!$B$2:$B$5720,$A17,'Inst. by Framework &amp; Suppliers'!$C$2:$C$5720,$B17)</f>
        <v>0</v>
      </c>
      <c r="F17" s="883">
        <f>SUMIFS('Inst. by Framework &amp; Suppliers'!G$2:G$5720,'Inst. by Framework &amp; Suppliers'!$B$2:$B$5720,$A17,'Inst. by Framework &amp; Suppliers'!$C$2:$C$5720,$B17)</f>
        <v>0</v>
      </c>
      <c r="G17" s="1444">
        <f>SUMIFS('Inst. by Framework &amp; Suppliers'!H$2:H$5720,'Inst. by Framework &amp; Suppliers'!$B$2:$B$5720,$A17,'Inst. by Framework &amp; Suppliers'!$C$2:$C$5720,$B17)</f>
        <v>0</v>
      </c>
      <c r="H17" s="1445">
        <f>SUMIFS('Inst. by Framework &amp; Suppliers'!I$2:I$5720,'Inst. by Framework &amp; Suppliers'!$B$2:$B$5720,$A17,'Inst. by Framework &amp; Suppliers'!$C$2:$C$5720,$B17)</f>
        <v>0</v>
      </c>
      <c r="I17" s="344">
        <f>SUMIFS('Inst. by Framework &amp; Suppliers'!$J$2:$J$5720,'Inst. by Framework &amp; Suppliers'!$B$2:$B$5720,$A17,'Inst. by Framework &amp; Suppliers'!$C$2:$C$5720,B17)</f>
        <v>0</v>
      </c>
      <c r="J17" s="24">
        <f>SUMIFS('Inst. by Framework &amp; Suppliers'!$K$2:$K$5720,'Inst. by Framework &amp; Suppliers'!$B$2:$B$5720,$A17,'Inst. by Framework &amp; Suppliers'!$C$2:$C$5720,$B17)</f>
        <v>0</v>
      </c>
    </row>
    <row r="18" spans="1:10" x14ac:dyDescent="0.2">
      <c r="A18" s="15" t="s">
        <v>77</v>
      </c>
      <c r="B18" s="18" t="s">
        <v>11</v>
      </c>
      <c r="C18" s="506">
        <f>SUMIFS('Inst. by Framework &amp; Suppliers'!$D$2:$D$5720,'Inst. by Framework &amp; Suppliers'!$B$2:$B$5720,$A18,'Inst. by Framework &amp; Suppliers'!$C$2:$C$5720,$B18)</f>
        <v>0</v>
      </c>
      <c r="D18" s="507">
        <f>SUMIFS('Inst. by Framework &amp; Suppliers'!$E$2:$E$5720,'Inst. by Framework &amp; Suppliers'!$B$2:$B$5720,$A18,'Inst. by Framework &amp; Suppliers'!$C$2:$C$5720,$B18)</f>
        <v>475.72</v>
      </c>
      <c r="E18" s="507">
        <f>SUMIFS('Inst. by Framework &amp; Suppliers'!F$2:F$5720,'Inst. by Framework &amp; Suppliers'!$B$2:$B$5720,$A18,'Inst. by Framework &amp; Suppliers'!$C$2:$C$5720,$B18)</f>
        <v>2805</v>
      </c>
      <c r="F18" s="883">
        <f>SUMIFS('Inst. by Framework &amp; Suppliers'!G$2:G$5720,'Inst. by Framework &amp; Suppliers'!$B$2:$B$5720,$A18,'Inst. by Framework &amp; Suppliers'!$C$2:$C$5720,$B18)</f>
        <v>0</v>
      </c>
      <c r="G18" s="1444">
        <f>SUMIFS('Inst. by Framework &amp; Suppliers'!H$2:H$5720,'Inst. by Framework &amp; Suppliers'!$B$2:$B$5720,$A18,'Inst. by Framework &amp; Suppliers'!$C$2:$C$5720,$B18)</f>
        <v>5757.23</v>
      </c>
      <c r="H18" s="1445">
        <f>SUMIFS('Inst. by Framework &amp; Suppliers'!I$2:I$5720,'Inst. by Framework &amp; Suppliers'!$B$2:$B$5720,$A18,'Inst. by Framework &amp; Suppliers'!$C$2:$C$5720,$B18)</f>
        <v>2447</v>
      </c>
      <c r="I18" s="344">
        <f>SUMIFS('Inst. by Framework &amp; Suppliers'!$J$2:$J$5720,'Inst. by Framework &amp; Suppliers'!$B$2:$B$5720,$A18,'Inst. by Framework &amp; Suppliers'!$C$2:$C$5720,B18)</f>
        <v>0</v>
      </c>
      <c r="J18" s="24">
        <f>SUMIFS('Inst. by Framework &amp; Suppliers'!$K$2:$K$5720,'Inst. by Framework &amp; Suppliers'!$B$2:$B$5720,$A18,'Inst. by Framework &amp; Suppliers'!$C$2:$C$5720,$B18)</f>
        <v>0</v>
      </c>
    </row>
    <row r="19" spans="1:10" x14ac:dyDescent="0.2">
      <c r="A19" s="15" t="s">
        <v>77</v>
      </c>
      <c r="B19" s="18" t="s">
        <v>94</v>
      </c>
      <c r="C19" s="506">
        <f>SUMIFS('Inst. by Framework &amp; Suppliers'!$D$2:$D$5720,'Inst. by Framework &amp; Suppliers'!$B$2:$B$5720,$A19,'Inst. by Framework &amp; Suppliers'!$C$2:$C$5720,$B19)</f>
        <v>0</v>
      </c>
      <c r="D19" s="507">
        <f>SUMIFS('Inst. by Framework &amp; Suppliers'!$E$2:$E$5720,'Inst. by Framework &amp; Suppliers'!$B$2:$B$5720,$A19,'Inst. by Framework &amp; Suppliers'!$C$2:$C$5720,$B19)</f>
        <v>7986.41</v>
      </c>
      <c r="E19" s="507">
        <f>SUMIFS('Inst. by Framework &amp; Suppliers'!F$2:F$5720,'Inst. by Framework &amp; Suppliers'!$B$2:$B$5720,$A19,'Inst. by Framework &amp; Suppliers'!$C$2:$C$5720,$B19)</f>
        <v>56165.56</v>
      </c>
      <c r="F19" s="883">
        <f>SUMIFS('Inst. by Framework &amp; Suppliers'!G$2:G$5720,'Inst. by Framework &amp; Suppliers'!$B$2:$B$5720,$A19,'Inst. by Framework &amp; Suppliers'!$C$2:$C$5720,$B19)</f>
        <v>86058.000000000015</v>
      </c>
      <c r="G19" s="1444">
        <f>SUMIFS('Inst. by Framework &amp; Suppliers'!H$2:H$5720,'Inst. by Framework &amp; Suppliers'!$B$2:$B$5720,$A19,'Inst. by Framework &amp; Suppliers'!$C$2:$C$5720,$B19)</f>
        <v>31980.379999999997</v>
      </c>
      <c r="H19" s="1445">
        <f>SUMIFS('Inst. by Framework &amp; Suppliers'!I$2:I$5720,'Inst. by Framework &amp; Suppliers'!$B$2:$B$5720,$A19,'Inst. by Framework &amp; Suppliers'!$C$2:$C$5720,$B19)</f>
        <v>17088.64</v>
      </c>
      <c r="I19" s="344">
        <f>SUMIFS('Inst. by Framework &amp; Suppliers'!$J$2:$J$5720,'Inst. by Framework &amp; Suppliers'!$B$2:$B$5720,$A19,'Inst. by Framework &amp; Suppliers'!$C$2:$C$5720,B19)</f>
        <v>0</v>
      </c>
      <c r="J19" s="24">
        <f>SUMIFS('Inst. by Framework &amp; Suppliers'!$K$2:$K$5720,'Inst. by Framework &amp; Suppliers'!$B$2:$B$5720,$A19,'Inst. by Framework &amp; Suppliers'!$C$2:$C$5720,$B19)</f>
        <v>0</v>
      </c>
    </row>
    <row r="20" spans="1:10" x14ac:dyDescent="0.2">
      <c r="A20" s="15" t="s">
        <v>77</v>
      </c>
      <c r="B20" s="18" t="s">
        <v>209</v>
      </c>
      <c r="C20" s="506">
        <f>SUMIFS('Inst. by Framework &amp; Suppliers'!$D$2:$D$5720,'Inst. by Framework &amp; Suppliers'!$B$2:$B$5720,$A20,'Inst. by Framework &amp; Suppliers'!$C$2:$C$5720,$B20)</f>
        <v>0</v>
      </c>
      <c r="D20" s="507">
        <f>SUMIFS('Inst. by Framework &amp; Suppliers'!$E$2:$E$5720,'Inst. by Framework &amp; Suppliers'!$B$2:$B$5720,$A20,'Inst. by Framework &amp; Suppliers'!$C$2:$C$5720,$B20)</f>
        <v>0</v>
      </c>
      <c r="E20" s="507">
        <f>SUMIFS('Inst. by Framework &amp; Suppliers'!F$2:F$5720,'Inst. by Framework &amp; Suppliers'!$B$2:$B$5720,$A20,'Inst. by Framework &amp; Suppliers'!$C$2:$C$5720,$B20)</f>
        <v>2064</v>
      </c>
      <c r="F20" s="883">
        <f>SUMIFS('Inst. by Framework &amp; Suppliers'!G$2:G$5720,'Inst. by Framework &amp; Suppliers'!$B$2:$B$5720,$A20,'Inst. by Framework &amp; Suppliers'!$C$2:$C$5720,$B20)</f>
        <v>0</v>
      </c>
      <c r="G20" s="1444">
        <f>SUMIFS('Inst. by Framework &amp; Suppliers'!H$2:H$5720,'Inst. by Framework &amp; Suppliers'!$B$2:$B$5720,$A20,'Inst. by Framework &amp; Suppliers'!$C$2:$C$5720,$B20)</f>
        <v>2395</v>
      </c>
      <c r="H20" s="1445">
        <f>SUMIFS('Inst. by Framework &amp; Suppliers'!I$2:I$5720,'Inst. by Framework &amp; Suppliers'!$B$2:$B$5720,$A20,'Inst. by Framework &amp; Suppliers'!$C$2:$C$5720,$B20)</f>
        <v>0</v>
      </c>
      <c r="I20" s="344">
        <f>SUMIFS('Inst. by Framework &amp; Suppliers'!$J$2:$J$5720,'Inst. by Framework &amp; Suppliers'!$B$2:$B$5720,$A20,'Inst. by Framework &amp; Suppliers'!$C$2:$C$5720,B20)</f>
        <v>0</v>
      </c>
      <c r="J20" s="24">
        <f>SUMIFS('Inst. by Framework &amp; Suppliers'!$K$2:$K$5720,'Inst. by Framework &amp; Suppliers'!$B$2:$B$5720,$A20,'Inst. by Framework &amp; Suppliers'!$C$2:$C$5720,$B20)</f>
        <v>0</v>
      </c>
    </row>
    <row r="21" spans="1:10" x14ac:dyDescent="0.2">
      <c r="A21" s="15" t="s">
        <v>77</v>
      </c>
      <c r="B21" s="18" t="s">
        <v>208</v>
      </c>
      <c r="C21" s="506">
        <f>SUMIFS('Inst. by Framework &amp; Suppliers'!$D$2:$D$5720,'Inst. by Framework &amp; Suppliers'!$B$2:$B$5720,$A21,'Inst. by Framework &amp; Suppliers'!$C$2:$C$5720,$B21)</f>
        <v>0</v>
      </c>
      <c r="D21" s="507">
        <f>SUMIFS('Inst. by Framework &amp; Suppliers'!$E$2:$E$5720,'Inst. by Framework &amp; Suppliers'!$B$2:$B$5720,$A21,'Inst. by Framework &amp; Suppliers'!$C$2:$C$5720,$B21)</f>
        <v>16148.240000000002</v>
      </c>
      <c r="E21" s="507">
        <f>SUMIFS('Inst. by Framework &amp; Suppliers'!F$2:F$5720,'Inst. by Framework &amp; Suppliers'!$B$2:$B$5720,$A21,'Inst. by Framework &amp; Suppliers'!$C$2:$C$5720,$B21)</f>
        <v>1607.3</v>
      </c>
      <c r="F21" s="883">
        <f>SUMIFS('Inst. by Framework &amp; Suppliers'!G$2:G$5720,'Inst. by Framework &amp; Suppliers'!$B$2:$B$5720,$A21,'Inst. by Framework &amp; Suppliers'!$C$2:$C$5720,$B21)</f>
        <v>723.30000000000007</v>
      </c>
      <c r="G21" s="1444">
        <f>SUMIFS('Inst. by Framework &amp; Suppliers'!H$2:H$5720,'Inst. by Framework &amp; Suppliers'!$B$2:$B$5720,$A21,'Inst. by Framework &amp; Suppliers'!$C$2:$C$5720,$B21)</f>
        <v>441.04</v>
      </c>
      <c r="H21" s="1445">
        <f>SUMIFS('Inst. by Framework &amp; Suppliers'!I$2:I$5720,'Inst. by Framework &amp; Suppliers'!$B$2:$B$5720,$A21,'Inst. by Framework &amp; Suppliers'!$C$2:$C$5720,$B21)</f>
        <v>0</v>
      </c>
      <c r="I21" s="344">
        <f>SUMIFS('Inst. by Framework &amp; Suppliers'!$J$2:$J$5720,'Inst. by Framework &amp; Suppliers'!$B$2:$B$5720,$A21,'Inst. by Framework &amp; Suppliers'!$C$2:$C$5720,B21)</f>
        <v>0</v>
      </c>
      <c r="J21" s="24">
        <f>SUMIFS('Inst. by Framework &amp; Suppliers'!$K$2:$K$5720,'Inst. by Framework &amp; Suppliers'!$B$2:$B$5720,$A21,'Inst. by Framework &amp; Suppliers'!$C$2:$C$5720,$B21)</f>
        <v>0</v>
      </c>
    </row>
    <row r="22" spans="1:10" x14ac:dyDescent="0.2">
      <c r="A22" s="15" t="s">
        <v>77</v>
      </c>
      <c r="B22" s="18" t="s">
        <v>80</v>
      </c>
      <c r="C22" s="506">
        <f>SUMIFS('Inst. by Framework &amp; Suppliers'!$D$2:$D$5720,'Inst. by Framework &amp; Suppliers'!$B$2:$B$5720,$A22,'Inst. by Framework &amp; Suppliers'!$C$2:$C$5720,$B22)</f>
        <v>0</v>
      </c>
      <c r="D22" s="507">
        <f>SUMIFS('Inst. by Framework &amp; Suppliers'!$E$2:$E$5720,'Inst. by Framework &amp; Suppliers'!$B$2:$B$5720,$A22,'Inst. by Framework &amp; Suppliers'!$C$2:$C$5720,$B22)</f>
        <v>8429</v>
      </c>
      <c r="E22" s="507">
        <f>SUMIFS('Inst. by Framework &amp; Suppliers'!F$2:F$5720,'Inst. by Framework &amp; Suppliers'!$B$2:$B$5720,$A22,'Inst. by Framework &amp; Suppliers'!$C$2:$C$5720,$B22)</f>
        <v>6171</v>
      </c>
      <c r="F22" s="883">
        <f>SUMIFS('Inst. by Framework &amp; Suppliers'!G$2:G$5720,'Inst. by Framework &amp; Suppliers'!$B$2:$B$5720,$A22,'Inst. by Framework &amp; Suppliers'!$C$2:$C$5720,$B22)</f>
        <v>0</v>
      </c>
      <c r="G22" s="1444">
        <f>SUMIFS('Inst. by Framework &amp; Suppliers'!H$2:H$5720,'Inst. by Framework &amp; Suppliers'!$B$2:$B$5720,$A22,'Inst. by Framework &amp; Suppliers'!$C$2:$C$5720,$B22)</f>
        <v>0</v>
      </c>
      <c r="H22" s="1445">
        <f>SUMIFS('Inst. by Framework &amp; Suppliers'!I$2:I$5720,'Inst. by Framework &amp; Suppliers'!$B$2:$B$5720,$A22,'Inst. by Framework &amp; Suppliers'!$C$2:$C$5720,$B22)</f>
        <v>0</v>
      </c>
      <c r="I22" s="344">
        <f>SUMIFS('Inst. by Framework &amp; Suppliers'!$J$2:$J$5720,'Inst. by Framework &amp; Suppliers'!$B$2:$B$5720,$A22,'Inst. by Framework &amp; Suppliers'!$C$2:$C$5720,B22)</f>
        <v>0</v>
      </c>
      <c r="J22" s="24">
        <f>SUMIFS('Inst. by Framework &amp; Suppliers'!$K$2:$K$5720,'Inst. by Framework &amp; Suppliers'!$B$2:$B$5720,$A22,'Inst. by Framework &amp; Suppliers'!$C$2:$C$5720,$B22)</f>
        <v>0</v>
      </c>
    </row>
    <row r="23" spans="1:10" x14ac:dyDescent="0.2">
      <c r="A23" s="15" t="s">
        <v>77</v>
      </c>
      <c r="B23" s="18" t="s">
        <v>21</v>
      </c>
      <c r="C23" s="506">
        <f>SUMIFS('Inst. by Framework &amp; Suppliers'!$D$2:$D$5720,'Inst. by Framework &amp; Suppliers'!$B$2:$B$5720,$A23,'Inst. by Framework &amp; Suppliers'!$C$2:$C$5720,$B23)</f>
        <v>0</v>
      </c>
      <c r="D23" s="507">
        <f>SUMIFS('Inst. by Framework &amp; Suppliers'!$E$2:$E$5720,'Inst. by Framework &amp; Suppliers'!$B$2:$B$5720,$A23,'Inst. by Framework &amp; Suppliers'!$C$2:$C$5720,$B23)</f>
        <v>402319.82000000007</v>
      </c>
      <c r="E23" s="507">
        <f>SUMIFS('Inst. by Framework &amp; Suppliers'!F$2:F$5720,'Inst. by Framework &amp; Suppliers'!$B$2:$B$5720,$A23,'Inst. by Framework &amp; Suppliers'!$C$2:$C$5720,$B23)</f>
        <v>331364.81</v>
      </c>
      <c r="F23" s="883">
        <f>SUMIFS('Inst. by Framework &amp; Suppliers'!G$2:G$5720,'Inst. by Framework &amp; Suppliers'!$B$2:$B$5720,$A23,'Inst. by Framework &amp; Suppliers'!$C$2:$C$5720,$B23)</f>
        <v>440863.63000000012</v>
      </c>
      <c r="G23" s="1444">
        <f>SUMIFS('Inst. by Framework &amp; Suppliers'!H$2:H$5720,'Inst. by Framework &amp; Suppliers'!$B$2:$B$5720,$A23,'Inst. by Framework &amp; Suppliers'!$C$2:$C$5720,$B23)</f>
        <v>430124.5199999999</v>
      </c>
      <c r="H23" s="1445">
        <f>SUMIFS('Inst. by Framework &amp; Suppliers'!I$2:I$5720,'Inst. by Framework &amp; Suppliers'!$B$2:$B$5720,$A23,'Inst. by Framework &amp; Suppliers'!$C$2:$C$5720,$B23)</f>
        <v>195183.36999999994</v>
      </c>
      <c r="I23" s="344">
        <f>SUMIFS('Inst. by Framework &amp; Suppliers'!$J$2:$J$5720,'Inst. by Framework &amp; Suppliers'!$B$2:$B$5720,$A23,'Inst. by Framework &amp; Suppliers'!$C$2:$C$5720,B23)</f>
        <v>0</v>
      </c>
      <c r="J23" s="24">
        <f>SUMIFS('Inst. by Framework &amp; Suppliers'!$K$2:$K$5720,'Inst. by Framework &amp; Suppliers'!$B$2:$B$5720,$A23,'Inst. by Framework &amp; Suppliers'!$C$2:$C$5720,$B23)</f>
        <v>0</v>
      </c>
    </row>
    <row r="24" spans="1:10" x14ac:dyDescent="0.2">
      <c r="A24" s="15" t="s">
        <v>286</v>
      </c>
      <c r="B24" s="18" t="s">
        <v>59</v>
      </c>
      <c r="C24" s="506">
        <f>SUMIFS('Inst. by Framework &amp; Suppliers'!$D$2:$D$5720,'Inst. by Framework &amp; Suppliers'!$B$2:$B$5720,$A24,'Inst. by Framework &amp; Suppliers'!$C$2:$C$5720,$B24)</f>
        <v>0</v>
      </c>
      <c r="D24" s="507">
        <f>SUMIFS('Inst. by Framework &amp; Suppliers'!$E$2:$E$5720,'Inst. by Framework &amp; Suppliers'!$B$2:$B$5720,$A24,'Inst. by Framework &amp; Suppliers'!$C$2:$C$5720,$B24)</f>
        <v>0</v>
      </c>
      <c r="E24" s="507">
        <f>SUMIFS('Inst. by Framework &amp; Suppliers'!F$2:F$5720,'Inst. by Framework &amp; Suppliers'!$B$2:$B$5720,$A24,'Inst. by Framework &amp; Suppliers'!$C$2:$C$5720,$B24)</f>
        <v>0</v>
      </c>
      <c r="F24" s="883">
        <f>SUMIFS('Inst. by Framework &amp; Suppliers'!G$2:G$5720,'Inst. by Framework &amp; Suppliers'!$B$2:$B$5720,$A24,'Inst. by Framework &amp; Suppliers'!$C$2:$C$5720,$B24)</f>
        <v>0</v>
      </c>
      <c r="G24" s="1444">
        <f>SUMIFS('Inst. by Framework &amp; Suppliers'!H$2:H$5720,'Inst. by Framework &amp; Suppliers'!$B$2:$B$5720,$A24,'Inst. by Framework &amp; Suppliers'!$C$2:$C$5720,$B24)</f>
        <v>0</v>
      </c>
      <c r="H24" s="1445">
        <f>SUMIFS('Inst. by Framework &amp; Suppliers'!I$2:I$5720,'Inst. by Framework &amp; Suppliers'!$B$2:$B$5720,$A24,'Inst. by Framework &amp; Suppliers'!$C$2:$C$5720,$B24)</f>
        <v>548.45000000000005</v>
      </c>
      <c r="I24" s="344">
        <f>SUMIFS('Inst. by Framework &amp; Suppliers'!$J$2:$J$5720,'Inst. by Framework &amp; Suppliers'!$B$2:$B$5720,$A24,'Inst. by Framework &amp; Suppliers'!$C$2:$C$5720,B24)</f>
        <v>0</v>
      </c>
      <c r="J24" s="24">
        <f>SUMIFS('Inst. by Framework &amp; Suppliers'!$K$2:$K$5720,'Inst. by Framework &amp; Suppliers'!$B$2:$B$5720,$A24,'Inst. by Framework &amp; Suppliers'!$C$2:$C$5720,$B24)</f>
        <v>296.38</v>
      </c>
    </row>
    <row r="25" spans="1:10" x14ac:dyDescent="0.2">
      <c r="A25" s="15" t="s">
        <v>286</v>
      </c>
      <c r="B25" s="18" t="s">
        <v>243</v>
      </c>
      <c r="C25" s="506">
        <f>SUMIFS('Inst. by Framework &amp; Suppliers'!$D$2:$D$5720,'Inst. by Framework &amp; Suppliers'!$B$2:$B$5720,$A25,'Inst. by Framework &amp; Suppliers'!$C$2:$C$5720,$B25)</f>
        <v>0</v>
      </c>
      <c r="D25" s="507">
        <f>SUMIFS('Inst. by Framework &amp; Suppliers'!$E$2:$E$5720,'Inst. by Framework &amp; Suppliers'!$B$2:$B$5720,$A25,'Inst. by Framework &amp; Suppliers'!$C$2:$C$5720,$B25)</f>
        <v>0</v>
      </c>
      <c r="E25" s="507">
        <f>SUMIFS('Inst. by Framework &amp; Suppliers'!F$2:F$5720,'Inst. by Framework &amp; Suppliers'!$B$2:$B$5720,$A25,'Inst. by Framework &amp; Suppliers'!$C$2:$C$5720,$B25)</f>
        <v>0</v>
      </c>
      <c r="F25" s="883">
        <f>SUMIFS('Inst. by Framework &amp; Suppliers'!G$2:G$5720,'Inst. by Framework &amp; Suppliers'!$B$2:$B$5720,$A25,'Inst. by Framework &amp; Suppliers'!$C$2:$C$5720,$B25)</f>
        <v>0</v>
      </c>
      <c r="G25" s="1444">
        <f>SUMIFS('Inst. by Framework &amp; Suppliers'!H$2:H$5720,'Inst. by Framework &amp; Suppliers'!$B$2:$B$5720,$A25,'Inst. by Framework &amp; Suppliers'!$C$2:$C$5720,$B25)</f>
        <v>0</v>
      </c>
      <c r="H25" s="1445">
        <f>SUMIFS('Inst. by Framework &amp; Suppliers'!I$2:I$5720,'Inst. by Framework &amp; Suppliers'!$B$2:$B$5720,$A25,'Inst. by Framework &amp; Suppliers'!$C$2:$C$5720,$B25)</f>
        <v>9215.82</v>
      </c>
      <c r="I25" s="344">
        <f>SUMIFS('Inst. by Framework &amp; Suppliers'!$J$2:$J$5720,'Inst. by Framework &amp; Suppliers'!$B$2:$B$5720,$A25,'Inst. by Framework &amp; Suppliers'!$C$2:$C$5720,B25)</f>
        <v>0</v>
      </c>
      <c r="J25" s="24">
        <f>SUMIFS('Inst. by Framework &amp; Suppliers'!$K$2:$K$5720,'Inst. by Framework &amp; Suppliers'!$B$2:$B$5720,$A25,'Inst. by Framework &amp; Suppliers'!$C$2:$C$5720,$B25)</f>
        <v>4406.71</v>
      </c>
    </row>
    <row r="26" spans="1:10" x14ac:dyDescent="0.2">
      <c r="A26" s="15" t="s">
        <v>286</v>
      </c>
      <c r="B26" s="18" t="s">
        <v>11</v>
      </c>
      <c r="C26" s="506">
        <f>SUMIFS('Inst. by Framework &amp; Suppliers'!$D$2:$D$5720,'Inst. by Framework &amp; Suppliers'!$B$2:$B$5720,$A26,'Inst. by Framework &amp; Suppliers'!$C$2:$C$5720,$B26)</f>
        <v>0</v>
      </c>
      <c r="D26" s="507">
        <f>SUMIFS('Inst. by Framework &amp; Suppliers'!$E$2:$E$5720,'Inst. by Framework &amp; Suppliers'!$B$2:$B$5720,$A26,'Inst. by Framework &amp; Suppliers'!$C$2:$C$5720,$B26)</f>
        <v>0</v>
      </c>
      <c r="E26" s="507">
        <f>SUMIFS('Inst. by Framework &amp; Suppliers'!F$2:F$5720,'Inst. by Framework &amp; Suppliers'!$B$2:$B$5720,$A26,'Inst. by Framework &amp; Suppliers'!$C$2:$C$5720,$B26)</f>
        <v>0</v>
      </c>
      <c r="F26" s="883">
        <f>SUMIFS('Inst. by Framework &amp; Suppliers'!G$2:G$5720,'Inst. by Framework &amp; Suppliers'!$B$2:$B$5720,$A26,'Inst. by Framework &amp; Suppliers'!$C$2:$C$5720,$B26)</f>
        <v>0</v>
      </c>
      <c r="G26" s="1444">
        <f>SUMIFS('Inst. by Framework &amp; Suppliers'!H$2:H$5720,'Inst. by Framework &amp; Suppliers'!$B$2:$B$5720,$A26,'Inst. by Framework &amp; Suppliers'!$C$2:$C$5720,$B26)</f>
        <v>0</v>
      </c>
      <c r="H26" s="1445">
        <f>SUMIFS('Inst. by Framework &amp; Suppliers'!I$2:I$5720,'Inst. by Framework &amp; Suppliers'!$B$2:$B$5720,$A26,'Inst. by Framework &amp; Suppliers'!$C$2:$C$5720,$B26)</f>
        <v>5027.68</v>
      </c>
      <c r="I26" s="344">
        <f>SUMIFS('Inst. by Framework &amp; Suppliers'!$J$2:$J$5720,'Inst. by Framework &amp; Suppliers'!$B$2:$B$5720,$A26,'Inst. by Framework &amp; Suppliers'!$C$2:$C$5720,B26)</f>
        <v>0</v>
      </c>
      <c r="J26" s="24">
        <f>SUMIFS('Inst. by Framework &amp; Suppliers'!$K$2:$K$5720,'Inst. by Framework &amp; Suppliers'!$B$2:$B$5720,$A26,'Inst. by Framework &amp; Suppliers'!$C$2:$C$5720,$B26)</f>
        <v>728.4</v>
      </c>
    </row>
    <row r="27" spans="1:10" x14ac:dyDescent="0.2">
      <c r="A27" s="15" t="s">
        <v>286</v>
      </c>
      <c r="B27" s="18" t="s">
        <v>94</v>
      </c>
      <c r="C27" s="506">
        <f>SUMIFS('Inst. by Framework &amp; Suppliers'!$D$2:$D$5720,'Inst. by Framework &amp; Suppliers'!$B$2:$B$5720,$A27,'Inst. by Framework &amp; Suppliers'!$C$2:$C$5720,$B27)</f>
        <v>0</v>
      </c>
      <c r="D27" s="507">
        <f>SUMIFS('Inst. by Framework &amp; Suppliers'!$E$2:$E$5720,'Inst. by Framework &amp; Suppliers'!$B$2:$B$5720,$A27,'Inst. by Framework &amp; Suppliers'!$C$2:$C$5720,$B27)</f>
        <v>0</v>
      </c>
      <c r="E27" s="507">
        <f>SUMIFS('Inst. by Framework &amp; Suppliers'!F$2:F$5720,'Inst. by Framework &amp; Suppliers'!$B$2:$B$5720,$A27,'Inst. by Framework &amp; Suppliers'!$C$2:$C$5720,$B27)</f>
        <v>0</v>
      </c>
      <c r="F27" s="883">
        <f>SUMIFS('Inst. by Framework &amp; Suppliers'!G$2:G$5720,'Inst. by Framework &amp; Suppliers'!$B$2:$B$5720,$A27,'Inst. by Framework &amp; Suppliers'!$C$2:$C$5720,$B27)</f>
        <v>0</v>
      </c>
      <c r="G27" s="1444">
        <f>SUMIFS('Inst. by Framework &amp; Suppliers'!H$2:H$5720,'Inst. by Framework &amp; Suppliers'!$B$2:$B$5720,$A27,'Inst. by Framework &amp; Suppliers'!$C$2:$C$5720,$B27)</f>
        <v>0</v>
      </c>
      <c r="H27" s="1445">
        <f>SUMIFS('Inst. by Framework &amp; Suppliers'!I$2:I$5720,'Inst. by Framework &amp; Suppliers'!$B$2:$B$5720,$A27,'Inst. by Framework &amp; Suppliers'!$C$2:$C$5720,$B27)</f>
        <v>7042.8499999999995</v>
      </c>
      <c r="I27" s="344">
        <f>SUMIFS('Inst. by Framework &amp; Suppliers'!$J$2:$J$5720,'Inst. by Framework &amp; Suppliers'!$B$2:$B$5720,$A27,'Inst. by Framework &amp; Suppliers'!$C$2:$C$5720,B27)</f>
        <v>71019.25</v>
      </c>
      <c r="J27" s="24">
        <f>SUMIFS('Inst. by Framework &amp; Suppliers'!$K$2:$K$5720,'Inst. by Framework &amp; Suppliers'!$B$2:$B$5720,$A27,'Inst. by Framework &amp; Suppliers'!$C$2:$C$5720,$B27)</f>
        <v>70854.739999999991</v>
      </c>
    </row>
    <row r="28" spans="1:10" x14ac:dyDescent="0.2">
      <c r="A28" s="15" t="s">
        <v>286</v>
      </c>
      <c r="B28" s="18" t="s">
        <v>294</v>
      </c>
      <c r="C28" s="506">
        <f>SUMIFS('Inst. by Framework &amp; Suppliers'!$D$2:$D$5720,'Inst. by Framework &amp; Suppliers'!$B$2:$B$5720,$A28,'Inst. by Framework &amp; Suppliers'!$C$2:$C$5720,$B28)</f>
        <v>0</v>
      </c>
      <c r="D28" s="507">
        <f>SUMIFS('Inst. by Framework &amp; Suppliers'!$E$2:$E$5720,'Inst. by Framework &amp; Suppliers'!$B$2:$B$5720,$A28,'Inst. by Framework &amp; Suppliers'!$C$2:$C$5720,$B28)</f>
        <v>0</v>
      </c>
      <c r="E28" s="507">
        <f>SUMIFS('Inst. by Framework &amp; Suppliers'!F$2:F$5720,'Inst. by Framework &amp; Suppliers'!$B$2:$B$5720,$A28,'Inst. by Framework &amp; Suppliers'!$C$2:$C$5720,$B28)</f>
        <v>0</v>
      </c>
      <c r="F28" s="883">
        <f>SUMIFS('Inst. by Framework &amp; Suppliers'!G$2:G$5720,'Inst. by Framework &amp; Suppliers'!$B$2:$B$5720,$A28,'Inst. by Framework &amp; Suppliers'!$C$2:$C$5720,$B28)</f>
        <v>0</v>
      </c>
      <c r="G28" s="1444">
        <f>SUMIFS('Inst. by Framework &amp; Suppliers'!H$2:H$5720,'Inst. by Framework &amp; Suppliers'!$B$2:$B$5720,$A28,'Inst. by Framework &amp; Suppliers'!$C$2:$C$5720,$B28)</f>
        <v>0</v>
      </c>
      <c r="H28" s="1445">
        <f>SUMIFS('Inst. by Framework &amp; Suppliers'!I$2:I$5720,'Inst. by Framework &amp; Suppliers'!$B$2:$B$5720,$A28,'Inst. by Framework &amp; Suppliers'!$C$2:$C$5720,$B28)</f>
        <v>34559.229999999996</v>
      </c>
      <c r="I28" s="344">
        <f>SUMIFS('Inst. by Framework &amp; Suppliers'!$J$2:$J$5720,'Inst. by Framework &amp; Suppliers'!$B$2:$B$5720,$A28,'Inst. by Framework &amp; Suppliers'!$C$2:$C$5720,B28)</f>
        <v>24425.600000000002</v>
      </c>
      <c r="J28" s="24">
        <f>SUMIFS('Inst. by Framework &amp; Suppliers'!$K$2:$K$5720,'Inst. by Framework &amp; Suppliers'!$B$2:$B$5720,$A28,'Inst. by Framework &amp; Suppliers'!$C$2:$C$5720,$B28)</f>
        <v>45048.080000000009</v>
      </c>
    </row>
    <row r="29" spans="1:10" x14ac:dyDescent="0.2">
      <c r="A29" s="15" t="s">
        <v>286</v>
      </c>
      <c r="B29" s="18" t="s">
        <v>208</v>
      </c>
      <c r="C29" s="506">
        <f>SUMIFS('Inst. by Framework &amp; Suppliers'!$D$2:$D$5720,'Inst. by Framework &amp; Suppliers'!$B$2:$B$5720,$A29,'Inst. by Framework &amp; Suppliers'!$C$2:$C$5720,$B29)</f>
        <v>0</v>
      </c>
      <c r="D29" s="507">
        <f>SUMIFS('Inst. by Framework &amp; Suppliers'!$E$2:$E$5720,'Inst. by Framework &amp; Suppliers'!$B$2:$B$5720,$A29,'Inst. by Framework &amp; Suppliers'!$C$2:$C$5720,$B29)</f>
        <v>0</v>
      </c>
      <c r="E29" s="507">
        <f>SUMIFS('Inst. by Framework &amp; Suppliers'!F$2:F$5720,'Inst. by Framework &amp; Suppliers'!$B$2:$B$5720,$A29,'Inst. by Framework &amp; Suppliers'!$C$2:$C$5720,$B29)</f>
        <v>0</v>
      </c>
      <c r="F29" s="883">
        <f>SUMIFS('Inst. by Framework &amp; Suppliers'!G$2:G$5720,'Inst. by Framework &amp; Suppliers'!$B$2:$B$5720,$A29,'Inst. by Framework &amp; Suppliers'!$C$2:$C$5720,$B29)</f>
        <v>0</v>
      </c>
      <c r="G29" s="1444">
        <f>SUMIFS('Inst. by Framework &amp; Suppliers'!H$2:H$5720,'Inst. by Framework &amp; Suppliers'!$B$2:$B$5720,$A29,'Inst. by Framework &amp; Suppliers'!$C$2:$C$5720,$B29)</f>
        <v>0</v>
      </c>
      <c r="H29" s="1445">
        <f>SUMIFS('Inst. by Framework &amp; Suppliers'!I$2:I$5720,'Inst. by Framework &amp; Suppliers'!$B$2:$B$5720,$A29,'Inst. by Framework &amp; Suppliers'!$C$2:$C$5720,$B29)</f>
        <v>0</v>
      </c>
      <c r="I29" s="344">
        <f>SUMIFS('Inst. by Framework &amp; Suppliers'!$J$2:$J$5720,'Inst. by Framework &amp; Suppliers'!$B$2:$B$5720,$A29,'Inst. by Framework &amp; Suppliers'!$C$2:$C$5720,B29)</f>
        <v>60.46</v>
      </c>
      <c r="J29" s="24">
        <f>SUMIFS('Inst. by Framework &amp; Suppliers'!$K$2:$K$5720,'Inst. by Framework &amp; Suppliers'!$B$2:$B$5720,$A29,'Inst. by Framework &amp; Suppliers'!$C$2:$C$5720,$B29)</f>
        <v>60.46</v>
      </c>
    </row>
    <row r="30" spans="1:10" x14ac:dyDescent="0.2">
      <c r="A30" s="15" t="s">
        <v>286</v>
      </c>
      <c r="B30" s="18" t="s">
        <v>295</v>
      </c>
      <c r="C30" s="506">
        <f>SUMIFS('Inst. by Framework &amp; Suppliers'!$D$2:$D$5720,'Inst. by Framework &amp; Suppliers'!$B$2:$B$5720,$A30,'Inst. by Framework &amp; Suppliers'!$C$2:$C$5720,$B30)</f>
        <v>0</v>
      </c>
      <c r="D30" s="507">
        <f>SUMIFS('Inst. by Framework &amp; Suppliers'!$E$2:$E$5720,'Inst. by Framework &amp; Suppliers'!$B$2:$B$5720,$A30,'Inst. by Framework &amp; Suppliers'!$C$2:$C$5720,$B30)</f>
        <v>0</v>
      </c>
      <c r="E30" s="507">
        <f>SUMIFS('Inst. by Framework &amp; Suppliers'!F$2:F$5720,'Inst. by Framework &amp; Suppliers'!$B$2:$B$5720,$A30,'Inst. by Framework &amp; Suppliers'!$C$2:$C$5720,$B30)</f>
        <v>0</v>
      </c>
      <c r="F30" s="883">
        <f>SUMIFS('Inst. by Framework &amp; Suppliers'!G$2:G$5720,'Inst. by Framework &amp; Suppliers'!$B$2:$B$5720,$A30,'Inst. by Framework &amp; Suppliers'!$C$2:$C$5720,$B30)</f>
        <v>0</v>
      </c>
      <c r="G30" s="1444">
        <f>SUMIFS('Inst. by Framework &amp; Suppliers'!H$2:H$5720,'Inst. by Framework &amp; Suppliers'!$B$2:$B$5720,$A30,'Inst. by Framework &amp; Suppliers'!$C$2:$C$5720,$B30)</f>
        <v>0</v>
      </c>
      <c r="H30" s="1445">
        <f>SUMIFS('Inst. by Framework &amp; Suppliers'!I$2:I$5720,'Inst. by Framework &amp; Suppliers'!$B$2:$B$5720,$A30,'Inst. by Framework &amp; Suppliers'!$C$2:$C$5720,$B30)</f>
        <v>42.9</v>
      </c>
      <c r="I30" s="344">
        <f>SUMIFS('Inst. by Framework &amp; Suppliers'!$J$2:$J$5720,'Inst. by Framework &amp; Suppliers'!$B$2:$B$5720,$A30,'Inst. by Framework &amp; Suppliers'!$C$2:$C$5720,B30)</f>
        <v>0</v>
      </c>
      <c r="J30" s="24">
        <f>SUMIFS('Inst. by Framework &amp; Suppliers'!$K$2:$K$5720,'Inst. by Framework &amp; Suppliers'!$B$2:$B$5720,$A30,'Inst. by Framework &amp; Suppliers'!$C$2:$C$5720,$B30)</f>
        <v>0</v>
      </c>
    </row>
    <row r="31" spans="1:10" x14ac:dyDescent="0.2">
      <c r="A31" s="15" t="s">
        <v>286</v>
      </c>
      <c r="B31" s="18" t="s">
        <v>21</v>
      </c>
      <c r="C31" s="506">
        <f>SUMIFS('Inst. by Framework &amp; Suppliers'!$D$2:$D$5720,'Inst. by Framework &amp; Suppliers'!$B$2:$B$5720,$A31,'Inst. by Framework &amp; Suppliers'!$C$2:$C$5720,$B31)</f>
        <v>0</v>
      </c>
      <c r="D31" s="507">
        <f>SUMIFS('Inst. by Framework &amp; Suppliers'!$E$2:$E$5720,'Inst. by Framework &amp; Suppliers'!$B$2:$B$5720,$A31,'Inst. by Framework &amp; Suppliers'!$C$2:$C$5720,$B31)</f>
        <v>0</v>
      </c>
      <c r="E31" s="507">
        <f>SUMIFS('Inst. by Framework &amp; Suppliers'!F$2:F$5720,'Inst. by Framework &amp; Suppliers'!$B$2:$B$5720,$A31,'Inst. by Framework &amp; Suppliers'!$C$2:$C$5720,$B31)</f>
        <v>0</v>
      </c>
      <c r="F31" s="883">
        <f>SUMIFS('Inst. by Framework &amp; Suppliers'!G$2:G$5720,'Inst. by Framework &amp; Suppliers'!$B$2:$B$5720,$A31,'Inst. by Framework &amp; Suppliers'!$C$2:$C$5720,$B31)</f>
        <v>0</v>
      </c>
      <c r="G31" s="1444">
        <f>SUMIFS('Inst. by Framework &amp; Suppliers'!H$2:H$5720,'Inst. by Framework &amp; Suppliers'!$B$2:$B$5720,$A31,'Inst. by Framework &amp; Suppliers'!$C$2:$C$5720,$B31)</f>
        <v>0</v>
      </c>
      <c r="H31" s="1445">
        <f>SUMIFS('Inst. by Framework &amp; Suppliers'!I$2:I$5720,'Inst. by Framework &amp; Suppliers'!$B$2:$B$5720,$A31,'Inst. by Framework &amp; Suppliers'!$C$2:$C$5720,$B31)</f>
        <v>114915.43</v>
      </c>
      <c r="I31" s="344">
        <f>SUMIFS('Inst. by Framework &amp; Suppliers'!$J$2:$J$5720,'Inst. by Framework &amp; Suppliers'!$B$2:$B$5720,$A31,'Inst. by Framework &amp; Suppliers'!$C$2:$C$5720,B31)</f>
        <v>0</v>
      </c>
      <c r="J31" s="24">
        <f>SUMIFS('Inst. by Framework &amp; Suppliers'!$K$2:$K$5720,'Inst. by Framework &amp; Suppliers'!$B$2:$B$5720,$A31,'Inst. by Framework &amp; Suppliers'!$C$2:$C$5720,$B31)</f>
        <v>61731.93</v>
      </c>
    </row>
    <row r="32" spans="1:10" x14ac:dyDescent="0.2">
      <c r="A32" s="15" t="s">
        <v>286</v>
      </c>
      <c r="B32" s="18" t="s">
        <v>289</v>
      </c>
      <c r="C32" s="506">
        <f>SUMIFS('Inst. by Framework &amp; Suppliers'!$D$2:$D$5720,'Inst. by Framework &amp; Suppliers'!$B$2:$B$5720,$A32,'Inst. by Framework &amp; Suppliers'!$C$2:$C$5720,$B32)</f>
        <v>0</v>
      </c>
      <c r="D32" s="507">
        <f>SUMIFS('Inst. by Framework &amp; Suppliers'!$E$2:$E$5720,'Inst. by Framework &amp; Suppliers'!$B$2:$B$5720,$A32,'Inst. by Framework &amp; Suppliers'!$C$2:$C$5720,$B32)</f>
        <v>0</v>
      </c>
      <c r="E32" s="507">
        <f>SUMIFS('Inst. by Framework &amp; Suppliers'!F$2:F$5720,'Inst. by Framework &amp; Suppliers'!$B$2:$B$5720,$A32,'Inst. by Framework &amp; Suppliers'!$C$2:$C$5720,$B32)</f>
        <v>0</v>
      </c>
      <c r="F32" s="883">
        <f>SUMIFS('Inst. by Framework &amp; Suppliers'!G$2:G$5720,'Inst. by Framework &amp; Suppliers'!$B$2:$B$5720,$A32,'Inst. by Framework &amp; Suppliers'!$C$2:$C$5720,$B32)</f>
        <v>0</v>
      </c>
      <c r="G32" s="1444">
        <f>SUMIFS('Inst. by Framework &amp; Suppliers'!H$2:H$5720,'Inst. by Framework &amp; Suppliers'!$B$2:$B$5720,$A32,'Inst. by Framework &amp; Suppliers'!$C$2:$C$5720,$B32)</f>
        <v>0</v>
      </c>
      <c r="H32" s="1445">
        <f>SUMIFS('Inst. by Framework &amp; Suppliers'!I$2:I$5720,'Inst. by Framework &amp; Suppliers'!$B$2:$B$5720,$A32,'Inst. by Framework &amp; Suppliers'!$C$2:$C$5720,$B32)</f>
        <v>4728.2</v>
      </c>
      <c r="I32" s="344">
        <f>SUMIFS('Inst. by Framework &amp; Suppliers'!$J$2:$J$5720,'Inst. by Framework &amp; Suppliers'!$B$2:$B$5720,$A32,'Inst. by Framework &amp; Suppliers'!$C$2:$C$5720,B32)</f>
        <v>0</v>
      </c>
      <c r="J32" s="24">
        <f>SUMIFS('Inst. by Framework &amp; Suppliers'!$K$2:$K$5720,'Inst. by Framework &amp; Suppliers'!$B$2:$B$5720,$A32,'Inst. by Framework &amp; Suppliers'!$C$2:$C$5720,$B32)</f>
        <v>0</v>
      </c>
    </row>
    <row r="33" spans="1:11" x14ac:dyDescent="0.2">
      <c r="A33" s="15" t="s">
        <v>8</v>
      </c>
      <c r="B33" s="18" t="s">
        <v>243</v>
      </c>
      <c r="C33" s="506">
        <f>SUMIFS('Inst. by Framework &amp; Suppliers'!$D$2:$D$5720,'Inst. by Framework &amp; Suppliers'!$B$2:$B$5720,$A33,'Inst. by Framework &amp; Suppliers'!$C$2:$C$5720,$B33)</f>
        <v>116942.63</v>
      </c>
      <c r="D33" s="507">
        <f>SUMIFS('Inst. by Framework &amp; Suppliers'!$E$2:$E$5720,'Inst. by Framework &amp; Suppliers'!$B$2:$B$5720,$A33,'Inst. by Framework &amp; Suppliers'!$C$2:$C$5720,$B33)</f>
        <v>104090.4</v>
      </c>
      <c r="E33" s="507">
        <f>SUMIFS('Inst. by Framework &amp; Suppliers'!F$2:F$5720,'Inst. by Framework &amp; Suppliers'!$B$2:$B$5720,$A33,'Inst. by Framework &amp; Suppliers'!$C$2:$C$5720,$B33)</f>
        <v>79159.28</v>
      </c>
      <c r="F33" s="883">
        <f>SUMIFS('Inst. by Framework &amp; Suppliers'!G$2:G$5720,'Inst. by Framework &amp; Suppliers'!$B$2:$B$5720,$A33,'Inst. by Framework &amp; Suppliers'!$C$2:$C$5720,$B33)</f>
        <v>0</v>
      </c>
      <c r="G33" s="1444">
        <f>SUMIFS('Inst. by Framework &amp; Suppliers'!H$2:H$5720,'Inst. by Framework &amp; Suppliers'!$B$2:$B$5720,$A33,'Inst. by Framework &amp; Suppliers'!$C$2:$C$5720,$B33)</f>
        <v>0</v>
      </c>
      <c r="H33" s="1445">
        <f>SUMIFS('Inst. by Framework &amp; Suppliers'!I$2:I$5720,'Inst. by Framework &amp; Suppliers'!$B$2:$B$5720,$A33,'Inst. by Framework &amp; Suppliers'!$C$2:$C$5720,$B33)</f>
        <v>0</v>
      </c>
      <c r="I33" s="344">
        <f>SUMIFS('Inst. by Framework &amp; Suppliers'!$J$2:$J$5720,'Inst. by Framework &amp; Suppliers'!$B$2:$B$5720,$A33,'Inst. by Framework &amp; Suppliers'!$C$2:$C$5720,B33)</f>
        <v>0</v>
      </c>
      <c r="J33" s="24">
        <f>SUMIFS('Inst. by Framework &amp; Suppliers'!$K$2:$K$5720,'Inst. by Framework &amp; Suppliers'!$B$2:$B$5720,$A33,'Inst. by Framework &amp; Suppliers'!$C$2:$C$5720,$B33)</f>
        <v>0</v>
      </c>
    </row>
    <row r="34" spans="1:11" x14ac:dyDescent="0.2">
      <c r="A34" s="15" t="s">
        <v>8</v>
      </c>
      <c r="B34" s="18" t="s">
        <v>11</v>
      </c>
      <c r="C34" s="506">
        <f>SUMIFS('Inst. by Framework &amp; Suppliers'!$D$2:$D$5720,'Inst. by Framework &amp; Suppliers'!$B$2:$B$5720,$A34,'Inst. by Framework &amp; Suppliers'!$C$2:$C$5720,$B34)</f>
        <v>133108.86000000002</v>
      </c>
      <c r="D34" s="507">
        <f>SUMIFS('Inst. by Framework &amp; Suppliers'!$E$2:$E$5720,'Inst. by Framework &amp; Suppliers'!$B$2:$B$5720,$A34,'Inst. by Framework &amp; Suppliers'!$C$2:$C$5720,$B34)</f>
        <v>93270.64</v>
      </c>
      <c r="E34" s="507">
        <f>SUMIFS('Inst. by Framework &amp; Suppliers'!F$2:F$5720,'Inst. by Framework &amp; Suppliers'!$B$2:$B$5720,$A34,'Inst. by Framework &amp; Suppliers'!$C$2:$C$5720,$B34)</f>
        <v>57828.11</v>
      </c>
      <c r="F34" s="883">
        <f>SUMIFS('Inst. by Framework &amp; Suppliers'!G$2:G$5720,'Inst. by Framework &amp; Suppliers'!$B$2:$B$5720,$A34,'Inst. by Framework &amp; Suppliers'!$C$2:$C$5720,$B34)</f>
        <v>0</v>
      </c>
      <c r="G34" s="1444">
        <f>SUMIFS('Inst. by Framework &amp; Suppliers'!H$2:H$5720,'Inst. by Framework &amp; Suppliers'!$B$2:$B$5720,$A34,'Inst. by Framework &amp; Suppliers'!$C$2:$C$5720,$B34)</f>
        <v>0</v>
      </c>
      <c r="H34" s="1445">
        <f>SUMIFS('Inst. by Framework &amp; Suppliers'!I$2:I$5720,'Inst. by Framework &amp; Suppliers'!$B$2:$B$5720,$A34,'Inst. by Framework &amp; Suppliers'!$C$2:$C$5720,$B34)</f>
        <v>0</v>
      </c>
      <c r="I34" s="344">
        <f>SUMIFS('Inst. by Framework &amp; Suppliers'!$J$2:$J$5720,'Inst. by Framework &amp; Suppliers'!$B$2:$B$5720,$A34,'Inst. by Framework &amp; Suppliers'!$C$2:$C$5720,B34)</f>
        <v>0</v>
      </c>
      <c r="J34" s="24">
        <f>SUMIFS('Inst. by Framework &amp; Suppliers'!$K$2:$K$5720,'Inst. by Framework &amp; Suppliers'!$B$2:$B$5720,$A34,'Inst. by Framework &amp; Suppliers'!$C$2:$C$5720,$B34)</f>
        <v>0</v>
      </c>
    </row>
    <row r="35" spans="1:11" x14ac:dyDescent="0.2">
      <c r="A35" s="15" t="s">
        <v>8</v>
      </c>
      <c r="B35" s="18" t="s">
        <v>33</v>
      </c>
      <c r="C35" s="506">
        <f>SUMIFS('Inst. by Framework &amp; Suppliers'!$D$2:$D$5720,'Inst. by Framework &amp; Suppliers'!$B$2:$B$5720,$A35,'Inst. by Framework &amp; Suppliers'!$C$2:$C$5720,$B35)</f>
        <v>29288.440000000002</v>
      </c>
      <c r="D35" s="507">
        <f>SUMIFS('Inst. by Framework &amp; Suppliers'!$E$2:$E$5720,'Inst. by Framework &amp; Suppliers'!$B$2:$B$5720,$A35,'Inst. by Framework &amp; Suppliers'!$C$2:$C$5720,$B35)</f>
        <v>25349.34</v>
      </c>
      <c r="E35" s="507">
        <f>SUMIFS('Inst. by Framework &amp; Suppliers'!F$2:F$5720,'Inst. by Framework &amp; Suppliers'!$B$2:$B$5720,$A35,'Inst. by Framework &amp; Suppliers'!$C$2:$C$5720,$B35)</f>
        <v>13937.74</v>
      </c>
      <c r="F35" s="883">
        <f>SUMIFS('Inst. by Framework &amp; Suppliers'!G$2:G$5720,'Inst. by Framework &amp; Suppliers'!$B$2:$B$5720,$A35,'Inst. by Framework &amp; Suppliers'!$C$2:$C$5720,$B35)</f>
        <v>0</v>
      </c>
      <c r="G35" s="1444">
        <f>SUMIFS('Inst. by Framework &amp; Suppliers'!H$2:H$5720,'Inst. by Framework &amp; Suppliers'!$B$2:$B$5720,$A35,'Inst. by Framework &amp; Suppliers'!$C$2:$C$5720,$B35)</f>
        <v>0</v>
      </c>
      <c r="H35" s="1445">
        <f>SUMIFS('Inst. by Framework &amp; Suppliers'!I$2:I$5720,'Inst. by Framework &amp; Suppliers'!$B$2:$B$5720,$A35,'Inst. by Framework &amp; Suppliers'!$C$2:$C$5720,$B35)</f>
        <v>0</v>
      </c>
      <c r="I35" s="344">
        <f>SUMIFS('Inst. by Framework &amp; Suppliers'!$J$2:$J$5720,'Inst. by Framework &amp; Suppliers'!$B$2:$B$5720,$A35,'Inst. by Framework &amp; Suppliers'!$C$2:$C$5720,B35)</f>
        <v>0</v>
      </c>
      <c r="J35" s="24">
        <f>SUMIFS('Inst. by Framework &amp; Suppliers'!$K$2:$K$5720,'Inst. by Framework &amp; Suppliers'!$B$2:$B$5720,$A35,'Inst. by Framework &amp; Suppliers'!$C$2:$C$5720,$B35)</f>
        <v>0</v>
      </c>
    </row>
    <row r="36" spans="1:11" x14ac:dyDescent="0.2">
      <c r="A36" s="15" t="s">
        <v>8</v>
      </c>
      <c r="B36" s="18" t="s">
        <v>9</v>
      </c>
      <c r="C36" s="506">
        <f>SUMIFS('Inst. by Framework &amp; Suppliers'!$D$2:$D$5720,'Inst. by Framework &amp; Suppliers'!$B$2:$B$5720,$A36,'Inst. by Framework &amp; Suppliers'!$C$2:$C$5720,$B36)</f>
        <v>52578.25</v>
      </c>
      <c r="D36" s="507">
        <f>SUMIFS('Inst. by Framework &amp; Suppliers'!$E$2:$E$5720,'Inst. by Framework &amp; Suppliers'!$B$2:$B$5720,$A36,'Inst. by Framework &amp; Suppliers'!$C$2:$C$5720,$B36)</f>
        <v>46349.55</v>
      </c>
      <c r="E36" s="507">
        <f>SUMIFS('Inst. by Framework &amp; Suppliers'!F$2:F$5720,'Inst. by Framework &amp; Suppliers'!$B$2:$B$5720,$A36,'Inst. by Framework &amp; Suppliers'!$C$2:$C$5720,$B36)</f>
        <v>28548.14</v>
      </c>
      <c r="F36" s="883">
        <f>SUMIFS('Inst. by Framework &amp; Suppliers'!G$2:G$5720,'Inst. by Framework &amp; Suppliers'!$B$2:$B$5720,$A36,'Inst. by Framework &amp; Suppliers'!$C$2:$C$5720,$B36)</f>
        <v>0</v>
      </c>
      <c r="G36" s="1444">
        <f>SUMIFS('Inst. by Framework &amp; Suppliers'!H$2:H$5720,'Inst. by Framework &amp; Suppliers'!$B$2:$B$5720,$A36,'Inst. by Framework &amp; Suppliers'!$C$2:$C$5720,$B36)</f>
        <v>0</v>
      </c>
      <c r="H36" s="1445">
        <f>SUMIFS('Inst. by Framework &amp; Suppliers'!I$2:I$5720,'Inst. by Framework &amp; Suppliers'!$B$2:$B$5720,$A36,'Inst. by Framework &amp; Suppliers'!$C$2:$C$5720,$B36)</f>
        <v>0</v>
      </c>
      <c r="I36" s="344">
        <f>SUMIFS('Inst. by Framework &amp; Suppliers'!$J$2:$J$5720,'Inst. by Framework &amp; Suppliers'!$B$2:$B$5720,$A36,'Inst. by Framework &amp; Suppliers'!$C$2:$C$5720,B36)</f>
        <v>0</v>
      </c>
      <c r="J36" s="24">
        <f>SUMIFS('Inst. by Framework &amp; Suppliers'!$K$2:$K$5720,'Inst. by Framework &amp; Suppliers'!$B$2:$B$5720,$A36,'Inst. by Framework &amp; Suppliers'!$C$2:$C$5720,$B36)</f>
        <v>0</v>
      </c>
    </row>
    <row r="37" spans="1:11" x14ac:dyDescent="0.2">
      <c r="A37" s="15" t="s">
        <v>8</v>
      </c>
      <c r="B37" s="18" t="s">
        <v>101</v>
      </c>
      <c r="C37" s="506">
        <f>SUMIFS('Inst. by Framework &amp; Suppliers'!$D$2:$D$5720,'Inst. by Framework &amp; Suppliers'!$B$2:$B$5720,$A37,'Inst. by Framework &amp; Suppliers'!$C$2:$C$5720,$B37)</f>
        <v>162011.91000000003</v>
      </c>
      <c r="D37" s="507">
        <f>SUMIFS('Inst. by Framework &amp; Suppliers'!$E$2:$E$5720,'Inst. by Framework &amp; Suppliers'!$B$2:$B$5720,$A37,'Inst. by Framework &amp; Suppliers'!$C$2:$C$5720,$B37)</f>
        <v>143827.63000000003</v>
      </c>
      <c r="E37" s="507">
        <f>SUMIFS('Inst. by Framework &amp; Suppliers'!F$2:F$5720,'Inst. by Framework &amp; Suppliers'!$B$2:$B$5720,$A37,'Inst. by Framework &amp; Suppliers'!$C$2:$C$5720,$B37)</f>
        <v>72163.239999999976</v>
      </c>
      <c r="F37" s="883">
        <f>SUMIFS('Inst. by Framework &amp; Suppliers'!G$2:G$5720,'Inst. by Framework &amp; Suppliers'!$B$2:$B$5720,$A37,'Inst. by Framework &amp; Suppliers'!$C$2:$C$5720,$B37)</f>
        <v>0</v>
      </c>
      <c r="G37" s="1444">
        <f>SUMIFS('Inst. by Framework &amp; Suppliers'!H$2:H$5720,'Inst. by Framework &amp; Suppliers'!$B$2:$B$5720,$A37,'Inst. by Framework &amp; Suppliers'!$C$2:$C$5720,$B37)</f>
        <v>0</v>
      </c>
      <c r="H37" s="1445">
        <f>SUMIFS('Inst. by Framework &amp; Suppliers'!I$2:I$5720,'Inst. by Framework &amp; Suppliers'!$B$2:$B$5720,$A37,'Inst. by Framework &amp; Suppliers'!$C$2:$C$5720,$B37)</f>
        <v>0</v>
      </c>
      <c r="I37" s="344">
        <f>SUMIFS('Inst. by Framework &amp; Suppliers'!$J$2:$J$5720,'Inst. by Framework &amp; Suppliers'!$B$2:$B$5720,$A37,'Inst. by Framework &amp; Suppliers'!$C$2:$C$5720,B37)</f>
        <v>0</v>
      </c>
      <c r="J37" s="24">
        <f>SUMIFS('Inst. by Framework &amp; Suppliers'!$K$2:$K$5720,'Inst. by Framework &amp; Suppliers'!$B$2:$B$5720,$A37,'Inst. by Framework &amp; Suppliers'!$C$2:$C$5720,$B37)</f>
        <v>0</v>
      </c>
    </row>
    <row r="38" spans="1:11" x14ac:dyDescent="0.2">
      <c r="A38" s="15" t="s">
        <v>8</v>
      </c>
      <c r="B38" s="18" t="s">
        <v>249</v>
      </c>
      <c r="C38" s="506">
        <f>SUMIFS('Inst. by Framework &amp; Suppliers'!$D$2:$D$5720,'Inst. by Framework &amp; Suppliers'!$B$2:$B$5720,$A38,'Inst. by Framework &amp; Suppliers'!$C$2:$C$5720,$B38)</f>
        <v>146633.88300000003</v>
      </c>
      <c r="D38" s="507">
        <f>SUMIFS('Inst. by Framework &amp; Suppliers'!$E$2:$E$5720,'Inst. by Framework &amp; Suppliers'!$B$2:$B$5720,$A38,'Inst. by Framework &amp; Suppliers'!$C$2:$C$5720,$B38)</f>
        <v>195523.20000000001</v>
      </c>
      <c r="E38" s="507">
        <f>SUMIFS('Inst. by Framework &amp; Suppliers'!F$2:F$5720,'Inst. by Framework &amp; Suppliers'!$B$2:$B$5720,$A38,'Inst. by Framework &amp; Suppliers'!$C$2:$C$5720,$B38)</f>
        <v>112202.103</v>
      </c>
      <c r="F38" s="883">
        <f>SUMIFS('Inst. by Framework &amp; Suppliers'!G$2:G$5720,'Inst. by Framework &amp; Suppliers'!$B$2:$B$5720,$A38,'Inst. by Framework &amp; Suppliers'!$C$2:$C$5720,$B38)</f>
        <v>0</v>
      </c>
      <c r="G38" s="1444">
        <f>SUMIFS('Inst. by Framework &amp; Suppliers'!H$2:H$5720,'Inst. by Framework &amp; Suppliers'!$B$2:$B$5720,$A38,'Inst. by Framework &amp; Suppliers'!$C$2:$C$5720,$B38)</f>
        <v>0</v>
      </c>
      <c r="H38" s="1445">
        <f>SUMIFS('Inst. by Framework &amp; Suppliers'!I$2:I$5720,'Inst. by Framework &amp; Suppliers'!$B$2:$B$5720,$A38,'Inst. by Framework &amp; Suppliers'!$C$2:$C$5720,$B38)</f>
        <v>0</v>
      </c>
      <c r="I38" s="344">
        <f>SUMIFS('Inst. by Framework &amp; Suppliers'!$J$2:$J$5720,'Inst. by Framework &amp; Suppliers'!$B$2:$B$5720,$A38,'Inst. by Framework &amp; Suppliers'!$C$2:$C$5720,B38)</f>
        <v>0</v>
      </c>
      <c r="J38" s="24">
        <f>SUMIFS('Inst. by Framework &amp; Suppliers'!$K$2:$K$5720,'Inst. by Framework &amp; Suppliers'!$B$2:$B$5720,$A38,'Inst. by Framework &amp; Suppliers'!$C$2:$C$5720,$B38)</f>
        <v>0</v>
      </c>
    </row>
    <row r="39" spans="1:11" x14ac:dyDescent="0.2">
      <c r="A39" s="15" t="s">
        <v>8</v>
      </c>
      <c r="B39" s="18" t="s">
        <v>165</v>
      </c>
      <c r="C39" s="506">
        <f>SUMIFS('Inst. by Framework &amp; Suppliers'!$D$2:$D$5720,'Inst. by Framework &amp; Suppliers'!$B$2:$B$5720,$A39,'Inst. by Framework &amp; Suppliers'!$C$2:$C$5720,$B39)</f>
        <v>1937.5</v>
      </c>
      <c r="D39" s="507">
        <f>SUMIFS('Inst. by Framework &amp; Suppliers'!$E$2:$E$5720,'Inst. by Framework &amp; Suppliers'!$B$2:$B$5720,$A39,'Inst. by Framework &amp; Suppliers'!$C$2:$C$5720,$B39)</f>
        <v>1256.23</v>
      </c>
      <c r="E39" s="507">
        <f>SUMIFS('Inst. by Framework &amp; Suppliers'!F$2:F$5720,'Inst. by Framework &amp; Suppliers'!$B$2:$B$5720,$A39,'Inst. by Framework &amp; Suppliers'!$C$2:$C$5720,$B39)</f>
        <v>3338.6500000000005</v>
      </c>
      <c r="F39" s="883">
        <f>SUMIFS('Inst. by Framework &amp; Suppliers'!G$2:G$5720,'Inst. by Framework &amp; Suppliers'!$B$2:$B$5720,$A39,'Inst. by Framework &amp; Suppliers'!$C$2:$C$5720,$B39)</f>
        <v>0</v>
      </c>
      <c r="G39" s="1444">
        <f>SUMIFS('Inst. by Framework &amp; Suppliers'!H$2:H$5720,'Inst. by Framework &amp; Suppliers'!$B$2:$B$5720,$A39,'Inst. by Framework &amp; Suppliers'!$C$2:$C$5720,$B39)</f>
        <v>0</v>
      </c>
      <c r="H39" s="1445">
        <f>SUMIFS('Inst. by Framework &amp; Suppliers'!I$2:I$5720,'Inst. by Framework &amp; Suppliers'!$B$2:$B$5720,$A39,'Inst. by Framework &amp; Suppliers'!$C$2:$C$5720,$B39)</f>
        <v>0</v>
      </c>
      <c r="I39" s="344">
        <f>SUMIFS('Inst. by Framework &amp; Suppliers'!$J$2:$J$5720,'Inst. by Framework &amp; Suppliers'!$B$2:$B$5720,$A39,'Inst. by Framework &amp; Suppliers'!$C$2:$C$5720,B39)</f>
        <v>0</v>
      </c>
      <c r="J39" s="24">
        <f>SUMIFS('Inst. by Framework &amp; Suppliers'!$K$2:$K$5720,'Inst. by Framework &amp; Suppliers'!$B$2:$B$5720,$A39,'Inst. by Framework &amp; Suppliers'!$C$2:$C$5720,$B39)</f>
        <v>0</v>
      </c>
    </row>
    <row r="40" spans="1:11" x14ac:dyDescent="0.2">
      <c r="A40" s="15" t="s">
        <v>8</v>
      </c>
      <c r="B40" s="18" t="s">
        <v>10</v>
      </c>
      <c r="C40" s="506">
        <f>SUMIFS('Inst. by Framework &amp; Suppliers'!$D$2:$D$5720,'Inst. by Framework &amp; Suppliers'!$B$2:$B$5720,$A40,'Inst. by Framework &amp; Suppliers'!$C$2:$C$5720,$B40)</f>
        <v>178910.18</v>
      </c>
      <c r="D40" s="507">
        <f>SUMIFS('Inst. by Framework &amp; Suppliers'!$E$2:$E$5720,'Inst. by Framework &amp; Suppliers'!$B$2:$B$5720,$A40,'Inst. by Framework &amp; Suppliers'!$C$2:$C$5720,$B40)</f>
        <v>140863.03</v>
      </c>
      <c r="E40" s="507">
        <f>SUMIFS('Inst. by Framework &amp; Suppliers'!F$2:F$5720,'Inst. by Framework &amp; Suppliers'!$B$2:$B$5720,$A40,'Inst. by Framework &amp; Suppliers'!$C$2:$C$5720,$B40)</f>
        <v>71276.87</v>
      </c>
      <c r="F40" s="883">
        <f>SUMIFS('Inst. by Framework &amp; Suppliers'!G$2:G$5720,'Inst. by Framework &amp; Suppliers'!$B$2:$B$5720,$A40,'Inst. by Framework &amp; Suppliers'!$C$2:$C$5720,$B40)</f>
        <v>0</v>
      </c>
      <c r="G40" s="1444">
        <f>SUMIFS('Inst. by Framework &amp; Suppliers'!H$2:H$5720,'Inst. by Framework &amp; Suppliers'!$B$2:$B$5720,$A40,'Inst. by Framework &amp; Suppliers'!$C$2:$C$5720,$B40)</f>
        <v>0</v>
      </c>
      <c r="H40" s="1445">
        <f>SUMIFS('Inst. by Framework &amp; Suppliers'!I$2:I$5720,'Inst. by Framework &amp; Suppliers'!$B$2:$B$5720,$A40,'Inst. by Framework &amp; Suppliers'!$C$2:$C$5720,$B40)</f>
        <v>0</v>
      </c>
      <c r="I40" s="344">
        <f>SUMIFS('Inst. by Framework &amp; Suppliers'!$J$2:$J$5720,'Inst. by Framework &amp; Suppliers'!$B$2:$B$5720,$A40,'Inst. by Framework &amp; Suppliers'!$C$2:$C$5720,B40)</f>
        <v>0</v>
      </c>
      <c r="J40" s="24">
        <f>SUMIFS('Inst. by Framework &amp; Suppliers'!$K$2:$K$5720,'Inst. by Framework &amp; Suppliers'!$B$2:$B$5720,$A40,'Inst. by Framework &amp; Suppliers'!$C$2:$C$5720,$B40)</f>
        <v>0</v>
      </c>
    </row>
    <row r="41" spans="1:11" x14ac:dyDescent="0.2">
      <c r="A41" s="15" t="s">
        <v>205</v>
      </c>
      <c r="B41" s="18" t="s">
        <v>290</v>
      </c>
      <c r="C41" s="506">
        <f>SUMIFS('Inst. by Framework &amp; Suppliers'!$D$2:$D$5720,'Inst. by Framework &amp; Suppliers'!$B$2:$B$5720,$A41,'Inst. by Framework &amp; Suppliers'!$C$2:$C$5720,$B41)</f>
        <v>0</v>
      </c>
      <c r="D41" s="507">
        <f>SUMIFS('Inst. by Framework &amp; Suppliers'!$E$2:$E$5720,'Inst. by Framework &amp; Suppliers'!$B$2:$B$5720,$A41,'Inst. by Framework &amp; Suppliers'!$C$2:$C$5720,$B41)</f>
        <v>0</v>
      </c>
      <c r="E41" s="507">
        <f>SUMIFS('Inst. by Framework &amp; Suppliers'!F$2:F$5720,'Inst. by Framework &amp; Suppliers'!$B$2:$B$5720,$A41,'Inst. by Framework &amp; Suppliers'!$C$2:$C$5720,$B41)</f>
        <v>0</v>
      </c>
      <c r="F41" s="883">
        <f>SUMIFS('Inst. by Framework &amp; Suppliers'!G$2:G$5720,'Inst. by Framework &amp; Suppliers'!$B$2:$B$5720,$A41,'Inst. by Framework &amp; Suppliers'!$C$2:$C$5720,$B41)</f>
        <v>0</v>
      </c>
      <c r="G41" s="1444">
        <f>SUMIFS('Inst. by Framework &amp; Suppliers'!H$2:H$5720,'Inst. by Framework &amp; Suppliers'!$B$2:$B$5720,$A41,'Inst. by Framework &amp; Suppliers'!$C$2:$C$5720,$B41)</f>
        <v>0</v>
      </c>
      <c r="H41" s="1445">
        <f>SUMIFS('Inst. by Framework &amp; Suppliers'!I$2:I$5720,'Inst. by Framework &amp; Suppliers'!$B$2:$B$5720,$A41,'Inst. by Framework &amp; Suppliers'!$C$2:$C$5720,$B41)</f>
        <v>3631.2</v>
      </c>
      <c r="I41" s="344">
        <f>SUMIFS('Inst. by Framework &amp; Suppliers'!$J$2:$J$5720,'Inst. by Framework &amp; Suppliers'!$B$2:$B$5720,$A41,'Inst. by Framework &amp; Suppliers'!$C$2:$C$5720,B41)</f>
        <v>306.20999999999998</v>
      </c>
      <c r="J41" s="24">
        <f>SUMIFS('Inst. by Framework &amp; Suppliers'!$K$2:$K$5720,'Inst. by Framework &amp; Suppliers'!$B$2:$B$5720,$A41,'Inst. by Framework &amp; Suppliers'!$C$2:$C$5720,$B41)</f>
        <v>1437.21</v>
      </c>
      <c r="K41" s="7"/>
    </row>
    <row r="42" spans="1:11" x14ac:dyDescent="0.2">
      <c r="A42" s="15" t="s">
        <v>205</v>
      </c>
      <c r="B42" s="18" t="s">
        <v>243</v>
      </c>
      <c r="C42" s="506">
        <f>SUMIFS('Inst. by Framework &amp; Suppliers'!$D$2:$D$5720,'Inst. by Framework &amp; Suppliers'!$B$2:$B$5720,$A42,'Inst. by Framework &amp; Suppliers'!$C$2:$C$5720,$B42)</f>
        <v>0</v>
      </c>
      <c r="D42" s="507">
        <f>SUMIFS('Inst. by Framework &amp; Suppliers'!$E$2:$E$5720,'Inst. by Framework &amp; Suppliers'!$B$2:$B$5720,$A42,'Inst. by Framework &amp; Suppliers'!$C$2:$C$5720,$B42)</f>
        <v>0</v>
      </c>
      <c r="E42" s="507">
        <f>SUMIFS('Inst. by Framework &amp; Suppliers'!F$2:F$5720,'Inst. by Framework &amp; Suppliers'!$B$2:$B$5720,$A42,'Inst. by Framework &amp; Suppliers'!$C$2:$C$5720,$B42)</f>
        <v>38494.6</v>
      </c>
      <c r="F42" s="883">
        <f>SUMIFS('Inst. by Framework &amp; Suppliers'!G$2:G$5720,'Inst. by Framework &amp; Suppliers'!$B$2:$B$5720,$A42,'Inst. by Framework &amp; Suppliers'!$C$2:$C$5720,$B42)</f>
        <v>121693.70000000001</v>
      </c>
      <c r="G42" s="1444">
        <f>SUMIFS('Inst. by Framework &amp; Suppliers'!H$2:H$5720,'Inst. by Framework &amp; Suppliers'!$B$2:$B$5720,$A42,'Inst. by Framework &amp; Suppliers'!$C$2:$C$5720,$B42)</f>
        <v>117019.51000000002</v>
      </c>
      <c r="H42" s="1445">
        <f>SUMIFS('Inst. by Framework &amp; Suppliers'!I$2:I$5720,'Inst. by Framework &amp; Suppliers'!$B$2:$B$5720,$A42,'Inst. by Framework &amp; Suppliers'!$C$2:$C$5720,$B42)</f>
        <v>115616.63</v>
      </c>
      <c r="I42" s="344">
        <f>SUMIFS('Inst. by Framework &amp; Suppliers'!$J$2:$J$5720,'Inst. by Framework &amp; Suppliers'!$B$2:$B$5720,$A42,'Inst. by Framework &amp; Suppliers'!$C$2:$C$5720,B42)</f>
        <v>77014.950000000012</v>
      </c>
      <c r="J42" s="24">
        <f>SUMIFS('Inst. by Framework &amp; Suppliers'!$K$2:$K$5720,'Inst. by Framework &amp; Suppliers'!$B$2:$B$5720,$A42,'Inst. by Framework &amp; Suppliers'!$C$2:$C$5720,$B42)</f>
        <v>97129.689999999988</v>
      </c>
      <c r="K42" s="7"/>
    </row>
    <row r="43" spans="1:11" x14ac:dyDescent="0.2">
      <c r="A43" s="15" t="s">
        <v>205</v>
      </c>
      <c r="B43" s="18" t="s">
        <v>11</v>
      </c>
      <c r="C43" s="506">
        <f>SUMIFS('Inst. by Framework &amp; Suppliers'!$D$2:$D$5720,'Inst. by Framework &amp; Suppliers'!$B$2:$B$5720,$A43,'Inst. by Framework &amp; Suppliers'!$C$2:$C$5720,$B43)</f>
        <v>0</v>
      </c>
      <c r="D43" s="507">
        <f>SUMIFS('Inst. by Framework &amp; Suppliers'!$E$2:$E$5720,'Inst. by Framework &amp; Suppliers'!$B$2:$B$5720,$A43,'Inst. by Framework &amp; Suppliers'!$C$2:$C$5720,$B43)</f>
        <v>0</v>
      </c>
      <c r="E43" s="507">
        <f>SUMIFS('Inst. by Framework &amp; Suppliers'!F$2:F$5720,'Inst. by Framework &amp; Suppliers'!$B$2:$B$5720,$A43,'Inst. by Framework &amp; Suppliers'!$C$2:$C$5720,$B43)</f>
        <v>33597.06</v>
      </c>
      <c r="F43" s="883">
        <f>SUMIFS('Inst. by Framework &amp; Suppliers'!G$2:G$5720,'Inst. by Framework &amp; Suppliers'!$B$2:$B$5720,$A43,'Inst. by Framework &amp; Suppliers'!$C$2:$C$5720,$B43)</f>
        <v>71892.24000000002</v>
      </c>
      <c r="G43" s="1444">
        <f>SUMIFS('Inst. by Framework &amp; Suppliers'!H$2:H$5720,'Inst. by Framework &amp; Suppliers'!$B$2:$B$5720,$A43,'Inst. by Framework &amp; Suppliers'!$C$2:$C$5720,$B43)</f>
        <v>46895.82</v>
      </c>
      <c r="H43" s="1445">
        <f>SUMIFS('Inst. by Framework &amp; Suppliers'!I$2:I$5720,'Inst. by Framework &amp; Suppliers'!$B$2:$B$5720,$A43,'Inst. by Framework &amp; Suppliers'!$C$2:$C$5720,$B43)</f>
        <v>61336.15</v>
      </c>
      <c r="I43" s="344">
        <f>SUMIFS('Inst. by Framework &amp; Suppliers'!$J$2:$J$5720,'Inst. by Framework &amp; Suppliers'!$B$2:$B$5720,$A43,'Inst. by Framework &amp; Suppliers'!$C$2:$C$5720,B43)</f>
        <v>0</v>
      </c>
      <c r="J43" s="24">
        <f>SUMIFS('Inst. by Framework &amp; Suppliers'!$K$2:$K$5720,'Inst. by Framework &amp; Suppliers'!$B$2:$B$5720,$A43,'Inst. by Framework &amp; Suppliers'!$C$2:$C$5720,$B43)</f>
        <v>23204.28</v>
      </c>
      <c r="K43" s="7"/>
    </row>
    <row r="44" spans="1:11" x14ac:dyDescent="0.2">
      <c r="A44" s="15" t="s">
        <v>205</v>
      </c>
      <c r="B44" s="18" t="s">
        <v>33</v>
      </c>
      <c r="C44" s="506">
        <f>SUMIFS('Inst. by Framework &amp; Suppliers'!$D$2:$D$5720,'Inst. by Framework &amp; Suppliers'!$B$2:$B$5720,$A44,'Inst. by Framework &amp; Suppliers'!$C$2:$C$5720,$B44)</f>
        <v>0</v>
      </c>
      <c r="D44" s="507">
        <f>SUMIFS('Inst. by Framework &amp; Suppliers'!$E$2:$E$5720,'Inst. by Framework &amp; Suppliers'!$B$2:$B$5720,$A44,'Inst. by Framework &amp; Suppliers'!$C$2:$C$5720,$B44)</f>
        <v>0</v>
      </c>
      <c r="E44" s="507">
        <f>SUMIFS('Inst. by Framework &amp; Suppliers'!F$2:F$5720,'Inst. by Framework &amp; Suppliers'!$B$2:$B$5720,$A44,'Inst. by Framework &amp; Suppliers'!$C$2:$C$5720,$B44)</f>
        <v>7130.7999999999984</v>
      </c>
      <c r="F44" s="883">
        <f>SUMIFS('Inst. by Framework &amp; Suppliers'!G$2:G$5720,'Inst. by Framework &amp; Suppliers'!$B$2:$B$5720,$A44,'Inst. by Framework &amp; Suppliers'!$C$2:$C$5720,$B44)</f>
        <v>25145.119999999999</v>
      </c>
      <c r="G44" s="1444">
        <f>SUMIFS('Inst. by Framework &amp; Suppliers'!H$2:H$5720,'Inst. by Framework &amp; Suppliers'!$B$2:$B$5720,$A44,'Inst. by Framework &amp; Suppliers'!$C$2:$C$5720,$B44)</f>
        <v>15975.5</v>
      </c>
      <c r="H44" s="1445">
        <f>SUMIFS('Inst. by Framework &amp; Suppliers'!I$2:I$5720,'Inst. by Framework &amp; Suppliers'!$B$2:$B$5720,$A44,'Inst. by Framework &amp; Suppliers'!$C$2:$C$5720,$B44)</f>
        <v>10905.94</v>
      </c>
      <c r="I44" s="344">
        <f>SUMIFS('Inst. by Framework &amp; Suppliers'!$J$2:$J$5720,'Inst. by Framework &amp; Suppliers'!$B$2:$B$5720,$A44,'Inst. by Framework &amp; Suppliers'!$C$2:$C$5720,B44)</f>
        <v>2651.0099999999998</v>
      </c>
      <c r="J44" s="24">
        <f>SUMIFS('Inst. by Framework &amp; Suppliers'!$K$2:$K$5720,'Inst. by Framework &amp; Suppliers'!$B$2:$B$5720,$A44,'Inst. by Framework &amp; Suppliers'!$C$2:$C$5720,$B44)</f>
        <v>5135.21</v>
      </c>
      <c r="K44" s="7"/>
    </row>
    <row r="45" spans="1:11" x14ac:dyDescent="0.2">
      <c r="A45" s="15" t="s">
        <v>205</v>
      </c>
      <c r="B45" s="18" t="s">
        <v>9</v>
      </c>
      <c r="C45" s="506">
        <f>SUMIFS('Inst. by Framework &amp; Suppliers'!$D$2:$D$5720,'Inst. by Framework &amp; Suppliers'!$B$2:$B$5720,$A45,'Inst. by Framework &amp; Suppliers'!$C$2:$C$5720,$B45)</f>
        <v>0</v>
      </c>
      <c r="D45" s="507">
        <f>SUMIFS('Inst. by Framework &amp; Suppliers'!$E$2:$E$5720,'Inst. by Framework &amp; Suppliers'!$B$2:$B$5720,$A45,'Inst. by Framework &amp; Suppliers'!$C$2:$C$5720,$B45)</f>
        <v>0</v>
      </c>
      <c r="E45" s="507">
        <f>SUMIFS('Inst. by Framework &amp; Suppliers'!F$2:F$5720,'Inst. by Framework &amp; Suppliers'!$B$2:$B$5720,$A45,'Inst. by Framework &amp; Suppliers'!$C$2:$C$5720,$B45)</f>
        <v>18553.812000000002</v>
      </c>
      <c r="F45" s="883">
        <f>SUMIFS('Inst. by Framework &amp; Suppliers'!G$2:G$5720,'Inst. by Framework &amp; Suppliers'!$B$2:$B$5720,$A45,'Inst. by Framework &amp; Suppliers'!$C$2:$C$5720,$B45)</f>
        <v>52881.38</v>
      </c>
      <c r="G45" s="1444">
        <f>SUMIFS('Inst. by Framework &amp; Suppliers'!H$2:H$5720,'Inst. by Framework &amp; Suppliers'!$B$2:$B$5720,$A45,'Inst. by Framework &amp; Suppliers'!$C$2:$C$5720,$B45)</f>
        <v>41211.974000000002</v>
      </c>
      <c r="H45" s="1445">
        <f>SUMIFS('Inst. by Framework &amp; Suppliers'!I$2:I$5720,'Inst. by Framework &amp; Suppliers'!$B$2:$B$5720,$A45,'Inst. by Framework &amp; Suppliers'!$C$2:$C$5720,$B45)</f>
        <v>34036.959999999999</v>
      </c>
      <c r="I45" s="344">
        <f>SUMIFS('Inst. by Framework &amp; Suppliers'!$J$2:$J$5720,'Inst. by Framework &amp; Suppliers'!$B$2:$B$5720,$A45,'Inst. by Framework &amp; Suppliers'!$C$2:$C$5720,B45)</f>
        <v>7026.1600000000008</v>
      </c>
      <c r="J45" s="24">
        <f>SUMIFS('Inst. by Framework &amp; Suppliers'!$K$2:$K$5720,'Inst. by Framework &amp; Suppliers'!$B$2:$B$5720,$A45,'Inst. by Framework &amp; Suppliers'!$C$2:$C$5720,$B45)</f>
        <v>11663.39</v>
      </c>
      <c r="K45" s="7"/>
    </row>
    <row r="46" spans="1:11" x14ac:dyDescent="0.2">
      <c r="A46" s="15" t="s">
        <v>205</v>
      </c>
      <c r="B46" s="214" t="s">
        <v>101</v>
      </c>
      <c r="C46" s="506">
        <f>SUMIFS('Inst. by Framework &amp; Suppliers'!$D$2:$D$5720,'Inst. by Framework &amp; Suppliers'!$B$2:$B$5720,$A46,'Inst. by Framework &amp; Suppliers'!$C$2:$C$5720,$B46)</f>
        <v>0</v>
      </c>
      <c r="D46" s="507">
        <f>SUMIFS('Inst. by Framework &amp; Suppliers'!$E$2:$E$5720,'Inst. by Framework &amp; Suppliers'!$B$2:$B$5720,$A46,'Inst. by Framework &amp; Suppliers'!$C$2:$C$5720,$B46)</f>
        <v>0</v>
      </c>
      <c r="E46" s="507">
        <f>SUMIFS('Inst. by Framework &amp; Suppliers'!F$2:F$5720,'Inst. by Framework &amp; Suppliers'!$B$2:$B$5720,$A46,'Inst. by Framework &amp; Suppliers'!$C$2:$C$5720,$B46)</f>
        <v>34485.550000000003</v>
      </c>
      <c r="F46" s="883">
        <f>SUMIFS('Inst. by Framework &amp; Suppliers'!G$2:G$5720,'Inst. by Framework &amp; Suppliers'!$B$2:$B$5720,$A46,'Inst. by Framework &amp; Suppliers'!$C$2:$C$5720,$B46)</f>
        <v>116802.99</v>
      </c>
      <c r="G46" s="1444">
        <f>SUMIFS('Inst. by Framework &amp; Suppliers'!H$2:H$5720,'Inst. by Framework &amp; Suppliers'!$B$2:$B$5720,$A46,'Inst. by Framework &amp; Suppliers'!$C$2:$C$5720,$B46)</f>
        <v>19529.53</v>
      </c>
      <c r="H46" s="1445">
        <f>SUMIFS('Inst. by Framework &amp; Suppliers'!I$2:I$5720,'Inst. by Framework &amp; Suppliers'!$B$2:$B$5720,$A46,'Inst. by Framework &amp; Suppliers'!$C$2:$C$5720,$B46)</f>
        <v>0</v>
      </c>
      <c r="I46" s="344">
        <f>SUMIFS('Inst. by Framework &amp; Suppliers'!$J$2:$J$5720,'Inst. by Framework &amp; Suppliers'!$B$2:$B$5720,$A46,'Inst. by Framework &amp; Suppliers'!$C$2:$C$5720,B46)</f>
        <v>0</v>
      </c>
      <c r="J46" s="24">
        <f>SUMIFS('Inst. by Framework &amp; Suppliers'!$K$2:$K$5720,'Inst. by Framework &amp; Suppliers'!$B$2:$B$5720,$A46,'Inst. by Framework &amp; Suppliers'!$C$2:$C$5720,$B46)</f>
        <v>0</v>
      </c>
      <c r="K46" s="7"/>
    </row>
    <row r="47" spans="1:11" x14ac:dyDescent="0.2">
      <c r="A47" s="15" t="s">
        <v>205</v>
      </c>
      <c r="B47" s="214" t="s">
        <v>249</v>
      </c>
      <c r="C47" s="506">
        <f>SUMIFS('Inst. by Framework &amp; Suppliers'!$D$2:$D$5720,'Inst. by Framework &amp; Suppliers'!$B$2:$B$5720,$A47,'Inst. by Framework &amp; Suppliers'!$C$2:$C$5720,$B47)</f>
        <v>0</v>
      </c>
      <c r="D47" s="507">
        <f>SUMIFS('Inst. by Framework &amp; Suppliers'!$E$2:$E$5720,'Inst. by Framework &amp; Suppliers'!$B$2:$B$5720,$A47,'Inst. by Framework &amp; Suppliers'!$C$2:$C$5720,$B47)</f>
        <v>0</v>
      </c>
      <c r="E47" s="507">
        <f>SUMIFS('Inst. by Framework &amp; Suppliers'!F$2:F$5720,'Inst. by Framework &amp; Suppliers'!$B$2:$B$5720,$A47,'Inst. by Framework &amp; Suppliers'!$C$2:$C$5720,$B47)</f>
        <v>75918.34</v>
      </c>
      <c r="F47" s="883">
        <f>SUMIFS('Inst. by Framework &amp; Suppliers'!G$2:G$5720,'Inst. by Framework &amp; Suppliers'!$B$2:$B$5720,$A47,'Inst. by Framework &amp; Suppliers'!$C$2:$C$5720,$B47)</f>
        <v>197975.60500000004</v>
      </c>
      <c r="G47" s="1444">
        <f>SUMIFS('Inst. by Framework &amp; Suppliers'!H$2:H$5720,'Inst. by Framework &amp; Suppliers'!$B$2:$B$5720,$A47,'Inst. by Framework &amp; Suppliers'!$C$2:$C$5720,$B47)</f>
        <v>186836.886</v>
      </c>
      <c r="H47" s="1445">
        <f>SUMIFS('Inst. by Framework &amp; Suppliers'!I$2:I$5720,'Inst. by Framework &amp; Suppliers'!$B$2:$B$5720,$A47,'Inst. by Framework &amp; Suppliers'!$C$2:$C$5720,$B47)</f>
        <v>152904.76</v>
      </c>
      <c r="I47" s="344">
        <f>SUMIFS('Inst. by Framework &amp; Suppliers'!$J$2:$J$5720,'Inst. by Framework &amp; Suppliers'!$B$2:$B$5720,$A47,'Inst. by Framework &amp; Suppliers'!$C$2:$C$5720,B47)</f>
        <v>20116.970000000008</v>
      </c>
      <c r="J47" s="24">
        <f>SUMIFS('Inst. by Framework &amp; Suppliers'!$K$2:$K$5720,'Inst. by Framework &amp; Suppliers'!$B$2:$B$5720,$A47,'Inst. by Framework &amp; Suppliers'!$C$2:$C$5720,$B47)</f>
        <v>46823.48000000001</v>
      </c>
      <c r="K47" s="7"/>
    </row>
    <row r="48" spans="1:11" x14ac:dyDescent="0.2">
      <c r="A48" s="15" t="s">
        <v>205</v>
      </c>
      <c r="B48" s="214" t="s">
        <v>10</v>
      </c>
      <c r="C48" s="506">
        <f>SUMIFS('Inst. by Framework &amp; Suppliers'!$D$2:$D$5720,'Inst. by Framework &amp; Suppliers'!$B$2:$B$5720,$A48,'Inst. by Framework &amp; Suppliers'!$C$2:$C$5720,$B48)</f>
        <v>0</v>
      </c>
      <c r="D48" s="507">
        <f>SUMIFS('Inst. by Framework &amp; Suppliers'!$E$2:$E$5720,'Inst. by Framework &amp; Suppliers'!$B$2:$B$5720,$A48,'Inst. by Framework &amp; Suppliers'!$C$2:$C$5720,$B48)</f>
        <v>0</v>
      </c>
      <c r="E48" s="507">
        <f>SUMIFS('Inst. by Framework &amp; Suppliers'!F$2:F$5720,'Inst. by Framework &amp; Suppliers'!$B$2:$B$5720,$A48,'Inst. by Framework &amp; Suppliers'!$C$2:$C$5720,$B48)</f>
        <v>35334.36</v>
      </c>
      <c r="F48" s="883">
        <f>SUMIFS('Inst. by Framework &amp; Suppliers'!G$2:G$5720,'Inst. by Framework &amp; Suppliers'!$B$2:$B$5720,$A48,'Inst. by Framework &amp; Suppliers'!$C$2:$C$5720,$B48)</f>
        <v>106134.62</v>
      </c>
      <c r="G48" s="1444">
        <f>SUMIFS('Inst. by Framework &amp; Suppliers'!H$2:H$5720,'Inst. by Framework &amp; Suppliers'!$B$2:$B$5720,$A48,'Inst. by Framework &amp; Suppliers'!$C$2:$C$5720,$B48)</f>
        <v>103086.33</v>
      </c>
      <c r="H48" s="1445">
        <f>SUMIFS('Inst. by Framework &amp; Suppliers'!I$2:I$5720,'Inst. by Framework &amp; Suppliers'!$B$2:$B$5720,$A48,'Inst. by Framework &amp; Suppliers'!$C$2:$C$5720,$B48)</f>
        <v>86991.549999999988</v>
      </c>
      <c r="I48" s="344">
        <f>SUMIFS('Inst. by Framework &amp; Suppliers'!$J$2:$J$5720,'Inst. by Framework &amp; Suppliers'!$B$2:$B$5720,$A48,'Inst. by Framework &amp; Suppliers'!$C$2:$C$5720,B48)</f>
        <v>14775.19</v>
      </c>
      <c r="J48" s="24">
        <f>SUMIFS('Inst. by Framework &amp; Suppliers'!$K$2:$K$5720,'Inst. by Framework &amp; Suppliers'!$B$2:$B$5720,$A48,'Inst. by Framework &amp; Suppliers'!$C$2:$C$5720,$B48)</f>
        <v>29069.160000000003</v>
      </c>
      <c r="K48" s="7"/>
    </row>
    <row r="49" spans="1:10" x14ac:dyDescent="0.2">
      <c r="A49" s="15" t="s">
        <v>40</v>
      </c>
      <c r="B49" s="18" t="s">
        <v>243</v>
      </c>
      <c r="C49" s="506">
        <f>SUMIFS('Inst. by Framework &amp; Suppliers'!$D$2:$D$5720,'Inst. by Framework &amp; Suppliers'!$B$2:$B$5720,$A49,'Inst. by Framework &amp; Suppliers'!$C$2:$C$5720,$B49)</f>
        <v>138373.48000000001</v>
      </c>
      <c r="D49" s="507">
        <f>SUMIFS('Inst. by Framework &amp; Suppliers'!$E$2:$E$5720,'Inst. by Framework &amp; Suppliers'!$B$2:$B$5720,$A49,'Inst. by Framework &amp; Suppliers'!$C$2:$C$5720,$B49)</f>
        <v>196807.88999999998</v>
      </c>
      <c r="E49" s="507">
        <f>SUMIFS('Inst. by Framework &amp; Suppliers'!F$2:F$5720,'Inst. by Framework &amp; Suppliers'!$B$2:$B$5720,$A49,'Inst. by Framework &amp; Suppliers'!$C$2:$C$5720,$B49)</f>
        <v>150742.07</v>
      </c>
      <c r="F49" s="883">
        <f>SUMIFS('Inst. by Framework &amp; Suppliers'!G$2:G$5720,'Inst. by Framework &amp; Suppliers'!$B$2:$B$5720,$A49,'Inst. by Framework &amp; Suppliers'!$C$2:$C$5720,$B49)</f>
        <v>0</v>
      </c>
      <c r="G49" s="1444">
        <f>SUMIFS('Inst. by Framework &amp; Suppliers'!H$2:H$5720,'Inst. by Framework &amp; Suppliers'!$B$2:$B$5720,$A49,'Inst. by Framework &amp; Suppliers'!$C$2:$C$5720,$B49)</f>
        <v>0</v>
      </c>
      <c r="H49" s="1445">
        <f>SUMIFS('Inst. by Framework &amp; Suppliers'!I$2:I$5720,'Inst. by Framework &amp; Suppliers'!$B$2:$B$5720,$A49,'Inst. by Framework &amp; Suppliers'!$C$2:$C$5720,$B49)</f>
        <v>0</v>
      </c>
      <c r="I49" s="344">
        <f>SUMIFS('Inst. by Framework &amp; Suppliers'!$J$2:$J$5720,'Inst. by Framework &amp; Suppliers'!$B$2:$B$5720,$A49,'Inst. by Framework &amp; Suppliers'!$C$2:$C$5720,B49)</f>
        <v>0</v>
      </c>
      <c r="J49" s="24">
        <f>SUMIFS('Inst. by Framework &amp; Suppliers'!$K$2:$K$5720,'Inst. by Framework &amp; Suppliers'!$B$2:$B$5720,$A49,'Inst. by Framework &amp; Suppliers'!$C$2:$C$5720,$B49)</f>
        <v>0</v>
      </c>
    </row>
    <row r="50" spans="1:10" x14ac:dyDescent="0.2">
      <c r="A50" s="12" t="s">
        <v>40</v>
      </c>
      <c r="B50" s="13" t="s">
        <v>59</v>
      </c>
      <c r="C50" s="506">
        <f>SUMIFS('Inst. by Framework &amp; Suppliers'!$D$2:$D$5720,'Inst. by Framework &amp; Suppliers'!$B$2:$B$5720,$A50,'Inst. by Framework &amp; Suppliers'!$C$2:$C$5720,$B50)</f>
        <v>11063.1</v>
      </c>
      <c r="D50" s="507">
        <f>SUMIFS('Inst. by Framework &amp; Suppliers'!$E$2:$E$5720,'Inst. by Framework &amp; Suppliers'!$B$2:$B$5720,$A50,'Inst. by Framework &amp; Suppliers'!$C$2:$C$5720,$B50)</f>
        <v>11518.01</v>
      </c>
      <c r="E50" s="507">
        <f>SUMIFS('Inst. by Framework &amp; Suppliers'!F$2:F$5720,'Inst. by Framework &amp; Suppliers'!$B$2:$B$5720,$A50,'Inst. by Framework &amp; Suppliers'!$C$2:$C$5720,$B50)</f>
        <v>12038.519999999999</v>
      </c>
      <c r="F50" s="883">
        <f>SUMIFS('Inst. by Framework &amp; Suppliers'!G$2:G$5720,'Inst. by Framework &amp; Suppliers'!$B$2:$B$5720,$A50,'Inst. by Framework &amp; Suppliers'!$C$2:$C$5720,$B50)</f>
        <v>0</v>
      </c>
      <c r="G50" s="1444">
        <f>SUMIFS('Inst. by Framework &amp; Suppliers'!H$2:H$5720,'Inst. by Framework &amp; Suppliers'!$B$2:$B$5720,$A50,'Inst. by Framework &amp; Suppliers'!$C$2:$C$5720,$B50)</f>
        <v>0</v>
      </c>
      <c r="H50" s="1445">
        <f>SUMIFS('Inst. by Framework &amp; Suppliers'!I$2:I$5720,'Inst. by Framework &amp; Suppliers'!$B$2:$B$5720,$A50,'Inst. by Framework &amp; Suppliers'!$C$2:$C$5720,$B50)</f>
        <v>0</v>
      </c>
      <c r="I50" s="344">
        <f>SUMIFS('Inst. by Framework &amp; Suppliers'!$J$2:$J$5720,'Inst. by Framework &amp; Suppliers'!$B$2:$B$5720,$A50,'Inst. by Framework &amp; Suppliers'!$C$2:$C$5720,B50)</f>
        <v>0</v>
      </c>
      <c r="J50" s="24">
        <f>SUMIFS('Inst. by Framework &amp; Suppliers'!$K$2:$K$5720,'Inst. by Framework &amp; Suppliers'!$B$2:$B$5720,$A50,'Inst. by Framework &amp; Suppliers'!$C$2:$C$5720,$B50)</f>
        <v>0</v>
      </c>
    </row>
    <row r="51" spans="1:10" x14ac:dyDescent="0.2">
      <c r="A51" s="15" t="s">
        <v>40</v>
      </c>
      <c r="B51" s="18" t="s">
        <v>111</v>
      </c>
      <c r="C51" s="506">
        <f>SUMIFS('Inst. by Framework &amp; Suppliers'!$D$2:$D$5720,'Inst. by Framework &amp; Suppliers'!$B$2:$B$5720,$A51,'Inst. by Framework &amp; Suppliers'!$C$2:$C$5720,$B51)</f>
        <v>2450.2999999999997</v>
      </c>
      <c r="D51" s="507">
        <f>SUMIFS('Inst. by Framework &amp; Suppliers'!$E$2:$E$5720,'Inst. by Framework &amp; Suppliers'!$B$2:$B$5720,$A51,'Inst. by Framework &amp; Suppliers'!$C$2:$C$5720,$B51)</f>
        <v>0</v>
      </c>
      <c r="E51" s="507">
        <f>SUMIFS('Inst. by Framework &amp; Suppliers'!F$2:F$5720,'Inst. by Framework &amp; Suppliers'!$B$2:$B$5720,$A51,'Inst. by Framework &amp; Suppliers'!$C$2:$C$5720,$B51)</f>
        <v>0</v>
      </c>
      <c r="F51" s="883">
        <f>SUMIFS('Inst. by Framework &amp; Suppliers'!G$2:G$5720,'Inst. by Framework &amp; Suppliers'!$B$2:$B$5720,$A51,'Inst. by Framework &amp; Suppliers'!$C$2:$C$5720,$B51)</f>
        <v>0</v>
      </c>
      <c r="G51" s="1444">
        <f>SUMIFS('Inst. by Framework &amp; Suppliers'!H$2:H$5720,'Inst. by Framework &amp; Suppliers'!$B$2:$B$5720,$A51,'Inst. by Framework &amp; Suppliers'!$C$2:$C$5720,$B51)</f>
        <v>0</v>
      </c>
      <c r="H51" s="1445">
        <f>SUMIFS('Inst. by Framework &amp; Suppliers'!I$2:I$5720,'Inst. by Framework &amp; Suppliers'!$B$2:$B$5720,$A51,'Inst. by Framework &amp; Suppliers'!$C$2:$C$5720,$B51)</f>
        <v>0</v>
      </c>
      <c r="I51" s="344">
        <f>SUMIFS('Inst. by Framework &amp; Suppliers'!$J$2:$J$5720,'Inst. by Framework &amp; Suppliers'!$B$2:$B$5720,$A51,'Inst. by Framework &amp; Suppliers'!$C$2:$C$5720,B51)</f>
        <v>0</v>
      </c>
      <c r="J51" s="24">
        <f>SUMIFS('Inst. by Framework &amp; Suppliers'!$K$2:$K$5720,'Inst. by Framework &amp; Suppliers'!$B$2:$B$5720,$A51,'Inst. by Framework &amp; Suppliers'!$C$2:$C$5720,$B51)</f>
        <v>0</v>
      </c>
    </row>
    <row r="52" spans="1:10" x14ac:dyDescent="0.2">
      <c r="A52" s="15" t="s">
        <v>40</v>
      </c>
      <c r="B52" s="18" t="s">
        <v>11</v>
      </c>
      <c r="C52" s="506">
        <f>SUMIFS('Inst. by Framework &amp; Suppliers'!$D$2:$D$5720,'Inst. by Framework &amp; Suppliers'!$B$2:$B$5720,$A52,'Inst. by Framework &amp; Suppliers'!$C$2:$C$5720,$B52)</f>
        <v>11893.1</v>
      </c>
      <c r="D52" s="507">
        <f>SUMIFS('Inst. by Framework &amp; Suppliers'!$E$2:$E$5720,'Inst. by Framework &amp; Suppliers'!$B$2:$B$5720,$A52,'Inst. by Framework &amp; Suppliers'!$C$2:$C$5720,$B52)</f>
        <v>10339.85</v>
      </c>
      <c r="E52" s="507">
        <f>SUMIFS('Inst. by Framework &amp; Suppliers'!F$2:F$5720,'Inst. by Framework &amp; Suppliers'!$B$2:$B$5720,$A52,'Inst. by Framework &amp; Suppliers'!$C$2:$C$5720,$B52)</f>
        <v>4818.42</v>
      </c>
      <c r="F52" s="883">
        <f>SUMIFS('Inst. by Framework &amp; Suppliers'!G$2:G$5720,'Inst. by Framework &amp; Suppliers'!$B$2:$B$5720,$A52,'Inst. by Framework &amp; Suppliers'!$C$2:$C$5720,$B52)</f>
        <v>0</v>
      </c>
      <c r="G52" s="1444">
        <f>SUMIFS('Inst. by Framework &amp; Suppliers'!H$2:H$5720,'Inst. by Framework &amp; Suppliers'!$B$2:$B$5720,$A52,'Inst. by Framework &amp; Suppliers'!$C$2:$C$5720,$B52)</f>
        <v>0</v>
      </c>
      <c r="H52" s="1445">
        <f>SUMIFS('Inst. by Framework &amp; Suppliers'!I$2:I$5720,'Inst. by Framework &amp; Suppliers'!$B$2:$B$5720,$A52,'Inst. by Framework &amp; Suppliers'!$C$2:$C$5720,$B52)</f>
        <v>0</v>
      </c>
      <c r="I52" s="344">
        <f>SUMIFS('Inst. by Framework &amp; Suppliers'!$J$2:$J$5720,'Inst. by Framework &amp; Suppliers'!$B$2:$B$5720,$A52,'Inst. by Framework &amp; Suppliers'!$C$2:$C$5720,B52)</f>
        <v>0</v>
      </c>
      <c r="J52" s="24">
        <f>SUMIFS('Inst. by Framework &amp; Suppliers'!$K$2:$K$5720,'Inst. by Framework &amp; Suppliers'!$B$2:$B$5720,$A52,'Inst. by Framework &amp; Suppliers'!$C$2:$C$5720,$B52)</f>
        <v>0</v>
      </c>
    </row>
    <row r="53" spans="1:10" x14ac:dyDescent="0.2">
      <c r="A53" s="15" t="s">
        <v>40</v>
      </c>
      <c r="B53" s="18" t="s">
        <v>12</v>
      </c>
      <c r="C53" s="506">
        <f>SUMIFS('Inst. by Framework &amp; Suppliers'!$D$2:$D$5720,'Inst. by Framework &amp; Suppliers'!$B$2:$B$5720,$A53,'Inst. by Framework &amp; Suppliers'!$C$2:$C$5720,$B53)</f>
        <v>69337.19</v>
      </c>
      <c r="D53" s="507">
        <f>SUMIFS('Inst. by Framework &amp; Suppliers'!$E$2:$E$5720,'Inst. by Framework &amp; Suppliers'!$B$2:$B$5720,$A53,'Inst. by Framework &amp; Suppliers'!$C$2:$C$5720,$B53)</f>
        <v>97916.618499999997</v>
      </c>
      <c r="E53" s="507">
        <f>SUMIFS('Inst. by Framework &amp; Suppliers'!F$2:F$5720,'Inst. by Framework &amp; Suppliers'!$B$2:$B$5720,$A53,'Inst. by Framework &amp; Suppliers'!$C$2:$C$5720,$B53)</f>
        <v>59311.26</v>
      </c>
      <c r="F53" s="883">
        <f>SUMIFS('Inst. by Framework &amp; Suppliers'!G$2:G$5720,'Inst. by Framework &amp; Suppliers'!$B$2:$B$5720,$A53,'Inst. by Framework &amp; Suppliers'!$C$2:$C$5720,$B53)</f>
        <v>0</v>
      </c>
      <c r="G53" s="1444">
        <f>SUMIFS('Inst. by Framework &amp; Suppliers'!H$2:H$5720,'Inst. by Framework &amp; Suppliers'!$B$2:$B$5720,$A53,'Inst. by Framework &amp; Suppliers'!$C$2:$C$5720,$B53)</f>
        <v>0</v>
      </c>
      <c r="H53" s="1445">
        <f>SUMIFS('Inst. by Framework &amp; Suppliers'!I$2:I$5720,'Inst. by Framework &amp; Suppliers'!$B$2:$B$5720,$A53,'Inst. by Framework &amp; Suppliers'!$C$2:$C$5720,$B53)</f>
        <v>0</v>
      </c>
      <c r="I53" s="344">
        <f>SUMIFS('Inst. by Framework &amp; Suppliers'!$J$2:$J$5720,'Inst. by Framework &amp; Suppliers'!$B$2:$B$5720,$A53,'Inst. by Framework &amp; Suppliers'!$C$2:$C$5720,B53)</f>
        <v>0</v>
      </c>
      <c r="J53" s="24">
        <f>SUMIFS('Inst. by Framework &amp; Suppliers'!$K$2:$K$5720,'Inst. by Framework &amp; Suppliers'!$B$2:$B$5720,$A53,'Inst. by Framework &amp; Suppliers'!$C$2:$C$5720,$B53)</f>
        <v>0</v>
      </c>
    </row>
    <row r="54" spans="1:10" x14ac:dyDescent="0.2">
      <c r="A54" s="15" t="s">
        <v>40</v>
      </c>
      <c r="B54" s="18" t="s">
        <v>13</v>
      </c>
      <c r="C54" s="506">
        <f>SUMIFS('Inst. by Framework &amp; Suppliers'!$D$2:$D$5720,'Inst. by Framework &amp; Suppliers'!$B$2:$B$5720,$A54,'Inst. by Framework &amp; Suppliers'!$C$2:$C$5720,$B54)</f>
        <v>26692.799999999999</v>
      </c>
      <c r="D54" s="507">
        <f>SUMIFS('Inst. by Framework &amp; Suppliers'!$E$2:$E$5720,'Inst. by Framework &amp; Suppliers'!$B$2:$B$5720,$A54,'Inst. by Framework &amp; Suppliers'!$C$2:$C$5720,$B54)</f>
        <v>8990.07</v>
      </c>
      <c r="E54" s="507">
        <f>SUMIFS('Inst. by Framework &amp; Suppliers'!F$2:F$5720,'Inst. by Framework &amp; Suppliers'!$B$2:$B$5720,$A54,'Inst. by Framework &amp; Suppliers'!$C$2:$C$5720,$B54)</f>
        <v>2737.1299999999997</v>
      </c>
      <c r="F54" s="883">
        <f>SUMIFS('Inst. by Framework &amp; Suppliers'!G$2:G$5720,'Inst. by Framework &amp; Suppliers'!$B$2:$B$5720,$A54,'Inst. by Framework &amp; Suppliers'!$C$2:$C$5720,$B54)</f>
        <v>0</v>
      </c>
      <c r="G54" s="1444">
        <f>SUMIFS('Inst. by Framework &amp; Suppliers'!H$2:H$5720,'Inst. by Framework &amp; Suppliers'!$B$2:$B$5720,$A54,'Inst. by Framework &amp; Suppliers'!$C$2:$C$5720,$B54)</f>
        <v>0</v>
      </c>
      <c r="H54" s="1445">
        <f>SUMIFS('Inst. by Framework &amp; Suppliers'!I$2:I$5720,'Inst. by Framework &amp; Suppliers'!$B$2:$B$5720,$A54,'Inst. by Framework &amp; Suppliers'!$C$2:$C$5720,$B54)</f>
        <v>0</v>
      </c>
      <c r="I54" s="344">
        <f>SUMIFS('Inst. by Framework &amp; Suppliers'!$J$2:$J$5720,'Inst. by Framework &amp; Suppliers'!$B$2:$B$5720,$A54,'Inst. by Framework &amp; Suppliers'!$C$2:$C$5720,B54)</f>
        <v>0</v>
      </c>
      <c r="J54" s="24">
        <f>SUMIFS('Inst. by Framework &amp; Suppliers'!$K$2:$K$5720,'Inst. by Framework &amp; Suppliers'!$B$2:$B$5720,$A54,'Inst. by Framework &amp; Suppliers'!$C$2:$C$5720,$B54)</f>
        <v>0</v>
      </c>
    </row>
    <row r="55" spans="1:10" x14ac:dyDescent="0.2">
      <c r="A55" s="15" t="s">
        <v>40</v>
      </c>
      <c r="B55" s="18" t="s">
        <v>116</v>
      </c>
      <c r="C55" s="506">
        <f>SUMIFS('Inst. by Framework &amp; Suppliers'!$D$2:$D$5720,'Inst. by Framework &amp; Suppliers'!$B$2:$B$5720,$A55,'Inst. by Framework &amp; Suppliers'!$C$2:$C$5720,$B55)</f>
        <v>0</v>
      </c>
      <c r="D55" s="507">
        <f>SUMIFS('Inst. by Framework &amp; Suppliers'!$E$2:$E$5720,'Inst. by Framework &amp; Suppliers'!$B$2:$B$5720,$A55,'Inst. by Framework &amp; Suppliers'!$C$2:$C$5720,$B55)</f>
        <v>450.54999999999995</v>
      </c>
      <c r="E55" s="507">
        <f>SUMIFS('Inst. by Framework &amp; Suppliers'!F$2:F$5720,'Inst. by Framework &amp; Suppliers'!$B$2:$B$5720,$A55,'Inst. by Framework &amp; Suppliers'!$C$2:$C$5720,$B55)</f>
        <v>8729.4</v>
      </c>
      <c r="F55" s="883">
        <f>SUMIFS('Inst. by Framework &amp; Suppliers'!G$2:G$5720,'Inst. by Framework &amp; Suppliers'!$B$2:$B$5720,$A55,'Inst. by Framework &amp; Suppliers'!$C$2:$C$5720,$B55)</f>
        <v>0</v>
      </c>
      <c r="G55" s="1444">
        <f>SUMIFS('Inst. by Framework &amp; Suppliers'!H$2:H$5720,'Inst. by Framework &amp; Suppliers'!$B$2:$B$5720,$A55,'Inst. by Framework &amp; Suppliers'!$C$2:$C$5720,$B55)</f>
        <v>0</v>
      </c>
      <c r="H55" s="1445">
        <f>SUMIFS('Inst. by Framework &amp; Suppliers'!I$2:I$5720,'Inst. by Framework &amp; Suppliers'!$B$2:$B$5720,$A55,'Inst. by Framework &amp; Suppliers'!$C$2:$C$5720,$B55)</f>
        <v>0</v>
      </c>
      <c r="I55" s="344">
        <f>SUMIFS('Inst. by Framework &amp; Suppliers'!$J$2:$J$5720,'Inst. by Framework &amp; Suppliers'!$B$2:$B$5720,$A55,'Inst. by Framework &amp; Suppliers'!$C$2:$C$5720,B55)</f>
        <v>0</v>
      </c>
      <c r="J55" s="24">
        <f>SUMIFS('Inst. by Framework &amp; Suppliers'!$K$2:$K$5720,'Inst. by Framework &amp; Suppliers'!$B$2:$B$5720,$A55,'Inst. by Framework &amp; Suppliers'!$C$2:$C$5720,$B55)</f>
        <v>0</v>
      </c>
    </row>
    <row r="56" spans="1:10" x14ac:dyDescent="0.2">
      <c r="A56" s="15" t="s">
        <v>40</v>
      </c>
      <c r="B56" s="18" t="s">
        <v>14</v>
      </c>
      <c r="C56" s="506">
        <f>SUMIFS('Inst. by Framework &amp; Suppliers'!$D$2:$D$5720,'Inst. by Framework &amp; Suppliers'!$B$2:$B$5720,$A56,'Inst. by Framework &amp; Suppliers'!$C$2:$C$5720,$B56)</f>
        <v>12935.53</v>
      </c>
      <c r="D56" s="507">
        <f>SUMIFS('Inst. by Framework &amp; Suppliers'!$E$2:$E$5720,'Inst. by Framework &amp; Suppliers'!$B$2:$B$5720,$A56,'Inst. by Framework &amp; Suppliers'!$C$2:$C$5720,$B56)</f>
        <v>35368.049999999996</v>
      </c>
      <c r="E56" s="507">
        <f>SUMIFS('Inst. by Framework &amp; Suppliers'!F$2:F$5720,'Inst. by Framework &amp; Suppliers'!$B$2:$B$5720,$A56,'Inst. by Framework &amp; Suppliers'!$C$2:$C$5720,$B56)</f>
        <v>9971.989999999998</v>
      </c>
      <c r="F56" s="883">
        <f>SUMIFS('Inst. by Framework &amp; Suppliers'!G$2:G$5720,'Inst. by Framework &amp; Suppliers'!$B$2:$B$5720,$A56,'Inst. by Framework &amp; Suppliers'!$C$2:$C$5720,$B56)</f>
        <v>0</v>
      </c>
      <c r="G56" s="1444">
        <f>SUMIFS('Inst. by Framework &amp; Suppliers'!H$2:H$5720,'Inst. by Framework &amp; Suppliers'!$B$2:$B$5720,$A56,'Inst. by Framework &amp; Suppliers'!$C$2:$C$5720,$B56)</f>
        <v>0</v>
      </c>
      <c r="H56" s="1445">
        <f>SUMIFS('Inst. by Framework &amp; Suppliers'!I$2:I$5720,'Inst. by Framework &amp; Suppliers'!$B$2:$B$5720,$A56,'Inst. by Framework &amp; Suppliers'!$C$2:$C$5720,$B56)</f>
        <v>0</v>
      </c>
      <c r="I56" s="344">
        <f>SUMIFS('Inst. by Framework &amp; Suppliers'!$J$2:$J$5720,'Inst. by Framework &amp; Suppliers'!$B$2:$B$5720,$A56,'Inst. by Framework &amp; Suppliers'!$C$2:$C$5720,B56)</f>
        <v>0</v>
      </c>
      <c r="J56" s="24">
        <f>SUMIFS('Inst. by Framework &amp; Suppliers'!$K$2:$K$5720,'Inst. by Framework &amp; Suppliers'!$B$2:$B$5720,$A56,'Inst. by Framework &amp; Suppliers'!$C$2:$C$5720,$B56)</f>
        <v>0</v>
      </c>
    </row>
    <row r="57" spans="1:10" x14ac:dyDescent="0.2">
      <c r="A57" s="15" t="s">
        <v>203</v>
      </c>
      <c r="B57" s="18" t="s">
        <v>243</v>
      </c>
      <c r="C57" s="506">
        <f>SUMIFS('Inst. by Framework &amp; Suppliers'!$D$2:$D$5720,'Inst. by Framework &amp; Suppliers'!$B$2:$B$5720,$A57,'Inst. by Framework &amp; Suppliers'!$C$2:$C$5720,$B57)</f>
        <v>0</v>
      </c>
      <c r="D57" s="507">
        <f>SUMIFS('Inst. by Framework &amp; Suppliers'!$E$2:$E$5720,'Inst. by Framework &amp; Suppliers'!$B$2:$B$5720,$A57,'Inst. by Framework &amp; Suppliers'!$C$2:$C$5720,$B57)</f>
        <v>0</v>
      </c>
      <c r="E57" s="507">
        <f>SUMIFS('Inst. by Framework &amp; Suppliers'!F$2:F$5720,'Inst. by Framework &amp; Suppliers'!$B$2:$B$5720,$A57,'Inst. by Framework &amp; Suppliers'!$C$2:$C$5720,$B57)</f>
        <v>84025.03</v>
      </c>
      <c r="F57" s="883">
        <f>SUMIFS('Inst. by Framework &amp; Suppliers'!G$2:G$5720,'Inst. by Framework &amp; Suppliers'!$B$2:$B$5720,$A57,'Inst. by Framework &amp; Suppliers'!$C$2:$C$5720,$B57)</f>
        <v>306720.54000000004</v>
      </c>
      <c r="G57" s="1444">
        <f>SUMIFS('Inst. by Framework &amp; Suppliers'!H$2:H$5720,'Inst. by Framework &amp; Suppliers'!$B$2:$B$5720,$A57,'Inst. by Framework &amp; Suppliers'!$C$2:$C$5720,$B57)</f>
        <v>315437.14999999997</v>
      </c>
      <c r="H57" s="1445">
        <f>SUMIFS('Inst. by Framework &amp; Suppliers'!I$2:I$5720,'Inst. by Framework &amp; Suppliers'!$B$2:$B$5720,$A57,'Inst. by Framework &amp; Suppliers'!$C$2:$C$5720,$B57)</f>
        <v>303033.14999999997</v>
      </c>
      <c r="I57" s="344">
        <f>SUMIFS('Inst. by Framework &amp; Suppliers'!$J$2:$J$5720,'Inst. by Framework &amp; Suppliers'!$B$2:$B$5720,$A57,'Inst. by Framework &amp; Suppliers'!$C$2:$C$5720,B57)</f>
        <v>45483.789999999994</v>
      </c>
      <c r="J57" s="24">
        <f>SUMIFS('Inst. by Framework &amp; Suppliers'!$K$2:$K$5720,'Inst. by Framework &amp; Suppliers'!$B$2:$B$5720,$A57,'Inst. by Framework &amp; Suppliers'!$C$2:$C$5720,$B57)</f>
        <v>101572.80999999998</v>
      </c>
    </row>
    <row r="58" spans="1:10" x14ac:dyDescent="0.2">
      <c r="A58" s="15" t="s">
        <v>203</v>
      </c>
      <c r="B58" s="18" t="s">
        <v>59</v>
      </c>
      <c r="C58" s="506">
        <f>SUMIFS('Inst. by Framework &amp; Suppliers'!$D$2:$D$5720,'Inst. by Framework &amp; Suppliers'!$B$2:$B$5720,$A58,'Inst. by Framework &amp; Suppliers'!$C$2:$C$5720,$B58)</f>
        <v>0</v>
      </c>
      <c r="D58" s="507">
        <f>SUMIFS('Inst. by Framework &amp; Suppliers'!$E$2:$E$5720,'Inst. by Framework &amp; Suppliers'!$B$2:$B$5720,$A58,'Inst. by Framework &amp; Suppliers'!$C$2:$C$5720,$B58)</f>
        <v>0</v>
      </c>
      <c r="E58" s="507">
        <f>SUMIFS('Inst. by Framework &amp; Suppliers'!F$2:F$5720,'Inst. by Framework &amp; Suppliers'!$B$2:$B$5720,$A58,'Inst. by Framework &amp; Suppliers'!$C$2:$C$5720,$B58)</f>
        <v>11927.829999999998</v>
      </c>
      <c r="F58" s="883">
        <f>SUMIFS('Inst. by Framework &amp; Suppliers'!G$2:G$5720,'Inst. by Framework &amp; Suppliers'!$B$2:$B$5720,$A58,'Inst. by Framework &amp; Suppliers'!$C$2:$C$5720,$B58)</f>
        <v>26589.31</v>
      </c>
      <c r="G58" s="1444">
        <f>SUMIFS('Inst. by Framework &amp; Suppliers'!H$2:H$5720,'Inst. by Framework &amp; Suppliers'!$B$2:$B$5720,$A58,'Inst. by Framework &amp; Suppliers'!$C$2:$C$5720,$B58)</f>
        <v>69161.089999999967</v>
      </c>
      <c r="H58" s="1445">
        <f>SUMIFS('Inst. by Framework &amp; Suppliers'!I$2:I$5720,'Inst. by Framework &amp; Suppliers'!$B$2:$B$5720,$A58,'Inst. by Framework &amp; Suppliers'!$C$2:$C$5720,$B58)</f>
        <v>71599.09</v>
      </c>
      <c r="I58" s="344">
        <f>SUMIFS('Inst. by Framework &amp; Suppliers'!$J$2:$J$5720,'Inst. by Framework &amp; Suppliers'!$B$2:$B$5720,$A58,'Inst. by Framework &amp; Suppliers'!$C$2:$C$5720,B58)</f>
        <v>0</v>
      </c>
      <c r="J58" s="24">
        <f>SUMIFS('Inst. by Framework &amp; Suppliers'!$K$2:$K$5720,'Inst. by Framework &amp; Suppliers'!$B$2:$B$5720,$A58,'Inst. by Framework &amp; Suppliers'!$C$2:$C$5720,$B58)</f>
        <v>30463.53</v>
      </c>
    </row>
    <row r="59" spans="1:10" x14ac:dyDescent="0.2">
      <c r="A59" s="15" t="s">
        <v>203</v>
      </c>
      <c r="B59" s="18" t="s">
        <v>12</v>
      </c>
      <c r="C59" s="506">
        <f>SUMIFS('Inst. by Framework &amp; Suppliers'!$D$2:$D$5720,'Inst. by Framework &amp; Suppliers'!$B$2:$B$5720,$A59,'Inst. by Framework &amp; Suppliers'!$C$2:$C$5720,$B59)</f>
        <v>0</v>
      </c>
      <c r="D59" s="507">
        <f>SUMIFS('Inst. by Framework &amp; Suppliers'!$E$2:$E$5720,'Inst. by Framework &amp; Suppliers'!$B$2:$B$5720,$A59,'Inst. by Framework &amp; Suppliers'!$C$2:$C$5720,$B59)</f>
        <v>0</v>
      </c>
      <c r="E59" s="507">
        <f>SUMIFS('Inst. by Framework &amp; Suppliers'!F$2:F$5720,'Inst. by Framework &amp; Suppliers'!$B$2:$B$5720,$A59,'Inst. by Framework &amp; Suppliers'!$C$2:$C$5720,$B59)</f>
        <v>27598.979999999996</v>
      </c>
      <c r="F59" s="883">
        <f>SUMIFS('Inst. by Framework &amp; Suppliers'!G$2:G$5720,'Inst. by Framework &amp; Suppliers'!$B$2:$B$5720,$A59,'Inst. by Framework &amp; Suppliers'!$C$2:$C$5720,$B59)</f>
        <v>76827.950000000012</v>
      </c>
      <c r="G59" s="1444">
        <f>SUMIFS('Inst. by Framework &amp; Suppliers'!H$2:H$5720,'Inst. by Framework &amp; Suppliers'!$B$2:$B$5720,$A59,'Inst. by Framework &amp; Suppliers'!$C$2:$C$5720,$B59)</f>
        <v>52856.990000000005</v>
      </c>
      <c r="H59" s="1445">
        <f>SUMIFS('Inst. by Framework &amp; Suppliers'!I$2:I$5720,'Inst. by Framework &amp; Suppliers'!$B$2:$B$5720,$A59,'Inst. by Framework &amp; Suppliers'!$C$2:$C$5720,$B59)</f>
        <v>29035.760000000006</v>
      </c>
      <c r="I59" s="344">
        <f>SUMIFS('Inst. by Framework &amp; Suppliers'!$J$2:$J$5720,'Inst. by Framework &amp; Suppliers'!$B$2:$B$5720,$A59,'Inst. by Framework &amp; Suppliers'!$C$2:$C$5720,B59)</f>
        <v>0</v>
      </c>
      <c r="J59" s="24">
        <f>SUMIFS('Inst. by Framework &amp; Suppliers'!$K$2:$K$5720,'Inst. by Framework &amp; Suppliers'!$B$2:$B$5720,$A59,'Inst. by Framework &amp; Suppliers'!$C$2:$C$5720,$B59)</f>
        <v>3869.06</v>
      </c>
    </row>
    <row r="60" spans="1:10" x14ac:dyDescent="0.2">
      <c r="A60" s="15" t="s">
        <v>203</v>
      </c>
      <c r="B60" s="18" t="s">
        <v>116</v>
      </c>
      <c r="C60" s="506">
        <f>SUMIFS('Inst. by Framework &amp; Suppliers'!$D$2:$D$5720,'Inst. by Framework &amp; Suppliers'!$B$2:$B$5720,$A60,'Inst. by Framework &amp; Suppliers'!$C$2:$C$5720,$B60)</f>
        <v>0</v>
      </c>
      <c r="D60" s="507">
        <f>SUMIFS('Inst. by Framework &amp; Suppliers'!$E$2:$E$5720,'Inst. by Framework &amp; Suppliers'!$B$2:$B$5720,$A60,'Inst. by Framework &amp; Suppliers'!$C$2:$C$5720,$B60)</f>
        <v>0</v>
      </c>
      <c r="E60" s="507">
        <f>SUMIFS('Inst. by Framework &amp; Suppliers'!F$2:F$5720,'Inst. by Framework &amp; Suppliers'!$B$2:$B$5720,$A60,'Inst. by Framework &amp; Suppliers'!$C$2:$C$5720,$B60)</f>
        <v>5695</v>
      </c>
      <c r="F60" s="883">
        <f>SUMIFS('Inst. by Framework &amp; Suppliers'!G$2:G$5720,'Inst. by Framework &amp; Suppliers'!$B$2:$B$5720,$A60,'Inst. by Framework &amp; Suppliers'!$C$2:$C$5720,$B60)</f>
        <v>16152</v>
      </c>
      <c r="G60" s="1444">
        <f>SUMIFS('Inst. by Framework &amp; Suppliers'!H$2:H$5720,'Inst. by Framework &amp; Suppliers'!$B$2:$B$5720,$A60,'Inst. by Framework &amp; Suppliers'!$C$2:$C$5720,$B60)</f>
        <v>33274</v>
      </c>
      <c r="H60" s="1445">
        <f>SUMIFS('Inst. by Framework &amp; Suppliers'!I$2:I$5720,'Inst. by Framework &amp; Suppliers'!$B$2:$B$5720,$A60,'Inst. by Framework &amp; Suppliers'!$C$2:$C$5720,$B60)</f>
        <v>39820.18</v>
      </c>
      <c r="I60" s="344">
        <f>SUMIFS('Inst. by Framework &amp; Suppliers'!$J$2:$J$5720,'Inst. by Framework &amp; Suppliers'!$B$2:$B$5720,$A60,'Inst. by Framework &amp; Suppliers'!$C$2:$C$5720,B60)</f>
        <v>4858.88</v>
      </c>
      <c r="J60" s="24">
        <f>SUMIFS('Inst. by Framework &amp; Suppliers'!$K$2:$K$5720,'Inst. by Framework &amp; Suppliers'!$B$2:$B$5720,$A60,'Inst. by Framework &amp; Suppliers'!$C$2:$C$5720,$B60)</f>
        <v>11017.28</v>
      </c>
    </row>
    <row r="61" spans="1:10" x14ac:dyDescent="0.2">
      <c r="A61" s="15" t="s">
        <v>203</v>
      </c>
      <c r="B61" s="18" t="s">
        <v>14</v>
      </c>
      <c r="C61" s="506">
        <f>SUMIFS('Inst. by Framework &amp; Suppliers'!$D$2:$D$5720,'Inst. by Framework &amp; Suppliers'!$B$2:$B$5720,$A61,'Inst. by Framework &amp; Suppliers'!$C$2:$C$5720,$B61)</f>
        <v>0</v>
      </c>
      <c r="D61" s="507">
        <f>SUMIFS('Inst. by Framework &amp; Suppliers'!$E$2:$E$5720,'Inst. by Framework &amp; Suppliers'!$B$2:$B$5720,$A61,'Inst. by Framework &amp; Suppliers'!$C$2:$C$5720,$B61)</f>
        <v>0</v>
      </c>
      <c r="E61" s="507">
        <f>SUMIFS('Inst. by Framework &amp; Suppliers'!F$2:F$5720,'Inst. by Framework &amp; Suppliers'!$B$2:$B$5720,$A61,'Inst. by Framework &amp; Suppliers'!$C$2:$C$5720,$B61)</f>
        <v>5226.8099999999995</v>
      </c>
      <c r="F61" s="883">
        <f>SUMIFS('Inst. by Framework &amp; Suppliers'!G$2:G$5720,'Inst. by Framework &amp; Suppliers'!$B$2:$B$5720,$A61,'Inst. by Framework &amp; Suppliers'!$C$2:$C$5720,$B61)</f>
        <v>17309.73</v>
      </c>
      <c r="G61" s="1444">
        <f>SUMIFS('Inst. by Framework &amp; Suppliers'!H$2:H$5720,'Inst. by Framework &amp; Suppliers'!$B$2:$B$5720,$A61,'Inst. by Framework &amp; Suppliers'!$C$2:$C$5720,$B61)</f>
        <v>14532.969999999998</v>
      </c>
      <c r="H61" s="1445">
        <f>SUMIFS('Inst. by Framework &amp; Suppliers'!I$2:I$5720,'Inst. by Framework &amp; Suppliers'!$B$2:$B$5720,$A61,'Inst. by Framework &amp; Suppliers'!$C$2:$C$5720,$B61)</f>
        <v>14972.39</v>
      </c>
      <c r="I61" s="344">
        <f>SUMIFS('Inst. by Framework &amp; Suppliers'!$J$2:$J$5720,'Inst. by Framework &amp; Suppliers'!$B$2:$B$5720,$A61,'Inst. by Framework &amp; Suppliers'!$C$2:$C$5720,B61)</f>
        <v>2710.48</v>
      </c>
      <c r="J61" s="24">
        <f>SUMIFS('Inst. by Framework &amp; Suppliers'!$K$2:$K$5720,'Inst. by Framework &amp; Suppliers'!$B$2:$B$5720,$A61,'Inst. by Framework &amp; Suppliers'!$C$2:$C$5720,$B61)</f>
        <v>4667.2700000000004</v>
      </c>
    </row>
    <row r="62" spans="1:10" x14ac:dyDescent="0.2">
      <c r="A62" s="15" t="s">
        <v>203</v>
      </c>
      <c r="B62" s="18" t="s">
        <v>245</v>
      </c>
      <c r="C62" s="506">
        <f>SUMIFS('Inst. by Framework &amp; Suppliers'!$D$2:$D$5720,'Inst. by Framework &amp; Suppliers'!$B$2:$B$5720,$A62,'Inst. by Framework &amp; Suppliers'!$C$2:$C$5720,$B62)</f>
        <v>0</v>
      </c>
      <c r="D62" s="507">
        <f>SUMIFS('Inst. by Framework &amp; Suppliers'!$E$2:$E$5720,'Inst. by Framework &amp; Suppliers'!$B$2:$B$5720,$A62,'Inst. by Framework &amp; Suppliers'!$C$2:$C$5720,$B62)</f>
        <v>0</v>
      </c>
      <c r="E62" s="507">
        <f>SUMIFS('Inst. by Framework &amp; Suppliers'!F$2:F$5720,'Inst. by Framework &amp; Suppliers'!$B$2:$B$5720,$A62,'Inst. by Framework &amp; Suppliers'!$C$2:$C$5720,$B62)</f>
        <v>0</v>
      </c>
      <c r="F62" s="883">
        <f>SUMIFS('Inst. by Framework &amp; Suppliers'!G$2:G$5720,'Inst. by Framework &amp; Suppliers'!$B$2:$B$5720,$A62,'Inst. by Framework &amp; Suppliers'!$C$2:$C$5720,$B62)</f>
        <v>0</v>
      </c>
      <c r="G62" s="1444">
        <f>SUMIFS('Inst. by Framework &amp; Suppliers'!H$2:H$5720,'Inst. by Framework &amp; Suppliers'!$B$2:$B$5720,$A62,'Inst. by Framework &amp; Suppliers'!$C$2:$C$5720,$B62)</f>
        <v>666.47</v>
      </c>
      <c r="H62" s="1445">
        <f>SUMIFS('Inst. by Framework &amp; Suppliers'!I$2:I$5720,'Inst. by Framework &amp; Suppliers'!$B$2:$B$5720,$A62,'Inst. by Framework &amp; Suppliers'!$C$2:$C$5720,$B62)</f>
        <v>0</v>
      </c>
      <c r="I62" s="344">
        <f>SUMIFS('Inst. by Framework &amp; Suppliers'!$J$2:$J$5720,'Inst. by Framework &amp; Suppliers'!$B$2:$B$5720,$A62,'Inst. by Framework &amp; Suppliers'!$C$2:$C$5720,B62)</f>
        <v>0</v>
      </c>
      <c r="J62" s="24">
        <f>SUMIFS('Inst. by Framework &amp; Suppliers'!$K$2:$K$5720,'Inst. by Framework &amp; Suppliers'!$B$2:$B$5720,$A62,'Inst. by Framework &amp; Suppliers'!$C$2:$C$5720,$B62)</f>
        <v>0</v>
      </c>
    </row>
    <row r="63" spans="1:10" x14ac:dyDescent="0.2">
      <c r="A63" s="15" t="s">
        <v>67</v>
      </c>
      <c r="B63" s="18" t="s">
        <v>68</v>
      </c>
      <c r="C63" s="506">
        <f>SUMIFS('Inst. by Framework &amp; Suppliers'!$D$2:$D$5720,'Inst. by Framework &amp; Suppliers'!$B$2:$B$5720,$A63,'Inst. by Framework &amp; Suppliers'!$C$2:$C$5720,$B63)</f>
        <v>0</v>
      </c>
      <c r="D63" s="507">
        <f>SUMIFS('Inst. by Framework &amp; Suppliers'!$E$2:$E$5720,'Inst. by Framework &amp; Suppliers'!$B$2:$B$5720,$A63,'Inst. by Framework &amp; Suppliers'!$C$2:$C$5720,$B63)</f>
        <v>0</v>
      </c>
      <c r="E63" s="507">
        <f>SUMIFS('Inst. by Framework &amp; Suppliers'!F$2:F$5720,'Inst. by Framework &amp; Suppliers'!$B$2:$B$5720,$A63,'Inst. by Framework &amp; Suppliers'!$C$2:$C$5720,$B63)</f>
        <v>35063.49</v>
      </c>
      <c r="F63" s="883">
        <f>SUMIFS('Inst. by Framework &amp; Suppliers'!G$2:G$5720,'Inst. by Framework &amp; Suppliers'!$B$2:$B$5720,$A63,'Inst. by Framework &amp; Suppliers'!$C$2:$C$5720,$B63)</f>
        <v>43755.23</v>
      </c>
      <c r="G63" s="1444">
        <f>SUMIFS('Inst. by Framework &amp; Suppliers'!H$2:H$5720,'Inst. by Framework &amp; Suppliers'!$B$2:$B$5720,$A63,'Inst. by Framework &amp; Suppliers'!$C$2:$C$5720,$B63)</f>
        <v>28058.21</v>
      </c>
      <c r="H63" s="1445">
        <f>SUMIFS('Inst. by Framework &amp; Suppliers'!I$2:I$5720,'Inst. by Framework &amp; Suppliers'!$B$2:$B$5720,$A63,'Inst. by Framework &amp; Suppliers'!$C$2:$C$5720,$B63)</f>
        <v>0</v>
      </c>
      <c r="I63" s="344">
        <f>SUMIFS('Inst. by Framework &amp; Suppliers'!$J$2:$J$5720,'Inst. by Framework &amp; Suppliers'!$B$2:$B$5720,$A63,'Inst. by Framework &amp; Suppliers'!$C$2:$C$5720,B63)</f>
        <v>0</v>
      </c>
      <c r="J63" s="24">
        <f>SUMIFS('Inst. by Framework &amp; Suppliers'!$K$2:$K$5720,'Inst. by Framework &amp; Suppliers'!$B$2:$B$5720,$A63,'Inst. by Framework &amp; Suppliers'!$C$2:$C$5720,$B63)</f>
        <v>0</v>
      </c>
    </row>
    <row r="64" spans="1:10" x14ac:dyDescent="0.2">
      <c r="A64" s="15" t="s">
        <v>67</v>
      </c>
      <c r="B64" s="18" t="s">
        <v>78</v>
      </c>
      <c r="C64" s="506">
        <f>SUMIFS('Inst. by Framework &amp; Suppliers'!$D$2:$D$5720,'Inst. by Framework &amp; Suppliers'!$B$2:$B$5720,$A64,'Inst. by Framework &amp; Suppliers'!$C$2:$C$5720,$B64)</f>
        <v>0</v>
      </c>
      <c r="D64" s="507">
        <f>SUMIFS('Inst. by Framework &amp; Suppliers'!$E$2:$E$5720,'Inst. by Framework &amp; Suppliers'!$B$2:$B$5720,$A64,'Inst. by Framework &amp; Suppliers'!$C$2:$C$5720,$B64)</f>
        <v>579.26</v>
      </c>
      <c r="E64" s="507">
        <f>SUMIFS('Inst. by Framework &amp; Suppliers'!F$2:F$5720,'Inst. by Framework &amp; Suppliers'!$B$2:$B$5720,$A64,'Inst. by Framework &amp; Suppliers'!$C$2:$C$5720,$B64)</f>
        <v>5109.3099999999995</v>
      </c>
      <c r="F64" s="883">
        <f>SUMIFS('Inst. by Framework &amp; Suppliers'!G$2:G$5720,'Inst. by Framework &amp; Suppliers'!$B$2:$B$5720,$A64,'Inst. by Framework &amp; Suppliers'!$C$2:$C$5720,$B64)</f>
        <v>17330.7</v>
      </c>
      <c r="G64" s="1444">
        <f>SUMIFS('Inst. by Framework &amp; Suppliers'!H$2:H$5720,'Inst. by Framework &amp; Suppliers'!$B$2:$B$5720,$A64,'Inst. by Framework &amp; Suppliers'!$C$2:$C$5720,$B64)</f>
        <v>18569.260000000002</v>
      </c>
      <c r="H64" s="1445">
        <f>SUMIFS('Inst. by Framework &amp; Suppliers'!I$2:I$5720,'Inst. by Framework &amp; Suppliers'!$B$2:$B$5720,$A64,'Inst. by Framework &amp; Suppliers'!$C$2:$C$5720,$B64)</f>
        <v>0</v>
      </c>
      <c r="I64" s="344">
        <f>SUMIFS('Inst. by Framework &amp; Suppliers'!$J$2:$J$5720,'Inst. by Framework &amp; Suppliers'!$B$2:$B$5720,$A64,'Inst. by Framework &amp; Suppliers'!$C$2:$C$5720,B64)</f>
        <v>0</v>
      </c>
      <c r="J64" s="24">
        <f>SUMIFS('Inst. by Framework &amp; Suppliers'!$K$2:$K$5720,'Inst. by Framework &amp; Suppliers'!$B$2:$B$5720,$A64,'Inst. by Framework &amp; Suppliers'!$C$2:$C$5720,$B64)</f>
        <v>0</v>
      </c>
    </row>
    <row r="65" spans="1:10" x14ac:dyDescent="0.2">
      <c r="A65" s="15" t="s">
        <v>268</v>
      </c>
      <c r="B65" s="18" t="s">
        <v>68</v>
      </c>
      <c r="C65" s="506">
        <f>SUMIFS('Inst. by Framework &amp; Suppliers'!$D$2:$D$5720,'Inst. by Framework &amp; Suppliers'!$B$2:$B$5720,$A65,'Inst. by Framework &amp; Suppliers'!$C$2:$C$5720,$B65)</f>
        <v>0</v>
      </c>
      <c r="D65" s="507">
        <f>SUMIFS('Inst. by Framework &amp; Suppliers'!$E$2:$E$5720,'Inst. by Framework &amp; Suppliers'!$B$2:$B$5720,$A65,'Inst. by Framework &amp; Suppliers'!$C$2:$C$5720,$B65)</f>
        <v>0</v>
      </c>
      <c r="E65" s="507">
        <f>SUMIFS('Inst. by Framework &amp; Suppliers'!F$2:F$5720,'Inst. by Framework &amp; Suppliers'!$B$2:$B$5720,$A65,'Inst. by Framework &amp; Suppliers'!$C$2:$C$5720,$B65)</f>
        <v>0</v>
      </c>
      <c r="F65" s="883">
        <f>SUMIFS('Inst. by Framework &amp; Suppliers'!G$2:G$5720,'Inst. by Framework &amp; Suppliers'!$B$2:$B$5720,$A65,'Inst. by Framework &amp; Suppliers'!$C$2:$C$5720,$B65)</f>
        <v>0</v>
      </c>
      <c r="G65" s="1444">
        <f>SUMIFS('Inst. by Framework &amp; Suppliers'!H$2:H$5720,'Inst. by Framework &amp; Suppliers'!$B$2:$B$5720,$A65,'Inst. by Framework &amp; Suppliers'!$C$2:$C$5720,$B65)</f>
        <v>0</v>
      </c>
      <c r="H65" s="1445">
        <f>SUMIFS('Inst. by Framework &amp; Suppliers'!I$2:I$5720,'Inst. by Framework &amp; Suppliers'!$B$2:$B$5720,$A65,'Inst. by Framework &amp; Suppliers'!$C$2:$C$5720,$B65)</f>
        <v>21531.93</v>
      </c>
      <c r="I65" s="344">
        <f>SUMIFS('Inst. by Framework &amp; Suppliers'!$J$2:$J$5720,'Inst. by Framework &amp; Suppliers'!$B$2:$B$5720,$A65,'Inst. by Framework &amp; Suppliers'!$C$2:$C$5720,B65)</f>
        <v>2207.2700000000004</v>
      </c>
      <c r="J65" s="24">
        <f>SUMIFS('Inst. by Framework &amp; Suppliers'!$K$2:$K$5720,'Inst. by Framework &amp; Suppliers'!$B$2:$B$5720,$A65,'Inst. by Framework &amp; Suppliers'!$C$2:$C$5720,$B65)</f>
        <v>4651.08</v>
      </c>
    </row>
    <row r="66" spans="1:10" x14ac:dyDescent="0.2">
      <c r="A66" s="15" t="s">
        <v>268</v>
      </c>
      <c r="B66" s="18" t="s">
        <v>78</v>
      </c>
      <c r="C66" s="506">
        <f>SUMIFS('Inst. by Framework &amp; Suppliers'!$D$2:$D$5720,'Inst. by Framework &amp; Suppliers'!$B$2:$B$5720,$A66,'Inst. by Framework &amp; Suppliers'!$C$2:$C$5720,$B66)</f>
        <v>0</v>
      </c>
      <c r="D66" s="507">
        <f>SUMIFS('Inst. by Framework &amp; Suppliers'!$E$2:$E$5720,'Inst. by Framework &amp; Suppliers'!$B$2:$B$5720,$A66,'Inst. by Framework &amp; Suppliers'!$C$2:$C$5720,$B66)</f>
        <v>0</v>
      </c>
      <c r="E66" s="507">
        <f>SUMIFS('Inst. by Framework &amp; Suppliers'!F$2:F$5720,'Inst. by Framework &amp; Suppliers'!$B$2:$B$5720,$A66,'Inst. by Framework &amp; Suppliers'!$C$2:$C$5720,$B66)</f>
        <v>0</v>
      </c>
      <c r="F66" s="883">
        <f>SUMIFS('Inst. by Framework &amp; Suppliers'!G$2:G$5720,'Inst. by Framework &amp; Suppliers'!$B$2:$B$5720,$A66,'Inst. by Framework &amp; Suppliers'!$C$2:$C$5720,$B66)</f>
        <v>0</v>
      </c>
      <c r="G66" s="1444">
        <f>SUMIFS('Inst. by Framework &amp; Suppliers'!H$2:H$5720,'Inst. by Framework &amp; Suppliers'!$B$2:$B$5720,$A66,'Inst. by Framework &amp; Suppliers'!$C$2:$C$5720,$B66)</f>
        <v>0</v>
      </c>
      <c r="H66" s="1445">
        <f>SUMIFS('Inst. by Framework &amp; Suppliers'!I$2:I$5720,'Inst. by Framework &amp; Suppliers'!$B$2:$B$5720,$A66,'Inst. by Framework &amp; Suppliers'!$C$2:$C$5720,$B66)</f>
        <v>37616.189999999995</v>
      </c>
      <c r="I66" s="344">
        <f>SUMIFS('Inst. by Framework &amp; Suppliers'!$J$2:$J$5720,'Inst. by Framework &amp; Suppliers'!$B$2:$B$5720,$A66,'Inst. by Framework &amp; Suppliers'!$C$2:$C$5720,B66)</f>
        <v>6618.2199999999993</v>
      </c>
      <c r="J66" s="24">
        <f>SUMIFS('Inst. by Framework &amp; Suppliers'!$K$2:$K$5720,'Inst. by Framework &amp; Suppliers'!$B$2:$B$5720,$A66,'Inst. by Framework &amp; Suppliers'!$C$2:$C$5720,$B66)</f>
        <v>16060.969999999998</v>
      </c>
    </row>
    <row r="67" spans="1:10" x14ac:dyDescent="0.2">
      <c r="A67" s="15" t="s">
        <v>16</v>
      </c>
      <c r="B67" s="18" t="s">
        <v>243</v>
      </c>
      <c r="C67" s="506">
        <f>SUMIFS('Inst. by Framework &amp; Suppliers'!$D$2:$D$5720,'Inst. by Framework &amp; Suppliers'!$B$2:$B$5720,$A67,'Inst. by Framework &amp; Suppliers'!$C$2:$C$5720,$B67)</f>
        <v>1265254.8999999999</v>
      </c>
      <c r="D67" s="507">
        <f>SUMIFS('Inst. by Framework &amp; Suppliers'!$E$2:$E$5720,'Inst. by Framework &amp; Suppliers'!$B$2:$B$5720,$A67,'Inst. by Framework &amp; Suppliers'!$C$2:$C$5720,$B67)</f>
        <v>1396916.2</v>
      </c>
      <c r="E67" s="507">
        <f>SUMIFS('Inst. by Framework &amp; Suppliers'!F$2:F$5720,'Inst. by Framework &amp; Suppliers'!$B$2:$B$5720,$A67,'Inst. by Framework &amp; Suppliers'!$C$2:$C$5720,$B67)</f>
        <v>0</v>
      </c>
      <c r="F67" s="883">
        <f>SUMIFS('Inst. by Framework &amp; Suppliers'!G$2:G$5720,'Inst. by Framework &amp; Suppliers'!$B$2:$B$5720,$A67,'Inst. by Framework &amp; Suppliers'!$C$2:$C$5720,$B67)</f>
        <v>0</v>
      </c>
      <c r="G67" s="1444">
        <f>SUMIFS('Inst. by Framework &amp; Suppliers'!H$2:H$5720,'Inst. by Framework &amp; Suppliers'!$B$2:$B$5720,$A67,'Inst. by Framework &amp; Suppliers'!$C$2:$C$5720,$B67)</f>
        <v>0</v>
      </c>
      <c r="H67" s="1445">
        <f>SUMIFS('Inst. by Framework &amp; Suppliers'!I$2:I$5720,'Inst. by Framework &amp; Suppliers'!$B$2:$B$5720,$A67,'Inst. by Framework &amp; Suppliers'!$C$2:$C$5720,$B67)</f>
        <v>0</v>
      </c>
      <c r="I67" s="344">
        <f>SUMIFS('Inst. by Framework &amp; Suppliers'!$J$2:$J$5720,'Inst. by Framework &amp; Suppliers'!$B$2:$B$5720,$A67,'Inst. by Framework &amp; Suppliers'!$C$2:$C$5720,B67)</f>
        <v>0</v>
      </c>
      <c r="J67" s="24">
        <f>SUMIFS('Inst. by Framework &amp; Suppliers'!$K$2:$K$5720,'Inst. by Framework &amp; Suppliers'!$B$2:$B$5720,$A67,'Inst. by Framework &amp; Suppliers'!$C$2:$C$5720,$B67)</f>
        <v>0</v>
      </c>
    </row>
    <row r="68" spans="1:10" x14ac:dyDescent="0.2">
      <c r="A68" s="15" t="s">
        <v>16</v>
      </c>
      <c r="B68" s="18" t="s">
        <v>11</v>
      </c>
      <c r="C68" s="506">
        <f>SUMIFS('Inst. by Framework &amp; Suppliers'!$D$2:$D$5720,'Inst. by Framework &amp; Suppliers'!$B$2:$B$5720,$A68,'Inst. by Framework &amp; Suppliers'!$C$2:$C$5720,$B68)</f>
        <v>822172.88000000012</v>
      </c>
      <c r="D68" s="507">
        <f>SUMIFS('Inst. by Framework &amp; Suppliers'!$E$2:$E$5720,'Inst. by Framework &amp; Suppliers'!$B$2:$B$5720,$A68,'Inst. by Framework &amp; Suppliers'!$C$2:$C$5720,$B68)</f>
        <v>709396.62999999989</v>
      </c>
      <c r="E68" s="507">
        <f>SUMIFS('Inst. by Framework &amp; Suppliers'!F$2:F$5720,'Inst. by Framework &amp; Suppliers'!$B$2:$B$5720,$A68,'Inst. by Framework &amp; Suppliers'!$C$2:$C$5720,$B68)</f>
        <v>0</v>
      </c>
      <c r="F68" s="883">
        <f>SUMIFS('Inst. by Framework &amp; Suppliers'!G$2:G$5720,'Inst. by Framework &amp; Suppliers'!$B$2:$B$5720,$A68,'Inst. by Framework &amp; Suppliers'!$C$2:$C$5720,$B68)</f>
        <v>0</v>
      </c>
      <c r="G68" s="1444">
        <f>SUMIFS('Inst. by Framework &amp; Suppliers'!H$2:H$5720,'Inst. by Framework &amp; Suppliers'!$B$2:$B$5720,$A68,'Inst. by Framework &amp; Suppliers'!$C$2:$C$5720,$B68)</f>
        <v>0</v>
      </c>
      <c r="H68" s="1445">
        <f>SUMIFS('Inst. by Framework &amp; Suppliers'!I$2:I$5720,'Inst. by Framework &amp; Suppliers'!$B$2:$B$5720,$A68,'Inst. by Framework &amp; Suppliers'!$C$2:$C$5720,$B68)</f>
        <v>0</v>
      </c>
      <c r="I68" s="344">
        <f>SUMIFS('Inst. by Framework &amp; Suppliers'!$J$2:$J$5720,'Inst. by Framework &amp; Suppliers'!$B$2:$B$5720,$A68,'Inst. by Framework &amp; Suppliers'!$C$2:$C$5720,B68)</f>
        <v>0</v>
      </c>
      <c r="J68" s="24">
        <f>SUMIFS('Inst. by Framework &amp; Suppliers'!$K$2:$K$5720,'Inst. by Framework &amp; Suppliers'!$B$2:$B$5720,$A68,'Inst. by Framework &amp; Suppliers'!$C$2:$C$5720,$B68)</f>
        <v>0</v>
      </c>
    </row>
    <row r="69" spans="1:10" x14ac:dyDescent="0.2">
      <c r="A69" s="15" t="s">
        <v>16</v>
      </c>
      <c r="B69" s="18" t="s">
        <v>171</v>
      </c>
      <c r="C69" s="506">
        <f>SUMIFS('Inst. by Framework &amp; Suppliers'!$D$2:$D$5720,'Inst. by Framework &amp; Suppliers'!$B$2:$B$5720,$A69,'Inst. by Framework &amp; Suppliers'!$C$2:$C$5720,$B69)</f>
        <v>40819.070000000007</v>
      </c>
      <c r="D69" s="507">
        <f>SUMIFS('Inst. by Framework &amp; Suppliers'!$E$2:$E$5720,'Inst. by Framework &amp; Suppliers'!$B$2:$B$5720,$A69,'Inst. by Framework &amp; Suppliers'!$C$2:$C$5720,$B69)</f>
        <v>16070.219999999998</v>
      </c>
      <c r="E69" s="507">
        <f>SUMIFS('Inst. by Framework &amp; Suppliers'!F$2:F$5720,'Inst. by Framework &amp; Suppliers'!$B$2:$B$5720,$A69,'Inst. by Framework &amp; Suppliers'!$C$2:$C$5720,$B69)</f>
        <v>0</v>
      </c>
      <c r="F69" s="883">
        <f>SUMIFS('Inst. by Framework &amp; Suppliers'!G$2:G$5720,'Inst. by Framework &amp; Suppliers'!$B$2:$B$5720,$A69,'Inst. by Framework &amp; Suppliers'!$C$2:$C$5720,$B69)</f>
        <v>0</v>
      </c>
      <c r="G69" s="1444">
        <f>SUMIFS('Inst. by Framework &amp; Suppliers'!H$2:H$5720,'Inst. by Framework &amp; Suppliers'!$B$2:$B$5720,$A69,'Inst. by Framework &amp; Suppliers'!$C$2:$C$5720,$B69)</f>
        <v>0</v>
      </c>
      <c r="H69" s="1445">
        <f>SUMIFS('Inst. by Framework &amp; Suppliers'!I$2:I$5720,'Inst. by Framework &amp; Suppliers'!$B$2:$B$5720,$A69,'Inst. by Framework &amp; Suppliers'!$C$2:$C$5720,$B69)</f>
        <v>0</v>
      </c>
      <c r="I69" s="344">
        <f>SUMIFS('Inst. by Framework &amp; Suppliers'!$J$2:$J$5720,'Inst. by Framework &amp; Suppliers'!$B$2:$B$5720,$A69,'Inst. by Framework &amp; Suppliers'!$C$2:$C$5720,B69)</f>
        <v>0</v>
      </c>
      <c r="J69" s="24">
        <f>SUMIFS('Inst. by Framework &amp; Suppliers'!$K$2:$K$5720,'Inst. by Framework &amp; Suppliers'!$B$2:$B$5720,$A69,'Inst. by Framework &amp; Suppliers'!$C$2:$C$5720,$B69)</f>
        <v>0</v>
      </c>
    </row>
    <row r="70" spans="1:10" x14ac:dyDescent="0.2">
      <c r="A70" s="15" t="s">
        <v>16</v>
      </c>
      <c r="B70" s="18" t="s">
        <v>107</v>
      </c>
      <c r="C70" s="506">
        <f>SUMIFS('Inst. by Framework &amp; Suppliers'!$D$2:$D$5720,'Inst. by Framework &amp; Suppliers'!$B$2:$B$5720,$A70,'Inst. by Framework &amp; Suppliers'!$C$2:$C$5720,$B70)</f>
        <v>5004.2000000000007</v>
      </c>
      <c r="D70" s="507">
        <f>SUMIFS('Inst. by Framework &amp; Suppliers'!$E$2:$E$5720,'Inst. by Framework &amp; Suppliers'!$B$2:$B$5720,$A70,'Inst. by Framework &amp; Suppliers'!$C$2:$C$5720,$B70)</f>
        <v>0</v>
      </c>
      <c r="E70" s="507">
        <f>SUMIFS('Inst. by Framework &amp; Suppliers'!F$2:F$5720,'Inst. by Framework &amp; Suppliers'!$B$2:$B$5720,$A70,'Inst. by Framework &amp; Suppliers'!$C$2:$C$5720,$B70)</f>
        <v>0</v>
      </c>
      <c r="F70" s="883">
        <f>SUMIFS('Inst. by Framework &amp; Suppliers'!G$2:G$5720,'Inst. by Framework &amp; Suppliers'!$B$2:$B$5720,$A70,'Inst. by Framework &amp; Suppliers'!$C$2:$C$5720,$B70)</f>
        <v>0</v>
      </c>
      <c r="G70" s="1444">
        <f>SUMIFS('Inst. by Framework &amp; Suppliers'!H$2:H$5720,'Inst. by Framework &amp; Suppliers'!$B$2:$B$5720,$A70,'Inst. by Framework &amp; Suppliers'!$C$2:$C$5720,$B70)</f>
        <v>0</v>
      </c>
      <c r="H70" s="1445">
        <f>SUMIFS('Inst. by Framework &amp; Suppliers'!I$2:I$5720,'Inst. by Framework &amp; Suppliers'!$B$2:$B$5720,$A70,'Inst. by Framework &amp; Suppliers'!$C$2:$C$5720,$B70)</f>
        <v>0</v>
      </c>
      <c r="I70" s="344">
        <f>SUMIFS('Inst. by Framework &amp; Suppliers'!$J$2:$J$5720,'Inst. by Framework &amp; Suppliers'!$B$2:$B$5720,$A70,'Inst. by Framework &amp; Suppliers'!$C$2:$C$5720,B70)</f>
        <v>0</v>
      </c>
      <c r="J70" s="24">
        <f>SUMIFS('Inst. by Framework &amp; Suppliers'!$K$2:$K$5720,'Inst. by Framework &amp; Suppliers'!$B$2:$B$5720,$A70,'Inst. by Framework &amp; Suppliers'!$C$2:$C$5720,$B70)</f>
        <v>0</v>
      </c>
    </row>
    <row r="71" spans="1:10" x14ac:dyDescent="0.2">
      <c r="A71" s="15" t="s">
        <v>16</v>
      </c>
      <c r="B71" s="18" t="s">
        <v>246</v>
      </c>
      <c r="C71" s="506">
        <f>SUMIFS('Inst. by Framework &amp; Suppliers'!$D$2:$D$5720,'Inst. by Framework &amp; Suppliers'!$B$2:$B$5720,$A71,'Inst. by Framework &amp; Suppliers'!$C$2:$C$5720,$B71)</f>
        <v>6293.2500000000009</v>
      </c>
      <c r="D71" s="507">
        <f>SUMIFS('Inst. by Framework &amp; Suppliers'!$E$2:$E$5720,'Inst. by Framework &amp; Suppliers'!$B$2:$B$5720,$A71,'Inst. by Framework &amp; Suppliers'!$C$2:$C$5720,$B71)</f>
        <v>14972.899999999998</v>
      </c>
      <c r="E71" s="507">
        <f>SUMIFS('Inst. by Framework &amp; Suppliers'!F$2:F$5720,'Inst. by Framework &amp; Suppliers'!$B$2:$B$5720,$A71,'Inst. by Framework &amp; Suppliers'!$C$2:$C$5720,$B71)</f>
        <v>0</v>
      </c>
      <c r="F71" s="883">
        <f>SUMIFS('Inst. by Framework &amp; Suppliers'!G$2:G$5720,'Inst. by Framework &amp; Suppliers'!$B$2:$B$5720,$A71,'Inst. by Framework &amp; Suppliers'!$C$2:$C$5720,$B71)</f>
        <v>0</v>
      </c>
      <c r="G71" s="1444">
        <f>SUMIFS('Inst. by Framework &amp; Suppliers'!H$2:H$5720,'Inst. by Framework &amp; Suppliers'!$B$2:$B$5720,$A71,'Inst. by Framework &amp; Suppliers'!$C$2:$C$5720,$B71)</f>
        <v>0</v>
      </c>
      <c r="H71" s="1445">
        <f>SUMIFS('Inst. by Framework &amp; Suppliers'!I$2:I$5720,'Inst. by Framework &amp; Suppliers'!$B$2:$B$5720,$A71,'Inst. by Framework &amp; Suppliers'!$C$2:$C$5720,$B71)</f>
        <v>0</v>
      </c>
      <c r="I71" s="344">
        <f>SUMIFS('Inst. by Framework &amp; Suppliers'!$J$2:$J$5720,'Inst. by Framework &amp; Suppliers'!$B$2:$B$5720,$A71,'Inst. by Framework &amp; Suppliers'!$C$2:$C$5720,B71)</f>
        <v>0</v>
      </c>
      <c r="J71" s="24">
        <f>SUMIFS('Inst. by Framework &amp; Suppliers'!$K$2:$K$5720,'Inst. by Framework &amp; Suppliers'!$B$2:$B$5720,$A71,'Inst. by Framework &amp; Suppliers'!$C$2:$C$5720,$B71)</f>
        <v>0</v>
      </c>
    </row>
    <row r="72" spans="1:10" x14ac:dyDescent="0.2">
      <c r="A72" s="15" t="s">
        <v>16</v>
      </c>
      <c r="B72" s="18" t="s">
        <v>173</v>
      </c>
      <c r="C72" s="506">
        <f>SUMIFS('Inst. by Framework &amp; Suppliers'!$D$2:$D$5720,'Inst. by Framework &amp; Suppliers'!$B$2:$B$5720,$A72,'Inst. by Framework &amp; Suppliers'!$C$2:$C$5720,$B72)</f>
        <v>18483.72</v>
      </c>
      <c r="D72" s="507">
        <f>SUMIFS('Inst. by Framework &amp; Suppliers'!$E$2:$E$5720,'Inst. by Framework &amp; Suppliers'!$B$2:$B$5720,$A72,'Inst. by Framework &amp; Suppliers'!$C$2:$C$5720,$B72)</f>
        <v>13938.7</v>
      </c>
      <c r="E72" s="507">
        <f>SUMIFS('Inst. by Framework &amp; Suppliers'!F$2:F$5720,'Inst. by Framework &amp; Suppliers'!$B$2:$B$5720,$A72,'Inst. by Framework &amp; Suppliers'!$C$2:$C$5720,$B72)</f>
        <v>0</v>
      </c>
      <c r="F72" s="883">
        <f>SUMIFS('Inst. by Framework &amp; Suppliers'!G$2:G$5720,'Inst. by Framework &amp; Suppliers'!$B$2:$B$5720,$A72,'Inst. by Framework &amp; Suppliers'!$C$2:$C$5720,$B72)</f>
        <v>0</v>
      </c>
      <c r="G72" s="1444">
        <f>SUMIFS('Inst. by Framework &amp; Suppliers'!H$2:H$5720,'Inst. by Framework &amp; Suppliers'!$B$2:$B$5720,$A72,'Inst. by Framework &amp; Suppliers'!$C$2:$C$5720,$B72)</f>
        <v>0</v>
      </c>
      <c r="H72" s="1445">
        <f>SUMIFS('Inst. by Framework &amp; Suppliers'!I$2:I$5720,'Inst. by Framework &amp; Suppliers'!$B$2:$B$5720,$A72,'Inst. by Framework &amp; Suppliers'!$C$2:$C$5720,$B72)</f>
        <v>0</v>
      </c>
      <c r="I72" s="344">
        <f>SUMIFS('Inst. by Framework &amp; Suppliers'!$J$2:$J$5720,'Inst. by Framework &amp; Suppliers'!$B$2:$B$5720,$A72,'Inst. by Framework &amp; Suppliers'!$C$2:$C$5720,B72)</f>
        <v>0</v>
      </c>
      <c r="J72" s="24">
        <f>SUMIFS('Inst. by Framework &amp; Suppliers'!$K$2:$K$5720,'Inst. by Framework &amp; Suppliers'!$B$2:$B$5720,$A72,'Inst. by Framework &amp; Suppliers'!$C$2:$C$5720,$B72)</f>
        <v>0</v>
      </c>
    </row>
    <row r="73" spans="1:10" x14ac:dyDescent="0.2">
      <c r="A73" s="15" t="s">
        <v>16</v>
      </c>
      <c r="B73" s="18" t="s">
        <v>32</v>
      </c>
      <c r="C73" s="506">
        <f>SUMIFS('Inst. by Framework &amp; Suppliers'!$D$2:$D$5720,'Inst. by Framework &amp; Suppliers'!$B$2:$B$5720,$A73,'Inst. by Framework &amp; Suppliers'!$C$2:$C$5720,$B73)</f>
        <v>156965.58999999997</v>
      </c>
      <c r="D73" s="507">
        <f>SUMIFS('Inst. by Framework &amp; Suppliers'!$E$2:$E$5720,'Inst. by Framework &amp; Suppliers'!$B$2:$B$5720,$A73,'Inst. by Framework &amp; Suppliers'!$C$2:$C$5720,$B73)</f>
        <v>106901.29</v>
      </c>
      <c r="E73" s="507">
        <f>SUMIFS('Inst. by Framework &amp; Suppliers'!F$2:F$5720,'Inst. by Framework &amp; Suppliers'!$B$2:$B$5720,$A73,'Inst. by Framework &amp; Suppliers'!$C$2:$C$5720,$B73)</f>
        <v>0</v>
      </c>
      <c r="F73" s="883">
        <f>SUMIFS('Inst. by Framework &amp; Suppliers'!G$2:G$5720,'Inst. by Framework &amp; Suppliers'!$B$2:$B$5720,$A73,'Inst. by Framework &amp; Suppliers'!$C$2:$C$5720,$B73)</f>
        <v>0</v>
      </c>
      <c r="G73" s="1444">
        <f>SUMIFS('Inst. by Framework &amp; Suppliers'!H$2:H$5720,'Inst. by Framework &amp; Suppliers'!$B$2:$B$5720,$A73,'Inst. by Framework &amp; Suppliers'!$C$2:$C$5720,$B73)</f>
        <v>0</v>
      </c>
      <c r="H73" s="1445">
        <f>SUMIFS('Inst. by Framework &amp; Suppliers'!I$2:I$5720,'Inst. by Framework &amp; Suppliers'!$B$2:$B$5720,$A73,'Inst. by Framework &amp; Suppliers'!$C$2:$C$5720,$B73)</f>
        <v>0</v>
      </c>
      <c r="I73" s="344">
        <f>SUMIFS('Inst. by Framework &amp; Suppliers'!$J$2:$J$5720,'Inst. by Framework &amp; Suppliers'!$B$2:$B$5720,$A73,'Inst. by Framework &amp; Suppliers'!$C$2:$C$5720,B73)</f>
        <v>0</v>
      </c>
      <c r="J73" s="24">
        <f>SUMIFS('Inst. by Framework &amp; Suppliers'!$K$2:$K$5720,'Inst. by Framework &amp; Suppliers'!$B$2:$B$5720,$A73,'Inst. by Framework &amp; Suppliers'!$C$2:$C$5720,$B73)</f>
        <v>0</v>
      </c>
    </row>
    <row r="74" spans="1:10" x14ac:dyDescent="0.2">
      <c r="A74" s="27" t="s">
        <v>16</v>
      </c>
      <c r="B74" s="18" t="s">
        <v>97</v>
      </c>
      <c r="C74" s="506">
        <f>SUMIFS('Inst. by Framework &amp; Suppliers'!$D$2:$D$5720,'Inst. by Framework &amp; Suppliers'!$B$2:$B$5720,$A74,'Inst. by Framework &amp; Suppliers'!$C$2:$C$5720,$B74)</f>
        <v>1920.05</v>
      </c>
      <c r="D74" s="507">
        <f>SUMIFS('Inst. by Framework &amp; Suppliers'!$E$2:$E$5720,'Inst. by Framework &amp; Suppliers'!$B$2:$B$5720,$A74,'Inst. by Framework &amp; Suppliers'!$C$2:$C$5720,$B74)</f>
        <v>1928.85</v>
      </c>
      <c r="E74" s="507">
        <f>SUMIFS('Inst. by Framework &amp; Suppliers'!F$2:F$5720,'Inst. by Framework &amp; Suppliers'!$B$2:$B$5720,$A74,'Inst. by Framework &amp; Suppliers'!$C$2:$C$5720,$B74)</f>
        <v>0</v>
      </c>
      <c r="F74" s="883">
        <f>SUMIFS('Inst. by Framework &amp; Suppliers'!G$2:G$5720,'Inst. by Framework &amp; Suppliers'!$B$2:$B$5720,$A74,'Inst. by Framework &amp; Suppliers'!$C$2:$C$5720,$B74)</f>
        <v>0</v>
      </c>
      <c r="G74" s="1444">
        <f>SUMIFS('Inst. by Framework &amp; Suppliers'!H$2:H$5720,'Inst. by Framework &amp; Suppliers'!$B$2:$B$5720,$A74,'Inst. by Framework &amp; Suppliers'!$C$2:$C$5720,$B74)</f>
        <v>0</v>
      </c>
      <c r="H74" s="1445">
        <f>SUMIFS('Inst. by Framework &amp; Suppliers'!I$2:I$5720,'Inst. by Framework &amp; Suppliers'!$B$2:$B$5720,$A74,'Inst. by Framework &amp; Suppliers'!$C$2:$C$5720,$B74)</f>
        <v>0</v>
      </c>
      <c r="I74" s="344">
        <f>SUMIFS('Inst. by Framework &amp; Suppliers'!$J$2:$J$5720,'Inst. by Framework &amp; Suppliers'!$B$2:$B$5720,$A74,'Inst. by Framework &amp; Suppliers'!$C$2:$C$5720,B74)</f>
        <v>0</v>
      </c>
      <c r="J74" s="24">
        <f>SUMIFS('Inst. by Framework &amp; Suppliers'!$K$2:$K$5720,'Inst. by Framework &amp; Suppliers'!$B$2:$B$5720,$A74,'Inst. by Framework &amp; Suppliers'!$C$2:$C$5720,$B74)</f>
        <v>0</v>
      </c>
    </row>
    <row r="75" spans="1:10" x14ac:dyDescent="0.2">
      <c r="A75" s="27" t="s">
        <v>16</v>
      </c>
      <c r="B75" s="18" t="s">
        <v>17</v>
      </c>
      <c r="C75" s="506">
        <f>SUMIFS('Inst. by Framework &amp; Suppliers'!$D$2:$D$5720,'Inst. by Framework &amp; Suppliers'!$B$2:$B$5720,$A75,'Inst. by Framework &amp; Suppliers'!$C$2:$C$5720,$B75)</f>
        <v>53146.41</v>
      </c>
      <c r="D75" s="507">
        <f>SUMIFS('Inst. by Framework &amp; Suppliers'!$E$2:$E$5720,'Inst. by Framework &amp; Suppliers'!$B$2:$B$5720,$A75,'Inst. by Framework &amp; Suppliers'!$C$2:$C$5720,$B75)</f>
        <v>50666.5</v>
      </c>
      <c r="E75" s="507">
        <f>SUMIFS('Inst. by Framework &amp; Suppliers'!F$2:F$5720,'Inst. by Framework &amp; Suppliers'!$B$2:$B$5720,$A75,'Inst. by Framework &amp; Suppliers'!$C$2:$C$5720,$B75)</f>
        <v>0</v>
      </c>
      <c r="F75" s="883">
        <f>SUMIFS('Inst. by Framework &amp; Suppliers'!G$2:G$5720,'Inst. by Framework &amp; Suppliers'!$B$2:$B$5720,$A75,'Inst. by Framework &amp; Suppliers'!$C$2:$C$5720,$B75)</f>
        <v>0</v>
      </c>
      <c r="G75" s="1444">
        <f>SUMIFS('Inst. by Framework &amp; Suppliers'!H$2:H$5720,'Inst. by Framework &amp; Suppliers'!$B$2:$B$5720,$A75,'Inst. by Framework &amp; Suppliers'!$C$2:$C$5720,$B75)</f>
        <v>0</v>
      </c>
      <c r="H75" s="1445">
        <f>SUMIFS('Inst. by Framework &amp; Suppliers'!I$2:I$5720,'Inst. by Framework &amp; Suppliers'!$B$2:$B$5720,$A75,'Inst. by Framework &amp; Suppliers'!$C$2:$C$5720,$B75)</f>
        <v>0</v>
      </c>
      <c r="I75" s="344">
        <f>SUMIFS('Inst. by Framework &amp; Suppliers'!$J$2:$J$5720,'Inst. by Framework &amp; Suppliers'!$B$2:$B$5720,$A75,'Inst. by Framework &amp; Suppliers'!$C$2:$C$5720,B75)</f>
        <v>0</v>
      </c>
      <c r="J75" s="24">
        <f>SUMIFS('Inst. by Framework &amp; Suppliers'!$K$2:$K$5720,'Inst. by Framework &amp; Suppliers'!$B$2:$B$5720,$A75,'Inst. by Framework &amp; Suppliers'!$C$2:$C$5720,$B75)</f>
        <v>0</v>
      </c>
    </row>
    <row r="76" spans="1:10" x14ac:dyDescent="0.2">
      <c r="A76" s="15" t="s">
        <v>93</v>
      </c>
      <c r="B76" s="18" t="s">
        <v>243</v>
      </c>
      <c r="C76" s="506">
        <f>SUMIFS('Inst. by Framework &amp; Suppliers'!$D$2:$D$5720,'Inst. by Framework &amp; Suppliers'!$B$2:$B$5720,$A76,'Inst. by Framework &amp; Suppliers'!$C$2:$C$5720,$B76)</f>
        <v>0</v>
      </c>
      <c r="D76" s="507">
        <f>SUMIFS('Inst. by Framework &amp; Suppliers'!$E$2:$E$5720,'Inst. by Framework &amp; Suppliers'!$B$2:$B$5720,$A76,'Inst. by Framework &amp; Suppliers'!$C$2:$C$5720,$B76)</f>
        <v>0</v>
      </c>
      <c r="E76" s="507">
        <f>SUMIFS('Inst. by Framework &amp; Suppliers'!F$2:F$5720,'Inst. by Framework &amp; Suppliers'!$B$2:$B$5720,$A76,'Inst. by Framework &amp; Suppliers'!$C$2:$C$5720,$B76)</f>
        <v>1600428.6099999999</v>
      </c>
      <c r="F76" s="883">
        <f>SUMIFS('Inst. by Framework &amp; Suppliers'!G$2:G$5720,'Inst. by Framework &amp; Suppliers'!$B$2:$B$5720,$A76,'Inst. by Framework &amp; Suppliers'!$C$2:$C$5720,$B76)</f>
        <v>1821514.58</v>
      </c>
      <c r="G76" s="1444">
        <f>SUMIFS('Inst. by Framework &amp; Suppliers'!H$2:H$5720,'Inst. by Framework &amp; Suppliers'!$B$2:$B$5720,$A76,'Inst. by Framework &amp; Suppliers'!$C$2:$C$5720,$B76)</f>
        <v>1734245.6400000001</v>
      </c>
      <c r="H76" s="1445">
        <f>SUMIFS('Inst. by Framework &amp; Suppliers'!I$2:I$5720,'Inst. by Framework &amp; Suppliers'!$B$2:$B$5720,$A76,'Inst. by Framework &amp; Suppliers'!$C$2:$C$5720,$B76)</f>
        <v>1792679.19</v>
      </c>
      <c r="I76" s="344">
        <f>SUMIFS('Inst. by Framework &amp; Suppliers'!$J$2:$J$5720,'Inst. by Framework &amp; Suppliers'!$B$2:$B$5720,$A76,'Inst. by Framework &amp; Suppliers'!$C$2:$C$5720,B76)</f>
        <v>0</v>
      </c>
      <c r="J76" s="24">
        <f>SUMIFS('Inst. by Framework &amp; Suppliers'!$K$2:$K$5720,'Inst. by Framework &amp; Suppliers'!$B$2:$B$5720,$A76,'Inst. by Framework &amp; Suppliers'!$C$2:$C$5720,$B76)</f>
        <v>0</v>
      </c>
    </row>
    <row r="77" spans="1:10" x14ac:dyDescent="0.2">
      <c r="A77" s="15" t="s">
        <v>93</v>
      </c>
      <c r="B77" s="18" t="s">
        <v>218</v>
      </c>
      <c r="C77" s="506">
        <f>SUMIFS('Inst. by Framework &amp; Suppliers'!$D$2:$D$5720,'Inst. by Framework &amp; Suppliers'!$B$2:$B$5720,$A77,'Inst. by Framework &amp; Suppliers'!$C$2:$C$5720,$B77)</f>
        <v>0</v>
      </c>
      <c r="D77" s="507">
        <f>SUMIFS('Inst. by Framework &amp; Suppliers'!$E$2:$E$5720,'Inst. by Framework &amp; Suppliers'!$B$2:$B$5720,$A77,'Inst. by Framework &amp; Suppliers'!$C$2:$C$5720,$B77)</f>
        <v>0</v>
      </c>
      <c r="E77" s="507">
        <f>SUMIFS('Inst. by Framework &amp; Suppliers'!F$2:F$5720,'Inst. by Framework &amp; Suppliers'!$B$2:$B$5720,$A77,'Inst. by Framework &amp; Suppliers'!$C$2:$C$5720,$B77)</f>
        <v>0</v>
      </c>
      <c r="F77" s="883">
        <f>SUMIFS('Inst. by Framework &amp; Suppliers'!G$2:G$5720,'Inst. by Framework &amp; Suppliers'!$B$2:$B$5720,$A77,'Inst. by Framework &amp; Suppliers'!$C$2:$C$5720,$B77)</f>
        <v>19.100000000000001</v>
      </c>
      <c r="G77" s="1444">
        <f>SUMIFS('Inst. by Framework &amp; Suppliers'!H$2:H$5720,'Inst. by Framework &amp; Suppliers'!$B$2:$B$5720,$A77,'Inst. by Framework &amp; Suppliers'!$C$2:$C$5720,$B77)</f>
        <v>0</v>
      </c>
      <c r="H77" s="1445">
        <f>SUMIFS('Inst. by Framework &amp; Suppliers'!I$2:I$5720,'Inst. by Framework &amp; Suppliers'!$B$2:$B$5720,$A77,'Inst. by Framework &amp; Suppliers'!$C$2:$C$5720,$B77)</f>
        <v>0</v>
      </c>
      <c r="I77" s="344">
        <f>SUMIFS('Inst. by Framework &amp; Suppliers'!$J$2:$J$5720,'Inst. by Framework &amp; Suppliers'!$B$2:$B$5720,$A77,'Inst. by Framework &amp; Suppliers'!$C$2:$C$5720,B77)</f>
        <v>0</v>
      </c>
      <c r="J77" s="24">
        <f>SUMIFS('Inst. by Framework &amp; Suppliers'!$K$2:$K$5720,'Inst. by Framework &amp; Suppliers'!$B$2:$B$5720,$A77,'Inst. by Framework &amp; Suppliers'!$C$2:$C$5720,$B77)</f>
        <v>0</v>
      </c>
    </row>
    <row r="78" spans="1:10" x14ac:dyDescent="0.2">
      <c r="A78" s="15" t="s">
        <v>93</v>
      </c>
      <c r="B78" s="18" t="s">
        <v>11</v>
      </c>
      <c r="C78" s="506">
        <f>SUMIFS('Inst. by Framework &amp; Suppliers'!$D$2:$D$5720,'Inst. by Framework &amp; Suppliers'!$B$2:$B$5720,$A78,'Inst. by Framework &amp; Suppliers'!$C$2:$C$5720,$B78)</f>
        <v>0</v>
      </c>
      <c r="D78" s="507">
        <f>SUMIFS('Inst. by Framework &amp; Suppliers'!$E$2:$E$5720,'Inst. by Framework &amp; Suppliers'!$B$2:$B$5720,$A78,'Inst. by Framework &amp; Suppliers'!$C$2:$C$5720,$B78)</f>
        <v>0</v>
      </c>
      <c r="E78" s="507">
        <f>SUMIFS('Inst. by Framework &amp; Suppliers'!F$2:F$5720,'Inst. by Framework &amp; Suppliers'!$B$2:$B$5720,$A78,'Inst. by Framework &amp; Suppliers'!$C$2:$C$5720,$B78)</f>
        <v>465488.77999999991</v>
      </c>
      <c r="F78" s="883">
        <f>SUMIFS('Inst. by Framework &amp; Suppliers'!G$2:G$5720,'Inst. by Framework &amp; Suppliers'!$B$2:$B$5720,$A78,'Inst. by Framework &amp; Suppliers'!$C$2:$C$5720,$B78)</f>
        <v>397272.41</v>
      </c>
      <c r="G78" s="1444">
        <f>SUMIFS('Inst. by Framework &amp; Suppliers'!H$2:H$5720,'Inst. by Framework &amp; Suppliers'!$B$2:$B$5720,$A78,'Inst. by Framework &amp; Suppliers'!$C$2:$C$5720,$B78)</f>
        <v>448446.00999999989</v>
      </c>
      <c r="H78" s="1445">
        <f>SUMIFS('Inst. by Framework &amp; Suppliers'!I$2:I$5720,'Inst. by Framework &amp; Suppliers'!$B$2:$B$5720,$A78,'Inst. by Framework &amp; Suppliers'!$C$2:$C$5720,$B78)</f>
        <v>480822.50999999995</v>
      </c>
      <c r="I78" s="344">
        <f>SUMIFS('Inst. by Framework &amp; Suppliers'!$J$2:$J$5720,'Inst. by Framework &amp; Suppliers'!$B$2:$B$5720,$A78,'Inst. by Framework &amp; Suppliers'!$C$2:$C$5720,B78)</f>
        <v>0</v>
      </c>
      <c r="J78" s="24">
        <f>SUMIFS('Inst. by Framework &amp; Suppliers'!$K$2:$K$5720,'Inst. by Framework &amp; Suppliers'!$B$2:$B$5720,$A78,'Inst. by Framework &amp; Suppliers'!$C$2:$C$5720,$B78)</f>
        <v>0</v>
      </c>
    </row>
    <row r="79" spans="1:10" x14ac:dyDescent="0.2">
      <c r="A79" s="15" t="s">
        <v>93</v>
      </c>
      <c r="B79" s="18" t="s">
        <v>270</v>
      </c>
      <c r="C79" s="506">
        <f>SUMIFS('Inst. by Framework &amp; Suppliers'!$D$2:$D$5720,'Inst. by Framework &amp; Suppliers'!$B$2:$B$5720,$A79,'Inst. by Framework &amp; Suppliers'!$C$2:$C$5720,$B79)</f>
        <v>0</v>
      </c>
      <c r="D79" s="507">
        <f>SUMIFS('Inst. by Framework &amp; Suppliers'!$E$2:$E$5720,'Inst. by Framework &amp; Suppliers'!$B$2:$B$5720,$A79,'Inst. by Framework &amp; Suppliers'!$C$2:$C$5720,$B79)</f>
        <v>0</v>
      </c>
      <c r="E79" s="507">
        <f>SUMIFS('Inst. by Framework &amp; Suppliers'!F$2:F$5720,'Inst. by Framework &amp; Suppliers'!$B$2:$B$5720,$A79,'Inst. by Framework &amp; Suppliers'!$C$2:$C$5720,$B79)</f>
        <v>0</v>
      </c>
      <c r="F79" s="883">
        <f>SUMIFS('Inst. by Framework &amp; Suppliers'!G$2:G$5720,'Inst. by Framework &amp; Suppliers'!$B$2:$B$5720,$A79,'Inst. by Framework &amp; Suppliers'!$C$2:$C$5720,$B79)</f>
        <v>0</v>
      </c>
      <c r="G79" s="1444">
        <f>SUMIFS('Inst. by Framework &amp; Suppliers'!H$2:H$5720,'Inst. by Framework &amp; Suppliers'!$B$2:$B$5720,$A79,'Inst. by Framework &amp; Suppliers'!$C$2:$C$5720,$B79)</f>
        <v>0</v>
      </c>
      <c r="H79" s="1445">
        <f>SUMIFS('Inst. by Framework &amp; Suppliers'!I$2:I$5720,'Inst. by Framework &amp; Suppliers'!$B$2:$B$5720,$A79,'Inst. by Framework &amp; Suppliers'!$C$2:$C$5720,$B79)</f>
        <v>115.36</v>
      </c>
      <c r="I79" s="344">
        <f>SUMIFS('Inst. by Framework &amp; Suppliers'!$J$2:$J$5720,'Inst. by Framework &amp; Suppliers'!$B$2:$B$5720,$A79,'Inst. by Framework &amp; Suppliers'!$C$2:$C$5720,B79)</f>
        <v>0</v>
      </c>
      <c r="J79" s="24">
        <f>SUMIFS('Inst. by Framework &amp; Suppliers'!$K$2:$K$5720,'Inst. by Framework &amp; Suppliers'!$B$2:$B$5720,$A79,'Inst. by Framework &amp; Suppliers'!$C$2:$C$5720,$B79)</f>
        <v>0</v>
      </c>
    </row>
    <row r="80" spans="1:10" x14ac:dyDescent="0.2">
      <c r="A80" s="15" t="s">
        <v>93</v>
      </c>
      <c r="B80" s="18" t="s">
        <v>32</v>
      </c>
      <c r="C80" s="506">
        <f>SUMIFS('Inst. by Framework &amp; Suppliers'!$D$2:$D$5720,'Inst. by Framework &amp; Suppliers'!$B$2:$B$5720,$A80,'Inst. by Framework &amp; Suppliers'!$C$2:$C$5720,$B80)</f>
        <v>0</v>
      </c>
      <c r="D80" s="507">
        <f>SUMIFS('Inst. by Framework &amp; Suppliers'!$E$2:$E$5720,'Inst. by Framework &amp; Suppliers'!$B$2:$B$5720,$A80,'Inst. by Framework &amp; Suppliers'!$C$2:$C$5720,$B80)</f>
        <v>0</v>
      </c>
      <c r="E80" s="507">
        <f>SUMIFS('Inst. by Framework &amp; Suppliers'!F$2:F$5720,'Inst. by Framework &amp; Suppliers'!$B$2:$B$5720,$A80,'Inst. by Framework &amp; Suppliers'!$C$2:$C$5720,$B80)</f>
        <v>95257.150000000009</v>
      </c>
      <c r="F80" s="883">
        <f>SUMIFS('Inst. by Framework &amp; Suppliers'!G$2:G$5720,'Inst. by Framework &amp; Suppliers'!$B$2:$B$5720,$A80,'Inst. by Framework &amp; Suppliers'!$C$2:$C$5720,$B80)</f>
        <v>93399.360000000001</v>
      </c>
      <c r="G80" s="1444">
        <f>SUMIFS('Inst. by Framework &amp; Suppliers'!H$2:H$5720,'Inst. by Framework &amp; Suppliers'!$B$2:$B$5720,$A80,'Inst. by Framework &amp; Suppliers'!$C$2:$C$5720,$B80)</f>
        <v>85936.88</v>
      </c>
      <c r="H80" s="1445">
        <f>SUMIFS('Inst. by Framework &amp; Suppliers'!I$2:I$5720,'Inst. by Framework &amp; Suppliers'!$B$2:$B$5720,$A80,'Inst. by Framework &amp; Suppliers'!$C$2:$C$5720,$B80)</f>
        <v>73822.409999999989</v>
      </c>
      <c r="I80" s="344">
        <f>SUMIFS('Inst. by Framework &amp; Suppliers'!$J$2:$J$5720,'Inst. by Framework &amp; Suppliers'!$B$2:$B$5720,$A80,'Inst. by Framework &amp; Suppliers'!$C$2:$C$5720,B80)</f>
        <v>0</v>
      </c>
      <c r="J80" s="24">
        <f>SUMIFS('Inst. by Framework &amp; Suppliers'!$K$2:$K$5720,'Inst. by Framework &amp; Suppliers'!$B$2:$B$5720,$A80,'Inst. by Framework &amp; Suppliers'!$C$2:$C$5720,$B80)</f>
        <v>0</v>
      </c>
    </row>
    <row r="81" spans="1:10" x14ac:dyDescent="0.2">
      <c r="A81" s="15" t="s">
        <v>93</v>
      </c>
      <c r="B81" s="18" t="s">
        <v>97</v>
      </c>
      <c r="C81" s="506">
        <f>SUMIFS('Inst. by Framework &amp; Suppliers'!$D$2:$D$5720,'Inst. by Framework &amp; Suppliers'!$B$2:$B$5720,$A81,'Inst. by Framework &amp; Suppliers'!$C$2:$C$5720,$B81)</f>
        <v>0</v>
      </c>
      <c r="D81" s="507">
        <f>SUMIFS('Inst. by Framework &amp; Suppliers'!$E$2:$E$5720,'Inst. by Framework &amp; Suppliers'!$B$2:$B$5720,$A81,'Inst. by Framework &amp; Suppliers'!$C$2:$C$5720,$B81)</f>
        <v>0</v>
      </c>
      <c r="E81" s="507">
        <f>SUMIFS('Inst. by Framework &amp; Suppliers'!F$2:F$5720,'Inst. by Framework &amp; Suppliers'!$B$2:$B$5720,$A81,'Inst. by Framework &amp; Suppliers'!$C$2:$C$5720,$B81)</f>
        <v>1071.21</v>
      </c>
      <c r="F81" s="883">
        <f>SUMIFS('Inst. by Framework &amp; Suppliers'!G$2:G$5720,'Inst. by Framework &amp; Suppliers'!$B$2:$B$5720,$A81,'Inst. by Framework &amp; Suppliers'!$C$2:$C$5720,$B81)</f>
        <v>7535.9500000000007</v>
      </c>
      <c r="G81" s="1444">
        <f>SUMIFS('Inst. by Framework &amp; Suppliers'!H$2:H$5720,'Inst. by Framework &amp; Suppliers'!$B$2:$B$5720,$A81,'Inst. by Framework &amp; Suppliers'!$C$2:$C$5720,$B81)</f>
        <v>5162.9799999999996</v>
      </c>
      <c r="H81" s="1445">
        <f>SUMIFS('Inst. by Framework &amp; Suppliers'!I$2:I$5720,'Inst. by Framework &amp; Suppliers'!$B$2:$B$5720,$A81,'Inst. by Framework &amp; Suppliers'!$C$2:$C$5720,$B81)</f>
        <v>1795.19</v>
      </c>
      <c r="I81" s="344">
        <f>SUMIFS('Inst. by Framework &amp; Suppliers'!$J$2:$J$5720,'Inst. by Framework &amp; Suppliers'!$B$2:$B$5720,$A81,'Inst. by Framework &amp; Suppliers'!$C$2:$C$5720,B81)</f>
        <v>0</v>
      </c>
      <c r="J81" s="24">
        <f>SUMIFS('Inst. by Framework &amp; Suppliers'!$K$2:$K$5720,'Inst. by Framework &amp; Suppliers'!$B$2:$B$5720,$A81,'Inst. by Framework &amp; Suppliers'!$C$2:$C$5720,$B81)</f>
        <v>0</v>
      </c>
    </row>
    <row r="82" spans="1:10" x14ac:dyDescent="0.2">
      <c r="A82" s="15" t="s">
        <v>15</v>
      </c>
      <c r="B82" s="18" t="s">
        <v>241</v>
      </c>
      <c r="C82" s="506">
        <f>SUMIFS('Inst. by Framework &amp; Suppliers'!$D$2:$D$5720,'Inst. by Framework &amp; Suppliers'!$B$2:$B$5720,$A82,'Inst. by Framework &amp; Suppliers'!$C$2:$C$5720,$B82)</f>
        <v>1916.97</v>
      </c>
      <c r="D82" s="507">
        <f>SUMIFS('Inst. by Framework &amp; Suppliers'!$E$2:$E$5720,'Inst. by Framework &amp; Suppliers'!$B$2:$B$5720,$A82,'Inst. by Framework &amp; Suppliers'!$C$2:$C$5720,$B82)</f>
        <v>534.52</v>
      </c>
      <c r="E82" s="507">
        <f>SUMIFS('Inst. by Framework &amp; Suppliers'!F$2:F$5720,'Inst. by Framework &amp; Suppliers'!$B$2:$B$5720,$A82,'Inst. by Framework &amp; Suppliers'!$C$2:$C$5720,$B82)</f>
        <v>0</v>
      </c>
      <c r="F82" s="883">
        <f>SUMIFS('Inst. by Framework &amp; Suppliers'!G$2:G$5720,'Inst. by Framework &amp; Suppliers'!$B$2:$B$5720,$A82,'Inst. by Framework &amp; Suppliers'!$C$2:$C$5720,$B82)</f>
        <v>0</v>
      </c>
      <c r="G82" s="1444">
        <f>SUMIFS('Inst. by Framework &amp; Suppliers'!H$2:H$5720,'Inst. by Framework &amp; Suppliers'!$B$2:$B$5720,$A82,'Inst. by Framework &amp; Suppliers'!$C$2:$C$5720,$B82)</f>
        <v>0</v>
      </c>
      <c r="H82" s="1445">
        <f>SUMIFS('Inst. by Framework &amp; Suppliers'!I$2:I$5720,'Inst. by Framework &amp; Suppliers'!$B$2:$B$5720,$A82,'Inst. by Framework &amp; Suppliers'!$C$2:$C$5720,$B82)</f>
        <v>0</v>
      </c>
      <c r="I82" s="344">
        <f>SUMIFS('Inst. by Framework &amp; Suppliers'!$J$2:$J$5720,'Inst. by Framework &amp; Suppliers'!$B$2:$B$5720,$A82,'Inst. by Framework &amp; Suppliers'!$C$2:$C$5720,B82)</f>
        <v>0</v>
      </c>
      <c r="J82" s="24">
        <f>SUMIFS('Inst. by Framework &amp; Suppliers'!$K$2:$K$5720,'Inst. by Framework &amp; Suppliers'!$B$2:$B$5720,$A82,'Inst. by Framework &amp; Suppliers'!$C$2:$C$5720,$B82)</f>
        <v>0</v>
      </c>
    </row>
    <row r="83" spans="1:10" x14ac:dyDescent="0.2">
      <c r="A83" s="15" t="s">
        <v>15</v>
      </c>
      <c r="B83" s="18" t="s">
        <v>11</v>
      </c>
      <c r="C83" s="506">
        <f>SUMIFS('Inst. by Framework &amp; Suppliers'!$D$2:$D$5720,'Inst. by Framework &amp; Suppliers'!$B$2:$B$5720,$A83,'Inst. by Framework &amp; Suppliers'!$C$2:$C$5720,$B83)</f>
        <v>26175.75</v>
      </c>
      <c r="D83" s="507">
        <f>SUMIFS('Inst. by Framework &amp; Suppliers'!$E$2:$E$5720,'Inst. by Framework &amp; Suppliers'!$B$2:$B$5720,$A83,'Inst. by Framework &amp; Suppliers'!$C$2:$C$5720,$B83)</f>
        <v>4493.55</v>
      </c>
      <c r="E83" s="507">
        <f>SUMIFS('Inst. by Framework &amp; Suppliers'!F$2:F$5720,'Inst. by Framework &amp; Suppliers'!$B$2:$B$5720,$A83,'Inst. by Framework &amp; Suppliers'!$C$2:$C$5720,$B83)</f>
        <v>0</v>
      </c>
      <c r="F83" s="883">
        <f>SUMIFS('Inst. by Framework &amp; Suppliers'!G$2:G$5720,'Inst. by Framework &amp; Suppliers'!$B$2:$B$5720,$A83,'Inst. by Framework &amp; Suppliers'!$C$2:$C$5720,$B83)</f>
        <v>0</v>
      </c>
      <c r="G83" s="1444">
        <f>SUMIFS('Inst. by Framework &amp; Suppliers'!H$2:H$5720,'Inst. by Framework &amp; Suppliers'!$B$2:$B$5720,$A83,'Inst. by Framework &amp; Suppliers'!$C$2:$C$5720,$B83)</f>
        <v>0</v>
      </c>
      <c r="H83" s="1445">
        <f>SUMIFS('Inst. by Framework &amp; Suppliers'!I$2:I$5720,'Inst. by Framework &amp; Suppliers'!$B$2:$B$5720,$A83,'Inst. by Framework &amp; Suppliers'!$C$2:$C$5720,$B83)</f>
        <v>0</v>
      </c>
      <c r="I83" s="344">
        <f>SUMIFS('Inst. by Framework &amp; Suppliers'!$J$2:$J$5720,'Inst. by Framework &amp; Suppliers'!$B$2:$B$5720,$A83,'Inst. by Framework &amp; Suppliers'!$C$2:$C$5720,B83)</f>
        <v>0</v>
      </c>
      <c r="J83" s="24">
        <f>SUMIFS('Inst. by Framework &amp; Suppliers'!$K$2:$K$5720,'Inst. by Framework &amp; Suppliers'!$B$2:$B$5720,$A83,'Inst. by Framework &amp; Suppliers'!$C$2:$C$5720,$B83)</f>
        <v>0</v>
      </c>
    </row>
    <row r="84" spans="1:10" x14ac:dyDescent="0.2">
      <c r="A84" s="15" t="s">
        <v>79</v>
      </c>
      <c r="B84" s="18" t="s">
        <v>243</v>
      </c>
      <c r="C84" s="506">
        <f>SUMIFS('Inst. by Framework &amp; Suppliers'!$D$2:$D$5720,'Inst. by Framework &amp; Suppliers'!$B$2:$B$5720,$A84,'Inst. by Framework &amp; Suppliers'!$C$2:$C$5720,$B84)</f>
        <v>0</v>
      </c>
      <c r="D84" s="507">
        <f>SUMIFS('Inst. by Framework &amp; Suppliers'!$E$2:$E$5720,'Inst. by Framework &amp; Suppliers'!$B$2:$B$5720,$A84,'Inst. by Framework &amp; Suppliers'!$C$2:$C$5720,$B84)</f>
        <v>19.54</v>
      </c>
      <c r="E84" s="507">
        <f>SUMIFS('Inst. by Framework &amp; Suppliers'!F$2:F$5720,'Inst. by Framework &amp; Suppliers'!$B$2:$B$5720,$A84,'Inst. by Framework &amp; Suppliers'!$C$2:$C$5720,$B84)</f>
        <v>0</v>
      </c>
      <c r="F84" s="883">
        <f>SUMIFS('Inst. by Framework &amp; Suppliers'!G$2:G$5720,'Inst. by Framework &amp; Suppliers'!$B$2:$B$5720,$A84,'Inst. by Framework &amp; Suppliers'!$C$2:$C$5720,$B84)</f>
        <v>11073.699999999999</v>
      </c>
      <c r="G84" s="1444">
        <f>SUMIFS('Inst. by Framework &amp; Suppliers'!H$2:H$5720,'Inst. by Framework &amp; Suppliers'!$B$2:$B$5720,$A84,'Inst. by Framework &amp; Suppliers'!$C$2:$C$5720,$B84)</f>
        <v>36267.869999999995</v>
      </c>
      <c r="H84" s="1445">
        <f>SUMIFS('Inst. by Framework &amp; Suppliers'!I$2:I$5720,'Inst. by Framework &amp; Suppliers'!$B$2:$B$5720,$A84,'Inst. by Framework &amp; Suppliers'!$C$2:$C$5720,$B84)</f>
        <v>14631.900000000001</v>
      </c>
      <c r="I84" s="344">
        <f>SUMIFS('Inst. by Framework &amp; Suppliers'!$J$2:$J$5720,'Inst. by Framework &amp; Suppliers'!$B$2:$B$5720,$A84,'Inst. by Framework &amp; Suppliers'!$C$2:$C$5720,B84)</f>
        <v>0</v>
      </c>
      <c r="J84" s="24">
        <f>SUMIFS('Inst. by Framework &amp; Suppliers'!$K$2:$K$5720,'Inst. by Framework &amp; Suppliers'!$B$2:$B$5720,$A84,'Inst. by Framework &amp; Suppliers'!$C$2:$C$5720,$B84)</f>
        <v>0</v>
      </c>
    </row>
    <row r="85" spans="1:10" x14ac:dyDescent="0.2">
      <c r="A85" s="15" t="s">
        <v>79</v>
      </c>
      <c r="B85" s="18" t="s">
        <v>166</v>
      </c>
      <c r="C85" s="506">
        <f>SUMIFS('Inst. by Framework &amp; Suppliers'!$D$2:$D$5720,'Inst. by Framework &amp; Suppliers'!$B$2:$B$5720,$A85,'Inst. by Framework &amp; Suppliers'!$C$2:$C$5720,$B85)</f>
        <v>0</v>
      </c>
      <c r="D85" s="507">
        <f>SUMIFS('Inst. by Framework &amp; Suppliers'!$E$2:$E$5720,'Inst. by Framework &amp; Suppliers'!$B$2:$B$5720,$A85,'Inst. by Framework &amp; Suppliers'!$C$2:$C$5720,$B85)</f>
        <v>3985.2799999999997</v>
      </c>
      <c r="E85" s="507">
        <f>SUMIFS('Inst. by Framework &amp; Suppliers'!F$2:F$5720,'Inst. by Framework &amp; Suppliers'!$B$2:$B$5720,$A85,'Inst. by Framework &amp; Suppliers'!$C$2:$C$5720,$B85)</f>
        <v>7751.42</v>
      </c>
      <c r="F85" s="883">
        <f>SUMIFS('Inst. by Framework &amp; Suppliers'!G$2:G$5720,'Inst. by Framework &amp; Suppliers'!$B$2:$B$5720,$A85,'Inst. by Framework &amp; Suppliers'!$C$2:$C$5720,$B85)</f>
        <v>197525.07000000004</v>
      </c>
      <c r="G85" s="1444">
        <f>SUMIFS('Inst. by Framework &amp; Suppliers'!H$2:H$5720,'Inst. by Framework &amp; Suppliers'!$B$2:$B$5720,$A85,'Inst. by Framework &amp; Suppliers'!$C$2:$C$5720,$B85)</f>
        <v>286734.89</v>
      </c>
      <c r="H85" s="1445">
        <f>SUMIFS('Inst. by Framework &amp; Suppliers'!I$2:I$5720,'Inst. by Framework &amp; Suppliers'!$B$2:$B$5720,$A85,'Inst. by Framework &amp; Suppliers'!$C$2:$C$5720,$B85)</f>
        <v>72515.470000000016</v>
      </c>
      <c r="I85" s="344">
        <f>SUMIFS('Inst. by Framework &amp; Suppliers'!$J$2:$J$5720,'Inst. by Framework &amp; Suppliers'!$B$2:$B$5720,$A85,'Inst. by Framework &amp; Suppliers'!$C$2:$C$5720,B85)</f>
        <v>0</v>
      </c>
      <c r="J85" s="24">
        <f>SUMIFS('Inst. by Framework &amp; Suppliers'!$K$2:$K$5720,'Inst. by Framework &amp; Suppliers'!$B$2:$B$5720,$A85,'Inst. by Framework &amp; Suppliers'!$C$2:$C$5720,$B85)</f>
        <v>0</v>
      </c>
    </row>
    <row r="86" spans="1:10" x14ac:dyDescent="0.2">
      <c r="A86" s="15" t="s">
        <v>79</v>
      </c>
      <c r="B86" s="18" t="s">
        <v>11</v>
      </c>
      <c r="C86" s="506">
        <f>SUMIFS('Inst. by Framework &amp; Suppliers'!$D$2:$D$5720,'Inst. by Framework &amp; Suppliers'!$B$2:$B$5720,$A86,'Inst. by Framework &amp; Suppliers'!$C$2:$C$5720,$B86)</f>
        <v>0</v>
      </c>
      <c r="D86" s="507">
        <f>SUMIFS('Inst. by Framework &amp; Suppliers'!$E$2:$E$5720,'Inst. by Framework &amp; Suppliers'!$B$2:$B$5720,$A86,'Inst. by Framework &amp; Suppliers'!$C$2:$C$5720,$B86)</f>
        <v>18464</v>
      </c>
      <c r="E86" s="507">
        <f>SUMIFS('Inst. by Framework &amp; Suppliers'!F$2:F$5720,'Inst. by Framework &amp; Suppliers'!$B$2:$B$5720,$A86,'Inst. by Framework &amp; Suppliers'!$C$2:$C$5720,$B86)</f>
        <v>18720.909999999996</v>
      </c>
      <c r="F86" s="883">
        <f>SUMIFS('Inst. by Framework &amp; Suppliers'!G$2:G$5720,'Inst. by Framework &amp; Suppliers'!$B$2:$B$5720,$A86,'Inst. by Framework &amp; Suppliers'!$C$2:$C$5720,$B86)</f>
        <v>11631.119999999999</v>
      </c>
      <c r="G86" s="1444">
        <f>SUMIFS('Inst. by Framework &amp; Suppliers'!H$2:H$5720,'Inst. by Framework &amp; Suppliers'!$B$2:$B$5720,$A86,'Inst. by Framework &amp; Suppliers'!$C$2:$C$5720,$B86)</f>
        <v>39315.759999999995</v>
      </c>
      <c r="H86" s="1445">
        <f>SUMIFS('Inst. by Framework &amp; Suppliers'!I$2:I$5720,'Inst. by Framework &amp; Suppliers'!$B$2:$B$5720,$A86,'Inst. by Framework &amp; Suppliers'!$C$2:$C$5720,$B86)</f>
        <v>3313.9</v>
      </c>
      <c r="I86" s="344">
        <f>SUMIFS('Inst. by Framework &amp; Suppliers'!$J$2:$J$5720,'Inst. by Framework &amp; Suppliers'!$B$2:$B$5720,$A86,'Inst. by Framework &amp; Suppliers'!$C$2:$C$5720,B86)</f>
        <v>0</v>
      </c>
      <c r="J86" s="24">
        <f>SUMIFS('Inst. by Framework &amp; Suppliers'!$K$2:$K$5720,'Inst. by Framework &amp; Suppliers'!$B$2:$B$5720,$A86,'Inst. by Framework &amp; Suppliers'!$C$2:$C$5720,$B86)</f>
        <v>0</v>
      </c>
    </row>
    <row r="87" spans="1:10" x14ac:dyDescent="0.2">
      <c r="A87" s="15" t="s">
        <v>79</v>
      </c>
      <c r="B87" s="18" t="s">
        <v>167</v>
      </c>
      <c r="C87" s="506">
        <f>SUMIFS('Inst. by Framework &amp; Suppliers'!$D$2:$D$5720,'Inst. by Framework &amp; Suppliers'!$B$2:$B$5720,$A87,'Inst. by Framework &amp; Suppliers'!$C$2:$C$5720,$B87)</f>
        <v>0</v>
      </c>
      <c r="D87" s="507">
        <f>SUMIFS('Inst. by Framework &amp; Suppliers'!$E$2:$E$5720,'Inst. by Framework &amp; Suppliers'!$B$2:$B$5720,$A87,'Inst. by Framework &amp; Suppliers'!$C$2:$C$5720,$B87)</f>
        <v>241397.49</v>
      </c>
      <c r="E87" s="507">
        <f>SUMIFS('Inst. by Framework &amp; Suppliers'!F$2:F$5720,'Inst. by Framework &amp; Suppliers'!$B$2:$B$5720,$A87,'Inst. by Framework &amp; Suppliers'!$C$2:$C$5720,$B87)</f>
        <v>299506.28999999998</v>
      </c>
      <c r="F87" s="883">
        <f>SUMIFS('Inst. by Framework &amp; Suppliers'!G$2:G$5720,'Inst. by Framework &amp; Suppliers'!$B$2:$B$5720,$A87,'Inst. by Framework &amp; Suppliers'!$C$2:$C$5720,$B87)</f>
        <v>340568.86</v>
      </c>
      <c r="G87" s="1444">
        <f>SUMIFS('Inst. by Framework &amp; Suppliers'!H$2:H$5720,'Inst. by Framework &amp; Suppliers'!$B$2:$B$5720,$A87,'Inst. by Framework &amp; Suppliers'!$C$2:$C$5720,$B87)</f>
        <v>206413.01</v>
      </c>
      <c r="H87" s="1445">
        <f>SUMIFS('Inst. by Framework &amp; Suppliers'!I$2:I$5720,'Inst. by Framework &amp; Suppliers'!$B$2:$B$5720,$A87,'Inst. by Framework &amp; Suppliers'!$C$2:$C$5720,$B87)</f>
        <v>79505.95</v>
      </c>
      <c r="I87" s="344">
        <f>SUMIFS('Inst. by Framework &amp; Suppliers'!$J$2:$J$5720,'Inst. by Framework &amp; Suppliers'!$B$2:$B$5720,$A87,'Inst. by Framework &amp; Suppliers'!$C$2:$C$5720,B87)</f>
        <v>0</v>
      </c>
      <c r="J87" s="24">
        <f>SUMIFS('Inst. by Framework &amp; Suppliers'!$K$2:$K$5720,'Inst. by Framework &amp; Suppliers'!$B$2:$B$5720,$A87,'Inst. by Framework &amp; Suppliers'!$C$2:$C$5720,$B87)</f>
        <v>0</v>
      </c>
    </row>
    <row r="88" spans="1:10" x14ac:dyDescent="0.2">
      <c r="A88" s="15" t="s">
        <v>79</v>
      </c>
      <c r="B88" s="18" t="s">
        <v>210</v>
      </c>
      <c r="C88" s="506">
        <f>SUMIFS('Inst. by Framework &amp; Suppliers'!$D$2:$D$5720,'Inst. by Framework &amp; Suppliers'!$B$2:$B$5720,$A88,'Inst. by Framework &amp; Suppliers'!$C$2:$C$5720,$B88)</f>
        <v>0</v>
      </c>
      <c r="D88" s="507">
        <f>SUMIFS('Inst. by Framework &amp; Suppliers'!$E$2:$E$5720,'Inst. by Framework &amp; Suppliers'!$B$2:$B$5720,$A88,'Inst. by Framework &amp; Suppliers'!$C$2:$C$5720,$B88)</f>
        <v>0</v>
      </c>
      <c r="E88" s="507">
        <f>SUMIFS('Inst. by Framework &amp; Suppliers'!F$2:F$5720,'Inst. by Framework &amp; Suppliers'!$B$2:$B$5720,$A88,'Inst. by Framework &amp; Suppliers'!$C$2:$C$5720,$B88)</f>
        <v>255030.48</v>
      </c>
      <c r="F88" s="883">
        <f>SUMIFS('Inst. by Framework &amp; Suppliers'!G$2:G$5720,'Inst. by Framework &amp; Suppliers'!$B$2:$B$5720,$A88,'Inst. by Framework &amp; Suppliers'!$C$2:$C$5720,$B88)</f>
        <v>467197.63</v>
      </c>
      <c r="G88" s="1444">
        <f>SUMIFS('Inst. by Framework &amp; Suppliers'!H$2:H$5720,'Inst. by Framework &amp; Suppliers'!$B$2:$B$5720,$A88,'Inst. by Framework &amp; Suppliers'!$C$2:$C$5720,$B88)</f>
        <v>368563.88</v>
      </c>
      <c r="H88" s="1445">
        <f>SUMIFS('Inst. by Framework &amp; Suppliers'!I$2:I$5720,'Inst. by Framework &amp; Suppliers'!$B$2:$B$5720,$A88,'Inst. by Framework &amp; Suppliers'!$C$2:$C$5720,$B88)</f>
        <v>103916.7</v>
      </c>
      <c r="I88" s="344">
        <f>SUMIFS('Inst. by Framework &amp; Suppliers'!$J$2:$J$5720,'Inst. by Framework &amp; Suppliers'!$B$2:$B$5720,$A88,'Inst. by Framework &amp; Suppliers'!$C$2:$C$5720,B88)</f>
        <v>0</v>
      </c>
      <c r="J88" s="24">
        <f>SUMIFS('Inst. by Framework &amp; Suppliers'!$K$2:$K$5720,'Inst. by Framework &amp; Suppliers'!$B$2:$B$5720,$A88,'Inst. by Framework &amp; Suppliers'!$C$2:$C$5720,$B88)</f>
        <v>0</v>
      </c>
    </row>
    <row r="89" spans="1:10" x14ac:dyDescent="0.2">
      <c r="A89" s="15" t="s">
        <v>79</v>
      </c>
      <c r="B89" s="18" t="s">
        <v>168</v>
      </c>
      <c r="C89" s="506">
        <f>SUMIFS('Inst. by Framework &amp; Suppliers'!$D$2:$D$5720,'Inst. by Framework &amp; Suppliers'!$B$2:$B$5720,$A89,'Inst. by Framework &amp; Suppliers'!$C$2:$C$5720,$B89)</f>
        <v>0</v>
      </c>
      <c r="D89" s="507">
        <f>SUMIFS('Inst. by Framework &amp; Suppliers'!$E$2:$E$5720,'Inst. by Framework &amp; Suppliers'!$B$2:$B$5720,$A89,'Inst. by Framework &amp; Suppliers'!$C$2:$C$5720,$B89)</f>
        <v>25643.11</v>
      </c>
      <c r="E89" s="507">
        <f>SUMIFS('Inst. by Framework &amp; Suppliers'!F$2:F$5720,'Inst. by Framework &amp; Suppliers'!$B$2:$B$5720,$A89,'Inst. by Framework &amp; Suppliers'!$C$2:$C$5720,$B89)</f>
        <v>37903.06</v>
      </c>
      <c r="F89" s="883">
        <f>SUMIFS('Inst. by Framework &amp; Suppliers'!G$2:G$5720,'Inst. by Framework &amp; Suppliers'!$B$2:$B$5720,$A89,'Inst. by Framework &amp; Suppliers'!$C$2:$C$5720,$B89)</f>
        <v>0</v>
      </c>
      <c r="G89" s="1444">
        <f>SUMIFS('Inst. by Framework &amp; Suppliers'!H$2:H$5720,'Inst. by Framework &amp; Suppliers'!$B$2:$B$5720,$A89,'Inst. by Framework &amp; Suppliers'!$C$2:$C$5720,$B89)</f>
        <v>0</v>
      </c>
      <c r="H89" s="1445">
        <f>SUMIFS('Inst. by Framework &amp; Suppliers'!I$2:I$5720,'Inst. by Framework &amp; Suppliers'!$B$2:$B$5720,$A89,'Inst. by Framework &amp; Suppliers'!$C$2:$C$5720,$B89)</f>
        <v>0</v>
      </c>
      <c r="I89" s="344">
        <f>SUMIFS('Inst. by Framework &amp; Suppliers'!$J$2:$J$5720,'Inst. by Framework &amp; Suppliers'!$B$2:$B$5720,$A89,'Inst. by Framework &amp; Suppliers'!$C$2:$C$5720,B89)</f>
        <v>0</v>
      </c>
      <c r="J89" s="24">
        <f>SUMIFS('Inst. by Framework &amp; Suppliers'!$K$2:$K$5720,'Inst. by Framework &amp; Suppliers'!$B$2:$B$5720,$A89,'Inst. by Framework &amp; Suppliers'!$C$2:$C$5720,$B89)</f>
        <v>0</v>
      </c>
    </row>
    <row r="90" spans="1:10" x14ac:dyDescent="0.2">
      <c r="A90" s="15" t="s">
        <v>79</v>
      </c>
      <c r="B90" s="18" t="s">
        <v>169</v>
      </c>
      <c r="C90" s="506">
        <f>SUMIFS('Inst. by Framework &amp; Suppliers'!$D$2:$D$5720,'Inst. by Framework &amp; Suppliers'!$B$2:$B$5720,$A90,'Inst. by Framework &amp; Suppliers'!$C$2:$C$5720,$B90)</f>
        <v>0</v>
      </c>
      <c r="D90" s="507">
        <f>SUMIFS('Inst. by Framework &amp; Suppliers'!$E$2:$E$5720,'Inst. by Framework &amp; Suppliers'!$B$2:$B$5720,$A90,'Inst. by Framework &amp; Suppliers'!$C$2:$C$5720,$B90)</f>
        <v>113026.07</v>
      </c>
      <c r="E90" s="507">
        <f>SUMIFS('Inst. by Framework &amp; Suppliers'!F$2:F$5720,'Inst. by Framework &amp; Suppliers'!$B$2:$B$5720,$A90,'Inst. by Framework &amp; Suppliers'!$C$2:$C$5720,$B90)</f>
        <v>14971.86</v>
      </c>
      <c r="F90" s="883">
        <f>SUMIFS('Inst. by Framework &amp; Suppliers'!G$2:G$5720,'Inst. by Framework &amp; Suppliers'!$B$2:$B$5720,$A90,'Inst. by Framework &amp; Suppliers'!$C$2:$C$5720,$B90)</f>
        <v>18071.98</v>
      </c>
      <c r="G90" s="1444">
        <f>SUMIFS('Inst. by Framework &amp; Suppliers'!H$2:H$5720,'Inst. by Framework &amp; Suppliers'!$B$2:$B$5720,$A90,'Inst. by Framework &amp; Suppliers'!$C$2:$C$5720,$B90)</f>
        <v>14093.41</v>
      </c>
      <c r="H90" s="1445">
        <f>SUMIFS('Inst. by Framework &amp; Suppliers'!I$2:I$5720,'Inst. by Framework &amp; Suppliers'!$B$2:$B$5720,$A90,'Inst. by Framework &amp; Suppliers'!$C$2:$C$5720,$B90)</f>
        <v>3519.42</v>
      </c>
      <c r="I90" s="344">
        <f>SUMIFS('Inst. by Framework &amp; Suppliers'!$J$2:$J$5720,'Inst. by Framework &amp; Suppliers'!$B$2:$B$5720,$A90,'Inst. by Framework &amp; Suppliers'!$C$2:$C$5720,B90)</f>
        <v>0</v>
      </c>
      <c r="J90" s="24">
        <f>SUMIFS('Inst. by Framework &amp; Suppliers'!$K$2:$K$5720,'Inst. by Framework &amp; Suppliers'!$B$2:$B$5720,$A90,'Inst. by Framework &amp; Suppliers'!$C$2:$C$5720,$B90)</f>
        <v>0</v>
      </c>
    </row>
    <row r="91" spans="1:10" x14ac:dyDescent="0.2">
      <c r="A91" s="15" t="s">
        <v>279</v>
      </c>
      <c r="B91" s="18" t="s">
        <v>11</v>
      </c>
      <c r="C91" s="506">
        <f>SUMIFS('Inst. by Framework &amp; Suppliers'!$D$2:$D$5720,'Inst. by Framework &amp; Suppliers'!$B$2:$B$5720,$A91,'Inst. by Framework &amp; Suppliers'!$C$2:$C$5720,$B91)</f>
        <v>0</v>
      </c>
      <c r="D91" s="507">
        <f>SUMIFS('Inst. by Framework &amp; Suppliers'!$E$2:$E$5720,'Inst. by Framework &amp; Suppliers'!$B$2:$B$5720,$A91,'Inst. by Framework &amp; Suppliers'!$C$2:$C$5720,$B91)</f>
        <v>0</v>
      </c>
      <c r="E91" s="507">
        <f>SUMIFS('Inst. by Framework &amp; Suppliers'!F$2:F$5720,'Inst. by Framework &amp; Suppliers'!$B$2:$B$5720,$A91,'Inst. by Framework &amp; Suppliers'!$C$2:$C$5720,$B91)</f>
        <v>0</v>
      </c>
      <c r="F91" s="883">
        <f>SUMIFS('Inst. by Framework &amp; Suppliers'!G$2:G$5720,'Inst. by Framework &amp; Suppliers'!$B$2:$B$5720,$A91,'Inst. by Framework &amp; Suppliers'!$C$2:$C$5720,$B91)</f>
        <v>0</v>
      </c>
      <c r="G91" s="1444">
        <f>SUMIFS('Inst. by Framework &amp; Suppliers'!H$2:H$5720,'Inst. by Framework &amp; Suppliers'!$B$2:$B$5720,$A91,'Inst. by Framework &amp; Suppliers'!$C$2:$C$5720,$B91)</f>
        <v>0</v>
      </c>
      <c r="H91" s="1445">
        <f>SUMIFS('Inst. by Framework &amp; Suppliers'!I$2:I$5720,'Inst. by Framework &amp; Suppliers'!$B$2:$B$5720,$A91,'Inst. by Framework &amp; Suppliers'!$C$2:$C$5720,$B91)</f>
        <v>13593.269999999999</v>
      </c>
      <c r="I91" s="344">
        <f>SUMIFS('Inst. by Framework &amp; Suppliers'!$J$2:$J$5720,'Inst. by Framework &amp; Suppliers'!$B$2:$B$5720,$A91,'Inst. by Framework &amp; Suppliers'!$C$2:$C$5720,B91)</f>
        <v>0</v>
      </c>
      <c r="J91" s="24">
        <f>SUMIFS('Inst. by Framework &amp; Suppliers'!$K$2:$K$5720,'Inst. by Framework &amp; Suppliers'!$B$2:$B$5720,$A91,'Inst. by Framework &amp; Suppliers'!$C$2:$C$5720,$B91)</f>
        <v>5221.0200000000004</v>
      </c>
    </row>
    <row r="92" spans="1:10" x14ac:dyDescent="0.2">
      <c r="A92" s="15" t="s">
        <v>279</v>
      </c>
      <c r="B92" s="990" t="s">
        <v>281</v>
      </c>
      <c r="C92" s="506">
        <f>SUMIFS('Inst. by Framework &amp; Suppliers'!$D$2:$D$5720,'Inst. by Framework &amp; Suppliers'!$B$2:$B$5720,$A92,'Inst. by Framework &amp; Suppliers'!$C$2:$C$5720,$B92)</f>
        <v>0</v>
      </c>
      <c r="D92" s="507">
        <f>SUMIFS('Inst. by Framework &amp; Suppliers'!$E$2:$E$5720,'Inst. by Framework &amp; Suppliers'!$B$2:$B$5720,$A92,'Inst. by Framework &amp; Suppliers'!$C$2:$C$5720,$B92)</f>
        <v>0</v>
      </c>
      <c r="E92" s="507">
        <f>SUMIFS('Inst. by Framework &amp; Suppliers'!F$2:F$5720,'Inst. by Framework &amp; Suppliers'!$B$2:$B$5720,$A92,'Inst. by Framework &amp; Suppliers'!$C$2:$C$5720,$B92)</f>
        <v>0</v>
      </c>
      <c r="F92" s="883">
        <f>SUMIFS('Inst. by Framework &amp; Suppliers'!G$2:G$5720,'Inst. by Framework &amp; Suppliers'!$B$2:$B$5720,$A92,'Inst. by Framework &amp; Suppliers'!$C$2:$C$5720,$B92)</f>
        <v>0</v>
      </c>
      <c r="G92" s="1444">
        <f>SUMIFS('Inst. by Framework &amp; Suppliers'!H$2:H$5720,'Inst. by Framework &amp; Suppliers'!$B$2:$B$5720,$A92,'Inst. by Framework &amp; Suppliers'!$C$2:$C$5720,$B92)</f>
        <v>0</v>
      </c>
      <c r="H92" s="1445">
        <f>SUMIFS('Inst. by Framework &amp; Suppliers'!I$2:I$5720,'Inst. by Framework &amp; Suppliers'!$B$2:$B$5720,$A92,'Inst. by Framework &amp; Suppliers'!$C$2:$C$5720,$B92)</f>
        <v>2809.91</v>
      </c>
      <c r="I92" s="344">
        <f>SUMIFS('Inst. by Framework &amp; Suppliers'!$J$2:$J$5720,'Inst. by Framework &amp; Suppliers'!$B$2:$B$5720,$A92,'Inst. by Framework &amp; Suppliers'!$C$2:$C$5720,B92)</f>
        <v>0</v>
      </c>
      <c r="J92" s="24">
        <f>SUMIFS('Inst. by Framework &amp; Suppliers'!$K$2:$K$5720,'Inst. by Framework &amp; Suppliers'!$B$2:$B$5720,$A92,'Inst. by Framework &amp; Suppliers'!$C$2:$C$5720,$B92)</f>
        <v>353.93000000000006</v>
      </c>
    </row>
    <row r="93" spans="1:10" x14ac:dyDescent="0.2">
      <c r="A93" s="15" t="s">
        <v>279</v>
      </c>
      <c r="B93" s="18" t="s">
        <v>280</v>
      </c>
      <c r="C93" s="506">
        <f>SUMIFS('Inst. by Framework &amp; Suppliers'!$D$2:$D$5720,'Inst. by Framework &amp; Suppliers'!$B$2:$B$5720,$A93,'Inst. by Framework &amp; Suppliers'!$C$2:$C$5720,$B93)</f>
        <v>0</v>
      </c>
      <c r="D93" s="507">
        <f>SUMIFS('Inst. by Framework &amp; Suppliers'!$E$2:$E$5720,'Inst. by Framework &amp; Suppliers'!$B$2:$B$5720,$A93,'Inst. by Framework &amp; Suppliers'!$C$2:$C$5720,$B93)</f>
        <v>0</v>
      </c>
      <c r="E93" s="507">
        <f>SUMIFS('Inst. by Framework &amp; Suppliers'!F$2:F$5720,'Inst. by Framework &amp; Suppliers'!$B$2:$B$5720,$A93,'Inst. by Framework &amp; Suppliers'!$C$2:$C$5720,$B93)</f>
        <v>0</v>
      </c>
      <c r="F93" s="883">
        <f>SUMIFS('Inst. by Framework &amp; Suppliers'!G$2:G$5720,'Inst. by Framework &amp; Suppliers'!$B$2:$B$5720,$A93,'Inst. by Framework &amp; Suppliers'!$C$2:$C$5720,$B93)</f>
        <v>0</v>
      </c>
      <c r="G93" s="1444">
        <f>SUMIFS('Inst. by Framework &amp; Suppliers'!H$2:H$5720,'Inst. by Framework &amp; Suppliers'!$B$2:$B$5720,$A93,'Inst. by Framework &amp; Suppliers'!$C$2:$C$5720,$B93)</f>
        <v>0</v>
      </c>
      <c r="H93" s="1445">
        <f>SUMIFS('Inst. by Framework &amp; Suppliers'!I$2:I$5720,'Inst. by Framework &amp; Suppliers'!$B$2:$B$5720,$A93,'Inst. by Framework &amp; Suppliers'!$C$2:$C$5720,$B93)</f>
        <v>76886</v>
      </c>
      <c r="I93" s="344">
        <f>SUMIFS('Inst. by Framework &amp; Suppliers'!$J$2:$J$5720,'Inst. by Framework &amp; Suppliers'!$B$2:$B$5720,$A93,'Inst. by Framework &amp; Suppliers'!$C$2:$C$5720,B93)</f>
        <v>12986</v>
      </c>
      <c r="J93" s="24">
        <f>SUMIFS('Inst. by Framework &amp; Suppliers'!$K$2:$K$5720,'Inst. by Framework &amp; Suppliers'!$B$2:$B$5720,$A93,'Inst. by Framework &amp; Suppliers'!$C$2:$C$5720,$B93)</f>
        <v>45213</v>
      </c>
    </row>
    <row r="94" spans="1:10" x14ac:dyDescent="0.2">
      <c r="A94" s="15" t="s">
        <v>279</v>
      </c>
      <c r="B94" s="18" t="s">
        <v>283</v>
      </c>
      <c r="C94" s="506">
        <f>SUMIFS('Inst. by Framework &amp; Suppliers'!$D$2:$D$5720,'Inst. by Framework &amp; Suppliers'!$B$2:$B$5720,$A94,'Inst. by Framework &amp; Suppliers'!$C$2:$C$5720,$B94)</f>
        <v>0</v>
      </c>
      <c r="D94" s="507">
        <f>SUMIFS('Inst. by Framework &amp; Suppliers'!$E$2:$E$5720,'Inst. by Framework &amp; Suppliers'!$B$2:$B$5720,$A94,'Inst. by Framework &amp; Suppliers'!$C$2:$C$5720,$B94)</f>
        <v>0</v>
      </c>
      <c r="E94" s="507">
        <f>SUMIFS('Inst. by Framework &amp; Suppliers'!F$2:F$5720,'Inst. by Framework &amp; Suppliers'!$B$2:$B$5720,$A94,'Inst. by Framework &amp; Suppliers'!$C$2:$C$5720,$B94)</f>
        <v>0</v>
      </c>
      <c r="F94" s="883">
        <f>SUMIFS('Inst. by Framework &amp; Suppliers'!G$2:G$5720,'Inst. by Framework &amp; Suppliers'!$B$2:$B$5720,$A94,'Inst. by Framework &amp; Suppliers'!$C$2:$C$5720,$B94)</f>
        <v>0</v>
      </c>
      <c r="G94" s="1444">
        <f>SUMIFS('Inst. by Framework &amp; Suppliers'!H$2:H$5720,'Inst. by Framework &amp; Suppliers'!$B$2:$B$5720,$A94,'Inst. by Framework &amp; Suppliers'!$C$2:$C$5720,$B94)</f>
        <v>0</v>
      </c>
      <c r="H94" s="1445">
        <f>SUMIFS('Inst. by Framework &amp; Suppliers'!I$2:I$5720,'Inst. by Framework &amp; Suppliers'!$B$2:$B$5720,$A94,'Inst. by Framework &amp; Suppliers'!$C$2:$C$5720,$B94)</f>
        <v>185499.35</v>
      </c>
      <c r="I94" s="344">
        <f>SUMIFS('Inst. by Framework &amp; Suppliers'!$J$2:$J$5720,'Inst. by Framework &amp; Suppliers'!$B$2:$B$5720,$A94,'Inst. by Framework &amp; Suppliers'!$C$2:$C$5720,B94)</f>
        <v>20388</v>
      </c>
      <c r="J94" s="24">
        <f>SUMIFS('Inst. by Framework &amp; Suppliers'!$K$2:$K$5720,'Inst. by Framework &amp; Suppliers'!$B$2:$B$5720,$A94,'Inst. by Framework &amp; Suppliers'!$C$2:$C$5720,$B94)</f>
        <v>35596.089999999997</v>
      </c>
    </row>
    <row r="95" spans="1:10" x14ac:dyDescent="0.2">
      <c r="A95" s="15" t="s">
        <v>279</v>
      </c>
      <c r="B95" s="18" t="s">
        <v>210</v>
      </c>
      <c r="C95" s="506">
        <f>SUMIFS('Inst. by Framework &amp; Suppliers'!$D$2:$D$5720,'Inst. by Framework &amp; Suppliers'!$B$2:$B$5720,$A95,'Inst. by Framework &amp; Suppliers'!$C$2:$C$5720,$B95)</f>
        <v>0</v>
      </c>
      <c r="D95" s="507">
        <f>SUMIFS('Inst. by Framework &amp; Suppliers'!$E$2:$E$5720,'Inst. by Framework &amp; Suppliers'!$B$2:$B$5720,$A95,'Inst. by Framework &amp; Suppliers'!$C$2:$C$5720,$B95)</f>
        <v>0</v>
      </c>
      <c r="E95" s="507">
        <f>SUMIFS('Inst. by Framework &amp; Suppliers'!F$2:F$5720,'Inst. by Framework &amp; Suppliers'!$B$2:$B$5720,$A95,'Inst. by Framework &amp; Suppliers'!$C$2:$C$5720,$B95)</f>
        <v>0</v>
      </c>
      <c r="F95" s="883">
        <f>SUMIFS('Inst. by Framework &amp; Suppliers'!G$2:G$5720,'Inst. by Framework &amp; Suppliers'!$B$2:$B$5720,$A95,'Inst. by Framework &amp; Suppliers'!$C$2:$C$5720,$B95)</f>
        <v>0</v>
      </c>
      <c r="G95" s="1444">
        <f>SUMIFS('Inst. by Framework &amp; Suppliers'!H$2:H$5720,'Inst. by Framework &amp; Suppliers'!$B$2:$B$5720,$A95,'Inst. by Framework &amp; Suppliers'!$C$2:$C$5720,$B95)</f>
        <v>0</v>
      </c>
      <c r="H95" s="1445">
        <f>SUMIFS('Inst. by Framework &amp; Suppliers'!I$2:I$5720,'Inst. by Framework &amp; Suppliers'!$B$2:$B$5720,$A95,'Inst. by Framework &amp; Suppliers'!$C$2:$C$5720,$B95)</f>
        <v>239486.52</v>
      </c>
      <c r="I95" s="344">
        <f>SUMIFS('Inst. by Framework &amp; Suppliers'!$J$2:$J$5720,'Inst. by Framework &amp; Suppliers'!$B$2:$B$5720,$A95,'Inst. by Framework &amp; Suppliers'!$C$2:$C$5720,B95)</f>
        <v>39169.53</v>
      </c>
      <c r="J95" s="24">
        <f>SUMIFS('Inst. by Framework &amp; Suppliers'!$K$2:$K$5720,'Inst. by Framework &amp; Suppliers'!$B$2:$B$5720,$A95,'Inst. by Framework &amp; Suppliers'!$C$2:$C$5720,$B95)</f>
        <v>104207.25999999998</v>
      </c>
    </row>
    <row r="96" spans="1:10" x14ac:dyDescent="0.2">
      <c r="A96" s="1472" t="s">
        <v>306</v>
      </c>
      <c r="B96" s="1474" t="s">
        <v>290</v>
      </c>
      <c r="C96" s="506">
        <f>SUMIFS('Inst. by Framework &amp; Suppliers'!$D$2:$D$5720,'Inst. by Framework &amp; Suppliers'!$B$2:$B$5720,$A96,'Inst. by Framework &amp; Suppliers'!$C$2:$C$5720,$B96)</f>
        <v>0</v>
      </c>
      <c r="D96" s="507">
        <f>SUMIFS('Inst. by Framework &amp; Suppliers'!$E$2:$E$5720,'Inst. by Framework &amp; Suppliers'!$B$2:$B$5720,$A96,'Inst. by Framework &amp; Suppliers'!$C$2:$C$5720,$B96)</f>
        <v>0</v>
      </c>
      <c r="E96" s="507">
        <f>SUMIFS('Inst. by Framework &amp; Suppliers'!F$2:F$5720,'Inst. by Framework &amp; Suppliers'!$B$2:$B$5720,$A96,'Inst. by Framework &amp; Suppliers'!$C$2:$C$5720,$B96)</f>
        <v>0</v>
      </c>
      <c r="F96" s="883">
        <f>SUMIFS('Inst. by Framework &amp; Suppliers'!G$2:G$5720,'Inst. by Framework &amp; Suppliers'!$B$2:$B$5720,$A96,'Inst. by Framework &amp; Suppliers'!$C$2:$C$5720,$B96)</f>
        <v>0</v>
      </c>
      <c r="G96" s="1444">
        <f>SUMIFS('Inst. by Framework &amp; Suppliers'!H$2:H$5720,'Inst. by Framework &amp; Suppliers'!$B$2:$B$5720,$A96,'Inst. by Framework &amp; Suppliers'!$C$2:$C$5720,$B96)</f>
        <v>0</v>
      </c>
      <c r="H96" s="1445">
        <f>SUMIFS('Inst. by Framework &amp; Suppliers'!I$2:I$5720,'Inst. by Framework &amp; Suppliers'!$B$2:$B$5720,$A96,'Inst. by Framework &amp; Suppliers'!$C$2:$C$5720,$B96)</f>
        <v>0</v>
      </c>
      <c r="I96" s="344">
        <f>SUMIFS('Inst. by Framework &amp; Suppliers'!$J$2:$J$5720,'Inst. by Framework &amp; Suppliers'!$B$2:$B$5720,$A96,'Inst. by Framework &amp; Suppliers'!$C$2:$C$5720,B96)</f>
        <v>5355.79</v>
      </c>
      <c r="J96" s="24">
        <f>SUMIFS('Inst. by Framework &amp; Suppliers'!$K$2:$K$5720,'Inst. by Framework &amp; Suppliers'!$B$2:$B$5720,$A96,'Inst. by Framework &amp; Suppliers'!$C$2:$C$5720,$B96)</f>
        <v>7171.23</v>
      </c>
    </row>
    <row r="97" spans="1:10" x14ac:dyDescent="0.2">
      <c r="A97" s="1472" t="s">
        <v>306</v>
      </c>
      <c r="B97" s="1474" t="s">
        <v>243</v>
      </c>
      <c r="C97" s="506">
        <f>SUMIFS('Inst. by Framework &amp; Suppliers'!$D$2:$D$5720,'Inst. by Framework &amp; Suppliers'!$B$2:$B$5720,$A97,'Inst. by Framework &amp; Suppliers'!$C$2:$C$5720,$B97)</f>
        <v>0</v>
      </c>
      <c r="D97" s="507">
        <f>SUMIFS('Inst. by Framework &amp; Suppliers'!$E$2:$E$5720,'Inst. by Framework &amp; Suppliers'!$B$2:$B$5720,$A97,'Inst. by Framework &amp; Suppliers'!$C$2:$C$5720,$B97)</f>
        <v>0</v>
      </c>
      <c r="E97" s="507">
        <f>SUMIFS('Inst. by Framework &amp; Suppliers'!F$2:F$5720,'Inst. by Framework &amp; Suppliers'!$B$2:$B$5720,$A97,'Inst. by Framework &amp; Suppliers'!$C$2:$C$5720,$B97)</f>
        <v>0</v>
      </c>
      <c r="F97" s="883">
        <f>SUMIFS('Inst. by Framework &amp; Suppliers'!G$2:G$5720,'Inst. by Framework &amp; Suppliers'!$B$2:$B$5720,$A97,'Inst. by Framework &amp; Suppliers'!$C$2:$C$5720,$B97)</f>
        <v>0</v>
      </c>
      <c r="G97" s="1444">
        <f>SUMIFS('Inst. by Framework &amp; Suppliers'!H$2:H$5720,'Inst. by Framework &amp; Suppliers'!$B$2:$B$5720,$A97,'Inst. by Framework &amp; Suppliers'!$C$2:$C$5720,$B97)</f>
        <v>0</v>
      </c>
      <c r="H97" s="1445">
        <f>SUMIFS('Inst. by Framework &amp; Suppliers'!I$2:I$5720,'Inst. by Framework &amp; Suppliers'!$B$2:$B$5720,$A97,'Inst. by Framework &amp; Suppliers'!$C$2:$C$5720,$B97)</f>
        <v>0</v>
      </c>
      <c r="I97" s="344">
        <f>SUMIFS('Inst. by Framework &amp; Suppliers'!$J$2:$J$5720,'Inst. by Framework &amp; Suppliers'!$B$2:$B$5720,$A97,'Inst. by Framework &amp; Suppliers'!$C$2:$C$5720,B97)</f>
        <v>642591.72</v>
      </c>
      <c r="J97" s="24">
        <f>SUMIFS('Inst. by Framework &amp; Suppliers'!$K$2:$K$5720,'Inst. by Framework &amp; Suppliers'!$B$2:$B$5720,$A97,'Inst. by Framework &amp; Suppliers'!$C$2:$C$5720,$B97)</f>
        <v>1285960.3400000001</v>
      </c>
    </row>
    <row r="98" spans="1:10" x14ac:dyDescent="0.2">
      <c r="A98" s="1472" t="s">
        <v>306</v>
      </c>
      <c r="B98" s="1474" t="s">
        <v>11</v>
      </c>
      <c r="C98" s="506">
        <f>SUMIFS('Inst. by Framework &amp; Suppliers'!$D$2:$D$5720,'Inst. by Framework &amp; Suppliers'!$B$2:$B$5720,$A98,'Inst. by Framework &amp; Suppliers'!$C$2:$C$5720,$B98)</f>
        <v>0</v>
      </c>
      <c r="D98" s="507">
        <f>SUMIFS('Inst. by Framework &amp; Suppliers'!$E$2:$E$5720,'Inst. by Framework &amp; Suppliers'!$B$2:$B$5720,$A98,'Inst. by Framework &amp; Suppliers'!$C$2:$C$5720,$B98)</f>
        <v>0</v>
      </c>
      <c r="E98" s="507">
        <f>SUMIFS('Inst. by Framework &amp; Suppliers'!F$2:F$5720,'Inst. by Framework &amp; Suppliers'!$B$2:$B$5720,$A98,'Inst. by Framework &amp; Suppliers'!$C$2:$C$5720,$B98)</f>
        <v>0</v>
      </c>
      <c r="F98" s="883">
        <f>SUMIFS('Inst. by Framework &amp; Suppliers'!G$2:G$5720,'Inst. by Framework &amp; Suppliers'!$B$2:$B$5720,$A98,'Inst. by Framework &amp; Suppliers'!$C$2:$C$5720,$B98)</f>
        <v>0</v>
      </c>
      <c r="G98" s="1444">
        <f>SUMIFS('Inst. by Framework &amp; Suppliers'!H$2:H$5720,'Inst. by Framework &amp; Suppliers'!$B$2:$B$5720,$A98,'Inst. by Framework &amp; Suppliers'!$C$2:$C$5720,$B98)</f>
        <v>0</v>
      </c>
      <c r="H98" s="1445">
        <f>SUMIFS('Inst. by Framework &amp; Suppliers'!I$2:I$5720,'Inst. by Framework &amp; Suppliers'!$B$2:$B$5720,$A98,'Inst. by Framework &amp; Suppliers'!$C$2:$C$5720,$B98)</f>
        <v>0</v>
      </c>
      <c r="I98" s="344">
        <f>SUMIFS('Inst. by Framework &amp; Suppliers'!$J$2:$J$5720,'Inst. by Framework &amp; Suppliers'!$B$2:$B$5720,$A98,'Inst. by Framework &amp; Suppliers'!$C$2:$C$5720,B98)</f>
        <v>0</v>
      </c>
      <c r="J98" s="24">
        <f>SUMIFS('Inst. by Framework &amp; Suppliers'!$K$2:$K$5720,'Inst. by Framework &amp; Suppliers'!$B$2:$B$5720,$A98,'Inst. by Framework &amp; Suppliers'!$C$2:$C$5720,$B98)</f>
        <v>207244.96999999988</v>
      </c>
    </row>
    <row r="99" spans="1:10" x14ac:dyDescent="0.2">
      <c r="A99" s="1472" t="s">
        <v>306</v>
      </c>
      <c r="B99" s="1474" t="s">
        <v>32</v>
      </c>
      <c r="C99" s="506">
        <f>SUMIFS('Inst. by Framework &amp; Suppliers'!$D$2:$D$5720,'Inst. by Framework &amp; Suppliers'!$B$2:$B$5720,$A99,'Inst. by Framework &amp; Suppliers'!$C$2:$C$5720,$B99)</f>
        <v>0</v>
      </c>
      <c r="D99" s="507">
        <f>SUMIFS('Inst. by Framework &amp; Suppliers'!$E$2:$E$5720,'Inst. by Framework &amp; Suppliers'!$B$2:$B$5720,$A99,'Inst. by Framework &amp; Suppliers'!$C$2:$C$5720,$B99)</f>
        <v>0</v>
      </c>
      <c r="E99" s="507">
        <f>SUMIFS('Inst. by Framework &amp; Suppliers'!F$2:F$5720,'Inst. by Framework &amp; Suppliers'!$B$2:$B$5720,$A99,'Inst. by Framework &amp; Suppliers'!$C$2:$C$5720,$B99)</f>
        <v>0</v>
      </c>
      <c r="F99" s="883">
        <f>SUMIFS('Inst. by Framework &amp; Suppliers'!G$2:G$5720,'Inst. by Framework &amp; Suppliers'!$B$2:$B$5720,$A99,'Inst. by Framework &amp; Suppliers'!$C$2:$C$5720,$B99)</f>
        <v>0</v>
      </c>
      <c r="G99" s="1444">
        <f>SUMIFS('Inst. by Framework &amp; Suppliers'!H$2:H$5720,'Inst. by Framework &amp; Suppliers'!$B$2:$B$5720,$A99,'Inst. by Framework &amp; Suppliers'!$C$2:$C$5720,$B99)</f>
        <v>0</v>
      </c>
      <c r="H99" s="1445">
        <f>SUMIFS('Inst. by Framework &amp; Suppliers'!I$2:I$5720,'Inst. by Framework &amp; Suppliers'!$B$2:$B$5720,$A99,'Inst. by Framework &amp; Suppliers'!$C$2:$C$5720,$B99)</f>
        <v>0</v>
      </c>
      <c r="I99" s="344">
        <f>SUMIFS('Inst. by Framework &amp; Suppliers'!$J$2:$J$5720,'Inst. by Framework &amp; Suppliers'!$B$2:$B$5720,$A99,'Inst. by Framework &amp; Suppliers'!$C$2:$C$5720,B99)</f>
        <v>17251.87</v>
      </c>
      <c r="J99" s="24">
        <f>SUMIFS('Inst. by Framework &amp; Suppliers'!$K$2:$K$5720,'Inst. by Framework &amp; Suppliers'!$B$2:$B$5720,$A99,'Inst. by Framework &amp; Suppliers'!$C$2:$C$5720,$B99)</f>
        <v>33053.74</v>
      </c>
    </row>
    <row r="100" spans="1:10" x14ac:dyDescent="0.2">
      <c r="A100" s="1472" t="s">
        <v>306</v>
      </c>
      <c r="B100" s="1474" t="s">
        <v>307</v>
      </c>
      <c r="C100" s="506">
        <f>SUMIFS('Inst. by Framework &amp; Suppliers'!$D$2:$D$5720,'Inst. by Framework &amp; Suppliers'!$B$2:$B$5720,$A100,'Inst. by Framework &amp; Suppliers'!$C$2:$C$5720,$B100)</f>
        <v>0</v>
      </c>
      <c r="D100" s="507">
        <f>SUMIFS('Inst. by Framework &amp; Suppliers'!$E$2:$E$5720,'Inst. by Framework &amp; Suppliers'!$B$2:$B$5720,$A100,'Inst. by Framework &amp; Suppliers'!$C$2:$C$5720,$B100)</f>
        <v>0</v>
      </c>
      <c r="E100" s="507">
        <f>SUMIFS('Inst. by Framework &amp; Suppliers'!F$2:F$5720,'Inst. by Framework &amp; Suppliers'!$B$2:$B$5720,$A100,'Inst. by Framework &amp; Suppliers'!$C$2:$C$5720,$B100)</f>
        <v>0</v>
      </c>
      <c r="F100" s="883">
        <f>SUMIFS('Inst. by Framework &amp; Suppliers'!G$2:G$5720,'Inst. by Framework &amp; Suppliers'!$B$2:$B$5720,$A100,'Inst. by Framework &amp; Suppliers'!$C$2:$C$5720,$B100)</f>
        <v>0</v>
      </c>
      <c r="G100" s="1444">
        <f>SUMIFS('Inst. by Framework &amp; Suppliers'!H$2:H$5720,'Inst. by Framework &amp; Suppliers'!$B$2:$B$5720,$A100,'Inst. by Framework &amp; Suppliers'!$C$2:$C$5720,$B100)</f>
        <v>0</v>
      </c>
      <c r="H100" s="1445">
        <f>SUMIFS('Inst. by Framework &amp; Suppliers'!I$2:I$5720,'Inst. by Framework &amp; Suppliers'!$B$2:$B$5720,$A100,'Inst. by Framework &amp; Suppliers'!$C$2:$C$5720,$B100)</f>
        <v>0</v>
      </c>
      <c r="I100" s="344">
        <f>SUMIFS('Inst. by Framework &amp; Suppliers'!$J$2:$J$5720,'Inst. by Framework &amp; Suppliers'!$B$2:$B$5720,$A100,'Inst. by Framework &amp; Suppliers'!$C$2:$C$5720,B100)</f>
        <v>0</v>
      </c>
      <c r="J100" s="24">
        <f>SUMIFS('Inst. by Framework &amp; Suppliers'!$K$2:$K$5720,'Inst. by Framework &amp; Suppliers'!$B$2:$B$5720,$A100,'Inst. by Framework &amp; Suppliers'!$C$2:$C$5720,$B100)</f>
        <v>1409</v>
      </c>
    </row>
    <row r="101" spans="1:10" x14ac:dyDescent="0.2">
      <c r="A101" s="1472" t="s">
        <v>306</v>
      </c>
      <c r="B101" s="1474" t="s">
        <v>17</v>
      </c>
      <c r="C101" s="506">
        <f>SUMIFS('Inst. by Framework &amp; Suppliers'!$D$2:$D$5720,'Inst. by Framework &amp; Suppliers'!$B$2:$B$5720,$A101,'Inst. by Framework &amp; Suppliers'!$C$2:$C$5720,$B101)</f>
        <v>0</v>
      </c>
      <c r="D101" s="507">
        <f>SUMIFS('Inst. by Framework &amp; Suppliers'!$E$2:$E$5720,'Inst. by Framework &amp; Suppliers'!$B$2:$B$5720,$A101,'Inst. by Framework &amp; Suppliers'!$C$2:$C$5720,$B101)</f>
        <v>0</v>
      </c>
      <c r="E101" s="507">
        <f>SUMIFS('Inst. by Framework &amp; Suppliers'!F$2:F$5720,'Inst. by Framework &amp; Suppliers'!$B$2:$B$5720,$A101,'Inst. by Framework &amp; Suppliers'!$C$2:$C$5720,$B101)</f>
        <v>0</v>
      </c>
      <c r="F101" s="883">
        <f>SUMIFS('Inst. by Framework &amp; Suppliers'!G$2:G$5720,'Inst. by Framework &amp; Suppliers'!$B$2:$B$5720,$A101,'Inst. by Framework &amp; Suppliers'!$C$2:$C$5720,$B101)</f>
        <v>0</v>
      </c>
      <c r="G101" s="1444">
        <f>SUMIFS('Inst. by Framework &amp; Suppliers'!H$2:H$5720,'Inst. by Framework &amp; Suppliers'!$B$2:$B$5720,$A101,'Inst. by Framework &amp; Suppliers'!$C$2:$C$5720,$B101)</f>
        <v>0</v>
      </c>
      <c r="H101" s="1445">
        <f>SUMIFS('Inst. by Framework &amp; Suppliers'!I$2:I$5720,'Inst. by Framework &amp; Suppliers'!$B$2:$B$5720,$A101,'Inst. by Framework &amp; Suppliers'!$C$2:$C$5720,$B101)</f>
        <v>0</v>
      </c>
      <c r="I101" s="344">
        <f>SUMIFS('Inst. by Framework &amp; Suppliers'!$J$2:$J$5720,'Inst. by Framework &amp; Suppliers'!$B$2:$B$5720,$A101,'Inst. by Framework &amp; Suppliers'!$C$2:$C$5720,B101)</f>
        <v>546.09</v>
      </c>
      <c r="J101" s="24">
        <f>SUMIFS('Inst. by Framework &amp; Suppliers'!$K$2:$K$5720,'Inst. by Framework &amp; Suppliers'!$B$2:$B$5720,$A101,'Inst. by Framework &amp; Suppliers'!$C$2:$C$5720,$B101)</f>
        <v>1624.65</v>
      </c>
    </row>
    <row r="102" spans="1:10" x14ac:dyDescent="0.2">
      <c r="A102" s="15" t="s">
        <v>38</v>
      </c>
      <c r="B102" s="18" t="s">
        <v>243</v>
      </c>
      <c r="C102" s="506">
        <f>SUMIFS('Inst. by Framework &amp; Suppliers'!$D$2:$D$5720,'Inst. by Framework &amp; Suppliers'!$B$2:$B$5720,$A102,'Inst. by Framework &amp; Suppliers'!$C$2:$C$5720,$B102)</f>
        <v>1804871.2</v>
      </c>
      <c r="D102" s="507">
        <f>SUMIFS('Inst. by Framework &amp; Suppliers'!$E$2:$E$5720,'Inst. by Framework &amp; Suppliers'!$B$2:$B$5720,$A102,'Inst. by Framework &amp; Suppliers'!$C$2:$C$5720,$B102)</f>
        <v>1966833.2599999998</v>
      </c>
      <c r="E102" s="507">
        <f>SUMIFS('Inst. by Framework &amp; Suppliers'!F$2:F$5720,'Inst. by Framework &amp; Suppliers'!$B$2:$B$5720,$A102,'Inst. by Framework &amp; Suppliers'!$C$2:$C$5720,$B102)</f>
        <v>1966244.5499999998</v>
      </c>
      <c r="F102" s="883">
        <f>SUMIFS('Inst. by Framework &amp; Suppliers'!G$2:G$5720,'Inst. by Framework &amp; Suppliers'!$B$2:$B$5720,$A102,'Inst. by Framework &amp; Suppliers'!$C$2:$C$5720,$B102)</f>
        <v>718076.26000000013</v>
      </c>
      <c r="G102" s="1444">
        <f>SUMIFS('Inst. by Framework &amp; Suppliers'!H$2:H$5720,'Inst. by Framework &amp; Suppliers'!$B$2:$B$5720,$A102,'Inst. by Framework &amp; Suppliers'!$C$2:$C$5720,$B102)</f>
        <v>0</v>
      </c>
      <c r="H102" s="1445">
        <f>SUMIFS('Inst. by Framework &amp; Suppliers'!I$2:I$5720,'Inst. by Framework &amp; Suppliers'!$B$2:$B$5720,$A102,'Inst. by Framework &amp; Suppliers'!$C$2:$C$5720,$B102)</f>
        <v>0</v>
      </c>
      <c r="I102" s="344">
        <f>SUMIFS('Inst. by Framework &amp; Suppliers'!$J$2:$J$5720,'Inst. by Framework &amp; Suppliers'!$B$2:$B$5720,$A102,'Inst. by Framework &amp; Suppliers'!$C$2:$C$5720,B102)</f>
        <v>0</v>
      </c>
      <c r="J102" s="24">
        <f>SUMIFS('Inst. by Framework &amp; Suppliers'!$K$2:$K$5720,'Inst. by Framework &amp; Suppliers'!$B$2:$B$5720,$A102,'Inst. by Framework &amp; Suppliers'!$C$2:$C$5720,$B102)</f>
        <v>0</v>
      </c>
    </row>
    <row r="103" spans="1:10" x14ac:dyDescent="0.2">
      <c r="A103" s="15" t="s">
        <v>38</v>
      </c>
      <c r="B103" s="18" t="s">
        <v>218</v>
      </c>
      <c r="C103" s="506">
        <f>SUMIFS('Inst. by Framework &amp; Suppliers'!$D$2:$D$5720,'Inst. by Framework &amp; Suppliers'!$B$2:$B$5720,$A103,'Inst. by Framework &amp; Suppliers'!$C$2:$C$5720,$B103)</f>
        <v>0</v>
      </c>
      <c r="D103" s="507">
        <f>SUMIFS('Inst. by Framework &amp; Suppliers'!$E$2:$E$5720,'Inst. by Framework &amp; Suppliers'!$B$2:$B$5720,$A103,'Inst. by Framework &amp; Suppliers'!$C$2:$C$5720,$B103)</f>
        <v>0</v>
      </c>
      <c r="E103" s="507">
        <f>SUMIFS('Inst. by Framework &amp; Suppliers'!F$2:F$5720,'Inst. by Framework &amp; Suppliers'!$B$2:$B$5720,$A103,'Inst. by Framework &amp; Suppliers'!$C$2:$C$5720,$B103)</f>
        <v>0</v>
      </c>
      <c r="F103" s="883">
        <f>SUMIFS('Inst. by Framework &amp; Suppliers'!G$2:G$5720,'Inst. by Framework &amp; Suppliers'!$B$2:$B$5720,$A103,'Inst. by Framework &amp; Suppliers'!$C$2:$C$5720,$B103)</f>
        <v>492.34999999999997</v>
      </c>
      <c r="G103" s="1444">
        <f>SUMIFS('Inst. by Framework &amp; Suppliers'!H$2:H$5720,'Inst. by Framework &amp; Suppliers'!$B$2:$B$5720,$A103,'Inst. by Framework &amp; Suppliers'!$C$2:$C$5720,$B103)</f>
        <v>0</v>
      </c>
      <c r="H103" s="1445">
        <f>SUMIFS('Inst. by Framework &amp; Suppliers'!I$2:I$5720,'Inst. by Framework &amp; Suppliers'!$B$2:$B$5720,$A103,'Inst. by Framework &amp; Suppliers'!$C$2:$C$5720,$B103)</f>
        <v>0</v>
      </c>
      <c r="I103" s="344">
        <f>SUMIFS('Inst. by Framework &amp; Suppliers'!$J$2:$J$5720,'Inst. by Framework &amp; Suppliers'!$B$2:$B$5720,$A103,'Inst. by Framework &amp; Suppliers'!$C$2:$C$5720,B103)</f>
        <v>0</v>
      </c>
      <c r="J103" s="24">
        <f>SUMIFS('Inst. by Framework &amp; Suppliers'!$K$2:$K$5720,'Inst. by Framework &amp; Suppliers'!$B$2:$B$5720,$A103,'Inst. by Framework &amp; Suppliers'!$C$2:$C$5720,$B103)</f>
        <v>0</v>
      </c>
    </row>
    <row r="104" spans="1:10" x14ac:dyDescent="0.2">
      <c r="A104" s="15" t="s">
        <v>38</v>
      </c>
      <c r="B104" s="18" t="s">
        <v>11</v>
      </c>
      <c r="C104" s="506">
        <f>SUMIFS('Inst. by Framework &amp; Suppliers'!$D$2:$D$5720,'Inst. by Framework &amp; Suppliers'!$B$2:$B$5720,$A104,'Inst. by Framework &amp; Suppliers'!$C$2:$C$5720,$B104)</f>
        <v>304113.41000000003</v>
      </c>
      <c r="D104" s="507">
        <f>SUMIFS('Inst. by Framework &amp; Suppliers'!$E$2:$E$5720,'Inst. by Framework &amp; Suppliers'!$B$2:$B$5720,$A104,'Inst. by Framework &amp; Suppliers'!$C$2:$C$5720,$B104)</f>
        <v>264809.39000000007</v>
      </c>
      <c r="E104" s="507">
        <f>SUMIFS('Inst. by Framework &amp; Suppliers'!F$2:F$5720,'Inst. by Framework &amp; Suppliers'!$B$2:$B$5720,$A104,'Inst. by Framework &amp; Suppliers'!$C$2:$C$5720,$B104)</f>
        <v>120927.58999999997</v>
      </c>
      <c r="F104" s="883">
        <f>SUMIFS('Inst. by Framework &amp; Suppliers'!G$2:G$5720,'Inst. by Framework &amp; Suppliers'!$B$2:$B$5720,$A104,'Inst. by Framework &amp; Suppliers'!$C$2:$C$5720,$B104)</f>
        <v>43721.729999999996</v>
      </c>
      <c r="G104" s="1444">
        <f>SUMIFS('Inst. by Framework &amp; Suppliers'!H$2:H$5720,'Inst. by Framework &amp; Suppliers'!$B$2:$B$5720,$A104,'Inst. by Framework &amp; Suppliers'!$C$2:$C$5720,$B104)</f>
        <v>0</v>
      </c>
      <c r="H104" s="1445">
        <f>SUMIFS('Inst. by Framework &amp; Suppliers'!I$2:I$5720,'Inst. by Framework &amp; Suppliers'!$B$2:$B$5720,$A104,'Inst. by Framework &amp; Suppliers'!$C$2:$C$5720,$B104)</f>
        <v>0</v>
      </c>
      <c r="I104" s="344">
        <f>SUMIFS('Inst. by Framework &amp; Suppliers'!$J$2:$J$5720,'Inst. by Framework &amp; Suppliers'!$B$2:$B$5720,$A104,'Inst. by Framework &amp; Suppliers'!$C$2:$C$5720,B104)</f>
        <v>0</v>
      </c>
      <c r="J104" s="24">
        <f>SUMIFS('Inst. by Framework &amp; Suppliers'!$K$2:$K$5720,'Inst. by Framework &amp; Suppliers'!$B$2:$B$5720,$A104,'Inst. by Framework &amp; Suppliers'!$C$2:$C$5720,$B104)</f>
        <v>0</v>
      </c>
    </row>
    <row r="105" spans="1:10" x14ac:dyDescent="0.2">
      <c r="A105" s="15" t="s">
        <v>38</v>
      </c>
      <c r="B105" s="18" t="s">
        <v>32</v>
      </c>
      <c r="C105" s="506">
        <f>SUMIFS('Inst. by Framework &amp; Suppliers'!$D$2:$D$5720,'Inst. by Framework &amp; Suppliers'!$B$2:$B$5720,$A105,'Inst. by Framework &amp; Suppliers'!$C$2:$C$5720,$B105)</f>
        <v>62667.37999999999</v>
      </c>
      <c r="D105" s="507">
        <f>SUMIFS('Inst. by Framework &amp; Suppliers'!$E$2:$E$5720,'Inst. by Framework &amp; Suppliers'!$B$2:$B$5720,$A105,'Inst. by Framework &amp; Suppliers'!$C$2:$C$5720,$B105)</f>
        <v>43521.499999999993</v>
      </c>
      <c r="E105" s="507">
        <f>SUMIFS('Inst. by Framework &amp; Suppliers'!F$2:F$5720,'Inst. by Framework &amp; Suppliers'!$B$2:$B$5720,$A105,'Inst. by Framework &amp; Suppliers'!$C$2:$C$5720,$B105)</f>
        <v>23023.460000000003</v>
      </c>
      <c r="F105" s="883">
        <f>SUMIFS('Inst. by Framework &amp; Suppliers'!G$2:G$5720,'Inst. by Framework &amp; Suppliers'!$B$2:$B$5720,$A105,'Inst. by Framework &amp; Suppliers'!$C$2:$C$5720,$B105)</f>
        <v>13588.17</v>
      </c>
      <c r="G105" s="1444">
        <f>SUMIFS('Inst. by Framework &amp; Suppliers'!H$2:H$5720,'Inst. by Framework &amp; Suppliers'!$B$2:$B$5720,$A105,'Inst. by Framework &amp; Suppliers'!$C$2:$C$5720,$B105)</f>
        <v>0</v>
      </c>
      <c r="H105" s="1445">
        <f>SUMIFS('Inst. by Framework &amp; Suppliers'!I$2:I$5720,'Inst. by Framework &amp; Suppliers'!$B$2:$B$5720,$A105,'Inst. by Framework &amp; Suppliers'!$C$2:$C$5720,$B105)</f>
        <v>0</v>
      </c>
      <c r="I105" s="344">
        <f>SUMIFS('Inst. by Framework &amp; Suppliers'!$J$2:$J$5720,'Inst. by Framework &amp; Suppliers'!$B$2:$B$5720,$A105,'Inst. by Framework &amp; Suppliers'!$C$2:$C$5720,B105)</f>
        <v>0</v>
      </c>
      <c r="J105" s="24">
        <f>SUMIFS('Inst. by Framework &amp; Suppliers'!$K$2:$K$5720,'Inst. by Framework &amp; Suppliers'!$B$2:$B$5720,$A105,'Inst. by Framework &amp; Suppliers'!$C$2:$C$5720,$B105)</f>
        <v>0</v>
      </c>
    </row>
    <row r="106" spans="1:10" x14ac:dyDescent="0.2">
      <c r="A106" s="15" t="s">
        <v>225</v>
      </c>
      <c r="B106" s="18" t="s">
        <v>290</v>
      </c>
      <c r="C106" s="506">
        <f>SUMIFS('Inst. by Framework &amp; Suppliers'!$D$2:$D$5720,'Inst. by Framework &amp; Suppliers'!$B$2:$B$5720,$A106,'Inst. by Framework &amp; Suppliers'!$C$2:$C$5720,$B106)</f>
        <v>0</v>
      </c>
      <c r="D106" s="507">
        <f>SUMIFS('Inst. by Framework &amp; Suppliers'!$E$2:$E$5720,'Inst. by Framework &amp; Suppliers'!$B$2:$B$5720,$A106,'Inst. by Framework &amp; Suppliers'!$C$2:$C$5720,$B106)</f>
        <v>0</v>
      </c>
      <c r="E106" s="507">
        <f>SUMIFS('Inst. by Framework &amp; Suppliers'!F$2:F$5720,'Inst. by Framework &amp; Suppliers'!$B$2:$B$5720,$A106,'Inst. by Framework &amp; Suppliers'!$C$2:$C$5720,$B106)</f>
        <v>0</v>
      </c>
      <c r="F106" s="883">
        <f>SUMIFS('Inst. by Framework &amp; Suppliers'!G$2:G$5720,'Inst. by Framework &amp; Suppliers'!$B$2:$B$5720,$A106,'Inst. by Framework &amp; Suppliers'!$C$2:$C$5720,$B106)</f>
        <v>0</v>
      </c>
      <c r="G106" s="1444">
        <f>SUMIFS('Inst. by Framework &amp; Suppliers'!H$2:H$5720,'Inst. by Framework &amp; Suppliers'!$B$2:$B$5720,$A106,'Inst. by Framework &amp; Suppliers'!$C$2:$C$5720,$B106)</f>
        <v>0</v>
      </c>
      <c r="H106" s="1445">
        <f>SUMIFS('Inst. by Framework &amp; Suppliers'!I$2:I$5720,'Inst. by Framework &amp; Suppliers'!$B$2:$B$5720,$A106,'Inst. by Framework &amp; Suppliers'!$C$2:$C$5720,$B106)</f>
        <v>3964.64</v>
      </c>
      <c r="I106" s="344">
        <f>SUMIFS('Inst. by Framework &amp; Suppliers'!$J$2:$J$5720,'Inst. by Framework &amp; Suppliers'!$B$2:$B$5720,$A106,'Inst. by Framework &amp; Suppliers'!$C$2:$C$5720,B106)</f>
        <v>0</v>
      </c>
      <c r="J106" s="24">
        <f>SUMIFS('Inst. by Framework &amp; Suppliers'!$K$2:$K$5720,'Inst. by Framework &amp; Suppliers'!$B$2:$B$5720,$A106,'Inst. by Framework &amp; Suppliers'!$C$2:$C$5720,$B106)</f>
        <v>0</v>
      </c>
    </row>
    <row r="107" spans="1:10" x14ac:dyDescent="0.2">
      <c r="A107" s="15" t="s">
        <v>225</v>
      </c>
      <c r="B107" s="18" t="s">
        <v>243</v>
      </c>
      <c r="C107" s="506">
        <f>SUMIFS('Inst. by Framework &amp; Suppliers'!$D$2:$D$5720,'Inst. by Framework &amp; Suppliers'!$B$2:$B$5720,$A107,'Inst. by Framework &amp; Suppliers'!$C$2:$C$5720,$B107)</f>
        <v>0</v>
      </c>
      <c r="D107" s="507">
        <f>SUMIFS('Inst. by Framework &amp; Suppliers'!$E$2:$E$5720,'Inst. by Framework &amp; Suppliers'!$B$2:$B$5720,$A107,'Inst. by Framework &amp; Suppliers'!$C$2:$C$5720,$B107)</f>
        <v>0</v>
      </c>
      <c r="E107" s="507">
        <f>SUMIFS('Inst. by Framework &amp; Suppliers'!F$2:F$5720,'Inst. by Framework &amp; Suppliers'!$B$2:$B$5720,$A107,'Inst. by Framework &amp; Suppliers'!$C$2:$C$5720,$B107)</f>
        <v>0</v>
      </c>
      <c r="F107" s="883">
        <f>SUMIFS('Inst. by Framework &amp; Suppliers'!G$2:G$5720,'Inst. by Framework &amp; Suppliers'!$B$2:$B$5720,$A107,'Inst. by Framework &amp; Suppliers'!$C$2:$C$5720,$B107)</f>
        <v>1518172.4400000002</v>
      </c>
      <c r="G107" s="1444">
        <f>SUMIFS('Inst. by Framework &amp; Suppliers'!H$2:H$5720,'Inst. by Framework &amp; Suppliers'!$B$2:$B$5720,$A107,'Inst. by Framework &amp; Suppliers'!$C$2:$C$5720,$B107)</f>
        <v>2106200.63</v>
      </c>
      <c r="H107" s="1445">
        <f>SUMIFS('Inst. by Framework &amp; Suppliers'!I$2:I$5720,'Inst. by Framework &amp; Suppliers'!$B$2:$B$5720,$A107,'Inst. by Framework &amp; Suppliers'!$C$2:$C$5720,$B107)</f>
        <v>2090229.84</v>
      </c>
      <c r="I107" s="344">
        <f>SUMIFS('Inst. by Framework &amp; Suppliers'!$J$2:$J$5720,'Inst. by Framework &amp; Suppliers'!$B$2:$B$5720,$A107,'Inst. by Framework &amp; Suppliers'!$C$2:$C$5720,B107)</f>
        <v>0</v>
      </c>
      <c r="J107" s="24">
        <f>SUMIFS('Inst. by Framework &amp; Suppliers'!$K$2:$K$5720,'Inst. by Framework &amp; Suppliers'!$B$2:$B$5720,$A107,'Inst. by Framework &amp; Suppliers'!$C$2:$C$5720,$B107)</f>
        <v>0</v>
      </c>
    </row>
    <row r="108" spans="1:10" x14ac:dyDescent="0.2">
      <c r="A108" s="15" t="s">
        <v>225</v>
      </c>
      <c r="B108" s="18" t="s">
        <v>218</v>
      </c>
      <c r="C108" s="506">
        <f>SUMIFS('Inst. by Framework &amp; Suppliers'!$D$2:$D$5720,'Inst. by Framework &amp; Suppliers'!$B$2:$B$5720,$A108,'Inst. by Framework &amp; Suppliers'!$C$2:$C$5720,$B108)</f>
        <v>0</v>
      </c>
      <c r="D108" s="507">
        <f>SUMIFS('Inst. by Framework &amp; Suppliers'!$E$2:$E$5720,'Inst. by Framework &amp; Suppliers'!$B$2:$B$5720,$A108,'Inst. by Framework &amp; Suppliers'!$C$2:$C$5720,$B108)</f>
        <v>0</v>
      </c>
      <c r="E108" s="507">
        <f>SUMIFS('Inst. by Framework &amp; Suppliers'!F$2:F$5720,'Inst. by Framework &amp; Suppliers'!$B$2:$B$5720,$A108,'Inst. by Framework &amp; Suppliers'!$C$2:$C$5720,$B108)</f>
        <v>0</v>
      </c>
      <c r="F108" s="883">
        <f>SUMIFS('Inst. by Framework &amp; Suppliers'!G$2:G$5720,'Inst. by Framework &amp; Suppliers'!$B$2:$B$5720,$A108,'Inst. by Framework &amp; Suppliers'!$C$2:$C$5720,$B108)</f>
        <v>1109.5900000000001</v>
      </c>
      <c r="G108" s="1444">
        <f>SUMIFS('Inst. by Framework &amp; Suppliers'!H$2:H$5720,'Inst. by Framework &amp; Suppliers'!$B$2:$B$5720,$A108,'Inst. by Framework &amp; Suppliers'!$C$2:$C$5720,$B108)</f>
        <v>3141.93</v>
      </c>
      <c r="H108" s="1445">
        <f>SUMIFS('Inst. by Framework &amp; Suppliers'!I$2:I$5720,'Inst. by Framework &amp; Suppliers'!$B$2:$B$5720,$A108,'Inst. by Framework &amp; Suppliers'!$C$2:$C$5720,$B108)</f>
        <v>406.71000000000004</v>
      </c>
      <c r="I108" s="344">
        <f>SUMIFS('Inst. by Framework &amp; Suppliers'!$J$2:$J$5720,'Inst. by Framework &amp; Suppliers'!$B$2:$B$5720,$A108,'Inst. by Framework &amp; Suppliers'!$C$2:$C$5720,B108)</f>
        <v>0</v>
      </c>
      <c r="J108" s="24">
        <f>SUMIFS('Inst. by Framework &amp; Suppliers'!$K$2:$K$5720,'Inst. by Framework &amp; Suppliers'!$B$2:$B$5720,$A108,'Inst. by Framework &amp; Suppliers'!$C$2:$C$5720,$B108)</f>
        <v>0</v>
      </c>
    </row>
    <row r="109" spans="1:10" x14ac:dyDescent="0.2">
      <c r="A109" s="15" t="s">
        <v>225</v>
      </c>
      <c r="B109" s="18" t="s">
        <v>11</v>
      </c>
      <c r="C109" s="506">
        <f>SUMIFS('Inst. by Framework &amp; Suppliers'!$D$2:$D$5720,'Inst. by Framework &amp; Suppliers'!$B$2:$B$5720,$A109,'Inst. by Framework &amp; Suppliers'!$C$2:$C$5720,$B109)</f>
        <v>0</v>
      </c>
      <c r="D109" s="507">
        <f>SUMIFS('Inst. by Framework &amp; Suppliers'!$E$2:$E$5720,'Inst. by Framework &amp; Suppliers'!$B$2:$B$5720,$A109,'Inst. by Framework &amp; Suppliers'!$C$2:$C$5720,$B109)</f>
        <v>0</v>
      </c>
      <c r="E109" s="507">
        <f>SUMIFS('Inst. by Framework &amp; Suppliers'!F$2:F$5720,'Inst. by Framework &amp; Suppliers'!$B$2:$B$5720,$A109,'Inst. by Framework &amp; Suppliers'!$C$2:$C$5720,$B109)</f>
        <v>0</v>
      </c>
      <c r="F109" s="883">
        <f>SUMIFS('Inst. by Framework &amp; Suppliers'!G$2:G$5720,'Inst. by Framework &amp; Suppliers'!$B$2:$B$5720,$A109,'Inst. by Framework &amp; Suppliers'!$C$2:$C$5720,$B109)</f>
        <v>195628.39000000004</v>
      </c>
      <c r="G109" s="1444">
        <f>SUMIFS('Inst. by Framework &amp; Suppliers'!H$2:H$5720,'Inst. by Framework &amp; Suppliers'!$B$2:$B$5720,$A109,'Inst. by Framework &amp; Suppliers'!$C$2:$C$5720,$B109)</f>
        <v>409889.30000000005</v>
      </c>
      <c r="H109" s="1445">
        <f>SUMIFS('Inst. by Framework &amp; Suppliers'!I$2:I$5720,'Inst. by Framework &amp; Suppliers'!$B$2:$B$5720,$A109,'Inst. by Framework &amp; Suppliers'!$C$2:$C$5720,$B109)</f>
        <v>504991.53</v>
      </c>
      <c r="I109" s="344">
        <f>SUMIFS('Inst. by Framework &amp; Suppliers'!$J$2:$J$5720,'Inst. by Framework &amp; Suppliers'!$B$2:$B$5720,$A109,'Inst. by Framework &amp; Suppliers'!$C$2:$C$5720,B109)</f>
        <v>0</v>
      </c>
      <c r="J109" s="24">
        <f>SUMIFS('Inst. by Framework &amp; Suppliers'!$K$2:$K$5720,'Inst. by Framework &amp; Suppliers'!$B$2:$B$5720,$A109,'Inst. by Framework &amp; Suppliers'!$C$2:$C$5720,$B109)</f>
        <v>0</v>
      </c>
    </row>
    <row r="110" spans="1:10" x14ac:dyDescent="0.2">
      <c r="A110" s="15" t="s">
        <v>225</v>
      </c>
      <c r="B110" s="18" t="s">
        <v>32</v>
      </c>
      <c r="C110" s="506">
        <f>SUMIFS('Inst. by Framework &amp; Suppliers'!$D$2:$D$5720,'Inst. by Framework &amp; Suppliers'!$B$2:$B$5720,$A110,'Inst. by Framework &amp; Suppliers'!$C$2:$C$5720,$B110)</f>
        <v>0</v>
      </c>
      <c r="D110" s="507">
        <f>SUMIFS('Inst. by Framework &amp; Suppliers'!$E$2:$E$5720,'Inst. by Framework &amp; Suppliers'!$B$2:$B$5720,$A110,'Inst. by Framework &amp; Suppliers'!$C$2:$C$5720,$B110)</f>
        <v>0</v>
      </c>
      <c r="E110" s="507">
        <f>SUMIFS('Inst. by Framework &amp; Suppliers'!F$2:F$5720,'Inst. by Framework &amp; Suppliers'!$B$2:$B$5720,$A110,'Inst. by Framework &amp; Suppliers'!$C$2:$C$5720,$B110)</f>
        <v>0</v>
      </c>
      <c r="F110" s="883">
        <f>SUMIFS('Inst. by Framework &amp; Suppliers'!G$2:G$5720,'Inst. by Framework &amp; Suppliers'!$B$2:$B$5720,$A110,'Inst. by Framework &amp; Suppliers'!$C$2:$C$5720,$B110)</f>
        <v>16235.660000000002</v>
      </c>
      <c r="G110" s="1444">
        <f>SUMIFS('Inst. by Framework &amp; Suppliers'!H$2:H$5720,'Inst. by Framework &amp; Suppliers'!$B$2:$B$5720,$A110,'Inst. by Framework &amp; Suppliers'!$C$2:$C$5720,$B110)</f>
        <v>16932.61</v>
      </c>
      <c r="H110" s="1445">
        <f>SUMIFS('Inst. by Framework &amp; Suppliers'!I$2:I$5720,'Inst. by Framework &amp; Suppliers'!$B$2:$B$5720,$A110,'Inst. by Framework &amp; Suppliers'!$C$2:$C$5720,$B110)</f>
        <v>11792.32</v>
      </c>
      <c r="I110" s="344">
        <f>SUMIFS('Inst. by Framework &amp; Suppliers'!$J$2:$J$5720,'Inst. by Framework &amp; Suppliers'!$B$2:$B$5720,$A110,'Inst. by Framework &amp; Suppliers'!$C$2:$C$5720,B110)</f>
        <v>0</v>
      </c>
      <c r="J110" s="24">
        <f>SUMIFS('Inst. by Framework &amp; Suppliers'!$K$2:$K$5720,'Inst. by Framework &amp; Suppliers'!$B$2:$B$5720,$A110,'Inst. by Framework &amp; Suppliers'!$C$2:$C$5720,$B110)</f>
        <v>0</v>
      </c>
    </row>
    <row r="111" spans="1:10" x14ac:dyDescent="0.2">
      <c r="A111" s="15" t="s">
        <v>18</v>
      </c>
      <c r="B111" s="18" t="s">
        <v>223</v>
      </c>
      <c r="C111" s="506">
        <f>SUMIFS('Inst. by Framework &amp; Suppliers'!$D$2:$D$5720,'Inst. by Framework &amp; Suppliers'!$B$2:$B$5720,$A111,'Inst. by Framework &amp; Suppliers'!$C$2:$C$5720,$B111)</f>
        <v>2236.86</v>
      </c>
      <c r="D111" s="507">
        <f>SUMIFS('Inst. by Framework &amp; Suppliers'!$E$2:$E$5720,'Inst. by Framework &amp; Suppliers'!$B$2:$B$5720,$A111,'Inst. by Framework &amp; Suppliers'!$C$2:$C$5720,$B111)</f>
        <v>2068.63</v>
      </c>
      <c r="E111" s="507">
        <f>SUMIFS('Inst. by Framework &amp; Suppliers'!F$2:F$5720,'Inst. by Framework &amp; Suppliers'!$B$2:$B$5720,$A111,'Inst. by Framework &amp; Suppliers'!$C$2:$C$5720,$B111)</f>
        <v>449.08000000000004</v>
      </c>
      <c r="F111" s="883">
        <f>SUMIFS('Inst. by Framework &amp; Suppliers'!G$2:G$5720,'Inst. by Framework &amp; Suppliers'!$B$2:$B$5720,$A111,'Inst. by Framework &amp; Suppliers'!$C$2:$C$5720,$B111)</f>
        <v>0</v>
      </c>
      <c r="G111" s="1444">
        <f>SUMIFS('Inst. by Framework &amp; Suppliers'!H$2:H$5720,'Inst. by Framework &amp; Suppliers'!$B$2:$B$5720,$A111,'Inst. by Framework &amp; Suppliers'!$C$2:$C$5720,$B111)</f>
        <v>0</v>
      </c>
      <c r="H111" s="1445">
        <f>SUMIFS('Inst. by Framework &amp; Suppliers'!I$2:I$5720,'Inst. by Framework &amp; Suppliers'!$B$2:$B$5720,$A111,'Inst. by Framework &amp; Suppliers'!$C$2:$C$5720,$B111)</f>
        <v>0</v>
      </c>
      <c r="I111" s="344">
        <f>SUMIFS('Inst. by Framework &amp; Suppliers'!$J$2:$J$5720,'Inst. by Framework &amp; Suppliers'!$B$2:$B$5720,$A111,'Inst. by Framework &amp; Suppliers'!$C$2:$C$5720,B111)</f>
        <v>0</v>
      </c>
      <c r="J111" s="24">
        <f>SUMIFS('Inst. by Framework &amp; Suppliers'!$K$2:$K$5720,'Inst. by Framework &amp; Suppliers'!$B$2:$B$5720,$A111,'Inst. by Framework &amp; Suppliers'!$C$2:$C$5720,$B111)</f>
        <v>0</v>
      </c>
    </row>
    <row r="112" spans="1:10" x14ac:dyDescent="0.2">
      <c r="A112" s="15" t="s">
        <v>18</v>
      </c>
      <c r="B112" s="18" t="s">
        <v>36</v>
      </c>
      <c r="C112" s="506">
        <f>SUMIFS('Inst. by Framework &amp; Suppliers'!$D$2:$D$5720,'Inst. by Framework &amp; Suppliers'!$B$2:$B$5720,$A112,'Inst. by Framework &amp; Suppliers'!$C$2:$C$5720,$B112)</f>
        <v>3478.9399999999996</v>
      </c>
      <c r="D112" s="507">
        <f>SUMIFS('Inst. by Framework &amp; Suppliers'!$E$2:$E$5720,'Inst. by Framework &amp; Suppliers'!$B$2:$B$5720,$A112,'Inst. by Framework &amp; Suppliers'!$C$2:$C$5720,$B112)</f>
        <v>3318.4799999999996</v>
      </c>
      <c r="E112" s="507">
        <f>SUMIFS('Inst. by Framework &amp; Suppliers'!F$2:F$5720,'Inst. by Framework &amp; Suppliers'!$B$2:$B$5720,$A112,'Inst. by Framework &amp; Suppliers'!$C$2:$C$5720,$B112)</f>
        <v>896.52</v>
      </c>
      <c r="F112" s="883">
        <f>SUMIFS('Inst. by Framework &amp; Suppliers'!G$2:G$5720,'Inst. by Framework &amp; Suppliers'!$B$2:$B$5720,$A112,'Inst. by Framework &amp; Suppliers'!$C$2:$C$5720,$B112)</f>
        <v>0</v>
      </c>
      <c r="G112" s="1444">
        <f>SUMIFS('Inst. by Framework &amp; Suppliers'!H$2:H$5720,'Inst. by Framework &amp; Suppliers'!$B$2:$B$5720,$A112,'Inst. by Framework &amp; Suppliers'!$C$2:$C$5720,$B112)</f>
        <v>0</v>
      </c>
      <c r="H112" s="1445">
        <f>SUMIFS('Inst. by Framework &amp; Suppliers'!I$2:I$5720,'Inst. by Framework &amp; Suppliers'!$B$2:$B$5720,$A112,'Inst. by Framework &amp; Suppliers'!$C$2:$C$5720,$B112)</f>
        <v>0</v>
      </c>
      <c r="I112" s="344">
        <f>SUMIFS('Inst. by Framework &amp; Suppliers'!$J$2:$J$5720,'Inst. by Framework &amp; Suppliers'!$B$2:$B$5720,$A112,'Inst. by Framework &amp; Suppliers'!$C$2:$C$5720,B112)</f>
        <v>0</v>
      </c>
      <c r="J112" s="24">
        <f>SUMIFS('Inst. by Framework &amp; Suppliers'!$K$2:$K$5720,'Inst. by Framework &amp; Suppliers'!$B$2:$B$5720,$A112,'Inst. by Framework &amp; Suppliers'!$C$2:$C$5720,$B112)</f>
        <v>0</v>
      </c>
    </row>
    <row r="113" spans="1:10" x14ac:dyDescent="0.2">
      <c r="A113" s="15" t="s">
        <v>18</v>
      </c>
      <c r="B113" s="18" t="s">
        <v>117</v>
      </c>
      <c r="C113" s="506">
        <f>SUMIFS('Inst. by Framework &amp; Suppliers'!$D$2:$D$5720,'Inst. by Framework &amp; Suppliers'!$B$2:$B$5720,$A113,'Inst. by Framework &amp; Suppliers'!$C$2:$C$5720,$B113)</f>
        <v>228</v>
      </c>
      <c r="D113" s="507">
        <f>SUMIFS('Inst. by Framework &amp; Suppliers'!$E$2:$E$5720,'Inst. by Framework &amp; Suppliers'!$B$2:$B$5720,$A113,'Inst. by Framework &amp; Suppliers'!$C$2:$C$5720,$B113)</f>
        <v>753.09</v>
      </c>
      <c r="E113" s="507">
        <f>SUMIFS('Inst. by Framework &amp; Suppliers'!F$2:F$5720,'Inst. by Framework &amp; Suppliers'!$B$2:$B$5720,$A113,'Inst. by Framework &amp; Suppliers'!$C$2:$C$5720,$B113)</f>
        <v>1568</v>
      </c>
      <c r="F113" s="883">
        <f>SUMIFS('Inst. by Framework &amp; Suppliers'!G$2:G$5720,'Inst. by Framework &amp; Suppliers'!$B$2:$B$5720,$A113,'Inst. by Framework &amp; Suppliers'!$C$2:$C$5720,$B113)</f>
        <v>0</v>
      </c>
      <c r="G113" s="1444">
        <f>SUMIFS('Inst. by Framework &amp; Suppliers'!H$2:H$5720,'Inst. by Framework &amp; Suppliers'!$B$2:$B$5720,$A113,'Inst. by Framework &amp; Suppliers'!$C$2:$C$5720,$B113)</f>
        <v>0</v>
      </c>
      <c r="H113" s="1445">
        <f>SUMIFS('Inst. by Framework &amp; Suppliers'!I$2:I$5720,'Inst. by Framework &amp; Suppliers'!$B$2:$B$5720,$A113,'Inst. by Framework &amp; Suppliers'!$C$2:$C$5720,$B113)</f>
        <v>0</v>
      </c>
      <c r="I113" s="344">
        <f>SUMIFS('Inst. by Framework &amp; Suppliers'!$J$2:$J$5720,'Inst. by Framework &amp; Suppliers'!$B$2:$B$5720,$A113,'Inst. by Framework &amp; Suppliers'!$C$2:$C$5720,B113)</f>
        <v>0</v>
      </c>
      <c r="J113" s="24">
        <f>SUMIFS('Inst. by Framework &amp; Suppliers'!$K$2:$K$5720,'Inst. by Framework &amp; Suppliers'!$B$2:$B$5720,$A113,'Inst. by Framework &amp; Suppliers'!$C$2:$C$5720,$B113)</f>
        <v>0</v>
      </c>
    </row>
    <row r="114" spans="1:10" x14ac:dyDescent="0.2">
      <c r="A114" s="26" t="s">
        <v>18</v>
      </c>
      <c r="B114" s="56" t="s">
        <v>34</v>
      </c>
      <c r="C114" s="506">
        <f>SUMIFS('Inst. by Framework &amp; Suppliers'!$D$2:$D$5720,'Inst. by Framework &amp; Suppliers'!$B$2:$B$5720,$A114,'Inst. by Framework &amp; Suppliers'!$C$2:$C$5720,$B114)</f>
        <v>201795.20999999996</v>
      </c>
      <c r="D114" s="507">
        <f>SUMIFS('Inst. by Framework &amp; Suppliers'!$E$2:$E$5720,'Inst. by Framework &amp; Suppliers'!$B$2:$B$5720,$A114,'Inst. by Framework &amp; Suppliers'!$C$2:$C$5720,$B114)</f>
        <v>231101.40000000002</v>
      </c>
      <c r="E114" s="507">
        <f>SUMIFS('Inst. by Framework &amp; Suppliers'!F$2:F$5720,'Inst. by Framework &amp; Suppliers'!$B$2:$B$5720,$A114,'Inst. by Framework &amp; Suppliers'!$C$2:$C$5720,$B114)</f>
        <v>175000.89</v>
      </c>
      <c r="F114" s="883">
        <f>SUMIFS('Inst. by Framework &amp; Suppliers'!G$2:G$5720,'Inst. by Framework &amp; Suppliers'!$B$2:$B$5720,$A114,'Inst. by Framework &amp; Suppliers'!$C$2:$C$5720,$B114)</f>
        <v>0</v>
      </c>
      <c r="G114" s="1444">
        <f>SUMIFS('Inst. by Framework &amp; Suppliers'!H$2:H$5720,'Inst. by Framework &amp; Suppliers'!$B$2:$B$5720,$A114,'Inst. by Framework &amp; Suppliers'!$C$2:$C$5720,$B114)</f>
        <v>0</v>
      </c>
      <c r="H114" s="1445">
        <f>SUMIFS('Inst. by Framework &amp; Suppliers'!I$2:I$5720,'Inst. by Framework &amp; Suppliers'!$B$2:$B$5720,$A114,'Inst. by Framework &amp; Suppliers'!$C$2:$C$5720,$B114)</f>
        <v>0</v>
      </c>
      <c r="I114" s="344">
        <f>SUMIFS('Inst. by Framework &amp; Suppliers'!$J$2:$J$5720,'Inst. by Framework &amp; Suppliers'!$B$2:$B$5720,$A114,'Inst. by Framework &amp; Suppliers'!$C$2:$C$5720,B114)</f>
        <v>0</v>
      </c>
      <c r="J114" s="24">
        <f>SUMIFS('Inst. by Framework &amp; Suppliers'!$K$2:$K$5720,'Inst. by Framework &amp; Suppliers'!$B$2:$B$5720,$A114,'Inst. by Framework &amp; Suppliers'!$C$2:$C$5720,$B114)</f>
        <v>0</v>
      </c>
    </row>
    <row r="115" spans="1:10" x14ac:dyDescent="0.2">
      <c r="A115" s="26" t="s">
        <v>18</v>
      </c>
      <c r="B115" s="56" t="s">
        <v>249</v>
      </c>
      <c r="C115" s="506">
        <f>SUMIFS('Inst. by Framework &amp; Suppliers'!$D$2:$D$5720,'Inst. by Framework &amp; Suppliers'!$B$2:$B$5720,$A115,'Inst. by Framework &amp; Suppliers'!$C$2:$C$5720,$B115)</f>
        <v>335113.42999999993</v>
      </c>
      <c r="D115" s="507">
        <f>SUMIFS('Inst. by Framework &amp; Suppliers'!$E$2:$E$5720,'Inst. by Framework &amp; Suppliers'!$B$2:$B$5720,$A115,'Inst. by Framework &amp; Suppliers'!$C$2:$C$5720,$B115)</f>
        <v>427684.16569999984</v>
      </c>
      <c r="E115" s="507">
        <f>SUMIFS('Inst. by Framework &amp; Suppliers'!F$2:F$5720,'Inst. by Framework &amp; Suppliers'!$B$2:$B$5720,$A115,'Inst. by Framework &amp; Suppliers'!$C$2:$C$5720,$B115)</f>
        <v>319085.81711999991</v>
      </c>
      <c r="F115" s="883">
        <f>SUMIFS('Inst. by Framework &amp; Suppliers'!G$2:G$5720,'Inst. by Framework &amp; Suppliers'!$B$2:$B$5720,$A115,'Inst. by Framework &amp; Suppliers'!$C$2:$C$5720,$B115)</f>
        <v>0</v>
      </c>
      <c r="G115" s="1444">
        <f>SUMIFS('Inst. by Framework &amp; Suppliers'!H$2:H$5720,'Inst. by Framework &amp; Suppliers'!$B$2:$B$5720,$A115,'Inst. by Framework &amp; Suppliers'!$C$2:$C$5720,$B115)</f>
        <v>0</v>
      </c>
      <c r="H115" s="1445">
        <f>SUMIFS('Inst. by Framework &amp; Suppliers'!I$2:I$5720,'Inst. by Framework &amp; Suppliers'!$B$2:$B$5720,$A115,'Inst. by Framework &amp; Suppliers'!$C$2:$C$5720,$B115)</f>
        <v>0</v>
      </c>
      <c r="I115" s="344">
        <f>SUMIFS('Inst. by Framework &amp; Suppliers'!$J$2:$J$5720,'Inst. by Framework &amp; Suppliers'!$B$2:$B$5720,$A115,'Inst. by Framework &amp; Suppliers'!$C$2:$C$5720,B115)</f>
        <v>0</v>
      </c>
      <c r="J115" s="24">
        <f>SUMIFS('Inst. by Framework &amp; Suppliers'!$K$2:$K$5720,'Inst. by Framework &amp; Suppliers'!$B$2:$B$5720,$A115,'Inst. by Framework &amp; Suppliers'!$C$2:$C$5720,$B115)</f>
        <v>0</v>
      </c>
    </row>
    <row r="116" spans="1:10" x14ac:dyDescent="0.2">
      <c r="A116" s="26" t="s">
        <v>18</v>
      </c>
      <c r="B116" s="56" t="s">
        <v>62</v>
      </c>
      <c r="C116" s="506">
        <f>SUMIFS('Inst. by Framework &amp; Suppliers'!$D$2:$D$5720,'Inst. by Framework &amp; Suppliers'!$B$2:$B$5720,$A116,'Inst. by Framework &amp; Suppliers'!$C$2:$C$5720,$B116)</f>
        <v>85550.58</v>
      </c>
      <c r="D116" s="507">
        <f>SUMIFS('Inst. by Framework &amp; Suppliers'!$E$2:$E$5720,'Inst. by Framework &amp; Suppliers'!$B$2:$B$5720,$A116,'Inst. by Framework &amp; Suppliers'!$C$2:$C$5720,$B116)</f>
        <v>215854.58999999997</v>
      </c>
      <c r="E116" s="507">
        <f>SUMIFS('Inst. by Framework &amp; Suppliers'!F$2:F$5720,'Inst. by Framework &amp; Suppliers'!$B$2:$B$5720,$A116,'Inst. by Framework &amp; Suppliers'!$C$2:$C$5720,$B116)</f>
        <v>215161.33000000002</v>
      </c>
      <c r="F116" s="883">
        <f>SUMIFS('Inst. by Framework &amp; Suppliers'!G$2:G$5720,'Inst. by Framework &amp; Suppliers'!$B$2:$B$5720,$A116,'Inst. by Framework &amp; Suppliers'!$C$2:$C$5720,$B116)</f>
        <v>0</v>
      </c>
      <c r="G116" s="1444">
        <f>SUMIFS('Inst. by Framework &amp; Suppliers'!H$2:H$5720,'Inst. by Framework &amp; Suppliers'!$B$2:$B$5720,$A116,'Inst. by Framework &amp; Suppliers'!$C$2:$C$5720,$B116)</f>
        <v>0</v>
      </c>
      <c r="H116" s="1445">
        <f>SUMIFS('Inst. by Framework &amp; Suppliers'!I$2:I$5720,'Inst. by Framework &amp; Suppliers'!$B$2:$B$5720,$A116,'Inst. by Framework &amp; Suppliers'!$C$2:$C$5720,$B116)</f>
        <v>0</v>
      </c>
      <c r="I116" s="344">
        <f>SUMIFS('Inst. by Framework &amp; Suppliers'!$J$2:$J$5720,'Inst. by Framework &amp; Suppliers'!$B$2:$B$5720,$A116,'Inst. by Framework &amp; Suppliers'!$C$2:$C$5720,B116)</f>
        <v>0</v>
      </c>
      <c r="J116" s="24">
        <f>SUMIFS('Inst. by Framework &amp; Suppliers'!$K$2:$K$5720,'Inst. by Framework &amp; Suppliers'!$B$2:$B$5720,$A116,'Inst. by Framework &amp; Suppliers'!$C$2:$C$5720,$B116)</f>
        <v>0</v>
      </c>
    </row>
    <row r="117" spans="1:10" x14ac:dyDescent="0.2">
      <c r="A117" s="26" t="s">
        <v>18</v>
      </c>
      <c r="B117" s="56" t="s">
        <v>58</v>
      </c>
      <c r="C117" s="506">
        <f>SUMIFS('Inst. by Framework &amp; Suppliers'!$D$2:$D$5720,'Inst. by Framework &amp; Suppliers'!$B$2:$B$5720,$A117,'Inst. by Framework &amp; Suppliers'!$C$2:$C$5720,$B117)</f>
        <v>63472.51</v>
      </c>
      <c r="D117" s="507">
        <f>SUMIFS('Inst. by Framework &amp; Suppliers'!$E$2:$E$5720,'Inst. by Framework &amp; Suppliers'!$B$2:$B$5720,$A117,'Inst. by Framework &amp; Suppliers'!$C$2:$C$5720,$B117)</f>
        <v>61047.13</v>
      </c>
      <c r="E117" s="507">
        <f>SUMIFS('Inst. by Framework &amp; Suppliers'!F$2:F$5720,'Inst. by Framework &amp; Suppliers'!$B$2:$B$5720,$A117,'Inst. by Framework &amp; Suppliers'!$C$2:$C$5720,$B117)</f>
        <v>41739.54</v>
      </c>
      <c r="F117" s="883">
        <f>SUMIFS('Inst. by Framework &amp; Suppliers'!G$2:G$5720,'Inst. by Framework &amp; Suppliers'!$B$2:$B$5720,$A117,'Inst. by Framework &amp; Suppliers'!$C$2:$C$5720,$B117)</f>
        <v>0</v>
      </c>
      <c r="G117" s="1444">
        <f>SUMIFS('Inst. by Framework &amp; Suppliers'!H$2:H$5720,'Inst. by Framework &amp; Suppliers'!$B$2:$B$5720,$A117,'Inst. by Framework &amp; Suppliers'!$C$2:$C$5720,$B117)</f>
        <v>0</v>
      </c>
      <c r="H117" s="1445">
        <f>SUMIFS('Inst. by Framework &amp; Suppliers'!I$2:I$5720,'Inst. by Framework &amp; Suppliers'!$B$2:$B$5720,$A117,'Inst. by Framework &amp; Suppliers'!$C$2:$C$5720,$B117)</f>
        <v>0</v>
      </c>
      <c r="I117" s="344">
        <f>SUMIFS('Inst. by Framework &amp; Suppliers'!$J$2:$J$5720,'Inst. by Framework &amp; Suppliers'!$B$2:$B$5720,$A117,'Inst. by Framework &amp; Suppliers'!$C$2:$C$5720,B117)</f>
        <v>0</v>
      </c>
      <c r="J117" s="24">
        <f>SUMIFS('Inst. by Framework &amp; Suppliers'!$K$2:$K$5720,'Inst. by Framework &amp; Suppliers'!$B$2:$B$5720,$A117,'Inst. by Framework &amp; Suppliers'!$C$2:$C$5720,$B117)</f>
        <v>0</v>
      </c>
    </row>
    <row r="118" spans="1:10" x14ac:dyDescent="0.2">
      <c r="A118" s="26" t="s">
        <v>207</v>
      </c>
      <c r="B118" s="18" t="s">
        <v>117</v>
      </c>
      <c r="C118" s="506">
        <f>SUMIFS('Inst. by Framework &amp; Suppliers'!$D$2:$D$5720,'Inst. by Framework &amp; Suppliers'!$B$2:$B$5720,$A118,'Inst. by Framework &amp; Suppliers'!$C$2:$C$5720,$B118)</f>
        <v>0</v>
      </c>
      <c r="D118" s="507">
        <f>SUMIFS('Inst. by Framework &amp; Suppliers'!$E$2:$E$5720,'Inst. by Framework &amp; Suppliers'!$B$2:$B$5720,$A118,'Inst. by Framework &amp; Suppliers'!$C$2:$C$5720,$B118)</f>
        <v>0</v>
      </c>
      <c r="E118" s="507">
        <f>SUMIFS('Inst. by Framework &amp; Suppliers'!F$2:F$5720,'Inst. by Framework &amp; Suppliers'!$B$2:$B$5720,$A118,'Inst. by Framework &amp; Suppliers'!$C$2:$C$5720,$B118)</f>
        <v>1016</v>
      </c>
      <c r="F118" s="883">
        <f>SUMIFS('Inst. by Framework &amp; Suppliers'!G$2:G$5720,'Inst. by Framework &amp; Suppliers'!$B$2:$B$5720,$A118,'Inst. by Framework &amp; Suppliers'!$C$2:$C$5720,$B118)</f>
        <v>17409</v>
      </c>
      <c r="G118" s="1444">
        <f>SUMIFS('Inst. by Framework &amp; Suppliers'!H$2:H$5720,'Inst. by Framework &amp; Suppliers'!$B$2:$B$5720,$A118,'Inst. by Framework &amp; Suppliers'!$C$2:$C$5720,$B118)</f>
        <v>35838.380000000005</v>
      </c>
      <c r="H118" s="1445">
        <f>SUMIFS('Inst. by Framework &amp; Suppliers'!I$2:I$5720,'Inst. by Framework &amp; Suppliers'!$B$2:$B$5720,$A118,'Inst. by Framework &amp; Suppliers'!$C$2:$C$5720,$B118)</f>
        <v>55865.04</v>
      </c>
      <c r="I118" s="344">
        <f>SUMIFS('Inst. by Framework &amp; Suppliers'!$J$2:$J$5720,'Inst. by Framework &amp; Suppliers'!$B$2:$B$5720,$A118,'Inst. by Framework &amp; Suppliers'!$C$2:$C$5720,B118)</f>
        <v>7711</v>
      </c>
      <c r="J118" s="24">
        <f>SUMIFS('Inst. by Framework &amp; Suppliers'!$K$2:$K$5720,'Inst. by Framework &amp; Suppliers'!$B$2:$B$5720,$A118,'Inst. by Framework &amp; Suppliers'!$C$2:$C$5720,$B118)</f>
        <v>21152</v>
      </c>
    </row>
    <row r="119" spans="1:10" x14ac:dyDescent="0.2">
      <c r="A119" s="26" t="s">
        <v>207</v>
      </c>
      <c r="B119" s="56" t="s">
        <v>239</v>
      </c>
      <c r="C119" s="506">
        <f>SUMIFS('Inst. by Framework &amp; Suppliers'!$D$2:$D$5720,'Inst. by Framework &amp; Suppliers'!$B$2:$B$5720,$A119,'Inst. by Framework &amp; Suppliers'!$C$2:$C$5720,$B119)</f>
        <v>0</v>
      </c>
      <c r="D119" s="507">
        <f>SUMIFS('Inst. by Framework &amp; Suppliers'!$E$2:$E$5720,'Inst. by Framework &amp; Suppliers'!$B$2:$B$5720,$A119,'Inst. by Framework &amp; Suppliers'!$C$2:$C$5720,$B119)</f>
        <v>0</v>
      </c>
      <c r="E119" s="507">
        <f>SUMIFS('Inst. by Framework &amp; Suppliers'!F$2:F$5720,'Inst. by Framework &amp; Suppliers'!$B$2:$B$5720,$A119,'Inst. by Framework &amp; Suppliers'!$C$2:$C$5720,$B119)</f>
        <v>0</v>
      </c>
      <c r="F119" s="883">
        <f>SUMIFS('Inst. by Framework &amp; Suppliers'!G$2:G$5720,'Inst. by Framework &amp; Suppliers'!$B$2:$B$5720,$A119,'Inst. by Framework &amp; Suppliers'!$C$2:$C$5720,$B119)</f>
        <v>0</v>
      </c>
      <c r="G119" s="1444">
        <f>SUMIFS('Inst. by Framework &amp; Suppliers'!H$2:H$5720,'Inst. by Framework &amp; Suppliers'!$B$2:$B$5720,$A119,'Inst. by Framework &amp; Suppliers'!$C$2:$C$5720,$B119)</f>
        <v>4835.3999999999996</v>
      </c>
      <c r="H119" s="1445">
        <f>SUMIFS('Inst. by Framework &amp; Suppliers'!I$2:I$5720,'Inst. by Framework &amp; Suppliers'!$B$2:$B$5720,$A119,'Inst. by Framework &amp; Suppliers'!$C$2:$C$5720,$B119)</f>
        <v>3641.26</v>
      </c>
      <c r="I119" s="344">
        <f>SUMIFS('Inst. by Framework &amp; Suppliers'!$J$2:$J$5720,'Inst. by Framework &amp; Suppliers'!$B$2:$B$5720,$A119,'Inst. by Framework &amp; Suppliers'!$C$2:$C$5720,B119)</f>
        <v>612.75</v>
      </c>
      <c r="J119" s="24">
        <f>SUMIFS('Inst. by Framework &amp; Suppliers'!$K$2:$K$5720,'Inst. by Framework &amp; Suppliers'!$B$2:$B$5720,$A119,'Inst. by Framework &amp; Suppliers'!$C$2:$C$5720,$B119)</f>
        <v>1274.28</v>
      </c>
    </row>
    <row r="120" spans="1:10" x14ac:dyDescent="0.2">
      <c r="A120" s="26" t="s">
        <v>207</v>
      </c>
      <c r="B120" s="56" t="s">
        <v>34</v>
      </c>
      <c r="C120" s="506">
        <f>SUMIFS('Inst. by Framework &amp; Suppliers'!$D$2:$D$5720,'Inst. by Framework &amp; Suppliers'!$B$2:$B$5720,$A120,'Inst. by Framework &amp; Suppliers'!$C$2:$C$5720,$B120)</f>
        <v>0</v>
      </c>
      <c r="D120" s="507">
        <f>SUMIFS('Inst. by Framework &amp; Suppliers'!$E$2:$E$5720,'Inst. by Framework &amp; Suppliers'!$B$2:$B$5720,$A120,'Inst. by Framework &amp; Suppliers'!$C$2:$C$5720,$B120)</f>
        <v>0</v>
      </c>
      <c r="E120" s="507">
        <f>SUMIFS('Inst. by Framework &amp; Suppliers'!F$2:F$5720,'Inst. by Framework &amp; Suppliers'!$B$2:$B$5720,$A120,'Inst. by Framework &amp; Suppliers'!$C$2:$C$5720,$B120)</f>
        <v>78355.41</v>
      </c>
      <c r="F120" s="883">
        <f>SUMIFS('Inst. by Framework &amp; Suppliers'!G$2:G$5720,'Inst. by Framework &amp; Suppliers'!$B$2:$B$5720,$A120,'Inst. by Framework &amp; Suppliers'!$C$2:$C$5720,$B120)</f>
        <v>304257.01000000007</v>
      </c>
      <c r="G120" s="1444">
        <f>SUMIFS('Inst. by Framework &amp; Suppliers'!H$2:H$5720,'Inst. by Framework &amp; Suppliers'!$B$2:$B$5720,$A120,'Inst. by Framework &amp; Suppliers'!$C$2:$C$5720,$B120)</f>
        <v>249183.63000000003</v>
      </c>
      <c r="H120" s="1445">
        <f>SUMIFS('Inst. by Framework &amp; Suppliers'!I$2:I$5720,'Inst. by Framework &amp; Suppliers'!$B$2:$B$5720,$A120,'Inst. by Framework &amp; Suppliers'!$C$2:$C$5720,$B120)</f>
        <v>286943.71000000002</v>
      </c>
      <c r="I120" s="344">
        <f>SUMIFS('Inst. by Framework &amp; Suppliers'!$J$2:$J$5720,'Inst. by Framework &amp; Suppliers'!$B$2:$B$5720,$A120,'Inst. by Framework &amp; Suppliers'!$C$2:$C$5720,B120)</f>
        <v>47961.19</v>
      </c>
      <c r="J120" s="24">
        <f>SUMIFS('Inst. by Framework &amp; Suppliers'!$K$2:$K$5720,'Inst. by Framework &amp; Suppliers'!$B$2:$B$5720,$A120,'Inst. by Framework &amp; Suppliers'!$C$2:$C$5720,$B120)</f>
        <v>111058.15999999999</v>
      </c>
    </row>
    <row r="121" spans="1:10" x14ac:dyDescent="0.2">
      <c r="A121" s="26" t="s">
        <v>207</v>
      </c>
      <c r="B121" s="56" t="s">
        <v>249</v>
      </c>
      <c r="C121" s="506">
        <f>SUMIFS('Inst. by Framework &amp; Suppliers'!$D$2:$D$5720,'Inst. by Framework &amp; Suppliers'!$B$2:$B$5720,$A121,'Inst. by Framework &amp; Suppliers'!$C$2:$C$5720,$B121)</f>
        <v>0</v>
      </c>
      <c r="D121" s="507">
        <f>SUMIFS('Inst. by Framework &amp; Suppliers'!$E$2:$E$5720,'Inst. by Framework &amp; Suppliers'!$B$2:$B$5720,$A121,'Inst. by Framework &amp; Suppliers'!$C$2:$C$5720,$B121)</f>
        <v>0</v>
      </c>
      <c r="E121" s="507">
        <f>SUMIFS('Inst. by Framework &amp; Suppliers'!F$2:F$5720,'Inst. by Framework &amp; Suppliers'!$B$2:$B$5720,$A121,'Inst. by Framework &amp; Suppliers'!$C$2:$C$5720,$B121)</f>
        <v>118542.16499999996</v>
      </c>
      <c r="F121" s="883">
        <f>SUMIFS('Inst. by Framework &amp; Suppliers'!G$2:G$5720,'Inst. by Framework &amp; Suppliers'!$B$2:$B$5720,$A121,'Inst. by Framework &amp; Suppliers'!$C$2:$C$5720,$B121)</f>
        <v>396035.23269999993</v>
      </c>
      <c r="G121" s="1444">
        <f>SUMIFS('Inst. by Framework &amp; Suppliers'!H$2:H$5720,'Inst. by Framework &amp; Suppliers'!$B$2:$B$5720,$A121,'Inst. by Framework &amp; Suppliers'!$C$2:$C$5720,$B121)</f>
        <v>436055.2699999999</v>
      </c>
      <c r="H121" s="1445">
        <f>SUMIFS('Inst. by Framework &amp; Suppliers'!I$2:I$5720,'Inst. by Framework &amp; Suppliers'!$B$2:$B$5720,$A121,'Inst. by Framework &amp; Suppliers'!$C$2:$C$5720,$B121)</f>
        <v>349911.66</v>
      </c>
      <c r="I121" s="344">
        <f>SUMIFS('Inst. by Framework &amp; Suppliers'!$J$2:$J$5720,'Inst. by Framework &amp; Suppliers'!$B$2:$B$5720,$A121,'Inst. by Framework &amp; Suppliers'!$C$2:$C$5720,B121)</f>
        <v>57903.1</v>
      </c>
      <c r="J121" s="24">
        <f>SUMIFS('Inst. by Framework &amp; Suppliers'!$K$2:$K$5720,'Inst. by Framework &amp; Suppliers'!$B$2:$B$5720,$A121,'Inst. by Framework &amp; Suppliers'!$C$2:$C$5720,$B121)</f>
        <v>127302.34000000001</v>
      </c>
    </row>
    <row r="122" spans="1:10" x14ac:dyDescent="0.2">
      <c r="A122" s="26" t="s">
        <v>207</v>
      </c>
      <c r="B122" s="56" t="s">
        <v>62</v>
      </c>
      <c r="C122" s="506">
        <f>SUMIFS('Inst. by Framework &amp; Suppliers'!$D$2:$D$5720,'Inst. by Framework &amp; Suppliers'!$B$2:$B$5720,$A122,'Inst. by Framework &amp; Suppliers'!$C$2:$C$5720,$B122)</f>
        <v>0</v>
      </c>
      <c r="D122" s="507">
        <f>SUMIFS('Inst. by Framework &amp; Suppliers'!$E$2:$E$5720,'Inst. by Framework &amp; Suppliers'!$B$2:$B$5720,$A122,'Inst. by Framework &amp; Suppliers'!$C$2:$C$5720,$B122)</f>
        <v>0</v>
      </c>
      <c r="E122" s="507">
        <f>SUMIFS('Inst. by Framework &amp; Suppliers'!F$2:F$5720,'Inst. by Framework &amp; Suppliers'!$B$2:$B$5720,$A122,'Inst. by Framework &amp; Suppliers'!$C$2:$C$5720,$B122)</f>
        <v>96495.489999999991</v>
      </c>
      <c r="F122" s="883">
        <f>SUMIFS('Inst. by Framework &amp; Suppliers'!G$2:G$5720,'Inst. by Framework &amp; Suppliers'!$B$2:$B$5720,$A122,'Inst. by Framework &amp; Suppliers'!$C$2:$C$5720,$B122)</f>
        <v>343080.6</v>
      </c>
      <c r="G122" s="1444">
        <f>SUMIFS('Inst. by Framework &amp; Suppliers'!H$2:H$5720,'Inst. by Framework &amp; Suppliers'!$B$2:$B$5720,$A122,'Inst. by Framework &amp; Suppliers'!$C$2:$C$5720,$B122)</f>
        <v>330484.25</v>
      </c>
      <c r="H122" s="1445">
        <f>SUMIFS('Inst. by Framework &amp; Suppliers'!I$2:I$5720,'Inst. by Framework &amp; Suppliers'!$B$2:$B$5720,$A122,'Inst. by Framework &amp; Suppliers'!$C$2:$C$5720,$B122)</f>
        <v>274377.43000000005</v>
      </c>
      <c r="I122" s="344">
        <f>SUMIFS('Inst. by Framework &amp; Suppliers'!$J$2:$J$5720,'Inst. by Framework &amp; Suppliers'!$B$2:$B$5720,$A122,'Inst. by Framework &amp; Suppliers'!$C$2:$C$5720,B122)</f>
        <v>0</v>
      </c>
      <c r="J122" s="24">
        <f>SUMIFS('Inst. by Framework &amp; Suppliers'!$K$2:$K$5720,'Inst. by Framework &amp; Suppliers'!$B$2:$B$5720,$A122,'Inst. by Framework &amp; Suppliers'!$C$2:$C$5720,$B122)</f>
        <v>45747.99</v>
      </c>
    </row>
    <row r="123" spans="1:10" x14ac:dyDescent="0.2">
      <c r="A123" s="26" t="s">
        <v>207</v>
      </c>
      <c r="B123" s="56" t="s">
        <v>58</v>
      </c>
      <c r="C123" s="506">
        <f>SUMIFS('Inst. by Framework &amp; Suppliers'!$D$2:$D$5720,'Inst. by Framework &amp; Suppliers'!$B$2:$B$5720,$A123,'Inst. by Framework &amp; Suppliers'!$C$2:$C$5720,$B123)</f>
        <v>0</v>
      </c>
      <c r="D123" s="507">
        <f>SUMIFS('Inst. by Framework &amp; Suppliers'!$E$2:$E$5720,'Inst. by Framework &amp; Suppliers'!$B$2:$B$5720,$A123,'Inst. by Framework &amp; Suppliers'!$C$2:$C$5720,$B123)</f>
        <v>0</v>
      </c>
      <c r="E123" s="507">
        <f>SUMIFS('Inst. by Framework &amp; Suppliers'!F$2:F$5720,'Inst. by Framework &amp; Suppliers'!$B$2:$B$5720,$A123,'Inst. by Framework &amp; Suppliers'!$C$2:$C$5720,$B123)</f>
        <v>17307.36</v>
      </c>
      <c r="F123" s="883">
        <f>SUMIFS('Inst. by Framework &amp; Suppliers'!G$2:G$5720,'Inst. by Framework &amp; Suppliers'!$B$2:$B$5720,$A123,'Inst. by Framework &amp; Suppliers'!$C$2:$C$5720,$B123)</f>
        <v>70723.290000000008</v>
      </c>
      <c r="G123" s="1444">
        <f>SUMIFS('Inst. by Framework &amp; Suppliers'!H$2:H$5720,'Inst. by Framework &amp; Suppliers'!$B$2:$B$5720,$A123,'Inst. by Framework &amp; Suppliers'!$C$2:$C$5720,$B123)</f>
        <v>45505.36</v>
      </c>
      <c r="H123" s="1445">
        <f>SUMIFS('Inst. by Framework &amp; Suppliers'!I$2:I$5720,'Inst. by Framework &amp; Suppliers'!$B$2:$B$5720,$A123,'Inst. by Framework &amp; Suppliers'!$C$2:$C$5720,$B123)</f>
        <v>32810.93</v>
      </c>
      <c r="I123" s="344">
        <f>SUMIFS('Inst. by Framework &amp; Suppliers'!$J$2:$J$5720,'Inst. by Framework &amp; Suppliers'!$B$2:$B$5720,$A123,'Inst. by Framework &amp; Suppliers'!$C$2:$C$5720,B123)</f>
        <v>4026.52</v>
      </c>
      <c r="J123" s="24">
        <f>SUMIFS('Inst. by Framework &amp; Suppliers'!$K$2:$K$5720,'Inst. by Framework &amp; Suppliers'!$B$2:$B$5720,$A123,'Inst. by Framework &amp; Suppliers'!$C$2:$C$5720,$B123)</f>
        <v>9853.869999999999</v>
      </c>
    </row>
    <row r="124" spans="1:10" x14ac:dyDescent="0.2">
      <c r="A124" s="26" t="s">
        <v>19</v>
      </c>
      <c r="B124" s="56" t="s">
        <v>102</v>
      </c>
      <c r="C124" s="506">
        <f>SUMIFS('Inst. by Framework &amp; Suppliers'!$D$2:$D$5720,'Inst. by Framework &amp; Suppliers'!$B$2:$B$5720,$A124,'Inst. by Framework &amp; Suppliers'!$C$2:$C$5720,$B124)</f>
        <v>26218.9</v>
      </c>
      <c r="D124" s="507">
        <f>SUMIFS('Inst. by Framework &amp; Suppliers'!$E$2:$E$5720,'Inst. by Framework &amp; Suppliers'!$B$2:$B$5720,$A124,'Inst. by Framework &amp; Suppliers'!$C$2:$C$5720,$B124)</f>
        <v>5473.49</v>
      </c>
      <c r="E124" s="507">
        <f>SUMIFS('Inst. by Framework &amp; Suppliers'!F$2:F$5720,'Inst. by Framework &amp; Suppliers'!$B$2:$B$5720,$A124,'Inst. by Framework &amp; Suppliers'!$C$2:$C$5720,$B124)</f>
        <v>0</v>
      </c>
      <c r="F124" s="883">
        <f>SUMIFS('Inst. by Framework &amp; Suppliers'!G$2:G$5720,'Inst. by Framework &amp; Suppliers'!$B$2:$B$5720,$A124,'Inst. by Framework &amp; Suppliers'!$C$2:$C$5720,$B124)</f>
        <v>0</v>
      </c>
      <c r="G124" s="1444">
        <f>SUMIFS('Inst. by Framework &amp; Suppliers'!H$2:H$5720,'Inst. by Framework &amp; Suppliers'!$B$2:$B$5720,$A124,'Inst. by Framework &amp; Suppliers'!$C$2:$C$5720,$B124)</f>
        <v>0</v>
      </c>
      <c r="H124" s="1445">
        <f>SUMIFS('Inst. by Framework &amp; Suppliers'!I$2:I$5720,'Inst. by Framework &amp; Suppliers'!$B$2:$B$5720,$A124,'Inst. by Framework &amp; Suppliers'!$C$2:$C$5720,$B124)</f>
        <v>0</v>
      </c>
      <c r="I124" s="344">
        <f>SUMIFS('Inst. by Framework &amp; Suppliers'!$J$2:$J$5720,'Inst. by Framework &amp; Suppliers'!$B$2:$B$5720,$A124,'Inst. by Framework &amp; Suppliers'!$C$2:$C$5720,B124)</f>
        <v>0</v>
      </c>
      <c r="J124" s="24">
        <f>SUMIFS('Inst. by Framework &amp; Suppliers'!$K$2:$K$5720,'Inst. by Framework &amp; Suppliers'!$B$2:$B$5720,$A124,'Inst. by Framework &amp; Suppliers'!$C$2:$C$5720,$B124)</f>
        <v>0</v>
      </c>
    </row>
    <row r="125" spans="1:10" x14ac:dyDescent="0.2">
      <c r="A125" s="26" t="s">
        <v>19</v>
      </c>
      <c r="B125" s="56" t="s">
        <v>20</v>
      </c>
      <c r="C125" s="506">
        <f>SUMIFS('Inst. by Framework &amp; Suppliers'!$D$2:$D$5720,'Inst. by Framework &amp; Suppliers'!$B$2:$B$5720,$A125,'Inst. by Framework &amp; Suppliers'!$C$2:$C$5720,$B125)</f>
        <v>48619.920000000006</v>
      </c>
      <c r="D125" s="507">
        <f>SUMIFS('Inst. by Framework &amp; Suppliers'!$E$2:$E$5720,'Inst. by Framework &amp; Suppliers'!$B$2:$B$5720,$A125,'Inst. by Framework &amp; Suppliers'!$C$2:$C$5720,$B125)</f>
        <v>25038.720000000001</v>
      </c>
      <c r="E125" s="507">
        <f>SUMIFS('Inst. by Framework &amp; Suppliers'!F$2:F$5720,'Inst. by Framework &amp; Suppliers'!$B$2:$B$5720,$A125,'Inst. by Framework &amp; Suppliers'!$C$2:$C$5720,$B125)</f>
        <v>0</v>
      </c>
      <c r="F125" s="883">
        <f>SUMIFS('Inst. by Framework &amp; Suppliers'!G$2:G$5720,'Inst. by Framework &amp; Suppliers'!$B$2:$B$5720,$A125,'Inst. by Framework &amp; Suppliers'!$C$2:$C$5720,$B125)</f>
        <v>0</v>
      </c>
      <c r="G125" s="1444">
        <f>SUMIFS('Inst. by Framework &amp; Suppliers'!H$2:H$5720,'Inst. by Framework &amp; Suppliers'!$B$2:$B$5720,$A125,'Inst. by Framework &amp; Suppliers'!$C$2:$C$5720,$B125)</f>
        <v>0</v>
      </c>
      <c r="H125" s="1445">
        <f>SUMIFS('Inst. by Framework &amp; Suppliers'!I$2:I$5720,'Inst. by Framework &amp; Suppliers'!$B$2:$B$5720,$A125,'Inst. by Framework &amp; Suppliers'!$C$2:$C$5720,$B125)</f>
        <v>0</v>
      </c>
      <c r="I125" s="344">
        <f>SUMIFS('Inst. by Framework &amp; Suppliers'!$J$2:$J$5720,'Inst. by Framework &amp; Suppliers'!$B$2:$B$5720,$A125,'Inst. by Framework &amp; Suppliers'!$C$2:$C$5720,B125)</f>
        <v>0</v>
      </c>
      <c r="J125" s="24">
        <f>SUMIFS('Inst. by Framework &amp; Suppliers'!$K$2:$K$5720,'Inst. by Framework &amp; Suppliers'!$B$2:$B$5720,$A125,'Inst. by Framework &amp; Suppliers'!$C$2:$C$5720,$B125)</f>
        <v>0</v>
      </c>
    </row>
    <row r="126" spans="1:10" x14ac:dyDescent="0.2">
      <c r="A126" s="26" t="s">
        <v>19</v>
      </c>
      <c r="B126" s="56" t="s">
        <v>61</v>
      </c>
      <c r="C126" s="506">
        <f>SUMIFS('Inst. by Framework &amp; Suppliers'!$D$2:$D$5720,'Inst. by Framework &amp; Suppliers'!$B$2:$B$5720,$A126,'Inst. by Framework &amp; Suppliers'!$C$2:$C$5720,$B126)</f>
        <v>18368.629999999997</v>
      </c>
      <c r="D126" s="507">
        <f>SUMIFS('Inst. by Framework &amp; Suppliers'!$E$2:$E$5720,'Inst. by Framework &amp; Suppliers'!$B$2:$B$5720,$A126,'Inst. by Framework &amp; Suppliers'!$C$2:$C$5720,$B126)</f>
        <v>12752.89</v>
      </c>
      <c r="E126" s="507">
        <f>SUMIFS('Inst. by Framework &amp; Suppliers'!F$2:F$5720,'Inst. by Framework &amp; Suppliers'!$B$2:$B$5720,$A126,'Inst. by Framework &amp; Suppliers'!$C$2:$C$5720,$B126)</f>
        <v>0</v>
      </c>
      <c r="F126" s="883">
        <f>SUMIFS('Inst. by Framework &amp; Suppliers'!G$2:G$5720,'Inst. by Framework &amp; Suppliers'!$B$2:$B$5720,$A126,'Inst. by Framework &amp; Suppliers'!$C$2:$C$5720,$B126)</f>
        <v>0</v>
      </c>
      <c r="G126" s="1444">
        <f>SUMIFS('Inst. by Framework &amp; Suppliers'!H$2:H$5720,'Inst. by Framework &amp; Suppliers'!$B$2:$B$5720,$A126,'Inst. by Framework &amp; Suppliers'!$C$2:$C$5720,$B126)</f>
        <v>0</v>
      </c>
      <c r="H126" s="1445">
        <f>SUMIFS('Inst. by Framework &amp; Suppliers'!I$2:I$5720,'Inst. by Framework &amp; Suppliers'!$B$2:$B$5720,$A126,'Inst. by Framework &amp; Suppliers'!$C$2:$C$5720,$B126)</f>
        <v>0</v>
      </c>
      <c r="I126" s="344">
        <f>SUMIFS('Inst. by Framework &amp; Suppliers'!$J$2:$J$5720,'Inst. by Framework &amp; Suppliers'!$B$2:$B$5720,$A126,'Inst. by Framework &amp; Suppliers'!$C$2:$C$5720,B126)</f>
        <v>0</v>
      </c>
      <c r="J126" s="24">
        <f>SUMIFS('Inst. by Framework &amp; Suppliers'!$K$2:$K$5720,'Inst. by Framework &amp; Suppliers'!$B$2:$B$5720,$A126,'Inst. by Framework &amp; Suppliers'!$C$2:$C$5720,$B126)</f>
        <v>0</v>
      </c>
    </row>
    <row r="127" spans="1:10" x14ac:dyDescent="0.2">
      <c r="A127" s="26" t="s">
        <v>19</v>
      </c>
      <c r="B127" s="56" t="s">
        <v>98</v>
      </c>
      <c r="C127" s="506">
        <f>SUMIFS('Inst. by Framework &amp; Suppliers'!$D$2:$D$5720,'Inst. by Framework &amp; Suppliers'!$B$2:$B$5720,$A127,'Inst. by Framework &amp; Suppliers'!$C$2:$C$5720,$B127)</f>
        <v>6392.7999999999993</v>
      </c>
      <c r="D127" s="507">
        <f>SUMIFS('Inst. by Framework &amp; Suppliers'!$E$2:$E$5720,'Inst. by Framework &amp; Suppliers'!$B$2:$B$5720,$A127,'Inst. by Framework &amp; Suppliers'!$C$2:$C$5720,$B127)</f>
        <v>3048.6099999999997</v>
      </c>
      <c r="E127" s="507">
        <f>SUMIFS('Inst. by Framework &amp; Suppliers'!F$2:F$5720,'Inst. by Framework &amp; Suppliers'!$B$2:$B$5720,$A127,'Inst. by Framework &amp; Suppliers'!$C$2:$C$5720,$B127)</f>
        <v>0</v>
      </c>
      <c r="F127" s="883">
        <f>SUMIFS('Inst. by Framework &amp; Suppliers'!G$2:G$5720,'Inst. by Framework &amp; Suppliers'!$B$2:$B$5720,$A127,'Inst. by Framework &amp; Suppliers'!$C$2:$C$5720,$B127)</f>
        <v>0</v>
      </c>
      <c r="G127" s="1444">
        <f>SUMIFS('Inst. by Framework &amp; Suppliers'!H$2:H$5720,'Inst. by Framework &amp; Suppliers'!$B$2:$B$5720,$A127,'Inst. by Framework &amp; Suppliers'!$C$2:$C$5720,$B127)</f>
        <v>0</v>
      </c>
      <c r="H127" s="1445">
        <f>SUMIFS('Inst. by Framework &amp; Suppliers'!I$2:I$5720,'Inst. by Framework &amp; Suppliers'!$B$2:$B$5720,$A127,'Inst. by Framework &amp; Suppliers'!$C$2:$C$5720,$B127)</f>
        <v>0</v>
      </c>
      <c r="I127" s="344">
        <f>SUMIFS('Inst. by Framework &amp; Suppliers'!$J$2:$J$5720,'Inst. by Framework &amp; Suppliers'!$B$2:$B$5720,$A127,'Inst. by Framework &amp; Suppliers'!$C$2:$C$5720,B127)</f>
        <v>0</v>
      </c>
      <c r="J127" s="24">
        <f>SUMIFS('Inst. by Framework &amp; Suppliers'!$K$2:$K$5720,'Inst. by Framework &amp; Suppliers'!$B$2:$B$5720,$A127,'Inst. by Framework &amp; Suppliers'!$C$2:$C$5720,$B127)</f>
        <v>0</v>
      </c>
    </row>
    <row r="128" spans="1:10" x14ac:dyDescent="0.2">
      <c r="A128" s="26" t="s">
        <v>19</v>
      </c>
      <c r="B128" s="56" t="s">
        <v>103</v>
      </c>
      <c r="C128" s="506">
        <f>SUMIFS('Inst. by Framework &amp; Suppliers'!$D$2:$D$5720,'Inst. by Framework &amp; Suppliers'!$B$2:$B$5720,$A128,'Inst. by Framework &amp; Suppliers'!$C$2:$C$5720,$B128)</f>
        <v>19854.34</v>
      </c>
      <c r="D128" s="507">
        <f>SUMIFS('Inst. by Framework &amp; Suppliers'!$E$2:$E$5720,'Inst. by Framework &amp; Suppliers'!$B$2:$B$5720,$A128,'Inst. by Framework &amp; Suppliers'!$C$2:$C$5720,$B128)</f>
        <v>24072.61</v>
      </c>
      <c r="E128" s="507">
        <f>SUMIFS('Inst. by Framework &amp; Suppliers'!F$2:F$5720,'Inst. by Framework &amp; Suppliers'!$B$2:$B$5720,$A128,'Inst. by Framework &amp; Suppliers'!$C$2:$C$5720,$B128)</f>
        <v>0</v>
      </c>
      <c r="F128" s="883">
        <f>SUMIFS('Inst. by Framework &amp; Suppliers'!G$2:G$5720,'Inst. by Framework &amp; Suppliers'!$B$2:$B$5720,$A128,'Inst. by Framework &amp; Suppliers'!$C$2:$C$5720,$B128)</f>
        <v>0</v>
      </c>
      <c r="G128" s="1444">
        <f>SUMIFS('Inst. by Framework &amp; Suppliers'!H$2:H$5720,'Inst. by Framework &amp; Suppliers'!$B$2:$B$5720,$A128,'Inst. by Framework &amp; Suppliers'!$C$2:$C$5720,$B128)</f>
        <v>0</v>
      </c>
      <c r="H128" s="1445">
        <f>SUMIFS('Inst. by Framework &amp; Suppliers'!I$2:I$5720,'Inst. by Framework &amp; Suppliers'!$B$2:$B$5720,$A128,'Inst. by Framework &amp; Suppliers'!$C$2:$C$5720,$B128)</f>
        <v>0</v>
      </c>
      <c r="I128" s="344">
        <f>SUMIFS('Inst. by Framework &amp; Suppliers'!$J$2:$J$5720,'Inst. by Framework &amp; Suppliers'!$B$2:$B$5720,$A128,'Inst. by Framework &amp; Suppliers'!$C$2:$C$5720,B128)</f>
        <v>0</v>
      </c>
      <c r="J128" s="24">
        <f>SUMIFS('Inst. by Framework &amp; Suppliers'!$K$2:$K$5720,'Inst. by Framework &amp; Suppliers'!$B$2:$B$5720,$A128,'Inst. by Framework &amp; Suppliers'!$C$2:$C$5720,$B128)</f>
        <v>0</v>
      </c>
    </row>
    <row r="129" spans="1:10" x14ac:dyDescent="0.2">
      <c r="A129" s="26" t="s">
        <v>19</v>
      </c>
      <c r="B129" s="56" t="s">
        <v>112</v>
      </c>
      <c r="C129" s="506">
        <f>SUMIFS('Inst. by Framework &amp; Suppliers'!$D$2:$D$5720,'Inst. by Framework &amp; Suppliers'!$B$2:$B$5720,$A129,'Inst. by Framework &amp; Suppliers'!$C$2:$C$5720,$B129)</f>
        <v>9429.48</v>
      </c>
      <c r="D129" s="507">
        <f>SUMIFS('Inst. by Framework &amp; Suppliers'!$E$2:$E$5720,'Inst. by Framework &amp; Suppliers'!$B$2:$B$5720,$A129,'Inst. by Framework &amp; Suppliers'!$C$2:$C$5720,$B129)</f>
        <v>3774.6400000000003</v>
      </c>
      <c r="E129" s="507">
        <f>SUMIFS('Inst. by Framework &amp; Suppliers'!F$2:F$5720,'Inst. by Framework &amp; Suppliers'!$B$2:$B$5720,$A129,'Inst. by Framework &amp; Suppliers'!$C$2:$C$5720,$B129)</f>
        <v>0</v>
      </c>
      <c r="F129" s="883">
        <f>SUMIFS('Inst. by Framework &amp; Suppliers'!G$2:G$5720,'Inst. by Framework &amp; Suppliers'!$B$2:$B$5720,$A129,'Inst. by Framework &amp; Suppliers'!$C$2:$C$5720,$B129)</f>
        <v>0</v>
      </c>
      <c r="G129" s="1444">
        <f>SUMIFS('Inst. by Framework &amp; Suppliers'!H$2:H$5720,'Inst. by Framework &amp; Suppliers'!$B$2:$B$5720,$A129,'Inst. by Framework &amp; Suppliers'!$C$2:$C$5720,$B129)</f>
        <v>0</v>
      </c>
      <c r="H129" s="1445">
        <f>SUMIFS('Inst. by Framework &amp; Suppliers'!I$2:I$5720,'Inst. by Framework &amp; Suppliers'!$B$2:$B$5720,$A129,'Inst. by Framework &amp; Suppliers'!$C$2:$C$5720,$B129)</f>
        <v>0</v>
      </c>
      <c r="I129" s="344">
        <f>SUMIFS('Inst. by Framework &amp; Suppliers'!$J$2:$J$5720,'Inst. by Framework &amp; Suppliers'!$B$2:$B$5720,$A129,'Inst. by Framework &amp; Suppliers'!$C$2:$C$5720,B129)</f>
        <v>0</v>
      </c>
      <c r="J129" s="24">
        <f>SUMIFS('Inst. by Framework &amp; Suppliers'!$K$2:$K$5720,'Inst. by Framework &amp; Suppliers'!$B$2:$B$5720,$A129,'Inst. by Framework &amp; Suppliers'!$C$2:$C$5720,$B129)</f>
        <v>0</v>
      </c>
    </row>
    <row r="130" spans="1:10" x14ac:dyDescent="0.2">
      <c r="A130" s="26" t="s">
        <v>277</v>
      </c>
      <c r="B130" s="56" t="s">
        <v>102</v>
      </c>
      <c r="C130" s="506">
        <f>SUMIFS('Inst. by Framework &amp; Suppliers'!$D$2:$D$5720,'Inst. by Framework &amp; Suppliers'!$B$2:$B$5720,$A130,'Inst. by Framework &amp; Suppliers'!$C$2:$C$5720,$B130)</f>
        <v>0</v>
      </c>
      <c r="D130" s="507">
        <f>SUMIFS('Inst. by Framework &amp; Suppliers'!$E$2:$E$5720,'Inst. by Framework &amp; Suppliers'!$B$2:$B$5720,$A130,'Inst. by Framework &amp; Suppliers'!$C$2:$C$5720,$B130)</f>
        <v>0</v>
      </c>
      <c r="E130" s="507">
        <f>SUMIFS('Inst. by Framework &amp; Suppliers'!F$2:F$5720,'Inst. by Framework &amp; Suppliers'!$B$2:$B$5720,$A130,'Inst. by Framework &amp; Suppliers'!$C$2:$C$5720,$B130)</f>
        <v>0</v>
      </c>
      <c r="F130" s="883">
        <f>SUMIFS('Inst. by Framework &amp; Suppliers'!G$2:G$5720,'Inst. by Framework &amp; Suppliers'!$B$2:$B$5720,$A130,'Inst. by Framework &amp; Suppliers'!$C$2:$C$5720,$B130)</f>
        <v>0</v>
      </c>
      <c r="G130" s="1444">
        <f>SUMIFS('Inst. by Framework &amp; Suppliers'!H$2:H$5720,'Inst. by Framework &amp; Suppliers'!$B$2:$B$5720,$A130,'Inst. by Framework &amp; Suppliers'!$C$2:$C$5720,$B130)</f>
        <v>0</v>
      </c>
      <c r="H130" s="1445">
        <f>SUMIFS('Inst. by Framework &amp; Suppliers'!I$2:I$5720,'Inst. by Framework &amp; Suppliers'!$B$2:$B$5720,$A130,'Inst. by Framework &amp; Suppliers'!$C$2:$C$5720,$B130)</f>
        <v>42570.69</v>
      </c>
      <c r="I130" s="344">
        <f>SUMIFS('Inst. by Framework &amp; Suppliers'!$J$2:$J$5720,'Inst. by Framework &amp; Suppliers'!$B$2:$B$5720,$A130,'Inst. by Framework &amp; Suppliers'!$C$2:$C$5720,B130)</f>
        <v>9210.0399999999991</v>
      </c>
      <c r="J130" s="24">
        <f>SUMIFS('Inst. by Framework &amp; Suppliers'!$K$2:$K$5720,'Inst. by Framework &amp; Suppliers'!$B$2:$B$5720,$A130,'Inst. by Framework &amp; Suppliers'!$C$2:$C$5720,$B130)</f>
        <v>17445.53</v>
      </c>
    </row>
    <row r="131" spans="1:10" x14ac:dyDescent="0.2">
      <c r="A131" s="26" t="s">
        <v>277</v>
      </c>
      <c r="B131" s="56" t="s">
        <v>246</v>
      </c>
      <c r="C131" s="506">
        <f>SUMIFS('Inst. by Framework &amp; Suppliers'!$D$2:$D$5720,'Inst. by Framework &amp; Suppliers'!$B$2:$B$5720,$A131,'Inst. by Framework &amp; Suppliers'!$C$2:$C$5720,$B131)</f>
        <v>0</v>
      </c>
      <c r="D131" s="507">
        <f>SUMIFS('Inst. by Framework &amp; Suppliers'!$E$2:$E$5720,'Inst. by Framework &amp; Suppliers'!$B$2:$B$5720,$A131,'Inst. by Framework &amp; Suppliers'!$C$2:$C$5720,$B131)</f>
        <v>0</v>
      </c>
      <c r="E131" s="507">
        <f>SUMIFS('Inst. by Framework &amp; Suppliers'!F$2:F$5720,'Inst. by Framework &amp; Suppliers'!$B$2:$B$5720,$A131,'Inst. by Framework &amp; Suppliers'!$C$2:$C$5720,$B131)</f>
        <v>0</v>
      </c>
      <c r="F131" s="883">
        <f>SUMIFS('Inst. by Framework &amp; Suppliers'!G$2:G$5720,'Inst. by Framework &amp; Suppliers'!$B$2:$B$5720,$A131,'Inst. by Framework &amp; Suppliers'!$C$2:$C$5720,$B131)</f>
        <v>0</v>
      </c>
      <c r="G131" s="1444">
        <f>SUMIFS('Inst. by Framework &amp; Suppliers'!H$2:H$5720,'Inst. by Framework &amp; Suppliers'!$B$2:$B$5720,$A131,'Inst. by Framework &amp; Suppliers'!$C$2:$C$5720,$B131)</f>
        <v>0</v>
      </c>
      <c r="H131" s="1445">
        <f>SUMIFS('Inst. by Framework &amp; Suppliers'!I$2:I$5720,'Inst. by Framework &amp; Suppliers'!$B$2:$B$5720,$A131,'Inst. by Framework &amp; Suppliers'!$C$2:$C$5720,$B131)</f>
        <v>2539.5100000000002</v>
      </c>
      <c r="I131" s="344">
        <f>SUMIFS('Inst. by Framework &amp; Suppliers'!$J$2:$J$5720,'Inst. by Framework &amp; Suppliers'!$B$2:$B$5720,$A131,'Inst. by Framework &amp; Suppliers'!$C$2:$C$5720,B131)</f>
        <v>9358.119999999999</v>
      </c>
      <c r="J131" s="24">
        <f>SUMIFS('Inst. by Framework &amp; Suppliers'!$K$2:$K$5720,'Inst. by Framework &amp; Suppliers'!$B$2:$B$5720,$A131,'Inst. by Framework &amp; Suppliers'!$C$2:$C$5720,$B131)</f>
        <v>10255.530000000001</v>
      </c>
    </row>
    <row r="132" spans="1:10" x14ac:dyDescent="0.2">
      <c r="A132" s="26" t="s">
        <v>277</v>
      </c>
      <c r="B132" s="56" t="s">
        <v>20</v>
      </c>
      <c r="C132" s="506">
        <f>SUMIFS('Inst. by Framework &amp; Suppliers'!$D$2:$D$5720,'Inst. by Framework &amp; Suppliers'!$B$2:$B$5720,$A132,'Inst. by Framework &amp; Suppliers'!$C$2:$C$5720,$B132)</f>
        <v>0</v>
      </c>
      <c r="D132" s="507">
        <f>SUMIFS('Inst. by Framework &amp; Suppliers'!$E$2:$E$5720,'Inst. by Framework &amp; Suppliers'!$B$2:$B$5720,$A132,'Inst. by Framework &amp; Suppliers'!$C$2:$C$5720,$B132)</f>
        <v>0</v>
      </c>
      <c r="E132" s="507">
        <f>SUMIFS('Inst. by Framework &amp; Suppliers'!F$2:F$5720,'Inst. by Framework &amp; Suppliers'!$B$2:$B$5720,$A132,'Inst. by Framework &amp; Suppliers'!$C$2:$C$5720,$B132)</f>
        <v>0</v>
      </c>
      <c r="F132" s="883">
        <f>SUMIFS('Inst. by Framework &amp; Suppliers'!G$2:G$5720,'Inst. by Framework &amp; Suppliers'!$B$2:$B$5720,$A132,'Inst. by Framework &amp; Suppliers'!$C$2:$C$5720,$B132)</f>
        <v>0</v>
      </c>
      <c r="G132" s="1444">
        <f>SUMIFS('Inst. by Framework &amp; Suppliers'!H$2:H$5720,'Inst. by Framework &amp; Suppliers'!$B$2:$B$5720,$A132,'Inst. by Framework &amp; Suppliers'!$C$2:$C$5720,$B132)</f>
        <v>0</v>
      </c>
      <c r="H132" s="1445">
        <f>SUMIFS('Inst. by Framework &amp; Suppliers'!I$2:I$5720,'Inst. by Framework &amp; Suppliers'!$B$2:$B$5720,$A132,'Inst. by Framework &amp; Suppliers'!$C$2:$C$5720,$B132)</f>
        <v>35855.78</v>
      </c>
      <c r="I132" s="344">
        <f>SUMIFS('Inst. by Framework &amp; Suppliers'!$J$2:$J$5720,'Inst. by Framework &amp; Suppliers'!$B$2:$B$5720,$A132,'Inst. by Framework &amp; Suppliers'!$C$2:$C$5720,B132)</f>
        <v>0</v>
      </c>
      <c r="J132" s="24">
        <f>SUMIFS('Inst. by Framework &amp; Suppliers'!$K$2:$K$5720,'Inst. by Framework &amp; Suppliers'!$B$2:$B$5720,$A132,'Inst. by Framework &amp; Suppliers'!$C$2:$C$5720,$B132)</f>
        <v>8041.29</v>
      </c>
    </row>
    <row r="133" spans="1:10" x14ac:dyDescent="0.2">
      <c r="A133" s="26" t="s">
        <v>277</v>
      </c>
      <c r="B133" s="56" t="s">
        <v>291</v>
      </c>
      <c r="C133" s="506">
        <f>SUMIFS('Inst. by Framework &amp; Suppliers'!$D$2:$D$5720,'Inst. by Framework &amp; Suppliers'!$B$2:$B$5720,$A133,'Inst. by Framework &amp; Suppliers'!$C$2:$C$5720,$B133)</f>
        <v>0</v>
      </c>
      <c r="D133" s="507">
        <f>SUMIFS('Inst. by Framework &amp; Suppliers'!$E$2:$E$5720,'Inst. by Framework &amp; Suppliers'!$B$2:$B$5720,$A133,'Inst. by Framework &amp; Suppliers'!$C$2:$C$5720,$B133)</f>
        <v>0</v>
      </c>
      <c r="E133" s="507">
        <f>SUMIFS('Inst. by Framework &amp; Suppliers'!F$2:F$5720,'Inst. by Framework &amp; Suppliers'!$B$2:$B$5720,$A133,'Inst. by Framework &amp; Suppliers'!$C$2:$C$5720,$B133)</f>
        <v>0</v>
      </c>
      <c r="F133" s="883">
        <f>SUMIFS('Inst. by Framework &amp; Suppliers'!G$2:G$5720,'Inst. by Framework &amp; Suppliers'!$B$2:$B$5720,$A133,'Inst. by Framework &amp; Suppliers'!$C$2:$C$5720,$B133)</f>
        <v>0</v>
      </c>
      <c r="G133" s="1444">
        <f>SUMIFS('Inst. by Framework &amp; Suppliers'!H$2:H$5720,'Inst. by Framework &amp; Suppliers'!$B$2:$B$5720,$A133,'Inst. by Framework &amp; Suppliers'!$C$2:$C$5720,$B133)</f>
        <v>0</v>
      </c>
      <c r="H133" s="1445">
        <f>SUMIFS('Inst. by Framework &amp; Suppliers'!I$2:I$5720,'Inst. by Framework &amp; Suppliers'!$B$2:$B$5720,$A133,'Inst. by Framework &amp; Suppliers'!$C$2:$C$5720,$B133)</f>
        <v>1226</v>
      </c>
      <c r="I133" s="344">
        <f>SUMIFS('Inst. by Framework &amp; Suppliers'!$J$2:$J$5720,'Inst. by Framework &amp; Suppliers'!$B$2:$B$5720,$A133,'Inst. by Framework &amp; Suppliers'!$C$2:$C$5720,B133)</f>
        <v>0</v>
      </c>
      <c r="J133" s="24">
        <f>SUMIFS('Inst. by Framework &amp; Suppliers'!$K$2:$K$5720,'Inst. by Framework &amp; Suppliers'!$B$2:$B$5720,$A133,'Inst. by Framework &amp; Suppliers'!$C$2:$C$5720,$B133)</f>
        <v>365.14377192592656</v>
      </c>
    </row>
    <row r="134" spans="1:10" x14ac:dyDescent="0.2">
      <c r="A134" s="26" t="s">
        <v>277</v>
      </c>
      <c r="B134" s="56" t="s">
        <v>85</v>
      </c>
      <c r="C134" s="506">
        <f>SUMIFS('Inst. by Framework &amp; Suppliers'!$D$2:$D$5720,'Inst. by Framework &amp; Suppliers'!$B$2:$B$5720,$A134,'Inst. by Framework &amp; Suppliers'!$C$2:$C$5720,$B134)</f>
        <v>0</v>
      </c>
      <c r="D134" s="507">
        <f>SUMIFS('Inst. by Framework &amp; Suppliers'!$E$2:$E$5720,'Inst. by Framework &amp; Suppliers'!$B$2:$B$5720,$A134,'Inst. by Framework &amp; Suppliers'!$C$2:$C$5720,$B134)</f>
        <v>0</v>
      </c>
      <c r="E134" s="507">
        <f>SUMIFS('Inst. by Framework &amp; Suppliers'!F$2:F$5720,'Inst. by Framework &amp; Suppliers'!$B$2:$B$5720,$A134,'Inst. by Framework &amp; Suppliers'!$C$2:$C$5720,$B134)</f>
        <v>0</v>
      </c>
      <c r="F134" s="883">
        <f>SUMIFS('Inst. by Framework &amp; Suppliers'!G$2:G$5720,'Inst. by Framework &amp; Suppliers'!$B$2:$B$5720,$A134,'Inst. by Framework &amp; Suppliers'!$C$2:$C$5720,$B134)</f>
        <v>0</v>
      </c>
      <c r="G134" s="1444">
        <f>SUMIFS('Inst. by Framework &amp; Suppliers'!H$2:H$5720,'Inst. by Framework &amp; Suppliers'!$B$2:$B$5720,$A134,'Inst. by Framework &amp; Suppliers'!$C$2:$C$5720,$B134)</f>
        <v>0</v>
      </c>
      <c r="H134" s="1445">
        <f>SUMIFS('Inst. by Framework &amp; Suppliers'!I$2:I$5720,'Inst. by Framework &amp; Suppliers'!$B$2:$B$5720,$A134,'Inst. by Framework &amp; Suppliers'!$C$2:$C$5720,$B134)</f>
        <v>20211.02</v>
      </c>
      <c r="I134" s="344">
        <f>SUMIFS('Inst. by Framework &amp; Suppliers'!$J$2:$J$5720,'Inst. by Framework &amp; Suppliers'!$B$2:$B$5720,$A134,'Inst. by Framework &amp; Suppliers'!$C$2:$C$5720,B134)</f>
        <v>5637.7699999999995</v>
      </c>
      <c r="J134" s="24">
        <f>SUMIFS('Inst. by Framework &amp; Suppliers'!$K$2:$K$5720,'Inst. by Framework &amp; Suppliers'!$B$2:$B$5720,$A134,'Inst. by Framework &amp; Suppliers'!$C$2:$C$5720,$B134)</f>
        <v>9417.0499999999993</v>
      </c>
    </row>
    <row r="135" spans="1:10" x14ac:dyDescent="0.2">
      <c r="A135" s="26" t="s">
        <v>277</v>
      </c>
      <c r="B135" s="56" t="s">
        <v>120</v>
      </c>
      <c r="C135" s="506">
        <f>SUMIFS('Inst. by Framework &amp; Suppliers'!$D$2:$D$5720,'Inst. by Framework &amp; Suppliers'!$B$2:$B$5720,$A135,'Inst. by Framework &amp; Suppliers'!$C$2:$C$5720,$B135)</f>
        <v>0</v>
      </c>
      <c r="D135" s="507">
        <f>SUMIFS('Inst. by Framework &amp; Suppliers'!$E$2:$E$5720,'Inst. by Framework &amp; Suppliers'!$B$2:$B$5720,$A135,'Inst. by Framework &amp; Suppliers'!$C$2:$C$5720,$B135)</f>
        <v>0</v>
      </c>
      <c r="E135" s="507">
        <f>SUMIFS('Inst. by Framework &amp; Suppliers'!F$2:F$5720,'Inst. by Framework &amp; Suppliers'!$B$2:$B$5720,$A135,'Inst. by Framework &amp; Suppliers'!$C$2:$C$5720,$B135)</f>
        <v>0</v>
      </c>
      <c r="F135" s="883">
        <f>SUMIFS('Inst. by Framework &amp; Suppliers'!G$2:G$5720,'Inst. by Framework &amp; Suppliers'!$B$2:$B$5720,$A135,'Inst. by Framework &amp; Suppliers'!$C$2:$C$5720,$B135)</f>
        <v>0</v>
      </c>
      <c r="G135" s="1444">
        <f>SUMIFS('Inst. by Framework &amp; Suppliers'!H$2:H$5720,'Inst. by Framework &amp; Suppliers'!$B$2:$B$5720,$A135,'Inst. by Framework &amp; Suppliers'!$C$2:$C$5720,$B135)</f>
        <v>0</v>
      </c>
      <c r="H135" s="1445">
        <f>SUMIFS('Inst. by Framework &amp; Suppliers'!I$2:I$5720,'Inst. by Framework &amp; Suppliers'!$B$2:$B$5720,$A135,'Inst. by Framework &amp; Suppliers'!$C$2:$C$5720,$B135)</f>
        <v>0</v>
      </c>
      <c r="I135" s="344">
        <f>SUMIFS('Inst. by Framework &amp; Suppliers'!$J$2:$J$5720,'Inst. by Framework &amp; Suppliers'!$B$2:$B$5720,$A135,'Inst. by Framework &amp; Suppliers'!$C$2:$C$5720,B135)</f>
        <v>170</v>
      </c>
      <c r="J135" s="24">
        <f>SUMIFS('Inst. by Framework &amp; Suppliers'!$K$2:$K$5720,'Inst. by Framework &amp; Suppliers'!$B$2:$B$5720,$A135,'Inst. by Framework &amp; Suppliers'!$C$2:$C$5720,$B135)</f>
        <v>170</v>
      </c>
    </row>
    <row r="136" spans="1:10" x14ac:dyDescent="0.2">
      <c r="A136" s="26" t="s">
        <v>277</v>
      </c>
      <c r="B136" s="56" t="s">
        <v>61</v>
      </c>
      <c r="C136" s="506">
        <f>SUMIFS('Inst. by Framework &amp; Suppliers'!$D$2:$D$5720,'Inst. by Framework &amp; Suppliers'!$B$2:$B$5720,$A136,'Inst. by Framework &amp; Suppliers'!$C$2:$C$5720,$B136)</f>
        <v>0</v>
      </c>
      <c r="D136" s="507">
        <f>SUMIFS('Inst. by Framework &amp; Suppliers'!$E$2:$E$5720,'Inst. by Framework &amp; Suppliers'!$B$2:$B$5720,$A136,'Inst. by Framework &amp; Suppliers'!$C$2:$C$5720,$B136)</f>
        <v>0</v>
      </c>
      <c r="E136" s="507">
        <f>SUMIFS('Inst. by Framework &amp; Suppliers'!F$2:F$5720,'Inst. by Framework &amp; Suppliers'!$B$2:$B$5720,$A136,'Inst. by Framework &amp; Suppliers'!$C$2:$C$5720,$B136)</f>
        <v>0</v>
      </c>
      <c r="F136" s="883">
        <f>SUMIFS('Inst. by Framework &amp; Suppliers'!G$2:G$5720,'Inst. by Framework &amp; Suppliers'!$B$2:$B$5720,$A136,'Inst. by Framework &amp; Suppliers'!$C$2:$C$5720,$B136)</f>
        <v>0</v>
      </c>
      <c r="G136" s="1444">
        <f>SUMIFS('Inst. by Framework &amp; Suppliers'!H$2:H$5720,'Inst. by Framework &amp; Suppliers'!$B$2:$B$5720,$A136,'Inst. by Framework &amp; Suppliers'!$C$2:$C$5720,$B136)</f>
        <v>0</v>
      </c>
      <c r="H136" s="1445">
        <f>SUMIFS('Inst. by Framework &amp; Suppliers'!I$2:I$5720,'Inst. by Framework &amp; Suppliers'!$B$2:$B$5720,$A136,'Inst. by Framework &amp; Suppliers'!$C$2:$C$5720,$B136)</f>
        <v>10820.65</v>
      </c>
      <c r="I136" s="344">
        <f>SUMIFS('Inst. by Framework &amp; Suppliers'!$J$2:$J$5720,'Inst. by Framework &amp; Suppliers'!$B$2:$B$5720,$A136,'Inst. by Framework &amp; Suppliers'!$C$2:$C$5720,B136)</f>
        <v>2999.35</v>
      </c>
      <c r="J136" s="24">
        <f>SUMIFS('Inst. by Framework &amp; Suppliers'!$K$2:$K$5720,'Inst. by Framework &amp; Suppliers'!$B$2:$B$5720,$A136,'Inst. by Framework &amp; Suppliers'!$C$2:$C$5720,$B136)</f>
        <v>6236.5</v>
      </c>
    </row>
    <row r="137" spans="1:10" x14ac:dyDescent="0.2">
      <c r="A137" s="26" t="s">
        <v>277</v>
      </c>
      <c r="B137" s="56" t="s">
        <v>103</v>
      </c>
      <c r="C137" s="506">
        <f>SUMIFS('Inst. by Framework &amp; Suppliers'!$D$2:$D$5720,'Inst. by Framework &amp; Suppliers'!$B$2:$B$5720,$A137,'Inst. by Framework &amp; Suppliers'!$C$2:$C$5720,$B137)</f>
        <v>0</v>
      </c>
      <c r="D137" s="507">
        <f>SUMIFS('Inst. by Framework &amp; Suppliers'!$E$2:$E$5720,'Inst. by Framework &amp; Suppliers'!$B$2:$B$5720,$A137,'Inst. by Framework &amp; Suppliers'!$C$2:$C$5720,$B137)</f>
        <v>0</v>
      </c>
      <c r="E137" s="507">
        <f>SUMIFS('Inst. by Framework &amp; Suppliers'!F$2:F$5720,'Inst. by Framework &amp; Suppliers'!$B$2:$B$5720,$A137,'Inst. by Framework &amp; Suppliers'!$C$2:$C$5720,$B137)</f>
        <v>0</v>
      </c>
      <c r="F137" s="883">
        <f>SUMIFS('Inst. by Framework &amp; Suppliers'!G$2:G$5720,'Inst. by Framework &amp; Suppliers'!$B$2:$B$5720,$A137,'Inst. by Framework &amp; Suppliers'!$C$2:$C$5720,$B137)</f>
        <v>0</v>
      </c>
      <c r="G137" s="1444">
        <f>SUMIFS('Inst. by Framework &amp; Suppliers'!H$2:H$5720,'Inst. by Framework &amp; Suppliers'!$B$2:$B$5720,$A137,'Inst. by Framework &amp; Suppliers'!$C$2:$C$5720,$B137)</f>
        <v>0</v>
      </c>
      <c r="H137" s="1445">
        <f>SUMIFS('Inst. by Framework &amp; Suppliers'!I$2:I$5720,'Inst. by Framework &amp; Suppliers'!$B$2:$B$5720,$A137,'Inst. by Framework &amp; Suppliers'!$C$2:$C$5720,$B137)</f>
        <v>13733.109999999999</v>
      </c>
      <c r="I137" s="344">
        <f>SUMIFS('Inst. by Framework &amp; Suppliers'!$J$2:$J$5720,'Inst. by Framework &amp; Suppliers'!$B$2:$B$5720,$A137,'Inst. by Framework &amp; Suppliers'!$C$2:$C$5720,B137)</f>
        <v>4553.13</v>
      </c>
      <c r="J137" s="24">
        <f>SUMIFS('Inst. by Framework &amp; Suppliers'!$K$2:$K$5720,'Inst. by Framework &amp; Suppliers'!$B$2:$B$5720,$A137,'Inst. by Framework &amp; Suppliers'!$C$2:$C$5720,$B137)</f>
        <v>7217.5599999999995</v>
      </c>
    </row>
    <row r="138" spans="1:10" x14ac:dyDescent="0.2">
      <c r="A138" s="26" t="s">
        <v>84</v>
      </c>
      <c r="B138" s="56" t="s">
        <v>102</v>
      </c>
      <c r="C138" s="506">
        <f>SUMIFS('Inst. by Framework &amp; Suppliers'!$D$2:$D$5720,'Inst. by Framework &amp; Suppliers'!$B$2:$B$5720,$A138,'Inst. by Framework &amp; Suppliers'!$C$2:$C$5720,$B138)</f>
        <v>0</v>
      </c>
      <c r="D138" s="507">
        <f>SUMIFS('Inst. by Framework &amp; Suppliers'!$E$2:$E$5720,'Inst. by Framework &amp; Suppliers'!$B$2:$B$5720,$A138,'Inst. by Framework &amp; Suppliers'!$C$2:$C$5720,$B138)</f>
        <v>4962.9100000000008</v>
      </c>
      <c r="E138" s="507">
        <f>SUMIFS('Inst. by Framework &amp; Suppliers'!F$2:F$5720,'Inst. by Framework &amp; Suppliers'!$B$2:$B$5720,$A138,'Inst. by Framework &amp; Suppliers'!$C$2:$C$5720,$B138)</f>
        <v>15268.42</v>
      </c>
      <c r="F138" s="883">
        <f>SUMIFS('Inst. by Framework &amp; Suppliers'!G$2:G$5720,'Inst. by Framework &amp; Suppliers'!$B$2:$B$5720,$A138,'Inst. by Framework &amp; Suppliers'!$C$2:$C$5720,$B138)</f>
        <v>35259.199999999997</v>
      </c>
      <c r="G138" s="1444">
        <f>SUMIFS('Inst. by Framework &amp; Suppliers'!H$2:H$5720,'Inst. by Framework &amp; Suppliers'!$B$2:$B$5720,$A138,'Inst. by Framework &amp; Suppliers'!$C$2:$C$5720,$B138)</f>
        <v>62640.789999999994</v>
      </c>
      <c r="H138" s="1445">
        <f>SUMIFS('Inst. by Framework &amp; Suppliers'!I$2:I$5720,'Inst. by Framework &amp; Suppliers'!$B$2:$B$5720,$A138,'Inst. by Framework &amp; Suppliers'!$C$2:$C$5720,$B138)</f>
        <v>21412.77</v>
      </c>
      <c r="I138" s="344">
        <f>SUMIFS('Inst. by Framework &amp; Suppliers'!$J$2:$J$5720,'Inst. by Framework &amp; Suppliers'!$B$2:$B$5720,$A138,'Inst. by Framework &amp; Suppliers'!$C$2:$C$5720,B138)</f>
        <v>0</v>
      </c>
      <c r="J138" s="24">
        <f>SUMIFS('Inst. by Framework &amp; Suppliers'!$K$2:$K$5720,'Inst. by Framework &amp; Suppliers'!$B$2:$B$5720,$A138,'Inst. by Framework &amp; Suppliers'!$C$2:$C$5720,$B138)</f>
        <v>0</v>
      </c>
    </row>
    <row r="139" spans="1:10" x14ac:dyDescent="0.2">
      <c r="A139" s="26" t="s">
        <v>84</v>
      </c>
      <c r="B139" s="56" t="s">
        <v>107</v>
      </c>
      <c r="C139" s="506">
        <f>SUMIFS('Inst. by Framework &amp; Suppliers'!$D$2:$D$5720,'Inst. by Framework &amp; Suppliers'!$B$2:$B$5720,$A139,'Inst. by Framework &amp; Suppliers'!$C$2:$C$5720,$B139)</f>
        <v>0</v>
      </c>
      <c r="D139" s="507">
        <f>SUMIFS('Inst. by Framework &amp; Suppliers'!$E$2:$E$5720,'Inst. by Framework &amp; Suppliers'!$B$2:$B$5720,$A139,'Inst. by Framework &amp; Suppliers'!$C$2:$C$5720,$B139)</f>
        <v>0</v>
      </c>
      <c r="E139" s="507">
        <f>SUMIFS('Inst. by Framework &amp; Suppliers'!F$2:F$5720,'Inst. by Framework &amp; Suppliers'!$B$2:$B$5720,$A139,'Inst. by Framework &amp; Suppliers'!$C$2:$C$5720,$B139)</f>
        <v>0</v>
      </c>
      <c r="F139" s="883">
        <f>SUMIFS('Inst. by Framework &amp; Suppliers'!G$2:G$5720,'Inst. by Framework &amp; Suppliers'!$B$2:$B$5720,$A139,'Inst. by Framework &amp; Suppliers'!$C$2:$C$5720,$B139)</f>
        <v>0</v>
      </c>
      <c r="G139" s="1444">
        <f>SUMIFS('Inst. by Framework &amp; Suppliers'!H$2:H$5720,'Inst. by Framework &amp; Suppliers'!$B$2:$B$5720,$A139,'Inst. by Framework &amp; Suppliers'!$C$2:$C$5720,$B139)</f>
        <v>171.86</v>
      </c>
      <c r="H139" s="1445">
        <f>SUMIFS('Inst. by Framework &amp; Suppliers'!I$2:I$5720,'Inst. by Framework &amp; Suppliers'!$B$2:$B$5720,$A139,'Inst. by Framework &amp; Suppliers'!$C$2:$C$5720,$B139)</f>
        <v>0</v>
      </c>
      <c r="I139" s="344">
        <f>SUMIFS('Inst. by Framework &amp; Suppliers'!$J$2:$J$5720,'Inst. by Framework &amp; Suppliers'!$B$2:$B$5720,$A139,'Inst. by Framework &amp; Suppliers'!$C$2:$C$5720,B139)</f>
        <v>0</v>
      </c>
      <c r="J139" s="24">
        <f>SUMIFS('Inst. by Framework &amp; Suppliers'!$K$2:$K$5720,'Inst. by Framework &amp; Suppliers'!$B$2:$B$5720,$A139,'Inst. by Framework &amp; Suppliers'!$C$2:$C$5720,$B139)</f>
        <v>0</v>
      </c>
    </row>
    <row r="140" spans="1:10" x14ac:dyDescent="0.2">
      <c r="A140" s="26" t="s">
        <v>84</v>
      </c>
      <c r="B140" s="56" t="s">
        <v>246</v>
      </c>
      <c r="C140" s="506">
        <f>SUMIFS('Inst. by Framework &amp; Suppliers'!$D$2:$D$5720,'Inst. by Framework &amp; Suppliers'!$B$2:$B$5720,$A140,'Inst. by Framework &amp; Suppliers'!$C$2:$C$5720,$B140)</f>
        <v>0</v>
      </c>
      <c r="D140" s="507">
        <f>SUMIFS('Inst. by Framework &amp; Suppliers'!$E$2:$E$5720,'Inst. by Framework &amp; Suppliers'!$B$2:$B$5720,$A140,'Inst. by Framework &amp; Suppliers'!$C$2:$C$5720,$B140)</f>
        <v>0</v>
      </c>
      <c r="E140" s="507">
        <f>SUMIFS('Inst. by Framework &amp; Suppliers'!F$2:F$5720,'Inst. by Framework &amp; Suppliers'!$B$2:$B$5720,$A140,'Inst. by Framework &amp; Suppliers'!$C$2:$C$5720,$B140)</f>
        <v>10859.91</v>
      </c>
      <c r="F140" s="883">
        <f>SUMIFS('Inst. by Framework &amp; Suppliers'!G$2:G$5720,'Inst. by Framework &amp; Suppliers'!$B$2:$B$5720,$A140,'Inst. by Framework &amp; Suppliers'!$C$2:$C$5720,$B140)</f>
        <v>8759.2100000000009</v>
      </c>
      <c r="G140" s="1444">
        <f>SUMIFS('Inst. by Framework &amp; Suppliers'!H$2:H$5720,'Inst. by Framework &amp; Suppliers'!$B$2:$B$5720,$A140,'Inst. by Framework &amp; Suppliers'!$C$2:$C$5720,$B140)</f>
        <v>5393.06</v>
      </c>
      <c r="H140" s="1445">
        <f>SUMIFS('Inst. by Framework &amp; Suppliers'!I$2:I$5720,'Inst. by Framework &amp; Suppliers'!$B$2:$B$5720,$A140,'Inst. by Framework &amp; Suppliers'!$C$2:$C$5720,$B140)</f>
        <v>1252.25</v>
      </c>
      <c r="I140" s="344">
        <f>SUMIFS('Inst. by Framework &amp; Suppliers'!$J$2:$J$5720,'Inst. by Framework &amp; Suppliers'!$B$2:$B$5720,$A140,'Inst. by Framework &amp; Suppliers'!$C$2:$C$5720,B140)</f>
        <v>0</v>
      </c>
      <c r="J140" s="24">
        <f>SUMIFS('Inst. by Framework &amp; Suppliers'!$K$2:$K$5720,'Inst. by Framework &amp; Suppliers'!$B$2:$B$5720,$A140,'Inst. by Framework &amp; Suppliers'!$C$2:$C$5720,$B140)</f>
        <v>0</v>
      </c>
    </row>
    <row r="141" spans="1:10" x14ac:dyDescent="0.2">
      <c r="A141" s="26" t="s">
        <v>84</v>
      </c>
      <c r="B141" s="56" t="s">
        <v>20</v>
      </c>
      <c r="C141" s="506">
        <f>SUMIFS('Inst. by Framework &amp; Suppliers'!$D$2:$D$5720,'Inst. by Framework &amp; Suppliers'!$B$2:$B$5720,$A141,'Inst. by Framework &amp; Suppliers'!$C$2:$C$5720,$B141)</f>
        <v>0</v>
      </c>
      <c r="D141" s="507">
        <f>SUMIFS('Inst. by Framework &amp; Suppliers'!$E$2:$E$5720,'Inst. by Framework &amp; Suppliers'!$B$2:$B$5720,$A141,'Inst. by Framework &amp; Suppliers'!$C$2:$C$5720,$B141)</f>
        <v>14929.919999999998</v>
      </c>
      <c r="E141" s="507">
        <f>SUMIFS('Inst. by Framework &amp; Suppliers'!F$2:F$5720,'Inst. by Framework &amp; Suppliers'!$B$2:$B$5720,$A141,'Inst. by Framework &amp; Suppliers'!$C$2:$C$5720,$B141)</f>
        <v>59061.494200000001</v>
      </c>
      <c r="F141" s="883">
        <f>SUMIFS('Inst. by Framework &amp; Suppliers'!G$2:G$5720,'Inst. by Framework &amp; Suppliers'!$B$2:$B$5720,$A141,'Inst. by Framework &amp; Suppliers'!$C$2:$C$5720,$B141)</f>
        <v>63500.880000000005</v>
      </c>
      <c r="G141" s="1444">
        <f>SUMIFS('Inst. by Framework &amp; Suppliers'!H$2:H$5720,'Inst. by Framework &amp; Suppliers'!$B$2:$B$5720,$A141,'Inst. by Framework &amp; Suppliers'!$C$2:$C$5720,$B141)</f>
        <v>58085.05</v>
      </c>
      <c r="H141" s="1445">
        <f>SUMIFS('Inst. by Framework &amp; Suppliers'!I$2:I$5720,'Inst. by Framework &amp; Suppliers'!$B$2:$B$5720,$A141,'Inst. by Framework &amp; Suppliers'!$C$2:$C$5720,$B141)</f>
        <v>14321.41</v>
      </c>
      <c r="I141" s="344">
        <f>SUMIFS('Inst. by Framework &amp; Suppliers'!$J$2:$J$5720,'Inst. by Framework &amp; Suppliers'!$B$2:$B$5720,$A141,'Inst. by Framework &amp; Suppliers'!$C$2:$C$5720,B141)</f>
        <v>0</v>
      </c>
      <c r="J141" s="24">
        <f>SUMIFS('Inst. by Framework &amp; Suppliers'!$K$2:$K$5720,'Inst. by Framework &amp; Suppliers'!$B$2:$B$5720,$A141,'Inst. by Framework &amp; Suppliers'!$C$2:$C$5720,$B141)</f>
        <v>0</v>
      </c>
    </row>
    <row r="142" spans="1:10" x14ac:dyDescent="0.2">
      <c r="A142" s="26" t="s">
        <v>84</v>
      </c>
      <c r="B142" s="56" t="s">
        <v>85</v>
      </c>
      <c r="C142" s="506">
        <f>SUMIFS('Inst. by Framework &amp; Suppliers'!$D$2:$D$5720,'Inst. by Framework &amp; Suppliers'!$B$2:$B$5720,$A142,'Inst. by Framework &amp; Suppliers'!$C$2:$C$5720,$B142)</f>
        <v>0</v>
      </c>
      <c r="D142" s="507">
        <f>SUMIFS('Inst. by Framework &amp; Suppliers'!$E$2:$E$5720,'Inst. by Framework &amp; Suppliers'!$B$2:$B$5720,$A142,'Inst. by Framework &amp; Suppliers'!$C$2:$C$5720,$B142)</f>
        <v>2093</v>
      </c>
      <c r="E142" s="507">
        <f>SUMIFS('Inst. by Framework &amp; Suppliers'!F$2:F$5720,'Inst. by Framework &amp; Suppliers'!$B$2:$B$5720,$A142,'Inst. by Framework &amp; Suppliers'!$C$2:$C$5720,$B142)</f>
        <v>10718.660000000002</v>
      </c>
      <c r="F142" s="883">
        <f>SUMIFS('Inst. by Framework &amp; Suppliers'!G$2:G$5720,'Inst. by Framework &amp; Suppliers'!$B$2:$B$5720,$A142,'Inst. by Framework &amp; Suppliers'!$C$2:$C$5720,$B142)</f>
        <v>24108.559999999998</v>
      </c>
      <c r="G142" s="1444">
        <f>SUMIFS('Inst. by Framework &amp; Suppliers'!H$2:H$5720,'Inst. by Framework &amp; Suppliers'!$B$2:$B$5720,$A142,'Inst. by Framework &amp; Suppliers'!$C$2:$C$5720,$B142)</f>
        <v>37292.14</v>
      </c>
      <c r="H142" s="1445">
        <f>SUMIFS('Inst. by Framework &amp; Suppliers'!I$2:I$5720,'Inst. by Framework &amp; Suppliers'!$B$2:$B$5720,$A142,'Inst. by Framework &amp; Suppliers'!$C$2:$C$5720,$B142)</f>
        <v>10965.82</v>
      </c>
      <c r="I142" s="344">
        <f>SUMIFS('Inst. by Framework &amp; Suppliers'!$J$2:$J$5720,'Inst. by Framework &amp; Suppliers'!$B$2:$B$5720,$A142,'Inst. by Framework &amp; Suppliers'!$C$2:$C$5720,B142)</f>
        <v>0</v>
      </c>
      <c r="J142" s="24">
        <f>SUMIFS('Inst. by Framework &amp; Suppliers'!$K$2:$K$5720,'Inst. by Framework &amp; Suppliers'!$B$2:$B$5720,$A142,'Inst. by Framework &amp; Suppliers'!$C$2:$C$5720,$B142)</f>
        <v>0</v>
      </c>
    </row>
    <row r="143" spans="1:10" x14ac:dyDescent="0.2">
      <c r="A143" s="26" t="s">
        <v>84</v>
      </c>
      <c r="B143" s="56" t="s">
        <v>61</v>
      </c>
      <c r="C143" s="506">
        <f>SUMIFS('Inst. by Framework &amp; Suppliers'!$D$2:$D$5720,'Inst. by Framework &amp; Suppliers'!$B$2:$B$5720,$A143,'Inst. by Framework &amp; Suppliers'!$C$2:$C$5720,$B143)</f>
        <v>0</v>
      </c>
      <c r="D143" s="507">
        <f>SUMIFS('Inst. by Framework &amp; Suppliers'!$E$2:$E$5720,'Inst. by Framework &amp; Suppliers'!$B$2:$B$5720,$A143,'Inst. by Framework &amp; Suppliers'!$C$2:$C$5720,$B143)</f>
        <v>9246.869999999999</v>
      </c>
      <c r="E143" s="507">
        <f>SUMIFS('Inst. by Framework &amp; Suppliers'!F$2:F$5720,'Inst. by Framework &amp; Suppliers'!$B$2:$B$5720,$A143,'Inst. by Framework &amp; Suppliers'!$C$2:$C$5720,$B143)</f>
        <v>21727.51</v>
      </c>
      <c r="F143" s="883">
        <f>SUMIFS('Inst. by Framework &amp; Suppliers'!G$2:G$5720,'Inst. by Framework &amp; Suppliers'!$B$2:$B$5720,$A143,'Inst. by Framework &amp; Suppliers'!$C$2:$C$5720,$B143)</f>
        <v>27613.59</v>
      </c>
      <c r="G143" s="1444">
        <f>SUMIFS('Inst. by Framework &amp; Suppliers'!H$2:H$5720,'Inst. by Framework &amp; Suppliers'!$B$2:$B$5720,$A143,'Inst. by Framework &amp; Suppliers'!$C$2:$C$5720,$B143)</f>
        <v>19833.95</v>
      </c>
      <c r="H143" s="1445">
        <f>SUMIFS('Inst. by Framework &amp; Suppliers'!I$2:I$5720,'Inst. by Framework &amp; Suppliers'!$B$2:$B$5720,$A143,'Inst. by Framework &amp; Suppliers'!$C$2:$C$5720,$B143)</f>
        <v>4709.25</v>
      </c>
      <c r="I143" s="344">
        <f>SUMIFS('Inst. by Framework &amp; Suppliers'!$J$2:$J$5720,'Inst. by Framework &amp; Suppliers'!$B$2:$B$5720,$A143,'Inst. by Framework &amp; Suppliers'!$C$2:$C$5720,B143)</f>
        <v>0</v>
      </c>
      <c r="J143" s="24">
        <f>SUMIFS('Inst. by Framework &amp; Suppliers'!$K$2:$K$5720,'Inst. by Framework &amp; Suppliers'!$B$2:$B$5720,$A143,'Inst. by Framework &amp; Suppliers'!$C$2:$C$5720,$B143)</f>
        <v>0</v>
      </c>
    </row>
    <row r="144" spans="1:10" x14ac:dyDescent="0.2">
      <c r="A144" s="26" t="s">
        <v>84</v>
      </c>
      <c r="B144" s="56" t="s">
        <v>118</v>
      </c>
      <c r="C144" s="506">
        <f>SUMIFS('Inst. by Framework &amp; Suppliers'!$D$2:$D$5720,'Inst. by Framework &amp; Suppliers'!$B$2:$B$5720,$A144,'Inst. by Framework &amp; Suppliers'!$C$2:$C$5720,$B144)</f>
        <v>0</v>
      </c>
      <c r="D144" s="507">
        <f>SUMIFS('Inst. by Framework &amp; Suppliers'!$E$2:$E$5720,'Inst. by Framework &amp; Suppliers'!$B$2:$B$5720,$A144,'Inst. by Framework &amp; Suppliers'!$C$2:$C$5720,$B144)</f>
        <v>0</v>
      </c>
      <c r="E144" s="507">
        <f>SUMIFS('Inst. by Framework &amp; Suppliers'!F$2:F$5720,'Inst. by Framework &amp; Suppliers'!$B$2:$B$5720,$A144,'Inst. by Framework &amp; Suppliers'!$C$2:$C$5720,$B144)</f>
        <v>6476.84</v>
      </c>
      <c r="F144" s="883">
        <f>SUMIFS('Inst. by Framework &amp; Suppliers'!G$2:G$5720,'Inst. by Framework &amp; Suppliers'!$B$2:$B$5720,$A144,'Inst. by Framework &amp; Suppliers'!$C$2:$C$5720,$B144)</f>
        <v>976.88</v>
      </c>
      <c r="G144" s="1444">
        <f>SUMIFS('Inst. by Framework &amp; Suppliers'!H$2:H$5720,'Inst. by Framework &amp; Suppliers'!$B$2:$B$5720,$A144,'Inst. by Framework &amp; Suppliers'!$C$2:$C$5720,$B144)</f>
        <v>0</v>
      </c>
      <c r="H144" s="1445">
        <f>SUMIFS('Inst. by Framework &amp; Suppliers'!I$2:I$5720,'Inst. by Framework &amp; Suppliers'!$B$2:$B$5720,$A144,'Inst. by Framework &amp; Suppliers'!$C$2:$C$5720,$B144)</f>
        <v>0</v>
      </c>
      <c r="I144" s="344">
        <f>SUMIFS('Inst. by Framework &amp; Suppliers'!$J$2:$J$5720,'Inst. by Framework &amp; Suppliers'!$B$2:$B$5720,$A144,'Inst. by Framework &amp; Suppliers'!$C$2:$C$5720,B144)</f>
        <v>0</v>
      </c>
      <c r="J144" s="24">
        <f>SUMIFS('Inst. by Framework &amp; Suppliers'!$K$2:$K$5720,'Inst. by Framework &amp; Suppliers'!$B$2:$B$5720,$A144,'Inst. by Framework &amp; Suppliers'!$C$2:$C$5720,$B144)</f>
        <v>0</v>
      </c>
    </row>
    <row r="145" spans="1:10" x14ac:dyDescent="0.2">
      <c r="A145" s="26" t="s">
        <v>84</v>
      </c>
      <c r="B145" s="56" t="s">
        <v>98</v>
      </c>
      <c r="C145" s="506">
        <f>SUMIFS('Inst. by Framework &amp; Suppliers'!$D$2:$D$5720,'Inst. by Framework &amp; Suppliers'!$B$2:$B$5720,$A145,'Inst. by Framework &amp; Suppliers'!$C$2:$C$5720,$B145)</f>
        <v>0</v>
      </c>
      <c r="D145" s="507">
        <f>SUMIFS('Inst. by Framework &amp; Suppliers'!$E$2:$E$5720,'Inst. by Framework &amp; Suppliers'!$B$2:$B$5720,$A145,'Inst. by Framework &amp; Suppliers'!$C$2:$C$5720,$B145)</f>
        <v>490.82000000000005</v>
      </c>
      <c r="E145" s="507">
        <f>SUMIFS('Inst. by Framework &amp; Suppliers'!F$2:F$5720,'Inst. by Framework &amp; Suppliers'!$B$2:$B$5720,$A145,'Inst. by Framework &amp; Suppliers'!$C$2:$C$5720,$B145)</f>
        <v>2826.36</v>
      </c>
      <c r="F145" s="883">
        <f>SUMIFS('Inst. by Framework &amp; Suppliers'!G$2:G$5720,'Inst. by Framework &amp; Suppliers'!$B$2:$B$5720,$A145,'Inst. by Framework &amp; Suppliers'!$C$2:$C$5720,$B145)</f>
        <v>3401.79</v>
      </c>
      <c r="G145" s="1444">
        <f>SUMIFS('Inst. by Framework &amp; Suppliers'!H$2:H$5720,'Inst. by Framework &amp; Suppliers'!$B$2:$B$5720,$A145,'Inst. by Framework &amp; Suppliers'!$C$2:$C$5720,$B145)</f>
        <v>2286.48</v>
      </c>
      <c r="H145" s="1445">
        <f>SUMIFS('Inst. by Framework &amp; Suppliers'!I$2:I$5720,'Inst. by Framework &amp; Suppliers'!$B$2:$B$5720,$A145,'Inst. by Framework &amp; Suppliers'!$C$2:$C$5720,$B145)</f>
        <v>0</v>
      </c>
      <c r="I145" s="344">
        <f>SUMIFS('Inst. by Framework &amp; Suppliers'!$J$2:$J$5720,'Inst. by Framework &amp; Suppliers'!$B$2:$B$5720,$A145,'Inst. by Framework &amp; Suppliers'!$C$2:$C$5720,B145)</f>
        <v>0</v>
      </c>
      <c r="J145" s="24">
        <f>SUMIFS('Inst. by Framework &amp; Suppliers'!$K$2:$K$5720,'Inst. by Framework &amp; Suppliers'!$B$2:$B$5720,$A145,'Inst. by Framework &amp; Suppliers'!$C$2:$C$5720,$B145)</f>
        <v>0</v>
      </c>
    </row>
    <row r="146" spans="1:10" x14ac:dyDescent="0.2">
      <c r="A146" s="26" t="s">
        <v>84</v>
      </c>
      <c r="B146" s="56" t="s">
        <v>103</v>
      </c>
      <c r="C146" s="506">
        <f>SUMIFS('Inst. by Framework &amp; Suppliers'!$D$2:$D$5720,'Inst. by Framework &amp; Suppliers'!$B$2:$B$5720,$A146,'Inst. by Framework &amp; Suppliers'!$C$2:$C$5720,$B146)</f>
        <v>0</v>
      </c>
      <c r="D146" s="507">
        <f>SUMIFS('Inst. by Framework &amp; Suppliers'!$E$2:$E$5720,'Inst. by Framework &amp; Suppliers'!$B$2:$B$5720,$A146,'Inst. by Framework &amp; Suppliers'!$C$2:$C$5720,$B146)</f>
        <v>12843.35</v>
      </c>
      <c r="E146" s="507">
        <f>SUMIFS('Inst. by Framework &amp; Suppliers'!F$2:F$5720,'Inst. by Framework &amp; Suppliers'!$B$2:$B$5720,$A146,'Inst. by Framework &amp; Suppliers'!$C$2:$C$5720,$B146)</f>
        <v>21240.85</v>
      </c>
      <c r="F146" s="883">
        <f>SUMIFS('Inst. by Framework &amp; Suppliers'!G$2:G$5720,'Inst. by Framework &amp; Suppliers'!$B$2:$B$5720,$A146,'Inst. by Framework &amp; Suppliers'!$C$2:$C$5720,$B146)</f>
        <v>21959.5</v>
      </c>
      <c r="G146" s="1444">
        <f>SUMIFS('Inst. by Framework &amp; Suppliers'!H$2:H$5720,'Inst. by Framework &amp; Suppliers'!$B$2:$B$5720,$A146,'Inst. by Framework &amp; Suppliers'!$C$2:$C$5720,$B146)</f>
        <v>29095.5</v>
      </c>
      <c r="H146" s="1445">
        <f>SUMIFS('Inst. by Framework &amp; Suppliers'!I$2:I$5720,'Inst. by Framework &amp; Suppliers'!$B$2:$B$5720,$A146,'Inst. by Framework &amp; Suppliers'!$C$2:$C$5720,$B146)</f>
        <v>6106.3099999999995</v>
      </c>
      <c r="I146" s="344">
        <f>SUMIFS('Inst. by Framework &amp; Suppliers'!$J$2:$J$5720,'Inst. by Framework &amp; Suppliers'!$B$2:$B$5720,$A146,'Inst. by Framework &amp; Suppliers'!$C$2:$C$5720,B146)</f>
        <v>0</v>
      </c>
      <c r="J146" s="24">
        <f>SUMIFS('Inst. by Framework &amp; Suppliers'!$K$2:$K$5720,'Inst. by Framework &amp; Suppliers'!$B$2:$B$5720,$A146,'Inst. by Framework &amp; Suppliers'!$C$2:$C$5720,$B146)</f>
        <v>0</v>
      </c>
    </row>
    <row r="147" spans="1:10" x14ac:dyDescent="0.2">
      <c r="A147" s="237" t="s">
        <v>92</v>
      </c>
      <c r="B147" s="238" t="s">
        <v>80</v>
      </c>
      <c r="C147" s="506">
        <f>SUMIFS('Inst. by Framework &amp; Suppliers'!$D$2:$D$5720,'Inst. by Framework &amp; Suppliers'!$B$2:$B$5720,$A147,'Inst. by Framework &amp; Suppliers'!$C$2:$C$5720,$B147)</f>
        <v>0</v>
      </c>
      <c r="D147" s="507">
        <f>SUMIFS('Inst. by Framework &amp; Suppliers'!$E$2:$E$5720,'Inst. by Framework &amp; Suppliers'!$B$2:$B$5720,$A147,'Inst. by Framework &amp; Suppliers'!$C$2:$C$5720,$B147)</f>
        <v>0</v>
      </c>
      <c r="E147" s="507">
        <f>SUMIFS('Inst. by Framework &amp; Suppliers'!F$2:F$5720,'Inst. by Framework &amp; Suppliers'!$B$2:$B$5720,$A147,'Inst. by Framework &amp; Suppliers'!$C$2:$C$5720,$B147)</f>
        <v>547.23</v>
      </c>
      <c r="F147" s="883">
        <f>SUMIFS('Inst. by Framework &amp; Suppliers'!G$2:G$5720,'Inst. by Framework &amp; Suppliers'!$B$2:$B$5720,$A147,'Inst. by Framework &amp; Suppliers'!$C$2:$C$5720,$B147)</f>
        <v>0</v>
      </c>
      <c r="G147" s="1444">
        <f>SUMIFS('Inst. by Framework &amp; Suppliers'!H$2:H$5720,'Inst. by Framework &amp; Suppliers'!$B$2:$B$5720,$A147,'Inst. by Framework &amp; Suppliers'!$C$2:$C$5720,$B147)</f>
        <v>404</v>
      </c>
      <c r="H147" s="1445">
        <f>SUMIFS('Inst. by Framework &amp; Suppliers'!I$2:I$5720,'Inst. by Framework &amp; Suppliers'!$B$2:$B$5720,$A147,'Inst. by Framework &amp; Suppliers'!$C$2:$C$5720,$B147)</f>
        <v>0</v>
      </c>
      <c r="I147" s="344">
        <f>SUMIFS('Inst. by Framework &amp; Suppliers'!$J$2:$J$5720,'Inst. by Framework &amp; Suppliers'!$B$2:$B$5720,$A147,'Inst. by Framework &amp; Suppliers'!$C$2:$C$5720,B147)</f>
        <v>0</v>
      </c>
      <c r="J147" s="24">
        <f>SUMIFS('Inst. by Framework &amp; Suppliers'!$K$2:$K$5720,'Inst. by Framework &amp; Suppliers'!$B$2:$B$5720,$A147,'Inst. by Framework &amp; Suppliers'!$C$2:$C$5720,$B147)</f>
        <v>0</v>
      </c>
    </row>
    <row r="148" spans="1:10" x14ac:dyDescent="0.2">
      <c r="A148" s="237" t="s">
        <v>92</v>
      </c>
      <c r="B148" s="238" t="s">
        <v>217</v>
      </c>
      <c r="C148" s="506">
        <f>SUMIFS('Inst. by Framework &amp; Suppliers'!$D$2:$D$5720,'Inst. by Framework &amp; Suppliers'!$B$2:$B$5720,$A148,'Inst. by Framework &amp; Suppliers'!$C$2:$C$5720,$B148)</f>
        <v>0</v>
      </c>
      <c r="D148" s="507">
        <f>SUMIFS('Inst. by Framework &amp; Suppliers'!$E$2:$E$5720,'Inst. by Framework &amp; Suppliers'!$B$2:$B$5720,$A148,'Inst. by Framework &amp; Suppliers'!$C$2:$C$5720,$B148)</f>
        <v>0</v>
      </c>
      <c r="E148" s="507">
        <f>SUMIFS('Inst. by Framework &amp; Suppliers'!F$2:F$5720,'Inst. by Framework &amp; Suppliers'!$B$2:$B$5720,$A148,'Inst. by Framework &amp; Suppliers'!$C$2:$C$5720,$B148)</f>
        <v>0</v>
      </c>
      <c r="F148" s="883">
        <f>SUMIFS('Inst. by Framework &amp; Suppliers'!G$2:G$5720,'Inst. by Framework &amp; Suppliers'!$B$2:$B$5720,$A148,'Inst. by Framework &amp; Suppliers'!$C$2:$C$5720,$B148)</f>
        <v>46961.384808639617</v>
      </c>
      <c r="G148" s="1444">
        <f>SUMIFS('Inst. by Framework &amp; Suppliers'!H$2:H$5720,'Inst. by Framework &amp; Suppliers'!$B$2:$B$5720,$A148,'Inst. by Framework &amp; Suppliers'!$C$2:$C$5720,$B148)</f>
        <v>0</v>
      </c>
      <c r="H148" s="1445">
        <f>SUMIFS('Inst. by Framework &amp; Suppliers'!I$2:I$5720,'Inst. by Framework &amp; Suppliers'!$B$2:$B$5720,$A148,'Inst. by Framework &amp; Suppliers'!$C$2:$C$5720,$B148)</f>
        <v>0</v>
      </c>
      <c r="I148" s="344">
        <f>SUMIFS('Inst. by Framework &amp; Suppliers'!$J$2:$J$5720,'Inst. by Framework &amp; Suppliers'!$B$2:$B$5720,$A148,'Inst. by Framework &amp; Suppliers'!$C$2:$C$5720,B148)</f>
        <v>0</v>
      </c>
      <c r="J148" s="24">
        <f>SUMIFS('Inst. by Framework &amp; Suppliers'!$K$2:$K$5720,'Inst. by Framework &amp; Suppliers'!$B$2:$B$5720,$A148,'Inst. by Framework &amp; Suppliers'!$C$2:$C$5720,$B148)</f>
        <v>0</v>
      </c>
    </row>
    <row r="149" spans="1:10" x14ac:dyDescent="0.2">
      <c r="A149" s="26" t="s">
        <v>41</v>
      </c>
      <c r="B149" s="56" t="s">
        <v>242</v>
      </c>
      <c r="C149" s="506">
        <f>SUMIFS('Inst. by Framework &amp; Suppliers'!$D$2:$D$5720,'Inst. by Framework &amp; Suppliers'!$B$2:$B$5720,$A149,'Inst. by Framework &amp; Suppliers'!$C$2:$C$5720,$B149)</f>
        <v>9783.3200000000015</v>
      </c>
      <c r="D149" s="507">
        <f>SUMIFS('Inst. by Framework &amp; Suppliers'!$E$2:$E$5720,'Inst. by Framework &amp; Suppliers'!$B$2:$B$5720,$A149,'Inst. by Framework &amp; Suppliers'!$C$2:$C$5720,$B149)</f>
        <v>2633.38</v>
      </c>
      <c r="E149" s="507">
        <f>SUMIFS('Inst. by Framework &amp; Suppliers'!F$2:F$5720,'Inst. by Framework &amp; Suppliers'!$B$2:$B$5720,$A149,'Inst. by Framework &amp; Suppliers'!$C$2:$C$5720,$B149)</f>
        <v>0</v>
      </c>
      <c r="F149" s="883">
        <f>SUMIFS('Inst. by Framework &amp; Suppliers'!G$2:G$5720,'Inst. by Framework &amp; Suppliers'!$B$2:$B$5720,$A149,'Inst. by Framework &amp; Suppliers'!$C$2:$C$5720,$B149)</f>
        <v>0</v>
      </c>
      <c r="G149" s="1444">
        <f>SUMIFS('Inst. by Framework &amp; Suppliers'!H$2:H$5720,'Inst. by Framework &amp; Suppliers'!$B$2:$B$5720,$A149,'Inst. by Framework &amp; Suppliers'!$C$2:$C$5720,$B149)</f>
        <v>0</v>
      </c>
      <c r="H149" s="1445">
        <f>SUMIFS('Inst. by Framework &amp; Suppliers'!I$2:I$5720,'Inst. by Framework &amp; Suppliers'!$B$2:$B$5720,$A149,'Inst. by Framework &amp; Suppliers'!$C$2:$C$5720,$B149)</f>
        <v>0</v>
      </c>
      <c r="I149" s="344">
        <f>SUMIFS('Inst. by Framework &amp; Suppliers'!$J$2:$J$5720,'Inst. by Framework &amp; Suppliers'!$B$2:$B$5720,$A149,'Inst. by Framework &amp; Suppliers'!$C$2:$C$5720,B149)</f>
        <v>0</v>
      </c>
      <c r="J149" s="24">
        <f>SUMIFS('Inst. by Framework &amp; Suppliers'!$K$2:$K$5720,'Inst. by Framework &amp; Suppliers'!$B$2:$B$5720,$A149,'Inst. by Framework &amp; Suppliers'!$C$2:$C$5720,$B149)</f>
        <v>0</v>
      </c>
    </row>
    <row r="150" spans="1:10" x14ac:dyDescent="0.2">
      <c r="A150" s="26" t="s">
        <v>41</v>
      </c>
      <c r="B150" s="56" t="s">
        <v>208</v>
      </c>
      <c r="C150" s="506">
        <f>SUMIFS('Inst. by Framework &amp; Suppliers'!$D$2:$D$5720,'Inst. by Framework &amp; Suppliers'!$B$2:$B$5720,$A150,'Inst. by Framework &amp; Suppliers'!$C$2:$C$5720,$B150)</f>
        <v>6645.9800000000005</v>
      </c>
      <c r="D150" s="507">
        <f>SUMIFS('Inst. by Framework &amp; Suppliers'!$E$2:$E$5720,'Inst. by Framework &amp; Suppliers'!$B$2:$B$5720,$A150,'Inst. by Framework &amp; Suppliers'!$C$2:$C$5720,$B150)</f>
        <v>0</v>
      </c>
      <c r="E150" s="507">
        <f>SUMIFS('Inst. by Framework &amp; Suppliers'!F$2:F$5720,'Inst. by Framework &amp; Suppliers'!$B$2:$B$5720,$A150,'Inst. by Framework &amp; Suppliers'!$C$2:$C$5720,$B150)</f>
        <v>0</v>
      </c>
      <c r="F150" s="883">
        <f>SUMIFS('Inst. by Framework &amp; Suppliers'!G$2:G$5720,'Inst. by Framework &amp; Suppliers'!$B$2:$B$5720,$A150,'Inst. by Framework &amp; Suppliers'!$C$2:$C$5720,$B150)</f>
        <v>0</v>
      </c>
      <c r="G150" s="1444">
        <f>SUMIFS('Inst. by Framework &amp; Suppliers'!H$2:H$5720,'Inst. by Framework &amp; Suppliers'!$B$2:$B$5720,$A150,'Inst. by Framework &amp; Suppliers'!$C$2:$C$5720,$B150)</f>
        <v>0</v>
      </c>
      <c r="H150" s="1445">
        <f>SUMIFS('Inst. by Framework &amp; Suppliers'!I$2:I$5720,'Inst. by Framework &amp; Suppliers'!$B$2:$B$5720,$A150,'Inst. by Framework &amp; Suppliers'!$C$2:$C$5720,$B150)</f>
        <v>0</v>
      </c>
      <c r="I150" s="344">
        <f>SUMIFS('Inst. by Framework &amp; Suppliers'!$J$2:$J$5720,'Inst. by Framework &amp; Suppliers'!$B$2:$B$5720,$A150,'Inst. by Framework &amp; Suppliers'!$C$2:$C$5720,B150)</f>
        <v>0</v>
      </c>
      <c r="J150" s="24">
        <f>SUMIFS('Inst. by Framework &amp; Suppliers'!$K$2:$K$5720,'Inst. by Framework &amp; Suppliers'!$B$2:$B$5720,$A150,'Inst. by Framework &amp; Suppliers'!$C$2:$C$5720,$B150)</f>
        <v>0</v>
      </c>
    </row>
    <row r="151" spans="1:10" x14ac:dyDescent="0.2">
      <c r="A151" s="26" t="s">
        <v>41</v>
      </c>
      <c r="B151" s="56" t="s">
        <v>21</v>
      </c>
      <c r="C151" s="506">
        <f>SUMIFS('Inst. by Framework &amp; Suppliers'!$D$2:$D$5720,'Inst. by Framework &amp; Suppliers'!$B$2:$B$5720,$A151,'Inst. by Framework &amp; Suppliers'!$C$2:$C$5720,$B151)</f>
        <v>299454.31999999995</v>
      </c>
      <c r="D151" s="507">
        <f>SUMIFS('Inst. by Framework &amp; Suppliers'!$E$2:$E$5720,'Inst. by Framework &amp; Suppliers'!$B$2:$B$5720,$A151,'Inst. by Framework &amp; Suppliers'!$C$2:$C$5720,$B151)</f>
        <v>25724.500000000007</v>
      </c>
      <c r="E151" s="507">
        <f>SUMIFS('Inst. by Framework &amp; Suppliers'!F$2:F$5720,'Inst. by Framework &amp; Suppliers'!$B$2:$B$5720,$A151,'Inst. by Framework &amp; Suppliers'!$C$2:$C$5720,$B151)</f>
        <v>0</v>
      </c>
      <c r="F151" s="883">
        <f>SUMIFS('Inst. by Framework &amp; Suppliers'!G$2:G$5720,'Inst. by Framework &amp; Suppliers'!$B$2:$B$5720,$A151,'Inst. by Framework &amp; Suppliers'!$C$2:$C$5720,$B151)</f>
        <v>0</v>
      </c>
      <c r="G151" s="1444">
        <f>SUMIFS('Inst. by Framework &amp; Suppliers'!H$2:H$5720,'Inst. by Framework &amp; Suppliers'!$B$2:$B$5720,$A151,'Inst. by Framework &amp; Suppliers'!$C$2:$C$5720,$B151)</f>
        <v>0</v>
      </c>
      <c r="H151" s="1445">
        <f>SUMIFS('Inst. by Framework &amp; Suppliers'!I$2:I$5720,'Inst. by Framework &amp; Suppliers'!$B$2:$B$5720,$A151,'Inst. by Framework &amp; Suppliers'!$C$2:$C$5720,$B151)</f>
        <v>0</v>
      </c>
      <c r="I151" s="344">
        <f>SUMIFS('Inst. by Framework &amp; Suppliers'!$J$2:$J$5720,'Inst. by Framework &amp; Suppliers'!$B$2:$B$5720,$A151,'Inst. by Framework &amp; Suppliers'!$C$2:$C$5720,B151)</f>
        <v>0</v>
      </c>
      <c r="J151" s="24">
        <f>SUMIFS('Inst. by Framework &amp; Suppliers'!$K$2:$K$5720,'Inst. by Framework &amp; Suppliers'!$B$2:$B$5720,$A151,'Inst. by Framework &amp; Suppliers'!$C$2:$C$5720,$B151)</f>
        <v>0</v>
      </c>
    </row>
    <row r="152" spans="1:10" x14ac:dyDescent="0.2">
      <c r="A152" s="26" t="s">
        <v>66</v>
      </c>
      <c r="B152" s="56" t="s">
        <v>243</v>
      </c>
      <c r="C152" s="506">
        <f>SUMIFS('Inst. by Framework &amp; Suppliers'!$D$2:$D$5720,'Inst. by Framework &amp; Suppliers'!$B$2:$B$5720,$A152,'Inst. by Framework &amp; Suppliers'!$C$2:$C$5720,$B152)</f>
        <v>8835.9399999999987</v>
      </c>
      <c r="D152" s="507">
        <f>SUMIFS('Inst. by Framework &amp; Suppliers'!$E$2:$E$5720,'Inst. by Framework &amp; Suppliers'!$B$2:$B$5720,$A152,'Inst. by Framework &amp; Suppliers'!$C$2:$C$5720,$B152)</f>
        <v>43327.959999999992</v>
      </c>
      <c r="E152" s="507">
        <f>SUMIFS('Inst. by Framework &amp; Suppliers'!F$2:F$5720,'Inst. by Framework &amp; Suppliers'!$B$2:$B$5720,$A152,'Inst. by Framework &amp; Suppliers'!$C$2:$C$5720,$B152)</f>
        <v>49475.09</v>
      </c>
      <c r="F152" s="883">
        <f>SUMIFS('Inst. by Framework &amp; Suppliers'!G$2:G$5720,'Inst. by Framework &amp; Suppliers'!$B$2:$B$5720,$A152,'Inst. by Framework &amp; Suppliers'!$C$2:$C$5720,$B152)</f>
        <v>57343.399999999994</v>
      </c>
      <c r="G152" s="1444">
        <f>SUMIFS('Inst. by Framework &amp; Suppliers'!H$2:H$5720,'Inst. by Framework &amp; Suppliers'!$B$2:$B$5720,$A152,'Inst. by Framework &amp; Suppliers'!$C$2:$C$5720,$B152)</f>
        <v>36053.15</v>
      </c>
      <c r="H152" s="1445">
        <f>SUMIFS('Inst. by Framework &amp; Suppliers'!I$2:I$5720,'Inst. by Framework &amp; Suppliers'!$B$2:$B$5720,$A152,'Inst. by Framework &amp; Suppliers'!$C$2:$C$5720,$B152)</f>
        <v>0</v>
      </c>
      <c r="I152" s="344">
        <f>SUMIFS('Inst. by Framework &amp; Suppliers'!$J$2:$J$5720,'Inst. by Framework &amp; Suppliers'!$B$2:$B$5720,$A152,'Inst. by Framework &amp; Suppliers'!$C$2:$C$5720,B152)</f>
        <v>0</v>
      </c>
      <c r="J152" s="24">
        <f>SUMIFS('Inst. by Framework &amp; Suppliers'!$K$2:$K$5720,'Inst. by Framework &amp; Suppliers'!$B$2:$B$5720,$A152,'Inst. by Framework &amp; Suppliers'!$C$2:$C$5720,$B152)</f>
        <v>0</v>
      </c>
    </row>
    <row r="153" spans="1:10" x14ac:dyDescent="0.2">
      <c r="A153" s="26" t="s">
        <v>66</v>
      </c>
      <c r="B153" s="56" t="s">
        <v>11</v>
      </c>
      <c r="C153" s="506">
        <f>SUMIFS('Inst. by Framework &amp; Suppliers'!$D$2:$D$5720,'Inst. by Framework &amp; Suppliers'!$B$2:$B$5720,$A153,'Inst. by Framework &amp; Suppliers'!$C$2:$C$5720,$B153)</f>
        <v>16010.73</v>
      </c>
      <c r="D153" s="507">
        <f>SUMIFS('Inst. by Framework &amp; Suppliers'!$E$2:$E$5720,'Inst. by Framework &amp; Suppliers'!$B$2:$B$5720,$A153,'Inst. by Framework &amp; Suppliers'!$C$2:$C$5720,$B153)</f>
        <v>61054.18</v>
      </c>
      <c r="E153" s="507">
        <f>SUMIFS('Inst. by Framework &amp; Suppliers'!F$2:F$5720,'Inst. by Framework &amp; Suppliers'!$B$2:$B$5720,$A153,'Inst. by Framework &amp; Suppliers'!$C$2:$C$5720,$B153)</f>
        <v>49905</v>
      </c>
      <c r="F153" s="883">
        <f>SUMIFS('Inst. by Framework &amp; Suppliers'!G$2:G$5720,'Inst. by Framework &amp; Suppliers'!$B$2:$B$5720,$A153,'Inst. by Framework &amp; Suppliers'!$C$2:$C$5720,$B153)</f>
        <v>46557.9</v>
      </c>
      <c r="G153" s="1444">
        <f>SUMIFS('Inst. by Framework &amp; Suppliers'!H$2:H$5720,'Inst. by Framework &amp; Suppliers'!$B$2:$B$5720,$A153,'Inst. by Framework &amp; Suppliers'!$C$2:$C$5720,$B153)</f>
        <v>33437.65</v>
      </c>
      <c r="H153" s="1445">
        <f>SUMIFS('Inst. by Framework &amp; Suppliers'!I$2:I$5720,'Inst. by Framework &amp; Suppliers'!$B$2:$B$5720,$A153,'Inst. by Framework &amp; Suppliers'!$C$2:$C$5720,$B153)</f>
        <v>0</v>
      </c>
      <c r="I153" s="344">
        <f>SUMIFS('Inst. by Framework &amp; Suppliers'!$J$2:$J$5720,'Inst. by Framework &amp; Suppliers'!$B$2:$B$5720,$A153,'Inst. by Framework &amp; Suppliers'!$C$2:$C$5720,B153)</f>
        <v>0</v>
      </c>
      <c r="J153" s="24">
        <f>SUMIFS('Inst. by Framework &amp; Suppliers'!$K$2:$K$5720,'Inst. by Framework &amp; Suppliers'!$B$2:$B$5720,$A153,'Inst. by Framework &amp; Suppliers'!$C$2:$C$5720,$B153)</f>
        <v>0</v>
      </c>
    </row>
    <row r="154" spans="1:10" x14ac:dyDescent="0.2">
      <c r="A154" s="26" t="s">
        <v>66</v>
      </c>
      <c r="B154" s="56" t="s">
        <v>121</v>
      </c>
      <c r="C154" s="506">
        <f>SUMIFS('Inst. by Framework &amp; Suppliers'!$D$2:$D$5720,'Inst. by Framework &amp; Suppliers'!$B$2:$B$5720,$A154,'Inst. by Framework &amp; Suppliers'!$C$2:$C$5720,$B154)</f>
        <v>67562.62</v>
      </c>
      <c r="D154" s="507">
        <f>SUMIFS('Inst. by Framework &amp; Suppliers'!$E$2:$E$5720,'Inst. by Framework &amp; Suppliers'!$B$2:$B$5720,$A154,'Inst. by Framework &amp; Suppliers'!$C$2:$C$5720,$B154)</f>
        <v>47211.26</v>
      </c>
      <c r="E154" s="507">
        <f>SUMIFS('Inst. by Framework &amp; Suppliers'!F$2:F$5720,'Inst. by Framework &amp; Suppliers'!$B$2:$B$5720,$A154,'Inst. by Framework &amp; Suppliers'!$C$2:$C$5720,$B154)</f>
        <v>0</v>
      </c>
      <c r="F154" s="883">
        <f>SUMIFS('Inst. by Framework &amp; Suppliers'!G$2:G$5720,'Inst. by Framework &amp; Suppliers'!$B$2:$B$5720,$A154,'Inst. by Framework &amp; Suppliers'!$C$2:$C$5720,$B154)</f>
        <v>0</v>
      </c>
      <c r="G154" s="1444">
        <f>SUMIFS('Inst. by Framework &amp; Suppliers'!H$2:H$5720,'Inst. by Framework &amp; Suppliers'!$B$2:$B$5720,$A154,'Inst. by Framework &amp; Suppliers'!$C$2:$C$5720,$B154)</f>
        <v>0</v>
      </c>
      <c r="H154" s="1445">
        <f>SUMIFS('Inst. by Framework &amp; Suppliers'!I$2:I$5720,'Inst. by Framework &amp; Suppliers'!$B$2:$B$5720,$A154,'Inst. by Framework &amp; Suppliers'!$C$2:$C$5720,$B154)</f>
        <v>0</v>
      </c>
      <c r="I154" s="344">
        <f>SUMIFS('Inst. by Framework &amp; Suppliers'!$J$2:$J$5720,'Inst. by Framework &amp; Suppliers'!$B$2:$B$5720,$A154,'Inst. by Framework &amp; Suppliers'!$C$2:$C$5720,B154)</f>
        <v>0</v>
      </c>
      <c r="J154" s="24">
        <f>SUMIFS('Inst. by Framework &amp; Suppliers'!$K$2:$K$5720,'Inst. by Framework &amp; Suppliers'!$B$2:$B$5720,$A154,'Inst. by Framework &amp; Suppliers'!$C$2:$C$5720,$B154)</f>
        <v>0</v>
      </c>
    </row>
    <row r="155" spans="1:10" x14ac:dyDescent="0.2">
      <c r="A155" s="26" t="s">
        <v>66</v>
      </c>
      <c r="B155" s="56" t="s">
        <v>201</v>
      </c>
      <c r="C155" s="506">
        <f>SUMIFS('Inst. by Framework &amp; Suppliers'!$D$2:$D$5720,'Inst. by Framework &amp; Suppliers'!$B$2:$B$5720,$A155,'Inst. by Framework &amp; Suppliers'!$C$2:$C$5720,$B155)</f>
        <v>0</v>
      </c>
      <c r="D155" s="507">
        <f>SUMIFS('Inst. by Framework &amp; Suppliers'!$E$2:$E$5720,'Inst. by Framework &amp; Suppliers'!$B$2:$B$5720,$A155,'Inst. by Framework &amp; Suppliers'!$C$2:$C$5720,$B155)</f>
        <v>0</v>
      </c>
      <c r="E155" s="507">
        <f>SUMIFS('Inst. by Framework &amp; Suppliers'!F$2:F$5720,'Inst. by Framework &amp; Suppliers'!$B$2:$B$5720,$A155,'Inst. by Framework &amp; Suppliers'!$C$2:$C$5720,$B155)</f>
        <v>105084.54999999999</v>
      </c>
      <c r="F155" s="883">
        <f>SUMIFS('Inst. by Framework &amp; Suppliers'!G$2:G$5720,'Inst. by Framework &amp; Suppliers'!$B$2:$B$5720,$A155,'Inst. by Framework &amp; Suppliers'!$C$2:$C$5720,$B155)</f>
        <v>178875.61</v>
      </c>
      <c r="G155" s="1444">
        <f>SUMIFS('Inst. by Framework &amp; Suppliers'!H$2:H$5720,'Inst. by Framework &amp; Suppliers'!$B$2:$B$5720,$A155,'Inst. by Framework &amp; Suppliers'!$C$2:$C$5720,$B155)</f>
        <v>105887.52</v>
      </c>
      <c r="H155" s="1445">
        <f>SUMIFS('Inst. by Framework &amp; Suppliers'!I$2:I$5720,'Inst. by Framework &amp; Suppliers'!$B$2:$B$5720,$A155,'Inst. by Framework &amp; Suppliers'!$C$2:$C$5720,$B155)</f>
        <v>0</v>
      </c>
      <c r="I155" s="344">
        <f>SUMIFS('Inst. by Framework &amp; Suppliers'!$J$2:$J$5720,'Inst. by Framework &amp; Suppliers'!$B$2:$B$5720,$A155,'Inst. by Framework &amp; Suppliers'!$C$2:$C$5720,B155)</f>
        <v>0</v>
      </c>
      <c r="J155" s="24">
        <f>SUMIFS('Inst. by Framework &amp; Suppliers'!$K$2:$K$5720,'Inst. by Framework &amp; Suppliers'!$B$2:$B$5720,$A155,'Inst. by Framework &amp; Suppliers'!$C$2:$C$5720,$B155)</f>
        <v>0</v>
      </c>
    </row>
    <row r="156" spans="1:10" x14ac:dyDescent="0.2">
      <c r="A156" s="26" t="s">
        <v>66</v>
      </c>
      <c r="B156" s="56" t="s">
        <v>197</v>
      </c>
      <c r="C156" s="506">
        <f>SUMIFS('Inst. by Framework &amp; Suppliers'!$D$2:$D$5720,'Inst. by Framework &amp; Suppliers'!$B$2:$B$5720,$A156,'Inst. by Framework &amp; Suppliers'!$C$2:$C$5720,$B156)</f>
        <v>0</v>
      </c>
      <c r="D156" s="507">
        <f>SUMIFS('Inst. by Framework &amp; Suppliers'!$E$2:$E$5720,'Inst. by Framework &amp; Suppliers'!$B$2:$B$5720,$A156,'Inst. by Framework &amp; Suppliers'!$C$2:$C$5720,$B156)</f>
        <v>263651.13</v>
      </c>
      <c r="E156" s="507">
        <f>SUMIFS('Inst. by Framework &amp; Suppliers'!F$2:F$5720,'Inst. by Framework &amp; Suppliers'!$B$2:$B$5720,$A156,'Inst. by Framework &amp; Suppliers'!$C$2:$C$5720,$B156)</f>
        <v>332297.56000000006</v>
      </c>
      <c r="F156" s="883">
        <f>SUMIFS('Inst. by Framework &amp; Suppliers'!G$2:G$5720,'Inst. by Framework &amp; Suppliers'!$B$2:$B$5720,$A156,'Inst. by Framework &amp; Suppliers'!$C$2:$C$5720,$B156)</f>
        <v>320432.37</v>
      </c>
      <c r="G156" s="1444">
        <f>SUMIFS('Inst. by Framework &amp; Suppliers'!H$2:H$5720,'Inst. by Framework &amp; Suppliers'!$B$2:$B$5720,$A156,'Inst. by Framework &amp; Suppliers'!$C$2:$C$5720,$B156)</f>
        <v>232411.83999999997</v>
      </c>
      <c r="H156" s="1445">
        <f>SUMIFS('Inst. by Framework &amp; Suppliers'!I$2:I$5720,'Inst. by Framework &amp; Suppliers'!$B$2:$B$5720,$A156,'Inst. by Framework &amp; Suppliers'!$C$2:$C$5720,$B156)</f>
        <v>0</v>
      </c>
      <c r="I156" s="344">
        <f>SUMIFS('Inst. by Framework &amp; Suppliers'!$J$2:$J$5720,'Inst. by Framework &amp; Suppliers'!$B$2:$B$5720,$A156,'Inst. by Framework &amp; Suppliers'!$C$2:$C$5720,B156)</f>
        <v>0</v>
      </c>
      <c r="J156" s="24">
        <f>SUMIFS('Inst. by Framework &amp; Suppliers'!$K$2:$K$5720,'Inst. by Framework &amp; Suppliers'!$B$2:$B$5720,$A156,'Inst. by Framework &amp; Suppliers'!$C$2:$C$5720,$B156)</f>
        <v>0</v>
      </c>
    </row>
    <row r="157" spans="1:10" x14ac:dyDescent="0.2">
      <c r="A157" s="26" t="s">
        <v>66</v>
      </c>
      <c r="B157" s="56" t="s">
        <v>202</v>
      </c>
      <c r="C157" s="506">
        <f>SUMIFS('Inst. by Framework &amp; Suppliers'!$D$2:$D$5720,'Inst. by Framework &amp; Suppliers'!$B$2:$B$5720,$A157,'Inst. by Framework &amp; Suppliers'!$C$2:$C$5720,$B157)</f>
        <v>0</v>
      </c>
      <c r="D157" s="507">
        <f>SUMIFS('Inst. by Framework &amp; Suppliers'!$E$2:$E$5720,'Inst. by Framework &amp; Suppliers'!$B$2:$B$5720,$A157,'Inst. by Framework &amp; Suppliers'!$C$2:$C$5720,$B157)</f>
        <v>0</v>
      </c>
      <c r="E157" s="507">
        <f>SUMIFS('Inst. by Framework &amp; Suppliers'!F$2:F$5720,'Inst. by Framework &amp; Suppliers'!$B$2:$B$5720,$A157,'Inst. by Framework &amp; Suppliers'!$C$2:$C$5720,$B157)</f>
        <v>103542.23</v>
      </c>
      <c r="F157" s="883">
        <f>SUMIFS('Inst. by Framework &amp; Suppliers'!G$2:G$5720,'Inst. by Framework &amp; Suppliers'!$B$2:$B$5720,$A157,'Inst. by Framework &amp; Suppliers'!$C$2:$C$5720,$B157)</f>
        <v>153406.29999999999</v>
      </c>
      <c r="G157" s="1444">
        <f>SUMIFS('Inst. by Framework &amp; Suppliers'!H$2:H$5720,'Inst. by Framework &amp; Suppliers'!$B$2:$B$5720,$A157,'Inst. by Framework &amp; Suppliers'!$C$2:$C$5720,$B157)</f>
        <v>99167.23000000001</v>
      </c>
      <c r="H157" s="1445">
        <f>SUMIFS('Inst. by Framework &amp; Suppliers'!I$2:I$5720,'Inst. by Framework &amp; Suppliers'!$B$2:$B$5720,$A157,'Inst. by Framework &amp; Suppliers'!$C$2:$C$5720,$B157)</f>
        <v>0</v>
      </c>
      <c r="I157" s="344">
        <f>SUMIFS('Inst. by Framework &amp; Suppliers'!$J$2:$J$5720,'Inst. by Framework &amp; Suppliers'!$B$2:$B$5720,$A157,'Inst. by Framework &amp; Suppliers'!$C$2:$C$5720,B157)</f>
        <v>0</v>
      </c>
      <c r="J157" s="24">
        <f>SUMIFS('Inst. by Framework &amp; Suppliers'!$K$2:$K$5720,'Inst. by Framework &amp; Suppliers'!$B$2:$B$5720,$A157,'Inst. by Framework &amp; Suppliers'!$C$2:$C$5720,$B157)</f>
        <v>0</v>
      </c>
    </row>
    <row r="158" spans="1:10" x14ac:dyDescent="0.2">
      <c r="A158" s="26" t="s">
        <v>66</v>
      </c>
      <c r="B158" s="56" t="s">
        <v>122</v>
      </c>
      <c r="C158" s="506">
        <f>SUMIFS('Inst. by Framework &amp; Suppliers'!$D$2:$D$5720,'Inst. by Framework &amp; Suppliers'!$B$2:$B$5720,$A158,'Inst. by Framework &amp; Suppliers'!$C$2:$C$5720,$B158)</f>
        <v>45963.78</v>
      </c>
      <c r="D158" s="507">
        <f>SUMIFS('Inst. by Framework &amp; Suppliers'!$E$2:$E$5720,'Inst. by Framework &amp; Suppliers'!$B$2:$B$5720,$A158,'Inst. by Framework &amp; Suppliers'!$C$2:$C$5720,$B158)</f>
        <v>149899.96</v>
      </c>
      <c r="E158" s="507">
        <f>SUMIFS('Inst. by Framework &amp; Suppliers'!F$2:F$5720,'Inst. by Framework &amp; Suppliers'!$B$2:$B$5720,$A158,'Inst. by Framework &amp; Suppliers'!$C$2:$C$5720,$B158)</f>
        <v>197743.84</v>
      </c>
      <c r="F158" s="883">
        <f>SUMIFS('Inst. by Framework &amp; Suppliers'!G$2:G$5720,'Inst. by Framework &amp; Suppliers'!$B$2:$B$5720,$A158,'Inst. by Framework &amp; Suppliers'!$C$2:$C$5720,$B158)</f>
        <v>218020.06</v>
      </c>
      <c r="G158" s="1444">
        <f>SUMIFS('Inst. by Framework &amp; Suppliers'!H$2:H$5720,'Inst. by Framework &amp; Suppliers'!$B$2:$B$5720,$A158,'Inst. by Framework &amp; Suppliers'!$C$2:$C$5720,$B158)</f>
        <v>157513.48000000001</v>
      </c>
      <c r="H158" s="1445">
        <f>SUMIFS('Inst. by Framework &amp; Suppliers'!I$2:I$5720,'Inst. by Framework &amp; Suppliers'!$B$2:$B$5720,$A158,'Inst. by Framework &amp; Suppliers'!$C$2:$C$5720,$B158)</f>
        <v>0</v>
      </c>
      <c r="I158" s="344">
        <f>SUMIFS('Inst. by Framework &amp; Suppliers'!$J$2:$J$5720,'Inst. by Framework &amp; Suppliers'!$B$2:$B$5720,$A158,'Inst. by Framework &amp; Suppliers'!$C$2:$C$5720,B158)</f>
        <v>0</v>
      </c>
      <c r="J158" s="24">
        <f>SUMIFS('Inst. by Framework &amp; Suppliers'!$K$2:$K$5720,'Inst. by Framework &amp; Suppliers'!$B$2:$B$5720,$A158,'Inst. by Framework &amp; Suppliers'!$C$2:$C$5720,$B158)</f>
        <v>0</v>
      </c>
    </row>
    <row r="159" spans="1:10" x14ac:dyDescent="0.2">
      <c r="A159" s="26" t="s">
        <v>258</v>
      </c>
      <c r="B159" s="56" t="s">
        <v>243</v>
      </c>
      <c r="C159" s="506">
        <f>SUMIFS('Inst. by Framework &amp; Suppliers'!$D$2:$D$5720,'Inst. by Framework &amp; Suppliers'!$B$2:$B$5720,$A159,'Inst. by Framework &amp; Suppliers'!$C$2:$C$5720,$B159)</f>
        <v>0</v>
      </c>
      <c r="D159" s="507">
        <f>SUMIFS('Inst. by Framework &amp; Suppliers'!$E$2:$E$5720,'Inst. by Framework &amp; Suppliers'!$B$2:$B$5720,$A159,'Inst. by Framework &amp; Suppliers'!$C$2:$C$5720,$B159)</f>
        <v>0</v>
      </c>
      <c r="E159" s="507">
        <f>SUMIFS('Inst. by Framework &amp; Suppliers'!F$2:F$5720,'Inst. by Framework &amp; Suppliers'!$B$2:$B$5720,$A159,'Inst. by Framework &amp; Suppliers'!$C$2:$C$5720,$B159)</f>
        <v>0</v>
      </c>
      <c r="F159" s="883">
        <f>SUMIFS('Inst. by Framework &amp; Suppliers'!G$2:G$5720,'Inst. by Framework &amp; Suppliers'!$B$2:$B$5720,$A159,'Inst. by Framework &amp; Suppliers'!$C$2:$C$5720,$B159)</f>
        <v>0</v>
      </c>
      <c r="G159" s="1444">
        <f>SUMIFS('Inst. by Framework &amp; Suppliers'!H$2:H$5720,'Inst. by Framework &amp; Suppliers'!$B$2:$B$5720,$A159,'Inst. by Framework &amp; Suppliers'!$C$2:$C$5720,$B159)</f>
        <v>9989.4800000000014</v>
      </c>
      <c r="H159" s="1445">
        <f>SUMIFS('Inst. by Framework &amp; Suppliers'!I$2:I$5720,'Inst. by Framework &amp; Suppliers'!$B$2:$B$5720,$A159,'Inst. by Framework &amp; Suppliers'!$C$2:$C$5720,$B159)</f>
        <v>28227.180000000004</v>
      </c>
      <c r="I159" s="344">
        <f>SUMIFS('Inst. by Framework &amp; Suppliers'!$J$2:$J$5720,'Inst. by Framework &amp; Suppliers'!$B$2:$B$5720,$A159,'Inst. by Framework &amp; Suppliers'!$C$2:$C$5720,B159)</f>
        <v>20023.29</v>
      </c>
      <c r="J159" s="24">
        <f>SUMIFS('Inst. by Framework &amp; Suppliers'!$K$2:$K$5720,'Inst. by Framework &amp; Suppliers'!$B$2:$B$5720,$A159,'Inst. by Framework &amp; Suppliers'!$C$2:$C$5720,$B159)</f>
        <v>24694.25</v>
      </c>
    </row>
    <row r="160" spans="1:10" x14ac:dyDescent="0.2">
      <c r="A160" s="26" t="s">
        <v>258</v>
      </c>
      <c r="B160" s="56" t="s">
        <v>11</v>
      </c>
      <c r="C160" s="506">
        <f>SUMIFS('Inst. by Framework &amp; Suppliers'!$D$2:$D$5720,'Inst. by Framework &amp; Suppliers'!$B$2:$B$5720,$A160,'Inst. by Framework &amp; Suppliers'!$C$2:$C$5720,$B160)</f>
        <v>0</v>
      </c>
      <c r="D160" s="507">
        <f>SUMIFS('Inst. by Framework &amp; Suppliers'!$E$2:$E$5720,'Inst. by Framework &amp; Suppliers'!$B$2:$B$5720,$A160,'Inst. by Framework &amp; Suppliers'!$C$2:$C$5720,$B160)</f>
        <v>0</v>
      </c>
      <c r="E160" s="507">
        <f>SUMIFS('Inst. by Framework &amp; Suppliers'!F$2:F$5720,'Inst. by Framework &amp; Suppliers'!$B$2:$B$5720,$A160,'Inst. by Framework &amp; Suppliers'!$C$2:$C$5720,$B160)</f>
        <v>0</v>
      </c>
      <c r="F160" s="883">
        <f>SUMIFS('Inst. by Framework &amp; Suppliers'!G$2:G$5720,'Inst. by Framework &amp; Suppliers'!$B$2:$B$5720,$A160,'Inst. by Framework &amp; Suppliers'!$C$2:$C$5720,$B160)</f>
        <v>0</v>
      </c>
      <c r="G160" s="1444">
        <f>SUMIFS('Inst. by Framework &amp; Suppliers'!H$2:H$5720,'Inst. by Framework &amp; Suppliers'!$B$2:$B$5720,$A160,'Inst. by Framework &amp; Suppliers'!$C$2:$C$5720,$B160)</f>
        <v>12106.13</v>
      </c>
      <c r="H160" s="1445">
        <f>SUMIFS('Inst. by Framework &amp; Suppliers'!I$2:I$5720,'Inst. by Framework &amp; Suppliers'!$B$2:$B$5720,$A160,'Inst. by Framework &amp; Suppliers'!$C$2:$C$5720,$B160)</f>
        <v>69596.61</v>
      </c>
      <c r="I160" s="344">
        <f>SUMIFS('Inst. by Framework &amp; Suppliers'!$J$2:$J$5720,'Inst. by Framework &amp; Suppliers'!$B$2:$B$5720,$A160,'Inst. by Framework &amp; Suppliers'!$C$2:$C$5720,B160)</f>
        <v>0</v>
      </c>
      <c r="J160" s="24">
        <f>SUMIFS('Inst. by Framework &amp; Suppliers'!$K$2:$K$5720,'Inst. by Framework &amp; Suppliers'!$B$2:$B$5720,$A160,'Inst. by Framework &amp; Suppliers'!$C$2:$C$5720,$B160)</f>
        <v>20850.469999999998</v>
      </c>
    </row>
    <row r="161" spans="1:10" x14ac:dyDescent="0.2">
      <c r="A161" s="26" t="s">
        <v>258</v>
      </c>
      <c r="B161" s="56" t="s">
        <v>201</v>
      </c>
      <c r="C161" s="506">
        <f>SUMIFS('Inst. by Framework &amp; Suppliers'!$D$2:$D$5720,'Inst. by Framework &amp; Suppliers'!$B$2:$B$5720,$A161,'Inst. by Framework &amp; Suppliers'!$C$2:$C$5720,$B161)</f>
        <v>0</v>
      </c>
      <c r="D161" s="507">
        <f>SUMIFS('Inst. by Framework &amp; Suppliers'!$E$2:$E$5720,'Inst. by Framework &amp; Suppliers'!$B$2:$B$5720,$A161,'Inst. by Framework &amp; Suppliers'!$C$2:$C$5720,$B161)</f>
        <v>0</v>
      </c>
      <c r="E161" s="507">
        <f>SUMIFS('Inst. by Framework &amp; Suppliers'!F$2:F$5720,'Inst. by Framework &amp; Suppliers'!$B$2:$B$5720,$A161,'Inst. by Framework &amp; Suppliers'!$C$2:$C$5720,$B161)</f>
        <v>0</v>
      </c>
      <c r="F161" s="883">
        <f>SUMIFS('Inst. by Framework &amp; Suppliers'!G$2:G$5720,'Inst. by Framework &amp; Suppliers'!$B$2:$B$5720,$A161,'Inst. by Framework &amp; Suppliers'!$C$2:$C$5720,$B161)</f>
        <v>0</v>
      </c>
      <c r="G161" s="1444">
        <f>SUMIFS('Inst. by Framework &amp; Suppliers'!H$2:H$5720,'Inst. by Framework &amp; Suppliers'!$B$2:$B$5720,$A161,'Inst. by Framework &amp; Suppliers'!$C$2:$C$5720,$B161)</f>
        <v>42335.4</v>
      </c>
      <c r="H161" s="1445">
        <f>SUMIFS('Inst. by Framework &amp; Suppliers'!I$2:I$5720,'Inst. by Framework &amp; Suppliers'!$B$2:$B$5720,$A161,'Inst. by Framework &amp; Suppliers'!$C$2:$C$5720,$B161)</f>
        <v>22108.560000000001</v>
      </c>
      <c r="I161" s="344">
        <f>SUMIFS('Inst. by Framework &amp; Suppliers'!$J$2:$J$5720,'Inst. by Framework &amp; Suppliers'!$B$2:$B$5720,$A161,'Inst. by Framework &amp; Suppliers'!$C$2:$C$5720,B161)</f>
        <v>0</v>
      </c>
      <c r="J161" s="24">
        <f>SUMIFS('Inst. by Framework &amp; Suppliers'!$K$2:$K$5720,'Inst. by Framework &amp; Suppliers'!$B$2:$B$5720,$A161,'Inst. by Framework &amp; Suppliers'!$C$2:$C$5720,$B161)</f>
        <v>0</v>
      </c>
    </row>
    <row r="162" spans="1:10" x14ac:dyDescent="0.2">
      <c r="A162" s="26" t="s">
        <v>258</v>
      </c>
      <c r="B162" s="56" t="s">
        <v>197</v>
      </c>
      <c r="C162" s="506">
        <f>SUMIFS('Inst. by Framework &amp; Suppliers'!$D$2:$D$5720,'Inst. by Framework &amp; Suppliers'!$B$2:$B$5720,$A162,'Inst. by Framework &amp; Suppliers'!$C$2:$C$5720,$B162)</f>
        <v>0</v>
      </c>
      <c r="D162" s="507">
        <f>SUMIFS('Inst. by Framework &amp; Suppliers'!$E$2:$E$5720,'Inst. by Framework &amp; Suppliers'!$B$2:$B$5720,$A162,'Inst. by Framework &amp; Suppliers'!$C$2:$C$5720,$B162)</f>
        <v>0</v>
      </c>
      <c r="E162" s="507">
        <f>SUMIFS('Inst. by Framework &amp; Suppliers'!F$2:F$5720,'Inst. by Framework &amp; Suppliers'!$B$2:$B$5720,$A162,'Inst. by Framework &amp; Suppliers'!$C$2:$C$5720,$B162)</f>
        <v>0</v>
      </c>
      <c r="F162" s="883">
        <f>SUMIFS('Inst. by Framework &amp; Suppliers'!G$2:G$5720,'Inst. by Framework &amp; Suppliers'!$B$2:$B$5720,$A162,'Inst. by Framework &amp; Suppliers'!$C$2:$C$5720,$B162)</f>
        <v>0</v>
      </c>
      <c r="G162" s="1444">
        <f>SUMIFS('Inst. by Framework &amp; Suppliers'!H$2:H$5720,'Inst. by Framework &amp; Suppliers'!$B$2:$B$5720,$A162,'Inst. by Framework &amp; Suppliers'!$C$2:$C$5720,$B162)</f>
        <v>93105.38</v>
      </c>
      <c r="H162" s="1445">
        <f>SUMIFS('Inst. by Framework &amp; Suppliers'!I$2:I$5720,'Inst. by Framework &amp; Suppliers'!$B$2:$B$5720,$A162,'Inst. by Framework &amp; Suppliers'!$C$2:$C$5720,$B162)</f>
        <v>325029.40999999997</v>
      </c>
      <c r="I162" s="344">
        <f>SUMIFS('Inst. by Framework &amp; Suppliers'!$J$2:$J$5720,'Inst. by Framework &amp; Suppliers'!$B$2:$B$5720,$A162,'Inst. by Framework &amp; Suppliers'!$C$2:$C$5720,B162)</f>
        <v>86775.34</v>
      </c>
      <c r="J162" s="24">
        <f>SUMIFS('Inst. by Framework &amp; Suppliers'!$K$2:$K$5720,'Inst. by Framework &amp; Suppliers'!$B$2:$B$5720,$A162,'Inst. by Framework &amp; Suppliers'!$C$2:$C$5720,$B162)</f>
        <v>134885.96</v>
      </c>
    </row>
    <row r="163" spans="1:10" x14ac:dyDescent="0.2">
      <c r="A163" s="26" t="s">
        <v>258</v>
      </c>
      <c r="B163" s="56" t="s">
        <v>202</v>
      </c>
      <c r="C163" s="506">
        <f>SUMIFS('Inst. by Framework &amp; Suppliers'!$D$2:$D$5720,'Inst. by Framework &amp; Suppliers'!$B$2:$B$5720,$A163,'Inst. by Framework &amp; Suppliers'!$C$2:$C$5720,$B163)</f>
        <v>0</v>
      </c>
      <c r="D163" s="507">
        <f>SUMIFS('Inst. by Framework &amp; Suppliers'!$E$2:$E$5720,'Inst. by Framework &amp; Suppliers'!$B$2:$B$5720,$A163,'Inst. by Framework &amp; Suppliers'!$C$2:$C$5720,$B163)</f>
        <v>0</v>
      </c>
      <c r="E163" s="507">
        <f>SUMIFS('Inst. by Framework &amp; Suppliers'!F$2:F$5720,'Inst. by Framework &amp; Suppliers'!$B$2:$B$5720,$A163,'Inst. by Framework &amp; Suppliers'!$C$2:$C$5720,$B163)</f>
        <v>0</v>
      </c>
      <c r="F163" s="883">
        <f>SUMIFS('Inst. by Framework &amp; Suppliers'!G$2:G$5720,'Inst. by Framework &amp; Suppliers'!$B$2:$B$5720,$A163,'Inst. by Framework &amp; Suppliers'!$C$2:$C$5720,$B163)</f>
        <v>0</v>
      </c>
      <c r="G163" s="1444">
        <f>SUMIFS('Inst. by Framework &amp; Suppliers'!H$2:H$5720,'Inst. by Framework &amp; Suppliers'!$B$2:$B$5720,$A163,'Inst. by Framework &amp; Suppliers'!$C$2:$C$5720,$B163)</f>
        <v>44460</v>
      </c>
      <c r="H163" s="1445">
        <f>SUMIFS('Inst. by Framework &amp; Suppliers'!I$2:I$5720,'Inst. by Framework &amp; Suppliers'!$B$2:$B$5720,$A163,'Inst. by Framework &amp; Suppliers'!$C$2:$C$5720,$B163)</f>
        <v>148589.62</v>
      </c>
      <c r="I163" s="344">
        <f>SUMIFS('Inst. by Framework &amp; Suppliers'!$J$2:$J$5720,'Inst. by Framework &amp; Suppliers'!$B$2:$B$5720,$A163,'Inst. by Framework &amp; Suppliers'!$C$2:$C$5720,B163)</f>
        <v>16150.189999999999</v>
      </c>
      <c r="J163" s="24">
        <f>SUMIFS('Inst. by Framework &amp; Suppliers'!$K$2:$K$5720,'Inst. by Framework &amp; Suppliers'!$B$2:$B$5720,$A163,'Inst. by Framework &amp; Suppliers'!$C$2:$C$5720,$B163)</f>
        <v>27658.190000000002</v>
      </c>
    </row>
    <row r="164" spans="1:10" x14ac:dyDescent="0.2">
      <c r="A164" s="26" t="s">
        <v>258</v>
      </c>
      <c r="B164" s="56" t="s">
        <v>122</v>
      </c>
      <c r="C164" s="506">
        <f>SUMIFS('Inst. by Framework &amp; Suppliers'!$D$2:$D$5720,'Inst. by Framework &amp; Suppliers'!$B$2:$B$5720,$A164,'Inst. by Framework &amp; Suppliers'!$C$2:$C$5720,$B164)</f>
        <v>0</v>
      </c>
      <c r="D164" s="507">
        <f>SUMIFS('Inst. by Framework &amp; Suppliers'!$E$2:$E$5720,'Inst. by Framework &amp; Suppliers'!$B$2:$B$5720,$A164,'Inst. by Framework &amp; Suppliers'!$C$2:$C$5720,$B164)</f>
        <v>0</v>
      </c>
      <c r="E164" s="507">
        <f>SUMIFS('Inst. by Framework &amp; Suppliers'!F$2:F$5720,'Inst. by Framework &amp; Suppliers'!$B$2:$B$5720,$A164,'Inst. by Framework &amp; Suppliers'!$C$2:$C$5720,$B164)</f>
        <v>0</v>
      </c>
      <c r="F164" s="883">
        <f>SUMIFS('Inst. by Framework &amp; Suppliers'!G$2:G$5720,'Inst. by Framework &amp; Suppliers'!$B$2:$B$5720,$A164,'Inst. by Framework &amp; Suppliers'!$C$2:$C$5720,$B164)</f>
        <v>0</v>
      </c>
      <c r="G164" s="1444">
        <f>SUMIFS('Inst. by Framework &amp; Suppliers'!H$2:H$5720,'Inst. by Framework &amp; Suppliers'!$B$2:$B$5720,$A164,'Inst. by Framework &amp; Suppliers'!$C$2:$C$5720,$B164)</f>
        <v>61274.5</v>
      </c>
      <c r="H164" s="1445">
        <f>SUMIFS('Inst. by Framework &amp; Suppliers'!I$2:I$5720,'Inst. by Framework &amp; Suppliers'!$B$2:$B$5720,$A164,'Inst. by Framework &amp; Suppliers'!$C$2:$C$5720,$B164)</f>
        <v>198983.44</v>
      </c>
      <c r="I164" s="344">
        <f>SUMIFS('Inst. by Framework &amp; Suppliers'!$J$2:$J$5720,'Inst. by Framework &amp; Suppliers'!$B$2:$B$5720,$A164,'Inst. by Framework &amp; Suppliers'!$C$2:$C$5720,B164)</f>
        <v>54121.2</v>
      </c>
      <c r="J164" s="24">
        <f>SUMIFS('Inst. by Framework &amp; Suppliers'!$K$2:$K$5720,'Inst. by Framework &amp; Suppliers'!$B$2:$B$5720,$A164,'Inst. by Framework &amp; Suppliers'!$C$2:$C$5720,$B164)</f>
        <v>93593.560000000012</v>
      </c>
    </row>
    <row r="165" spans="1:10" x14ac:dyDescent="0.2">
      <c r="A165" s="26" t="s">
        <v>23</v>
      </c>
      <c r="B165" s="56" t="s">
        <v>199</v>
      </c>
      <c r="C165" s="506">
        <f>SUMIFS('Inst. by Framework &amp; Suppliers'!$D$2:$D$5720,'Inst. by Framework &amp; Suppliers'!$B$2:$B$5720,$A165,'Inst. by Framework &amp; Suppliers'!$C$2:$C$5720,$B165)</f>
        <v>108600.95</v>
      </c>
      <c r="D165" s="507">
        <f>SUMIFS('Inst. by Framework &amp; Suppliers'!$E$2:$E$5720,'Inst. by Framework &amp; Suppliers'!$B$2:$B$5720,$A165,'Inst. by Framework &amp; Suppliers'!$C$2:$C$5720,$B165)</f>
        <v>123003.68000000001</v>
      </c>
      <c r="E165" s="507">
        <f>SUMIFS('Inst. by Framework &amp; Suppliers'!F$2:F$5720,'Inst. by Framework &amp; Suppliers'!$B$2:$B$5720,$A165,'Inst. by Framework &amp; Suppliers'!$C$2:$C$5720,$B165)</f>
        <v>128289.12</v>
      </c>
      <c r="F165" s="883">
        <f>SUMIFS('Inst. by Framework &amp; Suppliers'!G$2:G$5720,'Inst. by Framework &amp; Suppliers'!$B$2:$B$5720,$A165,'Inst. by Framework &amp; Suppliers'!$C$2:$C$5720,$B165)</f>
        <v>52358.729999999996</v>
      </c>
      <c r="G165" s="1444">
        <f>SUMIFS('Inst. by Framework &amp; Suppliers'!H$2:H$5720,'Inst. by Framework &amp; Suppliers'!$B$2:$B$5720,$A165,'Inst. by Framework &amp; Suppliers'!$C$2:$C$5720,$B165)</f>
        <v>0</v>
      </c>
      <c r="H165" s="1445">
        <f>SUMIFS('Inst. by Framework &amp; Suppliers'!I$2:I$5720,'Inst. by Framework &amp; Suppliers'!$B$2:$B$5720,$A165,'Inst. by Framework &amp; Suppliers'!$C$2:$C$5720,$B165)</f>
        <v>0</v>
      </c>
      <c r="I165" s="344">
        <f>SUMIFS('Inst. by Framework &amp; Suppliers'!$J$2:$J$5720,'Inst. by Framework &amp; Suppliers'!$B$2:$B$5720,$A165,'Inst. by Framework &amp; Suppliers'!$C$2:$C$5720,B165)</f>
        <v>0</v>
      </c>
      <c r="J165" s="24">
        <f>SUMIFS('Inst. by Framework &amp; Suppliers'!$K$2:$K$5720,'Inst. by Framework &amp; Suppliers'!$B$2:$B$5720,$A165,'Inst. by Framework &amp; Suppliers'!$C$2:$C$5720,$B165)</f>
        <v>0</v>
      </c>
    </row>
    <row r="166" spans="1:10" x14ac:dyDescent="0.2">
      <c r="A166" s="26" t="s">
        <v>23</v>
      </c>
      <c r="B166" s="56" t="s">
        <v>99</v>
      </c>
      <c r="C166" s="506">
        <f>SUMIFS('Inst. by Framework &amp; Suppliers'!$D$2:$D$5720,'Inst. by Framework &amp; Suppliers'!$B$2:$B$5720,$A166,'Inst. by Framework &amp; Suppliers'!$C$2:$C$5720,$B166)</f>
        <v>9002.6500639599999</v>
      </c>
      <c r="D166" s="507">
        <f>SUMIFS('Inst. by Framework &amp; Suppliers'!$E$2:$E$5720,'Inst. by Framework &amp; Suppliers'!$B$2:$B$5720,$A166,'Inst. by Framework &amp; Suppliers'!$C$2:$C$5720,$B166)</f>
        <v>7472.6600495499988</v>
      </c>
      <c r="E166" s="507">
        <f>SUMIFS('Inst. by Framework &amp; Suppliers'!F$2:F$5720,'Inst. by Framework &amp; Suppliers'!$B$2:$B$5720,$A166,'Inst. by Framework &amp; Suppliers'!$C$2:$C$5720,$B166)</f>
        <v>7565.9900608999997</v>
      </c>
      <c r="F166" s="883">
        <f>SUMIFS('Inst. by Framework &amp; Suppliers'!G$2:G$5720,'Inst. by Framework &amp; Suppliers'!$B$2:$B$5720,$A166,'Inst. by Framework &amp; Suppliers'!$C$2:$C$5720,$B166)</f>
        <v>3103.9500066000001</v>
      </c>
      <c r="G166" s="1444">
        <f>SUMIFS('Inst. by Framework &amp; Suppliers'!H$2:H$5720,'Inst. by Framework &amp; Suppliers'!$B$2:$B$5720,$A166,'Inst. by Framework &amp; Suppliers'!$C$2:$C$5720,$B166)</f>
        <v>0</v>
      </c>
      <c r="H166" s="1445">
        <f>SUMIFS('Inst. by Framework &amp; Suppliers'!I$2:I$5720,'Inst. by Framework &amp; Suppliers'!$B$2:$B$5720,$A166,'Inst. by Framework &amp; Suppliers'!$C$2:$C$5720,$B166)</f>
        <v>0</v>
      </c>
      <c r="I166" s="344">
        <f>SUMIFS('Inst. by Framework &amp; Suppliers'!$J$2:$J$5720,'Inst. by Framework &amp; Suppliers'!$B$2:$B$5720,$A166,'Inst. by Framework &amp; Suppliers'!$C$2:$C$5720,B166)</f>
        <v>0</v>
      </c>
      <c r="J166" s="24">
        <f>SUMIFS('Inst. by Framework &amp; Suppliers'!$K$2:$K$5720,'Inst. by Framework &amp; Suppliers'!$B$2:$B$5720,$A166,'Inst. by Framework &amp; Suppliers'!$C$2:$C$5720,$B166)</f>
        <v>0</v>
      </c>
    </row>
    <row r="167" spans="1:10" x14ac:dyDescent="0.2">
      <c r="A167" s="26" t="s">
        <v>23</v>
      </c>
      <c r="B167" s="56" t="s">
        <v>219</v>
      </c>
      <c r="C167" s="506">
        <f>SUMIFS('Inst. by Framework &amp; Suppliers'!$D$2:$D$5720,'Inst. by Framework &amp; Suppliers'!$B$2:$B$5720,$A167,'Inst. by Framework &amp; Suppliers'!$C$2:$C$5720,$B167)</f>
        <v>0</v>
      </c>
      <c r="D167" s="507">
        <f>SUMIFS('Inst. by Framework &amp; Suppliers'!$E$2:$E$5720,'Inst. by Framework &amp; Suppliers'!$B$2:$B$5720,$A167,'Inst. by Framework &amp; Suppliers'!$C$2:$C$5720,$B167)</f>
        <v>0</v>
      </c>
      <c r="E167" s="507">
        <f>SUMIFS('Inst. by Framework &amp; Suppliers'!F$2:F$5720,'Inst. by Framework &amp; Suppliers'!$B$2:$B$5720,$A167,'Inst. by Framework &amp; Suppliers'!$C$2:$C$5720,$B167)</f>
        <v>0</v>
      </c>
      <c r="F167" s="883">
        <f>SUMIFS('Inst. by Framework &amp; Suppliers'!G$2:G$5720,'Inst. by Framework &amp; Suppliers'!$B$2:$B$5720,$A167,'Inst. by Framework &amp; Suppliers'!$C$2:$C$5720,$B167)</f>
        <v>342.73999999999069</v>
      </c>
      <c r="G167" s="1444">
        <f>SUMIFS('Inst. by Framework &amp; Suppliers'!H$2:H$5720,'Inst. by Framework &amp; Suppliers'!$B$2:$B$5720,$A167,'Inst. by Framework &amp; Suppliers'!$C$2:$C$5720,$B167)</f>
        <v>0</v>
      </c>
      <c r="H167" s="1445">
        <f>SUMIFS('Inst. by Framework &amp; Suppliers'!I$2:I$5720,'Inst. by Framework &amp; Suppliers'!$B$2:$B$5720,$A167,'Inst. by Framework &amp; Suppliers'!$C$2:$C$5720,$B167)</f>
        <v>0</v>
      </c>
      <c r="I167" s="344">
        <f>SUMIFS('Inst. by Framework &amp; Suppliers'!$J$2:$J$5720,'Inst. by Framework &amp; Suppliers'!$B$2:$B$5720,$A167,'Inst. by Framework &amp; Suppliers'!$C$2:$C$5720,B167)</f>
        <v>0</v>
      </c>
      <c r="J167" s="24">
        <f>SUMIFS('Inst. by Framework &amp; Suppliers'!$K$2:$K$5720,'Inst. by Framework &amp; Suppliers'!$B$2:$B$5720,$A167,'Inst. by Framework &amp; Suppliers'!$C$2:$C$5720,$B167)</f>
        <v>0</v>
      </c>
    </row>
    <row r="168" spans="1:10" x14ac:dyDescent="0.2">
      <c r="A168" s="26" t="s">
        <v>23</v>
      </c>
      <c r="B168" s="56" t="s">
        <v>200</v>
      </c>
      <c r="C168" s="506">
        <f>SUMIFS('Inst. by Framework &amp; Suppliers'!$D$2:$D$5720,'Inst. by Framework &amp; Suppliers'!$B$2:$B$5720,$A168,'Inst. by Framework &amp; Suppliers'!$C$2:$C$5720,$B168)</f>
        <v>258338.54000000004</v>
      </c>
      <c r="D168" s="507">
        <f>SUMIFS('Inst. by Framework &amp; Suppliers'!$E$2:$E$5720,'Inst. by Framework &amp; Suppliers'!$B$2:$B$5720,$A168,'Inst. by Framework &amp; Suppliers'!$C$2:$C$5720,$B168)</f>
        <v>259040.16000000003</v>
      </c>
      <c r="E168" s="507">
        <f>SUMIFS('Inst. by Framework &amp; Suppliers'!F$2:F$5720,'Inst. by Framework &amp; Suppliers'!$B$2:$B$5720,$A168,'Inst. by Framework &amp; Suppliers'!$C$2:$C$5720,$B168)</f>
        <v>271378.53000000003</v>
      </c>
      <c r="F168" s="883">
        <f>SUMIFS('Inst. by Framework &amp; Suppliers'!G$2:G$5720,'Inst. by Framework &amp; Suppliers'!$B$2:$B$5720,$A168,'Inst. by Framework &amp; Suppliers'!$C$2:$C$5720,$B168)</f>
        <v>121946.85</v>
      </c>
      <c r="G168" s="1444">
        <f>SUMIFS('Inst. by Framework &amp; Suppliers'!H$2:H$5720,'Inst. by Framework &amp; Suppliers'!$B$2:$B$5720,$A168,'Inst. by Framework &amp; Suppliers'!$C$2:$C$5720,$B168)</f>
        <v>0</v>
      </c>
      <c r="H168" s="1445">
        <f>SUMIFS('Inst. by Framework &amp; Suppliers'!I$2:I$5720,'Inst. by Framework &amp; Suppliers'!$B$2:$B$5720,$A168,'Inst. by Framework &amp; Suppliers'!$C$2:$C$5720,$B168)</f>
        <v>0</v>
      </c>
      <c r="I168" s="344">
        <f>SUMIFS('Inst. by Framework &amp; Suppliers'!$J$2:$J$5720,'Inst. by Framework &amp; Suppliers'!$B$2:$B$5720,$A168,'Inst. by Framework &amp; Suppliers'!$C$2:$C$5720,B168)</f>
        <v>0</v>
      </c>
      <c r="J168" s="24">
        <f>SUMIFS('Inst. by Framework &amp; Suppliers'!$K$2:$K$5720,'Inst. by Framework &amp; Suppliers'!$B$2:$B$5720,$A168,'Inst. by Framework &amp; Suppliers'!$C$2:$C$5720,$B168)</f>
        <v>0</v>
      </c>
    </row>
    <row r="169" spans="1:10" x14ac:dyDescent="0.2">
      <c r="A169" s="26" t="s">
        <v>230</v>
      </c>
      <c r="B169" s="56" t="s">
        <v>199</v>
      </c>
      <c r="C169" s="506">
        <f>SUMIFS('Inst. by Framework &amp; Suppliers'!$D$2:$D$5720,'Inst. by Framework &amp; Suppliers'!$B$2:$B$5720,$A169,'Inst. by Framework &amp; Suppliers'!$C$2:$C$5720,$B169)</f>
        <v>0</v>
      </c>
      <c r="D169" s="507">
        <f>SUMIFS('Inst. by Framework &amp; Suppliers'!$E$2:$E$5720,'Inst. by Framework &amp; Suppliers'!$B$2:$B$5720,$A169,'Inst. by Framework &amp; Suppliers'!$C$2:$C$5720,$B169)</f>
        <v>0</v>
      </c>
      <c r="E169" s="507">
        <f>SUMIFS('Inst. by Framework &amp; Suppliers'!F$2:F$5720,'Inst. by Framework &amp; Suppliers'!$B$2:$B$5720,$A169,'Inst. by Framework &amp; Suppliers'!$C$2:$C$5720,$B169)</f>
        <v>0</v>
      </c>
      <c r="F169" s="883">
        <f>SUMIFS('Inst. by Framework &amp; Suppliers'!G$2:G$5720,'Inst. by Framework &amp; Suppliers'!$B$2:$B$5720,$A169,'Inst. by Framework &amp; Suppliers'!$C$2:$C$5720,$B169)</f>
        <v>80062.25</v>
      </c>
      <c r="G169" s="1444">
        <f>SUMIFS('Inst. by Framework &amp; Suppliers'!H$2:H$5720,'Inst. by Framework &amp; Suppliers'!$B$2:$B$5720,$A169,'Inst. by Framework &amp; Suppliers'!$C$2:$C$5720,$B169)</f>
        <v>138660</v>
      </c>
      <c r="H169" s="1445">
        <f>SUMIFS('Inst. by Framework &amp; Suppliers'!I$2:I$5720,'Inst. by Framework &amp; Suppliers'!$B$2:$B$5720,$A169,'Inst. by Framework &amp; Suppliers'!$C$2:$C$5720,$B169)</f>
        <v>139668.33000000002</v>
      </c>
      <c r="I169" s="344">
        <f>SUMIFS('Inst. by Framework &amp; Suppliers'!$J$2:$J$5720,'Inst. by Framework &amp; Suppliers'!$B$2:$B$5720,$A169,'Inst. by Framework &amp; Suppliers'!$C$2:$C$5720,B169)</f>
        <v>20528.170000000002</v>
      </c>
      <c r="J169" s="24">
        <f>SUMIFS('Inst. by Framework &amp; Suppliers'!$K$2:$K$5720,'Inst. by Framework &amp; Suppliers'!$B$2:$B$5720,$A169,'Inst. by Framework &amp; Suppliers'!$C$2:$C$5720,$B169)</f>
        <v>48953.93</v>
      </c>
    </row>
    <row r="170" spans="1:10" x14ac:dyDescent="0.2">
      <c r="A170" s="26" t="s">
        <v>230</v>
      </c>
      <c r="B170" s="56" t="s">
        <v>200</v>
      </c>
      <c r="C170" s="506">
        <f>SUMIFS('Inst. by Framework &amp; Suppliers'!$D$2:$D$5720,'Inst. by Framework &amp; Suppliers'!$B$2:$B$5720,$A170,'Inst. by Framework &amp; Suppliers'!$C$2:$C$5720,$B170)</f>
        <v>0</v>
      </c>
      <c r="D170" s="507">
        <f>SUMIFS('Inst. by Framework &amp; Suppliers'!$E$2:$E$5720,'Inst. by Framework &amp; Suppliers'!$B$2:$B$5720,$A170,'Inst. by Framework &amp; Suppliers'!$C$2:$C$5720,$B170)</f>
        <v>0</v>
      </c>
      <c r="E170" s="507">
        <f>SUMIFS('Inst. by Framework &amp; Suppliers'!F$2:F$5720,'Inst. by Framework &amp; Suppliers'!$B$2:$B$5720,$A170,'Inst. by Framework &amp; Suppliers'!$C$2:$C$5720,$B170)</f>
        <v>0</v>
      </c>
      <c r="F170" s="883">
        <f>SUMIFS('Inst. by Framework &amp; Suppliers'!G$2:G$5720,'Inst. by Framework &amp; Suppliers'!$B$2:$B$5720,$A170,'Inst. by Framework &amp; Suppliers'!$C$2:$C$5720,$B170)</f>
        <v>162057.66</v>
      </c>
      <c r="G170" s="1444">
        <f>SUMIFS('Inst. by Framework &amp; Suppliers'!H$2:H$5720,'Inst. by Framework &amp; Suppliers'!$B$2:$B$5720,$A170,'Inst. by Framework &amp; Suppliers'!$C$2:$C$5720,$B170)</f>
        <v>210667.78999999998</v>
      </c>
      <c r="H170" s="1445">
        <f>SUMIFS('Inst. by Framework &amp; Suppliers'!I$2:I$5720,'Inst. by Framework &amp; Suppliers'!$B$2:$B$5720,$A170,'Inst. by Framework &amp; Suppliers'!$C$2:$C$5720,$B170)</f>
        <v>215579.25</v>
      </c>
      <c r="I170" s="344">
        <f>SUMIFS('Inst. by Framework &amp; Suppliers'!$J$2:$J$5720,'Inst. by Framework &amp; Suppliers'!$B$2:$B$5720,$A170,'Inst. by Framework &amp; Suppliers'!$C$2:$C$5720,B170)</f>
        <v>45757.17</v>
      </c>
      <c r="J170" s="24">
        <f>SUMIFS('Inst. by Framework &amp; Suppliers'!$K$2:$K$5720,'Inst. by Framework &amp; Suppliers'!$B$2:$B$5720,$A170,'Inst. by Framework &amp; Suppliers'!$C$2:$C$5720,$B170)</f>
        <v>91257.95</v>
      </c>
    </row>
    <row r="171" spans="1:10" x14ac:dyDescent="0.2">
      <c r="A171" s="26" t="s">
        <v>26</v>
      </c>
      <c r="B171" s="56" t="s">
        <v>220</v>
      </c>
      <c r="C171" s="506">
        <f>SUMIFS('Inst. by Framework &amp; Suppliers'!$D$2:$D$5720,'Inst. by Framework &amp; Suppliers'!$B$2:$B$5720,$A171,'Inst. by Framework &amp; Suppliers'!$C$2:$C$5720,$B171)</f>
        <v>498626.25999999995</v>
      </c>
      <c r="D171" s="507">
        <f>SUMIFS('Inst. by Framework &amp; Suppliers'!$E$2:$E$5720,'Inst. by Framework &amp; Suppliers'!$B$2:$B$5720,$A171,'Inst. by Framework &amp; Suppliers'!$C$2:$C$5720,$B171)</f>
        <v>113088.78999999994</v>
      </c>
      <c r="E171" s="507">
        <f>SUMIFS('Inst. by Framework &amp; Suppliers'!F$2:F$5720,'Inst. by Framework &amp; Suppliers'!$B$2:$B$5720,$A171,'Inst. by Framework &amp; Suppliers'!$C$2:$C$5720,$B171)</f>
        <v>0</v>
      </c>
      <c r="F171" s="883">
        <f>SUMIFS('Inst. by Framework &amp; Suppliers'!G$2:G$5720,'Inst. by Framework &amp; Suppliers'!$B$2:$B$5720,$A171,'Inst. by Framework &amp; Suppliers'!$C$2:$C$5720,$B171)</f>
        <v>0</v>
      </c>
      <c r="G171" s="1444">
        <f>SUMIFS('Inst. by Framework &amp; Suppliers'!H$2:H$5720,'Inst. by Framework &amp; Suppliers'!$B$2:$B$5720,$A171,'Inst. by Framework &amp; Suppliers'!$C$2:$C$5720,$B171)</f>
        <v>0</v>
      </c>
      <c r="H171" s="1445">
        <f>SUMIFS('Inst. by Framework &amp; Suppliers'!I$2:I$5720,'Inst. by Framework &amp; Suppliers'!$B$2:$B$5720,$A171,'Inst. by Framework &amp; Suppliers'!$C$2:$C$5720,$B171)</f>
        <v>0</v>
      </c>
      <c r="I171" s="344">
        <f>SUMIFS('Inst. by Framework &amp; Suppliers'!$J$2:$J$5720,'Inst. by Framework &amp; Suppliers'!$B$2:$B$5720,$A171,'Inst. by Framework &amp; Suppliers'!$C$2:$C$5720,B171)</f>
        <v>0</v>
      </c>
      <c r="J171" s="24">
        <f>SUMIFS('Inst. by Framework &amp; Suppliers'!$K$2:$K$5720,'Inst. by Framework &amp; Suppliers'!$B$2:$B$5720,$A171,'Inst. by Framework &amp; Suppliers'!$C$2:$C$5720,$B171)</f>
        <v>0</v>
      </c>
    </row>
    <row r="172" spans="1:10" x14ac:dyDescent="0.2">
      <c r="A172" s="26" t="s">
        <v>26</v>
      </c>
      <c r="B172" s="56" t="s">
        <v>105</v>
      </c>
      <c r="C172" s="506">
        <f>SUMIFS('Inst. by Framework &amp; Suppliers'!$D$2:$D$5720,'Inst. by Framework &amp; Suppliers'!$B$2:$B$5720,$A172,'Inst. by Framework &amp; Suppliers'!$C$2:$C$5720,$B172)</f>
        <v>156950.75</v>
      </c>
      <c r="D172" s="507">
        <f>SUMIFS('Inst. by Framework &amp; Suppliers'!$E$2:$E$5720,'Inst. by Framework &amp; Suppliers'!$B$2:$B$5720,$A172,'Inst. by Framework &amp; Suppliers'!$C$2:$C$5720,$B172)</f>
        <v>28860.69</v>
      </c>
      <c r="E172" s="507">
        <f>SUMIFS('Inst. by Framework &amp; Suppliers'!F$2:F$5720,'Inst. by Framework &amp; Suppliers'!$B$2:$B$5720,$A172,'Inst. by Framework &amp; Suppliers'!$C$2:$C$5720,$B172)</f>
        <v>0</v>
      </c>
      <c r="F172" s="883">
        <f>SUMIFS('Inst. by Framework &amp; Suppliers'!G$2:G$5720,'Inst. by Framework &amp; Suppliers'!$B$2:$B$5720,$A172,'Inst. by Framework &amp; Suppliers'!$C$2:$C$5720,$B172)</f>
        <v>0</v>
      </c>
      <c r="G172" s="1444">
        <f>SUMIFS('Inst. by Framework &amp; Suppliers'!H$2:H$5720,'Inst. by Framework &amp; Suppliers'!$B$2:$B$5720,$A172,'Inst. by Framework &amp; Suppliers'!$C$2:$C$5720,$B172)</f>
        <v>0</v>
      </c>
      <c r="H172" s="1445">
        <f>SUMIFS('Inst. by Framework &amp; Suppliers'!I$2:I$5720,'Inst. by Framework &amp; Suppliers'!$B$2:$B$5720,$A172,'Inst. by Framework &amp; Suppliers'!$C$2:$C$5720,$B172)</f>
        <v>0</v>
      </c>
      <c r="I172" s="344">
        <f>SUMIFS('Inst. by Framework &amp; Suppliers'!$J$2:$J$5720,'Inst. by Framework &amp; Suppliers'!$B$2:$B$5720,$A172,'Inst. by Framework &amp; Suppliers'!$C$2:$C$5720,B172)</f>
        <v>0</v>
      </c>
      <c r="J172" s="24">
        <f>SUMIFS('Inst. by Framework &amp; Suppliers'!$K$2:$K$5720,'Inst. by Framework &amp; Suppliers'!$B$2:$B$5720,$A172,'Inst. by Framework &amp; Suppliers'!$C$2:$C$5720,$B172)</f>
        <v>0</v>
      </c>
    </row>
    <row r="173" spans="1:10" x14ac:dyDescent="0.2">
      <c r="A173" s="26" t="s">
        <v>278</v>
      </c>
      <c r="B173" s="56" t="s">
        <v>123</v>
      </c>
      <c r="C173" s="506">
        <f>SUMIFS('Inst. by Framework &amp; Suppliers'!$D$2:$D$5720,'Inst. by Framework &amp; Suppliers'!$B$2:$B$5720,$A173,'Inst. by Framework &amp; Suppliers'!$C$2:$C$5720,$B173)</f>
        <v>0</v>
      </c>
      <c r="D173" s="507">
        <f>SUMIFS('Inst. by Framework &amp; Suppliers'!$E$2:$E$5720,'Inst. by Framework &amp; Suppliers'!$B$2:$B$5720,$A173,'Inst. by Framework &amp; Suppliers'!$C$2:$C$5720,$B173)</f>
        <v>0</v>
      </c>
      <c r="E173" s="507">
        <f>SUMIFS('Inst. by Framework &amp; Suppliers'!F$2:F$5720,'Inst. by Framework &amp; Suppliers'!$B$2:$B$5720,$A173,'Inst. by Framework &amp; Suppliers'!$C$2:$C$5720,$B173)</f>
        <v>0</v>
      </c>
      <c r="F173" s="883">
        <f>SUMIFS('Inst. by Framework &amp; Suppliers'!G$2:G$5720,'Inst. by Framework &amp; Suppliers'!$B$2:$B$5720,$A173,'Inst. by Framework &amp; Suppliers'!$C$2:$C$5720,$B173)</f>
        <v>0</v>
      </c>
      <c r="G173" s="1444">
        <f>SUMIFS('Inst. by Framework &amp; Suppliers'!H$2:H$5720,'Inst. by Framework &amp; Suppliers'!$B$2:$B$5720,$A173,'Inst. by Framework &amp; Suppliers'!$C$2:$C$5720,$B173)</f>
        <v>0</v>
      </c>
      <c r="H173" s="1445">
        <f>SUMIFS('Inst. by Framework &amp; Suppliers'!I$2:I$5720,'Inst. by Framework &amp; Suppliers'!$B$2:$B$5720,$A173,'Inst. by Framework &amp; Suppliers'!$C$2:$C$5720,$B173)</f>
        <v>1839.67</v>
      </c>
      <c r="I173" s="344">
        <f>SUMIFS('Inst. by Framework &amp; Suppliers'!$J$2:$J$5720,'Inst. by Framework &amp; Suppliers'!$B$2:$B$5720,$A173,'Inst. by Framework &amp; Suppliers'!$C$2:$C$5720,B173)</f>
        <v>0</v>
      </c>
      <c r="J173" s="24">
        <f>SUMIFS('Inst. by Framework &amp; Suppliers'!$K$2:$K$5720,'Inst. by Framework &amp; Suppliers'!$B$2:$B$5720,$A173,'Inst. by Framework &amp; Suppliers'!$C$2:$C$5720,$B173)</f>
        <v>0</v>
      </c>
    </row>
    <row r="174" spans="1:10" x14ac:dyDescent="0.2">
      <c r="A174" s="26" t="s">
        <v>81</v>
      </c>
      <c r="B174" s="56" t="s">
        <v>220</v>
      </c>
      <c r="C174" s="506">
        <f>SUMIFS('Inst. by Framework &amp; Suppliers'!$D$2:$D$5720,'Inst. by Framework &amp; Suppliers'!$B$2:$B$5720,$A174,'Inst. by Framework &amp; Suppliers'!$C$2:$C$5720,$B174)</f>
        <v>0</v>
      </c>
      <c r="D174" s="507">
        <f>SUMIFS('Inst. by Framework &amp; Suppliers'!$E$2:$E$5720,'Inst. by Framework &amp; Suppliers'!$B$2:$B$5720,$A174,'Inst. by Framework &amp; Suppliers'!$C$2:$C$5720,$B174)</f>
        <v>595263.25999999943</v>
      </c>
      <c r="E174" s="507">
        <f>SUMIFS('Inst. by Framework &amp; Suppliers'!F$2:F$5720,'Inst. by Framework &amp; Suppliers'!$B$2:$B$5720,$A174,'Inst. by Framework &amp; Suppliers'!$C$2:$C$5720,$B174)</f>
        <v>708357.65</v>
      </c>
      <c r="F174" s="883">
        <f>SUMIFS('Inst. by Framework &amp; Suppliers'!G$2:G$5720,'Inst. by Framework &amp; Suppliers'!$B$2:$B$5720,$A174,'Inst. by Framework &amp; Suppliers'!$C$2:$C$5720,$B174)</f>
        <v>502941</v>
      </c>
      <c r="G174" s="1444">
        <f>SUMIFS('Inst. by Framework &amp; Suppliers'!H$2:H$5720,'Inst. by Framework &amp; Suppliers'!$B$2:$B$5720,$A174,'Inst. by Framework &amp; Suppliers'!$C$2:$C$5720,$B174)</f>
        <v>366739</v>
      </c>
      <c r="H174" s="1445">
        <f>SUMIFS('Inst. by Framework &amp; Suppliers'!I$2:I$5720,'Inst. by Framework &amp; Suppliers'!$B$2:$B$5720,$A174,'Inst. by Framework &amp; Suppliers'!$C$2:$C$5720,$B174)</f>
        <v>80163.270199120045</v>
      </c>
      <c r="I174" s="344">
        <f>SUMIFS('Inst. by Framework &amp; Suppliers'!$J$2:$J$5720,'Inst. by Framework &amp; Suppliers'!$B$2:$B$5720,$A174,'Inst. by Framework &amp; Suppliers'!$C$2:$C$5720,B174)</f>
        <v>0</v>
      </c>
      <c r="J174" s="24">
        <f>SUMIFS('Inst. by Framework &amp; Suppliers'!$K$2:$K$5720,'Inst. by Framework &amp; Suppliers'!$B$2:$B$5720,$A174,'Inst. by Framework &amp; Suppliers'!$C$2:$C$5720,$B174)</f>
        <v>0</v>
      </c>
    </row>
    <row r="175" spans="1:10" x14ac:dyDescent="0.2">
      <c r="A175" s="26" t="s">
        <v>81</v>
      </c>
      <c r="B175" s="56" t="s">
        <v>123</v>
      </c>
      <c r="C175" s="506">
        <f>SUMIFS('Inst. by Framework &amp; Suppliers'!$D$2:$D$5720,'Inst. by Framework &amp; Suppliers'!$B$2:$B$5720,$A175,'Inst. by Framework &amp; Suppliers'!$C$2:$C$5720,$B175)</f>
        <v>0</v>
      </c>
      <c r="D175" s="507">
        <f>SUMIFS('Inst. by Framework &amp; Suppliers'!$E$2:$E$5720,'Inst. by Framework &amp; Suppliers'!$B$2:$B$5720,$A175,'Inst. by Framework &amp; Suppliers'!$C$2:$C$5720,$B175)</f>
        <v>0</v>
      </c>
      <c r="E175" s="507">
        <f>SUMIFS('Inst. by Framework &amp; Suppliers'!F$2:F$5720,'Inst. by Framework &amp; Suppliers'!$B$2:$B$5720,$A175,'Inst. by Framework &amp; Suppliers'!$C$2:$C$5720,$B175)</f>
        <v>15834.57</v>
      </c>
      <c r="F175" s="883">
        <f>SUMIFS('Inst. by Framework &amp; Suppliers'!G$2:G$5720,'Inst. by Framework &amp; Suppliers'!$B$2:$B$5720,$A175,'Inst. by Framework &amp; Suppliers'!$C$2:$C$5720,$B175)</f>
        <v>9024.4599999999991</v>
      </c>
      <c r="G175" s="1444">
        <f>SUMIFS('Inst. by Framework &amp; Suppliers'!H$2:H$5720,'Inst. by Framework &amp; Suppliers'!$B$2:$B$5720,$A175,'Inst. by Framework &amp; Suppliers'!$C$2:$C$5720,$B175)</f>
        <v>8074.6900000000005</v>
      </c>
      <c r="H175" s="1445">
        <f>SUMIFS('Inst. by Framework &amp; Suppliers'!I$2:I$5720,'Inst. by Framework &amp; Suppliers'!$B$2:$B$5720,$A175,'Inst. by Framework &amp; Suppliers'!$C$2:$C$5720,$B175)</f>
        <v>2398.75</v>
      </c>
      <c r="I175" s="344">
        <f>SUMIFS('Inst. by Framework &amp; Suppliers'!$J$2:$J$5720,'Inst. by Framework &amp; Suppliers'!$B$2:$B$5720,$A175,'Inst. by Framework &amp; Suppliers'!$C$2:$C$5720,B175)</f>
        <v>0</v>
      </c>
      <c r="J175" s="24">
        <f>SUMIFS('Inst. by Framework &amp; Suppliers'!$K$2:$K$5720,'Inst. by Framework &amp; Suppliers'!$B$2:$B$5720,$A175,'Inst. by Framework &amp; Suppliers'!$C$2:$C$5720,$B175)</f>
        <v>0</v>
      </c>
    </row>
    <row r="176" spans="1:10" x14ac:dyDescent="0.2">
      <c r="A176" s="26" t="s">
        <v>81</v>
      </c>
      <c r="B176" s="56" t="s">
        <v>198</v>
      </c>
      <c r="C176" s="506">
        <f>SUMIFS('Inst. by Framework &amp; Suppliers'!$D$2:$D$5720,'Inst. by Framework &amp; Suppliers'!$B$2:$B$5720,$A176,'Inst. by Framework &amp; Suppliers'!$C$2:$C$5720,$B176)</f>
        <v>0</v>
      </c>
      <c r="D176" s="507">
        <f>SUMIFS('Inst. by Framework &amp; Suppliers'!$E$2:$E$5720,'Inst. by Framework &amp; Suppliers'!$B$2:$B$5720,$A176,'Inst. by Framework &amp; Suppliers'!$C$2:$C$5720,$B176)</f>
        <v>19715.22</v>
      </c>
      <c r="E176" s="507">
        <f>SUMIFS('Inst. by Framework &amp; Suppliers'!F$2:F$5720,'Inst. by Framework &amp; Suppliers'!$B$2:$B$5720,$A176,'Inst. by Framework &amp; Suppliers'!$C$2:$C$5720,$B176)</f>
        <v>5507.68</v>
      </c>
      <c r="F176" s="883">
        <f>SUMIFS('Inst. by Framework &amp; Suppliers'!G$2:G$5720,'Inst. by Framework &amp; Suppliers'!$B$2:$B$5720,$A176,'Inst. by Framework &amp; Suppliers'!$C$2:$C$5720,$B176)</f>
        <v>109.56</v>
      </c>
      <c r="G176" s="1444">
        <f>SUMIFS('Inst. by Framework &amp; Suppliers'!H$2:H$5720,'Inst. by Framework &amp; Suppliers'!$B$2:$B$5720,$A176,'Inst. by Framework &amp; Suppliers'!$C$2:$C$5720,$B176)</f>
        <v>0</v>
      </c>
      <c r="H176" s="1445">
        <f>SUMIFS('Inst. by Framework &amp; Suppliers'!I$2:I$5720,'Inst. by Framework &amp; Suppliers'!$B$2:$B$5720,$A176,'Inst. by Framework &amp; Suppliers'!$C$2:$C$5720,$B176)</f>
        <v>0</v>
      </c>
      <c r="I176" s="344">
        <f>SUMIFS('Inst. by Framework &amp; Suppliers'!$J$2:$J$5720,'Inst. by Framework &amp; Suppliers'!$B$2:$B$5720,$A176,'Inst. by Framework &amp; Suppliers'!$C$2:$C$5720,B176)</f>
        <v>0</v>
      </c>
      <c r="J176" s="24">
        <f>SUMIFS('Inst. by Framework &amp; Suppliers'!$K$2:$K$5720,'Inst. by Framework &amp; Suppliers'!$B$2:$B$5720,$A176,'Inst. by Framework &amp; Suppliers'!$C$2:$C$5720,$B176)</f>
        <v>0</v>
      </c>
    </row>
    <row r="177" spans="1:10" x14ac:dyDescent="0.2">
      <c r="A177" s="26" t="s">
        <v>81</v>
      </c>
      <c r="B177" s="56" t="s">
        <v>105</v>
      </c>
      <c r="C177" s="506">
        <f>SUMIFS('Inst. by Framework &amp; Suppliers'!$D$2:$D$5720,'Inst. by Framework &amp; Suppliers'!$B$2:$B$5720,$A177,'Inst. by Framework &amp; Suppliers'!$C$2:$C$5720,$B177)</f>
        <v>0</v>
      </c>
      <c r="D177" s="507">
        <f>SUMIFS('Inst. by Framework &amp; Suppliers'!$E$2:$E$5720,'Inst. by Framework &amp; Suppliers'!$B$2:$B$5720,$A177,'Inst. by Framework &amp; Suppliers'!$C$2:$C$5720,$B177)</f>
        <v>108.12</v>
      </c>
      <c r="E177" s="507">
        <f>SUMIFS('Inst. by Framework &amp; Suppliers'!F$2:F$5720,'Inst. by Framework &amp; Suppliers'!$B$2:$B$5720,$A177,'Inst. by Framework &amp; Suppliers'!$C$2:$C$5720,$B177)</f>
        <v>0</v>
      </c>
      <c r="F177" s="883">
        <f>SUMIFS('Inst. by Framework &amp; Suppliers'!G$2:G$5720,'Inst. by Framework &amp; Suppliers'!$B$2:$B$5720,$A177,'Inst. by Framework &amp; Suppliers'!$C$2:$C$5720,$B177)</f>
        <v>0</v>
      </c>
      <c r="G177" s="1444">
        <f>SUMIFS('Inst. by Framework &amp; Suppliers'!H$2:H$5720,'Inst. by Framework &amp; Suppliers'!$B$2:$B$5720,$A177,'Inst. by Framework &amp; Suppliers'!$C$2:$C$5720,$B177)</f>
        <v>0</v>
      </c>
      <c r="H177" s="1445">
        <f>SUMIFS('Inst. by Framework &amp; Suppliers'!I$2:I$5720,'Inst. by Framework &amp; Suppliers'!$B$2:$B$5720,$A177,'Inst. by Framework &amp; Suppliers'!$C$2:$C$5720,$B177)</f>
        <v>0</v>
      </c>
      <c r="I177" s="344">
        <f>SUMIFS('Inst. by Framework &amp; Suppliers'!$J$2:$J$5720,'Inst. by Framework &amp; Suppliers'!$B$2:$B$5720,$A177,'Inst. by Framework &amp; Suppliers'!$C$2:$C$5720,B177)</f>
        <v>0</v>
      </c>
      <c r="J177" s="24">
        <f>SUMIFS('Inst. by Framework &amp; Suppliers'!$K$2:$K$5720,'Inst. by Framework &amp; Suppliers'!$B$2:$B$5720,$A177,'Inst. by Framework &amp; Suppliers'!$C$2:$C$5720,$B177)</f>
        <v>0</v>
      </c>
    </row>
    <row r="178" spans="1:10" x14ac:dyDescent="0.2">
      <c r="A178" s="26" t="s">
        <v>81</v>
      </c>
      <c r="B178" s="56" t="s">
        <v>119</v>
      </c>
      <c r="C178" s="506">
        <f>SUMIFS('Inst. by Framework &amp; Suppliers'!$D$2:$D$5720,'Inst. by Framework &amp; Suppliers'!$B$2:$B$5720,$A178,'Inst. by Framework &amp; Suppliers'!$C$2:$C$5720,$B178)</f>
        <v>0</v>
      </c>
      <c r="D178" s="507">
        <f>SUMIFS('Inst. by Framework &amp; Suppliers'!$E$2:$E$5720,'Inst. by Framework &amp; Suppliers'!$B$2:$B$5720,$A178,'Inst. by Framework &amp; Suppliers'!$C$2:$C$5720,$B178)</f>
        <v>50013.75</v>
      </c>
      <c r="E178" s="507">
        <f>SUMIFS('Inst. by Framework &amp; Suppliers'!F$2:F$5720,'Inst. by Framework &amp; Suppliers'!$B$2:$B$5720,$A178,'Inst. by Framework &amp; Suppliers'!$C$2:$C$5720,$B178)</f>
        <v>64561.073000000004</v>
      </c>
      <c r="F178" s="883">
        <f>SUMIFS('Inst. by Framework &amp; Suppliers'!G$2:G$5720,'Inst. by Framework &amp; Suppliers'!$B$2:$B$5720,$A178,'Inst. by Framework &amp; Suppliers'!$C$2:$C$5720,$B178)</f>
        <v>59287.570000000007</v>
      </c>
      <c r="G178" s="1444">
        <f>SUMIFS('Inst. by Framework &amp; Suppliers'!H$2:H$5720,'Inst. by Framework &amp; Suppliers'!$B$2:$B$5720,$A178,'Inst. by Framework &amp; Suppliers'!$C$2:$C$5720,$B178)</f>
        <v>48291.6</v>
      </c>
      <c r="H178" s="1445">
        <f>SUMIFS('Inst. by Framework &amp; Suppliers'!I$2:I$5720,'Inst. by Framework &amp; Suppliers'!$B$2:$B$5720,$A178,'Inst. by Framework &amp; Suppliers'!$C$2:$C$5720,$B178)</f>
        <v>10600.630000000001</v>
      </c>
      <c r="I178" s="344">
        <f>SUMIFS('Inst. by Framework &amp; Suppliers'!$J$2:$J$5720,'Inst. by Framework &amp; Suppliers'!$B$2:$B$5720,$A178,'Inst. by Framework &amp; Suppliers'!$C$2:$C$5720,B178)</f>
        <v>0</v>
      </c>
      <c r="J178" s="24">
        <f>SUMIFS('Inst. by Framework &amp; Suppliers'!$K$2:$K$5720,'Inst. by Framework &amp; Suppliers'!$B$2:$B$5720,$A178,'Inst. by Framework &amp; Suppliers'!$C$2:$C$5720,$B178)</f>
        <v>0</v>
      </c>
    </row>
    <row r="179" spans="1:10" x14ac:dyDescent="0.2">
      <c r="A179" s="26" t="s">
        <v>81</v>
      </c>
      <c r="B179" s="56" t="s">
        <v>113</v>
      </c>
      <c r="C179" s="506">
        <f>SUMIFS('Inst. by Framework &amp; Suppliers'!$D$2:$D$5720,'Inst. by Framework &amp; Suppliers'!$B$2:$B$5720,$A179,'Inst. by Framework &amp; Suppliers'!$C$2:$C$5720,$B179)</f>
        <v>0</v>
      </c>
      <c r="D179" s="507">
        <f>SUMIFS('Inst. by Framework &amp; Suppliers'!$E$2:$E$5720,'Inst. by Framework &amp; Suppliers'!$B$2:$B$5720,$A179,'Inst. by Framework &amp; Suppliers'!$C$2:$C$5720,$B179)</f>
        <v>38804.080000000002</v>
      </c>
      <c r="E179" s="507">
        <f>SUMIFS('Inst. by Framework &amp; Suppliers'!F$2:F$5720,'Inst. by Framework &amp; Suppliers'!$B$2:$B$5720,$A179,'Inst. by Framework &amp; Suppliers'!$C$2:$C$5720,$B179)</f>
        <v>89300</v>
      </c>
      <c r="F179" s="883">
        <f>SUMIFS('Inst. by Framework &amp; Suppliers'!G$2:G$5720,'Inst. by Framework &amp; Suppliers'!$B$2:$B$5720,$A179,'Inst. by Framework &amp; Suppliers'!$C$2:$C$5720,$B179)</f>
        <v>61675</v>
      </c>
      <c r="G179" s="1444">
        <f>SUMIFS('Inst. by Framework &amp; Suppliers'!H$2:H$5720,'Inst. by Framework &amp; Suppliers'!$B$2:$B$5720,$A179,'Inst. by Framework &amp; Suppliers'!$C$2:$C$5720,$B179)</f>
        <v>174190</v>
      </c>
      <c r="H179" s="1445">
        <f>SUMIFS('Inst. by Framework &amp; Suppliers'!I$2:I$5720,'Inst. by Framework &amp; Suppliers'!$B$2:$B$5720,$A179,'Inst. by Framework &amp; Suppliers'!$C$2:$C$5720,$B179)</f>
        <v>56522</v>
      </c>
      <c r="I179" s="344">
        <f>SUMIFS('Inst. by Framework &amp; Suppliers'!$J$2:$J$5720,'Inst. by Framework &amp; Suppliers'!$B$2:$B$5720,$A179,'Inst. by Framework &amp; Suppliers'!$C$2:$C$5720,B179)</f>
        <v>0</v>
      </c>
      <c r="J179" s="24">
        <f>SUMIFS('Inst. by Framework &amp; Suppliers'!$K$2:$K$5720,'Inst. by Framework &amp; Suppliers'!$B$2:$B$5720,$A179,'Inst. by Framework &amp; Suppliers'!$C$2:$C$5720,$B179)</f>
        <v>0</v>
      </c>
    </row>
    <row r="180" spans="1:10" x14ac:dyDescent="0.2">
      <c r="A180" s="26" t="s">
        <v>81</v>
      </c>
      <c r="B180" s="56" t="s">
        <v>248</v>
      </c>
      <c r="C180" s="506">
        <f>SUMIFS('Inst. by Framework &amp; Suppliers'!$D$2:$D$5720,'Inst. by Framework &amp; Suppliers'!$B$2:$B$5720,$A180,'Inst. by Framework &amp; Suppliers'!$C$2:$C$5720,$B180)</f>
        <v>0</v>
      </c>
      <c r="D180" s="507">
        <f>SUMIFS('Inst. by Framework &amp; Suppliers'!$E$2:$E$5720,'Inst. by Framework &amp; Suppliers'!$B$2:$B$5720,$A180,'Inst. by Framework &amp; Suppliers'!$C$2:$C$5720,$B180)</f>
        <v>7018.09</v>
      </c>
      <c r="E180" s="507">
        <f>SUMIFS('Inst. by Framework &amp; Suppliers'!F$2:F$5720,'Inst. by Framework &amp; Suppliers'!$B$2:$B$5720,$A180,'Inst. by Framework &amp; Suppliers'!$C$2:$C$5720,$B180)</f>
        <v>26195.43</v>
      </c>
      <c r="F180" s="883">
        <f>SUMIFS('Inst. by Framework &amp; Suppliers'!G$2:G$5720,'Inst. by Framework &amp; Suppliers'!$B$2:$B$5720,$A180,'Inst. by Framework &amp; Suppliers'!$C$2:$C$5720,$B180)</f>
        <v>155915.13</v>
      </c>
      <c r="G180" s="1444">
        <f>SUMIFS('Inst. by Framework &amp; Suppliers'!H$2:H$5720,'Inst. by Framework &amp; Suppliers'!$B$2:$B$5720,$A180,'Inst. by Framework &amp; Suppliers'!$C$2:$C$5720,$B180)</f>
        <v>144358.19999999998</v>
      </c>
      <c r="H180" s="1445">
        <f>SUMIFS('Inst. by Framework &amp; Suppliers'!I$2:I$5720,'Inst. by Framework &amp; Suppliers'!$B$2:$B$5720,$A180,'Inst. by Framework &amp; Suppliers'!$C$2:$C$5720,$B180)</f>
        <v>8289.82</v>
      </c>
      <c r="I180" s="344">
        <f>SUMIFS('Inst. by Framework &amp; Suppliers'!$J$2:$J$5720,'Inst. by Framework &amp; Suppliers'!$B$2:$B$5720,$A180,'Inst. by Framework &amp; Suppliers'!$C$2:$C$5720,B180)</f>
        <v>0</v>
      </c>
      <c r="J180" s="24">
        <f>SUMIFS('Inst. by Framework &amp; Suppliers'!$K$2:$K$5720,'Inst. by Framework &amp; Suppliers'!$B$2:$B$5720,$A180,'Inst. by Framework &amp; Suppliers'!$C$2:$C$5720,$B180)</f>
        <v>0</v>
      </c>
    </row>
    <row r="181" spans="1:10" x14ac:dyDescent="0.2">
      <c r="A181" s="26" t="s">
        <v>81</v>
      </c>
      <c r="B181" s="56" t="s">
        <v>255</v>
      </c>
      <c r="C181" s="506">
        <f>SUMIFS('Inst. by Framework &amp; Suppliers'!$D$2:$D$5720,'Inst. by Framework &amp; Suppliers'!$B$2:$B$5720,$A181,'Inst. by Framework &amp; Suppliers'!$C$2:$C$5720,$B181)</f>
        <v>0</v>
      </c>
      <c r="D181" s="507">
        <f>SUMIFS('Inst. by Framework &amp; Suppliers'!$E$2:$E$5720,'Inst. by Framework &amp; Suppliers'!$B$2:$B$5720,$A181,'Inst. by Framework &amp; Suppliers'!$C$2:$C$5720,$B181)</f>
        <v>0</v>
      </c>
      <c r="E181" s="507">
        <f>SUMIFS('Inst. by Framework &amp; Suppliers'!F$2:F$5720,'Inst. by Framework &amp; Suppliers'!$B$2:$B$5720,$A181,'Inst. by Framework &amp; Suppliers'!$C$2:$C$5720,$B181)</f>
        <v>0</v>
      </c>
      <c r="F181" s="883">
        <f>SUMIFS('Inst. by Framework &amp; Suppliers'!G$2:G$5720,'Inst. by Framework &amp; Suppliers'!$B$2:$B$5720,$A181,'Inst. by Framework &amp; Suppliers'!$C$2:$C$5720,$B181)</f>
        <v>0</v>
      </c>
      <c r="G181" s="1444">
        <f>SUMIFS('Inst. by Framework &amp; Suppliers'!H$2:H$5720,'Inst. by Framework &amp; Suppliers'!$B$2:$B$5720,$A181,'Inst. by Framework &amp; Suppliers'!$C$2:$C$5720,$B181)</f>
        <v>528284.06000000006</v>
      </c>
      <c r="H181" s="1445">
        <f>SUMIFS('Inst. by Framework &amp; Suppliers'!I$2:I$5720,'Inst. by Framework &amp; Suppliers'!$B$2:$B$5720,$A181,'Inst. by Framework &amp; Suppliers'!$C$2:$C$5720,$B181)</f>
        <v>356038.35000000003</v>
      </c>
      <c r="I181" s="344">
        <f>SUMIFS('Inst. by Framework &amp; Suppliers'!$J$2:$J$5720,'Inst. by Framework &amp; Suppliers'!$B$2:$B$5720,$A181,'Inst. by Framework &amp; Suppliers'!$C$2:$C$5720,B181)</f>
        <v>0</v>
      </c>
      <c r="J181" s="24">
        <f>SUMIFS('Inst. by Framework &amp; Suppliers'!$K$2:$K$5720,'Inst. by Framework &amp; Suppliers'!$B$2:$B$5720,$A181,'Inst. by Framework &amp; Suppliers'!$C$2:$C$5720,$B181)</f>
        <v>0</v>
      </c>
    </row>
    <row r="182" spans="1:10" x14ac:dyDescent="0.2">
      <c r="A182" s="26" t="s">
        <v>278</v>
      </c>
      <c r="B182" s="1096" t="s">
        <v>220</v>
      </c>
      <c r="C182" s="506">
        <f>SUMIFS('Inst. by Framework &amp; Suppliers'!$D$2:$D$5720,'Inst. by Framework &amp; Suppliers'!$B$2:$B$5720,$A182,'Inst. by Framework &amp; Suppliers'!$C$2:$C$5720,$B182)</f>
        <v>0</v>
      </c>
      <c r="D182" s="507">
        <f>SUMIFS('Inst. by Framework &amp; Suppliers'!$E$2:$E$5720,'Inst. by Framework &amp; Suppliers'!$B$2:$B$5720,$A182,'Inst. by Framework &amp; Suppliers'!$C$2:$C$5720,$B182)</f>
        <v>0</v>
      </c>
      <c r="E182" s="507">
        <f>SUMIFS('Inst. by Framework &amp; Suppliers'!F$2:F$5720,'Inst. by Framework &amp; Suppliers'!$B$2:$B$5720,$A182,'Inst. by Framework &amp; Suppliers'!$C$2:$C$5720,$B182)</f>
        <v>0</v>
      </c>
      <c r="F182" s="883">
        <f>SUMIFS('Inst. by Framework &amp; Suppliers'!G$2:G$5720,'Inst. by Framework &amp; Suppliers'!$B$2:$B$5720,$A182,'Inst. by Framework &amp; Suppliers'!$C$2:$C$5720,$B182)</f>
        <v>0</v>
      </c>
      <c r="G182" s="1444">
        <f>SUMIFS('Inst. by Framework &amp; Suppliers'!H$2:H$5720,'Inst. by Framework &amp; Suppliers'!$B$2:$B$5720,$A182,'Inst. by Framework &amp; Suppliers'!$C$2:$C$5720,$B182)</f>
        <v>0</v>
      </c>
      <c r="H182" s="1445">
        <f>SUMIFS('Inst. by Framework &amp; Suppliers'!I$2:I$5720,'Inst. by Framework &amp; Suppliers'!$B$2:$B$5720,$A182,'Inst. by Framework &amp; Suppliers'!$C$2:$C$5720,$B182)</f>
        <v>198314.96004116535</v>
      </c>
      <c r="I182" s="344">
        <f>SUMIFS('Inst. by Framework &amp; Suppliers'!$J$2:$J$5720,'Inst. by Framework &amp; Suppliers'!$B$2:$B$5720,$A182,'Inst. by Framework &amp; Suppliers'!$C$2:$C$5720,B182)</f>
        <v>32995</v>
      </c>
      <c r="J182" s="24">
        <f>SUMIFS('Inst. by Framework &amp; Suppliers'!$K$2:$K$5720,'Inst. by Framework &amp; Suppliers'!$B$2:$B$5720,$A182,'Inst. by Framework &amp; Suppliers'!$C$2:$C$5720,$B182)</f>
        <v>75409</v>
      </c>
    </row>
    <row r="183" spans="1:10" x14ac:dyDescent="0.2">
      <c r="A183" s="26" t="s">
        <v>278</v>
      </c>
      <c r="B183" s="56" t="s">
        <v>105</v>
      </c>
      <c r="C183" s="506">
        <f>SUMIFS('Inst. by Framework &amp; Suppliers'!$D$2:$D$5720,'Inst. by Framework &amp; Suppliers'!$B$2:$B$5720,$A183,'Inst. by Framework &amp; Suppliers'!$C$2:$C$5720,$B183)</f>
        <v>0</v>
      </c>
      <c r="D183" s="507">
        <f>SUMIFS('Inst. by Framework &amp; Suppliers'!$E$2:$E$5720,'Inst. by Framework &amp; Suppliers'!$B$2:$B$5720,$A183,'Inst. by Framework &amp; Suppliers'!$C$2:$C$5720,$B183)</f>
        <v>0</v>
      </c>
      <c r="E183" s="507">
        <f>SUMIFS('Inst. by Framework &amp; Suppliers'!F$2:F$5720,'Inst. by Framework &amp; Suppliers'!$B$2:$B$5720,$A183,'Inst. by Framework &amp; Suppliers'!$C$2:$C$5720,$B183)</f>
        <v>0</v>
      </c>
      <c r="F183" s="883">
        <f>SUMIFS('Inst. by Framework &amp; Suppliers'!G$2:G$5720,'Inst. by Framework &amp; Suppliers'!$B$2:$B$5720,$A183,'Inst. by Framework &amp; Suppliers'!$C$2:$C$5720,$B183)</f>
        <v>0</v>
      </c>
      <c r="G183" s="1444">
        <f>SUMIFS('Inst. by Framework &amp; Suppliers'!H$2:H$5720,'Inst. by Framework &amp; Suppliers'!$B$2:$B$5720,$A183,'Inst. by Framework &amp; Suppliers'!$C$2:$C$5720,$B183)</f>
        <v>0</v>
      </c>
      <c r="H183" s="1445">
        <f>SUMIFS('Inst. by Framework &amp; Suppliers'!I$2:I$5720,'Inst. by Framework &amp; Suppliers'!$B$2:$B$5720,$A183,'Inst. by Framework &amp; Suppliers'!$C$2:$C$5720,$B183)</f>
        <v>2855.59</v>
      </c>
      <c r="I183" s="344">
        <f>SUMIFS('Inst. by Framework &amp; Suppliers'!$J$2:$J$5720,'Inst. by Framework &amp; Suppliers'!$B$2:$B$5720,$A183,'Inst. by Framework &amp; Suppliers'!$C$2:$C$5720,B183)</f>
        <v>0</v>
      </c>
      <c r="J183" s="24">
        <f>SUMIFS('Inst. by Framework &amp; Suppliers'!$K$2:$K$5720,'Inst. by Framework &amp; Suppliers'!$B$2:$B$5720,$A183,'Inst. by Framework &amp; Suppliers'!$C$2:$C$5720,$B183)</f>
        <v>926.68</v>
      </c>
    </row>
    <row r="184" spans="1:10" x14ac:dyDescent="0.2">
      <c r="A184" s="26" t="s">
        <v>278</v>
      </c>
      <c r="B184" s="56" t="s">
        <v>119</v>
      </c>
      <c r="C184" s="506">
        <f>SUMIFS('Inst. by Framework &amp; Suppliers'!$D$2:$D$5720,'Inst. by Framework &amp; Suppliers'!$B$2:$B$5720,$A184,'Inst. by Framework &amp; Suppliers'!$C$2:$C$5720,$B184)</f>
        <v>0</v>
      </c>
      <c r="D184" s="507">
        <f>SUMIFS('Inst. by Framework &amp; Suppliers'!$E$2:$E$5720,'Inst. by Framework &amp; Suppliers'!$B$2:$B$5720,$A184,'Inst. by Framework &amp; Suppliers'!$C$2:$C$5720,$B184)</f>
        <v>0</v>
      </c>
      <c r="E184" s="507">
        <f>SUMIFS('Inst. by Framework &amp; Suppliers'!F$2:F$5720,'Inst. by Framework &amp; Suppliers'!$B$2:$B$5720,$A184,'Inst. by Framework &amp; Suppliers'!$C$2:$C$5720,$B184)</f>
        <v>0</v>
      </c>
      <c r="F184" s="883">
        <f>SUMIFS('Inst. by Framework &amp; Suppliers'!G$2:G$5720,'Inst. by Framework &amp; Suppliers'!$B$2:$B$5720,$A184,'Inst. by Framework &amp; Suppliers'!$C$2:$C$5720,$B184)</f>
        <v>0</v>
      </c>
      <c r="G184" s="1444">
        <f>SUMIFS('Inst. by Framework &amp; Suppliers'!H$2:H$5720,'Inst. by Framework &amp; Suppliers'!$B$2:$B$5720,$A184,'Inst. by Framework &amp; Suppliers'!$C$2:$C$5720,$B184)</f>
        <v>0</v>
      </c>
      <c r="H184" s="1445">
        <f>SUMIFS('Inst. by Framework &amp; Suppliers'!I$2:I$5720,'Inst. by Framework &amp; Suppliers'!$B$2:$B$5720,$A184,'Inst. by Framework &amp; Suppliers'!$C$2:$C$5720,$B184)</f>
        <v>34397.600000000006</v>
      </c>
      <c r="I184" s="344">
        <f>SUMIFS('Inst. by Framework &amp; Suppliers'!$J$2:$J$5720,'Inst. by Framework &amp; Suppliers'!$B$2:$B$5720,$A184,'Inst. by Framework &amp; Suppliers'!$C$2:$C$5720,B184)</f>
        <v>7396.8599999999988</v>
      </c>
      <c r="J184" s="24">
        <f>SUMIFS('Inst. by Framework &amp; Suppliers'!$K$2:$K$5720,'Inst. by Framework &amp; Suppliers'!$B$2:$B$5720,$A184,'Inst. by Framework &amp; Suppliers'!$C$2:$C$5720,$B184)</f>
        <v>17480.099999999999</v>
      </c>
    </row>
    <row r="185" spans="1:10" x14ac:dyDescent="0.2">
      <c r="A185" s="26" t="s">
        <v>278</v>
      </c>
      <c r="B185" s="56" t="s">
        <v>113</v>
      </c>
      <c r="C185" s="506">
        <f>SUMIFS('Inst. by Framework &amp; Suppliers'!$D$2:$D$5720,'Inst. by Framework &amp; Suppliers'!$B$2:$B$5720,$A185,'Inst. by Framework &amp; Suppliers'!$C$2:$C$5720,$B185)</f>
        <v>0</v>
      </c>
      <c r="D185" s="507">
        <f>SUMIFS('Inst. by Framework &amp; Suppliers'!$E$2:$E$5720,'Inst. by Framework &amp; Suppliers'!$B$2:$B$5720,$A185,'Inst. by Framework &amp; Suppliers'!$C$2:$C$5720,$B185)</f>
        <v>0</v>
      </c>
      <c r="E185" s="507">
        <f>SUMIFS('Inst. by Framework &amp; Suppliers'!F$2:F$5720,'Inst. by Framework &amp; Suppliers'!$B$2:$B$5720,$A185,'Inst. by Framework &amp; Suppliers'!$C$2:$C$5720,$B185)</f>
        <v>0</v>
      </c>
      <c r="F185" s="883">
        <f>SUMIFS('Inst. by Framework &amp; Suppliers'!G$2:G$5720,'Inst. by Framework &amp; Suppliers'!$B$2:$B$5720,$A185,'Inst. by Framework &amp; Suppliers'!$C$2:$C$5720,$B185)</f>
        <v>0</v>
      </c>
      <c r="G185" s="1444">
        <f>SUMIFS('Inst. by Framework &amp; Suppliers'!H$2:H$5720,'Inst. by Framework &amp; Suppliers'!$B$2:$B$5720,$A185,'Inst. by Framework &amp; Suppliers'!$C$2:$C$5720,$B185)</f>
        <v>0</v>
      </c>
      <c r="H185" s="1445">
        <f>SUMIFS('Inst. by Framework &amp; Suppliers'!I$2:I$5720,'Inst. by Framework &amp; Suppliers'!$B$2:$B$5720,$A185,'Inst. by Framework &amp; Suppliers'!$C$2:$C$5720,$B185)</f>
        <v>183083</v>
      </c>
      <c r="I185" s="344">
        <f>SUMIFS('Inst. by Framework &amp; Suppliers'!$J$2:$J$5720,'Inst. by Framework &amp; Suppliers'!$B$2:$B$5720,$A185,'Inst. by Framework &amp; Suppliers'!$C$2:$C$5720,B185)</f>
        <v>63861</v>
      </c>
      <c r="J185" s="24">
        <f>SUMIFS('Inst. by Framework &amp; Suppliers'!$K$2:$K$5720,'Inst. by Framework &amp; Suppliers'!$B$2:$B$5720,$A185,'Inst. by Framework &amp; Suppliers'!$C$2:$C$5720,$B185)</f>
        <v>132977</v>
      </c>
    </row>
    <row r="186" spans="1:10" x14ac:dyDescent="0.2">
      <c r="A186" s="26" t="s">
        <v>278</v>
      </c>
      <c r="B186" s="56" t="s">
        <v>248</v>
      </c>
      <c r="C186" s="506">
        <f>SUMIFS('Inst. by Framework &amp; Suppliers'!$D$2:$D$5720,'Inst. by Framework &amp; Suppliers'!$B$2:$B$5720,$A186,'Inst. by Framework &amp; Suppliers'!$C$2:$C$5720,$B186)</f>
        <v>0</v>
      </c>
      <c r="D186" s="507">
        <f>SUMIFS('Inst. by Framework &amp; Suppliers'!$E$2:$E$5720,'Inst. by Framework &amp; Suppliers'!$B$2:$B$5720,$A186,'Inst. by Framework &amp; Suppliers'!$C$2:$C$5720,$B186)</f>
        <v>0</v>
      </c>
      <c r="E186" s="507">
        <f>SUMIFS('Inst. by Framework &amp; Suppliers'!F$2:F$5720,'Inst. by Framework &amp; Suppliers'!$B$2:$B$5720,$A186,'Inst. by Framework &amp; Suppliers'!$C$2:$C$5720,$B186)</f>
        <v>0</v>
      </c>
      <c r="F186" s="883">
        <f>SUMIFS('Inst. by Framework &amp; Suppliers'!G$2:G$5720,'Inst. by Framework &amp; Suppliers'!$B$2:$B$5720,$A186,'Inst. by Framework &amp; Suppliers'!$C$2:$C$5720,$B186)</f>
        <v>0</v>
      </c>
      <c r="G186" s="1444">
        <f>SUMIFS('Inst. by Framework &amp; Suppliers'!H$2:H$5720,'Inst. by Framework &amp; Suppliers'!$B$2:$B$5720,$A186,'Inst. by Framework &amp; Suppliers'!$C$2:$C$5720,$B186)</f>
        <v>0</v>
      </c>
      <c r="H186" s="1445">
        <f>SUMIFS('Inst. by Framework &amp; Suppliers'!I$2:I$5720,'Inst. by Framework &amp; Suppliers'!$B$2:$B$5720,$A186,'Inst. by Framework &amp; Suppliers'!$C$2:$C$5720,$B186)</f>
        <v>147732.60999999999</v>
      </c>
      <c r="I186" s="344">
        <f>SUMIFS('Inst. by Framework &amp; Suppliers'!$J$2:$J$5720,'Inst. by Framework &amp; Suppliers'!$B$2:$B$5720,$A186,'Inst. by Framework &amp; Suppliers'!$C$2:$C$5720,B186)</f>
        <v>50639.369999999995</v>
      </c>
      <c r="J186" s="24">
        <f>SUMIFS('Inst. by Framework &amp; Suppliers'!$K$2:$K$5720,'Inst. by Framework &amp; Suppliers'!$B$2:$B$5720,$A186,'Inst. by Framework &amp; Suppliers'!$C$2:$C$5720,$B186)</f>
        <v>112014.87</v>
      </c>
    </row>
    <row r="187" spans="1:10" x14ac:dyDescent="0.2">
      <c r="A187" s="26" t="s">
        <v>278</v>
      </c>
      <c r="B187" s="56" t="s">
        <v>255</v>
      </c>
      <c r="C187" s="506">
        <f>SUMIFS('Inst. by Framework &amp; Suppliers'!$D$2:$D$5720,'Inst. by Framework &amp; Suppliers'!$B$2:$B$5720,$A187,'Inst. by Framework &amp; Suppliers'!$C$2:$C$5720,$B187)</f>
        <v>0</v>
      </c>
      <c r="D187" s="507">
        <f>SUMIFS('Inst. by Framework &amp; Suppliers'!$E$2:$E$5720,'Inst. by Framework &amp; Suppliers'!$B$2:$B$5720,$A187,'Inst. by Framework &amp; Suppliers'!$C$2:$C$5720,$B187)</f>
        <v>0</v>
      </c>
      <c r="E187" s="507">
        <f>SUMIFS('Inst. by Framework &amp; Suppliers'!F$2:F$5720,'Inst. by Framework &amp; Suppliers'!$B$2:$B$5720,$A187,'Inst. by Framework &amp; Suppliers'!$C$2:$C$5720,$B187)</f>
        <v>0</v>
      </c>
      <c r="F187" s="883">
        <f>SUMIFS('Inst. by Framework &amp; Suppliers'!G$2:G$5720,'Inst. by Framework &amp; Suppliers'!$B$2:$B$5720,$A187,'Inst. by Framework &amp; Suppliers'!$C$2:$C$5720,$B187)</f>
        <v>0</v>
      </c>
      <c r="G187" s="1444">
        <f>SUMIFS('Inst. by Framework &amp; Suppliers'!H$2:H$5720,'Inst. by Framework &amp; Suppliers'!$B$2:$B$5720,$A187,'Inst. by Framework &amp; Suppliers'!$C$2:$C$5720,$B187)</f>
        <v>0</v>
      </c>
      <c r="H187" s="1445">
        <f>SUMIFS('Inst. by Framework &amp; Suppliers'!I$2:I$5720,'Inst. by Framework &amp; Suppliers'!$B$2:$B$5720,$A187,'Inst. by Framework &amp; Suppliers'!$C$2:$C$5720,$B187)</f>
        <v>1199992.81</v>
      </c>
      <c r="I187" s="344">
        <f>SUMIFS('Inst. by Framework &amp; Suppliers'!$J$2:$J$5720,'Inst. by Framework &amp; Suppliers'!$B$2:$B$5720,$A187,'Inst. by Framework &amp; Suppliers'!$C$2:$C$5720,B187)</f>
        <v>276004</v>
      </c>
      <c r="J187" s="24">
        <f>SUMIFS('Inst. by Framework &amp; Suppliers'!$K$2:$K$5720,'Inst. by Framework &amp; Suppliers'!$B$2:$B$5720,$A187,'Inst. by Framework &amp; Suppliers'!$C$2:$C$5720,$B187)</f>
        <v>615696</v>
      </c>
    </row>
    <row r="188" spans="1:10" x14ac:dyDescent="0.2">
      <c r="A188" s="26" t="s">
        <v>278</v>
      </c>
      <c r="B188" s="56" t="s">
        <v>282</v>
      </c>
      <c r="C188" s="506">
        <f>SUMIFS('Inst. by Framework &amp; Suppliers'!$D$2:$D$5720,'Inst. by Framework &amp; Suppliers'!$B$2:$B$5720,$A188,'Inst. by Framework &amp; Suppliers'!$C$2:$C$5720,$B188)</f>
        <v>0</v>
      </c>
      <c r="D188" s="507">
        <f>SUMIFS('Inst. by Framework &amp; Suppliers'!$E$2:$E$5720,'Inst. by Framework &amp; Suppliers'!$B$2:$B$5720,$A188,'Inst. by Framework &amp; Suppliers'!$C$2:$C$5720,$B188)</f>
        <v>0</v>
      </c>
      <c r="E188" s="507">
        <f>SUMIFS('Inst. by Framework &amp; Suppliers'!F$2:F$5720,'Inst. by Framework &amp; Suppliers'!$B$2:$B$5720,$A188,'Inst. by Framework &amp; Suppliers'!$C$2:$C$5720,$B188)</f>
        <v>0</v>
      </c>
      <c r="F188" s="883">
        <f>SUMIFS('Inst. by Framework &amp; Suppliers'!G$2:G$5720,'Inst. by Framework &amp; Suppliers'!$B$2:$B$5720,$A188,'Inst. by Framework &amp; Suppliers'!$C$2:$C$5720,$B188)</f>
        <v>0</v>
      </c>
      <c r="G188" s="1444">
        <f>SUMIFS('Inst. by Framework &amp; Suppliers'!H$2:H$5720,'Inst. by Framework &amp; Suppliers'!$B$2:$B$5720,$A188,'Inst. by Framework &amp; Suppliers'!$C$2:$C$5720,$B188)</f>
        <v>0</v>
      </c>
      <c r="H188" s="1445">
        <f>SUMIFS('Inst. by Framework &amp; Suppliers'!I$2:I$5720,'Inst. by Framework &amp; Suppliers'!$B$2:$B$5720,$A188,'Inst. by Framework &amp; Suppliers'!$C$2:$C$5720,$B188)</f>
        <v>141303</v>
      </c>
      <c r="I188" s="344">
        <f>SUMIFS('Inst. by Framework &amp; Suppliers'!$J$2:$J$5720,'Inst. by Framework &amp; Suppliers'!$B$2:$B$5720,$A188,'Inst. by Framework &amp; Suppliers'!$C$2:$C$5720,B188)</f>
        <v>48850.82</v>
      </c>
      <c r="J188" s="24">
        <f>SUMIFS('Inst. by Framework &amp; Suppliers'!$K$2:$K$5720,'Inst. by Framework &amp; Suppliers'!$B$2:$B$5720,$A188,'Inst. by Framework &amp; Suppliers'!$C$2:$C$5720,$B188)</f>
        <v>89413.819999999992</v>
      </c>
    </row>
    <row r="189" spans="1:10" x14ac:dyDescent="0.2">
      <c r="A189" s="26" t="s">
        <v>278</v>
      </c>
      <c r="B189" s="56" t="s">
        <v>292</v>
      </c>
      <c r="C189" s="506">
        <f>SUMIFS('Inst. by Framework &amp; Suppliers'!$D$2:$D$5720,'Inst. by Framework &amp; Suppliers'!$B$2:$B$5720,$A189,'Inst. by Framework &amp; Suppliers'!$C$2:$C$5720,$B189)</f>
        <v>0</v>
      </c>
      <c r="D189" s="507">
        <f>SUMIFS('Inst. by Framework &amp; Suppliers'!$E$2:$E$5720,'Inst. by Framework &amp; Suppliers'!$B$2:$B$5720,$A189,'Inst. by Framework &amp; Suppliers'!$C$2:$C$5720,$B189)</f>
        <v>0</v>
      </c>
      <c r="E189" s="507">
        <f>SUMIFS('Inst. by Framework &amp; Suppliers'!F$2:F$5720,'Inst. by Framework &amp; Suppliers'!$B$2:$B$5720,$A189,'Inst. by Framework &amp; Suppliers'!$C$2:$C$5720,$B189)</f>
        <v>0</v>
      </c>
      <c r="F189" s="883">
        <f>SUMIFS('Inst. by Framework &amp; Suppliers'!G$2:G$5720,'Inst. by Framework &amp; Suppliers'!$B$2:$B$5720,$A189,'Inst. by Framework &amp; Suppliers'!$C$2:$C$5720,$B189)</f>
        <v>0</v>
      </c>
      <c r="G189" s="1444">
        <f>SUMIFS('Inst. by Framework &amp; Suppliers'!H$2:H$5720,'Inst. by Framework &amp; Suppliers'!$B$2:$B$5720,$A189,'Inst. by Framework &amp; Suppliers'!$C$2:$C$5720,$B189)</f>
        <v>0</v>
      </c>
      <c r="H189" s="1445">
        <f>SUMIFS('Inst. by Framework &amp; Suppliers'!I$2:I$5720,'Inst. by Framework &amp; Suppliers'!$B$2:$B$5720,$A189,'Inst. by Framework &amp; Suppliers'!$C$2:$C$5720,$B189)</f>
        <v>29187.07</v>
      </c>
      <c r="I189" s="344">
        <f>SUMIFS('Inst. by Framework &amp; Suppliers'!$J$2:$J$5720,'Inst. by Framework &amp; Suppliers'!$B$2:$B$5720,$A189,'Inst. by Framework &amp; Suppliers'!$C$2:$C$5720,B189)</f>
        <v>0</v>
      </c>
      <c r="J189" s="24">
        <f>SUMIFS('Inst. by Framework &amp; Suppliers'!$K$2:$K$5720,'Inst. by Framework &amp; Suppliers'!$B$2:$B$5720,$A189,'Inst. by Framework &amp; Suppliers'!$C$2:$C$5720,$B189)</f>
        <v>28667.969999999994</v>
      </c>
    </row>
    <row r="190" spans="1:10" x14ac:dyDescent="0.2">
      <c r="A190" s="26" t="s">
        <v>27</v>
      </c>
      <c r="B190" s="56" t="s">
        <v>28</v>
      </c>
      <c r="C190" s="506">
        <f>SUMIFS('Inst. by Framework &amp; Suppliers'!$D$2:$D$5720,'Inst. by Framework &amp; Suppliers'!$B$2:$B$5720,$A190,'Inst. by Framework &amp; Suppliers'!$C$2:$C$5720,$B190)</f>
        <v>187051.29999999996</v>
      </c>
      <c r="D190" s="507">
        <f>SUMIFS('Inst. by Framework &amp; Suppliers'!$E$2:$E$5720,'Inst. by Framework &amp; Suppliers'!$B$2:$B$5720,$A190,'Inst. by Framework &amp; Suppliers'!$C$2:$C$5720,$B190)</f>
        <v>67825.19</v>
      </c>
      <c r="E190" s="507">
        <f>SUMIFS('Inst. by Framework &amp; Suppliers'!F$2:F$5720,'Inst. by Framework &amp; Suppliers'!$B$2:$B$5720,$A190,'Inst. by Framework &amp; Suppliers'!$C$2:$C$5720,$B190)</f>
        <v>0</v>
      </c>
      <c r="F190" s="883">
        <f>SUMIFS('Inst. by Framework &amp; Suppliers'!G$2:G$5720,'Inst. by Framework &amp; Suppliers'!$B$2:$B$5720,$A190,'Inst. by Framework &amp; Suppliers'!$C$2:$C$5720,$B190)</f>
        <v>0</v>
      </c>
      <c r="G190" s="1444">
        <f>SUMIFS('Inst. by Framework &amp; Suppliers'!H$2:H$5720,'Inst. by Framework &amp; Suppliers'!$B$2:$B$5720,$A190,'Inst. by Framework &amp; Suppliers'!$C$2:$C$5720,$B190)</f>
        <v>0</v>
      </c>
      <c r="H190" s="1445">
        <f>SUMIFS('Inst. by Framework &amp; Suppliers'!I$2:I$5720,'Inst. by Framework &amp; Suppliers'!$B$2:$B$5720,$A190,'Inst. by Framework &amp; Suppliers'!$C$2:$C$5720,$B190)</f>
        <v>0</v>
      </c>
      <c r="I190" s="344">
        <f>SUMIFS('Inst. by Framework &amp; Suppliers'!$J$2:$J$5720,'Inst. by Framework &amp; Suppliers'!$B$2:$B$5720,$A190,'Inst. by Framework &amp; Suppliers'!$C$2:$C$5720,B190)</f>
        <v>0</v>
      </c>
      <c r="J190" s="24">
        <f>SUMIFS('Inst. by Framework &amp; Suppliers'!$K$2:$K$5720,'Inst. by Framework &amp; Suppliers'!$B$2:$B$5720,$A190,'Inst. by Framework &amp; Suppliers'!$C$2:$C$5720,$B190)</f>
        <v>0</v>
      </c>
    </row>
    <row r="191" spans="1:10" x14ac:dyDescent="0.2">
      <c r="A191" s="26" t="s">
        <v>27</v>
      </c>
      <c r="B191" s="56" t="s">
        <v>29</v>
      </c>
      <c r="C191" s="506">
        <f>SUMIFS('Inst. by Framework &amp; Suppliers'!$D$2:$D$5720,'Inst. by Framework &amp; Suppliers'!$B$2:$B$5720,$A191,'Inst. by Framework &amp; Suppliers'!$C$2:$C$5720,$B191)</f>
        <v>952836</v>
      </c>
      <c r="D191" s="507">
        <f>SUMIFS('Inst. by Framework &amp; Suppliers'!$E$2:$E$5720,'Inst. by Framework &amp; Suppliers'!$B$2:$B$5720,$A191,'Inst. by Framework &amp; Suppliers'!$C$2:$C$5720,$B191)</f>
        <v>344064</v>
      </c>
      <c r="E191" s="507">
        <f>SUMIFS('Inst. by Framework &amp; Suppliers'!F$2:F$5720,'Inst. by Framework &amp; Suppliers'!$B$2:$B$5720,$A191,'Inst. by Framework &amp; Suppliers'!$C$2:$C$5720,$B191)</f>
        <v>0</v>
      </c>
      <c r="F191" s="883">
        <f>SUMIFS('Inst. by Framework &amp; Suppliers'!G$2:G$5720,'Inst. by Framework &amp; Suppliers'!$B$2:$B$5720,$A191,'Inst. by Framework &amp; Suppliers'!$C$2:$C$5720,$B191)</f>
        <v>0</v>
      </c>
      <c r="G191" s="1444">
        <f>SUMIFS('Inst. by Framework &amp; Suppliers'!H$2:H$5720,'Inst. by Framework &amp; Suppliers'!$B$2:$B$5720,$A191,'Inst. by Framework &amp; Suppliers'!$C$2:$C$5720,$B191)</f>
        <v>0</v>
      </c>
      <c r="H191" s="1445">
        <f>SUMIFS('Inst. by Framework &amp; Suppliers'!I$2:I$5720,'Inst. by Framework &amp; Suppliers'!$B$2:$B$5720,$A191,'Inst. by Framework &amp; Suppliers'!$C$2:$C$5720,$B191)</f>
        <v>0</v>
      </c>
      <c r="I191" s="344">
        <f>SUMIFS('Inst. by Framework &amp; Suppliers'!$J$2:$J$5720,'Inst. by Framework &amp; Suppliers'!$B$2:$B$5720,$A191,'Inst. by Framework &amp; Suppliers'!$C$2:$C$5720,B191)</f>
        <v>0</v>
      </c>
      <c r="J191" s="24">
        <f>SUMIFS('Inst. by Framework &amp; Suppliers'!$K$2:$K$5720,'Inst. by Framework &amp; Suppliers'!$B$2:$B$5720,$A191,'Inst. by Framework &amp; Suppliers'!$C$2:$C$5720,$B191)</f>
        <v>0</v>
      </c>
    </row>
    <row r="192" spans="1:10" x14ac:dyDescent="0.2">
      <c r="A192" s="26" t="s">
        <v>27</v>
      </c>
      <c r="B192" s="56" t="s">
        <v>247</v>
      </c>
      <c r="C192" s="506">
        <f>SUMIFS('Inst. by Framework &amp; Suppliers'!$D$2:$D$5720,'Inst. by Framework &amp; Suppliers'!$B$2:$B$5720,$A192,'Inst. by Framework &amp; Suppliers'!$C$2:$C$5720,$B192)</f>
        <v>63645.4</v>
      </c>
      <c r="D192" s="507">
        <f>SUMIFS('Inst. by Framework &amp; Suppliers'!$E$2:$E$5720,'Inst. by Framework &amp; Suppliers'!$B$2:$B$5720,$A192,'Inst. by Framework &amp; Suppliers'!$C$2:$C$5720,$B192)</f>
        <v>18301</v>
      </c>
      <c r="E192" s="507">
        <f>SUMIFS('Inst. by Framework &amp; Suppliers'!F$2:F$5720,'Inst. by Framework &amp; Suppliers'!$B$2:$B$5720,$A192,'Inst. by Framework &amp; Suppliers'!$C$2:$C$5720,$B192)</f>
        <v>0</v>
      </c>
      <c r="F192" s="883">
        <f>SUMIFS('Inst. by Framework &amp; Suppliers'!G$2:G$5720,'Inst. by Framework &amp; Suppliers'!$B$2:$B$5720,$A192,'Inst. by Framework &amp; Suppliers'!$C$2:$C$5720,$B192)</f>
        <v>0</v>
      </c>
      <c r="G192" s="1444">
        <f>SUMIFS('Inst. by Framework &amp; Suppliers'!H$2:H$5720,'Inst. by Framework &amp; Suppliers'!$B$2:$B$5720,$A192,'Inst. by Framework &amp; Suppliers'!$C$2:$C$5720,$B192)</f>
        <v>0</v>
      </c>
      <c r="H192" s="1445">
        <f>SUMIFS('Inst. by Framework &amp; Suppliers'!I$2:I$5720,'Inst. by Framework &amp; Suppliers'!$B$2:$B$5720,$A192,'Inst. by Framework &amp; Suppliers'!$C$2:$C$5720,$B192)</f>
        <v>0</v>
      </c>
      <c r="I192" s="344">
        <f>SUMIFS('Inst. by Framework &amp; Suppliers'!$J$2:$J$5720,'Inst. by Framework &amp; Suppliers'!$B$2:$B$5720,$A192,'Inst. by Framework &amp; Suppliers'!$C$2:$C$5720,B192)</f>
        <v>0</v>
      </c>
      <c r="J192" s="24">
        <f>SUMIFS('Inst. by Framework &amp; Suppliers'!$K$2:$K$5720,'Inst. by Framework &amp; Suppliers'!$B$2:$B$5720,$A192,'Inst. by Framework &amp; Suppliers'!$C$2:$C$5720,$B192)</f>
        <v>0</v>
      </c>
    </row>
    <row r="193" spans="1:10" x14ac:dyDescent="0.2">
      <c r="A193" s="26" t="s">
        <v>27</v>
      </c>
      <c r="B193" s="56" t="s">
        <v>256</v>
      </c>
      <c r="C193" s="506">
        <f>SUMIFS('Inst. by Framework &amp; Suppliers'!$D$2:$D$5720,'Inst. by Framework &amp; Suppliers'!$B$2:$B$5720,$A193,'Inst. by Framework &amp; Suppliers'!$C$2:$C$5720,$B193)</f>
        <v>14027</v>
      </c>
      <c r="D193" s="507">
        <f>SUMIFS('Inst. by Framework &amp; Suppliers'!$E$2:$E$5720,'Inst. by Framework &amp; Suppliers'!$B$2:$B$5720,$A193,'Inst. by Framework &amp; Suppliers'!$C$2:$C$5720,$B193)</f>
        <v>1098.5</v>
      </c>
      <c r="E193" s="507">
        <f>SUMIFS('Inst. by Framework &amp; Suppliers'!F$2:F$5720,'Inst. by Framework &amp; Suppliers'!$B$2:$B$5720,$A193,'Inst. by Framework &amp; Suppliers'!$C$2:$C$5720,$B193)</f>
        <v>0</v>
      </c>
      <c r="F193" s="883">
        <f>SUMIFS('Inst. by Framework &amp; Suppliers'!G$2:G$5720,'Inst. by Framework &amp; Suppliers'!$B$2:$B$5720,$A193,'Inst. by Framework &amp; Suppliers'!$C$2:$C$5720,$B193)</f>
        <v>0</v>
      </c>
      <c r="G193" s="1444">
        <f>SUMIFS('Inst. by Framework &amp; Suppliers'!H$2:H$5720,'Inst. by Framework &amp; Suppliers'!$B$2:$B$5720,$A193,'Inst. by Framework &amp; Suppliers'!$C$2:$C$5720,$B193)</f>
        <v>0</v>
      </c>
      <c r="H193" s="1445">
        <f>SUMIFS('Inst. by Framework &amp; Suppliers'!I$2:I$5720,'Inst. by Framework &amp; Suppliers'!$B$2:$B$5720,$A193,'Inst. by Framework &amp; Suppliers'!$C$2:$C$5720,$B193)</f>
        <v>0</v>
      </c>
      <c r="I193" s="344">
        <f>SUMIFS('Inst. by Framework &amp; Suppliers'!$J$2:$J$5720,'Inst. by Framework &amp; Suppliers'!$B$2:$B$5720,$A193,'Inst. by Framework &amp; Suppliers'!$C$2:$C$5720,B193)</f>
        <v>0</v>
      </c>
      <c r="J193" s="24">
        <f>SUMIFS('Inst. by Framework &amp; Suppliers'!$K$2:$K$5720,'Inst. by Framework &amp; Suppliers'!$B$2:$B$5720,$A193,'Inst. by Framework &amp; Suppliers'!$C$2:$C$5720,$B193)</f>
        <v>0</v>
      </c>
    </row>
    <row r="194" spans="1:10" x14ac:dyDescent="0.2">
      <c r="A194" s="26" t="s">
        <v>27</v>
      </c>
      <c r="B194" s="56" t="s">
        <v>249</v>
      </c>
      <c r="C194" s="506">
        <f>SUMIFS('Inst. by Framework &amp; Suppliers'!$D$2:$D$5720,'Inst. by Framework &amp; Suppliers'!$B$2:$B$5720,$A194,'Inst. by Framework &amp; Suppliers'!$C$2:$C$5720,$B194)</f>
        <v>190833.2</v>
      </c>
      <c r="D194" s="507">
        <f>SUMIFS('Inst. by Framework &amp; Suppliers'!$E$2:$E$5720,'Inst. by Framework &amp; Suppliers'!$B$2:$B$5720,$A194,'Inst. by Framework &amp; Suppliers'!$C$2:$C$5720,$B194)</f>
        <v>103203.215</v>
      </c>
      <c r="E194" s="507">
        <f>SUMIFS('Inst. by Framework &amp; Suppliers'!F$2:F$5720,'Inst. by Framework &amp; Suppliers'!$B$2:$B$5720,$A194,'Inst. by Framework &amp; Suppliers'!$C$2:$C$5720,$B194)</f>
        <v>0</v>
      </c>
      <c r="F194" s="883">
        <f>SUMIFS('Inst. by Framework &amp; Suppliers'!G$2:G$5720,'Inst. by Framework &amp; Suppliers'!$B$2:$B$5720,$A194,'Inst. by Framework &amp; Suppliers'!$C$2:$C$5720,$B194)</f>
        <v>0</v>
      </c>
      <c r="G194" s="1444">
        <f>SUMIFS('Inst. by Framework &amp; Suppliers'!H$2:H$5720,'Inst. by Framework &amp; Suppliers'!$B$2:$B$5720,$A194,'Inst. by Framework &amp; Suppliers'!$C$2:$C$5720,$B194)</f>
        <v>0</v>
      </c>
      <c r="H194" s="1445">
        <f>SUMIFS('Inst. by Framework &amp; Suppliers'!I$2:I$5720,'Inst. by Framework &amp; Suppliers'!$B$2:$B$5720,$A194,'Inst. by Framework &amp; Suppliers'!$C$2:$C$5720,$B194)</f>
        <v>0</v>
      </c>
      <c r="I194" s="344">
        <f>SUMIFS('Inst. by Framework &amp; Suppliers'!$J$2:$J$5720,'Inst. by Framework &amp; Suppliers'!$B$2:$B$5720,$A194,'Inst. by Framework &amp; Suppliers'!$C$2:$C$5720,B194)</f>
        <v>0</v>
      </c>
      <c r="J194" s="24">
        <f>SUMIFS('Inst. by Framework &amp; Suppliers'!$K$2:$K$5720,'Inst. by Framework &amp; Suppliers'!$B$2:$B$5720,$A194,'Inst. by Framework &amp; Suppliers'!$C$2:$C$5720,$B194)</f>
        <v>0</v>
      </c>
    </row>
    <row r="195" spans="1:10" x14ac:dyDescent="0.2">
      <c r="A195" s="26" t="s">
        <v>82</v>
      </c>
      <c r="B195" s="56" t="s">
        <v>260</v>
      </c>
      <c r="C195" s="506">
        <f>SUMIFS('Inst. by Framework &amp; Suppliers'!$D$2:$D$5720,'Inst. by Framework &amp; Suppliers'!$B$2:$B$5720,$A195,'Inst. by Framework &amp; Suppliers'!$C$2:$C$5720,$B195)</f>
        <v>0</v>
      </c>
      <c r="D195" s="507">
        <f>SUMIFS('Inst. by Framework &amp; Suppliers'!$E$2:$E$5720,'Inst. by Framework &amp; Suppliers'!$B$2:$B$5720,$A195,'Inst. by Framework &amp; Suppliers'!$C$2:$C$5720,$B195)</f>
        <v>0</v>
      </c>
      <c r="E195" s="507">
        <f>SUMIFS('Inst. by Framework &amp; Suppliers'!F$2:F$5720,'Inst. by Framework &amp; Suppliers'!$B$2:$B$5720,$A195,'Inst. by Framework &amp; Suppliers'!$C$2:$C$5720,$B195)</f>
        <v>0</v>
      </c>
      <c r="F195" s="883">
        <f>SUMIFS('Inst. by Framework &amp; Suppliers'!G$2:G$5720,'Inst. by Framework &amp; Suppliers'!$B$2:$B$5720,$A195,'Inst. by Framework &amp; Suppliers'!$C$2:$C$5720,$B195)</f>
        <v>0</v>
      </c>
      <c r="G195" s="1444">
        <f>SUMIFS('Inst. by Framework &amp; Suppliers'!H$2:H$5720,'Inst. by Framework &amp; Suppliers'!$B$2:$B$5720,$A195,'Inst. by Framework &amp; Suppliers'!$C$2:$C$5720,$B195)</f>
        <v>3865.76</v>
      </c>
      <c r="H195" s="1445">
        <f>SUMIFS('Inst. by Framework &amp; Suppliers'!I$2:I$5720,'Inst. by Framework &amp; Suppliers'!$B$2:$B$5720,$A195,'Inst. by Framework &amp; Suppliers'!$C$2:$C$5720,$B195)</f>
        <v>4074.7300000000005</v>
      </c>
      <c r="I195" s="344">
        <f>SUMIFS('Inst. by Framework &amp; Suppliers'!$J$2:$J$5720,'Inst. by Framework &amp; Suppliers'!$B$2:$B$5720,$A195,'Inst. by Framework &amp; Suppliers'!$C$2:$C$5720,B195)</f>
        <v>0</v>
      </c>
      <c r="J195" s="24">
        <f>SUMIFS('Inst. by Framework &amp; Suppliers'!$K$2:$K$5720,'Inst. by Framework &amp; Suppliers'!$B$2:$B$5720,$A195,'Inst. by Framework &amp; Suppliers'!$C$2:$C$5720,$B195)</f>
        <v>0</v>
      </c>
    </row>
    <row r="196" spans="1:10" x14ac:dyDescent="0.2">
      <c r="A196" s="26" t="s">
        <v>82</v>
      </c>
      <c r="B196" s="56" t="s">
        <v>243</v>
      </c>
      <c r="C196" s="506">
        <f>SUMIFS('Inst. by Framework &amp; Suppliers'!$D$2:$D$5720,'Inst. by Framework &amp; Suppliers'!$B$2:$B$5720,$A196,'Inst. by Framework &amp; Suppliers'!$C$2:$C$5720,$B196)</f>
        <v>0</v>
      </c>
      <c r="D196" s="507">
        <f>SUMIFS('Inst. by Framework &amp; Suppliers'!$E$2:$E$5720,'Inst. by Framework &amp; Suppliers'!$B$2:$B$5720,$A196,'Inst. by Framework &amp; Suppliers'!$C$2:$C$5720,$B196)</f>
        <v>98445.949999999983</v>
      </c>
      <c r="E196" s="507">
        <f>SUMIFS('Inst. by Framework &amp; Suppliers'!F$2:F$5720,'Inst. by Framework &amp; Suppliers'!$B$2:$B$5720,$A196,'Inst. by Framework &amp; Suppliers'!$C$2:$C$5720,$B196)</f>
        <v>381091.64000000007</v>
      </c>
      <c r="F196" s="883">
        <f>SUMIFS('Inst. by Framework &amp; Suppliers'!G$2:G$5720,'Inst. by Framework &amp; Suppliers'!$B$2:$B$5720,$A196,'Inst. by Framework &amp; Suppliers'!$C$2:$C$5720,$B196)</f>
        <v>449107.55000000005</v>
      </c>
      <c r="G196" s="1444">
        <f>SUMIFS('Inst. by Framework &amp; Suppliers'!H$2:H$5720,'Inst. by Framework &amp; Suppliers'!$B$2:$B$5720,$A196,'Inst. by Framework &amp; Suppliers'!$C$2:$C$5720,$B196)</f>
        <v>498910.08</v>
      </c>
      <c r="H196" s="1445">
        <f>SUMIFS('Inst. by Framework &amp; Suppliers'!I$2:I$5720,'Inst. by Framework &amp; Suppliers'!$B$2:$B$5720,$A196,'Inst. by Framework &amp; Suppliers'!$C$2:$C$5720,$B196)</f>
        <v>250639.51</v>
      </c>
      <c r="I196" s="344">
        <f>SUMIFS('Inst. by Framework &amp; Suppliers'!$J$2:$J$5720,'Inst. by Framework &amp; Suppliers'!$B$2:$B$5720,$A196,'Inst. by Framework &amp; Suppliers'!$C$2:$C$5720,B196)</f>
        <v>0</v>
      </c>
      <c r="J196" s="24">
        <f>SUMIFS('Inst. by Framework &amp; Suppliers'!$K$2:$K$5720,'Inst. by Framework &amp; Suppliers'!$B$2:$B$5720,$A196,'Inst. by Framework &amp; Suppliers'!$C$2:$C$5720,$B196)</f>
        <v>0</v>
      </c>
    </row>
    <row r="197" spans="1:10" x14ac:dyDescent="0.2">
      <c r="A197" s="26" t="s">
        <v>82</v>
      </c>
      <c r="B197" s="56" t="s">
        <v>28</v>
      </c>
      <c r="C197" s="506">
        <f>SUMIFS('Inst. by Framework &amp; Suppliers'!$D$2:$D$5720,'Inst. by Framework &amp; Suppliers'!$B$2:$B$5720,$A197,'Inst. by Framework &amp; Suppliers'!$C$2:$C$5720,$B197)</f>
        <v>0</v>
      </c>
      <c r="D197" s="507">
        <f>SUMIFS('Inst. by Framework &amp; Suppliers'!$E$2:$E$5720,'Inst. by Framework &amp; Suppliers'!$B$2:$B$5720,$A197,'Inst. by Framework &amp; Suppliers'!$C$2:$C$5720,$B197)</f>
        <v>100249.13999999998</v>
      </c>
      <c r="E197" s="507">
        <f>SUMIFS('Inst. by Framework &amp; Suppliers'!F$2:F$5720,'Inst. by Framework &amp; Suppliers'!$B$2:$B$5720,$A197,'Inst. by Framework &amp; Suppliers'!$C$2:$C$5720,$B197)</f>
        <v>126099.49</v>
      </c>
      <c r="F197" s="883">
        <f>SUMIFS('Inst. by Framework &amp; Suppliers'!G$2:G$5720,'Inst. by Framework &amp; Suppliers'!$B$2:$B$5720,$A197,'Inst. by Framework &amp; Suppliers'!$C$2:$C$5720,$B197)</f>
        <v>113165.02</v>
      </c>
      <c r="G197" s="1444">
        <f>SUMIFS('Inst. by Framework &amp; Suppliers'!H$2:H$5720,'Inst. by Framework &amp; Suppliers'!$B$2:$B$5720,$A197,'Inst. by Framework &amp; Suppliers'!$C$2:$C$5720,$B197)</f>
        <v>13816.580000000002</v>
      </c>
      <c r="H197" s="1445">
        <f>SUMIFS('Inst. by Framework &amp; Suppliers'!I$2:I$5720,'Inst. by Framework &amp; Suppliers'!$B$2:$B$5720,$A197,'Inst. by Framework &amp; Suppliers'!$C$2:$C$5720,$B197)</f>
        <v>0</v>
      </c>
      <c r="I197" s="344">
        <f>SUMIFS('Inst. by Framework &amp; Suppliers'!$J$2:$J$5720,'Inst. by Framework &amp; Suppliers'!$B$2:$B$5720,$A197,'Inst. by Framework &amp; Suppliers'!$C$2:$C$5720,B197)</f>
        <v>0</v>
      </c>
      <c r="J197" s="24">
        <f>SUMIFS('Inst. by Framework &amp; Suppliers'!$K$2:$K$5720,'Inst. by Framework &amp; Suppliers'!$B$2:$B$5720,$A197,'Inst. by Framework &amp; Suppliers'!$C$2:$C$5720,$B197)</f>
        <v>0</v>
      </c>
    </row>
    <row r="198" spans="1:10" x14ac:dyDescent="0.2">
      <c r="A198" s="26" t="s">
        <v>82</v>
      </c>
      <c r="B198" s="56" t="s">
        <v>29</v>
      </c>
      <c r="C198" s="506">
        <f>SUMIFS('Inst. by Framework &amp; Suppliers'!$D$2:$D$5720,'Inst. by Framework &amp; Suppliers'!$B$2:$B$5720,$A198,'Inst. by Framework &amp; Suppliers'!$C$2:$C$5720,$B198)</f>
        <v>0</v>
      </c>
      <c r="D198" s="507">
        <f>SUMIFS('Inst. by Framework &amp; Suppliers'!$E$2:$E$5720,'Inst. by Framework &amp; Suppliers'!$B$2:$B$5720,$A198,'Inst. by Framework &amp; Suppliers'!$C$2:$C$5720,$B198)</f>
        <v>465308</v>
      </c>
      <c r="E198" s="507">
        <f>SUMIFS('Inst. by Framework &amp; Suppliers'!F$2:F$5720,'Inst. by Framework &amp; Suppliers'!$B$2:$B$5720,$A198,'Inst. by Framework &amp; Suppliers'!$C$2:$C$5720,$B198)</f>
        <v>641308</v>
      </c>
      <c r="F198" s="883">
        <f>SUMIFS('Inst. by Framework &amp; Suppliers'!G$2:G$5720,'Inst. by Framework &amp; Suppliers'!$B$2:$B$5720,$A198,'Inst. by Framework &amp; Suppliers'!$C$2:$C$5720,$B198)</f>
        <v>570067</v>
      </c>
      <c r="G198" s="1444">
        <f>SUMIFS('Inst. by Framework &amp; Suppliers'!H$2:H$5720,'Inst. by Framework &amp; Suppliers'!$B$2:$B$5720,$A198,'Inst. by Framework &amp; Suppliers'!$C$2:$C$5720,$B198)</f>
        <v>349384.61000000004</v>
      </c>
      <c r="H198" s="1445">
        <f>SUMIFS('Inst. by Framework &amp; Suppliers'!I$2:I$5720,'Inst. by Framework &amp; Suppliers'!$B$2:$B$5720,$A198,'Inst. by Framework &amp; Suppliers'!$C$2:$C$5720,$B198)</f>
        <v>137167.12000000002</v>
      </c>
      <c r="I198" s="344">
        <f>SUMIFS('Inst. by Framework &amp; Suppliers'!$J$2:$J$5720,'Inst. by Framework &amp; Suppliers'!$B$2:$B$5720,$A198,'Inst. by Framework &amp; Suppliers'!$C$2:$C$5720,B198)</f>
        <v>0</v>
      </c>
      <c r="J198" s="24">
        <f>SUMIFS('Inst. by Framework &amp; Suppliers'!$K$2:$K$5720,'Inst. by Framework &amp; Suppliers'!$B$2:$B$5720,$A198,'Inst. by Framework &amp; Suppliers'!$C$2:$C$5720,$B198)</f>
        <v>0</v>
      </c>
    </row>
    <row r="199" spans="1:10" x14ac:dyDescent="0.2">
      <c r="A199" s="26" t="s">
        <v>82</v>
      </c>
      <c r="B199" s="56" t="s">
        <v>83</v>
      </c>
      <c r="C199" s="506">
        <f>SUMIFS('Inst. by Framework &amp; Suppliers'!$D$2:$D$5720,'Inst. by Framework &amp; Suppliers'!$B$2:$B$5720,$A199,'Inst. by Framework &amp; Suppliers'!$C$2:$C$5720,$B199)</f>
        <v>0</v>
      </c>
      <c r="D199" s="507">
        <f>SUMIFS('Inst. by Framework &amp; Suppliers'!$E$2:$E$5720,'Inst. by Framework &amp; Suppliers'!$B$2:$B$5720,$A199,'Inst. by Framework &amp; Suppliers'!$C$2:$C$5720,$B199)</f>
        <v>2050.04</v>
      </c>
      <c r="E199" s="507">
        <f>SUMIFS('Inst. by Framework &amp; Suppliers'!F$2:F$5720,'Inst. by Framework &amp; Suppliers'!$B$2:$B$5720,$A199,'Inst. by Framework &amp; Suppliers'!$C$2:$C$5720,$B199)</f>
        <v>0</v>
      </c>
      <c r="F199" s="883">
        <f>SUMIFS('Inst. by Framework &amp; Suppliers'!G$2:G$5720,'Inst. by Framework &amp; Suppliers'!$B$2:$B$5720,$A199,'Inst. by Framework &amp; Suppliers'!$C$2:$C$5720,$B199)</f>
        <v>0</v>
      </c>
      <c r="G199" s="1444">
        <f>SUMIFS('Inst. by Framework &amp; Suppliers'!H$2:H$5720,'Inst. by Framework &amp; Suppliers'!$B$2:$B$5720,$A199,'Inst. by Framework &amp; Suppliers'!$C$2:$C$5720,$B199)</f>
        <v>0</v>
      </c>
      <c r="H199" s="1445">
        <f>SUMIFS('Inst. by Framework &amp; Suppliers'!I$2:I$5720,'Inst. by Framework &amp; Suppliers'!$B$2:$B$5720,$A199,'Inst. by Framework &amp; Suppliers'!$C$2:$C$5720,$B199)</f>
        <v>0</v>
      </c>
      <c r="I199" s="344">
        <f>SUMIFS('Inst. by Framework &amp; Suppliers'!$J$2:$J$5720,'Inst. by Framework &amp; Suppliers'!$B$2:$B$5720,$A199,'Inst. by Framework &amp; Suppliers'!$C$2:$C$5720,B199)</f>
        <v>0</v>
      </c>
      <c r="J199" s="24">
        <f>SUMIFS('Inst. by Framework &amp; Suppliers'!$K$2:$K$5720,'Inst. by Framework &amp; Suppliers'!$B$2:$B$5720,$A199,'Inst. by Framework &amp; Suppliers'!$C$2:$C$5720,$B199)</f>
        <v>0</v>
      </c>
    </row>
    <row r="200" spans="1:10" x14ac:dyDescent="0.2">
      <c r="A200" s="26" t="s">
        <v>82</v>
      </c>
      <c r="B200" s="56" t="s">
        <v>247</v>
      </c>
      <c r="C200" s="506">
        <f>SUMIFS('Inst. by Framework &amp; Suppliers'!$D$2:$D$5720,'Inst. by Framework &amp; Suppliers'!$B$2:$B$5720,$A200,'Inst. by Framework &amp; Suppliers'!$C$2:$C$5720,$B200)</f>
        <v>0</v>
      </c>
      <c r="D200" s="507">
        <f>SUMIFS('Inst. by Framework &amp; Suppliers'!$E$2:$E$5720,'Inst. by Framework &amp; Suppliers'!$B$2:$B$5720,$A200,'Inst. by Framework &amp; Suppliers'!$C$2:$C$5720,$B200)</f>
        <v>22902.327903299269</v>
      </c>
      <c r="E200" s="507">
        <f>SUMIFS('Inst. by Framework &amp; Suppliers'!F$2:F$5720,'Inst. by Framework &amp; Suppliers'!$B$2:$B$5720,$A200,'Inst. by Framework &amp; Suppliers'!$C$2:$C$5720,$B200)</f>
        <v>25211</v>
      </c>
      <c r="F200" s="883">
        <f>SUMIFS('Inst. by Framework &amp; Suppliers'!G$2:G$5720,'Inst. by Framework &amp; Suppliers'!$B$2:$B$5720,$A200,'Inst. by Framework &amp; Suppliers'!$C$2:$C$5720,$B200)</f>
        <v>30936.810000000005</v>
      </c>
      <c r="G200" s="1444">
        <f>SUMIFS('Inst. by Framework &amp; Suppliers'!H$2:H$5720,'Inst. by Framework &amp; Suppliers'!$B$2:$B$5720,$A200,'Inst. by Framework &amp; Suppliers'!$C$2:$C$5720,$B200)</f>
        <v>21153.132000000001</v>
      </c>
      <c r="H200" s="1445">
        <f>SUMIFS('Inst. by Framework &amp; Suppliers'!I$2:I$5720,'Inst. by Framework &amp; Suppliers'!$B$2:$B$5720,$A200,'Inst. by Framework &amp; Suppliers'!$C$2:$C$5720,$B200)</f>
        <v>9200.16</v>
      </c>
      <c r="I200" s="344">
        <f>SUMIFS('Inst. by Framework &amp; Suppliers'!$J$2:$J$5720,'Inst. by Framework &amp; Suppliers'!$B$2:$B$5720,$A200,'Inst. by Framework &amp; Suppliers'!$C$2:$C$5720,B200)</f>
        <v>0</v>
      </c>
      <c r="J200" s="24">
        <f>SUMIFS('Inst. by Framework &amp; Suppliers'!$K$2:$K$5720,'Inst. by Framework &amp; Suppliers'!$B$2:$B$5720,$A200,'Inst. by Framework &amp; Suppliers'!$C$2:$C$5720,$B200)</f>
        <v>0</v>
      </c>
    </row>
    <row r="201" spans="1:10" x14ac:dyDescent="0.2">
      <c r="A201" s="26" t="s">
        <v>82</v>
      </c>
      <c r="B201" s="56" t="s">
        <v>256</v>
      </c>
      <c r="C201" s="506">
        <f>SUMIFS('Inst. by Framework &amp; Suppliers'!$D$2:$D$5720,'Inst. by Framework &amp; Suppliers'!$B$2:$B$5720,$A201,'Inst. by Framework &amp; Suppliers'!$C$2:$C$5720,$B201)</f>
        <v>0</v>
      </c>
      <c r="D201" s="507">
        <f>SUMIFS('Inst. by Framework &amp; Suppliers'!$E$2:$E$5720,'Inst. by Framework &amp; Suppliers'!$B$2:$B$5720,$A201,'Inst. by Framework &amp; Suppliers'!$C$2:$C$5720,$B201)</f>
        <v>1352</v>
      </c>
      <c r="E201" s="507">
        <f>SUMIFS('Inst. by Framework &amp; Suppliers'!F$2:F$5720,'Inst. by Framework &amp; Suppliers'!$B$2:$B$5720,$A201,'Inst. by Framework &amp; Suppliers'!$C$2:$C$5720,$B201)</f>
        <v>2912</v>
      </c>
      <c r="F201" s="883">
        <f>SUMIFS('Inst. by Framework &amp; Suppliers'!G$2:G$5720,'Inst. by Framework &amp; Suppliers'!$B$2:$B$5720,$A201,'Inst. by Framework &amp; Suppliers'!$C$2:$C$5720,$B201)</f>
        <v>24914.5</v>
      </c>
      <c r="G201" s="1444">
        <f>SUMIFS('Inst. by Framework &amp; Suppliers'!H$2:H$5720,'Inst. by Framework &amp; Suppliers'!$B$2:$B$5720,$A201,'Inst. by Framework &amp; Suppliers'!$C$2:$C$5720,$B201)</f>
        <v>25260.5</v>
      </c>
      <c r="H201" s="1445">
        <f>SUMIFS('Inst. by Framework &amp; Suppliers'!I$2:I$5720,'Inst. by Framework &amp; Suppliers'!$B$2:$B$5720,$A201,'Inst. by Framework &amp; Suppliers'!$C$2:$C$5720,$B201)</f>
        <v>11606.899999999998</v>
      </c>
      <c r="I201" s="344">
        <f>SUMIFS('Inst. by Framework &amp; Suppliers'!$J$2:$J$5720,'Inst. by Framework &amp; Suppliers'!$B$2:$B$5720,$A201,'Inst. by Framework &amp; Suppliers'!$C$2:$C$5720,B201)</f>
        <v>0</v>
      </c>
      <c r="J201" s="24">
        <f>SUMIFS('Inst. by Framework &amp; Suppliers'!$K$2:$K$5720,'Inst. by Framework &amp; Suppliers'!$B$2:$B$5720,$A201,'Inst. by Framework &amp; Suppliers'!$C$2:$C$5720,$B201)</f>
        <v>0</v>
      </c>
    </row>
    <row r="202" spans="1:10" x14ac:dyDescent="0.2">
      <c r="A202" s="26" t="s">
        <v>82</v>
      </c>
      <c r="B202" s="56" t="s">
        <v>120</v>
      </c>
      <c r="C202" s="506">
        <f>SUMIFS('Inst. by Framework &amp; Suppliers'!$D$2:$D$5720,'Inst. by Framework &amp; Suppliers'!$B$2:$B$5720,$A202,'Inst. by Framework &amp; Suppliers'!$C$2:$C$5720,$B202)</f>
        <v>0</v>
      </c>
      <c r="D202" s="507">
        <f>SUMIFS('Inst. by Framework &amp; Suppliers'!$E$2:$E$5720,'Inst. by Framework &amp; Suppliers'!$B$2:$B$5720,$A202,'Inst. by Framework &amp; Suppliers'!$C$2:$C$5720,$B202)</f>
        <v>1027.2</v>
      </c>
      <c r="E202" s="507">
        <f>SUMIFS('Inst. by Framework &amp; Suppliers'!F$2:F$5720,'Inst. by Framework &amp; Suppliers'!$B$2:$B$5720,$A202,'Inst. by Framework &amp; Suppliers'!$C$2:$C$5720,$B202)</f>
        <v>2445.6</v>
      </c>
      <c r="F202" s="883">
        <f>SUMIFS('Inst. by Framework &amp; Suppliers'!G$2:G$5720,'Inst. by Framework &amp; Suppliers'!$B$2:$B$5720,$A202,'Inst. by Framework &amp; Suppliers'!$C$2:$C$5720,$B202)</f>
        <v>2985.6000000000004</v>
      </c>
      <c r="G202" s="1444">
        <f>SUMIFS('Inst. by Framework &amp; Suppliers'!H$2:H$5720,'Inst. by Framework &amp; Suppliers'!$B$2:$B$5720,$A202,'Inst. by Framework &amp; Suppliers'!$C$2:$C$5720,$B202)</f>
        <v>3127.2</v>
      </c>
      <c r="H202" s="1445">
        <f>SUMIFS('Inst. by Framework &amp; Suppliers'!I$2:I$5720,'Inst. by Framework &amp; Suppliers'!$B$2:$B$5720,$A202,'Inst. by Framework &amp; Suppliers'!$C$2:$C$5720,$B202)</f>
        <v>2653.3999999999996</v>
      </c>
      <c r="I202" s="344">
        <f>SUMIFS('Inst. by Framework &amp; Suppliers'!$J$2:$J$5720,'Inst. by Framework &amp; Suppliers'!$B$2:$B$5720,$A202,'Inst. by Framework &amp; Suppliers'!$C$2:$C$5720,B202)</f>
        <v>0</v>
      </c>
      <c r="J202" s="24">
        <f>SUMIFS('Inst. by Framework &amp; Suppliers'!$K$2:$K$5720,'Inst. by Framework &amp; Suppliers'!$B$2:$B$5720,$A202,'Inst. by Framework &amp; Suppliers'!$C$2:$C$5720,$B202)</f>
        <v>0</v>
      </c>
    </row>
    <row r="203" spans="1:10" x14ac:dyDescent="0.2">
      <c r="A203" s="26" t="s">
        <v>82</v>
      </c>
      <c r="B203" s="56" t="s">
        <v>249</v>
      </c>
      <c r="C203" s="506">
        <f>SUMIFS('Inst. by Framework &amp; Suppliers'!$D$2:$D$5720,'Inst. by Framework &amp; Suppliers'!$B$2:$B$5720,$A203,'Inst. by Framework &amp; Suppliers'!$C$2:$C$5720,$B203)</f>
        <v>0</v>
      </c>
      <c r="D203" s="507">
        <f>SUMIFS('Inst. by Framework &amp; Suppliers'!$E$2:$E$5720,'Inst. by Framework &amp; Suppliers'!$B$2:$B$5720,$A203,'Inst. by Framework &amp; Suppliers'!$C$2:$C$5720,$B203)</f>
        <v>153295.26019999999</v>
      </c>
      <c r="E203" s="507">
        <f>SUMIFS('Inst. by Framework &amp; Suppliers'!F$2:F$5720,'Inst. by Framework &amp; Suppliers'!$B$2:$B$5720,$A203,'Inst. by Framework &amp; Suppliers'!$C$2:$C$5720,$B203)</f>
        <v>234873.82</v>
      </c>
      <c r="F203" s="883">
        <f>SUMIFS('Inst. by Framework &amp; Suppliers'!G$2:G$5720,'Inst. by Framework &amp; Suppliers'!$B$2:$B$5720,$A203,'Inst. by Framework &amp; Suppliers'!$C$2:$C$5720,$B203)</f>
        <v>170834.52499999997</v>
      </c>
      <c r="G203" s="1444">
        <f>SUMIFS('Inst. by Framework &amp; Suppliers'!H$2:H$5720,'Inst. by Framework &amp; Suppliers'!$B$2:$B$5720,$A203,'Inst. by Framework &amp; Suppliers'!$C$2:$C$5720,$B203)</f>
        <v>97876.088999999993</v>
      </c>
      <c r="H203" s="1445">
        <f>SUMIFS('Inst. by Framework &amp; Suppliers'!I$2:I$5720,'Inst. by Framework &amp; Suppliers'!$B$2:$B$5720,$A203,'Inst. by Framework &amp; Suppliers'!$C$2:$C$5720,$B203)</f>
        <v>35334.83</v>
      </c>
      <c r="I203" s="344">
        <f>SUMIFS('Inst. by Framework &amp; Suppliers'!$J$2:$J$5720,'Inst. by Framework &amp; Suppliers'!$B$2:$B$5720,$A203,'Inst. by Framework &amp; Suppliers'!$C$2:$C$5720,B203)</f>
        <v>0</v>
      </c>
      <c r="J203" s="24">
        <f>SUMIFS('Inst. by Framework &amp; Suppliers'!$K$2:$K$5720,'Inst. by Framework &amp; Suppliers'!$B$2:$B$5720,$A203,'Inst. by Framework &amp; Suppliers'!$C$2:$C$5720,$B203)</f>
        <v>0</v>
      </c>
    </row>
    <row r="204" spans="1:10" x14ac:dyDescent="0.2">
      <c r="A204" s="26" t="s">
        <v>285</v>
      </c>
      <c r="B204" s="56" t="s">
        <v>260</v>
      </c>
      <c r="C204" s="506">
        <f>SUMIFS('Inst. by Framework &amp; Suppliers'!$D$2:$D$5720,'Inst. by Framework &amp; Suppliers'!$B$2:$B$5720,$A204,'Inst. by Framework &amp; Suppliers'!$C$2:$C$5720,$B204)</f>
        <v>0</v>
      </c>
      <c r="D204" s="507">
        <f>SUMIFS('Inst. by Framework &amp; Suppliers'!$E$2:$E$5720,'Inst. by Framework &amp; Suppliers'!$B$2:$B$5720,$A204,'Inst. by Framework &amp; Suppliers'!$C$2:$C$5720,$B204)</f>
        <v>0</v>
      </c>
      <c r="E204" s="507">
        <f>SUMIFS('Inst. by Framework &amp; Suppliers'!F$2:F$5720,'Inst. by Framework &amp; Suppliers'!$B$2:$B$5720,$A204,'Inst. by Framework &amp; Suppliers'!$C$2:$C$5720,$B204)</f>
        <v>0</v>
      </c>
      <c r="F204" s="883">
        <f>SUMIFS('Inst. by Framework &amp; Suppliers'!G$2:G$5720,'Inst. by Framework &amp; Suppliers'!$B$2:$B$5720,$A204,'Inst. by Framework &amp; Suppliers'!$C$2:$C$5720,$B204)</f>
        <v>0</v>
      </c>
      <c r="G204" s="1444">
        <f>SUMIFS('Inst. by Framework &amp; Suppliers'!H$2:H$5720,'Inst. by Framework &amp; Suppliers'!$B$2:$B$5720,$A204,'Inst. by Framework &amp; Suppliers'!$C$2:$C$5720,$B204)</f>
        <v>0</v>
      </c>
      <c r="H204" s="1445">
        <f>SUMIFS('Inst. by Framework &amp; Suppliers'!I$2:I$5720,'Inst. by Framework &amp; Suppliers'!$B$2:$B$5720,$A204,'Inst. by Framework &amp; Suppliers'!$C$2:$C$5720,$B204)</f>
        <v>5050.2800000000007</v>
      </c>
      <c r="I204" s="344">
        <f>SUMIFS('Inst. by Framework &amp; Suppliers'!$J$2:$J$5720,'Inst. by Framework &amp; Suppliers'!$B$2:$B$5720,$A204,'Inst. by Framework &amp; Suppliers'!$C$2:$C$5720,B204)</f>
        <v>1053.3600000000001</v>
      </c>
      <c r="J204" s="24">
        <f>SUMIFS('Inst. by Framework &amp; Suppliers'!$K$2:$K$5720,'Inst. by Framework &amp; Suppliers'!$B$2:$B$5720,$A204,'Inst. by Framework &amp; Suppliers'!$C$2:$C$5720,$B204)</f>
        <v>1879.4500000000003</v>
      </c>
    </row>
    <row r="205" spans="1:10" x14ac:dyDescent="0.2">
      <c r="A205" s="26" t="s">
        <v>285</v>
      </c>
      <c r="B205" s="56" t="s">
        <v>290</v>
      </c>
      <c r="C205" s="506">
        <f>SUMIFS('Inst. by Framework &amp; Suppliers'!$D$2:$D$5720,'Inst. by Framework &amp; Suppliers'!$B$2:$B$5720,$A205,'Inst. by Framework &amp; Suppliers'!$C$2:$C$5720,$B205)</f>
        <v>0</v>
      </c>
      <c r="D205" s="507">
        <f>SUMIFS('Inst. by Framework &amp; Suppliers'!$E$2:$E$5720,'Inst. by Framework &amp; Suppliers'!$B$2:$B$5720,$A205,'Inst. by Framework &amp; Suppliers'!$C$2:$C$5720,$B205)</f>
        <v>0</v>
      </c>
      <c r="E205" s="507">
        <f>SUMIFS('Inst. by Framework &amp; Suppliers'!F$2:F$5720,'Inst. by Framework &amp; Suppliers'!$B$2:$B$5720,$A205,'Inst. by Framework &amp; Suppliers'!$C$2:$C$5720,$B205)</f>
        <v>0</v>
      </c>
      <c r="F205" s="883">
        <f>SUMIFS('Inst. by Framework &amp; Suppliers'!G$2:G$5720,'Inst. by Framework &amp; Suppliers'!$B$2:$B$5720,$A205,'Inst. by Framework &amp; Suppliers'!$C$2:$C$5720,$B205)</f>
        <v>0</v>
      </c>
      <c r="G205" s="1444">
        <f>SUMIFS('Inst. by Framework &amp; Suppliers'!H$2:H$5720,'Inst. by Framework &amp; Suppliers'!$B$2:$B$5720,$A205,'Inst. by Framework &amp; Suppliers'!$C$2:$C$5720,$B205)</f>
        <v>0</v>
      </c>
      <c r="H205" s="1445">
        <f>SUMIFS('Inst. by Framework &amp; Suppliers'!I$2:I$5720,'Inst. by Framework &amp; Suppliers'!$B$2:$B$5720,$A205,'Inst. by Framework &amp; Suppliers'!$C$2:$C$5720,$B205)</f>
        <v>457.32</v>
      </c>
      <c r="I205" s="344">
        <f>SUMIFS('Inst. by Framework &amp; Suppliers'!$J$2:$J$5720,'Inst. by Framework &amp; Suppliers'!$B$2:$B$5720,$A205,'Inst. by Framework &amp; Suppliers'!$C$2:$C$5720,B205)</f>
        <v>80.569999999999993</v>
      </c>
      <c r="J205" s="24">
        <f>SUMIFS('Inst. by Framework &amp; Suppliers'!$K$2:$K$5720,'Inst. by Framework &amp; Suppliers'!$B$2:$B$5720,$A205,'Inst. by Framework &amp; Suppliers'!$C$2:$C$5720,$B205)</f>
        <v>200.17</v>
      </c>
    </row>
    <row r="206" spans="1:10" x14ac:dyDescent="0.2">
      <c r="A206" s="26" t="s">
        <v>285</v>
      </c>
      <c r="B206" s="56" t="s">
        <v>249</v>
      </c>
      <c r="C206" s="506">
        <f>SUMIFS('Inst. by Framework &amp; Suppliers'!$D$2:$D$5720,'Inst. by Framework &amp; Suppliers'!$B$2:$B$5720,$A206,'Inst. by Framework &amp; Suppliers'!$C$2:$C$5720,$B206)</f>
        <v>0</v>
      </c>
      <c r="D206" s="507">
        <f>SUMIFS('Inst. by Framework &amp; Suppliers'!$E$2:$E$5720,'Inst. by Framework &amp; Suppliers'!$B$2:$B$5720,$A206,'Inst. by Framework &amp; Suppliers'!$C$2:$C$5720,$B206)</f>
        <v>0</v>
      </c>
      <c r="E206" s="507">
        <f>SUMIFS('Inst. by Framework &amp; Suppliers'!F$2:F$5720,'Inst. by Framework &amp; Suppliers'!$B$2:$B$5720,$A206,'Inst. by Framework &amp; Suppliers'!$C$2:$C$5720,$B206)</f>
        <v>0</v>
      </c>
      <c r="F206" s="883">
        <f>SUMIFS('Inst. by Framework &amp; Suppliers'!G$2:G$5720,'Inst. by Framework &amp; Suppliers'!$B$2:$B$5720,$A206,'Inst. by Framework &amp; Suppliers'!$C$2:$C$5720,$B206)</f>
        <v>0</v>
      </c>
      <c r="G206" s="1444">
        <f>SUMIFS('Inst. by Framework &amp; Suppliers'!H$2:H$5720,'Inst. by Framework &amp; Suppliers'!$B$2:$B$5720,$A206,'Inst. by Framework &amp; Suppliers'!$C$2:$C$5720,$B206)</f>
        <v>0</v>
      </c>
      <c r="H206" s="1445">
        <f>SUMIFS('Inst. by Framework &amp; Suppliers'!I$2:I$5720,'Inst. by Framework &amp; Suppliers'!$B$2:$B$5720,$A206,'Inst. by Framework &amp; Suppliers'!$C$2:$C$5720,$B206)</f>
        <v>25160.789999999997</v>
      </c>
      <c r="I206" s="344">
        <f>SUMIFS('Inst. by Framework &amp; Suppliers'!$J$2:$J$5720,'Inst. by Framework &amp; Suppliers'!$B$2:$B$5720,$A206,'Inst. by Framework &amp; Suppliers'!$C$2:$C$5720,B206)</f>
        <v>2745.1800000000003</v>
      </c>
      <c r="J206" s="24">
        <f>SUMIFS('Inst. by Framework &amp; Suppliers'!$K$2:$K$5720,'Inst. by Framework &amp; Suppliers'!$B$2:$B$5720,$A206,'Inst. by Framework &amp; Suppliers'!$C$2:$C$5720,$B206)</f>
        <v>7093.68</v>
      </c>
    </row>
    <row r="207" spans="1:10" x14ac:dyDescent="0.2">
      <c r="A207" s="26" t="s">
        <v>285</v>
      </c>
      <c r="B207" s="56" t="s">
        <v>243</v>
      </c>
      <c r="C207" s="506">
        <f>SUMIFS('Inst. by Framework &amp; Suppliers'!$D$2:$D$5720,'Inst. by Framework &amp; Suppliers'!$B$2:$B$5720,$A207,'Inst. by Framework &amp; Suppliers'!$C$2:$C$5720,$B207)</f>
        <v>0</v>
      </c>
      <c r="D207" s="507">
        <f>SUMIFS('Inst. by Framework &amp; Suppliers'!$E$2:$E$5720,'Inst. by Framework &amp; Suppliers'!$B$2:$B$5720,$A207,'Inst. by Framework &amp; Suppliers'!$C$2:$C$5720,$B207)</f>
        <v>0</v>
      </c>
      <c r="E207" s="507">
        <f>SUMIFS('Inst. by Framework &amp; Suppliers'!F$2:F$5720,'Inst. by Framework &amp; Suppliers'!$B$2:$B$5720,$A207,'Inst. by Framework &amp; Suppliers'!$C$2:$C$5720,$B207)</f>
        <v>0</v>
      </c>
      <c r="F207" s="883">
        <f>SUMIFS('Inst. by Framework &amp; Suppliers'!G$2:G$5720,'Inst. by Framework &amp; Suppliers'!$B$2:$B$5720,$A207,'Inst. by Framework &amp; Suppliers'!$C$2:$C$5720,$B207)</f>
        <v>0</v>
      </c>
      <c r="G207" s="1444">
        <f>SUMIFS('Inst. by Framework &amp; Suppliers'!H$2:H$5720,'Inst. by Framework &amp; Suppliers'!$B$2:$B$5720,$A207,'Inst. by Framework &amp; Suppliers'!$C$2:$C$5720,$B207)</f>
        <v>0</v>
      </c>
      <c r="H207" s="1445">
        <f>SUMIFS('Inst. by Framework &amp; Suppliers'!I$2:I$5720,'Inst. by Framework &amp; Suppliers'!$B$2:$B$5720,$A207,'Inst. by Framework &amp; Suppliers'!$C$2:$C$5720,$B207)</f>
        <v>280463.37</v>
      </c>
      <c r="I207" s="344">
        <f>SUMIFS('Inst. by Framework &amp; Suppliers'!$J$2:$J$5720,'Inst. by Framework &amp; Suppliers'!$B$2:$B$5720,$A207,'Inst. by Framework &amp; Suppliers'!$C$2:$C$5720,B207)</f>
        <v>42171.15</v>
      </c>
      <c r="J207" s="24">
        <f>SUMIFS('Inst. by Framework &amp; Suppliers'!$K$2:$K$5720,'Inst. by Framework &amp; Suppliers'!$B$2:$B$5720,$A207,'Inst. by Framework &amp; Suppliers'!$C$2:$C$5720,$B207)</f>
        <v>121972.48999999999</v>
      </c>
    </row>
    <row r="208" spans="1:10" x14ac:dyDescent="0.2">
      <c r="A208" s="26" t="s">
        <v>285</v>
      </c>
      <c r="B208" s="56" t="s">
        <v>11</v>
      </c>
      <c r="C208" s="506">
        <f>SUMIFS('Inst. by Framework &amp; Suppliers'!$D$2:$D$5720,'Inst. by Framework &amp; Suppliers'!$B$2:$B$5720,$A208,'Inst. by Framework &amp; Suppliers'!$C$2:$C$5720,$B208)</f>
        <v>0</v>
      </c>
      <c r="D208" s="507">
        <f>SUMIFS('Inst. by Framework &amp; Suppliers'!$E$2:$E$5720,'Inst. by Framework &amp; Suppliers'!$B$2:$B$5720,$A208,'Inst. by Framework &amp; Suppliers'!$C$2:$C$5720,$B208)</f>
        <v>0</v>
      </c>
      <c r="E208" s="507">
        <f>SUMIFS('Inst. by Framework &amp; Suppliers'!F$2:F$5720,'Inst. by Framework &amp; Suppliers'!$B$2:$B$5720,$A208,'Inst. by Framework &amp; Suppliers'!$C$2:$C$5720,$B208)</f>
        <v>0</v>
      </c>
      <c r="F208" s="883">
        <f>SUMIFS('Inst. by Framework &amp; Suppliers'!G$2:G$5720,'Inst. by Framework &amp; Suppliers'!$B$2:$B$5720,$A208,'Inst. by Framework &amp; Suppliers'!$C$2:$C$5720,$B208)</f>
        <v>0</v>
      </c>
      <c r="G208" s="1444">
        <f>SUMIFS('Inst. by Framework &amp; Suppliers'!H$2:H$5720,'Inst. by Framework &amp; Suppliers'!$B$2:$B$5720,$A208,'Inst. by Framework &amp; Suppliers'!$C$2:$C$5720,$B208)</f>
        <v>0</v>
      </c>
      <c r="H208" s="1445">
        <f>SUMIFS('Inst. by Framework &amp; Suppliers'!I$2:I$5720,'Inst. by Framework &amp; Suppliers'!$B$2:$B$5720,$A208,'Inst. by Framework &amp; Suppliers'!$C$2:$C$5720,$B208)</f>
        <v>55044.66</v>
      </c>
      <c r="I208" s="344">
        <f>SUMIFS('Inst. by Framework &amp; Suppliers'!$J$2:$J$5720,'Inst. by Framework &amp; Suppliers'!$B$2:$B$5720,$A208,'Inst. by Framework &amp; Suppliers'!$C$2:$C$5720,B208)</f>
        <v>0</v>
      </c>
      <c r="J208" s="24">
        <f>SUMIFS('Inst. by Framework &amp; Suppliers'!$K$2:$K$5720,'Inst. by Framework &amp; Suppliers'!$B$2:$B$5720,$A208,'Inst. by Framework &amp; Suppliers'!$C$2:$C$5720,$B208)</f>
        <v>23794.61</v>
      </c>
    </row>
    <row r="209" spans="1:10" x14ac:dyDescent="0.2">
      <c r="A209" s="26" t="s">
        <v>285</v>
      </c>
      <c r="B209" s="56" t="s">
        <v>29</v>
      </c>
      <c r="C209" s="506">
        <f>SUMIFS('Inst. by Framework &amp; Suppliers'!$D$2:$D$5720,'Inst. by Framework &amp; Suppliers'!$B$2:$B$5720,$A209,'Inst. by Framework &amp; Suppliers'!$C$2:$C$5720,$B209)</f>
        <v>0</v>
      </c>
      <c r="D209" s="507">
        <f>SUMIFS('Inst. by Framework &amp; Suppliers'!$E$2:$E$5720,'Inst. by Framework &amp; Suppliers'!$B$2:$B$5720,$A209,'Inst. by Framework &amp; Suppliers'!$C$2:$C$5720,$B209)</f>
        <v>0</v>
      </c>
      <c r="E209" s="507">
        <f>SUMIFS('Inst. by Framework &amp; Suppliers'!F$2:F$5720,'Inst. by Framework &amp; Suppliers'!$B$2:$B$5720,$A209,'Inst. by Framework &amp; Suppliers'!$C$2:$C$5720,$B209)</f>
        <v>0</v>
      </c>
      <c r="F209" s="883">
        <f>SUMIFS('Inst. by Framework &amp; Suppliers'!G$2:G$5720,'Inst. by Framework &amp; Suppliers'!$B$2:$B$5720,$A209,'Inst. by Framework &amp; Suppliers'!$C$2:$C$5720,$B209)</f>
        <v>0</v>
      </c>
      <c r="G209" s="1444">
        <f>SUMIFS('Inst. by Framework &amp; Suppliers'!H$2:H$5720,'Inst. by Framework &amp; Suppliers'!$B$2:$B$5720,$A209,'Inst. by Framework &amp; Suppliers'!$C$2:$C$5720,$B209)</f>
        <v>0</v>
      </c>
      <c r="H209" s="1445">
        <f>SUMIFS('Inst. by Framework &amp; Suppliers'!I$2:I$5720,'Inst. by Framework &amp; Suppliers'!$B$2:$B$5720,$A209,'Inst. by Framework &amp; Suppliers'!$C$2:$C$5720,$B209)</f>
        <v>222095.24999999997</v>
      </c>
      <c r="I209" s="344">
        <f>SUMIFS('Inst. by Framework &amp; Suppliers'!$J$2:$J$5720,'Inst. by Framework &amp; Suppliers'!$B$2:$B$5720,$A209,'Inst. by Framework &amp; Suppliers'!$C$2:$C$5720,B209)</f>
        <v>73314</v>
      </c>
      <c r="J209" s="24">
        <f>SUMIFS('Inst. by Framework &amp; Suppliers'!$K$2:$K$5720,'Inst. by Framework &amp; Suppliers'!$B$2:$B$5720,$A209,'Inst. by Framework &amp; Suppliers'!$C$2:$C$5720,$B209)</f>
        <v>151026</v>
      </c>
    </row>
    <row r="210" spans="1:10" x14ac:dyDescent="0.2">
      <c r="A210" s="26" t="s">
        <v>285</v>
      </c>
      <c r="B210" s="56" t="s">
        <v>256</v>
      </c>
      <c r="C210" s="506">
        <f>SUMIFS('Inst. by Framework &amp; Suppliers'!$D$2:$D$5720,'Inst. by Framework &amp; Suppliers'!$B$2:$B$5720,$A210,'Inst. by Framework &amp; Suppliers'!$C$2:$C$5720,$B210)</f>
        <v>0</v>
      </c>
      <c r="D210" s="507">
        <f>SUMIFS('Inst. by Framework &amp; Suppliers'!$E$2:$E$5720,'Inst. by Framework &amp; Suppliers'!$B$2:$B$5720,$A210,'Inst. by Framework &amp; Suppliers'!$C$2:$C$5720,$B210)</f>
        <v>0</v>
      </c>
      <c r="E210" s="507">
        <f>SUMIFS('Inst. by Framework &amp; Suppliers'!F$2:F$5720,'Inst. by Framework &amp; Suppliers'!$B$2:$B$5720,$A210,'Inst. by Framework &amp; Suppliers'!$C$2:$C$5720,$B210)</f>
        <v>0</v>
      </c>
      <c r="F210" s="883">
        <f>SUMIFS('Inst. by Framework &amp; Suppliers'!G$2:G$5720,'Inst. by Framework &amp; Suppliers'!$B$2:$B$5720,$A210,'Inst. by Framework &amp; Suppliers'!$C$2:$C$5720,$B210)</f>
        <v>0</v>
      </c>
      <c r="G210" s="1444">
        <f>SUMIFS('Inst. by Framework &amp; Suppliers'!H$2:H$5720,'Inst. by Framework &amp; Suppliers'!$B$2:$B$5720,$A210,'Inst. by Framework &amp; Suppliers'!$C$2:$C$5720,$B210)</f>
        <v>0</v>
      </c>
      <c r="H210" s="1445">
        <f>SUMIFS('Inst. by Framework &amp; Suppliers'!I$2:I$5720,'Inst. by Framework &amp; Suppliers'!$B$2:$B$5720,$A210,'Inst. by Framework &amp; Suppliers'!$C$2:$C$5720,$B210)</f>
        <v>10976.92</v>
      </c>
      <c r="I210" s="344">
        <f>SUMIFS('Inst. by Framework &amp; Suppliers'!$J$2:$J$5720,'Inst. by Framework &amp; Suppliers'!$B$2:$B$5720,$A210,'Inst. by Framework &amp; Suppliers'!$C$2:$C$5720,B210)</f>
        <v>403.4</v>
      </c>
      <c r="J210" s="24">
        <f>SUMIFS('Inst. by Framework &amp; Suppliers'!$K$2:$K$5720,'Inst. by Framework &amp; Suppliers'!$B$2:$B$5720,$A210,'Inst. by Framework &amp; Suppliers'!$C$2:$C$5720,$B210)</f>
        <v>3377.4</v>
      </c>
    </row>
    <row r="211" spans="1:10" x14ac:dyDescent="0.2">
      <c r="A211" s="26" t="s">
        <v>285</v>
      </c>
      <c r="B211" s="56" t="s">
        <v>120</v>
      </c>
      <c r="C211" s="506">
        <f>SUMIFS('Inst. by Framework &amp; Suppliers'!$D$2:$D$5720,'Inst. by Framework &amp; Suppliers'!$B$2:$B$5720,$A211,'Inst. by Framework &amp; Suppliers'!$C$2:$C$5720,$B211)</f>
        <v>0</v>
      </c>
      <c r="D211" s="507">
        <f>SUMIFS('Inst. by Framework &amp; Suppliers'!$E$2:$E$5720,'Inst. by Framework &amp; Suppliers'!$B$2:$B$5720,$A211,'Inst. by Framework &amp; Suppliers'!$C$2:$C$5720,$B211)</f>
        <v>0</v>
      </c>
      <c r="E211" s="507">
        <f>SUMIFS('Inst. by Framework &amp; Suppliers'!F$2:F$5720,'Inst. by Framework &amp; Suppliers'!$B$2:$B$5720,$A211,'Inst. by Framework &amp; Suppliers'!$C$2:$C$5720,$B211)</f>
        <v>0</v>
      </c>
      <c r="F211" s="883">
        <f>SUMIFS('Inst. by Framework &amp; Suppliers'!G$2:G$5720,'Inst. by Framework &amp; Suppliers'!$B$2:$B$5720,$A211,'Inst. by Framework &amp; Suppliers'!$C$2:$C$5720,$B211)</f>
        <v>0</v>
      </c>
      <c r="G211" s="1444">
        <f>SUMIFS('Inst. by Framework &amp; Suppliers'!H$2:H$5720,'Inst. by Framework &amp; Suppliers'!$B$2:$B$5720,$A211,'Inst. by Framework &amp; Suppliers'!$C$2:$C$5720,$B211)</f>
        <v>0</v>
      </c>
      <c r="H211" s="1445">
        <f>SUMIFS('Inst. by Framework &amp; Suppliers'!I$2:I$5720,'Inst. by Framework &amp; Suppliers'!$B$2:$B$5720,$A211,'Inst. by Framework &amp; Suppliers'!$C$2:$C$5720,$B211)</f>
        <v>10156.959999999999</v>
      </c>
      <c r="I211" s="344">
        <f>SUMIFS('Inst. by Framework &amp; Suppliers'!$J$2:$J$5720,'Inst. by Framework &amp; Suppliers'!$B$2:$B$5720,$A211,'Inst. by Framework &amp; Suppliers'!$C$2:$C$5720,B211)</f>
        <v>1032</v>
      </c>
      <c r="J211" s="24">
        <f>SUMIFS('Inst. by Framework &amp; Suppliers'!$K$2:$K$5720,'Inst. by Framework &amp; Suppliers'!$B$2:$B$5720,$A211,'Inst. by Framework &amp; Suppliers'!$C$2:$C$5720,$B211)</f>
        <v>4370.3999999999996</v>
      </c>
    </row>
    <row r="212" spans="1:10" x14ac:dyDescent="0.2">
      <c r="A212" s="26" t="s">
        <v>285</v>
      </c>
      <c r="B212" s="56" t="s">
        <v>247</v>
      </c>
      <c r="C212" s="506">
        <f>SUMIFS('Inst. by Framework &amp; Suppliers'!$D$2:$D$5720,'Inst. by Framework &amp; Suppliers'!$B$2:$B$5720,$A212,'Inst. by Framework &amp; Suppliers'!$C$2:$C$5720,$B212)</f>
        <v>0</v>
      </c>
      <c r="D212" s="507">
        <f>SUMIFS('Inst. by Framework &amp; Suppliers'!$E$2:$E$5720,'Inst. by Framework &amp; Suppliers'!$B$2:$B$5720,$A212,'Inst. by Framework &amp; Suppliers'!$C$2:$C$5720,$B212)</f>
        <v>0</v>
      </c>
      <c r="E212" s="507">
        <f>SUMIFS('Inst. by Framework &amp; Suppliers'!F$2:F$5720,'Inst. by Framework &amp; Suppliers'!$B$2:$B$5720,$A212,'Inst. by Framework &amp; Suppliers'!$C$2:$C$5720,$B212)</f>
        <v>0</v>
      </c>
      <c r="F212" s="883">
        <f>SUMIFS('Inst. by Framework &amp; Suppliers'!G$2:G$5720,'Inst. by Framework &amp; Suppliers'!$B$2:$B$5720,$A212,'Inst. by Framework &amp; Suppliers'!$C$2:$C$5720,$B212)</f>
        <v>0</v>
      </c>
      <c r="G212" s="1444">
        <f>SUMIFS('Inst. by Framework &amp; Suppliers'!H$2:H$5720,'Inst. by Framework &amp; Suppliers'!$B$2:$B$5720,$A212,'Inst. by Framework &amp; Suppliers'!$C$2:$C$5720,$B212)</f>
        <v>0</v>
      </c>
      <c r="H212" s="1445">
        <f>SUMIFS('Inst. by Framework &amp; Suppliers'!I$2:I$5720,'Inst. by Framework &amp; Suppliers'!$B$2:$B$5720,$A212,'Inst. by Framework &amp; Suppliers'!$C$2:$C$5720,$B212)</f>
        <v>18421.775999999998</v>
      </c>
      <c r="I212" s="344">
        <f>SUMIFS('Inst. by Framework &amp; Suppliers'!$J$2:$J$5720,'Inst. by Framework &amp; Suppliers'!$B$2:$B$5720,$A212,'Inst. by Framework &amp; Suppliers'!$C$2:$C$5720,B212)</f>
        <v>0</v>
      </c>
      <c r="J212" s="24">
        <f>SUMIFS('Inst. by Framework &amp; Suppliers'!$K$2:$K$5720,'Inst. by Framework &amp; Suppliers'!$B$2:$B$5720,$A212,'Inst. by Framework &amp; Suppliers'!$C$2:$C$5720,$B212)</f>
        <v>8541.5760000000009</v>
      </c>
    </row>
    <row r="213" spans="1:10" x14ac:dyDescent="0.2">
      <c r="A213" s="1655" t="s">
        <v>316</v>
      </c>
      <c r="B213" s="1656" t="s">
        <v>317</v>
      </c>
      <c r="C213" s="506">
        <f>SUMIFS('Inst. by Framework &amp; Suppliers'!$D$2:$D$5720,'Inst. by Framework &amp; Suppliers'!$B$2:$B$5720,$A213,'Inst. by Framework &amp; Suppliers'!$C$2:$C$5720,$B213)</f>
        <v>0</v>
      </c>
      <c r="D213" s="507">
        <f>SUMIFS('Inst. by Framework &amp; Suppliers'!$E$2:$E$5720,'Inst. by Framework &amp; Suppliers'!$B$2:$B$5720,$A213,'Inst. by Framework &amp; Suppliers'!$C$2:$C$5720,$B213)</f>
        <v>0</v>
      </c>
      <c r="E213" s="507">
        <f>SUMIFS('Inst. by Framework &amp; Suppliers'!F$2:F$5720,'Inst. by Framework &amp; Suppliers'!$B$2:$B$5720,$A213,'Inst. by Framework &amp; Suppliers'!$C$2:$C$5720,$B213)</f>
        <v>0</v>
      </c>
      <c r="F213" s="883">
        <f>SUMIFS('Inst. by Framework &amp; Suppliers'!G$2:G$5720,'Inst. by Framework &amp; Suppliers'!$B$2:$B$5720,$A213,'Inst. by Framework &amp; Suppliers'!$C$2:$C$5720,$B213)</f>
        <v>0</v>
      </c>
      <c r="G213" s="1444">
        <f>SUMIFS('Inst. by Framework &amp; Suppliers'!H$2:H$5720,'Inst. by Framework &amp; Suppliers'!$B$2:$B$5720,$A213,'Inst. by Framework &amp; Suppliers'!$C$2:$C$5720,$B213)</f>
        <v>0</v>
      </c>
      <c r="H213" s="1445">
        <f>SUMIFS('Inst. by Framework &amp; Suppliers'!I$2:I$5720,'Inst. by Framework &amp; Suppliers'!$B$2:$B$5720,$A213,'Inst. by Framework &amp; Suppliers'!$C$2:$C$5720,$B213)</f>
        <v>0</v>
      </c>
      <c r="I213" s="344">
        <f>SUMIFS('Inst. by Framework &amp; Suppliers'!$J$2:$J$5720,'Inst. by Framework &amp; Suppliers'!$B$2:$B$5720,$A213,'Inst. by Framework &amp; Suppliers'!$C$2:$C$5720,B213)</f>
        <v>1241</v>
      </c>
      <c r="J213" s="24">
        <f>SUMIFS('Inst. by Framework &amp; Suppliers'!$K$2:$K$5720,'Inst. by Framework &amp; Suppliers'!$B$2:$B$5720,$A213,'Inst. by Framework &amp; Suppliers'!$C$2:$C$5720,$B213)</f>
        <v>1241</v>
      </c>
    </row>
    <row r="214" spans="1:10" x14ac:dyDescent="0.2">
      <c r="A214" s="26" t="s">
        <v>24</v>
      </c>
      <c r="B214" s="56" t="s">
        <v>223</v>
      </c>
      <c r="C214" s="506">
        <f>SUMIFS('Inst. by Framework &amp; Suppliers'!$D$2:$D$5720,'Inst. by Framework &amp; Suppliers'!$B$2:$B$5720,$A214,'Inst. by Framework &amp; Suppliers'!$C$2:$C$5720,$B214)</f>
        <v>0</v>
      </c>
      <c r="D214" s="507">
        <f>SUMIFS('Inst. by Framework &amp; Suppliers'!$E$2:$E$5720,'Inst. by Framework &amp; Suppliers'!$B$2:$B$5720,$A214,'Inst. by Framework &amp; Suppliers'!$C$2:$C$5720,$B214)</f>
        <v>0</v>
      </c>
      <c r="E214" s="507">
        <f>SUMIFS('Inst. by Framework &amp; Suppliers'!F$2:F$5720,'Inst. by Framework &amp; Suppliers'!$B$2:$B$5720,$A214,'Inst. by Framework &amp; Suppliers'!$C$2:$C$5720,$B214)</f>
        <v>0</v>
      </c>
      <c r="F214" s="883">
        <f>SUMIFS('Inst. by Framework &amp; Suppliers'!G$2:G$5720,'Inst. by Framework &amp; Suppliers'!$B$2:$B$5720,$A214,'Inst. by Framework &amp; Suppliers'!$C$2:$C$5720,$B214)</f>
        <v>89172</v>
      </c>
      <c r="G214" s="1444">
        <f>SUMIFS('Inst. by Framework &amp; Suppliers'!H$2:H$5720,'Inst. by Framework &amp; Suppliers'!$B$2:$B$5720,$A214,'Inst. by Framework &amp; Suppliers'!$C$2:$C$5720,$B214)</f>
        <v>0</v>
      </c>
      <c r="H214" s="1445">
        <f>SUMIFS('Inst. by Framework &amp; Suppliers'!I$2:I$5720,'Inst. by Framework &amp; Suppliers'!$B$2:$B$5720,$A214,'Inst. by Framework &amp; Suppliers'!$C$2:$C$5720,$B214)</f>
        <v>0</v>
      </c>
      <c r="I214" s="344">
        <f>SUMIFS('Inst. by Framework &amp; Suppliers'!$J$2:$J$5720,'Inst. by Framework &amp; Suppliers'!$B$2:$B$5720,$A214,'Inst. by Framework &amp; Suppliers'!$C$2:$C$5720,B214)</f>
        <v>0</v>
      </c>
      <c r="J214" s="24">
        <f>SUMIFS('Inst. by Framework &amp; Suppliers'!$K$2:$K$5720,'Inst. by Framework &amp; Suppliers'!$B$2:$B$5720,$A214,'Inst. by Framework &amp; Suppliers'!$C$2:$C$5720,$B214)</f>
        <v>0</v>
      </c>
    </row>
    <row r="215" spans="1:10" x14ac:dyDescent="0.2">
      <c r="A215" s="26" t="s">
        <v>24</v>
      </c>
      <c r="B215" s="56" t="s">
        <v>114</v>
      </c>
      <c r="C215" s="506">
        <f>SUMIFS('Inst. by Framework &amp; Suppliers'!$D$2:$D$5720,'Inst. by Framework &amp; Suppliers'!$B$2:$B$5720,$A215,'Inst. by Framework &amp; Suppliers'!$C$2:$C$5720,$B215)</f>
        <v>628.13280000000009</v>
      </c>
      <c r="D215" s="507">
        <f>SUMIFS('Inst. by Framework &amp; Suppliers'!$E$2:$E$5720,'Inst. by Framework &amp; Suppliers'!$B$2:$B$5720,$A215,'Inst. by Framework &amp; Suppliers'!$C$2:$C$5720,$B215)</f>
        <v>296.54520000000002</v>
      </c>
      <c r="E215" s="507">
        <f>SUMIFS('Inst. by Framework &amp; Suppliers'!F$2:F$5720,'Inst. by Framework &amp; Suppliers'!$B$2:$B$5720,$A215,'Inst. by Framework &amp; Suppliers'!$C$2:$C$5720,$B215)</f>
        <v>8521.3101999999999</v>
      </c>
      <c r="F215" s="883">
        <f>SUMIFS('Inst. by Framework &amp; Suppliers'!G$2:G$5720,'Inst. by Framework &amp; Suppliers'!$B$2:$B$5720,$A215,'Inst. by Framework &amp; Suppliers'!$C$2:$C$5720,$B215)</f>
        <v>4996.7</v>
      </c>
      <c r="G215" s="1444">
        <f>SUMIFS('Inst. by Framework &amp; Suppliers'!H$2:H$5720,'Inst. by Framework &amp; Suppliers'!$B$2:$B$5720,$A215,'Inst. by Framework &amp; Suppliers'!$C$2:$C$5720,$B215)</f>
        <v>0</v>
      </c>
      <c r="H215" s="1445">
        <f>SUMIFS('Inst. by Framework &amp; Suppliers'!I$2:I$5720,'Inst. by Framework &amp; Suppliers'!$B$2:$B$5720,$A215,'Inst. by Framework &amp; Suppliers'!$C$2:$C$5720,$B215)</f>
        <v>0</v>
      </c>
      <c r="I215" s="344">
        <f>SUMIFS('Inst. by Framework &amp; Suppliers'!$J$2:$J$5720,'Inst. by Framework &amp; Suppliers'!$B$2:$B$5720,$A215,'Inst. by Framework &amp; Suppliers'!$C$2:$C$5720,B215)</f>
        <v>0</v>
      </c>
      <c r="J215" s="24">
        <f>SUMIFS('Inst. by Framework &amp; Suppliers'!$K$2:$K$5720,'Inst. by Framework &amp; Suppliers'!$B$2:$B$5720,$A215,'Inst. by Framework &amp; Suppliers'!$C$2:$C$5720,$B215)</f>
        <v>0</v>
      </c>
    </row>
    <row r="216" spans="1:10" x14ac:dyDescent="0.2">
      <c r="A216" s="26" t="s">
        <v>24</v>
      </c>
      <c r="B216" s="56" t="s">
        <v>106</v>
      </c>
      <c r="C216" s="506">
        <f>SUMIFS('Inst. by Framework &amp; Suppliers'!$D$2:$D$5720,'Inst. by Framework &amp; Suppliers'!$B$2:$B$5720,$A216,'Inst. by Framework &amp; Suppliers'!$C$2:$C$5720,$B216)</f>
        <v>33491.76666666667</v>
      </c>
      <c r="D216" s="507">
        <f>SUMIFS('Inst. by Framework &amp; Suppliers'!$E$2:$E$5720,'Inst. by Framework &amp; Suppliers'!$B$2:$B$5720,$A216,'Inst. by Framework &amp; Suppliers'!$C$2:$C$5720,$B216)</f>
        <v>15369.597222222223</v>
      </c>
      <c r="E216" s="507">
        <f>SUMIFS('Inst. by Framework &amp; Suppliers'!F$2:F$5720,'Inst. by Framework &amp; Suppliers'!$B$2:$B$5720,$A216,'Inst. by Framework &amp; Suppliers'!$C$2:$C$5720,$B216)</f>
        <v>9441.2916666666679</v>
      </c>
      <c r="F216" s="883">
        <f>SUMIFS('Inst. by Framework &amp; Suppliers'!G$2:G$5720,'Inst. by Framework &amp; Suppliers'!$B$2:$B$5720,$A216,'Inst. by Framework &amp; Suppliers'!$C$2:$C$5720,$B216)</f>
        <v>0</v>
      </c>
      <c r="G216" s="1444">
        <f>SUMIFS('Inst. by Framework &amp; Suppliers'!H$2:H$5720,'Inst. by Framework &amp; Suppliers'!$B$2:$B$5720,$A216,'Inst. by Framework &amp; Suppliers'!$C$2:$C$5720,$B216)</f>
        <v>0</v>
      </c>
      <c r="H216" s="1445">
        <f>SUMIFS('Inst. by Framework &amp; Suppliers'!I$2:I$5720,'Inst. by Framework &amp; Suppliers'!$B$2:$B$5720,$A216,'Inst. by Framework &amp; Suppliers'!$C$2:$C$5720,$B216)</f>
        <v>0</v>
      </c>
      <c r="I216" s="344">
        <f>SUMIFS('Inst. by Framework &amp; Suppliers'!$J$2:$J$5720,'Inst. by Framework &amp; Suppliers'!$B$2:$B$5720,$A216,'Inst. by Framework &amp; Suppliers'!$C$2:$C$5720,B216)</f>
        <v>0</v>
      </c>
      <c r="J216" s="24">
        <f>SUMIFS('Inst. by Framework &amp; Suppliers'!$K$2:$K$5720,'Inst. by Framework &amp; Suppliers'!$B$2:$B$5720,$A216,'Inst. by Framework &amp; Suppliers'!$C$2:$C$5720,$B216)</f>
        <v>0</v>
      </c>
    </row>
    <row r="217" spans="1:10" x14ac:dyDescent="0.2">
      <c r="A217" s="289" t="s">
        <v>221</v>
      </c>
      <c r="B217" s="238" t="s">
        <v>247</v>
      </c>
      <c r="C217" s="506">
        <f>SUMIFS('Inst. by Framework &amp; Suppliers'!$D$2:$D$5720,'Inst. by Framework &amp; Suppliers'!$B$2:$B$5720,$A217,'Inst. by Framework &amp; Suppliers'!$C$2:$C$5720,$B217)</f>
        <v>0</v>
      </c>
      <c r="D217" s="507">
        <f>SUMIFS('Inst. by Framework &amp; Suppliers'!$E$2:$E$5720,'Inst. by Framework &amp; Suppliers'!$B$2:$B$5720,$A217,'Inst. by Framework &amp; Suppliers'!$C$2:$C$5720,$B217)</f>
        <v>0</v>
      </c>
      <c r="E217" s="507">
        <f>SUMIFS('Inst. by Framework &amp; Suppliers'!F$2:F$5720,'Inst. by Framework &amp; Suppliers'!$B$2:$B$5720,$A217,'Inst. by Framework &amp; Suppliers'!$C$2:$C$5720,$B217)</f>
        <v>0</v>
      </c>
      <c r="F217" s="883">
        <f>SUMIFS('Inst. by Framework &amp; Suppliers'!G$2:G$5720,'Inst. by Framework &amp; Suppliers'!$B$2:$B$5720,$A217,'Inst. by Framework &amp; Suppliers'!$C$2:$C$5720,$B217)</f>
        <v>2138.4900000000002</v>
      </c>
      <c r="G217" s="1444">
        <f>SUMIFS('Inst. by Framework &amp; Suppliers'!H$2:H$5720,'Inst. by Framework &amp; Suppliers'!$B$2:$B$5720,$A217,'Inst. by Framework &amp; Suppliers'!$C$2:$C$5720,$B217)</f>
        <v>2350.348</v>
      </c>
      <c r="H217" s="1445">
        <f>SUMIFS('Inst. by Framework &amp; Suppliers'!I$2:I$5720,'Inst. by Framework &amp; Suppliers'!$B$2:$B$5720,$A217,'Inst. by Framework &amp; Suppliers'!$C$2:$C$5720,$B217)</f>
        <v>3069.1040000000003</v>
      </c>
      <c r="I217" s="344">
        <f>SUMIFS('Inst. by Framework &amp; Suppliers'!$J$2:$J$5720,'Inst. by Framework &amp; Suppliers'!$B$2:$B$5720,$A217,'Inst. by Framework &amp; Suppliers'!$C$2:$C$5720,B217)</f>
        <v>0</v>
      </c>
      <c r="J217" s="24">
        <f>SUMIFS('Inst. by Framework &amp; Suppliers'!$K$2:$K$5720,'Inst. by Framework &amp; Suppliers'!$B$2:$B$5720,$A217,'Inst. by Framework &amp; Suppliers'!$C$2:$C$5720,$B217)</f>
        <v>949.06400000000008</v>
      </c>
    </row>
    <row r="218" spans="1:10" x14ac:dyDescent="0.2">
      <c r="A218" s="289" t="s">
        <v>221</v>
      </c>
      <c r="B218" s="238" t="s">
        <v>222</v>
      </c>
      <c r="C218" s="506">
        <f>SUMIFS('Inst. by Framework &amp; Suppliers'!$D$2:$D$5720,'Inst. by Framework &amp; Suppliers'!$B$2:$B$5720,$A218,'Inst. by Framework &amp; Suppliers'!$C$2:$C$5720,$B218)</f>
        <v>0</v>
      </c>
      <c r="D218" s="507">
        <f>SUMIFS('Inst. by Framework &amp; Suppliers'!$E$2:$E$5720,'Inst. by Framework &amp; Suppliers'!$B$2:$B$5720,$A218,'Inst. by Framework &amp; Suppliers'!$C$2:$C$5720,$B218)</f>
        <v>0</v>
      </c>
      <c r="E218" s="507">
        <f>SUMIFS('Inst. by Framework &amp; Suppliers'!F$2:F$5720,'Inst. by Framework &amp; Suppliers'!$B$2:$B$5720,$A218,'Inst. by Framework &amp; Suppliers'!$C$2:$C$5720,$B218)</f>
        <v>0</v>
      </c>
      <c r="F218" s="883">
        <f>SUMIFS('Inst. by Framework &amp; Suppliers'!G$2:G$5720,'Inst. by Framework &amp; Suppliers'!$B$2:$B$5720,$A218,'Inst. by Framework &amp; Suppliers'!$C$2:$C$5720,$B218)</f>
        <v>1703.2166666666667</v>
      </c>
      <c r="G218" s="1444">
        <f>SUMIFS('Inst. by Framework &amp; Suppliers'!H$2:H$5720,'Inst. by Framework &amp; Suppliers'!$B$2:$B$5720,$A218,'Inst. by Framework &amp; Suppliers'!$C$2:$C$5720,$B218)</f>
        <v>0</v>
      </c>
      <c r="H218" s="1445">
        <f>SUMIFS('Inst. by Framework &amp; Suppliers'!I$2:I$5720,'Inst. by Framework &amp; Suppliers'!$B$2:$B$5720,$A218,'Inst. by Framework &amp; Suppliers'!$C$2:$C$5720,$B218)</f>
        <v>0</v>
      </c>
      <c r="I218" s="344">
        <f>SUMIFS('Inst. by Framework &amp; Suppliers'!$J$2:$J$5720,'Inst. by Framework &amp; Suppliers'!$B$2:$B$5720,$A218,'Inst. by Framework &amp; Suppliers'!$C$2:$C$5720,B218)</f>
        <v>0</v>
      </c>
      <c r="J218" s="24">
        <f>SUMIFS('Inst. by Framework &amp; Suppliers'!$K$2:$K$5720,'Inst. by Framework &amp; Suppliers'!$B$2:$B$5720,$A218,'Inst. by Framework &amp; Suppliers'!$C$2:$C$5720,$B218)</f>
        <v>0</v>
      </c>
    </row>
    <row r="219" spans="1:10" x14ac:dyDescent="0.2">
      <c r="A219" s="289" t="s">
        <v>221</v>
      </c>
      <c r="B219" s="238" t="s">
        <v>223</v>
      </c>
      <c r="C219" s="506">
        <f>SUMIFS('Inst. by Framework &amp; Suppliers'!$D$2:$D$5720,'Inst. by Framework &amp; Suppliers'!$B$2:$B$5720,$A219,'Inst. by Framework &amp; Suppliers'!$C$2:$C$5720,$B219)</f>
        <v>0</v>
      </c>
      <c r="D219" s="507">
        <f>SUMIFS('Inst. by Framework &amp; Suppliers'!$E$2:$E$5720,'Inst. by Framework &amp; Suppliers'!$B$2:$B$5720,$A219,'Inst. by Framework &amp; Suppliers'!$C$2:$C$5720,$B219)</f>
        <v>0</v>
      </c>
      <c r="E219" s="507">
        <f>SUMIFS('Inst. by Framework &amp; Suppliers'!F$2:F$5720,'Inst. by Framework &amp; Suppliers'!$B$2:$B$5720,$A219,'Inst. by Framework &amp; Suppliers'!$C$2:$C$5720,$B219)</f>
        <v>0</v>
      </c>
      <c r="F219" s="883">
        <f>SUMIFS('Inst. by Framework &amp; Suppliers'!G$2:G$5720,'Inst. by Framework &amp; Suppliers'!$B$2:$B$5720,$A219,'Inst. by Framework &amp; Suppliers'!$C$2:$C$5720,$B219)</f>
        <v>112521.29666666666</v>
      </c>
      <c r="G219" s="1444">
        <f>SUMIFS('Inst. by Framework &amp; Suppliers'!H$2:H$5720,'Inst. by Framework &amp; Suppliers'!$B$2:$B$5720,$A219,'Inst. by Framework &amp; Suppliers'!$C$2:$C$5720,$B219)</f>
        <v>104066.49</v>
      </c>
      <c r="H219" s="1445">
        <f>SUMIFS('Inst. by Framework &amp; Suppliers'!I$2:I$5720,'Inst. by Framework &amp; Suppliers'!$B$2:$B$5720,$A219,'Inst. by Framework &amp; Suppliers'!$C$2:$C$5720,$B219)</f>
        <v>84376.99</v>
      </c>
      <c r="I219" s="344">
        <f>SUMIFS('Inst. by Framework &amp; Suppliers'!$J$2:$J$5720,'Inst. by Framework &amp; Suppliers'!$B$2:$B$5720,$A219,'Inst. by Framework &amp; Suppliers'!$C$2:$C$5720,B219)</f>
        <v>0</v>
      </c>
      <c r="J219" s="24">
        <f>SUMIFS('Inst. by Framework &amp; Suppliers'!$K$2:$K$5720,'Inst. by Framework &amp; Suppliers'!$B$2:$B$5720,$A219,'Inst. by Framework &amp; Suppliers'!$C$2:$C$5720,$B219)</f>
        <v>28448.370000000003</v>
      </c>
    </row>
    <row r="220" spans="1:10" ht="13.5" thickBot="1" x14ac:dyDescent="0.25">
      <c r="A220" s="26" t="s">
        <v>25</v>
      </c>
      <c r="B220" s="56" t="s">
        <v>115</v>
      </c>
      <c r="C220" s="506">
        <f>SUMIFS('Inst. by Framework &amp; Suppliers'!$D$2:$D$5720,'Inst. by Framework &amp; Suppliers'!$B$2:$B$5720,$A220,'Inst. by Framework &amp; Suppliers'!$C$2:$C$5720,$B220)</f>
        <v>3842.2000000000003</v>
      </c>
      <c r="D220" s="507">
        <f>SUMIFS('Inst. by Framework &amp; Suppliers'!$E$2:$E$5720,'Inst. by Framework &amp; Suppliers'!$B$2:$B$5720,$A220,'Inst. by Framework &amp; Suppliers'!$C$2:$C$5720,$B220)</f>
        <v>0</v>
      </c>
      <c r="E220" s="507">
        <f>SUMIFS('Inst. by Framework &amp; Suppliers'!F$2:F$5720,'Inst. by Framework &amp; Suppliers'!$B$2:$B$5720,$A220,'Inst. by Framework &amp; Suppliers'!$C$2:$C$5720,$B220)</f>
        <v>0</v>
      </c>
      <c r="F220" s="883">
        <f>SUMIFS('Inst. by Framework &amp; Suppliers'!G$2:G$5720,'Inst. by Framework &amp; Suppliers'!$B$2:$B$5720,$A220,'Inst. by Framework &amp; Suppliers'!$C$2:$C$5720,$B220)</f>
        <v>0</v>
      </c>
      <c r="G220" s="1444">
        <f>SUMIFS('Inst. by Framework &amp; Suppliers'!H$2:H$5720,'Inst. by Framework &amp; Suppliers'!$B$2:$B$5720,$A220,'Inst. by Framework &amp; Suppliers'!$C$2:$C$5720,$B220)</f>
        <v>0</v>
      </c>
      <c r="H220" s="1445">
        <f>SUMIFS('Inst. by Framework &amp; Suppliers'!I$2:I$5720,'Inst. by Framework &amp; Suppliers'!$B$2:$B$5720,$A220,'Inst. by Framework &amp; Suppliers'!$C$2:$C$5720,$B220)</f>
        <v>0</v>
      </c>
      <c r="I220" s="344">
        <f>SUMIFS('Inst. by Framework &amp; Suppliers'!$J$2:$J$5720,'Inst. by Framework &amp; Suppliers'!$B$2:$B$5720,$A220,'Inst. by Framework &amp; Suppliers'!$C$2:$C$5720,B220)</f>
        <v>0</v>
      </c>
      <c r="J220" s="24">
        <f>SUMIFS('Inst. by Framework &amp; Suppliers'!$K$2:$K$5720,'Inst. by Framework &amp; Suppliers'!$B$2:$B$5720,$A220,'Inst. by Framework &amp; Suppliers'!$C$2:$C$5720,$B220)</f>
        <v>0</v>
      </c>
    </row>
    <row r="221" spans="1:10" ht="13.5" thickBot="1" x14ac:dyDescent="0.25">
      <c r="A221" s="1681" t="s">
        <v>42</v>
      </c>
      <c r="B221" s="1682"/>
      <c r="C221" s="57">
        <f t="shared" ref="C221:J221" si="0">SUM(C2:C220)</f>
        <v>10279201.44253063</v>
      </c>
      <c r="D221" s="54">
        <f t="shared" si="0"/>
        <v>11584975.839805067</v>
      </c>
      <c r="E221" s="54">
        <f t="shared" ref="E221" si="1">SUM(E2:E220)</f>
        <v>12042505.836247567</v>
      </c>
      <c r="F221" s="54">
        <f t="shared" ref="F221" si="2">SUM(F2:F220)</f>
        <v>13530597.000848578</v>
      </c>
      <c r="G221" s="54">
        <f t="shared" ref="G221" si="3">SUM(G2:G220)</f>
        <v>12909283.898999998</v>
      </c>
      <c r="H221" s="53">
        <f t="shared" si="0"/>
        <v>13657912.540240282</v>
      </c>
      <c r="I221" s="345">
        <f t="shared" si="0"/>
        <v>2045771.5600000005</v>
      </c>
      <c r="J221" s="54">
        <f t="shared" si="0"/>
        <v>4723800.7737719286</v>
      </c>
    </row>
    <row r="222" spans="1:10" x14ac:dyDescent="0.2">
      <c r="C222" s="7"/>
    </row>
    <row r="223" spans="1:10" x14ac:dyDescent="0.2">
      <c r="I223" s="7"/>
    </row>
    <row r="224" spans="1:10" x14ac:dyDescent="0.2">
      <c r="D224" s="7"/>
      <c r="E224" s="7"/>
      <c r="F224" s="7"/>
      <c r="G224" s="7"/>
      <c r="H224" s="7"/>
      <c r="I224" s="7"/>
      <c r="J224" s="7"/>
    </row>
    <row r="227" spans="3:8" x14ac:dyDescent="0.2">
      <c r="C227" s="7"/>
      <c r="D227" s="7"/>
      <c r="E227" s="7"/>
      <c r="F227" s="7"/>
      <c r="G227" s="7"/>
      <c r="H227" s="7"/>
    </row>
  </sheetData>
  <autoFilter ref="A1:J221" xr:uid="{4B2B3CA1-931B-4DF1-9292-0F91954804B2}"/>
  <sortState xmlns:xlrd2="http://schemas.microsoft.com/office/spreadsheetml/2017/richdata2" ref="A2:B250">
    <sortCondition ref="A2:A250"/>
    <sortCondition ref="B2:B250"/>
  </sortState>
  <mergeCells count="1">
    <mergeCell ref="A221:B2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orientation="portrait" r:id="rId1"/>
  <headerFooter>
    <oddHeader>&amp;C&amp;"Arial,Bold"Framework Supplier Totals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602"/>
  <sheetViews>
    <sheetView view="pageBreakPreview" zoomScaleNormal="100" zoomScaleSheetLayoutView="100" workbookViewId="0">
      <pane ySplit="1" topLeftCell="A1559" activePane="bottomLeft" state="frozen"/>
      <selection pane="bottomLeft" activeCell="G1586" sqref="G1586"/>
    </sheetView>
  </sheetViews>
  <sheetFormatPr defaultRowHeight="11.25" x14ac:dyDescent="0.2"/>
  <cols>
    <col min="1" max="1" width="38.140625" style="5" bestFit="1" customWidth="1"/>
    <col min="2" max="2" width="29.85546875" style="5" bestFit="1" customWidth="1"/>
    <col min="3" max="3" width="24" style="5" bestFit="1" customWidth="1"/>
    <col min="4" max="5" width="11.7109375" style="5" bestFit="1" customWidth="1"/>
    <col min="6" max="6" width="11.7109375" style="5" customWidth="1"/>
    <col min="7" max="9" width="11.7109375" style="5" bestFit="1" customWidth="1"/>
    <col min="10" max="10" width="12.5703125" style="5" customWidth="1"/>
    <col min="11" max="11" width="11.7109375" style="5" bestFit="1" customWidth="1"/>
    <col min="12" max="16384" width="9.140625" style="5"/>
  </cols>
  <sheetData>
    <row r="1" spans="1:11" ht="42" customHeight="1" thickBot="1" x14ac:dyDescent="0.25">
      <c r="A1" s="28" t="s">
        <v>0</v>
      </c>
      <c r="B1" s="25" t="s">
        <v>48</v>
      </c>
      <c r="C1" s="29" t="s">
        <v>49</v>
      </c>
      <c r="D1" s="32" t="s">
        <v>50</v>
      </c>
      <c r="E1" s="33" t="s">
        <v>74</v>
      </c>
      <c r="F1" s="33" t="s">
        <v>91</v>
      </c>
      <c r="G1" s="33" t="s">
        <v>216</v>
      </c>
      <c r="H1" s="33" t="s">
        <v>236</v>
      </c>
      <c r="I1" s="37" t="s">
        <v>266</v>
      </c>
      <c r="J1" s="1443" t="s">
        <v>297</v>
      </c>
      <c r="K1" s="37" t="s">
        <v>301</v>
      </c>
    </row>
    <row r="2" spans="1:11" x14ac:dyDescent="0.2">
      <c r="A2" s="9" t="s">
        <v>177</v>
      </c>
      <c r="B2" s="10" t="s">
        <v>77</v>
      </c>
      <c r="C2" s="52" t="s">
        <v>21</v>
      </c>
      <c r="D2" s="20">
        <f>SUMIFS('South West Spends'!$H$2:$H$5693,'South West Spends'!$A$2:$A$5693,$B2,'South West Spends'!$B$2:$B$5693,$C2,'South West Spends'!$C$2:$C$5693,$A2)</f>
        <v>0</v>
      </c>
      <c r="E2" s="21">
        <f>SUMIFS('South West Spends'!$M$2:$M$5693,'South West Spends'!$A$2:$A$5693,$B2,'South West Spends'!$B$2:$B$5693,$C2,'South West Spends'!$C$2:$C$5693,$A2)</f>
        <v>0</v>
      </c>
      <c r="F2" s="21">
        <f>SUMIFS('South West Spends'!$R$2:$R$5693,'South West Spends'!$A$2:$A$5693,$B2,'South West Spends'!$B$2:$B$5693,$C2,'South West Spends'!$C$2:$C$5693,$A2)</f>
        <v>0</v>
      </c>
      <c r="G2" s="21">
        <f>SUMIFS('South West Spends'!$W$2:$W$5693,'South West Spends'!$A$2:$A$5693,$B2,'South West Spends'!$B$2:$B$5693,$C2,'South West Spends'!$C$2:$C$5693,$A2)</f>
        <v>529.59999999999991</v>
      </c>
      <c r="H2" s="21">
        <f>SUMIFS('South West Spends'!$AB$2:$AB$5693,'South West Spends'!$A$2:$A$5693,$B2,'South West Spends'!$B$2:$B$5693,$C2,'South West Spends'!$C$2:$C$5693,$A2)</f>
        <v>749.98</v>
      </c>
      <c r="I2" s="11">
        <f>SUMIFS('South West Spends'!$AG$2:$AG$5693,'South West Spends'!$A$2:$A$5693,$B2,'South West Spends'!$B$2:$B$5693,$C2,'South West Spends'!$C$2:$C$5693,$A2)</f>
        <v>0</v>
      </c>
      <c r="J2" s="21">
        <f>SUMIFS('South West Spends'!$AI$2:$AI$5693,'South West Spends'!$A$2:$A$5693,$B2,'South West Spends'!$B$2:$B$5693,$C2,'South West Spends'!$C$2:$C$5693,$A2)</f>
        <v>0</v>
      </c>
      <c r="K2" s="11">
        <f>SUMIFS('South West Spends'!$AL$2:$AL$5693,'South West Spends'!$A$2:$A$5693,$B2,'South West Spends'!$B$2:$B$5693,$C2,'South West Spends'!$C$2:$C$5693,$A2)</f>
        <v>0</v>
      </c>
    </row>
    <row r="3" spans="1:11" x14ac:dyDescent="0.2">
      <c r="A3" s="307" t="s">
        <v>177</v>
      </c>
      <c r="B3" s="325" t="s">
        <v>41</v>
      </c>
      <c r="C3" s="326" t="s">
        <v>21</v>
      </c>
      <c r="D3" s="506">
        <f>SUMIFS('South West Spends'!$H$2:$H$5693,'South West Spends'!$A$2:$A$5693,$B3,'South West Spends'!$B$2:$B$5693,$C3,'South West Spends'!$C$2:$C$5693,$A3)</f>
        <v>11.97</v>
      </c>
      <c r="E3" s="507">
        <f>SUMIFS('South West Spends'!$M$2:$M$5693,'South West Spends'!$A$2:$A$5693,$B3,'South West Spends'!$B$2:$B$5693,$C3,'South West Spends'!$C$2:$C$5693,$A3)</f>
        <v>0</v>
      </c>
      <c r="F3" s="507">
        <f>SUMIFS('South West Spends'!$R$2:$R$5693,'South West Spends'!$A$2:$A$5693,$B3,'South West Spends'!$B$2:$B$5693,$C3,'South West Spends'!$C$2:$C$5693,$A3)</f>
        <v>0</v>
      </c>
      <c r="G3" s="882">
        <f>SUMIFS('South West Spends'!$W$2:$W$5693,'South West Spends'!$A$2:$A$5693,$B3,'South West Spends'!$B$2:$B$5693,$C3,'South West Spends'!$C$2:$C$5693,$A3)</f>
        <v>0</v>
      </c>
      <c r="H3" s="1441">
        <f>SUMIFS('South West Spends'!$AB$2:$AB$5693,'South West Spends'!$A$2:$A$5693,$B3,'South West Spends'!$B$2:$B$5693,$C3,'South West Spends'!$C$2:$C$5693,$A3)</f>
        <v>0</v>
      </c>
      <c r="I3" s="1442">
        <f>SUMIFS('South West Spends'!$AG$2:$AG$5693,'South West Spends'!$A$2:$A$5693,$B3,'South West Spends'!$B$2:$B$5693,$C3,'South West Spends'!$C$2:$C$5693,$A3)</f>
        <v>0</v>
      </c>
      <c r="J3" s="341">
        <f>SUMIFS('South West Spends'!$AI$2:$AI$5693,'South West Spends'!$A$2:$A$5693,$B3,'South West Spends'!$B$2:$B$5693,$C3,'South West Spends'!$C$2:$C$5693,$A3)</f>
        <v>0</v>
      </c>
      <c r="K3" s="342">
        <f>SUMIFS('South West Spends'!$AL$2:$AL$5693,'South West Spends'!$A$2:$A$5693,$B3,'South West Spends'!$B$2:$B$5693,$C3,'South West Spends'!$C$2:$C$5693,$A3)</f>
        <v>0</v>
      </c>
    </row>
    <row r="4" spans="1:11" x14ac:dyDescent="0.2">
      <c r="A4" s="94" t="s">
        <v>124</v>
      </c>
      <c r="B4" s="13" t="s">
        <v>3</v>
      </c>
      <c r="C4" s="129" t="s">
        <v>243</v>
      </c>
      <c r="D4" s="506">
        <f>SUMIFS('South West Spends'!$H$2:$H$5693,'South West Spends'!$A$2:$A$5693,$B4,'South West Spends'!$B$2:$B$5693,$C4,'South West Spends'!$C$2:$C$5693,$A4)</f>
        <v>0</v>
      </c>
      <c r="E4" s="507">
        <f>SUMIFS('South West Spends'!$M$2:$M$5693,'South West Spends'!$A$2:$A$5693,$B4,'South West Spends'!$B$2:$B$5693,$C4,'South West Spends'!$C$2:$C$5693,$A4)</f>
        <v>0</v>
      </c>
      <c r="F4" s="507">
        <f>SUMIFS('South West Spends'!$R$2:$R$5693,'South West Spends'!$A$2:$A$5693,$B4,'South West Spends'!$B$2:$B$5693,$C4,'South West Spends'!$C$2:$C$5693,$A4)</f>
        <v>60.129999999999995</v>
      </c>
      <c r="G4" s="882">
        <f>SUMIFS('South West Spends'!$W$2:$W$5693,'South West Spends'!$A$2:$A$5693,$B4,'South West Spends'!$B$2:$B$5693,$C4,'South West Spends'!$C$2:$C$5693,$A4)</f>
        <v>0</v>
      </c>
      <c r="H4" s="1441">
        <f>SUMIFS('South West Spends'!$AB$2:$AB$5693,'South West Spends'!$A$2:$A$5693,$B4,'South West Spends'!$B$2:$B$5693,$C4,'South West Spends'!$C$2:$C$5693,$A4)</f>
        <v>0</v>
      </c>
      <c r="I4" s="1442">
        <f>SUMIFS('South West Spends'!$AG$2:$AG$5693,'South West Spends'!$A$2:$A$5693,$B4,'South West Spends'!$B$2:$B$5693,$C4,'South West Spends'!$C$2:$C$5693,$A4)</f>
        <v>0</v>
      </c>
      <c r="J4" s="24">
        <f>SUMIFS('South West Spends'!$AI$2:$AI$5693,'South West Spends'!$A$2:$A$5693,$B4,'South West Spends'!$B$2:$B$5693,$C4,'South West Spends'!$C$2:$C$5693,$A4)</f>
        <v>0</v>
      </c>
      <c r="K4" s="93">
        <f>SUMIFS('South West Spends'!$AL$2:$AL$5693,'South West Spends'!$A$2:$A$5693,$B4,'South West Spends'!$B$2:$B$5693,$C4,'South West Spends'!$C$2:$C$5693,$A4)</f>
        <v>0</v>
      </c>
    </row>
    <row r="5" spans="1:11" x14ac:dyDescent="0.2">
      <c r="A5" s="94" t="s">
        <v>124</v>
      </c>
      <c r="B5" s="13" t="s">
        <v>206</v>
      </c>
      <c r="C5" s="129" t="s">
        <v>243</v>
      </c>
      <c r="D5" s="506">
        <f>SUMIFS('South West Spends'!$H$2:$H$5693,'South West Spends'!$A$2:$A$5693,$B5,'South West Spends'!$B$2:$B$5693,$C5,'South West Spends'!$C$2:$C$5693,$A5)</f>
        <v>0</v>
      </c>
      <c r="E5" s="507">
        <f>SUMIFS('South West Spends'!$M$2:$M$5693,'South West Spends'!$A$2:$A$5693,$B5,'South West Spends'!$B$2:$B$5693,$C5,'South West Spends'!$C$2:$C$5693,$A5)</f>
        <v>0</v>
      </c>
      <c r="F5" s="507">
        <f>SUMIFS('South West Spends'!$R$2:$R$5693,'South West Spends'!$A$2:$A$5693,$B5,'South West Spends'!$B$2:$B$5693,$C5,'South West Spends'!$C$2:$C$5693,$A5)</f>
        <v>0</v>
      </c>
      <c r="G5" s="882">
        <f>SUMIFS('South West Spends'!$W$2:$W$5693,'South West Spends'!$A$2:$A$5693,$B5,'South West Spends'!$B$2:$B$5693,$C5,'South West Spends'!$C$2:$C$5693,$A5)</f>
        <v>30.14</v>
      </c>
      <c r="H5" s="1441">
        <f>SUMIFS('South West Spends'!$AB$2:$AB$5693,'South West Spends'!$A$2:$A$5693,$B5,'South West Spends'!$B$2:$B$5693,$C5,'South West Spends'!$C$2:$C$5693,$A5)</f>
        <v>56.849999999999994</v>
      </c>
      <c r="I5" s="1442">
        <f>SUMIFS('South West Spends'!$AG$2:$AG$5693,'South West Spends'!$A$2:$A$5693,$B5,'South West Spends'!$B$2:$B$5693,$C5,'South West Spends'!$C$2:$C$5693,$A5)</f>
        <v>19.91</v>
      </c>
      <c r="J5" s="24">
        <f>SUMIFS('South West Spends'!$AI$2:$AI$5693,'South West Spends'!$A$2:$A$5693,$B5,'South West Spends'!$B$2:$B$5693,$C5,'South West Spends'!$C$2:$C$5693,$A5)</f>
        <v>0</v>
      </c>
      <c r="K5" s="93">
        <f>SUMIFS('South West Spends'!$AL$2:$AL$5693,'South West Spends'!$A$2:$A$5693,$B5,'South West Spends'!$B$2:$B$5693,$C5,'South West Spends'!$C$2:$C$5693,$A5)</f>
        <v>0</v>
      </c>
    </row>
    <row r="6" spans="1:11" x14ac:dyDescent="0.2">
      <c r="A6" s="94" t="s">
        <v>124</v>
      </c>
      <c r="B6" s="13" t="s">
        <v>286</v>
      </c>
      <c r="C6" s="129" t="s">
        <v>294</v>
      </c>
      <c r="D6" s="506">
        <f>SUMIFS('South West Spends'!$H$2:$H$5693,'South West Spends'!$A$2:$A$5693,$B6,'South West Spends'!$B$2:$B$5693,$C6,'South West Spends'!$C$2:$C$5693,$A6)</f>
        <v>0</v>
      </c>
      <c r="E6" s="507">
        <f>SUMIFS('South West Spends'!$M$2:$M$5693,'South West Spends'!$A$2:$A$5693,$B6,'South West Spends'!$B$2:$B$5693,$C6,'South West Spends'!$C$2:$C$5693,$A6)</f>
        <v>0</v>
      </c>
      <c r="F6" s="507">
        <f>SUMIFS('South West Spends'!$R$2:$R$5693,'South West Spends'!$A$2:$A$5693,$B6,'South West Spends'!$B$2:$B$5693,$C6,'South West Spends'!$C$2:$C$5693,$A6)</f>
        <v>0</v>
      </c>
      <c r="G6" s="882">
        <f>SUMIFS('South West Spends'!$W$2:$W$5693,'South West Spends'!$A$2:$A$5693,$B6,'South West Spends'!$B$2:$B$5693,$C6,'South West Spends'!$C$2:$C$5693,$A6)</f>
        <v>0</v>
      </c>
      <c r="H6" s="1441">
        <f>SUMIFS('South West Spends'!$AB$2:$AB$5693,'South West Spends'!$A$2:$A$5693,$B6,'South West Spends'!$B$2:$B$5693,$C6,'South West Spends'!$C$2:$C$5693,$A6)</f>
        <v>0</v>
      </c>
      <c r="I6" s="1442">
        <f>SUMIFS('South West Spends'!$AG$2:$AG$5693,'South West Spends'!$A$2:$A$5693,$B6,'South West Spends'!$B$2:$B$5693,$C6,'South West Spends'!$C$2:$C$5693,$A6)</f>
        <v>1275.51</v>
      </c>
      <c r="J6" s="24">
        <f>SUMIFS('South West Spends'!$AI$2:$AI$5693,'South West Spends'!$A$2:$A$5693,$B6,'South West Spends'!$B$2:$B$5693,$C6,'South West Spends'!$C$2:$C$5693,$A6)</f>
        <v>0</v>
      </c>
      <c r="K6" s="93">
        <f>SUMIFS('South West Spends'!$AL$2:$AL$5693,'South West Spends'!$A$2:$A$5693,$B6,'South West Spends'!$B$2:$B$5693,$C6,'South West Spends'!$C$2:$C$5693,$A6)</f>
        <v>798.87999999999988</v>
      </c>
    </row>
    <row r="7" spans="1:11" x14ac:dyDescent="0.2">
      <c r="A7" s="94" t="s">
        <v>124</v>
      </c>
      <c r="B7" s="13" t="s">
        <v>8</v>
      </c>
      <c r="C7" s="129" t="s">
        <v>243</v>
      </c>
      <c r="D7" s="506">
        <f>SUMIFS('South West Spends'!$H$2:$H$5693,'South West Spends'!$A$2:$A$5693,$B7,'South West Spends'!$B$2:$B$5693,$C7,'South West Spends'!$C$2:$C$5693,$A7)</f>
        <v>0</v>
      </c>
      <c r="E7" s="507">
        <f>SUMIFS('South West Spends'!$M$2:$M$5693,'South West Spends'!$A$2:$A$5693,$B7,'South West Spends'!$B$2:$B$5693,$C7,'South West Spends'!$C$2:$C$5693,$A7)</f>
        <v>715.65</v>
      </c>
      <c r="F7" s="507">
        <f>SUMIFS('South West Spends'!$R$2:$R$5693,'South West Spends'!$A$2:$A$5693,$B7,'South West Spends'!$B$2:$B$5693,$C7,'South West Spends'!$C$2:$C$5693,$A7)</f>
        <v>2386.5</v>
      </c>
      <c r="G7" s="882">
        <f>SUMIFS('South West Spends'!$W$2:$W$5693,'South West Spends'!$A$2:$A$5693,$B7,'South West Spends'!$B$2:$B$5693,$C7,'South West Spends'!$C$2:$C$5693,$A7)</f>
        <v>0</v>
      </c>
      <c r="H7" s="1441">
        <f>SUMIFS('South West Spends'!$AB$2:$AB$5693,'South West Spends'!$A$2:$A$5693,$B7,'South West Spends'!$B$2:$B$5693,$C7,'South West Spends'!$C$2:$C$5693,$A7)</f>
        <v>0</v>
      </c>
      <c r="I7" s="1442">
        <f>SUMIFS('South West Spends'!$AG$2:$AG$5693,'South West Spends'!$A$2:$A$5693,$B7,'South West Spends'!$B$2:$B$5693,$C7,'South West Spends'!$C$2:$C$5693,$A7)</f>
        <v>0</v>
      </c>
      <c r="J7" s="24">
        <f>SUMIFS('South West Spends'!$AI$2:$AI$5693,'South West Spends'!$A$2:$A$5693,$B7,'South West Spends'!$B$2:$B$5693,$C7,'South West Spends'!$C$2:$C$5693,$A7)</f>
        <v>0</v>
      </c>
      <c r="K7" s="93">
        <f>SUMIFS('South West Spends'!$AL$2:$AL$5693,'South West Spends'!$A$2:$A$5693,$B7,'South West Spends'!$B$2:$B$5693,$C7,'South West Spends'!$C$2:$C$5693,$A7)</f>
        <v>0</v>
      </c>
    </row>
    <row r="8" spans="1:11" x14ac:dyDescent="0.2">
      <c r="A8" s="94" t="s">
        <v>124</v>
      </c>
      <c r="B8" s="13" t="s">
        <v>205</v>
      </c>
      <c r="C8" s="129" t="s">
        <v>243</v>
      </c>
      <c r="D8" s="506">
        <f>SUMIFS('South West Spends'!$H$2:$H$5693,'South West Spends'!$A$2:$A$5693,$B8,'South West Spends'!$B$2:$B$5693,$C8,'South West Spends'!$C$2:$C$5693,$A8)</f>
        <v>0</v>
      </c>
      <c r="E8" s="507">
        <f>SUMIFS('South West Spends'!$M$2:$M$5693,'South West Spends'!$A$2:$A$5693,$B8,'South West Spends'!$B$2:$B$5693,$C8,'South West Spends'!$C$2:$C$5693,$A8)</f>
        <v>0</v>
      </c>
      <c r="F8" s="507">
        <f>SUMIFS('South West Spends'!$R$2:$R$5693,'South West Spends'!$A$2:$A$5693,$B8,'South West Spends'!$B$2:$B$5693,$C8,'South West Spends'!$C$2:$C$5693,$A8)</f>
        <v>693.05000000000007</v>
      </c>
      <c r="G8" s="882">
        <f>SUMIFS('South West Spends'!$W$2:$W$5693,'South West Spends'!$A$2:$A$5693,$B8,'South West Spends'!$B$2:$B$5693,$C8,'South West Spends'!$C$2:$C$5693,$A8)</f>
        <v>3444.5</v>
      </c>
      <c r="H8" s="1441">
        <f>SUMIFS('South West Spends'!$AB$2:$AB$5693,'South West Spends'!$A$2:$A$5693,$B8,'South West Spends'!$B$2:$B$5693,$C8,'South West Spends'!$C$2:$C$5693,$A8)</f>
        <v>3741.83</v>
      </c>
      <c r="I8" s="1442">
        <f>SUMIFS('South West Spends'!$AG$2:$AG$5693,'South West Spends'!$A$2:$A$5693,$B8,'South West Spends'!$B$2:$B$5693,$C8,'South West Spends'!$C$2:$C$5693,$A8)</f>
        <v>730.41000000000008</v>
      </c>
      <c r="J8" s="24">
        <f>SUMIFS('South West Spends'!$AI$2:$AI$5693,'South West Spends'!$A$2:$A$5693,$B8,'South West Spends'!$B$2:$B$5693,$C8,'South West Spends'!$C$2:$C$5693,$A8)</f>
        <v>576.77</v>
      </c>
      <c r="K8" s="93">
        <f>SUMIFS('South West Spends'!$AL$2:$AL$5693,'South West Spends'!$A$2:$A$5693,$B8,'South West Spends'!$B$2:$B$5693,$C8,'South West Spends'!$C$2:$C$5693,$A8)</f>
        <v>698.63</v>
      </c>
    </row>
    <row r="9" spans="1:11" x14ac:dyDescent="0.2">
      <c r="A9" s="94" t="s">
        <v>124</v>
      </c>
      <c r="B9" s="13" t="s">
        <v>40</v>
      </c>
      <c r="C9" s="129" t="s">
        <v>243</v>
      </c>
      <c r="D9" s="506">
        <f>SUMIFS('South West Spends'!$H$2:$H$5693,'South West Spends'!$A$2:$A$5693,$B9,'South West Spends'!$B$2:$B$5693,$C9,'South West Spends'!$C$2:$C$5693,$A9)</f>
        <v>0</v>
      </c>
      <c r="E9" s="507">
        <f>SUMIFS('South West Spends'!$M$2:$M$5693,'South West Spends'!$A$2:$A$5693,$B9,'South West Spends'!$B$2:$B$5693,$C9,'South West Spends'!$C$2:$C$5693,$A9)</f>
        <v>601.87</v>
      </c>
      <c r="F9" s="507">
        <f>SUMIFS('South West Spends'!$R$2:$R$5693,'South West Spends'!$A$2:$A$5693,$B9,'South West Spends'!$B$2:$B$5693,$C9,'South West Spends'!$C$2:$C$5693,$A9)</f>
        <v>650.69999999999993</v>
      </c>
      <c r="G9" s="882">
        <f>SUMIFS('South West Spends'!$W$2:$W$5693,'South West Spends'!$A$2:$A$5693,$B9,'South West Spends'!$B$2:$B$5693,$C9,'South West Spends'!$C$2:$C$5693,$A9)</f>
        <v>0</v>
      </c>
      <c r="H9" s="1441">
        <f>SUMIFS('South West Spends'!$AB$2:$AB$5693,'South West Spends'!$A$2:$A$5693,$B9,'South West Spends'!$B$2:$B$5693,$C9,'South West Spends'!$C$2:$C$5693,$A9)</f>
        <v>0</v>
      </c>
      <c r="I9" s="1442">
        <f>SUMIFS('South West Spends'!$AG$2:$AG$5693,'South West Spends'!$A$2:$A$5693,$B9,'South West Spends'!$B$2:$B$5693,$C9,'South West Spends'!$C$2:$C$5693,$A9)</f>
        <v>0</v>
      </c>
      <c r="J9" s="24">
        <f>SUMIFS('South West Spends'!$AI$2:$AI$5693,'South West Spends'!$A$2:$A$5693,$B9,'South West Spends'!$B$2:$B$5693,$C9,'South West Spends'!$C$2:$C$5693,$A9)</f>
        <v>0</v>
      </c>
      <c r="K9" s="93">
        <f>SUMIFS('South West Spends'!$AL$2:$AL$5693,'South West Spends'!$A$2:$A$5693,$B9,'South West Spends'!$B$2:$B$5693,$C9,'South West Spends'!$C$2:$C$5693,$A9)</f>
        <v>0</v>
      </c>
    </row>
    <row r="10" spans="1:11" x14ac:dyDescent="0.2">
      <c r="A10" s="94" t="s">
        <v>124</v>
      </c>
      <c r="B10" s="13" t="s">
        <v>203</v>
      </c>
      <c r="C10" s="129" t="s">
        <v>243</v>
      </c>
      <c r="D10" s="506">
        <f>SUMIFS('South West Spends'!$H$2:$H$5693,'South West Spends'!$A$2:$A$5693,$B10,'South West Spends'!$B$2:$B$5693,$C10,'South West Spends'!$C$2:$C$5693,$A10)</f>
        <v>0</v>
      </c>
      <c r="E10" s="507">
        <f>SUMIFS('South West Spends'!$M$2:$M$5693,'South West Spends'!$A$2:$A$5693,$B10,'South West Spends'!$B$2:$B$5693,$C10,'South West Spends'!$C$2:$C$5693,$A10)</f>
        <v>0</v>
      </c>
      <c r="F10" s="507">
        <f>SUMIFS('South West Spends'!$R$2:$R$5693,'South West Spends'!$A$2:$A$5693,$B10,'South West Spends'!$B$2:$B$5693,$C10,'South West Spends'!$C$2:$C$5693,$A10)</f>
        <v>173.72</v>
      </c>
      <c r="G10" s="882">
        <f>SUMIFS('South West Spends'!$W$2:$W$5693,'South West Spends'!$A$2:$A$5693,$B10,'South West Spends'!$B$2:$B$5693,$C10,'South West Spends'!$C$2:$C$5693,$A10)</f>
        <v>552.76</v>
      </c>
      <c r="H10" s="1441">
        <f>SUMIFS('South West Spends'!$AB$2:$AB$5693,'South West Spends'!$A$2:$A$5693,$B10,'South West Spends'!$B$2:$B$5693,$C10,'South West Spends'!$C$2:$C$5693,$A10)</f>
        <v>618.74</v>
      </c>
      <c r="I10" s="1442">
        <f>SUMIFS('South West Spends'!$AG$2:$AG$5693,'South West Spends'!$A$2:$A$5693,$B10,'South West Spends'!$B$2:$B$5693,$C10,'South West Spends'!$C$2:$C$5693,$A10)</f>
        <v>608.09</v>
      </c>
      <c r="J10" s="24">
        <f>SUMIFS('South West Spends'!$AI$2:$AI$5693,'South West Spends'!$A$2:$A$5693,$B10,'South West Spends'!$B$2:$B$5693,$C10,'South West Spends'!$C$2:$C$5693,$A10)</f>
        <v>44.55</v>
      </c>
      <c r="K10" s="93">
        <f>SUMIFS('South West Spends'!$AL$2:$AL$5693,'South West Spends'!$A$2:$A$5693,$B10,'South West Spends'!$B$2:$B$5693,$C10,'South West Spends'!$C$2:$C$5693,$A10)</f>
        <v>44.55</v>
      </c>
    </row>
    <row r="11" spans="1:11" x14ac:dyDescent="0.2">
      <c r="A11" s="94" t="s">
        <v>124</v>
      </c>
      <c r="B11" s="13" t="s">
        <v>16</v>
      </c>
      <c r="C11" s="129" t="s">
        <v>243</v>
      </c>
      <c r="D11" s="506">
        <f>SUMIFS('South West Spends'!$H$2:$H$5693,'South West Spends'!$A$2:$A$5693,$B11,'South West Spends'!$B$2:$B$5693,$C11,'South West Spends'!$C$2:$C$5693,$A11)</f>
        <v>0</v>
      </c>
      <c r="E11" s="507">
        <f>SUMIFS('South West Spends'!$M$2:$M$5693,'South West Spends'!$A$2:$A$5693,$B11,'South West Spends'!$B$2:$B$5693,$C11,'South West Spends'!$C$2:$C$5693,$A11)</f>
        <v>2121.16</v>
      </c>
      <c r="F11" s="507">
        <f>SUMIFS('South West Spends'!$R$2:$R$5693,'South West Spends'!$A$2:$A$5693,$B11,'South West Spends'!$B$2:$B$5693,$C11,'South West Spends'!$C$2:$C$5693,$A11)</f>
        <v>0</v>
      </c>
      <c r="G11" s="882">
        <f>SUMIFS('South West Spends'!$W$2:$W$5693,'South West Spends'!$A$2:$A$5693,$B11,'South West Spends'!$B$2:$B$5693,$C11,'South West Spends'!$C$2:$C$5693,$A11)</f>
        <v>0</v>
      </c>
      <c r="H11" s="1441">
        <f>SUMIFS('South West Spends'!$AB$2:$AB$5693,'South West Spends'!$A$2:$A$5693,$B11,'South West Spends'!$B$2:$B$5693,$C11,'South West Spends'!$C$2:$C$5693,$A11)</f>
        <v>0</v>
      </c>
      <c r="I11" s="1442">
        <f>SUMIFS('South West Spends'!$AG$2:$AG$5693,'South West Spends'!$A$2:$A$5693,$B11,'South West Spends'!$B$2:$B$5693,$C11,'South West Spends'!$C$2:$C$5693,$A11)</f>
        <v>0</v>
      </c>
      <c r="J11" s="24">
        <f>SUMIFS('South West Spends'!$AI$2:$AI$5693,'South West Spends'!$A$2:$A$5693,$B11,'South West Spends'!$B$2:$B$5693,$C11,'South West Spends'!$C$2:$C$5693,$A11)</f>
        <v>0</v>
      </c>
      <c r="K11" s="93">
        <f>SUMIFS('South West Spends'!$AL$2:$AL$5693,'South West Spends'!$A$2:$A$5693,$B11,'South West Spends'!$B$2:$B$5693,$C11,'South West Spends'!$C$2:$C$5693,$A11)</f>
        <v>0</v>
      </c>
    </row>
    <row r="12" spans="1:11" x14ac:dyDescent="0.2">
      <c r="A12" s="94" t="s">
        <v>124</v>
      </c>
      <c r="B12" s="13" t="s">
        <v>16</v>
      </c>
      <c r="C12" s="129" t="s">
        <v>32</v>
      </c>
      <c r="D12" s="506">
        <f>SUMIFS('South West Spends'!$H$2:$H$5693,'South West Spends'!$A$2:$A$5693,$B12,'South West Spends'!$B$2:$B$5693,$C12,'South West Spends'!$C$2:$C$5693,$A12)</f>
        <v>0</v>
      </c>
      <c r="E12" s="507">
        <f>SUMIFS('South West Spends'!$M$2:$M$5693,'South West Spends'!$A$2:$A$5693,$B12,'South West Spends'!$B$2:$B$5693,$C12,'South West Spends'!$C$2:$C$5693,$A12)</f>
        <v>759.78000000000009</v>
      </c>
      <c r="F12" s="507">
        <f>SUMIFS('South West Spends'!$R$2:$R$5693,'South West Spends'!$A$2:$A$5693,$B12,'South West Spends'!$B$2:$B$5693,$C12,'South West Spends'!$C$2:$C$5693,$A12)</f>
        <v>0</v>
      </c>
      <c r="G12" s="882">
        <f>SUMIFS('South West Spends'!$W$2:$W$5693,'South West Spends'!$A$2:$A$5693,$B12,'South West Spends'!$B$2:$B$5693,$C12,'South West Spends'!$C$2:$C$5693,$A12)</f>
        <v>0</v>
      </c>
      <c r="H12" s="1441">
        <f>SUMIFS('South West Spends'!$AB$2:$AB$5693,'South West Spends'!$A$2:$A$5693,$B12,'South West Spends'!$B$2:$B$5693,$C12,'South West Spends'!$C$2:$C$5693,$A12)</f>
        <v>0</v>
      </c>
      <c r="I12" s="1442">
        <f>SUMIFS('South West Spends'!$AG$2:$AG$5693,'South West Spends'!$A$2:$A$5693,$B12,'South West Spends'!$B$2:$B$5693,$C12,'South West Spends'!$C$2:$C$5693,$A12)</f>
        <v>0</v>
      </c>
      <c r="J12" s="24">
        <f>SUMIFS('South West Spends'!$AI$2:$AI$5693,'South West Spends'!$A$2:$A$5693,$B12,'South West Spends'!$B$2:$B$5693,$C12,'South West Spends'!$C$2:$C$5693,$A12)</f>
        <v>0</v>
      </c>
      <c r="K12" s="93">
        <f>SUMIFS('South West Spends'!$AL$2:$AL$5693,'South West Spends'!$A$2:$A$5693,$B12,'South West Spends'!$B$2:$B$5693,$C12,'South West Spends'!$C$2:$C$5693,$A12)</f>
        <v>0</v>
      </c>
    </row>
    <row r="13" spans="1:11" x14ac:dyDescent="0.2">
      <c r="A13" s="94" t="s">
        <v>124</v>
      </c>
      <c r="B13" s="13" t="s">
        <v>93</v>
      </c>
      <c r="C13" s="129" t="s">
        <v>243</v>
      </c>
      <c r="D13" s="506">
        <f>SUMIFS('South West Spends'!$H$2:$H$5693,'South West Spends'!$A$2:$A$5693,$B13,'South West Spends'!$B$2:$B$5693,$C13,'South West Spends'!$C$2:$C$5693,$A13)</f>
        <v>0</v>
      </c>
      <c r="E13" s="507">
        <f>SUMIFS('South West Spends'!$M$2:$M$5693,'South West Spends'!$A$2:$A$5693,$B13,'South West Spends'!$B$2:$B$5693,$C13,'South West Spends'!$C$2:$C$5693,$A13)</f>
        <v>0</v>
      </c>
      <c r="F13" s="507">
        <f>SUMIFS('South West Spends'!$R$2:$R$5693,'South West Spends'!$A$2:$A$5693,$B13,'South West Spends'!$B$2:$B$5693,$C13,'South West Spends'!$C$2:$C$5693,$A13)</f>
        <v>8672.0400000000009</v>
      </c>
      <c r="G13" s="882">
        <f>SUMIFS('South West Spends'!$W$2:$W$5693,'South West Spends'!$A$2:$A$5693,$B13,'South West Spends'!$B$2:$B$5693,$C13,'South West Spends'!$C$2:$C$5693,$A13)</f>
        <v>8809.2000000000007</v>
      </c>
      <c r="H13" s="1441">
        <f>SUMIFS('South West Spends'!$AB$2:$AB$5693,'South West Spends'!$A$2:$A$5693,$B13,'South West Spends'!$B$2:$B$5693,$C13,'South West Spends'!$C$2:$C$5693,$A13)</f>
        <v>8922.3799999999992</v>
      </c>
      <c r="I13" s="1442">
        <f>SUMIFS('South West Spends'!$AG$2:$AG$5693,'South West Spends'!$A$2:$A$5693,$B13,'South West Spends'!$B$2:$B$5693,$C13,'South West Spends'!$C$2:$C$5693,$A13)</f>
        <v>9223.16</v>
      </c>
      <c r="J13" s="24">
        <f>SUMIFS('South West Spends'!$AI$2:$AI$5693,'South West Spends'!$A$2:$A$5693,$B13,'South West Spends'!$B$2:$B$5693,$C13,'South West Spends'!$C$2:$C$5693,$A13)</f>
        <v>0</v>
      </c>
      <c r="K13" s="93">
        <f>SUMIFS('South West Spends'!$AL$2:$AL$5693,'South West Spends'!$A$2:$A$5693,$B13,'South West Spends'!$B$2:$B$5693,$C13,'South West Spends'!$C$2:$C$5693,$A13)</f>
        <v>0</v>
      </c>
    </row>
    <row r="14" spans="1:11" x14ac:dyDescent="0.2">
      <c r="A14" s="94" t="s">
        <v>124</v>
      </c>
      <c r="B14" s="13" t="s">
        <v>93</v>
      </c>
      <c r="C14" s="129" t="s">
        <v>32</v>
      </c>
      <c r="D14" s="506">
        <f>SUMIFS('South West Spends'!$H$2:$H$5693,'South West Spends'!$A$2:$A$5693,$B14,'South West Spends'!$B$2:$B$5693,$C14,'South West Spends'!$C$2:$C$5693,$A14)</f>
        <v>0</v>
      </c>
      <c r="E14" s="507">
        <f>SUMIFS('South West Spends'!$M$2:$M$5693,'South West Spends'!$A$2:$A$5693,$B14,'South West Spends'!$B$2:$B$5693,$C14,'South West Spends'!$C$2:$C$5693,$A14)</f>
        <v>0</v>
      </c>
      <c r="F14" s="507">
        <f>SUMIFS('South West Spends'!$R$2:$R$5693,'South West Spends'!$A$2:$A$5693,$B14,'South West Spends'!$B$2:$B$5693,$C14,'South West Spends'!$C$2:$C$5693,$A14)</f>
        <v>2615.08</v>
      </c>
      <c r="G14" s="882">
        <f>SUMIFS('South West Spends'!$W$2:$W$5693,'South West Spends'!$A$2:$A$5693,$B14,'South West Spends'!$B$2:$B$5693,$C14,'South West Spends'!$C$2:$C$5693,$A14)</f>
        <v>135.30000000000001</v>
      </c>
      <c r="H14" s="1441">
        <f>SUMIFS('South West Spends'!$AB$2:$AB$5693,'South West Spends'!$A$2:$A$5693,$B14,'South West Spends'!$B$2:$B$5693,$C14,'South West Spends'!$C$2:$C$5693,$A14)</f>
        <v>1443.75</v>
      </c>
      <c r="I14" s="1442">
        <f>SUMIFS('South West Spends'!$AG$2:$AG$5693,'South West Spends'!$A$2:$A$5693,$B14,'South West Spends'!$B$2:$B$5693,$C14,'South West Spends'!$C$2:$C$5693,$A14)</f>
        <v>2542.83</v>
      </c>
      <c r="J14" s="24">
        <f>SUMIFS('South West Spends'!$AI$2:$AI$5693,'South West Spends'!$A$2:$A$5693,$B14,'South West Spends'!$B$2:$B$5693,$C14,'South West Spends'!$C$2:$C$5693,$A14)</f>
        <v>0</v>
      </c>
      <c r="K14" s="93">
        <f>SUMIFS('South West Spends'!$AL$2:$AL$5693,'South West Spends'!$A$2:$A$5693,$B14,'South West Spends'!$B$2:$B$5693,$C14,'South West Spends'!$C$2:$C$5693,$A14)</f>
        <v>0</v>
      </c>
    </row>
    <row r="15" spans="1:11" x14ac:dyDescent="0.2">
      <c r="A15" s="94" t="s">
        <v>124</v>
      </c>
      <c r="B15" s="13" t="s">
        <v>79</v>
      </c>
      <c r="C15" s="129" t="s">
        <v>243</v>
      </c>
      <c r="D15" s="506">
        <f>SUMIFS('South West Spends'!$H$2:$H$5693,'South West Spends'!$A$2:$A$5693,$B15,'South West Spends'!$B$2:$B$5693,$C15,'South West Spends'!$C$2:$C$5693,$A15)</f>
        <v>0</v>
      </c>
      <c r="E15" s="507">
        <f>SUMIFS('South West Spends'!$M$2:$M$5693,'South West Spends'!$A$2:$A$5693,$B15,'South West Spends'!$B$2:$B$5693,$C15,'South West Spends'!$C$2:$C$5693,$A15)</f>
        <v>0</v>
      </c>
      <c r="F15" s="507">
        <f>SUMIFS('South West Spends'!$R$2:$R$5693,'South West Spends'!$A$2:$A$5693,$B15,'South West Spends'!$B$2:$B$5693,$C15,'South West Spends'!$C$2:$C$5693,$A15)</f>
        <v>0</v>
      </c>
      <c r="G15" s="882">
        <f>SUMIFS('South West Spends'!$W$2:$W$5693,'South West Spends'!$A$2:$A$5693,$B15,'South West Spends'!$B$2:$B$5693,$C15,'South West Spends'!$C$2:$C$5693,$A15)</f>
        <v>387.67999999999995</v>
      </c>
      <c r="H15" s="1441">
        <f>SUMIFS('South West Spends'!$AB$2:$AB$5693,'South West Spends'!$A$2:$A$5693,$B15,'South West Spends'!$B$2:$B$5693,$C15,'South West Spends'!$C$2:$C$5693,$A15)</f>
        <v>780.58</v>
      </c>
      <c r="I15" s="1442">
        <f>SUMIFS('South West Spends'!$AG$2:$AG$5693,'South West Spends'!$A$2:$A$5693,$B15,'South West Spends'!$B$2:$B$5693,$C15,'South West Spends'!$C$2:$C$5693,$A15)</f>
        <v>883.55</v>
      </c>
      <c r="J15" s="24">
        <f>SUMIFS('South West Spends'!$AI$2:$AI$5693,'South West Spends'!$A$2:$A$5693,$B15,'South West Spends'!$B$2:$B$5693,$C15,'South West Spends'!$C$2:$C$5693,$A15)</f>
        <v>0</v>
      </c>
      <c r="K15" s="93">
        <f>SUMIFS('South West Spends'!$AL$2:$AL$5693,'South West Spends'!$A$2:$A$5693,$B15,'South West Spends'!$B$2:$B$5693,$C15,'South West Spends'!$C$2:$C$5693,$A15)</f>
        <v>0</v>
      </c>
    </row>
    <row r="16" spans="1:11" x14ac:dyDescent="0.2">
      <c r="A16" s="94" t="s">
        <v>124</v>
      </c>
      <c r="B16" s="13" t="s">
        <v>306</v>
      </c>
      <c r="C16" s="129" t="s">
        <v>243</v>
      </c>
      <c r="D16" s="506">
        <f>SUMIFS('South West Spends'!$H$2:$H$5693,'South West Spends'!$A$2:$A$5693,$B16,'South West Spends'!$B$2:$B$5693,$C16,'South West Spends'!$C$2:$C$5693,$A16)</f>
        <v>0</v>
      </c>
      <c r="E16" s="507">
        <f>SUMIFS('South West Spends'!$M$2:$M$5693,'South West Spends'!$A$2:$A$5693,$B16,'South West Spends'!$B$2:$B$5693,$C16,'South West Spends'!$C$2:$C$5693,$A16)</f>
        <v>0</v>
      </c>
      <c r="F16" s="507">
        <f>SUMIFS('South West Spends'!$R$2:$R$5693,'South West Spends'!$A$2:$A$5693,$B16,'South West Spends'!$B$2:$B$5693,$C16,'South West Spends'!$C$2:$C$5693,$A16)</f>
        <v>0</v>
      </c>
      <c r="G16" s="882">
        <f>SUMIFS('South West Spends'!$W$2:$W$5693,'South West Spends'!$A$2:$A$5693,$B16,'South West Spends'!$B$2:$B$5693,$C16,'South West Spends'!$C$2:$C$5693,$A16)</f>
        <v>0</v>
      </c>
      <c r="H16" s="1441">
        <f>SUMIFS('South West Spends'!$AB$2:$AB$5693,'South West Spends'!$A$2:$A$5693,$B16,'South West Spends'!$B$2:$B$5693,$C16,'South West Spends'!$C$2:$C$5693,$A16)</f>
        <v>0</v>
      </c>
      <c r="I16" s="1442">
        <f>SUMIFS('South West Spends'!$AG$2:$AG$5693,'South West Spends'!$A$2:$A$5693,$B16,'South West Spends'!$B$2:$B$5693,$C16,'South West Spends'!$C$2:$C$5693,$A16)</f>
        <v>0</v>
      </c>
      <c r="J16" s="24">
        <f>SUMIFS('South West Spends'!$AI$2:$AI$5693,'South West Spends'!$A$2:$A$5693,$B16,'South West Spends'!$B$2:$B$5693,$C16,'South West Spends'!$C$2:$C$5693,$A16)</f>
        <v>2626.76</v>
      </c>
      <c r="K16" s="93">
        <f>SUMIFS('South West Spends'!$AL$2:$AL$5693,'South West Spends'!$A$2:$A$5693,$B16,'South West Spends'!$B$2:$B$5693,$C16,'South West Spends'!$C$2:$C$5693,$A16)</f>
        <v>7290.4</v>
      </c>
    </row>
    <row r="17" spans="1:11" x14ac:dyDescent="0.2">
      <c r="A17" s="94" t="s">
        <v>124</v>
      </c>
      <c r="B17" s="13" t="s">
        <v>306</v>
      </c>
      <c r="C17" s="129" t="s">
        <v>32</v>
      </c>
      <c r="D17" s="506">
        <f>SUMIFS('South West Spends'!$H$2:$H$5693,'South West Spends'!$A$2:$A$5693,$B17,'South West Spends'!$B$2:$B$5693,$C17,'South West Spends'!$C$2:$C$5693,$A17)</f>
        <v>0</v>
      </c>
      <c r="E17" s="507">
        <f>SUMIFS('South West Spends'!$M$2:$M$5693,'South West Spends'!$A$2:$A$5693,$B17,'South West Spends'!$B$2:$B$5693,$C17,'South West Spends'!$C$2:$C$5693,$A17)</f>
        <v>0</v>
      </c>
      <c r="F17" s="507">
        <f>SUMIFS('South West Spends'!$R$2:$R$5693,'South West Spends'!$A$2:$A$5693,$B17,'South West Spends'!$B$2:$B$5693,$C17,'South West Spends'!$C$2:$C$5693,$A17)</f>
        <v>0</v>
      </c>
      <c r="G17" s="882">
        <f>SUMIFS('South West Spends'!$W$2:$W$5693,'South West Spends'!$A$2:$A$5693,$B17,'South West Spends'!$B$2:$B$5693,$C17,'South West Spends'!$C$2:$C$5693,$A17)</f>
        <v>0</v>
      </c>
      <c r="H17" s="1441">
        <f>SUMIFS('South West Spends'!$AB$2:$AB$5693,'South West Spends'!$A$2:$A$5693,$B17,'South West Spends'!$B$2:$B$5693,$C17,'South West Spends'!$C$2:$C$5693,$A17)</f>
        <v>0</v>
      </c>
      <c r="I17" s="1442">
        <f>SUMIFS('South West Spends'!$AG$2:$AG$5693,'South West Spends'!$A$2:$A$5693,$B17,'South West Spends'!$B$2:$B$5693,$C17,'South West Spends'!$C$2:$C$5693,$A17)</f>
        <v>0</v>
      </c>
      <c r="J17" s="24">
        <f>SUMIFS('South West Spends'!$AI$2:$AI$5693,'South West Spends'!$A$2:$A$5693,$B17,'South West Spends'!$B$2:$B$5693,$C17,'South West Spends'!$C$2:$C$5693,$A17)</f>
        <v>86.76</v>
      </c>
      <c r="K17" s="93">
        <f>SUMIFS('South West Spends'!$AL$2:$AL$5693,'South West Spends'!$A$2:$A$5693,$B17,'South West Spends'!$B$2:$B$5693,$C17,'South West Spends'!$C$2:$C$5693,$A17)</f>
        <v>632.66000000000008</v>
      </c>
    </row>
    <row r="18" spans="1:11" x14ac:dyDescent="0.2">
      <c r="A18" s="94" t="s">
        <v>124</v>
      </c>
      <c r="B18" s="13" t="s">
        <v>38</v>
      </c>
      <c r="C18" s="129" t="s">
        <v>243</v>
      </c>
      <c r="D18" s="506">
        <f>SUMIFS('South West Spends'!$H$2:$H$5693,'South West Spends'!$A$2:$A$5693,$B18,'South West Spends'!$B$2:$B$5693,$C18,'South West Spends'!$C$2:$C$5693,$A18)</f>
        <v>0</v>
      </c>
      <c r="E18" s="507">
        <f>SUMIFS('South West Spends'!$M$2:$M$5693,'South West Spends'!$A$2:$A$5693,$B18,'South West Spends'!$B$2:$B$5693,$C18,'South West Spends'!$C$2:$C$5693,$A18)</f>
        <v>3756.1600000000008</v>
      </c>
      <c r="F18" s="507">
        <f>SUMIFS('South West Spends'!$R$2:$R$5693,'South West Spends'!$A$2:$A$5693,$B18,'South West Spends'!$B$2:$B$5693,$C18,'South West Spends'!$C$2:$C$5693,$A18)</f>
        <v>15066.55</v>
      </c>
      <c r="G18" s="882">
        <f>SUMIFS('South West Spends'!$W$2:$W$5693,'South West Spends'!$A$2:$A$5693,$B18,'South West Spends'!$B$2:$B$5693,$C18,'South West Spends'!$C$2:$C$5693,$A18)</f>
        <v>4896.3400000000011</v>
      </c>
      <c r="H18" s="1441">
        <f>SUMIFS('South West Spends'!$AB$2:$AB$5693,'South West Spends'!$A$2:$A$5693,$B18,'South West Spends'!$B$2:$B$5693,$C18,'South West Spends'!$C$2:$C$5693,$A18)</f>
        <v>0</v>
      </c>
      <c r="I18" s="1442">
        <f>SUMIFS('South West Spends'!$AG$2:$AG$5693,'South West Spends'!$A$2:$A$5693,$B18,'South West Spends'!$B$2:$B$5693,$C18,'South West Spends'!$C$2:$C$5693,$A18)</f>
        <v>0</v>
      </c>
      <c r="J18" s="24">
        <f>SUMIFS('South West Spends'!$AI$2:$AI$5693,'South West Spends'!$A$2:$A$5693,$B18,'South West Spends'!$B$2:$B$5693,$C18,'South West Spends'!$C$2:$C$5693,$A18)</f>
        <v>0</v>
      </c>
      <c r="K18" s="93">
        <f>SUMIFS('South West Spends'!$AL$2:$AL$5693,'South West Spends'!$A$2:$A$5693,$B18,'South West Spends'!$B$2:$B$5693,$C18,'South West Spends'!$C$2:$C$5693,$A18)</f>
        <v>0</v>
      </c>
    </row>
    <row r="19" spans="1:11" x14ac:dyDescent="0.2">
      <c r="A19" s="94" t="s">
        <v>124</v>
      </c>
      <c r="B19" s="13" t="s">
        <v>38</v>
      </c>
      <c r="C19" s="129" t="s">
        <v>32</v>
      </c>
      <c r="D19" s="506">
        <f>SUMIFS('South West Spends'!$H$2:$H$5693,'South West Spends'!$A$2:$A$5693,$B19,'South West Spends'!$B$2:$B$5693,$C19,'South West Spends'!$C$2:$C$5693,$A19)</f>
        <v>0</v>
      </c>
      <c r="E19" s="507">
        <f>SUMIFS('South West Spends'!$M$2:$M$5693,'South West Spends'!$A$2:$A$5693,$B19,'South West Spends'!$B$2:$B$5693,$C19,'South West Spends'!$C$2:$C$5693,$A19)</f>
        <v>294.42</v>
      </c>
      <c r="F19" s="507">
        <f>SUMIFS('South West Spends'!$R$2:$R$5693,'South West Spends'!$A$2:$A$5693,$B19,'South West Spends'!$B$2:$B$5693,$C19,'South West Spends'!$C$2:$C$5693,$A19)</f>
        <v>308.33</v>
      </c>
      <c r="G19" s="882">
        <f>SUMIFS('South West Spends'!$W$2:$W$5693,'South West Spends'!$A$2:$A$5693,$B19,'South West Spends'!$B$2:$B$5693,$C19,'South West Spends'!$C$2:$C$5693,$A19)</f>
        <v>135.30000000000001</v>
      </c>
      <c r="H19" s="1441">
        <f>SUMIFS('South West Spends'!$AB$2:$AB$5693,'South West Spends'!$A$2:$A$5693,$B19,'South West Spends'!$B$2:$B$5693,$C19,'South West Spends'!$C$2:$C$5693,$A19)</f>
        <v>0</v>
      </c>
      <c r="I19" s="1442">
        <f>SUMIFS('South West Spends'!$AG$2:$AG$5693,'South West Spends'!$A$2:$A$5693,$B19,'South West Spends'!$B$2:$B$5693,$C19,'South West Spends'!$C$2:$C$5693,$A19)</f>
        <v>0</v>
      </c>
      <c r="J19" s="24">
        <f>SUMIFS('South West Spends'!$AI$2:$AI$5693,'South West Spends'!$A$2:$A$5693,$B19,'South West Spends'!$B$2:$B$5693,$C19,'South West Spends'!$C$2:$C$5693,$A19)</f>
        <v>0</v>
      </c>
      <c r="K19" s="93">
        <f>SUMIFS('South West Spends'!$AL$2:$AL$5693,'South West Spends'!$A$2:$A$5693,$B19,'South West Spends'!$B$2:$B$5693,$C19,'South West Spends'!$C$2:$C$5693,$A19)</f>
        <v>0</v>
      </c>
    </row>
    <row r="20" spans="1:11" x14ac:dyDescent="0.2">
      <c r="A20" s="94" t="s">
        <v>124</v>
      </c>
      <c r="B20" s="13" t="s">
        <v>225</v>
      </c>
      <c r="C20" s="129" t="s">
        <v>243</v>
      </c>
      <c r="D20" s="506">
        <f>SUMIFS('South West Spends'!$H$2:$H$5693,'South West Spends'!$A$2:$A$5693,$B20,'South West Spends'!$B$2:$B$5693,$C20,'South West Spends'!$C$2:$C$5693,$A20)</f>
        <v>0</v>
      </c>
      <c r="E20" s="507">
        <f>SUMIFS('South West Spends'!$M$2:$M$5693,'South West Spends'!$A$2:$A$5693,$B20,'South West Spends'!$B$2:$B$5693,$C20,'South West Spends'!$C$2:$C$5693,$A20)</f>
        <v>0</v>
      </c>
      <c r="F20" s="507">
        <f>SUMIFS('South West Spends'!$R$2:$R$5693,'South West Spends'!$A$2:$A$5693,$B20,'South West Spends'!$B$2:$B$5693,$C20,'South West Spends'!$C$2:$C$5693,$A20)</f>
        <v>0</v>
      </c>
      <c r="G20" s="882">
        <f>SUMIFS('South West Spends'!$W$2:$W$5693,'South West Spends'!$A$2:$A$5693,$B20,'South West Spends'!$B$2:$B$5693,$C20,'South West Spends'!$C$2:$C$5693,$A20)</f>
        <v>9626.260000000002</v>
      </c>
      <c r="H20" s="1441">
        <f>SUMIFS('South West Spends'!$AB$2:$AB$5693,'South West Spends'!$A$2:$A$5693,$B20,'South West Spends'!$B$2:$B$5693,$C20,'South West Spends'!$C$2:$C$5693,$A20)</f>
        <v>18296.750000000004</v>
      </c>
      <c r="I20" s="1442">
        <f>SUMIFS('South West Spends'!$AG$2:$AG$5693,'South West Spends'!$A$2:$A$5693,$B20,'South West Spends'!$B$2:$B$5693,$C20,'South West Spends'!$C$2:$C$5693,$A20)</f>
        <v>13810.050000000001</v>
      </c>
      <c r="J20" s="24">
        <f>SUMIFS('South West Spends'!$AI$2:$AI$5693,'South West Spends'!$A$2:$A$5693,$B20,'South West Spends'!$B$2:$B$5693,$C20,'South West Spends'!$C$2:$C$5693,$A20)</f>
        <v>0</v>
      </c>
      <c r="K20" s="93">
        <f>SUMIFS('South West Spends'!$AL$2:$AL$5693,'South West Spends'!$A$2:$A$5693,$B20,'South West Spends'!$B$2:$B$5693,$C20,'South West Spends'!$C$2:$C$5693,$A20)</f>
        <v>0</v>
      </c>
    </row>
    <row r="21" spans="1:11" x14ac:dyDescent="0.2">
      <c r="A21" s="94" t="s">
        <v>124</v>
      </c>
      <c r="B21" s="13" t="s">
        <v>225</v>
      </c>
      <c r="C21" s="129" t="s">
        <v>32</v>
      </c>
      <c r="D21" s="506">
        <f>SUMIFS('South West Spends'!$H$2:$H$5693,'South West Spends'!$A$2:$A$5693,$B21,'South West Spends'!$B$2:$B$5693,$C21,'South West Spends'!$C$2:$C$5693,$A21)</f>
        <v>0</v>
      </c>
      <c r="E21" s="507">
        <f>SUMIFS('South West Spends'!$M$2:$M$5693,'South West Spends'!$A$2:$A$5693,$B21,'South West Spends'!$B$2:$B$5693,$C21,'South West Spends'!$C$2:$C$5693,$A21)</f>
        <v>0</v>
      </c>
      <c r="F21" s="507">
        <f>SUMIFS('South West Spends'!$R$2:$R$5693,'South West Spends'!$A$2:$A$5693,$B21,'South West Spends'!$B$2:$B$5693,$C21,'South West Spends'!$C$2:$C$5693,$A21)</f>
        <v>0</v>
      </c>
      <c r="G21" s="882">
        <f>SUMIFS('South West Spends'!$W$2:$W$5693,'South West Spends'!$A$2:$A$5693,$B21,'South West Spends'!$B$2:$B$5693,$C21,'South West Spends'!$C$2:$C$5693,$A21)</f>
        <v>0</v>
      </c>
      <c r="H21" s="1441">
        <f>SUMIFS('South West Spends'!$AB$2:$AB$5693,'South West Spends'!$A$2:$A$5693,$B21,'South West Spends'!$B$2:$B$5693,$C21,'South West Spends'!$C$2:$C$5693,$A21)</f>
        <v>66.45</v>
      </c>
      <c r="I21" s="1442">
        <f>SUMIFS('South West Spends'!$AG$2:$AG$5693,'South West Spends'!$A$2:$A$5693,$B21,'South West Spends'!$B$2:$B$5693,$C21,'South West Spends'!$C$2:$C$5693,$A21)</f>
        <v>81.89</v>
      </c>
      <c r="J21" s="24">
        <f>SUMIFS('South West Spends'!$AI$2:$AI$5693,'South West Spends'!$A$2:$A$5693,$B21,'South West Spends'!$B$2:$B$5693,$C21,'South West Spends'!$C$2:$C$5693,$A21)</f>
        <v>0</v>
      </c>
      <c r="K21" s="93">
        <f>SUMIFS('South West Spends'!$AL$2:$AL$5693,'South West Spends'!$A$2:$A$5693,$B21,'South West Spends'!$B$2:$B$5693,$C21,'South West Spends'!$C$2:$C$5693,$A21)</f>
        <v>0</v>
      </c>
    </row>
    <row r="22" spans="1:11" x14ac:dyDescent="0.2">
      <c r="A22" s="94" t="s">
        <v>124</v>
      </c>
      <c r="B22" s="13" t="s">
        <v>84</v>
      </c>
      <c r="C22" s="129" t="s">
        <v>20</v>
      </c>
      <c r="D22" s="506">
        <f>SUMIFS('South West Spends'!$H$2:$H$5693,'South West Spends'!$A$2:$A$5693,$B22,'South West Spends'!$B$2:$B$5693,$C22,'South West Spends'!$C$2:$C$5693,$A22)</f>
        <v>0</v>
      </c>
      <c r="E22" s="507">
        <f>SUMIFS('South West Spends'!$M$2:$M$5693,'South West Spends'!$A$2:$A$5693,$B22,'South West Spends'!$B$2:$B$5693,$C22,'South West Spends'!$C$2:$C$5693,$A22)</f>
        <v>0</v>
      </c>
      <c r="F22" s="507">
        <f>SUMIFS('South West Spends'!$R$2:$R$5693,'South West Spends'!$A$2:$A$5693,$B22,'South West Spends'!$B$2:$B$5693,$C22,'South West Spends'!$C$2:$C$5693,$A22)</f>
        <v>39.82</v>
      </c>
      <c r="G22" s="882">
        <f>SUMIFS('South West Spends'!$W$2:$W$5693,'South West Spends'!$A$2:$A$5693,$B22,'South West Spends'!$B$2:$B$5693,$C22,'South West Spends'!$C$2:$C$5693,$A22)</f>
        <v>0</v>
      </c>
      <c r="H22" s="1441">
        <f>SUMIFS('South West Spends'!$AB$2:$AB$5693,'South West Spends'!$A$2:$A$5693,$B22,'South West Spends'!$B$2:$B$5693,$C22,'South West Spends'!$C$2:$C$5693,$A22)</f>
        <v>0</v>
      </c>
      <c r="I22" s="1442">
        <f>SUMIFS('South West Spends'!$AG$2:$AG$5693,'South West Spends'!$A$2:$A$5693,$B22,'South West Spends'!$B$2:$B$5693,$C22,'South West Spends'!$C$2:$C$5693,$A22)</f>
        <v>0</v>
      </c>
      <c r="J22" s="24">
        <f>SUMIFS('South West Spends'!$AI$2:$AI$5693,'South West Spends'!$A$2:$A$5693,$B22,'South West Spends'!$B$2:$B$5693,$C22,'South West Spends'!$C$2:$C$5693,$A22)</f>
        <v>0</v>
      </c>
      <c r="K22" s="93">
        <f>SUMIFS('South West Spends'!$AL$2:$AL$5693,'South West Spends'!$A$2:$A$5693,$B22,'South West Spends'!$B$2:$B$5693,$C22,'South West Spends'!$C$2:$C$5693,$A22)</f>
        <v>0</v>
      </c>
    </row>
    <row r="23" spans="1:11" x14ac:dyDescent="0.2">
      <c r="A23" s="94" t="s">
        <v>124</v>
      </c>
      <c r="B23" s="13" t="s">
        <v>66</v>
      </c>
      <c r="C23" s="129" t="s">
        <v>243</v>
      </c>
      <c r="D23" s="506">
        <f>SUMIFS('South West Spends'!$H$2:$H$5693,'South West Spends'!$A$2:$A$5693,$B23,'South West Spends'!$B$2:$B$5693,$C23,'South West Spends'!$C$2:$C$5693,$A23)</f>
        <v>0</v>
      </c>
      <c r="E23" s="507">
        <f>SUMIFS('South West Spends'!$M$2:$M$5693,'South West Spends'!$A$2:$A$5693,$B23,'South West Spends'!$B$2:$B$5693,$C23,'South West Spends'!$C$2:$C$5693,$A23)</f>
        <v>22.05</v>
      </c>
      <c r="F23" s="507">
        <f>SUMIFS('South West Spends'!$R$2:$R$5693,'South West Spends'!$A$2:$A$5693,$B23,'South West Spends'!$B$2:$B$5693,$C23,'South West Spends'!$C$2:$C$5693,$A23)</f>
        <v>14.940000000000001</v>
      </c>
      <c r="G23" s="882">
        <f>SUMIFS('South West Spends'!$W$2:$W$5693,'South West Spends'!$A$2:$A$5693,$B23,'South West Spends'!$B$2:$B$5693,$C23,'South West Spends'!$C$2:$C$5693,$A23)</f>
        <v>51.43</v>
      </c>
      <c r="H23" s="1441">
        <f>SUMIFS('South West Spends'!$AB$2:$AB$5693,'South West Spends'!$A$2:$A$5693,$B23,'South West Spends'!$B$2:$B$5693,$C23,'South West Spends'!$C$2:$C$5693,$A23)</f>
        <v>0</v>
      </c>
      <c r="I23" s="1442">
        <f>SUMIFS('South West Spends'!$AG$2:$AG$5693,'South West Spends'!$A$2:$A$5693,$B23,'South West Spends'!$B$2:$B$5693,$C23,'South West Spends'!$C$2:$C$5693,$A23)</f>
        <v>0</v>
      </c>
      <c r="J23" s="24">
        <f>SUMIFS('South West Spends'!$AI$2:$AI$5693,'South West Spends'!$A$2:$A$5693,$B23,'South West Spends'!$B$2:$B$5693,$C23,'South West Spends'!$C$2:$C$5693,$A23)</f>
        <v>0</v>
      </c>
      <c r="K23" s="93">
        <f>SUMIFS('South West Spends'!$AL$2:$AL$5693,'South West Spends'!$A$2:$A$5693,$B23,'South West Spends'!$B$2:$B$5693,$C23,'South West Spends'!$C$2:$C$5693,$A23)</f>
        <v>0</v>
      </c>
    </row>
    <row r="24" spans="1:11" x14ac:dyDescent="0.2">
      <c r="A24" s="94" t="s">
        <v>124</v>
      </c>
      <c r="B24" s="13" t="s">
        <v>258</v>
      </c>
      <c r="C24" s="129" t="s">
        <v>243</v>
      </c>
      <c r="D24" s="506">
        <f>SUMIFS('South West Spends'!$H$2:$H$5693,'South West Spends'!$A$2:$A$5693,$B24,'South West Spends'!$B$2:$B$5693,$C24,'South West Spends'!$C$2:$C$5693,$A24)</f>
        <v>0</v>
      </c>
      <c r="E24" s="507">
        <f>SUMIFS('South West Spends'!$M$2:$M$5693,'South West Spends'!$A$2:$A$5693,$B24,'South West Spends'!$B$2:$B$5693,$C24,'South West Spends'!$C$2:$C$5693,$A24)</f>
        <v>0</v>
      </c>
      <c r="F24" s="507">
        <f>SUMIFS('South West Spends'!$R$2:$R$5693,'South West Spends'!$A$2:$A$5693,$B24,'South West Spends'!$B$2:$B$5693,$C24,'South West Spends'!$C$2:$C$5693,$A24)</f>
        <v>0</v>
      </c>
      <c r="G24" s="882">
        <f>SUMIFS('South West Spends'!$W$2:$W$5693,'South West Spends'!$A$2:$A$5693,$B24,'South West Spends'!$B$2:$B$5693,$C24,'South West Spends'!$C$2:$C$5693,$A24)</f>
        <v>0</v>
      </c>
      <c r="H24" s="1441">
        <f>SUMIFS('South West Spends'!$AB$2:$AB$5693,'South West Spends'!$A$2:$A$5693,$B24,'South West Spends'!$B$2:$B$5693,$C24,'South West Spends'!$C$2:$C$5693,$A24)</f>
        <v>0</v>
      </c>
      <c r="I24" s="1442">
        <f>SUMIFS('South West Spends'!$AG$2:$AG$5693,'South West Spends'!$A$2:$A$5693,$B24,'South West Spends'!$B$2:$B$5693,$C24,'South West Spends'!$C$2:$C$5693,$A24)</f>
        <v>93.7</v>
      </c>
      <c r="J24" s="24">
        <f>SUMIFS('South West Spends'!$AI$2:$AI$5693,'South West Spends'!$A$2:$A$5693,$B24,'South West Spends'!$B$2:$B$5693,$C24,'South West Spends'!$C$2:$C$5693,$A24)</f>
        <v>293.04000000000002</v>
      </c>
      <c r="K24" s="93">
        <f>SUMIFS('South West Spends'!$AL$2:$AL$5693,'South West Spends'!$A$2:$A$5693,$B24,'South West Spends'!$B$2:$B$5693,$C24,'South West Spends'!$C$2:$C$5693,$A24)</f>
        <v>293.04000000000002</v>
      </c>
    </row>
    <row r="25" spans="1:11" x14ac:dyDescent="0.2">
      <c r="A25" s="94" t="s">
        <v>124</v>
      </c>
      <c r="B25" s="13" t="s">
        <v>23</v>
      </c>
      <c r="C25" s="129" t="s">
        <v>200</v>
      </c>
      <c r="D25" s="506">
        <f>SUMIFS('South West Spends'!$H$2:$H$5693,'South West Spends'!$A$2:$A$5693,$B25,'South West Spends'!$B$2:$B$5693,$C25,'South West Spends'!$C$2:$C$5693,$A25)</f>
        <v>10387.129999999999</v>
      </c>
      <c r="E25" s="507">
        <f>SUMIFS('South West Spends'!$M$2:$M$5693,'South West Spends'!$A$2:$A$5693,$B25,'South West Spends'!$B$2:$B$5693,$C25,'South West Spends'!$C$2:$C$5693,$A25)</f>
        <v>9202</v>
      </c>
      <c r="F25" s="507">
        <f>SUMIFS('South West Spends'!$R$2:$R$5693,'South West Spends'!$A$2:$A$5693,$B25,'South West Spends'!$B$2:$B$5693,$C25,'South West Spends'!$C$2:$C$5693,$A25)</f>
        <v>4836.0199999999995</v>
      </c>
      <c r="G25" s="882">
        <f>SUMIFS('South West Spends'!$W$2:$W$5693,'South West Spends'!$A$2:$A$5693,$B25,'South West Spends'!$B$2:$B$5693,$C25,'South West Spends'!$C$2:$C$5693,$A25)</f>
        <v>356.52</v>
      </c>
      <c r="H25" s="1441">
        <f>SUMIFS('South West Spends'!$AB$2:$AB$5693,'South West Spends'!$A$2:$A$5693,$B25,'South West Spends'!$B$2:$B$5693,$C25,'South West Spends'!$C$2:$C$5693,$A25)</f>
        <v>0</v>
      </c>
      <c r="I25" s="1442">
        <f>SUMIFS('South West Spends'!$AG$2:$AG$5693,'South West Spends'!$A$2:$A$5693,$B25,'South West Spends'!$B$2:$B$5693,$C25,'South West Spends'!$C$2:$C$5693,$A25)</f>
        <v>0</v>
      </c>
      <c r="J25" s="24">
        <f>SUMIFS('South West Spends'!$AI$2:$AI$5693,'South West Spends'!$A$2:$A$5693,$B25,'South West Spends'!$B$2:$B$5693,$C25,'South West Spends'!$C$2:$C$5693,$A25)</f>
        <v>0</v>
      </c>
      <c r="K25" s="93">
        <f>SUMIFS('South West Spends'!$AL$2:$AL$5693,'South West Spends'!$A$2:$A$5693,$B25,'South West Spends'!$B$2:$B$5693,$C25,'South West Spends'!$C$2:$C$5693,$A25)</f>
        <v>0</v>
      </c>
    </row>
    <row r="26" spans="1:11" x14ac:dyDescent="0.2">
      <c r="A26" s="94" t="s">
        <v>124</v>
      </c>
      <c r="B26" s="13" t="s">
        <v>82</v>
      </c>
      <c r="C26" s="129" t="s">
        <v>243</v>
      </c>
      <c r="D26" s="506">
        <f>SUMIFS('South West Spends'!$H$2:$H$5693,'South West Spends'!$A$2:$A$5693,$B26,'South West Spends'!$B$2:$B$5693,$C26,'South West Spends'!$C$2:$C$5693,$A26)</f>
        <v>0</v>
      </c>
      <c r="E26" s="507">
        <f>SUMIFS('South West Spends'!$M$2:$M$5693,'South West Spends'!$A$2:$A$5693,$B26,'South West Spends'!$B$2:$B$5693,$C26,'South West Spends'!$C$2:$C$5693,$A26)</f>
        <v>1134.01</v>
      </c>
      <c r="F26" s="507">
        <f>SUMIFS('South West Spends'!$R$2:$R$5693,'South West Spends'!$A$2:$A$5693,$B26,'South West Spends'!$B$2:$B$5693,$C26,'South West Spends'!$C$2:$C$5693,$A26)</f>
        <v>5116.2099999999991</v>
      </c>
      <c r="G26" s="882">
        <f>SUMIFS('South West Spends'!$W$2:$W$5693,'South West Spends'!$A$2:$A$5693,$B26,'South West Spends'!$B$2:$B$5693,$C26,'South West Spends'!$C$2:$C$5693,$A26)</f>
        <v>6086.23</v>
      </c>
      <c r="H26" s="1441">
        <f>SUMIFS('South West Spends'!$AB$2:$AB$5693,'South West Spends'!$A$2:$A$5693,$B26,'South West Spends'!$B$2:$B$5693,$C26,'South West Spends'!$C$2:$C$5693,$A26)</f>
        <v>5961.49</v>
      </c>
      <c r="I26" s="1442">
        <f>SUMIFS('South West Spends'!$AG$2:$AG$5693,'South West Spends'!$A$2:$A$5693,$B26,'South West Spends'!$B$2:$B$5693,$C26,'South West Spends'!$C$2:$C$5693,$A26)</f>
        <v>547.04</v>
      </c>
      <c r="J26" s="24">
        <f>SUMIFS('South West Spends'!$AI$2:$AI$5693,'South West Spends'!$A$2:$A$5693,$B26,'South West Spends'!$B$2:$B$5693,$C26,'South West Spends'!$C$2:$C$5693,$A26)</f>
        <v>0</v>
      </c>
      <c r="K26" s="93">
        <f>SUMIFS('South West Spends'!$AL$2:$AL$5693,'South West Spends'!$A$2:$A$5693,$B26,'South West Spends'!$B$2:$B$5693,$C26,'South West Spends'!$C$2:$C$5693,$A26)</f>
        <v>0</v>
      </c>
    </row>
    <row r="27" spans="1:11" x14ac:dyDescent="0.2">
      <c r="A27" s="94" t="s">
        <v>124</v>
      </c>
      <c r="B27" s="13" t="s">
        <v>285</v>
      </c>
      <c r="C27" s="129" t="s">
        <v>243</v>
      </c>
      <c r="D27" s="506">
        <f>SUMIFS('South West Spends'!$H$2:$H$5693,'South West Spends'!$A$2:$A$5693,$B27,'South West Spends'!$B$2:$B$5693,$C27,'South West Spends'!$C$2:$C$5693,$A27)</f>
        <v>0</v>
      </c>
      <c r="E27" s="507">
        <f>SUMIFS('South West Spends'!$M$2:$M$5693,'South West Spends'!$A$2:$A$5693,$B27,'South West Spends'!$B$2:$B$5693,$C27,'South West Spends'!$C$2:$C$5693,$A27)</f>
        <v>0</v>
      </c>
      <c r="F27" s="507">
        <f>SUMIFS('South West Spends'!$R$2:$R$5693,'South West Spends'!$A$2:$A$5693,$B27,'South West Spends'!$B$2:$B$5693,$C27,'South West Spends'!$C$2:$C$5693,$A27)</f>
        <v>0</v>
      </c>
      <c r="G27" s="882">
        <f>SUMIFS('South West Spends'!$W$2:$W$5693,'South West Spends'!$A$2:$A$5693,$B27,'South West Spends'!$B$2:$B$5693,$C27,'South West Spends'!$C$2:$C$5693,$A27)</f>
        <v>0</v>
      </c>
      <c r="H27" s="1441">
        <f>SUMIFS('South West Spends'!$AB$2:$AB$5693,'South West Spends'!$A$2:$A$5693,$B27,'South West Spends'!$B$2:$B$5693,$C27,'South West Spends'!$C$2:$C$5693,$A27)</f>
        <v>0</v>
      </c>
      <c r="I27" s="1442">
        <f>SUMIFS('South West Spends'!$AG$2:$AG$5693,'South West Spends'!$A$2:$A$5693,$B27,'South West Spends'!$B$2:$B$5693,$C27,'South West Spends'!$C$2:$C$5693,$A27)</f>
        <v>466.04999999999995</v>
      </c>
      <c r="J27" s="24">
        <f>SUMIFS('South West Spends'!$AI$2:$AI$5693,'South West Spends'!$A$2:$A$5693,$B27,'South West Spends'!$B$2:$B$5693,$C27,'South West Spends'!$C$2:$C$5693,$A27)</f>
        <v>96.550000000000011</v>
      </c>
      <c r="K27" s="93">
        <f>SUMIFS('South West Spends'!$AL$2:$AL$5693,'South West Spends'!$A$2:$A$5693,$B27,'South West Spends'!$B$2:$B$5693,$C27,'South West Spends'!$C$2:$C$5693,$A27)</f>
        <v>191.63</v>
      </c>
    </row>
    <row r="28" spans="1:11" x14ac:dyDescent="0.2">
      <c r="A28" s="94" t="s">
        <v>158</v>
      </c>
      <c r="B28" s="13" t="s">
        <v>77</v>
      </c>
      <c r="C28" s="129" t="s">
        <v>59</v>
      </c>
      <c r="D28" s="506">
        <f>SUMIFS('South West Spends'!$H$2:$H$5693,'South West Spends'!$A$2:$A$5693,$B28,'South West Spends'!$B$2:$B$5693,$C28,'South West Spends'!$C$2:$C$5693,$A28)</f>
        <v>0</v>
      </c>
      <c r="E28" s="507">
        <f>SUMIFS('South West Spends'!$M$2:$M$5693,'South West Spends'!$A$2:$A$5693,$B28,'South West Spends'!$B$2:$B$5693,$C28,'South West Spends'!$C$2:$C$5693,$A28)</f>
        <v>0</v>
      </c>
      <c r="F28" s="507">
        <f>SUMIFS('South West Spends'!$R$2:$R$5693,'South West Spends'!$A$2:$A$5693,$B28,'South West Spends'!$B$2:$B$5693,$C28,'South West Spends'!$C$2:$C$5693,$A28)</f>
        <v>314.72999999999996</v>
      </c>
      <c r="G28" s="882">
        <f>SUMIFS('South West Spends'!$W$2:$W$5693,'South West Spends'!$A$2:$A$5693,$B28,'South West Spends'!$B$2:$B$5693,$C28,'South West Spends'!$C$2:$C$5693,$A28)</f>
        <v>99.539999999999992</v>
      </c>
      <c r="H28" s="1441">
        <f>SUMIFS('South West Spends'!$AB$2:$AB$5693,'South West Spends'!$A$2:$A$5693,$B28,'South West Spends'!$B$2:$B$5693,$C28,'South West Spends'!$C$2:$C$5693,$A28)</f>
        <v>406.79</v>
      </c>
      <c r="I28" s="1442">
        <f>SUMIFS('South West Spends'!$AG$2:$AG$5693,'South West Spends'!$A$2:$A$5693,$B28,'South West Spends'!$B$2:$B$5693,$C28,'South West Spends'!$C$2:$C$5693,$A28)</f>
        <v>0</v>
      </c>
      <c r="J28" s="24">
        <f>SUMIFS('South West Spends'!$AI$2:$AI$5693,'South West Spends'!$A$2:$A$5693,$B28,'South West Spends'!$B$2:$B$5693,$C28,'South West Spends'!$C$2:$C$5693,$A28)</f>
        <v>0</v>
      </c>
      <c r="K28" s="93">
        <f>SUMIFS('South West Spends'!$AL$2:$AL$5693,'South West Spends'!$A$2:$A$5693,$B28,'South West Spends'!$B$2:$B$5693,$C28,'South West Spends'!$C$2:$C$5693,$A28)</f>
        <v>0</v>
      </c>
    </row>
    <row r="29" spans="1:11" x14ac:dyDescent="0.2">
      <c r="A29" s="94" t="s">
        <v>158</v>
      </c>
      <c r="B29" s="13" t="s">
        <v>8</v>
      </c>
      <c r="C29" s="129" t="s">
        <v>11</v>
      </c>
      <c r="D29" s="506">
        <f>SUMIFS('South West Spends'!$H$2:$H$5693,'South West Spends'!$A$2:$A$5693,$B29,'South West Spends'!$B$2:$B$5693,$C29,'South West Spends'!$C$2:$C$5693,$A29)</f>
        <v>19353.34</v>
      </c>
      <c r="E29" s="507">
        <f>SUMIFS('South West Spends'!$M$2:$M$5693,'South West Spends'!$A$2:$A$5693,$B29,'South West Spends'!$B$2:$B$5693,$C29,'South West Spends'!$C$2:$C$5693,$A29)</f>
        <v>16403.72</v>
      </c>
      <c r="F29" s="507">
        <f>SUMIFS('South West Spends'!$R$2:$R$5693,'South West Spends'!$A$2:$A$5693,$B29,'South West Spends'!$B$2:$B$5693,$C29,'South West Spends'!$C$2:$C$5693,$A29)</f>
        <v>4493.9700000000012</v>
      </c>
      <c r="G29" s="882">
        <f>SUMIFS('South West Spends'!$W$2:$W$5693,'South West Spends'!$A$2:$A$5693,$B29,'South West Spends'!$B$2:$B$5693,$C29,'South West Spends'!$C$2:$C$5693,$A29)</f>
        <v>0</v>
      </c>
      <c r="H29" s="1441">
        <f>SUMIFS('South West Spends'!$AB$2:$AB$5693,'South West Spends'!$A$2:$A$5693,$B29,'South West Spends'!$B$2:$B$5693,$C29,'South West Spends'!$C$2:$C$5693,$A29)</f>
        <v>0</v>
      </c>
      <c r="I29" s="1442">
        <f>SUMIFS('South West Spends'!$AG$2:$AG$5693,'South West Spends'!$A$2:$A$5693,$B29,'South West Spends'!$B$2:$B$5693,$C29,'South West Spends'!$C$2:$C$5693,$A29)</f>
        <v>0</v>
      </c>
      <c r="J29" s="24">
        <f>SUMIFS('South West Spends'!$AI$2:$AI$5693,'South West Spends'!$A$2:$A$5693,$B29,'South West Spends'!$B$2:$B$5693,$C29,'South West Spends'!$C$2:$C$5693,$A29)</f>
        <v>0</v>
      </c>
      <c r="K29" s="93">
        <f>SUMIFS('South West Spends'!$AL$2:$AL$5693,'South West Spends'!$A$2:$A$5693,$B29,'South West Spends'!$B$2:$B$5693,$C29,'South West Spends'!$C$2:$C$5693,$A29)</f>
        <v>0</v>
      </c>
    </row>
    <row r="30" spans="1:11" x14ac:dyDescent="0.2">
      <c r="A30" s="94" t="s">
        <v>158</v>
      </c>
      <c r="B30" s="13" t="s">
        <v>8</v>
      </c>
      <c r="C30" s="129" t="s">
        <v>9</v>
      </c>
      <c r="D30" s="506">
        <f>SUMIFS('South West Spends'!$H$2:$H$5693,'South West Spends'!$A$2:$A$5693,$B30,'South West Spends'!$B$2:$B$5693,$C30,'South West Spends'!$C$2:$C$5693,$A30)</f>
        <v>0</v>
      </c>
      <c r="E30" s="507">
        <f>SUMIFS('South West Spends'!$M$2:$M$5693,'South West Spends'!$A$2:$A$5693,$B30,'South West Spends'!$B$2:$B$5693,$C30,'South West Spends'!$C$2:$C$5693,$A30)</f>
        <v>0</v>
      </c>
      <c r="F30" s="507">
        <f>SUMIFS('South West Spends'!$R$2:$R$5693,'South West Spends'!$A$2:$A$5693,$B30,'South West Spends'!$B$2:$B$5693,$C30,'South West Spends'!$C$2:$C$5693,$A30)</f>
        <v>567.66999999999996</v>
      </c>
      <c r="G30" s="882">
        <f>SUMIFS('South West Spends'!$W$2:$W$5693,'South West Spends'!$A$2:$A$5693,$B30,'South West Spends'!$B$2:$B$5693,$C30,'South West Spends'!$C$2:$C$5693,$A30)</f>
        <v>0</v>
      </c>
      <c r="H30" s="1441">
        <f>SUMIFS('South West Spends'!$AB$2:$AB$5693,'South West Spends'!$A$2:$A$5693,$B30,'South West Spends'!$B$2:$B$5693,$C30,'South West Spends'!$C$2:$C$5693,$A30)</f>
        <v>0</v>
      </c>
      <c r="I30" s="1442">
        <f>SUMIFS('South West Spends'!$AG$2:$AG$5693,'South West Spends'!$A$2:$A$5693,$B30,'South West Spends'!$B$2:$B$5693,$C30,'South West Spends'!$C$2:$C$5693,$A30)</f>
        <v>0</v>
      </c>
      <c r="J30" s="24">
        <f>SUMIFS('South West Spends'!$AI$2:$AI$5693,'South West Spends'!$A$2:$A$5693,$B30,'South West Spends'!$B$2:$B$5693,$C30,'South West Spends'!$C$2:$C$5693,$A30)</f>
        <v>0</v>
      </c>
      <c r="K30" s="93">
        <f>SUMIFS('South West Spends'!$AL$2:$AL$5693,'South West Spends'!$A$2:$A$5693,$B30,'South West Spends'!$B$2:$B$5693,$C30,'South West Spends'!$C$2:$C$5693,$A30)</f>
        <v>0</v>
      </c>
    </row>
    <row r="31" spans="1:11" x14ac:dyDescent="0.2">
      <c r="A31" s="94" t="s">
        <v>158</v>
      </c>
      <c r="B31" s="13" t="s">
        <v>205</v>
      </c>
      <c r="C31" s="129" t="s">
        <v>9</v>
      </c>
      <c r="D31" s="506">
        <f>SUMIFS('South West Spends'!$H$2:$H$5693,'South West Spends'!$A$2:$A$5693,$B31,'South West Spends'!$B$2:$B$5693,$C31,'South West Spends'!$C$2:$C$5693,$A31)</f>
        <v>0</v>
      </c>
      <c r="E31" s="507">
        <f>SUMIFS('South West Spends'!$M$2:$M$5693,'South West Spends'!$A$2:$A$5693,$B31,'South West Spends'!$B$2:$B$5693,$C31,'South West Spends'!$C$2:$C$5693,$A31)</f>
        <v>0</v>
      </c>
      <c r="F31" s="507">
        <f>SUMIFS('South West Spends'!$R$2:$R$5693,'South West Spends'!$A$2:$A$5693,$B31,'South West Spends'!$B$2:$B$5693,$C31,'South West Spends'!$C$2:$C$5693,$A31)</f>
        <v>331.92</v>
      </c>
      <c r="G31" s="882">
        <f>SUMIFS('South West Spends'!$W$2:$W$5693,'South West Spends'!$A$2:$A$5693,$B31,'South West Spends'!$B$2:$B$5693,$C31,'South West Spends'!$C$2:$C$5693,$A31)</f>
        <v>626.21</v>
      </c>
      <c r="H31" s="1441">
        <f>SUMIFS('South West Spends'!$AB$2:$AB$5693,'South West Spends'!$A$2:$A$5693,$B31,'South West Spends'!$B$2:$B$5693,$C31,'South West Spends'!$C$2:$C$5693,$A31)</f>
        <v>0</v>
      </c>
      <c r="I31" s="1442">
        <f>SUMIFS('South West Spends'!$AG$2:$AG$5693,'South West Spends'!$A$2:$A$5693,$B31,'South West Spends'!$B$2:$B$5693,$C31,'South West Spends'!$C$2:$C$5693,$A31)</f>
        <v>0</v>
      </c>
      <c r="J31" s="24">
        <f>SUMIFS('South West Spends'!$AI$2:$AI$5693,'South West Spends'!$A$2:$A$5693,$B31,'South West Spends'!$B$2:$B$5693,$C31,'South West Spends'!$C$2:$C$5693,$A31)</f>
        <v>0</v>
      </c>
      <c r="K31" s="93">
        <f>SUMIFS('South West Spends'!$AL$2:$AL$5693,'South West Spends'!$A$2:$A$5693,$B31,'South West Spends'!$B$2:$B$5693,$C31,'South West Spends'!$C$2:$C$5693,$A31)</f>
        <v>0</v>
      </c>
    </row>
    <row r="32" spans="1:11" x14ac:dyDescent="0.2">
      <c r="A32" s="94" t="s">
        <v>158</v>
      </c>
      <c r="B32" s="13" t="s">
        <v>40</v>
      </c>
      <c r="C32" s="129" t="s">
        <v>59</v>
      </c>
      <c r="D32" s="506">
        <f>SUMIFS('South West Spends'!$H$2:$H$5693,'South West Spends'!$A$2:$A$5693,$B32,'South West Spends'!$B$2:$B$5693,$C32,'South West Spends'!$C$2:$C$5693,$A32)</f>
        <v>0</v>
      </c>
      <c r="E32" s="507">
        <f>SUMIFS('South West Spends'!$M$2:$M$5693,'South West Spends'!$A$2:$A$5693,$B32,'South West Spends'!$B$2:$B$5693,$C32,'South West Spends'!$C$2:$C$5693,$A32)</f>
        <v>0</v>
      </c>
      <c r="F32" s="507">
        <f>SUMIFS('South West Spends'!$R$2:$R$5693,'South West Spends'!$A$2:$A$5693,$B32,'South West Spends'!$B$2:$B$5693,$C32,'South West Spends'!$C$2:$C$5693,$A32)</f>
        <v>1374.4100000000003</v>
      </c>
      <c r="G32" s="882">
        <f>SUMIFS('South West Spends'!$W$2:$W$5693,'South West Spends'!$A$2:$A$5693,$B32,'South West Spends'!$B$2:$B$5693,$C32,'South West Spends'!$C$2:$C$5693,$A32)</f>
        <v>0</v>
      </c>
      <c r="H32" s="1441">
        <f>SUMIFS('South West Spends'!$AB$2:$AB$5693,'South West Spends'!$A$2:$A$5693,$B32,'South West Spends'!$B$2:$B$5693,$C32,'South West Spends'!$C$2:$C$5693,$A32)</f>
        <v>0</v>
      </c>
      <c r="I32" s="1442">
        <f>SUMIFS('South West Spends'!$AG$2:$AG$5693,'South West Spends'!$A$2:$A$5693,$B32,'South West Spends'!$B$2:$B$5693,$C32,'South West Spends'!$C$2:$C$5693,$A32)</f>
        <v>0</v>
      </c>
      <c r="J32" s="24">
        <f>SUMIFS('South West Spends'!$AI$2:$AI$5693,'South West Spends'!$A$2:$A$5693,$B32,'South West Spends'!$B$2:$B$5693,$C32,'South West Spends'!$C$2:$C$5693,$A32)</f>
        <v>0</v>
      </c>
      <c r="K32" s="93">
        <f>SUMIFS('South West Spends'!$AL$2:$AL$5693,'South West Spends'!$A$2:$A$5693,$B32,'South West Spends'!$B$2:$B$5693,$C32,'South West Spends'!$C$2:$C$5693,$A32)</f>
        <v>0</v>
      </c>
    </row>
    <row r="33" spans="1:11" x14ac:dyDescent="0.2">
      <c r="A33" s="94" t="s">
        <v>158</v>
      </c>
      <c r="B33" s="13" t="s">
        <v>40</v>
      </c>
      <c r="C33" s="129" t="s">
        <v>11</v>
      </c>
      <c r="D33" s="506">
        <f>SUMIFS('South West Spends'!$H$2:$H$5693,'South West Spends'!$A$2:$A$5693,$B33,'South West Spends'!$B$2:$B$5693,$C33,'South West Spends'!$C$2:$C$5693,$A33)</f>
        <v>268.43</v>
      </c>
      <c r="E33" s="507">
        <f>SUMIFS('South West Spends'!$M$2:$M$5693,'South West Spends'!$A$2:$A$5693,$B33,'South West Spends'!$B$2:$B$5693,$C33,'South West Spends'!$C$2:$C$5693,$A33)</f>
        <v>1888.65</v>
      </c>
      <c r="F33" s="507">
        <f>SUMIFS('South West Spends'!$R$2:$R$5693,'South West Spends'!$A$2:$A$5693,$B33,'South West Spends'!$B$2:$B$5693,$C33,'South West Spends'!$C$2:$C$5693,$A33)</f>
        <v>1555.27</v>
      </c>
      <c r="G33" s="882">
        <f>SUMIFS('South West Spends'!$W$2:$W$5693,'South West Spends'!$A$2:$A$5693,$B33,'South West Spends'!$B$2:$B$5693,$C33,'South West Spends'!$C$2:$C$5693,$A33)</f>
        <v>0</v>
      </c>
      <c r="H33" s="1441">
        <f>SUMIFS('South West Spends'!$AB$2:$AB$5693,'South West Spends'!$A$2:$A$5693,$B33,'South West Spends'!$B$2:$B$5693,$C33,'South West Spends'!$C$2:$C$5693,$A33)</f>
        <v>0</v>
      </c>
      <c r="I33" s="1442">
        <f>SUMIFS('South West Spends'!$AG$2:$AG$5693,'South West Spends'!$A$2:$A$5693,$B33,'South West Spends'!$B$2:$B$5693,$C33,'South West Spends'!$C$2:$C$5693,$A33)</f>
        <v>0</v>
      </c>
      <c r="J33" s="24">
        <f>SUMIFS('South West Spends'!$AI$2:$AI$5693,'South West Spends'!$A$2:$A$5693,$B33,'South West Spends'!$B$2:$B$5693,$C33,'South West Spends'!$C$2:$C$5693,$A33)</f>
        <v>0</v>
      </c>
      <c r="K33" s="93">
        <f>SUMIFS('South West Spends'!$AL$2:$AL$5693,'South West Spends'!$A$2:$A$5693,$B33,'South West Spends'!$B$2:$B$5693,$C33,'South West Spends'!$C$2:$C$5693,$A33)</f>
        <v>0</v>
      </c>
    </row>
    <row r="34" spans="1:11" x14ac:dyDescent="0.2">
      <c r="A34" s="94" t="s">
        <v>158</v>
      </c>
      <c r="B34" s="13" t="s">
        <v>203</v>
      </c>
      <c r="C34" s="129" t="s">
        <v>59</v>
      </c>
      <c r="D34" s="506">
        <f>SUMIFS('South West Spends'!$H$2:$H$5693,'South West Spends'!$A$2:$A$5693,$B34,'South West Spends'!$B$2:$B$5693,$C34,'South West Spends'!$C$2:$C$5693,$A34)</f>
        <v>0</v>
      </c>
      <c r="E34" s="507">
        <f>SUMIFS('South West Spends'!$M$2:$M$5693,'South West Spends'!$A$2:$A$5693,$B34,'South West Spends'!$B$2:$B$5693,$C34,'South West Spends'!$C$2:$C$5693,$A34)</f>
        <v>0</v>
      </c>
      <c r="F34" s="507">
        <f>SUMIFS('South West Spends'!$R$2:$R$5693,'South West Spends'!$A$2:$A$5693,$B34,'South West Spends'!$B$2:$B$5693,$C34,'South West Spends'!$C$2:$C$5693,$A34)</f>
        <v>2576.3300000000004</v>
      </c>
      <c r="G34" s="882">
        <f>SUMIFS('South West Spends'!$W$2:$W$5693,'South West Spends'!$A$2:$A$5693,$B34,'South West Spends'!$B$2:$B$5693,$C34,'South West Spends'!$C$2:$C$5693,$A34)</f>
        <v>6294.18</v>
      </c>
      <c r="H34" s="1441">
        <f>SUMIFS('South West Spends'!$AB$2:$AB$5693,'South West Spends'!$A$2:$A$5693,$B34,'South West Spends'!$B$2:$B$5693,$C34,'South West Spends'!$C$2:$C$5693,$A34)</f>
        <v>7709.23</v>
      </c>
      <c r="I34" s="1442">
        <f>SUMIFS('South West Spends'!$AG$2:$AG$5693,'South West Spends'!$A$2:$A$5693,$B34,'South West Spends'!$B$2:$B$5693,$C34,'South West Spends'!$C$2:$C$5693,$A34)</f>
        <v>61.25</v>
      </c>
      <c r="J34" s="24">
        <f>SUMIFS('South West Spends'!$AI$2:$AI$5693,'South West Spends'!$A$2:$A$5693,$B34,'South West Spends'!$B$2:$B$5693,$C34,'South West Spends'!$C$2:$C$5693,$A34)</f>
        <v>0</v>
      </c>
      <c r="K34" s="93">
        <f>SUMIFS('South West Spends'!$AL$2:$AL$5693,'South West Spends'!$A$2:$A$5693,$B34,'South West Spends'!$B$2:$B$5693,$C34,'South West Spends'!$C$2:$C$5693,$A34)</f>
        <v>0</v>
      </c>
    </row>
    <row r="35" spans="1:11" x14ac:dyDescent="0.2">
      <c r="A35" s="94" t="s">
        <v>158</v>
      </c>
      <c r="B35" s="13" t="s">
        <v>16</v>
      </c>
      <c r="C35" s="129" t="s">
        <v>11</v>
      </c>
      <c r="D35" s="506">
        <f>SUMIFS('South West Spends'!$H$2:$H$5693,'South West Spends'!$A$2:$A$5693,$B35,'South West Spends'!$B$2:$B$5693,$C35,'South West Spends'!$C$2:$C$5693,$A35)</f>
        <v>3663.5</v>
      </c>
      <c r="E35" s="507">
        <f>SUMIFS('South West Spends'!$M$2:$M$5693,'South West Spends'!$A$2:$A$5693,$B35,'South West Spends'!$B$2:$B$5693,$C35,'South West Spends'!$C$2:$C$5693,$A35)</f>
        <v>1317.09</v>
      </c>
      <c r="F35" s="507">
        <f>SUMIFS('South West Spends'!$R$2:$R$5693,'South West Spends'!$A$2:$A$5693,$B35,'South West Spends'!$B$2:$B$5693,$C35,'South West Spends'!$C$2:$C$5693,$A35)</f>
        <v>0</v>
      </c>
      <c r="G35" s="882">
        <f>SUMIFS('South West Spends'!$W$2:$W$5693,'South West Spends'!$A$2:$A$5693,$B35,'South West Spends'!$B$2:$B$5693,$C35,'South West Spends'!$C$2:$C$5693,$A35)</f>
        <v>0</v>
      </c>
      <c r="H35" s="1441">
        <f>SUMIFS('South West Spends'!$AB$2:$AB$5693,'South West Spends'!$A$2:$A$5693,$B35,'South West Spends'!$B$2:$B$5693,$C35,'South West Spends'!$C$2:$C$5693,$A35)</f>
        <v>0</v>
      </c>
      <c r="I35" s="1442">
        <f>SUMIFS('South West Spends'!$AG$2:$AG$5693,'South West Spends'!$A$2:$A$5693,$B35,'South West Spends'!$B$2:$B$5693,$C35,'South West Spends'!$C$2:$C$5693,$A35)</f>
        <v>0</v>
      </c>
      <c r="J35" s="24">
        <f>SUMIFS('South West Spends'!$AI$2:$AI$5693,'South West Spends'!$A$2:$A$5693,$B35,'South West Spends'!$B$2:$B$5693,$C35,'South West Spends'!$C$2:$C$5693,$A35)</f>
        <v>0</v>
      </c>
      <c r="K35" s="93">
        <f>SUMIFS('South West Spends'!$AL$2:$AL$5693,'South West Spends'!$A$2:$A$5693,$B35,'South West Spends'!$B$2:$B$5693,$C35,'South West Spends'!$C$2:$C$5693,$A35)</f>
        <v>0</v>
      </c>
    </row>
    <row r="36" spans="1:11" x14ac:dyDescent="0.2">
      <c r="A36" s="94" t="s">
        <v>158</v>
      </c>
      <c r="B36" s="13" t="s">
        <v>93</v>
      </c>
      <c r="C36" s="129" t="s">
        <v>11</v>
      </c>
      <c r="D36" s="506">
        <f>SUMIFS('South West Spends'!$H$2:$H$5693,'South West Spends'!$A$2:$A$5693,$B36,'South West Spends'!$B$2:$B$5693,$C36,'South West Spends'!$C$2:$C$5693,$A36)</f>
        <v>0</v>
      </c>
      <c r="E36" s="507">
        <f>SUMIFS('South West Spends'!$M$2:$M$5693,'South West Spends'!$A$2:$A$5693,$B36,'South West Spends'!$B$2:$B$5693,$C36,'South West Spends'!$C$2:$C$5693,$A36)</f>
        <v>0</v>
      </c>
      <c r="F36" s="507">
        <f>SUMIFS('South West Spends'!$R$2:$R$5693,'South West Spends'!$A$2:$A$5693,$B36,'South West Spends'!$B$2:$B$5693,$C36,'South West Spends'!$C$2:$C$5693,$A36)</f>
        <v>646.53000000000009</v>
      </c>
      <c r="G36" s="882">
        <f>SUMIFS('South West Spends'!$W$2:$W$5693,'South West Spends'!$A$2:$A$5693,$B36,'South West Spends'!$B$2:$B$5693,$C36,'South West Spends'!$C$2:$C$5693,$A36)</f>
        <v>0</v>
      </c>
      <c r="H36" s="1441">
        <f>SUMIFS('South West Spends'!$AB$2:$AB$5693,'South West Spends'!$A$2:$A$5693,$B36,'South West Spends'!$B$2:$B$5693,$C36,'South West Spends'!$C$2:$C$5693,$A36)</f>
        <v>0</v>
      </c>
      <c r="I36" s="1442">
        <f>SUMIFS('South West Spends'!$AG$2:$AG$5693,'South West Spends'!$A$2:$A$5693,$B36,'South West Spends'!$B$2:$B$5693,$C36,'South West Spends'!$C$2:$C$5693,$A36)</f>
        <v>0</v>
      </c>
      <c r="J36" s="24">
        <f>SUMIFS('South West Spends'!$AI$2:$AI$5693,'South West Spends'!$A$2:$A$5693,$B36,'South West Spends'!$B$2:$B$5693,$C36,'South West Spends'!$C$2:$C$5693,$A36)</f>
        <v>0</v>
      </c>
      <c r="K36" s="93">
        <f>SUMIFS('South West Spends'!$AL$2:$AL$5693,'South West Spends'!$A$2:$A$5693,$B36,'South West Spends'!$B$2:$B$5693,$C36,'South West Spends'!$C$2:$C$5693,$A36)</f>
        <v>0</v>
      </c>
    </row>
    <row r="37" spans="1:11" x14ac:dyDescent="0.2">
      <c r="A37" s="94" t="s">
        <v>158</v>
      </c>
      <c r="B37" s="13" t="s">
        <v>15</v>
      </c>
      <c r="C37" s="129" t="s">
        <v>11</v>
      </c>
      <c r="D37" s="506">
        <f>SUMIFS('South West Spends'!$H$2:$H$5693,'South West Spends'!$A$2:$A$5693,$B37,'South West Spends'!$B$2:$B$5693,$C37,'South West Spends'!$C$2:$C$5693,$A37)</f>
        <v>22.38</v>
      </c>
      <c r="E37" s="507">
        <f>SUMIFS('South West Spends'!$M$2:$M$5693,'South West Spends'!$A$2:$A$5693,$B37,'South West Spends'!$B$2:$B$5693,$C37,'South West Spends'!$C$2:$C$5693,$A37)</f>
        <v>0</v>
      </c>
      <c r="F37" s="507">
        <f>SUMIFS('South West Spends'!$R$2:$R$5693,'South West Spends'!$A$2:$A$5693,$B37,'South West Spends'!$B$2:$B$5693,$C37,'South West Spends'!$C$2:$C$5693,$A37)</f>
        <v>0</v>
      </c>
      <c r="G37" s="882">
        <f>SUMIFS('South West Spends'!$W$2:$W$5693,'South West Spends'!$A$2:$A$5693,$B37,'South West Spends'!$B$2:$B$5693,$C37,'South West Spends'!$C$2:$C$5693,$A37)</f>
        <v>0</v>
      </c>
      <c r="H37" s="1441">
        <f>SUMIFS('South West Spends'!$AB$2:$AB$5693,'South West Spends'!$A$2:$A$5693,$B37,'South West Spends'!$B$2:$B$5693,$C37,'South West Spends'!$C$2:$C$5693,$A37)</f>
        <v>0</v>
      </c>
      <c r="I37" s="1442">
        <f>SUMIFS('South West Spends'!$AG$2:$AG$5693,'South West Spends'!$A$2:$A$5693,$B37,'South West Spends'!$B$2:$B$5693,$C37,'South West Spends'!$C$2:$C$5693,$A37)</f>
        <v>0</v>
      </c>
      <c r="J37" s="24">
        <f>SUMIFS('South West Spends'!$AI$2:$AI$5693,'South West Spends'!$A$2:$A$5693,$B37,'South West Spends'!$B$2:$B$5693,$C37,'South West Spends'!$C$2:$C$5693,$A37)</f>
        <v>0</v>
      </c>
      <c r="K37" s="93">
        <f>SUMIFS('South West Spends'!$AL$2:$AL$5693,'South West Spends'!$A$2:$A$5693,$B37,'South West Spends'!$B$2:$B$5693,$C37,'South West Spends'!$C$2:$C$5693,$A37)</f>
        <v>0</v>
      </c>
    </row>
    <row r="38" spans="1:11" x14ac:dyDescent="0.2">
      <c r="A38" s="94" t="s">
        <v>158</v>
      </c>
      <c r="B38" s="13" t="s">
        <v>79</v>
      </c>
      <c r="C38" s="129" t="s">
        <v>11</v>
      </c>
      <c r="D38" s="506">
        <f>SUMIFS('South West Spends'!$H$2:$H$5693,'South West Spends'!$A$2:$A$5693,$B38,'South West Spends'!$B$2:$B$5693,$C38,'South West Spends'!$C$2:$C$5693,$A38)</f>
        <v>0</v>
      </c>
      <c r="E38" s="507">
        <f>SUMIFS('South West Spends'!$M$2:$M$5693,'South West Spends'!$A$2:$A$5693,$B38,'South West Spends'!$B$2:$B$5693,$C38,'South West Spends'!$C$2:$C$5693,$A38)</f>
        <v>19.32</v>
      </c>
      <c r="F38" s="507">
        <f>SUMIFS('South West Spends'!$R$2:$R$5693,'South West Spends'!$A$2:$A$5693,$B38,'South West Spends'!$B$2:$B$5693,$C38,'South West Spends'!$C$2:$C$5693,$A38)</f>
        <v>0</v>
      </c>
      <c r="G38" s="882">
        <f>SUMIFS('South West Spends'!$W$2:$W$5693,'South West Spends'!$A$2:$A$5693,$B38,'South West Spends'!$B$2:$B$5693,$C38,'South West Spends'!$C$2:$C$5693,$A38)</f>
        <v>0</v>
      </c>
      <c r="H38" s="1441">
        <f>SUMIFS('South West Spends'!$AB$2:$AB$5693,'South West Spends'!$A$2:$A$5693,$B38,'South West Spends'!$B$2:$B$5693,$C38,'South West Spends'!$C$2:$C$5693,$A38)</f>
        <v>0</v>
      </c>
      <c r="I38" s="1442">
        <f>SUMIFS('South West Spends'!$AG$2:$AG$5693,'South West Spends'!$A$2:$A$5693,$B38,'South West Spends'!$B$2:$B$5693,$C38,'South West Spends'!$C$2:$C$5693,$A38)</f>
        <v>0</v>
      </c>
      <c r="J38" s="24">
        <f>SUMIFS('South West Spends'!$AI$2:$AI$5693,'South West Spends'!$A$2:$A$5693,$B38,'South West Spends'!$B$2:$B$5693,$C38,'South West Spends'!$C$2:$C$5693,$A38)</f>
        <v>0</v>
      </c>
      <c r="K38" s="93">
        <f>SUMIFS('South West Spends'!$AL$2:$AL$5693,'South West Spends'!$A$2:$A$5693,$B38,'South West Spends'!$B$2:$B$5693,$C38,'South West Spends'!$C$2:$C$5693,$A38)</f>
        <v>0</v>
      </c>
    </row>
    <row r="39" spans="1:11" x14ac:dyDescent="0.2">
      <c r="A39" s="94" t="s">
        <v>158</v>
      </c>
      <c r="B39" s="13" t="s">
        <v>38</v>
      </c>
      <c r="C39" s="129" t="s">
        <v>11</v>
      </c>
      <c r="D39" s="506">
        <f>SUMIFS('South West Spends'!$H$2:$H$5693,'South West Spends'!$A$2:$A$5693,$B39,'South West Spends'!$B$2:$B$5693,$C39,'South West Spends'!$C$2:$C$5693,$A39)</f>
        <v>30307.9</v>
      </c>
      <c r="E39" s="507">
        <f>SUMIFS('South West Spends'!$M$2:$M$5693,'South West Spends'!$A$2:$A$5693,$B39,'South West Spends'!$B$2:$B$5693,$C39,'South West Spends'!$C$2:$C$5693,$A39)</f>
        <v>22351</v>
      </c>
      <c r="F39" s="507">
        <f>SUMIFS('South West Spends'!$R$2:$R$5693,'South West Spends'!$A$2:$A$5693,$B39,'South West Spends'!$B$2:$B$5693,$C39,'South West Spends'!$C$2:$C$5693,$A39)</f>
        <v>5525.25</v>
      </c>
      <c r="G39" s="882">
        <f>SUMIFS('South West Spends'!$W$2:$W$5693,'South West Spends'!$A$2:$A$5693,$B39,'South West Spends'!$B$2:$B$5693,$C39,'South West Spends'!$C$2:$C$5693,$A39)</f>
        <v>0</v>
      </c>
      <c r="H39" s="1441">
        <f>SUMIFS('South West Spends'!$AB$2:$AB$5693,'South West Spends'!$A$2:$A$5693,$B39,'South West Spends'!$B$2:$B$5693,$C39,'South West Spends'!$C$2:$C$5693,$A39)</f>
        <v>0</v>
      </c>
      <c r="I39" s="1442">
        <f>SUMIFS('South West Spends'!$AG$2:$AG$5693,'South West Spends'!$A$2:$A$5693,$B39,'South West Spends'!$B$2:$B$5693,$C39,'South West Spends'!$C$2:$C$5693,$A39)</f>
        <v>0</v>
      </c>
      <c r="J39" s="24">
        <f>SUMIFS('South West Spends'!$AI$2:$AI$5693,'South West Spends'!$A$2:$A$5693,$B39,'South West Spends'!$B$2:$B$5693,$C39,'South West Spends'!$C$2:$C$5693,$A39)</f>
        <v>0</v>
      </c>
      <c r="K39" s="93">
        <f>SUMIFS('South West Spends'!$AL$2:$AL$5693,'South West Spends'!$A$2:$A$5693,$B39,'South West Spends'!$B$2:$B$5693,$C39,'South West Spends'!$C$2:$C$5693,$A39)</f>
        <v>0</v>
      </c>
    </row>
    <row r="40" spans="1:11" x14ac:dyDescent="0.2">
      <c r="A40" s="94" t="s">
        <v>158</v>
      </c>
      <c r="B40" s="13" t="s">
        <v>84</v>
      </c>
      <c r="C40" s="129" t="s">
        <v>98</v>
      </c>
      <c r="D40" s="506">
        <f>SUMIFS('South West Spends'!$H$2:$H$5693,'South West Spends'!$A$2:$A$5693,$B40,'South West Spends'!$B$2:$B$5693,$C40,'South West Spends'!$C$2:$C$5693,$A40)</f>
        <v>0</v>
      </c>
      <c r="E40" s="507">
        <f>SUMIFS('South West Spends'!$M$2:$M$5693,'South West Spends'!$A$2:$A$5693,$B40,'South West Spends'!$B$2:$B$5693,$C40,'South West Spends'!$C$2:$C$5693,$A40)</f>
        <v>0</v>
      </c>
      <c r="F40" s="507">
        <f>SUMIFS('South West Spends'!$R$2:$R$5693,'South West Spends'!$A$2:$A$5693,$B40,'South West Spends'!$B$2:$B$5693,$C40,'South West Spends'!$C$2:$C$5693,$A40)</f>
        <v>1946.18</v>
      </c>
      <c r="G40" s="882">
        <f>SUMIFS('South West Spends'!$W$2:$W$5693,'South West Spends'!$A$2:$A$5693,$B40,'South West Spends'!$B$2:$B$5693,$C40,'South West Spends'!$C$2:$C$5693,$A40)</f>
        <v>3401.79</v>
      </c>
      <c r="H40" s="1441">
        <f>SUMIFS('South West Spends'!$AB$2:$AB$5693,'South West Spends'!$A$2:$A$5693,$B40,'South West Spends'!$B$2:$B$5693,$C40,'South West Spends'!$C$2:$C$5693,$A40)</f>
        <v>2286.48</v>
      </c>
      <c r="I40" s="1442">
        <f>SUMIFS('South West Spends'!$AG$2:$AG$5693,'South West Spends'!$A$2:$A$5693,$B40,'South West Spends'!$B$2:$B$5693,$C40,'South West Spends'!$C$2:$C$5693,$A40)</f>
        <v>0</v>
      </c>
      <c r="J40" s="24">
        <f>SUMIFS('South West Spends'!$AI$2:$AI$5693,'South West Spends'!$A$2:$A$5693,$B40,'South West Spends'!$B$2:$B$5693,$C40,'South West Spends'!$C$2:$C$5693,$A40)</f>
        <v>0</v>
      </c>
      <c r="K40" s="93">
        <f>SUMIFS('South West Spends'!$AL$2:$AL$5693,'South West Spends'!$A$2:$A$5693,$B40,'South West Spends'!$B$2:$B$5693,$C40,'South West Spends'!$C$2:$C$5693,$A40)</f>
        <v>0</v>
      </c>
    </row>
    <row r="41" spans="1:11" x14ac:dyDescent="0.2">
      <c r="A41" s="94" t="s">
        <v>158</v>
      </c>
      <c r="B41" s="13" t="s">
        <v>66</v>
      </c>
      <c r="C41" s="129" t="s">
        <v>11</v>
      </c>
      <c r="D41" s="506">
        <f>SUMIFS('South West Spends'!$H$2:$H$5693,'South West Spends'!$A$2:$A$5693,$B41,'South West Spends'!$B$2:$B$5693,$C41,'South West Spends'!$C$2:$C$5693,$A41)</f>
        <v>125.65</v>
      </c>
      <c r="E41" s="507">
        <f>SUMIFS('South West Spends'!$M$2:$M$5693,'South West Spends'!$A$2:$A$5693,$B41,'South West Spends'!$B$2:$B$5693,$C41,'South West Spends'!$C$2:$C$5693,$A41)</f>
        <v>269.63</v>
      </c>
      <c r="F41" s="507">
        <f>SUMIFS('South West Spends'!$R$2:$R$5693,'South West Spends'!$A$2:$A$5693,$B41,'South West Spends'!$B$2:$B$5693,$C41,'South West Spends'!$C$2:$C$5693,$A41)</f>
        <v>131.23000000000002</v>
      </c>
      <c r="G41" s="882">
        <f>SUMIFS('South West Spends'!$W$2:$W$5693,'South West Spends'!$A$2:$A$5693,$B41,'South West Spends'!$B$2:$B$5693,$C41,'South West Spends'!$C$2:$C$5693,$A41)</f>
        <v>0</v>
      </c>
      <c r="H41" s="1441">
        <f>SUMIFS('South West Spends'!$AB$2:$AB$5693,'South West Spends'!$A$2:$A$5693,$B41,'South West Spends'!$B$2:$B$5693,$C41,'South West Spends'!$C$2:$C$5693,$A41)</f>
        <v>0</v>
      </c>
      <c r="I41" s="1442">
        <f>SUMIFS('South West Spends'!$AG$2:$AG$5693,'South West Spends'!$A$2:$A$5693,$B41,'South West Spends'!$B$2:$B$5693,$C41,'South West Spends'!$C$2:$C$5693,$A41)</f>
        <v>0</v>
      </c>
      <c r="J41" s="24">
        <f>SUMIFS('South West Spends'!$AI$2:$AI$5693,'South West Spends'!$A$2:$A$5693,$B41,'South West Spends'!$B$2:$B$5693,$C41,'South West Spends'!$C$2:$C$5693,$A41)</f>
        <v>0</v>
      </c>
      <c r="K41" s="93">
        <f>SUMIFS('South West Spends'!$AL$2:$AL$5693,'South West Spends'!$A$2:$A$5693,$B41,'South West Spends'!$B$2:$B$5693,$C41,'South West Spends'!$C$2:$C$5693,$A41)</f>
        <v>0</v>
      </c>
    </row>
    <row r="42" spans="1:11" x14ac:dyDescent="0.2">
      <c r="A42" s="94" t="s">
        <v>158</v>
      </c>
      <c r="B42" s="13" t="s">
        <v>27</v>
      </c>
      <c r="C42" s="129" t="s">
        <v>247</v>
      </c>
      <c r="D42" s="506">
        <f>SUMIFS('South West Spends'!$H$2:$H$5693,'South West Spends'!$A$2:$A$5693,$B42,'South West Spends'!$B$2:$B$5693,$C42,'South West Spends'!$C$2:$C$5693,$A42)</f>
        <v>3573.3999999999996</v>
      </c>
      <c r="E42" s="507">
        <f>SUMIFS('South West Spends'!$M$2:$M$5693,'South West Spends'!$A$2:$A$5693,$B42,'South West Spends'!$B$2:$B$5693,$C42,'South West Spends'!$C$2:$C$5693,$A42)</f>
        <v>0</v>
      </c>
      <c r="F42" s="507">
        <f>SUMIFS('South West Spends'!$R$2:$R$5693,'South West Spends'!$A$2:$A$5693,$B42,'South West Spends'!$B$2:$B$5693,$C42,'South West Spends'!$C$2:$C$5693,$A42)</f>
        <v>0</v>
      </c>
      <c r="G42" s="882">
        <f>SUMIFS('South West Spends'!$W$2:$W$5693,'South West Spends'!$A$2:$A$5693,$B42,'South West Spends'!$B$2:$B$5693,$C42,'South West Spends'!$C$2:$C$5693,$A42)</f>
        <v>0</v>
      </c>
      <c r="H42" s="1441">
        <f>SUMIFS('South West Spends'!$AB$2:$AB$5693,'South West Spends'!$A$2:$A$5693,$B42,'South West Spends'!$B$2:$B$5693,$C42,'South West Spends'!$C$2:$C$5693,$A42)</f>
        <v>0</v>
      </c>
      <c r="I42" s="1442">
        <f>SUMIFS('South West Spends'!$AG$2:$AG$5693,'South West Spends'!$A$2:$A$5693,$B42,'South West Spends'!$B$2:$B$5693,$C42,'South West Spends'!$C$2:$C$5693,$A42)</f>
        <v>0</v>
      </c>
      <c r="J42" s="24">
        <f>SUMIFS('South West Spends'!$AI$2:$AI$5693,'South West Spends'!$A$2:$A$5693,$B42,'South West Spends'!$B$2:$B$5693,$C42,'South West Spends'!$C$2:$C$5693,$A42)</f>
        <v>0</v>
      </c>
      <c r="K42" s="93">
        <f>SUMIFS('South West Spends'!$AL$2:$AL$5693,'South West Spends'!$A$2:$A$5693,$B42,'South West Spends'!$B$2:$B$5693,$C42,'South West Spends'!$C$2:$C$5693,$A42)</f>
        <v>0</v>
      </c>
    </row>
    <row r="43" spans="1:11" x14ac:dyDescent="0.2">
      <c r="A43" s="94" t="s">
        <v>188</v>
      </c>
      <c r="B43" s="13" t="s">
        <v>77</v>
      </c>
      <c r="C43" s="129" t="s">
        <v>94</v>
      </c>
      <c r="D43" s="506">
        <f>SUMIFS('South West Spends'!$H$2:$H$5693,'South West Spends'!$A$2:$A$5693,$B43,'South West Spends'!$B$2:$B$5693,$C43,'South West Spends'!$C$2:$C$5693,$A43)</f>
        <v>0</v>
      </c>
      <c r="E43" s="507">
        <f>SUMIFS('South West Spends'!$M$2:$M$5693,'South West Spends'!$A$2:$A$5693,$B43,'South West Spends'!$B$2:$B$5693,$C43,'South West Spends'!$C$2:$C$5693,$A43)</f>
        <v>1415.1</v>
      </c>
      <c r="F43" s="507">
        <f>SUMIFS('South West Spends'!$R$2:$R$5693,'South West Spends'!$A$2:$A$5693,$B43,'South West Spends'!$B$2:$B$5693,$C43,'South West Spends'!$C$2:$C$5693,$A43)</f>
        <v>5565.03</v>
      </c>
      <c r="G43" s="882">
        <f>SUMIFS('South West Spends'!$W$2:$W$5693,'South West Spends'!$A$2:$A$5693,$B43,'South West Spends'!$B$2:$B$5693,$C43,'South West Spends'!$C$2:$C$5693,$A43)</f>
        <v>6611.3899999999994</v>
      </c>
      <c r="H43" s="1441">
        <f>SUMIFS('South West Spends'!$AB$2:$AB$5693,'South West Spends'!$A$2:$A$5693,$B43,'South West Spends'!$B$2:$B$5693,$C43,'South West Spends'!$C$2:$C$5693,$A43)</f>
        <v>564.59</v>
      </c>
      <c r="I43" s="1442">
        <f>SUMIFS('South West Spends'!$AG$2:$AG$5693,'South West Spends'!$A$2:$A$5693,$B43,'South West Spends'!$B$2:$B$5693,$C43,'South West Spends'!$C$2:$C$5693,$A43)</f>
        <v>0</v>
      </c>
      <c r="J43" s="24">
        <f>SUMIFS('South West Spends'!$AI$2:$AI$5693,'South West Spends'!$A$2:$A$5693,$B43,'South West Spends'!$B$2:$B$5693,$C43,'South West Spends'!$C$2:$C$5693,$A43)</f>
        <v>0</v>
      </c>
      <c r="K43" s="93">
        <f>SUMIFS('South West Spends'!$AL$2:$AL$5693,'South West Spends'!$A$2:$A$5693,$B43,'South West Spends'!$B$2:$B$5693,$C43,'South West Spends'!$C$2:$C$5693,$A43)</f>
        <v>0</v>
      </c>
    </row>
    <row r="44" spans="1:11" x14ac:dyDescent="0.2">
      <c r="A44" s="94" t="s">
        <v>188</v>
      </c>
      <c r="B44" s="13" t="s">
        <v>286</v>
      </c>
      <c r="C44" s="129" t="s">
        <v>94</v>
      </c>
      <c r="D44" s="506">
        <f>SUMIFS('South West Spends'!$H$2:$H$5693,'South West Spends'!$A$2:$A$5693,$B44,'South West Spends'!$B$2:$B$5693,$C44,'South West Spends'!$C$2:$C$5693,$A44)</f>
        <v>0</v>
      </c>
      <c r="E44" s="507">
        <f>SUMIFS('South West Spends'!$M$2:$M$5693,'South West Spends'!$A$2:$A$5693,$B44,'South West Spends'!$B$2:$B$5693,$C44,'South West Spends'!$C$2:$C$5693,$A44)</f>
        <v>0</v>
      </c>
      <c r="F44" s="507">
        <f>SUMIFS('South West Spends'!$R$2:$R$5693,'South West Spends'!$A$2:$A$5693,$B44,'South West Spends'!$B$2:$B$5693,$C44,'South West Spends'!$C$2:$C$5693,$A44)</f>
        <v>0</v>
      </c>
      <c r="G44" s="882">
        <f>SUMIFS('South West Spends'!$W$2:$W$5693,'South West Spends'!$A$2:$A$5693,$B44,'South West Spends'!$B$2:$B$5693,$C44,'South West Spends'!$C$2:$C$5693,$A44)</f>
        <v>0</v>
      </c>
      <c r="H44" s="1441">
        <f>SUMIFS('South West Spends'!$AB$2:$AB$5693,'South West Spends'!$A$2:$A$5693,$B44,'South West Spends'!$B$2:$B$5693,$C44,'South West Spends'!$C$2:$C$5693,$A44)</f>
        <v>0</v>
      </c>
      <c r="I44" s="1442">
        <f>SUMIFS('South West Spends'!$AG$2:$AG$5693,'South West Spends'!$A$2:$A$5693,$B44,'South West Spends'!$B$2:$B$5693,$C44,'South West Spends'!$C$2:$C$5693,$A44)</f>
        <v>154.47</v>
      </c>
      <c r="J44" s="24">
        <f>SUMIFS('South West Spends'!$AI$2:$AI$5693,'South West Spends'!$A$2:$A$5693,$B44,'South West Spends'!$B$2:$B$5693,$C44,'South West Spends'!$C$2:$C$5693,$A44)</f>
        <v>0</v>
      </c>
      <c r="K44" s="93">
        <f>SUMIFS('South West Spends'!$AL$2:$AL$5693,'South West Spends'!$A$2:$A$5693,$B44,'South West Spends'!$B$2:$B$5693,$C44,'South West Spends'!$C$2:$C$5693,$A44)</f>
        <v>0</v>
      </c>
    </row>
    <row r="45" spans="1:11" x14ac:dyDescent="0.2">
      <c r="A45" s="1578" t="s">
        <v>308</v>
      </c>
      <c r="B45" s="13" t="s">
        <v>286</v>
      </c>
      <c r="C45" s="1580" t="s">
        <v>294</v>
      </c>
      <c r="D45" s="506">
        <f>SUMIFS('South West Spends'!$H$2:$H$5693,'South West Spends'!$A$2:$A$5693,$B45,'South West Spends'!$B$2:$B$5693,$C45,'South West Spends'!$C$2:$C$5693,$A45)</f>
        <v>0</v>
      </c>
      <c r="E45" s="507">
        <f>SUMIFS('South West Spends'!$M$2:$M$5693,'South West Spends'!$A$2:$A$5693,$B45,'South West Spends'!$B$2:$B$5693,$C45,'South West Spends'!$C$2:$C$5693,$A45)</f>
        <v>0</v>
      </c>
      <c r="F45" s="507">
        <f>SUMIFS('South West Spends'!$R$2:$R$5693,'South West Spends'!$A$2:$A$5693,$B45,'South West Spends'!$B$2:$B$5693,$C45,'South West Spends'!$C$2:$C$5693,$A45)</f>
        <v>0</v>
      </c>
      <c r="G45" s="882">
        <f>SUMIFS('South West Spends'!$W$2:$W$5693,'South West Spends'!$A$2:$A$5693,$B45,'South West Spends'!$B$2:$B$5693,$C45,'South West Spends'!$C$2:$C$5693,$A45)</f>
        <v>0</v>
      </c>
      <c r="H45" s="1441">
        <f>SUMIFS('South West Spends'!$AB$2:$AB$5693,'South West Spends'!$A$2:$A$5693,$B45,'South West Spends'!$B$2:$B$5693,$C45,'South West Spends'!$C$2:$C$5693,$A45)</f>
        <v>0</v>
      </c>
      <c r="I45" s="1442">
        <f>SUMIFS('South West Spends'!$AG$2:$AG$5693,'South West Spends'!$A$2:$A$5693,$B45,'South West Spends'!$B$2:$B$5693,$C45,'South West Spends'!$C$2:$C$5693,$A45)</f>
        <v>0</v>
      </c>
      <c r="J45" s="24">
        <f>SUMIFS('South West Spends'!$AI$2:$AI$5693,'South West Spends'!$A$2:$A$5693,$B45,'South West Spends'!$B$2:$B$5693,$C45,'South West Spends'!$C$2:$C$5693,$A45)</f>
        <v>1178.83</v>
      </c>
      <c r="K45" s="93">
        <f>SUMIFS('South West Spends'!$AL$2:$AL$5693,'South West Spends'!$A$2:$A$5693,$B45,'South West Spends'!$B$2:$B$5693,$C45,'South West Spends'!$C$2:$C$5693,$A45)</f>
        <v>4126.5599999999995</v>
      </c>
    </row>
    <row r="46" spans="1:11" x14ac:dyDescent="0.2">
      <c r="A46" s="94" t="s">
        <v>125</v>
      </c>
      <c r="B46" s="13" t="s">
        <v>3</v>
      </c>
      <c r="C46" s="129" t="s">
        <v>243</v>
      </c>
      <c r="D46" s="506">
        <f>SUMIFS('South West Spends'!$H$2:$H$5693,'South West Spends'!$A$2:$A$5693,$B46,'South West Spends'!$B$2:$B$5693,$C46,'South West Spends'!$C$2:$C$5693,$A46)</f>
        <v>2732.54</v>
      </c>
      <c r="E46" s="507">
        <f>SUMIFS('South West Spends'!$M$2:$M$5693,'South West Spends'!$A$2:$A$5693,$B46,'South West Spends'!$B$2:$B$5693,$C46,'South West Spends'!$C$2:$C$5693,$A46)</f>
        <v>3966.3099999999995</v>
      </c>
      <c r="F46" s="507">
        <f>SUMIFS('South West Spends'!$R$2:$R$5693,'South West Spends'!$A$2:$A$5693,$B46,'South West Spends'!$B$2:$B$5693,$C46,'South West Spends'!$C$2:$C$5693,$A46)</f>
        <v>4641.41</v>
      </c>
      <c r="G46" s="882">
        <f>SUMIFS('South West Spends'!$W$2:$W$5693,'South West Spends'!$A$2:$A$5693,$B46,'South West Spends'!$B$2:$B$5693,$C46,'South West Spends'!$C$2:$C$5693,$A46)</f>
        <v>0</v>
      </c>
      <c r="H46" s="1441">
        <f>SUMIFS('South West Spends'!$AB$2:$AB$5693,'South West Spends'!$A$2:$A$5693,$B46,'South West Spends'!$B$2:$B$5693,$C46,'South West Spends'!$C$2:$C$5693,$A46)</f>
        <v>0</v>
      </c>
      <c r="I46" s="1442">
        <f>SUMIFS('South West Spends'!$AG$2:$AG$5693,'South West Spends'!$A$2:$A$5693,$B46,'South West Spends'!$B$2:$B$5693,$C46,'South West Spends'!$C$2:$C$5693,$A46)</f>
        <v>0</v>
      </c>
      <c r="J46" s="24">
        <f>SUMIFS('South West Spends'!$AI$2:$AI$5693,'South West Spends'!$A$2:$A$5693,$B46,'South West Spends'!$B$2:$B$5693,$C46,'South West Spends'!$C$2:$C$5693,$A46)</f>
        <v>0</v>
      </c>
      <c r="K46" s="93">
        <f>SUMIFS('South West Spends'!$AL$2:$AL$5693,'South West Spends'!$A$2:$A$5693,$B46,'South West Spends'!$B$2:$B$5693,$C46,'South West Spends'!$C$2:$C$5693,$A46)</f>
        <v>0</v>
      </c>
    </row>
    <row r="47" spans="1:11" x14ac:dyDescent="0.2">
      <c r="A47" s="94" t="s">
        <v>125</v>
      </c>
      <c r="B47" s="13" t="s">
        <v>206</v>
      </c>
      <c r="C47" s="129" t="s">
        <v>243</v>
      </c>
      <c r="D47" s="506">
        <f>SUMIFS('South West Spends'!$H$2:$H$5693,'South West Spends'!$A$2:$A$5693,$B47,'South West Spends'!$B$2:$B$5693,$C47,'South West Spends'!$C$2:$C$5693,$A47)</f>
        <v>0</v>
      </c>
      <c r="E47" s="507">
        <f>SUMIFS('South West Spends'!$M$2:$M$5693,'South West Spends'!$A$2:$A$5693,$B47,'South West Spends'!$B$2:$B$5693,$C47,'South West Spends'!$C$2:$C$5693,$A47)</f>
        <v>0</v>
      </c>
      <c r="F47" s="507">
        <f>SUMIFS('South West Spends'!$R$2:$R$5693,'South West Spends'!$A$2:$A$5693,$B47,'South West Spends'!$B$2:$B$5693,$C47,'South West Spends'!$C$2:$C$5693,$A47)</f>
        <v>73.509999999999991</v>
      </c>
      <c r="G47" s="882">
        <f>SUMIFS('South West Spends'!$W$2:$W$5693,'South West Spends'!$A$2:$A$5693,$B47,'South West Spends'!$B$2:$B$5693,$C47,'South West Spends'!$C$2:$C$5693,$A47)</f>
        <v>2611.16</v>
      </c>
      <c r="H47" s="1441">
        <f>SUMIFS('South West Spends'!$AB$2:$AB$5693,'South West Spends'!$A$2:$A$5693,$B47,'South West Spends'!$B$2:$B$5693,$C47,'South West Spends'!$C$2:$C$5693,$A47)</f>
        <v>415.6</v>
      </c>
      <c r="I47" s="1442">
        <f>SUMIFS('South West Spends'!$AG$2:$AG$5693,'South West Spends'!$A$2:$A$5693,$B47,'South West Spends'!$B$2:$B$5693,$C47,'South West Spends'!$C$2:$C$5693,$A47)</f>
        <v>336.56</v>
      </c>
      <c r="J47" s="24">
        <f>SUMIFS('South West Spends'!$AI$2:$AI$5693,'South West Spends'!$A$2:$A$5693,$B47,'South West Spends'!$B$2:$B$5693,$C47,'South West Spends'!$C$2:$C$5693,$A47)</f>
        <v>0</v>
      </c>
      <c r="K47" s="93">
        <f>SUMIFS('South West Spends'!$AL$2:$AL$5693,'South West Spends'!$A$2:$A$5693,$B47,'South West Spends'!$B$2:$B$5693,$C47,'South West Spends'!$C$2:$C$5693,$A47)</f>
        <v>0</v>
      </c>
    </row>
    <row r="48" spans="1:11" x14ac:dyDescent="0.2">
      <c r="A48" s="94" t="s">
        <v>125</v>
      </c>
      <c r="B48" s="13" t="s">
        <v>77</v>
      </c>
      <c r="C48" s="129" t="s">
        <v>21</v>
      </c>
      <c r="D48" s="506">
        <f>SUMIFS('South West Spends'!$H$2:$H$5693,'South West Spends'!$A$2:$A$5693,$B48,'South West Spends'!$B$2:$B$5693,$C48,'South West Spends'!$C$2:$C$5693,$A48)</f>
        <v>0</v>
      </c>
      <c r="E48" s="507">
        <f>SUMIFS('South West Spends'!$M$2:$M$5693,'South West Spends'!$A$2:$A$5693,$B48,'South West Spends'!$B$2:$B$5693,$C48,'South West Spends'!$C$2:$C$5693,$A48)</f>
        <v>1191.94</v>
      </c>
      <c r="F48" s="507">
        <f>SUMIFS('South West Spends'!$R$2:$R$5693,'South West Spends'!$A$2:$A$5693,$B48,'South West Spends'!$B$2:$B$5693,$C48,'South West Spends'!$C$2:$C$5693,$A48)</f>
        <v>1118.9099999999999</v>
      </c>
      <c r="G48" s="882">
        <f>SUMIFS('South West Spends'!$W$2:$W$5693,'South West Spends'!$A$2:$A$5693,$B48,'South West Spends'!$B$2:$B$5693,$C48,'South West Spends'!$C$2:$C$5693,$A48)</f>
        <v>7688.6799999999994</v>
      </c>
      <c r="H48" s="1441">
        <f>SUMIFS('South West Spends'!$AB$2:$AB$5693,'South West Spends'!$A$2:$A$5693,$B48,'South West Spends'!$B$2:$B$5693,$C48,'South West Spends'!$C$2:$C$5693,$A48)</f>
        <v>3742.6600000000003</v>
      </c>
      <c r="I48" s="1442">
        <f>SUMIFS('South West Spends'!$AG$2:$AG$5693,'South West Spends'!$A$2:$A$5693,$B48,'South West Spends'!$B$2:$B$5693,$C48,'South West Spends'!$C$2:$C$5693,$A48)</f>
        <v>4364.2999999999993</v>
      </c>
      <c r="J48" s="24">
        <f>SUMIFS('South West Spends'!$AI$2:$AI$5693,'South West Spends'!$A$2:$A$5693,$B48,'South West Spends'!$B$2:$B$5693,$C48,'South West Spends'!$C$2:$C$5693,$A48)</f>
        <v>0</v>
      </c>
      <c r="K48" s="93">
        <f>SUMIFS('South West Spends'!$AL$2:$AL$5693,'South West Spends'!$A$2:$A$5693,$B48,'South West Spends'!$B$2:$B$5693,$C48,'South West Spends'!$C$2:$C$5693,$A48)</f>
        <v>0</v>
      </c>
    </row>
    <row r="49" spans="1:11" x14ac:dyDescent="0.2">
      <c r="A49" s="94" t="s">
        <v>125</v>
      </c>
      <c r="B49" s="13" t="s">
        <v>286</v>
      </c>
      <c r="C49" s="129" t="s">
        <v>294</v>
      </c>
      <c r="D49" s="506">
        <f>SUMIFS('South West Spends'!$H$2:$H$5693,'South West Spends'!$A$2:$A$5693,$B49,'South West Spends'!$B$2:$B$5693,$C49,'South West Spends'!$C$2:$C$5693,$A49)</f>
        <v>0</v>
      </c>
      <c r="E49" s="507">
        <f>SUMIFS('South West Spends'!$M$2:$M$5693,'South West Spends'!$A$2:$A$5693,$B49,'South West Spends'!$B$2:$B$5693,$C49,'South West Spends'!$C$2:$C$5693,$A49)</f>
        <v>0</v>
      </c>
      <c r="F49" s="507">
        <f>SUMIFS('South West Spends'!$R$2:$R$5693,'South West Spends'!$A$2:$A$5693,$B49,'South West Spends'!$B$2:$B$5693,$C49,'South West Spends'!$C$2:$C$5693,$A49)</f>
        <v>0</v>
      </c>
      <c r="G49" s="882">
        <f>SUMIFS('South West Spends'!$W$2:$W$5693,'South West Spends'!$A$2:$A$5693,$B49,'South West Spends'!$B$2:$B$5693,$C49,'South West Spends'!$C$2:$C$5693,$A49)</f>
        <v>0</v>
      </c>
      <c r="H49" s="1441">
        <f>SUMIFS('South West Spends'!$AB$2:$AB$5693,'South West Spends'!$A$2:$A$5693,$B49,'South West Spends'!$B$2:$B$5693,$C49,'South West Spends'!$C$2:$C$5693,$A49)</f>
        <v>0</v>
      </c>
      <c r="I49" s="1442">
        <f>SUMIFS('South West Spends'!$AG$2:$AG$5693,'South West Spends'!$A$2:$A$5693,$B49,'South West Spends'!$B$2:$B$5693,$C49,'South West Spends'!$C$2:$C$5693,$A49)</f>
        <v>0</v>
      </c>
      <c r="J49" s="24">
        <f>SUMIFS('South West Spends'!$AI$2:$AI$5693,'South West Spends'!$A$2:$A$5693,$B49,'South West Spends'!$B$2:$B$5693,$C49,'South West Spends'!$C$2:$C$5693,$A49)</f>
        <v>584.5</v>
      </c>
      <c r="K49" s="93">
        <f>SUMIFS('South West Spends'!$AL$2:$AL$5693,'South West Spends'!$A$2:$A$5693,$B49,'South West Spends'!$B$2:$B$5693,$C49,'South West Spends'!$C$2:$C$5693,$A49)</f>
        <v>584.5</v>
      </c>
    </row>
    <row r="50" spans="1:11" x14ac:dyDescent="0.2">
      <c r="A50" s="94" t="s">
        <v>125</v>
      </c>
      <c r="B50" s="13" t="s">
        <v>286</v>
      </c>
      <c r="C50" s="129" t="s">
        <v>21</v>
      </c>
      <c r="D50" s="506">
        <f>SUMIFS('South West Spends'!$H$2:$H$5693,'South West Spends'!$A$2:$A$5693,$B50,'South West Spends'!$B$2:$B$5693,$C50,'South West Spends'!$C$2:$C$5693,$A50)</f>
        <v>0</v>
      </c>
      <c r="E50" s="507">
        <f>SUMIFS('South West Spends'!$M$2:$M$5693,'South West Spends'!$A$2:$A$5693,$B50,'South West Spends'!$B$2:$B$5693,$C50,'South West Spends'!$C$2:$C$5693,$A50)</f>
        <v>0</v>
      </c>
      <c r="F50" s="507">
        <f>SUMIFS('South West Spends'!$R$2:$R$5693,'South West Spends'!$A$2:$A$5693,$B50,'South West Spends'!$B$2:$B$5693,$C50,'South West Spends'!$C$2:$C$5693,$A50)</f>
        <v>0</v>
      </c>
      <c r="G50" s="882">
        <f>SUMIFS('South West Spends'!$W$2:$W$5693,'South West Spends'!$A$2:$A$5693,$B50,'South West Spends'!$B$2:$B$5693,$C50,'South West Spends'!$C$2:$C$5693,$A50)</f>
        <v>0</v>
      </c>
      <c r="H50" s="1441">
        <f>SUMIFS('South West Spends'!$AB$2:$AB$5693,'South West Spends'!$A$2:$A$5693,$B50,'South West Spends'!$B$2:$B$5693,$C50,'South West Spends'!$C$2:$C$5693,$A50)</f>
        <v>0</v>
      </c>
      <c r="I50" s="1442">
        <f>SUMIFS('South West Spends'!$AG$2:$AG$5693,'South West Spends'!$A$2:$A$5693,$B50,'South West Spends'!$B$2:$B$5693,$C50,'South West Spends'!$C$2:$C$5693,$A50)</f>
        <v>1280.0899999999999</v>
      </c>
      <c r="J50" s="24">
        <f>SUMIFS('South West Spends'!$AI$2:$AI$5693,'South West Spends'!$A$2:$A$5693,$B50,'South West Spends'!$B$2:$B$5693,$C50,'South West Spends'!$C$2:$C$5693,$A50)</f>
        <v>0</v>
      </c>
      <c r="K50" s="93">
        <f>SUMIFS('South West Spends'!$AL$2:$AL$5693,'South West Spends'!$A$2:$A$5693,$B50,'South West Spends'!$B$2:$B$5693,$C50,'South West Spends'!$C$2:$C$5693,$A50)</f>
        <v>151.91999999999999</v>
      </c>
    </row>
    <row r="51" spans="1:11" x14ac:dyDescent="0.2">
      <c r="A51" s="94" t="s">
        <v>125</v>
      </c>
      <c r="B51" s="13" t="s">
        <v>8</v>
      </c>
      <c r="C51" s="129" t="s">
        <v>249</v>
      </c>
      <c r="D51" s="506">
        <f>SUMIFS('South West Spends'!$H$2:$H$5693,'South West Spends'!$A$2:$A$5693,$B51,'South West Spends'!$B$2:$B$5693,$C51,'South West Spends'!$C$2:$C$5693,$A51)</f>
        <v>16771.088</v>
      </c>
      <c r="E51" s="507">
        <f>SUMIFS('South West Spends'!$M$2:$M$5693,'South West Spends'!$A$2:$A$5693,$B51,'South West Spends'!$B$2:$B$5693,$C51,'South West Spends'!$C$2:$C$5693,$A51)</f>
        <v>7132.36</v>
      </c>
      <c r="F51" s="507">
        <f>SUMIFS('South West Spends'!$R$2:$R$5693,'South West Spends'!$A$2:$A$5693,$B51,'South West Spends'!$B$2:$B$5693,$C51,'South West Spends'!$C$2:$C$5693,$A51)</f>
        <v>218.98999999999998</v>
      </c>
      <c r="G51" s="882">
        <f>SUMIFS('South West Spends'!$W$2:$W$5693,'South West Spends'!$A$2:$A$5693,$B51,'South West Spends'!$B$2:$B$5693,$C51,'South West Spends'!$C$2:$C$5693,$A51)</f>
        <v>0</v>
      </c>
      <c r="H51" s="1441">
        <f>SUMIFS('South West Spends'!$AB$2:$AB$5693,'South West Spends'!$A$2:$A$5693,$B51,'South West Spends'!$B$2:$B$5693,$C51,'South West Spends'!$C$2:$C$5693,$A51)</f>
        <v>0</v>
      </c>
      <c r="I51" s="1442">
        <f>SUMIFS('South West Spends'!$AG$2:$AG$5693,'South West Spends'!$A$2:$A$5693,$B51,'South West Spends'!$B$2:$B$5693,$C51,'South West Spends'!$C$2:$C$5693,$A51)</f>
        <v>0</v>
      </c>
      <c r="J51" s="24">
        <f>SUMIFS('South West Spends'!$AI$2:$AI$5693,'South West Spends'!$A$2:$A$5693,$B51,'South West Spends'!$B$2:$B$5693,$C51,'South West Spends'!$C$2:$C$5693,$A51)</f>
        <v>0</v>
      </c>
      <c r="K51" s="93">
        <f>SUMIFS('South West Spends'!$AL$2:$AL$5693,'South West Spends'!$A$2:$A$5693,$B51,'South West Spends'!$B$2:$B$5693,$C51,'South West Spends'!$C$2:$C$5693,$A51)</f>
        <v>0</v>
      </c>
    </row>
    <row r="52" spans="1:11" x14ac:dyDescent="0.2">
      <c r="A52" s="94" t="s">
        <v>125</v>
      </c>
      <c r="B52" s="13" t="s">
        <v>8</v>
      </c>
      <c r="C52" s="129" t="s">
        <v>243</v>
      </c>
      <c r="D52" s="506">
        <f>SUMIFS('South West Spends'!$H$2:$H$5693,'South West Spends'!$A$2:$A$5693,$B52,'South West Spends'!$B$2:$B$5693,$C52,'South West Spends'!$C$2:$C$5693,$A52)</f>
        <v>1597.38</v>
      </c>
      <c r="E52" s="507">
        <f>SUMIFS('South West Spends'!$M$2:$M$5693,'South West Spends'!$A$2:$A$5693,$B52,'South West Spends'!$B$2:$B$5693,$C52,'South West Spends'!$C$2:$C$5693,$A52)</f>
        <v>1319.6999999999998</v>
      </c>
      <c r="F52" s="507">
        <f>SUMIFS('South West Spends'!$R$2:$R$5693,'South West Spends'!$A$2:$A$5693,$B52,'South West Spends'!$B$2:$B$5693,$C52,'South West Spends'!$C$2:$C$5693,$A52)</f>
        <v>1141.92</v>
      </c>
      <c r="G52" s="882">
        <f>SUMIFS('South West Spends'!$W$2:$W$5693,'South West Spends'!$A$2:$A$5693,$B52,'South West Spends'!$B$2:$B$5693,$C52,'South West Spends'!$C$2:$C$5693,$A52)</f>
        <v>0</v>
      </c>
      <c r="H52" s="1441">
        <f>SUMIFS('South West Spends'!$AB$2:$AB$5693,'South West Spends'!$A$2:$A$5693,$B52,'South West Spends'!$B$2:$B$5693,$C52,'South West Spends'!$C$2:$C$5693,$A52)</f>
        <v>0</v>
      </c>
      <c r="I52" s="1442">
        <f>SUMIFS('South West Spends'!$AG$2:$AG$5693,'South West Spends'!$A$2:$A$5693,$B52,'South West Spends'!$B$2:$B$5693,$C52,'South West Spends'!$C$2:$C$5693,$A52)</f>
        <v>0</v>
      </c>
      <c r="J52" s="24">
        <f>SUMIFS('South West Spends'!$AI$2:$AI$5693,'South West Spends'!$A$2:$A$5693,$B52,'South West Spends'!$B$2:$B$5693,$C52,'South West Spends'!$C$2:$C$5693,$A52)</f>
        <v>0</v>
      </c>
      <c r="K52" s="93">
        <f>SUMIFS('South West Spends'!$AL$2:$AL$5693,'South West Spends'!$A$2:$A$5693,$B52,'South West Spends'!$B$2:$B$5693,$C52,'South West Spends'!$C$2:$C$5693,$A52)</f>
        <v>0</v>
      </c>
    </row>
    <row r="53" spans="1:11" x14ac:dyDescent="0.2">
      <c r="A53" s="94" t="s">
        <v>125</v>
      </c>
      <c r="B53" s="13" t="s">
        <v>8</v>
      </c>
      <c r="C53" s="129" t="s">
        <v>33</v>
      </c>
      <c r="D53" s="506">
        <f>SUMIFS('South West Spends'!$H$2:$H$5693,'South West Spends'!$A$2:$A$5693,$B53,'South West Spends'!$B$2:$B$5693,$C53,'South West Spends'!$C$2:$C$5693,$A53)</f>
        <v>1621.58</v>
      </c>
      <c r="E53" s="507">
        <f>SUMIFS('South West Spends'!$M$2:$M$5693,'South West Spends'!$A$2:$A$5693,$B53,'South West Spends'!$B$2:$B$5693,$C53,'South West Spends'!$C$2:$C$5693,$A53)</f>
        <v>856.09</v>
      </c>
      <c r="F53" s="507">
        <f>SUMIFS('South West Spends'!$R$2:$R$5693,'South West Spends'!$A$2:$A$5693,$B53,'South West Spends'!$B$2:$B$5693,$C53,'South West Spends'!$C$2:$C$5693,$A53)</f>
        <v>487.87</v>
      </c>
      <c r="G53" s="882">
        <f>SUMIFS('South West Spends'!$W$2:$W$5693,'South West Spends'!$A$2:$A$5693,$B53,'South West Spends'!$B$2:$B$5693,$C53,'South West Spends'!$C$2:$C$5693,$A53)</f>
        <v>0</v>
      </c>
      <c r="H53" s="1441">
        <f>SUMIFS('South West Spends'!$AB$2:$AB$5693,'South West Spends'!$A$2:$A$5693,$B53,'South West Spends'!$B$2:$B$5693,$C53,'South West Spends'!$C$2:$C$5693,$A53)</f>
        <v>0</v>
      </c>
      <c r="I53" s="1442">
        <f>SUMIFS('South West Spends'!$AG$2:$AG$5693,'South West Spends'!$A$2:$A$5693,$B53,'South West Spends'!$B$2:$B$5693,$C53,'South West Spends'!$C$2:$C$5693,$A53)</f>
        <v>0</v>
      </c>
      <c r="J53" s="24">
        <f>SUMIFS('South West Spends'!$AI$2:$AI$5693,'South West Spends'!$A$2:$A$5693,$B53,'South West Spends'!$B$2:$B$5693,$C53,'South West Spends'!$C$2:$C$5693,$A53)</f>
        <v>0</v>
      </c>
      <c r="K53" s="93">
        <f>SUMIFS('South West Spends'!$AL$2:$AL$5693,'South West Spends'!$A$2:$A$5693,$B53,'South West Spends'!$B$2:$B$5693,$C53,'South West Spends'!$C$2:$C$5693,$A53)</f>
        <v>0</v>
      </c>
    </row>
    <row r="54" spans="1:11" x14ac:dyDescent="0.2">
      <c r="A54" s="94" t="s">
        <v>125</v>
      </c>
      <c r="B54" s="13" t="s">
        <v>8</v>
      </c>
      <c r="C54" s="129" t="s">
        <v>9</v>
      </c>
      <c r="D54" s="506">
        <f>SUMIFS('South West Spends'!$H$2:$H$5693,'South West Spends'!$A$2:$A$5693,$B54,'South West Spends'!$B$2:$B$5693,$C54,'South West Spends'!$C$2:$C$5693,$A54)</f>
        <v>1040.21</v>
      </c>
      <c r="E54" s="507">
        <f>SUMIFS('South West Spends'!$M$2:$M$5693,'South West Spends'!$A$2:$A$5693,$B54,'South West Spends'!$B$2:$B$5693,$C54,'South West Spends'!$C$2:$C$5693,$A54)</f>
        <v>680.87</v>
      </c>
      <c r="F54" s="507">
        <f>SUMIFS('South West Spends'!$R$2:$R$5693,'South West Spends'!$A$2:$A$5693,$B54,'South West Spends'!$B$2:$B$5693,$C54,'South West Spends'!$C$2:$C$5693,$A54)</f>
        <v>511.29999999999995</v>
      </c>
      <c r="G54" s="882">
        <f>SUMIFS('South West Spends'!$W$2:$W$5693,'South West Spends'!$A$2:$A$5693,$B54,'South West Spends'!$B$2:$B$5693,$C54,'South West Spends'!$C$2:$C$5693,$A54)</f>
        <v>0</v>
      </c>
      <c r="H54" s="1441">
        <f>SUMIFS('South West Spends'!$AB$2:$AB$5693,'South West Spends'!$A$2:$A$5693,$B54,'South West Spends'!$B$2:$B$5693,$C54,'South West Spends'!$C$2:$C$5693,$A54)</f>
        <v>0</v>
      </c>
      <c r="I54" s="1442">
        <f>SUMIFS('South West Spends'!$AG$2:$AG$5693,'South West Spends'!$A$2:$A$5693,$B54,'South West Spends'!$B$2:$B$5693,$C54,'South West Spends'!$C$2:$C$5693,$A54)</f>
        <v>0</v>
      </c>
      <c r="J54" s="24">
        <f>SUMIFS('South West Spends'!$AI$2:$AI$5693,'South West Spends'!$A$2:$A$5693,$B54,'South West Spends'!$B$2:$B$5693,$C54,'South West Spends'!$C$2:$C$5693,$A54)</f>
        <v>0</v>
      </c>
      <c r="K54" s="93">
        <f>SUMIFS('South West Spends'!$AL$2:$AL$5693,'South West Spends'!$A$2:$A$5693,$B54,'South West Spends'!$B$2:$B$5693,$C54,'South West Spends'!$C$2:$C$5693,$A54)</f>
        <v>0</v>
      </c>
    </row>
    <row r="55" spans="1:11" x14ac:dyDescent="0.2">
      <c r="A55" s="94" t="s">
        <v>125</v>
      </c>
      <c r="B55" s="13" t="s">
        <v>205</v>
      </c>
      <c r="C55" s="129" t="s">
        <v>249</v>
      </c>
      <c r="D55" s="506">
        <f>SUMIFS('South West Spends'!$H$2:$H$5693,'South West Spends'!$A$2:$A$5693,$B55,'South West Spends'!$B$2:$B$5693,$C55,'South West Spends'!$C$2:$C$5693,$A55)</f>
        <v>0</v>
      </c>
      <c r="E55" s="507">
        <f>SUMIFS('South West Spends'!$M$2:$M$5693,'South West Spends'!$A$2:$A$5693,$B55,'South West Spends'!$B$2:$B$5693,$C55,'South West Spends'!$C$2:$C$5693,$A55)</f>
        <v>0</v>
      </c>
      <c r="F55" s="507">
        <f>SUMIFS('South West Spends'!$R$2:$R$5693,'South West Spends'!$A$2:$A$5693,$B55,'South West Spends'!$B$2:$B$5693,$C55,'South West Spends'!$C$2:$C$5693,$A55)</f>
        <v>17.079999999999998</v>
      </c>
      <c r="G55" s="882">
        <f>SUMIFS('South West Spends'!$W$2:$W$5693,'South West Spends'!$A$2:$A$5693,$B55,'South West Spends'!$B$2:$B$5693,$C55,'South West Spends'!$C$2:$C$5693,$A55)</f>
        <v>17.079999999999998</v>
      </c>
      <c r="H55" s="1441">
        <f>SUMIFS('South West Spends'!$AB$2:$AB$5693,'South West Spends'!$A$2:$A$5693,$B55,'South West Spends'!$B$2:$B$5693,$C55,'South West Spends'!$C$2:$C$5693,$A55)</f>
        <v>0</v>
      </c>
      <c r="I55" s="1442">
        <f>SUMIFS('South West Spends'!$AG$2:$AG$5693,'South West Spends'!$A$2:$A$5693,$B55,'South West Spends'!$B$2:$B$5693,$C55,'South West Spends'!$C$2:$C$5693,$A55)</f>
        <v>0</v>
      </c>
      <c r="J55" s="24">
        <f>SUMIFS('South West Spends'!$AI$2:$AI$5693,'South West Spends'!$A$2:$A$5693,$B55,'South West Spends'!$B$2:$B$5693,$C55,'South West Spends'!$C$2:$C$5693,$A55)</f>
        <v>0</v>
      </c>
      <c r="K55" s="93">
        <f>SUMIFS('South West Spends'!$AL$2:$AL$5693,'South West Spends'!$A$2:$A$5693,$B55,'South West Spends'!$B$2:$B$5693,$C55,'South West Spends'!$C$2:$C$5693,$A55)</f>
        <v>0</v>
      </c>
    </row>
    <row r="56" spans="1:11" x14ac:dyDescent="0.2">
      <c r="A56" s="94" t="s">
        <v>125</v>
      </c>
      <c r="B56" s="13" t="s">
        <v>205</v>
      </c>
      <c r="C56" s="129" t="s">
        <v>243</v>
      </c>
      <c r="D56" s="506">
        <f>SUMIFS('South West Spends'!$H$2:$H$5693,'South West Spends'!$A$2:$A$5693,$B56,'South West Spends'!$B$2:$B$5693,$C56,'South West Spends'!$C$2:$C$5693,$A56)</f>
        <v>0</v>
      </c>
      <c r="E56" s="507">
        <f>SUMIFS('South West Spends'!$M$2:$M$5693,'South West Spends'!$A$2:$A$5693,$B56,'South West Spends'!$B$2:$B$5693,$C56,'South West Spends'!$C$2:$C$5693,$A56)</f>
        <v>0</v>
      </c>
      <c r="F56" s="507">
        <f>SUMIFS('South West Spends'!$R$2:$R$5693,'South West Spends'!$A$2:$A$5693,$B56,'South West Spends'!$B$2:$B$5693,$C56,'South West Spends'!$C$2:$C$5693,$A56)</f>
        <v>116.32000000000001</v>
      </c>
      <c r="G56" s="882">
        <f>SUMIFS('South West Spends'!$W$2:$W$5693,'South West Spends'!$A$2:$A$5693,$B56,'South West Spends'!$B$2:$B$5693,$C56,'South West Spends'!$C$2:$C$5693,$A56)</f>
        <v>377.82000000000005</v>
      </c>
      <c r="H56" s="1441">
        <f>SUMIFS('South West Spends'!$AB$2:$AB$5693,'South West Spends'!$A$2:$A$5693,$B56,'South West Spends'!$B$2:$B$5693,$C56,'South West Spends'!$C$2:$C$5693,$A56)</f>
        <v>1380.01</v>
      </c>
      <c r="I56" s="1442">
        <f>SUMIFS('South West Spends'!$AG$2:$AG$5693,'South West Spends'!$A$2:$A$5693,$B56,'South West Spends'!$B$2:$B$5693,$C56,'South West Spends'!$C$2:$C$5693,$A56)</f>
        <v>419.26</v>
      </c>
      <c r="J56" s="24">
        <f>SUMIFS('South West Spends'!$AI$2:$AI$5693,'South West Spends'!$A$2:$A$5693,$B56,'South West Spends'!$B$2:$B$5693,$C56,'South West Spends'!$C$2:$C$5693,$A56)</f>
        <v>623.26000000000022</v>
      </c>
      <c r="K56" s="93">
        <f>SUMIFS('South West Spends'!$AL$2:$AL$5693,'South West Spends'!$A$2:$A$5693,$B56,'South West Spends'!$B$2:$B$5693,$C56,'South West Spends'!$C$2:$C$5693,$A56)</f>
        <v>857.94000000000017</v>
      </c>
    </row>
    <row r="57" spans="1:11" x14ac:dyDescent="0.2">
      <c r="A57" s="94" t="s">
        <v>125</v>
      </c>
      <c r="B57" s="13" t="s">
        <v>205</v>
      </c>
      <c r="C57" s="129" t="s">
        <v>33</v>
      </c>
      <c r="D57" s="506">
        <f>SUMIFS('South West Spends'!$H$2:$H$5693,'South West Spends'!$A$2:$A$5693,$B57,'South West Spends'!$B$2:$B$5693,$C57,'South West Spends'!$C$2:$C$5693,$A57)</f>
        <v>0</v>
      </c>
      <c r="E57" s="507">
        <f>SUMIFS('South West Spends'!$M$2:$M$5693,'South West Spends'!$A$2:$A$5693,$B57,'South West Spends'!$B$2:$B$5693,$C57,'South West Spends'!$C$2:$C$5693,$A57)</f>
        <v>0</v>
      </c>
      <c r="F57" s="507">
        <f>SUMIFS('South West Spends'!$R$2:$R$5693,'South West Spends'!$A$2:$A$5693,$B57,'South West Spends'!$B$2:$B$5693,$C57,'South West Spends'!$C$2:$C$5693,$A57)</f>
        <v>419.22</v>
      </c>
      <c r="G57" s="882">
        <f>SUMIFS('South West Spends'!$W$2:$W$5693,'South West Spends'!$A$2:$A$5693,$B57,'South West Spends'!$B$2:$B$5693,$C57,'South West Spends'!$C$2:$C$5693,$A57)</f>
        <v>1023.05</v>
      </c>
      <c r="H57" s="1441">
        <f>SUMIFS('South West Spends'!$AB$2:$AB$5693,'South West Spends'!$A$2:$A$5693,$B57,'South West Spends'!$B$2:$B$5693,$C57,'South West Spends'!$C$2:$C$5693,$A57)</f>
        <v>1170</v>
      </c>
      <c r="I57" s="1442">
        <f>SUMIFS('South West Spends'!$AG$2:$AG$5693,'South West Spends'!$A$2:$A$5693,$B57,'South West Spends'!$B$2:$B$5693,$C57,'South West Spends'!$C$2:$C$5693,$A57)</f>
        <v>1083.4899999999998</v>
      </c>
      <c r="J57" s="24">
        <f>SUMIFS('South West Spends'!$AI$2:$AI$5693,'South West Spends'!$A$2:$A$5693,$B57,'South West Spends'!$B$2:$B$5693,$C57,'South West Spends'!$C$2:$C$5693,$A57)</f>
        <v>209.09</v>
      </c>
      <c r="K57" s="93">
        <f>SUMIFS('South West Spends'!$AL$2:$AL$5693,'South West Spends'!$A$2:$A$5693,$B57,'South West Spends'!$B$2:$B$5693,$C57,'South West Spends'!$C$2:$C$5693,$A57)</f>
        <v>569.36</v>
      </c>
    </row>
    <row r="58" spans="1:11" x14ac:dyDescent="0.2">
      <c r="A58" s="94" t="s">
        <v>125</v>
      </c>
      <c r="B58" s="13" t="s">
        <v>205</v>
      </c>
      <c r="C58" s="129" t="s">
        <v>9</v>
      </c>
      <c r="D58" s="506">
        <f>SUMIFS('South West Spends'!$H$2:$H$5693,'South West Spends'!$A$2:$A$5693,$B58,'South West Spends'!$B$2:$B$5693,$C58,'South West Spends'!$C$2:$C$5693,$A58)</f>
        <v>0</v>
      </c>
      <c r="E58" s="507">
        <f>SUMIFS('South West Spends'!$M$2:$M$5693,'South West Spends'!$A$2:$A$5693,$B58,'South West Spends'!$B$2:$B$5693,$C58,'South West Spends'!$C$2:$C$5693,$A58)</f>
        <v>0</v>
      </c>
      <c r="F58" s="507">
        <f>SUMIFS('South West Spends'!$R$2:$R$5693,'South West Spends'!$A$2:$A$5693,$B58,'South West Spends'!$B$2:$B$5693,$C58,'South West Spends'!$C$2:$C$5693,$A58)</f>
        <v>319.67999999999995</v>
      </c>
      <c r="G58" s="882">
        <f>SUMIFS('South West Spends'!$W$2:$W$5693,'South West Spends'!$A$2:$A$5693,$B58,'South West Spends'!$B$2:$B$5693,$C58,'South West Spends'!$C$2:$C$5693,$A58)</f>
        <v>455.17999999999995</v>
      </c>
      <c r="H58" s="1441">
        <f>SUMIFS('South West Spends'!$AB$2:$AB$5693,'South West Spends'!$A$2:$A$5693,$B58,'South West Spends'!$B$2:$B$5693,$C58,'South West Spends'!$C$2:$C$5693,$A58)</f>
        <v>256.32000000000005</v>
      </c>
      <c r="I58" s="1442">
        <f>SUMIFS('South West Spends'!$AG$2:$AG$5693,'South West Spends'!$A$2:$A$5693,$B58,'South West Spends'!$B$2:$B$5693,$C58,'South West Spends'!$C$2:$C$5693,$A58)</f>
        <v>410.14</v>
      </c>
      <c r="J58" s="24">
        <f>SUMIFS('South West Spends'!$AI$2:$AI$5693,'South West Spends'!$A$2:$A$5693,$B58,'South West Spends'!$B$2:$B$5693,$C58,'South West Spends'!$C$2:$C$5693,$A58)</f>
        <v>0</v>
      </c>
      <c r="K58" s="93">
        <f>SUMIFS('South West Spends'!$AL$2:$AL$5693,'South West Spends'!$A$2:$A$5693,$B58,'South West Spends'!$B$2:$B$5693,$C58,'South West Spends'!$C$2:$C$5693,$A58)</f>
        <v>0</v>
      </c>
    </row>
    <row r="59" spans="1:11" x14ac:dyDescent="0.2">
      <c r="A59" s="94" t="s">
        <v>125</v>
      </c>
      <c r="B59" s="13" t="s">
        <v>40</v>
      </c>
      <c r="C59" s="129" t="s">
        <v>243</v>
      </c>
      <c r="D59" s="506">
        <f>SUMIFS('South West Spends'!$H$2:$H$5693,'South West Spends'!$A$2:$A$5693,$B59,'South West Spends'!$B$2:$B$5693,$C59,'South West Spends'!$C$2:$C$5693,$A59)</f>
        <v>6457.88</v>
      </c>
      <c r="E59" s="507">
        <f>SUMIFS('South West Spends'!$M$2:$M$5693,'South West Spends'!$A$2:$A$5693,$B59,'South West Spends'!$B$2:$B$5693,$C59,'South West Spends'!$C$2:$C$5693,$A59)</f>
        <v>8081.2999999999993</v>
      </c>
      <c r="F59" s="507">
        <f>SUMIFS('South West Spends'!$R$2:$R$5693,'South West Spends'!$A$2:$A$5693,$B59,'South West Spends'!$B$2:$B$5693,$C59,'South West Spends'!$C$2:$C$5693,$A59)</f>
        <v>5950.32</v>
      </c>
      <c r="G59" s="882">
        <f>SUMIFS('South West Spends'!$W$2:$W$5693,'South West Spends'!$A$2:$A$5693,$B59,'South West Spends'!$B$2:$B$5693,$C59,'South West Spends'!$C$2:$C$5693,$A59)</f>
        <v>0</v>
      </c>
      <c r="H59" s="1441">
        <f>SUMIFS('South West Spends'!$AB$2:$AB$5693,'South West Spends'!$A$2:$A$5693,$B59,'South West Spends'!$B$2:$B$5693,$C59,'South West Spends'!$C$2:$C$5693,$A59)</f>
        <v>0</v>
      </c>
      <c r="I59" s="1442">
        <f>SUMIFS('South West Spends'!$AG$2:$AG$5693,'South West Spends'!$A$2:$A$5693,$B59,'South West Spends'!$B$2:$B$5693,$C59,'South West Spends'!$C$2:$C$5693,$A59)</f>
        <v>0</v>
      </c>
      <c r="J59" s="24">
        <f>SUMIFS('South West Spends'!$AI$2:$AI$5693,'South West Spends'!$A$2:$A$5693,$B59,'South West Spends'!$B$2:$B$5693,$C59,'South West Spends'!$C$2:$C$5693,$A59)</f>
        <v>0</v>
      </c>
      <c r="K59" s="93">
        <f>SUMIFS('South West Spends'!$AL$2:$AL$5693,'South West Spends'!$A$2:$A$5693,$B59,'South West Spends'!$B$2:$B$5693,$C59,'South West Spends'!$C$2:$C$5693,$A59)</f>
        <v>0</v>
      </c>
    </row>
    <row r="60" spans="1:11" x14ac:dyDescent="0.2">
      <c r="A60" s="94" t="s">
        <v>125</v>
      </c>
      <c r="B60" s="13" t="s">
        <v>40</v>
      </c>
      <c r="C60" s="129" t="s">
        <v>12</v>
      </c>
      <c r="D60" s="506">
        <f>SUMIFS('South West Spends'!$H$2:$H$5693,'South West Spends'!$A$2:$A$5693,$B60,'South West Spends'!$B$2:$B$5693,$C60,'South West Spends'!$C$2:$C$5693,$A60)</f>
        <v>552.77</v>
      </c>
      <c r="E60" s="507">
        <f>SUMIFS('South West Spends'!$M$2:$M$5693,'South West Spends'!$A$2:$A$5693,$B60,'South West Spends'!$B$2:$B$5693,$C60,'South West Spends'!$C$2:$C$5693,$A60)</f>
        <v>0</v>
      </c>
      <c r="F60" s="507">
        <f>SUMIFS('South West Spends'!$R$2:$R$5693,'South West Spends'!$A$2:$A$5693,$B60,'South West Spends'!$B$2:$B$5693,$C60,'South West Spends'!$C$2:$C$5693,$A60)</f>
        <v>0</v>
      </c>
      <c r="G60" s="882">
        <f>SUMIFS('South West Spends'!$W$2:$W$5693,'South West Spends'!$A$2:$A$5693,$B60,'South West Spends'!$B$2:$B$5693,$C60,'South West Spends'!$C$2:$C$5693,$A60)</f>
        <v>0</v>
      </c>
      <c r="H60" s="1441">
        <f>SUMIFS('South West Spends'!$AB$2:$AB$5693,'South West Spends'!$A$2:$A$5693,$B60,'South West Spends'!$B$2:$B$5693,$C60,'South West Spends'!$C$2:$C$5693,$A60)</f>
        <v>0</v>
      </c>
      <c r="I60" s="1442">
        <f>SUMIFS('South West Spends'!$AG$2:$AG$5693,'South West Spends'!$A$2:$A$5693,$B60,'South West Spends'!$B$2:$B$5693,$C60,'South West Spends'!$C$2:$C$5693,$A60)</f>
        <v>0</v>
      </c>
      <c r="J60" s="24">
        <f>SUMIFS('South West Spends'!$AI$2:$AI$5693,'South West Spends'!$A$2:$A$5693,$B60,'South West Spends'!$B$2:$B$5693,$C60,'South West Spends'!$C$2:$C$5693,$A60)</f>
        <v>0</v>
      </c>
      <c r="K60" s="93">
        <f>SUMIFS('South West Spends'!$AL$2:$AL$5693,'South West Spends'!$A$2:$A$5693,$B60,'South West Spends'!$B$2:$B$5693,$C60,'South West Spends'!$C$2:$C$5693,$A60)</f>
        <v>0</v>
      </c>
    </row>
    <row r="61" spans="1:11" x14ac:dyDescent="0.2">
      <c r="A61" s="94" t="s">
        <v>125</v>
      </c>
      <c r="B61" s="13" t="s">
        <v>203</v>
      </c>
      <c r="C61" s="129" t="s">
        <v>243</v>
      </c>
      <c r="D61" s="506">
        <f>SUMIFS('South West Spends'!$H$2:$H$5693,'South West Spends'!$A$2:$A$5693,$B61,'South West Spends'!$B$2:$B$5693,$C61,'South West Spends'!$C$2:$C$5693,$A61)</f>
        <v>0</v>
      </c>
      <c r="E61" s="507">
        <f>SUMIFS('South West Spends'!$M$2:$M$5693,'South West Spends'!$A$2:$A$5693,$B61,'South West Spends'!$B$2:$B$5693,$C61,'South West Spends'!$C$2:$C$5693,$A61)</f>
        <v>0</v>
      </c>
      <c r="F61" s="507">
        <f>SUMIFS('South West Spends'!$R$2:$R$5693,'South West Spends'!$A$2:$A$5693,$B61,'South West Spends'!$B$2:$B$5693,$C61,'South West Spends'!$C$2:$C$5693,$A61)</f>
        <v>2042</v>
      </c>
      <c r="G61" s="882">
        <f>SUMIFS('South West Spends'!$W$2:$W$5693,'South West Spends'!$A$2:$A$5693,$B61,'South West Spends'!$B$2:$B$5693,$C61,'South West Spends'!$C$2:$C$5693,$A61)</f>
        <v>9142.82</v>
      </c>
      <c r="H61" s="1441">
        <f>SUMIFS('South West Spends'!$AB$2:$AB$5693,'South West Spends'!$A$2:$A$5693,$B61,'South West Spends'!$B$2:$B$5693,$C61,'South West Spends'!$C$2:$C$5693,$A61)</f>
        <v>7036.380000000001</v>
      </c>
      <c r="I61" s="1442">
        <f>SUMIFS('South West Spends'!$AG$2:$AG$5693,'South West Spends'!$A$2:$A$5693,$B61,'South West Spends'!$B$2:$B$5693,$C61,'South West Spends'!$C$2:$C$5693,$A61)</f>
        <v>4461.21</v>
      </c>
      <c r="J61" s="24">
        <f>SUMIFS('South West Spends'!$AI$2:$AI$5693,'South West Spends'!$A$2:$A$5693,$B61,'South West Spends'!$B$2:$B$5693,$C61,'South West Spends'!$C$2:$C$5693,$A61)</f>
        <v>437.20000000000005</v>
      </c>
      <c r="K61" s="93">
        <f>SUMIFS('South West Spends'!$AL$2:$AL$5693,'South West Spends'!$A$2:$A$5693,$B61,'South West Spends'!$B$2:$B$5693,$C61,'South West Spends'!$C$2:$C$5693,$A61)</f>
        <v>1495.31</v>
      </c>
    </row>
    <row r="62" spans="1:11" x14ac:dyDescent="0.2">
      <c r="A62" s="94" t="s">
        <v>125</v>
      </c>
      <c r="B62" s="13" t="s">
        <v>16</v>
      </c>
      <c r="C62" s="129" t="s">
        <v>243</v>
      </c>
      <c r="D62" s="506">
        <f>SUMIFS('South West Spends'!$H$2:$H$5693,'South West Spends'!$A$2:$A$5693,$B62,'South West Spends'!$B$2:$B$5693,$C62,'South West Spends'!$C$2:$C$5693,$A62)</f>
        <v>11610.86</v>
      </c>
      <c r="E62" s="507">
        <f>SUMIFS('South West Spends'!$M$2:$M$5693,'South West Spends'!$A$2:$A$5693,$B62,'South West Spends'!$B$2:$B$5693,$C62,'South West Spends'!$C$2:$C$5693,$A62)</f>
        <v>15641.899999999998</v>
      </c>
      <c r="F62" s="507">
        <f>SUMIFS('South West Spends'!$R$2:$R$5693,'South West Spends'!$A$2:$A$5693,$B62,'South West Spends'!$B$2:$B$5693,$C62,'South West Spends'!$C$2:$C$5693,$A62)</f>
        <v>0</v>
      </c>
      <c r="G62" s="882">
        <f>SUMIFS('South West Spends'!$W$2:$W$5693,'South West Spends'!$A$2:$A$5693,$B62,'South West Spends'!$B$2:$B$5693,$C62,'South West Spends'!$C$2:$C$5693,$A62)</f>
        <v>0</v>
      </c>
      <c r="H62" s="1441">
        <f>SUMIFS('South West Spends'!$AB$2:$AB$5693,'South West Spends'!$A$2:$A$5693,$B62,'South West Spends'!$B$2:$B$5693,$C62,'South West Spends'!$C$2:$C$5693,$A62)</f>
        <v>0</v>
      </c>
      <c r="I62" s="1442">
        <f>SUMIFS('South West Spends'!$AG$2:$AG$5693,'South West Spends'!$A$2:$A$5693,$B62,'South West Spends'!$B$2:$B$5693,$C62,'South West Spends'!$C$2:$C$5693,$A62)</f>
        <v>0</v>
      </c>
      <c r="J62" s="24">
        <f>SUMIFS('South West Spends'!$AI$2:$AI$5693,'South West Spends'!$A$2:$A$5693,$B62,'South West Spends'!$B$2:$B$5693,$C62,'South West Spends'!$C$2:$C$5693,$A62)</f>
        <v>0</v>
      </c>
      <c r="K62" s="93">
        <f>SUMIFS('South West Spends'!$AL$2:$AL$5693,'South West Spends'!$A$2:$A$5693,$B62,'South West Spends'!$B$2:$B$5693,$C62,'South West Spends'!$C$2:$C$5693,$A62)</f>
        <v>0</v>
      </c>
    </row>
    <row r="63" spans="1:11" x14ac:dyDescent="0.2">
      <c r="A63" s="94" t="s">
        <v>125</v>
      </c>
      <c r="B63" s="13" t="s">
        <v>16</v>
      </c>
      <c r="C63" s="129" t="s">
        <v>17</v>
      </c>
      <c r="D63" s="506">
        <f>SUMIFS('South West Spends'!$H$2:$H$5693,'South West Spends'!$A$2:$A$5693,$B63,'South West Spends'!$B$2:$B$5693,$C63,'South West Spends'!$C$2:$C$5693,$A63)</f>
        <v>13972.580000000002</v>
      </c>
      <c r="E63" s="507">
        <f>SUMIFS('South West Spends'!$M$2:$M$5693,'South West Spends'!$A$2:$A$5693,$B63,'South West Spends'!$B$2:$B$5693,$C63,'South West Spends'!$C$2:$C$5693,$A63)</f>
        <v>15614.8</v>
      </c>
      <c r="F63" s="507">
        <f>SUMIFS('South West Spends'!$R$2:$R$5693,'South West Spends'!$A$2:$A$5693,$B63,'South West Spends'!$B$2:$B$5693,$C63,'South West Spends'!$C$2:$C$5693,$A63)</f>
        <v>0</v>
      </c>
      <c r="G63" s="882">
        <f>SUMIFS('South West Spends'!$W$2:$W$5693,'South West Spends'!$A$2:$A$5693,$B63,'South West Spends'!$B$2:$B$5693,$C63,'South West Spends'!$C$2:$C$5693,$A63)</f>
        <v>0</v>
      </c>
      <c r="H63" s="1441">
        <f>SUMIFS('South West Spends'!$AB$2:$AB$5693,'South West Spends'!$A$2:$A$5693,$B63,'South West Spends'!$B$2:$B$5693,$C63,'South West Spends'!$C$2:$C$5693,$A63)</f>
        <v>0</v>
      </c>
      <c r="I63" s="1442">
        <f>SUMIFS('South West Spends'!$AG$2:$AG$5693,'South West Spends'!$A$2:$A$5693,$B63,'South West Spends'!$B$2:$B$5693,$C63,'South West Spends'!$C$2:$C$5693,$A63)</f>
        <v>0</v>
      </c>
      <c r="J63" s="24">
        <f>SUMIFS('South West Spends'!$AI$2:$AI$5693,'South West Spends'!$A$2:$A$5693,$B63,'South West Spends'!$B$2:$B$5693,$C63,'South West Spends'!$C$2:$C$5693,$A63)</f>
        <v>0</v>
      </c>
      <c r="K63" s="93">
        <f>SUMIFS('South West Spends'!$AL$2:$AL$5693,'South West Spends'!$A$2:$A$5693,$B63,'South West Spends'!$B$2:$B$5693,$C63,'South West Spends'!$C$2:$C$5693,$A63)</f>
        <v>0</v>
      </c>
    </row>
    <row r="64" spans="1:11" x14ac:dyDescent="0.2">
      <c r="A64" s="94" t="s">
        <v>125</v>
      </c>
      <c r="B64" s="13" t="s">
        <v>93</v>
      </c>
      <c r="C64" s="129" t="s">
        <v>243</v>
      </c>
      <c r="D64" s="506">
        <f>SUMIFS('South West Spends'!$H$2:$H$5693,'South West Spends'!$A$2:$A$5693,$B64,'South West Spends'!$B$2:$B$5693,$C64,'South West Spends'!$C$2:$C$5693,$A64)</f>
        <v>0</v>
      </c>
      <c r="E64" s="507">
        <f>SUMIFS('South West Spends'!$M$2:$M$5693,'South West Spends'!$A$2:$A$5693,$B64,'South West Spends'!$B$2:$B$5693,$C64,'South West Spends'!$C$2:$C$5693,$A64)</f>
        <v>0</v>
      </c>
      <c r="F64" s="507">
        <f>SUMIFS('South West Spends'!$R$2:$R$5693,'South West Spends'!$A$2:$A$5693,$B64,'South West Spends'!$B$2:$B$5693,$C64,'South West Spends'!$C$2:$C$5693,$A64)</f>
        <v>14054.130000000001</v>
      </c>
      <c r="G64" s="882">
        <f>SUMIFS('South West Spends'!$W$2:$W$5693,'South West Spends'!$A$2:$A$5693,$B64,'South West Spends'!$B$2:$B$5693,$C64,'South West Spends'!$C$2:$C$5693,$A64)</f>
        <v>20055.920000000002</v>
      </c>
      <c r="H64" s="1441">
        <f>SUMIFS('South West Spends'!$AB$2:$AB$5693,'South West Spends'!$A$2:$A$5693,$B64,'South West Spends'!$B$2:$B$5693,$C64,'South West Spends'!$C$2:$C$5693,$A64)</f>
        <v>17608.060000000001</v>
      </c>
      <c r="I64" s="1442">
        <f>SUMIFS('South West Spends'!$AG$2:$AG$5693,'South West Spends'!$A$2:$A$5693,$B64,'South West Spends'!$B$2:$B$5693,$C64,'South West Spends'!$C$2:$C$5693,$A64)</f>
        <v>18491.849999999999</v>
      </c>
      <c r="J64" s="24">
        <f>SUMIFS('South West Spends'!$AI$2:$AI$5693,'South West Spends'!$A$2:$A$5693,$B64,'South West Spends'!$B$2:$B$5693,$C64,'South West Spends'!$C$2:$C$5693,$A64)</f>
        <v>0</v>
      </c>
      <c r="K64" s="93">
        <f>SUMIFS('South West Spends'!$AL$2:$AL$5693,'South West Spends'!$A$2:$A$5693,$B64,'South West Spends'!$B$2:$B$5693,$C64,'South West Spends'!$C$2:$C$5693,$A64)</f>
        <v>0</v>
      </c>
    </row>
    <row r="65" spans="1:11" x14ac:dyDescent="0.2">
      <c r="A65" s="94" t="s">
        <v>125</v>
      </c>
      <c r="B65" s="13" t="s">
        <v>79</v>
      </c>
      <c r="C65" s="129" t="s">
        <v>166</v>
      </c>
      <c r="D65" s="506">
        <f>SUMIFS('South West Spends'!$H$2:$H$5693,'South West Spends'!$A$2:$A$5693,$B65,'South West Spends'!$B$2:$B$5693,$C65,'South West Spends'!$C$2:$C$5693,$A65)</f>
        <v>0</v>
      </c>
      <c r="E65" s="507">
        <f>SUMIFS('South West Spends'!$M$2:$M$5693,'South West Spends'!$A$2:$A$5693,$B65,'South West Spends'!$B$2:$B$5693,$C65,'South West Spends'!$C$2:$C$5693,$A65)</f>
        <v>0</v>
      </c>
      <c r="F65" s="507">
        <f>SUMIFS('South West Spends'!$R$2:$R$5693,'South West Spends'!$A$2:$A$5693,$B65,'South West Spends'!$B$2:$B$5693,$C65,'South West Spends'!$C$2:$C$5693,$A65)</f>
        <v>0</v>
      </c>
      <c r="G65" s="882">
        <f>SUMIFS('South West Spends'!$W$2:$W$5693,'South West Spends'!$A$2:$A$5693,$B65,'South West Spends'!$B$2:$B$5693,$C65,'South West Spends'!$C$2:$C$5693,$A65)</f>
        <v>7214.43</v>
      </c>
      <c r="H65" s="1441">
        <f>SUMIFS('South West Spends'!$AB$2:$AB$5693,'South West Spends'!$A$2:$A$5693,$B65,'South West Spends'!$B$2:$B$5693,$C65,'South West Spends'!$C$2:$C$5693,$A65)</f>
        <v>23355.93</v>
      </c>
      <c r="I65" s="1442">
        <f>SUMIFS('South West Spends'!$AG$2:$AG$5693,'South West Spends'!$A$2:$A$5693,$B65,'South West Spends'!$B$2:$B$5693,$C65,'South West Spends'!$C$2:$C$5693,$A65)</f>
        <v>7175.2000000000007</v>
      </c>
      <c r="J65" s="24">
        <f>SUMIFS('South West Spends'!$AI$2:$AI$5693,'South West Spends'!$A$2:$A$5693,$B65,'South West Spends'!$B$2:$B$5693,$C65,'South West Spends'!$C$2:$C$5693,$A65)</f>
        <v>0</v>
      </c>
      <c r="K65" s="93">
        <f>SUMIFS('South West Spends'!$AL$2:$AL$5693,'South West Spends'!$A$2:$A$5693,$B65,'South West Spends'!$B$2:$B$5693,$C65,'South West Spends'!$C$2:$C$5693,$A65)</f>
        <v>0</v>
      </c>
    </row>
    <row r="66" spans="1:11" x14ac:dyDescent="0.2">
      <c r="A66" s="94" t="s">
        <v>125</v>
      </c>
      <c r="B66" s="13" t="s">
        <v>79</v>
      </c>
      <c r="C66" s="129" t="s">
        <v>243</v>
      </c>
      <c r="D66" s="506">
        <f>SUMIFS('South West Spends'!$H$2:$H$5693,'South West Spends'!$A$2:$A$5693,$B66,'South West Spends'!$B$2:$B$5693,$C66,'South West Spends'!$C$2:$C$5693,$A66)</f>
        <v>0</v>
      </c>
      <c r="E66" s="507">
        <f>SUMIFS('South West Spends'!$M$2:$M$5693,'South West Spends'!$A$2:$A$5693,$B66,'South West Spends'!$B$2:$B$5693,$C66,'South West Spends'!$C$2:$C$5693,$A66)</f>
        <v>0</v>
      </c>
      <c r="F66" s="507">
        <f>SUMIFS('South West Spends'!$R$2:$R$5693,'South West Spends'!$A$2:$A$5693,$B66,'South West Spends'!$B$2:$B$5693,$C66,'South West Spends'!$C$2:$C$5693,$A66)</f>
        <v>0</v>
      </c>
      <c r="G66" s="882">
        <f>SUMIFS('South West Spends'!$W$2:$W$5693,'South West Spends'!$A$2:$A$5693,$B66,'South West Spends'!$B$2:$B$5693,$C66,'South West Spends'!$C$2:$C$5693,$A66)</f>
        <v>359.56</v>
      </c>
      <c r="H66" s="1441">
        <f>SUMIFS('South West Spends'!$AB$2:$AB$5693,'South West Spends'!$A$2:$A$5693,$B66,'South West Spends'!$B$2:$B$5693,$C66,'South West Spends'!$C$2:$C$5693,$A66)</f>
        <v>1445.26</v>
      </c>
      <c r="I66" s="1442">
        <f>SUMIFS('South West Spends'!$AG$2:$AG$5693,'South West Spends'!$A$2:$A$5693,$B66,'South West Spends'!$B$2:$B$5693,$C66,'South West Spends'!$C$2:$C$5693,$A66)</f>
        <v>456.57999999999993</v>
      </c>
      <c r="J66" s="24">
        <f>SUMIFS('South West Spends'!$AI$2:$AI$5693,'South West Spends'!$A$2:$A$5693,$B66,'South West Spends'!$B$2:$B$5693,$C66,'South West Spends'!$C$2:$C$5693,$A66)</f>
        <v>0</v>
      </c>
      <c r="K66" s="93">
        <f>SUMIFS('South West Spends'!$AL$2:$AL$5693,'South West Spends'!$A$2:$A$5693,$B66,'South West Spends'!$B$2:$B$5693,$C66,'South West Spends'!$C$2:$C$5693,$A66)</f>
        <v>0</v>
      </c>
    </row>
    <row r="67" spans="1:11" x14ac:dyDescent="0.2">
      <c r="A67" s="94" t="s">
        <v>125</v>
      </c>
      <c r="B67" s="13" t="s">
        <v>306</v>
      </c>
      <c r="C67" s="129" t="s">
        <v>243</v>
      </c>
      <c r="D67" s="506">
        <f>SUMIFS('South West Spends'!$H$2:$H$5693,'South West Spends'!$A$2:$A$5693,$B67,'South West Spends'!$B$2:$B$5693,$C67,'South West Spends'!$C$2:$C$5693,$A67)</f>
        <v>0</v>
      </c>
      <c r="E67" s="507">
        <f>SUMIFS('South West Spends'!$M$2:$M$5693,'South West Spends'!$A$2:$A$5693,$B67,'South West Spends'!$B$2:$B$5693,$C67,'South West Spends'!$C$2:$C$5693,$A67)</f>
        <v>0</v>
      </c>
      <c r="F67" s="507">
        <f>SUMIFS('South West Spends'!$R$2:$R$5693,'South West Spends'!$A$2:$A$5693,$B67,'South West Spends'!$B$2:$B$5693,$C67,'South West Spends'!$C$2:$C$5693,$A67)</f>
        <v>0</v>
      </c>
      <c r="G67" s="882">
        <f>SUMIFS('South West Spends'!$W$2:$W$5693,'South West Spends'!$A$2:$A$5693,$B67,'South West Spends'!$B$2:$B$5693,$C67,'South West Spends'!$C$2:$C$5693,$A67)</f>
        <v>0</v>
      </c>
      <c r="H67" s="1441">
        <f>SUMIFS('South West Spends'!$AB$2:$AB$5693,'South West Spends'!$A$2:$A$5693,$B67,'South West Spends'!$B$2:$B$5693,$C67,'South West Spends'!$C$2:$C$5693,$A67)</f>
        <v>0</v>
      </c>
      <c r="I67" s="1442">
        <f>SUMIFS('South West Spends'!$AG$2:$AG$5693,'South West Spends'!$A$2:$A$5693,$B67,'South West Spends'!$B$2:$B$5693,$C67,'South West Spends'!$C$2:$C$5693,$A67)</f>
        <v>0</v>
      </c>
      <c r="J67" s="24">
        <f>SUMIFS('South West Spends'!$AI$2:$AI$5693,'South West Spends'!$A$2:$A$5693,$B67,'South West Spends'!$B$2:$B$5693,$C67,'South West Spends'!$C$2:$C$5693,$A67)</f>
        <v>7309.93</v>
      </c>
      <c r="K67" s="93">
        <f>SUMIFS('South West Spends'!$AL$2:$AL$5693,'South West Spends'!$A$2:$A$5693,$B67,'South West Spends'!$B$2:$B$5693,$C67,'South West Spends'!$C$2:$C$5693,$A67)</f>
        <v>15307.24</v>
      </c>
    </row>
    <row r="68" spans="1:11" x14ac:dyDescent="0.2">
      <c r="A68" s="94" t="s">
        <v>125</v>
      </c>
      <c r="B68" s="13" t="s">
        <v>306</v>
      </c>
      <c r="C68" s="129" t="s">
        <v>17</v>
      </c>
      <c r="D68" s="506">
        <f>SUMIFS('South West Spends'!$H$2:$H$5693,'South West Spends'!$A$2:$A$5693,$B68,'South West Spends'!$B$2:$B$5693,$C68,'South West Spends'!$C$2:$C$5693,$A68)</f>
        <v>0</v>
      </c>
      <c r="E68" s="507">
        <f>SUMIFS('South West Spends'!$M$2:$M$5693,'South West Spends'!$A$2:$A$5693,$B68,'South West Spends'!$B$2:$B$5693,$C68,'South West Spends'!$C$2:$C$5693,$A68)</f>
        <v>0</v>
      </c>
      <c r="F68" s="507">
        <f>SUMIFS('South West Spends'!$R$2:$R$5693,'South West Spends'!$A$2:$A$5693,$B68,'South West Spends'!$B$2:$B$5693,$C68,'South West Spends'!$C$2:$C$5693,$A68)</f>
        <v>0</v>
      </c>
      <c r="G68" s="882">
        <f>SUMIFS('South West Spends'!$W$2:$W$5693,'South West Spends'!$A$2:$A$5693,$B68,'South West Spends'!$B$2:$B$5693,$C68,'South West Spends'!$C$2:$C$5693,$A68)</f>
        <v>0</v>
      </c>
      <c r="H68" s="1441">
        <f>SUMIFS('South West Spends'!$AB$2:$AB$5693,'South West Spends'!$A$2:$A$5693,$B68,'South West Spends'!$B$2:$B$5693,$C68,'South West Spends'!$C$2:$C$5693,$A68)</f>
        <v>0</v>
      </c>
      <c r="I68" s="1442">
        <f>SUMIFS('South West Spends'!$AG$2:$AG$5693,'South West Spends'!$A$2:$A$5693,$B68,'South West Spends'!$B$2:$B$5693,$C68,'South West Spends'!$C$2:$C$5693,$A68)</f>
        <v>0</v>
      </c>
      <c r="J68" s="24">
        <f>SUMIFS('South West Spends'!$AI$2:$AI$5693,'South West Spends'!$A$2:$A$5693,$B68,'South West Spends'!$B$2:$B$5693,$C68,'South West Spends'!$C$2:$C$5693,$A68)</f>
        <v>546.09</v>
      </c>
      <c r="K68" s="93">
        <f>SUMIFS('South West Spends'!$AL$2:$AL$5693,'South West Spends'!$A$2:$A$5693,$B68,'South West Spends'!$B$2:$B$5693,$C68,'South West Spends'!$C$2:$C$5693,$A68)</f>
        <v>1624.65</v>
      </c>
    </row>
    <row r="69" spans="1:11" x14ac:dyDescent="0.2">
      <c r="A69" s="94" t="s">
        <v>125</v>
      </c>
      <c r="B69" s="13" t="s">
        <v>38</v>
      </c>
      <c r="C69" s="129" t="s">
        <v>243</v>
      </c>
      <c r="D69" s="506">
        <f>SUMIFS('South West Spends'!$H$2:$H$5693,'South West Spends'!$A$2:$A$5693,$B69,'South West Spends'!$B$2:$B$5693,$C69,'South West Spends'!$C$2:$C$5693,$A69)</f>
        <v>35437.599999999999</v>
      </c>
      <c r="E69" s="507">
        <f>SUMIFS('South West Spends'!$M$2:$M$5693,'South West Spends'!$A$2:$A$5693,$B69,'South West Spends'!$B$2:$B$5693,$C69,'South West Spends'!$C$2:$C$5693,$A69)</f>
        <v>37023.819999999992</v>
      </c>
      <c r="F69" s="507">
        <f>SUMIFS('South West Spends'!$R$2:$R$5693,'South West Spends'!$A$2:$A$5693,$B69,'South West Spends'!$B$2:$B$5693,$C69,'South West Spends'!$C$2:$C$5693,$A69)</f>
        <v>25582.94</v>
      </c>
      <c r="G69" s="882">
        <f>SUMIFS('South West Spends'!$W$2:$W$5693,'South West Spends'!$A$2:$A$5693,$B69,'South West Spends'!$B$2:$B$5693,$C69,'South West Spends'!$C$2:$C$5693,$A69)</f>
        <v>10574.220000000001</v>
      </c>
      <c r="H69" s="1441">
        <f>SUMIFS('South West Spends'!$AB$2:$AB$5693,'South West Spends'!$A$2:$A$5693,$B69,'South West Spends'!$B$2:$B$5693,$C69,'South West Spends'!$C$2:$C$5693,$A69)</f>
        <v>0</v>
      </c>
      <c r="I69" s="1442">
        <f>SUMIFS('South West Spends'!$AG$2:$AG$5693,'South West Spends'!$A$2:$A$5693,$B69,'South West Spends'!$B$2:$B$5693,$C69,'South West Spends'!$C$2:$C$5693,$A69)</f>
        <v>0</v>
      </c>
      <c r="J69" s="24">
        <f>SUMIFS('South West Spends'!$AI$2:$AI$5693,'South West Spends'!$A$2:$A$5693,$B69,'South West Spends'!$B$2:$B$5693,$C69,'South West Spends'!$C$2:$C$5693,$A69)</f>
        <v>0</v>
      </c>
      <c r="K69" s="93">
        <f>SUMIFS('South West Spends'!$AL$2:$AL$5693,'South West Spends'!$A$2:$A$5693,$B69,'South West Spends'!$B$2:$B$5693,$C69,'South West Spends'!$C$2:$C$5693,$A69)</f>
        <v>0</v>
      </c>
    </row>
    <row r="70" spans="1:11" x14ac:dyDescent="0.2">
      <c r="A70" s="94" t="s">
        <v>125</v>
      </c>
      <c r="B70" s="13" t="s">
        <v>225</v>
      </c>
      <c r="C70" s="129" t="s">
        <v>243</v>
      </c>
      <c r="D70" s="506">
        <f>SUMIFS('South West Spends'!$H$2:$H$5693,'South West Spends'!$A$2:$A$5693,$B70,'South West Spends'!$B$2:$B$5693,$C70,'South West Spends'!$C$2:$C$5693,$A70)</f>
        <v>0</v>
      </c>
      <c r="E70" s="507">
        <f>SUMIFS('South West Spends'!$M$2:$M$5693,'South West Spends'!$A$2:$A$5693,$B70,'South West Spends'!$B$2:$B$5693,$C70,'South West Spends'!$C$2:$C$5693,$A70)</f>
        <v>0</v>
      </c>
      <c r="F70" s="507">
        <f>SUMIFS('South West Spends'!$R$2:$R$5693,'South West Spends'!$A$2:$A$5693,$B70,'South West Spends'!$B$2:$B$5693,$C70,'South West Spends'!$C$2:$C$5693,$A70)</f>
        <v>0</v>
      </c>
      <c r="G70" s="882">
        <f>SUMIFS('South West Spends'!$W$2:$W$5693,'South West Spends'!$A$2:$A$5693,$B70,'South West Spends'!$B$2:$B$5693,$C70,'South West Spends'!$C$2:$C$5693,$A70)</f>
        <v>19588.810000000001</v>
      </c>
      <c r="H70" s="1441">
        <f>SUMIFS('South West Spends'!$AB$2:$AB$5693,'South West Spends'!$A$2:$A$5693,$B70,'South West Spends'!$B$2:$B$5693,$C70,'South West Spends'!$C$2:$C$5693,$A70)</f>
        <v>26020.06</v>
      </c>
      <c r="I70" s="1442">
        <f>SUMIFS('South West Spends'!$AG$2:$AG$5693,'South West Spends'!$A$2:$A$5693,$B70,'South West Spends'!$B$2:$B$5693,$C70,'South West Spends'!$C$2:$C$5693,$A70)</f>
        <v>21992.959999999999</v>
      </c>
      <c r="J70" s="24">
        <f>SUMIFS('South West Spends'!$AI$2:$AI$5693,'South West Spends'!$A$2:$A$5693,$B70,'South West Spends'!$B$2:$B$5693,$C70,'South West Spends'!$C$2:$C$5693,$A70)</f>
        <v>0</v>
      </c>
      <c r="K70" s="93">
        <f>SUMIFS('South West Spends'!$AL$2:$AL$5693,'South West Spends'!$A$2:$A$5693,$B70,'South West Spends'!$B$2:$B$5693,$C70,'South West Spends'!$C$2:$C$5693,$A70)</f>
        <v>0</v>
      </c>
    </row>
    <row r="71" spans="1:11" x14ac:dyDescent="0.2">
      <c r="A71" s="94" t="s">
        <v>125</v>
      </c>
      <c r="B71" s="13" t="s">
        <v>18</v>
      </c>
      <c r="C71" s="129" t="s">
        <v>249</v>
      </c>
      <c r="D71" s="506">
        <f>SUMIFS('South West Spends'!$H$2:$H$5693,'South West Spends'!$A$2:$A$5693,$B71,'South West Spends'!$B$2:$B$5693,$C71,'South West Spends'!$C$2:$C$5693,$A71)</f>
        <v>8467.3299999999981</v>
      </c>
      <c r="E71" s="507">
        <f>SUMIFS('South West Spends'!$M$2:$M$5693,'South West Spends'!$A$2:$A$5693,$B71,'South West Spends'!$B$2:$B$5693,$C71,'South West Spends'!$C$2:$C$5693,$A71)</f>
        <v>10302.16</v>
      </c>
      <c r="F71" s="507">
        <f>SUMIFS('South West Spends'!$R$2:$R$5693,'South West Spends'!$A$2:$A$5693,$B71,'South West Spends'!$B$2:$B$5693,$C71,'South West Spends'!$C$2:$C$5693,$A71)</f>
        <v>2821.94</v>
      </c>
      <c r="G71" s="882">
        <f>SUMIFS('South West Spends'!$W$2:$W$5693,'South West Spends'!$A$2:$A$5693,$B71,'South West Spends'!$B$2:$B$5693,$C71,'South West Spends'!$C$2:$C$5693,$A71)</f>
        <v>0</v>
      </c>
      <c r="H71" s="1441">
        <f>SUMIFS('South West Spends'!$AB$2:$AB$5693,'South West Spends'!$A$2:$A$5693,$B71,'South West Spends'!$B$2:$B$5693,$C71,'South West Spends'!$C$2:$C$5693,$A71)</f>
        <v>0</v>
      </c>
      <c r="I71" s="1442">
        <f>SUMIFS('South West Spends'!$AG$2:$AG$5693,'South West Spends'!$A$2:$A$5693,$B71,'South West Spends'!$B$2:$B$5693,$C71,'South West Spends'!$C$2:$C$5693,$A71)</f>
        <v>0</v>
      </c>
      <c r="J71" s="24">
        <f>SUMIFS('South West Spends'!$AI$2:$AI$5693,'South West Spends'!$A$2:$A$5693,$B71,'South West Spends'!$B$2:$B$5693,$C71,'South West Spends'!$C$2:$C$5693,$A71)</f>
        <v>0</v>
      </c>
      <c r="K71" s="93">
        <f>SUMIFS('South West Spends'!$AL$2:$AL$5693,'South West Spends'!$A$2:$A$5693,$B71,'South West Spends'!$B$2:$B$5693,$C71,'South West Spends'!$C$2:$C$5693,$A71)</f>
        <v>0</v>
      </c>
    </row>
    <row r="72" spans="1:11" x14ac:dyDescent="0.2">
      <c r="A72" s="94" t="s">
        <v>125</v>
      </c>
      <c r="B72" s="13" t="s">
        <v>207</v>
      </c>
      <c r="C72" s="129" t="s">
        <v>249</v>
      </c>
      <c r="D72" s="506">
        <f>SUMIFS('South West Spends'!$H$2:$H$5693,'South West Spends'!$A$2:$A$5693,$B72,'South West Spends'!$B$2:$B$5693,$C72,'South West Spends'!$C$2:$C$5693,$A72)</f>
        <v>0</v>
      </c>
      <c r="E72" s="507">
        <f>SUMIFS('South West Spends'!$M$2:$M$5693,'South West Spends'!$A$2:$A$5693,$B72,'South West Spends'!$B$2:$B$5693,$C72,'South West Spends'!$C$2:$C$5693,$A72)</f>
        <v>0</v>
      </c>
      <c r="F72" s="507">
        <f>SUMIFS('South West Spends'!$R$2:$R$5693,'South West Spends'!$A$2:$A$5693,$B72,'South West Spends'!$B$2:$B$5693,$C72,'South West Spends'!$C$2:$C$5693,$A72)</f>
        <v>258.48</v>
      </c>
      <c r="G72" s="882">
        <f>SUMIFS('South West Spends'!$W$2:$W$5693,'South West Spends'!$A$2:$A$5693,$B72,'South West Spends'!$B$2:$B$5693,$C72,'South West Spends'!$C$2:$C$5693,$A72)</f>
        <v>3897.3</v>
      </c>
      <c r="H72" s="1441">
        <f>SUMIFS('South West Spends'!$AB$2:$AB$5693,'South West Spends'!$A$2:$A$5693,$B72,'South West Spends'!$B$2:$B$5693,$C72,'South West Spends'!$C$2:$C$5693,$A72)</f>
        <v>1219.02</v>
      </c>
      <c r="I72" s="1442">
        <f>SUMIFS('South West Spends'!$AG$2:$AG$5693,'South West Spends'!$A$2:$A$5693,$B72,'South West Spends'!$B$2:$B$5693,$C72,'South West Spends'!$C$2:$C$5693,$A72)</f>
        <v>0</v>
      </c>
      <c r="J72" s="24">
        <f>SUMIFS('South West Spends'!$AI$2:$AI$5693,'South West Spends'!$A$2:$A$5693,$B72,'South West Spends'!$B$2:$B$5693,$C72,'South West Spends'!$C$2:$C$5693,$A72)</f>
        <v>0</v>
      </c>
      <c r="K72" s="93">
        <f>SUMIFS('South West Spends'!$AL$2:$AL$5693,'South West Spends'!$A$2:$A$5693,$B72,'South West Spends'!$B$2:$B$5693,$C72,'South West Spends'!$C$2:$C$5693,$A72)</f>
        <v>0</v>
      </c>
    </row>
    <row r="73" spans="1:11" x14ac:dyDescent="0.2">
      <c r="A73" s="94" t="s">
        <v>125</v>
      </c>
      <c r="B73" s="13" t="s">
        <v>207</v>
      </c>
      <c r="C73" s="129" t="s">
        <v>34</v>
      </c>
      <c r="D73" s="506">
        <f>SUMIFS('South West Spends'!$H$2:$H$5693,'South West Spends'!$A$2:$A$5693,$B73,'South West Spends'!$B$2:$B$5693,$C73,'South West Spends'!$C$2:$C$5693,$A73)</f>
        <v>0</v>
      </c>
      <c r="E73" s="507">
        <f>SUMIFS('South West Spends'!$M$2:$M$5693,'South West Spends'!$A$2:$A$5693,$B73,'South West Spends'!$B$2:$B$5693,$C73,'South West Spends'!$C$2:$C$5693,$A73)</f>
        <v>0</v>
      </c>
      <c r="F73" s="507">
        <f>SUMIFS('South West Spends'!$R$2:$R$5693,'South West Spends'!$A$2:$A$5693,$B73,'South West Spends'!$B$2:$B$5693,$C73,'South West Spends'!$C$2:$C$5693,$A73)</f>
        <v>0</v>
      </c>
      <c r="G73" s="882">
        <f>SUMIFS('South West Spends'!$W$2:$W$5693,'South West Spends'!$A$2:$A$5693,$B73,'South West Spends'!$B$2:$B$5693,$C73,'South West Spends'!$C$2:$C$5693,$A73)</f>
        <v>0</v>
      </c>
      <c r="H73" s="1441">
        <f>SUMIFS('South West Spends'!$AB$2:$AB$5693,'South West Spends'!$A$2:$A$5693,$B73,'South West Spends'!$B$2:$B$5693,$C73,'South West Spends'!$C$2:$C$5693,$A73)</f>
        <v>0</v>
      </c>
      <c r="I73" s="1442">
        <f>SUMIFS('South West Spends'!$AG$2:$AG$5693,'South West Spends'!$A$2:$A$5693,$B73,'South West Spends'!$B$2:$B$5693,$C73,'South West Spends'!$C$2:$C$5693,$A73)</f>
        <v>1121.2600000000002</v>
      </c>
      <c r="J73" s="24">
        <f>SUMIFS('South West Spends'!$AI$2:$AI$5693,'South West Spends'!$A$2:$A$5693,$B73,'South West Spends'!$B$2:$B$5693,$C73,'South West Spends'!$C$2:$C$5693,$A73)</f>
        <v>726.92</v>
      </c>
      <c r="K73" s="93">
        <f>SUMIFS('South West Spends'!$AL$2:$AL$5693,'South West Spends'!$A$2:$A$5693,$B73,'South West Spends'!$B$2:$B$5693,$C73,'South West Spends'!$C$2:$C$5693,$A73)</f>
        <v>1210.57</v>
      </c>
    </row>
    <row r="74" spans="1:11" x14ac:dyDescent="0.2">
      <c r="A74" s="94" t="s">
        <v>125</v>
      </c>
      <c r="B74" s="13" t="s">
        <v>84</v>
      </c>
      <c r="C74" s="129" t="s">
        <v>20</v>
      </c>
      <c r="D74" s="506">
        <f>SUMIFS('South West Spends'!$H$2:$H$5693,'South West Spends'!$A$2:$A$5693,$B74,'South West Spends'!$B$2:$B$5693,$C74,'South West Spends'!$C$2:$C$5693,$A74)</f>
        <v>0</v>
      </c>
      <c r="E74" s="507">
        <f>SUMIFS('South West Spends'!$M$2:$M$5693,'South West Spends'!$A$2:$A$5693,$B74,'South West Spends'!$B$2:$B$5693,$C74,'South West Spends'!$C$2:$C$5693,$A74)</f>
        <v>0</v>
      </c>
      <c r="F74" s="507">
        <f>SUMIFS('South West Spends'!$R$2:$R$5693,'South West Spends'!$A$2:$A$5693,$B74,'South West Spends'!$B$2:$B$5693,$C74,'South West Spends'!$C$2:$C$5693,$A74)</f>
        <v>0</v>
      </c>
      <c r="G74" s="882">
        <f>SUMIFS('South West Spends'!$W$2:$W$5693,'South West Spends'!$A$2:$A$5693,$B74,'South West Spends'!$B$2:$B$5693,$C74,'South West Spends'!$C$2:$C$5693,$A74)</f>
        <v>15.2</v>
      </c>
      <c r="H74" s="1441">
        <f>SUMIFS('South West Spends'!$AB$2:$AB$5693,'South West Spends'!$A$2:$A$5693,$B74,'South West Spends'!$B$2:$B$5693,$C74,'South West Spends'!$C$2:$C$5693,$A74)</f>
        <v>67.919999999999987</v>
      </c>
      <c r="I74" s="1442">
        <f>SUMIFS('South West Spends'!$AG$2:$AG$5693,'South West Spends'!$A$2:$A$5693,$B74,'South West Spends'!$B$2:$B$5693,$C74,'South West Spends'!$C$2:$C$5693,$A74)</f>
        <v>0</v>
      </c>
      <c r="J74" s="24">
        <f>SUMIFS('South West Spends'!$AI$2:$AI$5693,'South West Spends'!$A$2:$A$5693,$B74,'South West Spends'!$B$2:$B$5693,$C74,'South West Spends'!$C$2:$C$5693,$A74)</f>
        <v>0</v>
      </c>
      <c r="K74" s="93">
        <f>SUMIFS('South West Spends'!$AL$2:$AL$5693,'South West Spends'!$A$2:$A$5693,$B74,'South West Spends'!$B$2:$B$5693,$C74,'South West Spends'!$C$2:$C$5693,$A74)</f>
        <v>0</v>
      </c>
    </row>
    <row r="75" spans="1:11" x14ac:dyDescent="0.2">
      <c r="A75" s="94" t="s">
        <v>125</v>
      </c>
      <c r="B75" s="13" t="s">
        <v>41</v>
      </c>
      <c r="C75" s="129" t="s">
        <v>242</v>
      </c>
      <c r="D75" s="506">
        <f>SUMIFS('South West Spends'!$H$2:$H$5693,'South West Spends'!$A$2:$A$5693,$B75,'South West Spends'!$B$2:$B$5693,$C75,'South West Spends'!$C$2:$C$5693,$A75)</f>
        <v>34.08</v>
      </c>
      <c r="E75" s="507">
        <f>SUMIFS('South West Spends'!$M$2:$M$5693,'South West Spends'!$A$2:$A$5693,$B75,'South West Spends'!$B$2:$B$5693,$C75,'South West Spends'!$C$2:$C$5693,$A75)</f>
        <v>0</v>
      </c>
      <c r="F75" s="507">
        <f>SUMIFS('South West Spends'!$R$2:$R$5693,'South West Spends'!$A$2:$A$5693,$B75,'South West Spends'!$B$2:$B$5693,$C75,'South West Spends'!$C$2:$C$5693,$A75)</f>
        <v>0</v>
      </c>
      <c r="G75" s="882">
        <f>SUMIFS('South West Spends'!$W$2:$W$5693,'South West Spends'!$A$2:$A$5693,$B75,'South West Spends'!$B$2:$B$5693,$C75,'South West Spends'!$C$2:$C$5693,$A75)</f>
        <v>0</v>
      </c>
      <c r="H75" s="1441">
        <f>SUMIFS('South West Spends'!$AB$2:$AB$5693,'South West Spends'!$A$2:$A$5693,$B75,'South West Spends'!$B$2:$B$5693,$C75,'South West Spends'!$C$2:$C$5693,$A75)</f>
        <v>0</v>
      </c>
      <c r="I75" s="1442">
        <f>SUMIFS('South West Spends'!$AG$2:$AG$5693,'South West Spends'!$A$2:$A$5693,$B75,'South West Spends'!$B$2:$B$5693,$C75,'South West Spends'!$C$2:$C$5693,$A75)</f>
        <v>0</v>
      </c>
      <c r="J75" s="24">
        <f>SUMIFS('South West Spends'!$AI$2:$AI$5693,'South West Spends'!$A$2:$A$5693,$B75,'South West Spends'!$B$2:$B$5693,$C75,'South West Spends'!$C$2:$C$5693,$A75)</f>
        <v>0</v>
      </c>
      <c r="K75" s="93">
        <f>SUMIFS('South West Spends'!$AL$2:$AL$5693,'South West Spends'!$A$2:$A$5693,$B75,'South West Spends'!$B$2:$B$5693,$C75,'South West Spends'!$C$2:$C$5693,$A75)</f>
        <v>0</v>
      </c>
    </row>
    <row r="76" spans="1:11" x14ac:dyDescent="0.2">
      <c r="A76" s="94" t="s">
        <v>125</v>
      </c>
      <c r="B76" s="13" t="s">
        <v>41</v>
      </c>
      <c r="C76" s="129" t="s">
        <v>21</v>
      </c>
      <c r="D76" s="506">
        <f>SUMIFS('South West Spends'!$H$2:$H$5693,'South West Spends'!$A$2:$A$5693,$B76,'South West Spends'!$B$2:$B$5693,$C76,'South West Spends'!$C$2:$C$5693,$A76)</f>
        <v>129.13</v>
      </c>
      <c r="E76" s="507">
        <f>SUMIFS('South West Spends'!$M$2:$M$5693,'South West Spends'!$A$2:$A$5693,$B76,'South West Spends'!$B$2:$B$5693,$C76,'South West Spends'!$C$2:$C$5693,$A76)</f>
        <v>0</v>
      </c>
      <c r="F76" s="507">
        <f>SUMIFS('South West Spends'!$R$2:$R$5693,'South West Spends'!$A$2:$A$5693,$B76,'South West Spends'!$B$2:$B$5693,$C76,'South West Spends'!$C$2:$C$5693,$A76)</f>
        <v>0</v>
      </c>
      <c r="G76" s="882">
        <f>SUMIFS('South West Spends'!$W$2:$W$5693,'South West Spends'!$A$2:$A$5693,$B76,'South West Spends'!$B$2:$B$5693,$C76,'South West Spends'!$C$2:$C$5693,$A76)</f>
        <v>0</v>
      </c>
      <c r="H76" s="1441">
        <f>SUMIFS('South West Spends'!$AB$2:$AB$5693,'South West Spends'!$A$2:$A$5693,$B76,'South West Spends'!$B$2:$B$5693,$C76,'South West Spends'!$C$2:$C$5693,$A76)</f>
        <v>0</v>
      </c>
      <c r="I76" s="1442">
        <f>SUMIFS('South West Spends'!$AG$2:$AG$5693,'South West Spends'!$A$2:$A$5693,$B76,'South West Spends'!$B$2:$B$5693,$C76,'South West Spends'!$C$2:$C$5693,$A76)</f>
        <v>0</v>
      </c>
      <c r="J76" s="24">
        <f>SUMIFS('South West Spends'!$AI$2:$AI$5693,'South West Spends'!$A$2:$A$5693,$B76,'South West Spends'!$B$2:$B$5693,$C76,'South West Spends'!$C$2:$C$5693,$A76)</f>
        <v>0</v>
      </c>
      <c r="K76" s="93">
        <f>SUMIFS('South West Spends'!$AL$2:$AL$5693,'South West Spends'!$A$2:$A$5693,$B76,'South West Spends'!$B$2:$B$5693,$C76,'South West Spends'!$C$2:$C$5693,$A76)</f>
        <v>0</v>
      </c>
    </row>
    <row r="77" spans="1:11" x14ac:dyDescent="0.2">
      <c r="A77" s="94" t="s">
        <v>125</v>
      </c>
      <c r="B77" s="13" t="s">
        <v>66</v>
      </c>
      <c r="C77" s="129" t="s">
        <v>243</v>
      </c>
      <c r="D77" s="506">
        <f>SUMIFS('South West Spends'!$H$2:$H$5693,'South West Spends'!$A$2:$A$5693,$B77,'South West Spends'!$B$2:$B$5693,$C77,'South West Spends'!$C$2:$C$5693,$A77)</f>
        <v>567.11</v>
      </c>
      <c r="E77" s="507">
        <f>SUMIFS('South West Spends'!$M$2:$M$5693,'South West Spends'!$A$2:$A$5693,$B77,'South West Spends'!$B$2:$B$5693,$C77,'South West Spends'!$C$2:$C$5693,$A77)</f>
        <v>1878.45</v>
      </c>
      <c r="F77" s="507">
        <f>SUMIFS('South West Spends'!$R$2:$R$5693,'South West Spends'!$A$2:$A$5693,$B77,'South West Spends'!$B$2:$B$5693,$C77,'South West Spends'!$C$2:$C$5693,$A77)</f>
        <v>1701.15</v>
      </c>
      <c r="G77" s="882">
        <f>SUMIFS('South West Spends'!$W$2:$W$5693,'South West Spends'!$A$2:$A$5693,$B77,'South West Spends'!$B$2:$B$5693,$C77,'South West Spends'!$C$2:$C$5693,$A77)</f>
        <v>1633.45</v>
      </c>
      <c r="H77" s="1441">
        <f>SUMIFS('South West Spends'!$AB$2:$AB$5693,'South West Spends'!$A$2:$A$5693,$B77,'South West Spends'!$B$2:$B$5693,$C77,'South West Spends'!$C$2:$C$5693,$A77)</f>
        <v>768.36</v>
      </c>
      <c r="I77" s="1442">
        <f>SUMIFS('South West Spends'!$AG$2:$AG$5693,'South West Spends'!$A$2:$A$5693,$B77,'South West Spends'!$B$2:$B$5693,$C77,'South West Spends'!$C$2:$C$5693,$A77)</f>
        <v>0</v>
      </c>
      <c r="J77" s="24">
        <f>SUMIFS('South West Spends'!$AI$2:$AI$5693,'South West Spends'!$A$2:$A$5693,$B77,'South West Spends'!$B$2:$B$5693,$C77,'South West Spends'!$C$2:$C$5693,$A77)</f>
        <v>0</v>
      </c>
      <c r="K77" s="93">
        <f>SUMIFS('South West Spends'!$AL$2:$AL$5693,'South West Spends'!$A$2:$A$5693,$B77,'South West Spends'!$B$2:$B$5693,$C77,'South West Spends'!$C$2:$C$5693,$A77)</f>
        <v>0</v>
      </c>
    </row>
    <row r="78" spans="1:11" x14ac:dyDescent="0.2">
      <c r="A78" s="94" t="s">
        <v>125</v>
      </c>
      <c r="B78" s="13" t="s">
        <v>258</v>
      </c>
      <c r="C78" s="129" t="s">
        <v>243</v>
      </c>
      <c r="D78" s="506">
        <f>SUMIFS('South West Spends'!$H$2:$H$5693,'South West Spends'!$A$2:$A$5693,$B78,'South West Spends'!$B$2:$B$5693,$C78,'South West Spends'!$C$2:$C$5693,$A78)</f>
        <v>0</v>
      </c>
      <c r="E78" s="507">
        <f>SUMIFS('South West Spends'!$M$2:$M$5693,'South West Spends'!$A$2:$A$5693,$B78,'South West Spends'!$B$2:$B$5693,$C78,'South West Spends'!$C$2:$C$5693,$A78)</f>
        <v>0</v>
      </c>
      <c r="F78" s="507">
        <f>SUMIFS('South West Spends'!$R$2:$R$5693,'South West Spends'!$A$2:$A$5693,$B78,'South West Spends'!$B$2:$B$5693,$C78,'South West Spends'!$C$2:$C$5693,$A78)</f>
        <v>0</v>
      </c>
      <c r="G78" s="882">
        <f>SUMIFS('South West Spends'!$W$2:$W$5693,'South West Spends'!$A$2:$A$5693,$B78,'South West Spends'!$B$2:$B$5693,$C78,'South West Spends'!$C$2:$C$5693,$A78)</f>
        <v>0</v>
      </c>
      <c r="H78" s="1441">
        <f>SUMIFS('South West Spends'!$AB$2:$AB$5693,'South West Spends'!$A$2:$A$5693,$B78,'South West Spends'!$B$2:$B$5693,$C78,'South West Spends'!$C$2:$C$5693,$A78)</f>
        <v>226.49</v>
      </c>
      <c r="I78" s="1442">
        <f>SUMIFS('South West Spends'!$AG$2:$AG$5693,'South West Spends'!$A$2:$A$5693,$B78,'South West Spends'!$B$2:$B$5693,$C78,'South West Spends'!$C$2:$C$5693,$A78)</f>
        <v>785.51</v>
      </c>
      <c r="J78" s="24">
        <f>SUMIFS('South West Spends'!$AI$2:$AI$5693,'South West Spends'!$A$2:$A$5693,$B78,'South West Spends'!$B$2:$B$5693,$C78,'South West Spends'!$C$2:$C$5693,$A78)</f>
        <v>694.04000000000008</v>
      </c>
      <c r="K78" s="93">
        <f>SUMIFS('South West Spends'!$AL$2:$AL$5693,'South West Spends'!$A$2:$A$5693,$B78,'South West Spends'!$B$2:$B$5693,$C78,'South West Spends'!$C$2:$C$5693,$A78)</f>
        <v>923.83</v>
      </c>
    </row>
    <row r="79" spans="1:11" x14ac:dyDescent="0.2">
      <c r="A79" s="94" t="s">
        <v>125</v>
      </c>
      <c r="B79" s="13" t="s">
        <v>26</v>
      </c>
      <c r="C79" s="129" t="s">
        <v>105</v>
      </c>
      <c r="D79" s="506">
        <f>SUMIFS('South West Spends'!$H$2:$H$5693,'South West Spends'!$A$2:$A$5693,$B79,'South West Spends'!$B$2:$B$5693,$C79,'South West Spends'!$C$2:$C$5693,$A79)</f>
        <v>17865.36</v>
      </c>
      <c r="E79" s="507">
        <f>SUMIFS('South West Spends'!$M$2:$M$5693,'South West Spends'!$A$2:$A$5693,$B79,'South West Spends'!$B$2:$B$5693,$C79,'South West Spends'!$C$2:$C$5693,$A79)</f>
        <v>3836.5999999999995</v>
      </c>
      <c r="F79" s="507">
        <f>SUMIFS('South West Spends'!$R$2:$R$5693,'South West Spends'!$A$2:$A$5693,$B79,'South West Spends'!$B$2:$B$5693,$C79,'South West Spends'!$C$2:$C$5693,$A79)</f>
        <v>0</v>
      </c>
      <c r="G79" s="882">
        <f>SUMIFS('South West Spends'!$W$2:$W$5693,'South West Spends'!$A$2:$A$5693,$B79,'South West Spends'!$B$2:$B$5693,$C79,'South West Spends'!$C$2:$C$5693,$A79)</f>
        <v>0</v>
      </c>
      <c r="H79" s="1441">
        <f>SUMIFS('South West Spends'!$AB$2:$AB$5693,'South West Spends'!$A$2:$A$5693,$B79,'South West Spends'!$B$2:$B$5693,$C79,'South West Spends'!$C$2:$C$5693,$A79)</f>
        <v>0</v>
      </c>
      <c r="I79" s="1442">
        <f>SUMIFS('South West Spends'!$AG$2:$AG$5693,'South West Spends'!$A$2:$A$5693,$B79,'South West Spends'!$B$2:$B$5693,$C79,'South West Spends'!$C$2:$C$5693,$A79)</f>
        <v>0</v>
      </c>
      <c r="J79" s="24">
        <f>SUMIFS('South West Spends'!$AI$2:$AI$5693,'South West Spends'!$A$2:$A$5693,$B79,'South West Spends'!$B$2:$B$5693,$C79,'South West Spends'!$C$2:$C$5693,$A79)</f>
        <v>0</v>
      </c>
      <c r="K79" s="93">
        <f>SUMIFS('South West Spends'!$AL$2:$AL$5693,'South West Spends'!$A$2:$A$5693,$B79,'South West Spends'!$B$2:$B$5693,$C79,'South West Spends'!$C$2:$C$5693,$A79)</f>
        <v>0</v>
      </c>
    </row>
    <row r="80" spans="1:11" x14ac:dyDescent="0.2">
      <c r="A80" s="94" t="s">
        <v>125</v>
      </c>
      <c r="B80" s="13" t="s">
        <v>81</v>
      </c>
      <c r="C80" s="129" t="s">
        <v>105</v>
      </c>
      <c r="D80" s="506">
        <f>SUMIFS('South West Spends'!$H$2:$H$5693,'South West Spends'!$A$2:$A$5693,$B80,'South West Spends'!$B$2:$B$5693,$C80,'South West Spends'!$C$2:$C$5693,$A80)</f>
        <v>0</v>
      </c>
      <c r="E80" s="507">
        <f>SUMIFS('South West Spends'!$M$2:$M$5693,'South West Spends'!$A$2:$A$5693,$B80,'South West Spends'!$B$2:$B$5693,$C80,'South West Spends'!$C$2:$C$5693,$A80)</f>
        <v>0</v>
      </c>
      <c r="F80" s="507">
        <f>SUMIFS('South West Spends'!$R$2:$R$5693,'South West Spends'!$A$2:$A$5693,$B80,'South West Spends'!$B$2:$B$5693,$C80,'South West Spends'!$C$2:$C$5693,$A80)</f>
        <v>0</v>
      </c>
      <c r="G80" s="882">
        <f>SUMIFS('South West Spends'!$W$2:$W$5693,'South West Spends'!$A$2:$A$5693,$B80,'South West Spends'!$B$2:$B$5693,$C80,'South West Spends'!$C$2:$C$5693,$A80)</f>
        <v>0</v>
      </c>
      <c r="H80" s="1441">
        <f>SUMIFS('South West Spends'!$AB$2:$AB$5693,'South West Spends'!$A$2:$A$5693,$B80,'South West Spends'!$B$2:$B$5693,$C80,'South West Spends'!$C$2:$C$5693,$A80)</f>
        <v>0</v>
      </c>
      <c r="I80" s="1442">
        <f>SUMIFS('South West Spends'!$AG$2:$AG$5693,'South West Spends'!$A$2:$A$5693,$B80,'South West Spends'!$B$2:$B$5693,$C80,'South West Spends'!$C$2:$C$5693,$A80)</f>
        <v>0</v>
      </c>
      <c r="J80" s="24">
        <f>SUMIFS('South West Spends'!$AI$2:$AI$5693,'South West Spends'!$A$2:$A$5693,$B80,'South West Spends'!$B$2:$B$5693,$C80,'South West Spends'!$C$2:$C$5693,$A80)</f>
        <v>0</v>
      </c>
      <c r="K80" s="93">
        <f>SUMIFS('South West Spends'!$AL$2:$AL$5693,'South West Spends'!$A$2:$A$5693,$B80,'South West Spends'!$B$2:$B$5693,$C80,'South West Spends'!$C$2:$C$5693,$A80)</f>
        <v>0</v>
      </c>
    </row>
    <row r="81" spans="1:11" x14ac:dyDescent="0.2">
      <c r="A81" s="94" t="s">
        <v>125</v>
      </c>
      <c r="B81" s="13" t="s">
        <v>278</v>
      </c>
      <c r="C81" s="129" t="s">
        <v>105</v>
      </c>
      <c r="D81" s="506">
        <f>SUMIFS('South West Spends'!$H$2:$H$5693,'South West Spends'!$A$2:$A$5693,$B81,'South West Spends'!$B$2:$B$5693,$C81,'South West Spends'!$C$2:$C$5693,$A81)</f>
        <v>0</v>
      </c>
      <c r="E81" s="507">
        <f>SUMIFS('South West Spends'!$M$2:$M$5693,'South West Spends'!$A$2:$A$5693,$B81,'South West Spends'!$B$2:$B$5693,$C81,'South West Spends'!$C$2:$C$5693,$A81)</f>
        <v>0</v>
      </c>
      <c r="F81" s="507">
        <f>SUMIFS('South West Spends'!$R$2:$R$5693,'South West Spends'!$A$2:$A$5693,$B81,'South West Spends'!$B$2:$B$5693,$C81,'South West Spends'!$C$2:$C$5693,$A81)</f>
        <v>0</v>
      </c>
      <c r="G81" s="882">
        <f>SUMIFS('South West Spends'!$W$2:$W$5693,'South West Spends'!$A$2:$A$5693,$B81,'South West Spends'!$B$2:$B$5693,$C81,'South West Spends'!$C$2:$C$5693,$A81)</f>
        <v>0</v>
      </c>
      <c r="H81" s="1441">
        <f>SUMIFS('South West Spends'!$AB$2:$AB$5693,'South West Spends'!$A$2:$A$5693,$B81,'South West Spends'!$B$2:$B$5693,$C81,'South West Spends'!$C$2:$C$5693,$A81)</f>
        <v>0</v>
      </c>
      <c r="I81" s="1442">
        <f>SUMIFS('South West Spends'!$AG$2:$AG$5693,'South West Spends'!$A$2:$A$5693,$B81,'South West Spends'!$B$2:$B$5693,$C81,'South West Spends'!$C$2:$C$5693,$A81)</f>
        <v>2855.59</v>
      </c>
      <c r="J81" s="24">
        <f>SUMIFS('South West Spends'!$AI$2:$AI$5693,'South West Spends'!$A$2:$A$5693,$B81,'South West Spends'!$B$2:$B$5693,$C81,'South West Spends'!$C$2:$C$5693,$A81)</f>
        <v>0</v>
      </c>
      <c r="K81" s="93">
        <f>SUMIFS('South West Spends'!$AL$2:$AL$5693,'South West Spends'!$A$2:$A$5693,$B81,'South West Spends'!$B$2:$B$5693,$C81,'South West Spends'!$C$2:$C$5693,$A81)</f>
        <v>926.68</v>
      </c>
    </row>
    <row r="82" spans="1:11" x14ac:dyDescent="0.2">
      <c r="A82" s="94" t="s">
        <v>125</v>
      </c>
      <c r="B82" s="13" t="s">
        <v>278</v>
      </c>
      <c r="C82" s="129" t="s">
        <v>282</v>
      </c>
      <c r="D82" s="506">
        <f>SUMIFS('South West Spends'!$H$2:$H$5693,'South West Spends'!$A$2:$A$5693,$B82,'South West Spends'!$B$2:$B$5693,$C82,'South West Spends'!$C$2:$C$5693,$A82)</f>
        <v>0</v>
      </c>
      <c r="E82" s="507">
        <f>SUMIFS('South West Spends'!$M$2:$M$5693,'South West Spends'!$A$2:$A$5693,$B82,'South West Spends'!$B$2:$B$5693,$C82,'South West Spends'!$C$2:$C$5693,$A82)</f>
        <v>0</v>
      </c>
      <c r="F82" s="507">
        <f>SUMIFS('South West Spends'!$R$2:$R$5693,'South West Spends'!$A$2:$A$5693,$B82,'South West Spends'!$B$2:$B$5693,$C82,'South West Spends'!$C$2:$C$5693,$A82)</f>
        <v>0</v>
      </c>
      <c r="G82" s="882">
        <f>SUMIFS('South West Spends'!$W$2:$W$5693,'South West Spends'!$A$2:$A$5693,$B82,'South West Spends'!$B$2:$B$5693,$C82,'South West Spends'!$C$2:$C$5693,$A82)</f>
        <v>0</v>
      </c>
      <c r="H82" s="1441">
        <f>SUMIFS('South West Spends'!$AB$2:$AB$5693,'South West Spends'!$A$2:$A$5693,$B82,'South West Spends'!$B$2:$B$5693,$C82,'South West Spends'!$C$2:$C$5693,$A82)</f>
        <v>0</v>
      </c>
      <c r="I82" s="1442">
        <f>SUMIFS('South West Spends'!$AG$2:$AG$5693,'South West Spends'!$A$2:$A$5693,$B82,'South West Spends'!$B$2:$B$5693,$C82,'South West Spends'!$C$2:$C$5693,$A82)</f>
        <v>909</v>
      </c>
      <c r="J82" s="24">
        <f>SUMIFS('South West Spends'!$AI$2:$AI$5693,'South West Spends'!$A$2:$A$5693,$B82,'South West Spends'!$B$2:$B$5693,$C82,'South West Spends'!$C$2:$C$5693,$A82)</f>
        <v>0</v>
      </c>
      <c r="K82" s="93">
        <f>SUMIFS('South West Spends'!$AL$2:$AL$5693,'South West Spends'!$A$2:$A$5693,$B82,'South West Spends'!$B$2:$B$5693,$C82,'South West Spends'!$C$2:$C$5693,$A82)</f>
        <v>85</v>
      </c>
    </row>
    <row r="83" spans="1:11" x14ac:dyDescent="0.2">
      <c r="A83" s="94" t="s">
        <v>125</v>
      </c>
      <c r="B83" s="13" t="s">
        <v>27</v>
      </c>
      <c r="C83" s="129" t="s">
        <v>249</v>
      </c>
      <c r="D83" s="506">
        <f>SUMIFS('South West Spends'!$H$2:$H$5693,'South West Spends'!$A$2:$A$5693,$B83,'South West Spends'!$B$2:$B$5693,$C83,'South West Spends'!$C$2:$C$5693,$A83)</f>
        <v>8148.659999999998</v>
      </c>
      <c r="E83" s="507">
        <f>SUMIFS('South West Spends'!$M$2:$M$5693,'South West Spends'!$A$2:$A$5693,$B83,'South West Spends'!$B$2:$B$5693,$C83,'South West Spends'!$C$2:$C$5693,$A83)</f>
        <v>3720.559999999999</v>
      </c>
      <c r="F83" s="507">
        <f>SUMIFS('South West Spends'!$R$2:$R$5693,'South West Spends'!$A$2:$A$5693,$B83,'South West Spends'!$B$2:$B$5693,$C83,'South West Spends'!$C$2:$C$5693,$A83)</f>
        <v>0</v>
      </c>
      <c r="G83" s="882">
        <f>SUMIFS('South West Spends'!$W$2:$W$5693,'South West Spends'!$A$2:$A$5693,$B83,'South West Spends'!$B$2:$B$5693,$C83,'South West Spends'!$C$2:$C$5693,$A83)</f>
        <v>0</v>
      </c>
      <c r="H83" s="1441">
        <f>SUMIFS('South West Spends'!$AB$2:$AB$5693,'South West Spends'!$A$2:$A$5693,$B83,'South West Spends'!$B$2:$B$5693,$C83,'South West Spends'!$C$2:$C$5693,$A83)</f>
        <v>0</v>
      </c>
      <c r="I83" s="1442">
        <f>SUMIFS('South West Spends'!$AG$2:$AG$5693,'South West Spends'!$A$2:$A$5693,$B83,'South West Spends'!$B$2:$B$5693,$C83,'South West Spends'!$C$2:$C$5693,$A83)</f>
        <v>0</v>
      </c>
      <c r="J83" s="24">
        <f>SUMIFS('South West Spends'!$AI$2:$AI$5693,'South West Spends'!$A$2:$A$5693,$B83,'South West Spends'!$B$2:$B$5693,$C83,'South West Spends'!$C$2:$C$5693,$A83)</f>
        <v>0</v>
      </c>
      <c r="K83" s="93">
        <f>SUMIFS('South West Spends'!$AL$2:$AL$5693,'South West Spends'!$A$2:$A$5693,$B83,'South West Spends'!$B$2:$B$5693,$C83,'South West Spends'!$C$2:$C$5693,$A83)</f>
        <v>0</v>
      </c>
    </row>
    <row r="84" spans="1:11" x14ac:dyDescent="0.2">
      <c r="A84" s="94" t="s">
        <v>125</v>
      </c>
      <c r="B84" s="13" t="s">
        <v>27</v>
      </c>
      <c r="C84" s="129" t="s">
        <v>28</v>
      </c>
      <c r="D84" s="506">
        <f>SUMIFS('South West Spends'!$H$2:$H$5693,'South West Spends'!$A$2:$A$5693,$B84,'South West Spends'!$B$2:$B$5693,$C84,'South West Spends'!$C$2:$C$5693,$A84)</f>
        <v>7265.75</v>
      </c>
      <c r="E84" s="507">
        <f>SUMIFS('South West Spends'!$M$2:$M$5693,'South West Spends'!$A$2:$A$5693,$B84,'South West Spends'!$B$2:$B$5693,$C84,'South West Spends'!$C$2:$C$5693,$A84)</f>
        <v>2815.31</v>
      </c>
      <c r="F84" s="507">
        <f>SUMIFS('South West Spends'!$R$2:$R$5693,'South West Spends'!$A$2:$A$5693,$B84,'South West Spends'!$B$2:$B$5693,$C84,'South West Spends'!$C$2:$C$5693,$A84)</f>
        <v>0</v>
      </c>
      <c r="G84" s="882">
        <f>SUMIFS('South West Spends'!$W$2:$W$5693,'South West Spends'!$A$2:$A$5693,$B84,'South West Spends'!$B$2:$B$5693,$C84,'South West Spends'!$C$2:$C$5693,$A84)</f>
        <v>0</v>
      </c>
      <c r="H84" s="1441">
        <f>SUMIFS('South West Spends'!$AB$2:$AB$5693,'South West Spends'!$A$2:$A$5693,$B84,'South West Spends'!$B$2:$B$5693,$C84,'South West Spends'!$C$2:$C$5693,$A84)</f>
        <v>0</v>
      </c>
      <c r="I84" s="1442">
        <f>SUMIFS('South West Spends'!$AG$2:$AG$5693,'South West Spends'!$A$2:$A$5693,$B84,'South West Spends'!$B$2:$B$5693,$C84,'South West Spends'!$C$2:$C$5693,$A84)</f>
        <v>0</v>
      </c>
      <c r="J84" s="24">
        <f>SUMIFS('South West Spends'!$AI$2:$AI$5693,'South West Spends'!$A$2:$A$5693,$B84,'South West Spends'!$B$2:$B$5693,$C84,'South West Spends'!$C$2:$C$5693,$A84)</f>
        <v>0</v>
      </c>
      <c r="K84" s="93">
        <f>SUMIFS('South West Spends'!$AL$2:$AL$5693,'South West Spends'!$A$2:$A$5693,$B84,'South West Spends'!$B$2:$B$5693,$C84,'South West Spends'!$C$2:$C$5693,$A84)</f>
        <v>0</v>
      </c>
    </row>
    <row r="85" spans="1:11" x14ac:dyDescent="0.2">
      <c r="A85" s="94" t="s">
        <v>125</v>
      </c>
      <c r="B85" s="13" t="s">
        <v>27</v>
      </c>
      <c r="C85" s="129" t="s">
        <v>29</v>
      </c>
      <c r="D85" s="506">
        <f>SUMIFS('South West Spends'!$H$2:$H$5693,'South West Spends'!$A$2:$A$5693,$B85,'South West Spends'!$B$2:$B$5693,$C85,'South West Spends'!$C$2:$C$5693,$A85)</f>
        <v>12874</v>
      </c>
      <c r="E85" s="507">
        <f>SUMIFS('South West Spends'!$M$2:$M$5693,'South West Spends'!$A$2:$A$5693,$B85,'South West Spends'!$B$2:$B$5693,$C85,'South West Spends'!$C$2:$C$5693,$A85)</f>
        <v>4932</v>
      </c>
      <c r="F85" s="507">
        <f>SUMIFS('South West Spends'!$R$2:$R$5693,'South West Spends'!$A$2:$A$5693,$B85,'South West Spends'!$B$2:$B$5693,$C85,'South West Spends'!$C$2:$C$5693,$A85)</f>
        <v>0</v>
      </c>
      <c r="G85" s="882">
        <f>SUMIFS('South West Spends'!$W$2:$W$5693,'South West Spends'!$A$2:$A$5693,$B85,'South West Spends'!$B$2:$B$5693,$C85,'South West Spends'!$C$2:$C$5693,$A85)</f>
        <v>0</v>
      </c>
      <c r="H85" s="1441">
        <f>SUMIFS('South West Spends'!$AB$2:$AB$5693,'South West Spends'!$A$2:$A$5693,$B85,'South West Spends'!$B$2:$B$5693,$C85,'South West Spends'!$C$2:$C$5693,$A85)</f>
        <v>0</v>
      </c>
      <c r="I85" s="1442">
        <f>SUMIFS('South West Spends'!$AG$2:$AG$5693,'South West Spends'!$A$2:$A$5693,$B85,'South West Spends'!$B$2:$B$5693,$C85,'South West Spends'!$C$2:$C$5693,$A85)</f>
        <v>0</v>
      </c>
      <c r="J85" s="24">
        <f>SUMIFS('South West Spends'!$AI$2:$AI$5693,'South West Spends'!$A$2:$A$5693,$B85,'South West Spends'!$B$2:$B$5693,$C85,'South West Spends'!$C$2:$C$5693,$A85)</f>
        <v>0</v>
      </c>
      <c r="K85" s="93">
        <f>SUMIFS('South West Spends'!$AL$2:$AL$5693,'South West Spends'!$A$2:$A$5693,$B85,'South West Spends'!$B$2:$B$5693,$C85,'South West Spends'!$C$2:$C$5693,$A85)</f>
        <v>0</v>
      </c>
    </row>
    <row r="86" spans="1:11" x14ac:dyDescent="0.2">
      <c r="A86" s="94" t="s">
        <v>125</v>
      </c>
      <c r="B86" s="13" t="s">
        <v>82</v>
      </c>
      <c r="C86" s="129" t="s">
        <v>249</v>
      </c>
      <c r="D86" s="506">
        <f>SUMIFS('South West Spends'!$H$2:$H$5693,'South West Spends'!$A$2:$A$5693,$B86,'South West Spends'!$B$2:$B$5693,$C86,'South West Spends'!$C$2:$C$5693,$A86)</f>
        <v>0</v>
      </c>
      <c r="E86" s="507">
        <f>SUMIFS('South West Spends'!$M$2:$M$5693,'South West Spends'!$A$2:$A$5693,$B86,'South West Spends'!$B$2:$B$5693,$C86,'South West Spends'!$C$2:$C$5693,$A86)</f>
        <v>643.56000000000006</v>
      </c>
      <c r="F86" s="507">
        <f>SUMIFS('South West Spends'!$R$2:$R$5693,'South West Spends'!$A$2:$A$5693,$B86,'South West Spends'!$B$2:$B$5693,$C86,'South West Spends'!$C$2:$C$5693,$A86)</f>
        <v>954.96</v>
      </c>
      <c r="G86" s="882">
        <f>SUMIFS('South West Spends'!$W$2:$W$5693,'South West Spends'!$A$2:$A$5693,$B86,'South West Spends'!$B$2:$B$5693,$C86,'South West Spends'!$C$2:$C$5693,$A86)</f>
        <v>276.8</v>
      </c>
      <c r="H86" s="1441">
        <f>SUMIFS('South West Spends'!$AB$2:$AB$5693,'South West Spends'!$A$2:$A$5693,$B86,'South West Spends'!$B$2:$B$5693,$C86,'South West Spends'!$C$2:$C$5693,$A86)</f>
        <v>802.19</v>
      </c>
      <c r="I86" s="1442">
        <f>SUMIFS('South West Spends'!$AG$2:$AG$5693,'South West Spends'!$A$2:$A$5693,$B86,'South West Spends'!$B$2:$B$5693,$C86,'South West Spends'!$C$2:$C$5693,$A86)</f>
        <v>0</v>
      </c>
      <c r="J86" s="24">
        <f>SUMIFS('South West Spends'!$AI$2:$AI$5693,'South West Spends'!$A$2:$A$5693,$B86,'South West Spends'!$B$2:$B$5693,$C86,'South West Spends'!$C$2:$C$5693,$A86)</f>
        <v>0</v>
      </c>
      <c r="K86" s="93">
        <f>SUMIFS('South West Spends'!$AL$2:$AL$5693,'South West Spends'!$A$2:$A$5693,$B86,'South West Spends'!$B$2:$B$5693,$C86,'South West Spends'!$C$2:$C$5693,$A86)</f>
        <v>0</v>
      </c>
    </row>
    <row r="87" spans="1:11" x14ac:dyDescent="0.2">
      <c r="A87" s="94" t="s">
        <v>125</v>
      </c>
      <c r="B87" s="13" t="s">
        <v>82</v>
      </c>
      <c r="C87" s="129" t="s">
        <v>243</v>
      </c>
      <c r="D87" s="506">
        <f>SUMIFS('South West Spends'!$H$2:$H$5693,'South West Spends'!$A$2:$A$5693,$B87,'South West Spends'!$B$2:$B$5693,$C87,'South West Spends'!$C$2:$C$5693,$A87)</f>
        <v>0</v>
      </c>
      <c r="E87" s="507">
        <f>SUMIFS('South West Spends'!$M$2:$M$5693,'South West Spends'!$A$2:$A$5693,$B87,'South West Spends'!$B$2:$B$5693,$C87,'South West Spends'!$C$2:$C$5693,$A87)</f>
        <v>1341.88</v>
      </c>
      <c r="F87" s="507">
        <f>SUMIFS('South West Spends'!$R$2:$R$5693,'South West Spends'!$A$2:$A$5693,$B87,'South West Spends'!$B$2:$B$5693,$C87,'South West Spends'!$C$2:$C$5693,$A87)</f>
        <v>5318.4800000000005</v>
      </c>
      <c r="G87" s="882">
        <f>SUMIFS('South West Spends'!$W$2:$W$5693,'South West Spends'!$A$2:$A$5693,$B87,'South West Spends'!$B$2:$B$5693,$C87,'South West Spends'!$C$2:$C$5693,$A87)</f>
        <v>3804.8799999999992</v>
      </c>
      <c r="H87" s="1441">
        <f>SUMIFS('South West Spends'!$AB$2:$AB$5693,'South West Spends'!$A$2:$A$5693,$B87,'South West Spends'!$B$2:$B$5693,$C87,'South West Spends'!$C$2:$C$5693,$A87)</f>
        <v>3673.1800000000003</v>
      </c>
      <c r="I87" s="1442">
        <f>SUMIFS('South West Spends'!$AG$2:$AG$5693,'South West Spends'!$A$2:$A$5693,$B87,'South West Spends'!$B$2:$B$5693,$C87,'South West Spends'!$C$2:$C$5693,$A87)</f>
        <v>1171.8000000000002</v>
      </c>
      <c r="J87" s="24">
        <f>SUMIFS('South West Spends'!$AI$2:$AI$5693,'South West Spends'!$A$2:$A$5693,$B87,'South West Spends'!$B$2:$B$5693,$C87,'South West Spends'!$C$2:$C$5693,$A87)</f>
        <v>0</v>
      </c>
      <c r="K87" s="93">
        <f>SUMIFS('South West Spends'!$AL$2:$AL$5693,'South West Spends'!$A$2:$A$5693,$B87,'South West Spends'!$B$2:$B$5693,$C87,'South West Spends'!$C$2:$C$5693,$A87)</f>
        <v>0</v>
      </c>
    </row>
    <row r="88" spans="1:11" x14ac:dyDescent="0.2">
      <c r="A88" s="94" t="s">
        <v>125</v>
      </c>
      <c r="B88" s="13" t="s">
        <v>82</v>
      </c>
      <c r="C88" s="129" t="s">
        <v>28</v>
      </c>
      <c r="D88" s="506">
        <f>SUMIFS('South West Spends'!$H$2:$H$5693,'South West Spends'!$A$2:$A$5693,$B88,'South West Spends'!$B$2:$B$5693,$C88,'South West Spends'!$C$2:$C$5693,$A88)</f>
        <v>0</v>
      </c>
      <c r="E88" s="507">
        <f>SUMIFS('South West Spends'!$M$2:$M$5693,'South West Spends'!$A$2:$A$5693,$B88,'South West Spends'!$B$2:$B$5693,$C88,'South West Spends'!$C$2:$C$5693,$A88)</f>
        <v>4425.08</v>
      </c>
      <c r="F88" s="507">
        <f>SUMIFS('South West Spends'!$R$2:$R$5693,'South West Spends'!$A$2:$A$5693,$B88,'South West Spends'!$B$2:$B$5693,$C88,'South West Spends'!$C$2:$C$5693,$A88)</f>
        <v>6402.46</v>
      </c>
      <c r="G88" s="882">
        <f>SUMIFS('South West Spends'!$W$2:$W$5693,'South West Spends'!$A$2:$A$5693,$B88,'South West Spends'!$B$2:$B$5693,$C88,'South West Spends'!$C$2:$C$5693,$A88)</f>
        <v>4970.57</v>
      </c>
      <c r="H88" s="1441">
        <f>SUMIFS('South West Spends'!$AB$2:$AB$5693,'South West Spends'!$A$2:$A$5693,$B88,'South West Spends'!$B$2:$B$5693,$C88,'South West Spends'!$C$2:$C$5693,$A88)</f>
        <v>115.83</v>
      </c>
      <c r="I88" s="1442">
        <f>SUMIFS('South West Spends'!$AG$2:$AG$5693,'South West Spends'!$A$2:$A$5693,$B88,'South West Spends'!$B$2:$B$5693,$C88,'South West Spends'!$C$2:$C$5693,$A88)</f>
        <v>0</v>
      </c>
      <c r="J88" s="24">
        <f>SUMIFS('South West Spends'!$AI$2:$AI$5693,'South West Spends'!$A$2:$A$5693,$B88,'South West Spends'!$B$2:$B$5693,$C88,'South West Spends'!$C$2:$C$5693,$A88)</f>
        <v>0</v>
      </c>
      <c r="K88" s="93">
        <f>SUMIFS('South West Spends'!$AL$2:$AL$5693,'South West Spends'!$A$2:$A$5693,$B88,'South West Spends'!$B$2:$B$5693,$C88,'South West Spends'!$C$2:$C$5693,$A88)</f>
        <v>0</v>
      </c>
    </row>
    <row r="89" spans="1:11" x14ac:dyDescent="0.2">
      <c r="A89" s="94" t="s">
        <v>125</v>
      </c>
      <c r="B89" s="13" t="s">
        <v>82</v>
      </c>
      <c r="C89" s="129" t="s">
        <v>29</v>
      </c>
      <c r="D89" s="506">
        <f>SUMIFS('South West Spends'!$H$2:$H$5693,'South West Spends'!$A$2:$A$5693,$B89,'South West Spends'!$B$2:$B$5693,$C89,'South West Spends'!$C$2:$C$5693,$A89)</f>
        <v>0</v>
      </c>
      <c r="E89" s="507">
        <f>SUMIFS('South West Spends'!$M$2:$M$5693,'South West Spends'!$A$2:$A$5693,$B89,'South West Spends'!$B$2:$B$5693,$C89,'South West Spends'!$C$2:$C$5693,$A89)</f>
        <v>8853</v>
      </c>
      <c r="F89" s="507">
        <f>SUMIFS('South West Spends'!$R$2:$R$5693,'South West Spends'!$A$2:$A$5693,$B89,'South West Spends'!$B$2:$B$5693,$C89,'South West Spends'!$C$2:$C$5693,$A89)</f>
        <v>11458</v>
      </c>
      <c r="G89" s="882">
        <f>SUMIFS('South West Spends'!$W$2:$W$5693,'South West Spends'!$A$2:$A$5693,$B89,'South West Spends'!$B$2:$B$5693,$C89,'South West Spends'!$C$2:$C$5693,$A89)</f>
        <v>10707</v>
      </c>
      <c r="H89" s="1441">
        <f>SUMIFS('South West Spends'!$AB$2:$AB$5693,'South West Spends'!$A$2:$A$5693,$B89,'South West Spends'!$B$2:$B$5693,$C89,'South West Spends'!$C$2:$C$5693,$A89)</f>
        <v>5173</v>
      </c>
      <c r="I89" s="1442">
        <f>SUMIFS('South West Spends'!$AG$2:$AG$5693,'South West Spends'!$A$2:$A$5693,$B89,'South West Spends'!$B$2:$B$5693,$C89,'South West Spends'!$C$2:$C$5693,$A89)</f>
        <v>0</v>
      </c>
      <c r="J89" s="24">
        <f>SUMIFS('South West Spends'!$AI$2:$AI$5693,'South West Spends'!$A$2:$A$5693,$B89,'South West Spends'!$B$2:$B$5693,$C89,'South West Spends'!$C$2:$C$5693,$A89)</f>
        <v>0</v>
      </c>
      <c r="K89" s="93">
        <f>SUMIFS('South West Spends'!$AL$2:$AL$5693,'South West Spends'!$A$2:$A$5693,$B89,'South West Spends'!$B$2:$B$5693,$C89,'South West Spends'!$C$2:$C$5693,$A89)</f>
        <v>0</v>
      </c>
    </row>
    <row r="90" spans="1:11" x14ac:dyDescent="0.2">
      <c r="A90" s="94" t="s">
        <v>125</v>
      </c>
      <c r="B90" s="13" t="s">
        <v>285</v>
      </c>
      <c r="C90" s="129" t="s">
        <v>243</v>
      </c>
      <c r="D90" s="506">
        <f>SUMIFS('South West Spends'!$H$2:$H$5693,'South West Spends'!$A$2:$A$5693,$B90,'South West Spends'!$B$2:$B$5693,$C90,'South West Spends'!$C$2:$C$5693,$A90)</f>
        <v>0</v>
      </c>
      <c r="E90" s="507">
        <f>SUMIFS('South West Spends'!$M$2:$M$5693,'South West Spends'!$A$2:$A$5693,$B90,'South West Spends'!$B$2:$B$5693,$C90,'South West Spends'!$C$2:$C$5693,$A90)</f>
        <v>0</v>
      </c>
      <c r="F90" s="507">
        <f>SUMIFS('South West Spends'!$R$2:$R$5693,'South West Spends'!$A$2:$A$5693,$B90,'South West Spends'!$B$2:$B$5693,$C90,'South West Spends'!$C$2:$C$5693,$A90)</f>
        <v>0</v>
      </c>
      <c r="G90" s="882">
        <f>SUMIFS('South West Spends'!$W$2:$W$5693,'South West Spends'!$A$2:$A$5693,$B90,'South West Spends'!$B$2:$B$5693,$C90,'South West Spends'!$C$2:$C$5693,$A90)</f>
        <v>0</v>
      </c>
      <c r="H90" s="1441">
        <f>SUMIFS('South West Spends'!$AB$2:$AB$5693,'South West Spends'!$A$2:$A$5693,$B90,'South West Spends'!$B$2:$B$5693,$C90,'South West Spends'!$C$2:$C$5693,$A90)</f>
        <v>0</v>
      </c>
      <c r="I90" s="1442">
        <f>SUMIFS('South West Spends'!$AG$2:$AG$5693,'South West Spends'!$A$2:$A$5693,$B90,'South West Spends'!$B$2:$B$5693,$C90,'South West Spends'!$C$2:$C$5693,$A90)</f>
        <v>1272.17</v>
      </c>
      <c r="J90" s="24">
        <f>SUMIFS('South West Spends'!$AI$2:$AI$5693,'South West Spends'!$A$2:$A$5693,$B90,'South West Spends'!$B$2:$B$5693,$C90,'South West Spends'!$C$2:$C$5693,$A90)</f>
        <v>325.08999999999997</v>
      </c>
      <c r="K90" s="93">
        <f>SUMIFS('South West Spends'!$AL$2:$AL$5693,'South West Spends'!$A$2:$A$5693,$B90,'South West Spends'!$B$2:$B$5693,$C90,'South West Spends'!$C$2:$C$5693,$A90)</f>
        <v>1178.6699999999998</v>
      </c>
    </row>
    <row r="91" spans="1:11" x14ac:dyDescent="0.2">
      <c r="A91" s="94" t="s">
        <v>125</v>
      </c>
      <c r="B91" s="13" t="s">
        <v>285</v>
      </c>
      <c r="C91" s="129" t="s">
        <v>29</v>
      </c>
      <c r="D91" s="506">
        <f>SUMIFS('South West Spends'!$H$2:$H$5693,'South West Spends'!$A$2:$A$5693,$B91,'South West Spends'!$B$2:$B$5693,$C91,'South West Spends'!$C$2:$C$5693,$A91)</f>
        <v>0</v>
      </c>
      <c r="E91" s="507">
        <f>SUMIFS('South West Spends'!$M$2:$M$5693,'South West Spends'!$A$2:$A$5693,$B91,'South West Spends'!$B$2:$B$5693,$C91,'South West Spends'!$C$2:$C$5693,$A91)</f>
        <v>0</v>
      </c>
      <c r="F91" s="507">
        <f>SUMIFS('South West Spends'!$R$2:$R$5693,'South West Spends'!$A$2:$A$5693,$B91,'South West Spends'!$B$2:$B$5693,$C91,'South West Spends'!$C$2:$C$5693,$A91)</f>
        <v>0</v>
      </c>
      <c r="G91" s="882">
        <f>SUMIFS('South West Spends'!$W$2:$W$5693,'South West Spends'!$A$2:$A$5693,$B91,'South West Spends'!$B$2:$B$5693,$C91,'South West Spends'!$C$2:$C$5693,$A91)</f>
        <v>0</v>
      </c>
      <c r="H91" s="1441">
        <f>SUMIFS('South West Spends'!$AB$2:$AB$5693,'South West Spends'!$A$2:$A$5693,$B91,'South West Spends'!$B$2:$B$5693,$C91,'South West Spends'!$C$2:$C$5693,$A91)</f>
        <v>0</v>
      </c>
      <c r="I91" s="1442">
        <f>SUMIFS('South West Spends'!$AG$2:$AG$5693,'South West Spends'!$A$2:$A$5693,$B91,'South West Spends'!$B$2:$B$5693,$C91,'South West Spends'!$C$2:$C$5693,$A91)</f>
        <v>632</v>
      </c>
      <c r="J91" s="24">
        <f>SUMIFS('South West Spends'!$AI$2:$AI$5693,'South West Spends'!$A$2:$A$5693,$B91,'South West Spends'!$B$2:$B$5693,$C91,'South West Spends'!$C$2:$C$5693,$A91)</f>
        <v>0</v>
      </c>
      <c r="K91" s="93">
        <f>SUMIFS('South West Spends'!$AL$2:$AL$5693,'South West Spends'!$A$2:$A$5693,$B91,'South West Spends'!$B$2:$B$5693,$C91,'South West Spends'!$C$2:$C$5693,$A91)</f>
        <v>942</v>
      </c>
    </row>
    <row r="92" spans="1:11" x14ac:dyDescent="0.2">
      <c r="A92" s="94" t="s">
        <v>126</v>
      </c>
      <c r="B92" s="13" t="s">
        <v>3</v>
      </c>
      <c r="C92" s="129" t="s">
        <v>243</v>
      </c>
      <c r="D92" s="506">
        <f>SUMIFS('South West Spends'!$H$2:$H$5693,'South West Spends'!$A$2:$A$5693,$B92,'South West Spends'!$B$2:$B$5693,$C92,'South West Spends'!$C$2:$C$5693,$A92)</f>
        <v>967.39</v>
      </c>
      <c r="E92" s="507">
        <f>SUMIFS('South West Spends'!$M$2:$M$5693,'South West Spends'!$A$2:$A$5693,$B92,'South West Spends'!$B$2:$B$5693,$C92,'South West Spends'!$C$2:$C$5693,$A92)</f>
        <v>1854.53</v>
      </c>
      <c r="F92" s="507">
        <f>SUMIFS('South West Spends'!$R$2:$R$5693,'South West Spends'!$A$2:$A$5693,$B92,'South West Spends'!$B$2:$B$5693,$C92,'South West Spends'!$C$2:$C$5693,$A92)</f>
        <v>3168.9</v>
      </c>
      <c r="G92" s="882">
        <f>SUMIFS('South West Spends'!$W$2:$W$5693,'South West Spends'!$A$2:$A$5693,$B92,'South West Spends'!$B$2:$B$5693,$C92,'South West Spends'!$C$2:$C$5693,$A92)</f>
        <v>0</v>
      </c>
      <c r="H92" s="1441">
        <f>SUMIFS('South West Spends'!$AB$2:$AB$5693,'South West Spends'!$A$2:$A$5693,$B92,'South West Spends'!$B$2:$B$5693,$C92,'South West Spends'!$C$2:$C$5693,$A92)</f>
        <v>0</v>
      </c>
      <c r="I92" s="1442">
        <f>SUMIFS('South West Spends'!$AG$2:$AG$5693,'South West Spends'!$A$2:$A$5693,$B92,'South West Spends'!$B$2:$B$5693,$C92,'South West Spends'!$C$2:$C$5693,$A92)</f>
        <v>0</v>
      </c>
      <c r="J92" s="24">
        <f>SUMIFS('South West Spends'!$AI$2:$AI$5693,'South West Spends'!$A$2:$A$5693,$B92,'South West Spends'!$B$2:$B$5693,$C92,'South West Spends'!$C$2:$C$5693,$A92)</f>
        <v>0</v>
      </c>
      <c r="K92" s="93">
        <f>SUMIFS('South West Spends'!$AL$2:$AL$5693,'South West Spends'!$A$2:$A$5693,$B92,'South West Spends'!$B$2:$B$5693,$C92,'South West Spends'!$C$2:$C$5693,$A92)</f>
        <v>0</v>
      </c>
    </row>
    <row r="93" spans="1:11" x14ac:dyDescent="0.2">
      <c r="A93" s="94" t="s">
        <v>126</v>
      </c>
      <c r="B93" s="13" t="s">
        <v>206</v>
      </c>
      <c r="C93" s="129" t="s">
        <v>243</v>
      </c>
      <c r="D93" s="506">
        <f>SUMIFS('South West Spends'!$H$2:$H$5693,'South West Spends'!$A$2:$A$5693,$B93,'South West Spends'!$B$2:$B$5693,$C93,'South West Spends'!$C$2:$C$5693,$A93)</f>
        <v>0</v>
      </c>
      <c r="E93" s="507">
        <f>SUMIFS('South West Spends'!$M$2:$M$5693,'South West Spends'!$A$2:$A$5693,$B93,'South West Spends'!$B$2:$B$5693,$C93,'South West Spends'!$C$2:$C$5693,$A93)</f>
        <v>0</v>
      </c>
      <c r="F93" s="507">
        <f>SUMIFS('South West Spends'!$R$2:$R$5693,'South West Spends'!$A$2:$A$5693,$B93,'South West Spends'!$B$2:$B$5693,$C93,'South West Spends'!$C$2:$C$5693,$A93)</f>
        <v>578.67000000000007</v>
      </c>
      <c r="G93" s="882">
        <f>SUMIFS('South West Spends'!$W$2:$W$5693,'South West Spends'!$A$2:$A$5693,$B93,'South West Spends'!$B$2:$B$5693,$C93,'South West Spends'!$C$2:$C$5693,$A93)</f>
        <v>7060.1200000000008</v>
      </c>
      <c r="H93" s="1441">
        <f>SUMIFS('South West Spends'!$AB$2:$AB$5693,'South West Spends'!$A$2:$A$5693,$B93,'South West Spends'!$B$2:$B$5693,$C93,'South West Spends'!$C$2:$C$5693,$A93)</f>
        <v>5325.86</v>
      </c>
      <c r="I93" s="1442">
        <f>SUMIFS('South West Spends'!$AG$2:$AG$5693,'South West Spends'!$A$2:$A$5693,$B93,'South West Spends'!$B$2:$B$5693,$C93,'South West Spends'!$C$2:$C$5693,$A93)</f>
        <v>3340.17</v>
      </c>
      <c r="J93" s="24">
        <f>SUMIFS('South West Spends'!$AI$2:$AI$5693,'South West Spends'!$A$2:$A$5693,$B93,'South West Spends'!$B$2:$B$5693,$C93,'South West Spends'!$C$2:$C$5693,$A93)</f>
        <v>2497.1100000000006</v>
      </c>
      <c r="K93" s="93">
        <f>SUMIFS('South West Spends'!$AL$2:$AL$5693,'South West Spends'!$A$2:$A$5693,$B93,'South West Spends'!$B$2:$B$5693,$C93,'South West Spends'!$C$2:$C$5693,$A93)</f>
        <v>4665.9000000000005</v>
      </c>
    </row>
    <row r="94" spans="1:11" x14ac:dyDescent="0.2">
      <c r="A94" s="94" t="s">
        <v>126</v>
      </c>
      <c r="B94" s="13" t="s">
        <v>77</v>
      </c>
      <c r="C94" s="129" t="s">
        <v>104</v>
      </c>
      <c r="D94" s="506">
        <f>SUMIFS('South West Spends'!$H$2:$H$5693,'South West Spends'!$A$2:$A$5693,$B94,'South West Spends'!$B$2:$B$5693,$C94,'South West Spends'!$C$2:$C$5693,$A94)</f>
        <v>0</v>
      </c>
      <c r="E94" s="507">
        <f>SUMIFS('South West Spends'!$M$2:$M$5693,'South West Spends'!$A$2:$A$5693,$B94,'South West Spends'!$B$2:$B$5693,$C94,'South West Spends'!$C$2:$C$5693,$A94)</f>
        <v>1689</v>
      </c>
      <c r="F94" s="507">
        <f>SUMIFS('South West Spends'!$R$2:$R$5693,'South West Spends'!$A$2:$A$5693,$B94,'South West Spends'!$B$2:$B$5693,$C94,'South West Spends'!$C$2:$C$5693,$A94)</f>
        <v>0</v>
      </c>
      <c r="G94" s="882">
        <f>SUMIFS('South West Spends'!$W$2:$W$5693,'South West Spends'!$A$2:$A$5693,$B94,'South West Spends'!$B$2:$B$5693,$C94,'South West Spends'!$C$2:$C$5693,$A94)</f>
        <v>0</v>
      </c>
      <c r="H94" s="1441">
        <f>SUMIFS('South West Spends'!$AB$2:$AB$5693,'South West Spends'!$A$2:$A$5693,$B94,'South West Spends'!$B$2:$B$5693,$C94,'South West Spends'!$C$2:$C$5693,$A94)</f>
        <v>0</v>
      </c>
      <c r="I94" s="1442">
        <f>SUMIFS('South West Spends'!$AG$2:$AG$5693,'South West Spends'!$A$2:$A$5693,$B94,'South West Spends'!$B$2:$B$5693,$C94,'South West Spends'!$C$2:$C$5693,$A94)</f>
        <v>0</v>
      </c>
      <c r="J94" s="24">
        <f>SUMIFS('South West Spends'!$AI$2:$AI$5693,'South West Spends'!$A$2:$A$5693,$B94,'South West Spends'!$B$2:$B$5693,$C94,'South West Spends'!$C$2:$C$5693,$A94)</f>
        <v>0</v>
      </c>
      <c r="K94" s="93">
        <f>SUMIFS('South West Spends'!$AL$2:$AL$5693,'South West Spends'!$A$2:$A$5693,$B94,'South West Spends'!$B$2:$B$5693,$C94,'South West Spends'!$C$2:$C$5693,$A94)</f>
        <v>0</v>
      </c>
    </row>
    <row r="95" spans="1:11" x14ac:dyDescent="0.2">
      <c r="A95" s="94" t="s">
        <v>126</v>
      </c>
      <c r="B95" s="13" t="s">
        <v>77</v>
      </c>
      <c r="C95" s="129" t="s">
        <v>21</v>
      </c>
      <c r="D95" s="506">
        <f>SUMIFS('South West Spends'!$H$2:$H$5693,'South West Spends'!$A$2:$A$5693,$B95,'South West Spends'!$B$2:$B$5693,$C95,'South West Spends'!$C$2:$C$5693,$A95)</f>
        <v>0</v>
      </c>
      <c r="E95" s="507">
        <f>SUMIFS('South West Spends'!$M$2:$M$5693,'South West Spends'!$A$2:$A$5693,$B95,'South West Spends'!$B$2:$B$5693,$C95,'South West Spends'!$C$2:$C$5693,$A95)</f>
        <v>4655.5599999999995</v>
      </c>
      <c r="F95" s="507">
        <f>SUMIFS('South West Spends'!$R$2:$R$5693,'South West Spends'!$A$2:$A$5693,$B95,'South West Spends'!$B$2:$B$5693,$C95,'South West Spends'!$C$2:$C$5693,$A95)</f>
        <v>5828.3899999999994</v>
      </c>
      <c r="G95" s="882">
        <f>SUMIFS('South West Spends'!$W$2:$W$5693,'South West Spends'!$A$2:$A$5693,$B95,'South West Spends'!$B$2:$B$5693,$C95,'South West Spends'!$C$2:$C$5693,$A95)</f>
        <v>13846.57</v>
      </c>
      <c r="H95" s="1441">
        <f>SUMIFS('South West Spends'!$AB$2:$AB$5693,'South West Spends'!$A$2:$A$5693,$B95,'South West Spends'!$B$2:$B$5693,$C95,'South West Spends'!$C$2:$C$5693,$A95)</f>
        <v>37444.93</v>
      </c>
      <c r="I95" s="1442">
        <f>SUMIFS('South West Spends'!$AG$2:$AG$5693,'South West Spends'!$A$2:$A$5693,$B95,'South West Spends'!$B$2:$B$5693,$C95,'South West Spends'!$C$2:$C$5693,$A95)</f>
        <v>3261.89</v>
      </c>
      <c r="J95" s="24">
        <f>SUMIFS('South West Spends'!$AI$2:$AI$5693,'South West Spends'!$A$2:$A$5693,$B95,'South West Spends'!$B$2:$B$5693,$C95,'South West Spends'!$C$2:$C$5693,$A95)</f>
        <v>0</v>
      </c>
      <c r="K95" s="93">
        <f>SUMIFS('South West Spends'!$AL$2:$AL$5693,'South West Spends'!$A$2:$A$5693,$B95,'South West Spends'!$B$2:$B$5693,$C95,'South West Spends'!$C$2:$C$5693,$A95)</f>
        <v>0</v>
      </c>
    </row>
    <row r="96" spans="1:11" x14ac:dyDescent="0.2">
      <c r="A96" s="94" t="s">
        <v>126</v>
      </c>
      <c r="B96" s="13" t="s">
        <v>286</v>
      </c>
      <c r="C96" s="129" t="s">
        <v>21</v>
      </c>
      <c r="D96" s="506">
        <f>SUMIFS('South West Spends'!$H$2:$H$5693,'South West Spends'!$A$2:$A$5693,$B96,'South West Spends'!$B$2:$B$5693,$C96,'South West Spends'!$C$2:$C$5693,$A96)</f>
        <v>0</v>
      </c>
      <c r="E96" s="507">
        <f>SUMIFS('South West Spends'!$M$2:$M$5693,'South West Spends'!$A$2:$A$5693,$B96,'South West Spends'!$B$2:$B$5693,$C96,'South West Spends'!$C$2:$C$5693,$A96)</f>
        <v>0</v>
      </c>
      <c r="F96" s="507">
        <f>SUMIFS('South West Spends'!$R$2:$R$5693,'South West Spends'!$A$2:$A$5693,$B96,'South West Spends'!$B$2:$B$5693,$C96,'South West Spends'!$C$2:$C$5693,$A96)</f>
        <v>0</v>
      </c>
      <c r="G96" s="882">
        <f>SUMIFS('South West Spends'!$W$2:$W$5693,'South West Spends'!$A$2:$A$5693,$B96,'South West Spends'!$B$2:$B$5693,$C96,'South West Spends'!$C$2:$C$5693,$A96)</f>
        <v>0</v>
      </c>
      <c r="H96" s="1441">
        <f>SUMIFS('South West Spends'!$AB$2:$AB$5693,'South West Spends'!$A$2:$A$5693,$B96,'South West Spends'!$B$2:$B$5693,$C96,'South West Spends'!$C$2:$C$5693,$A96)</f>
        <v>0</v>
      </c>
      <c r="I96" s="1442">
        <f>SUMIFS('South West Spends'!$AG$2:$AG$5693,'South West Spends'!$A$2:$A$5693,$B96,'South West Spends'!$B$2:$B$5693,$C96,'South West Spends'!$C$2:$C$5693,$A96)</f>
        <v>1025.4000000000001</v>
      </c>
      <c r="J96" s="24">
        <f>SUMIFS('South West Spends'!$AI$2:$AI$5693,'South West Spends'!$A$2:$A$5693,$B96,'South West Spends'!$B$2:$B$5693,$C96,'South West Spends'!$C$2:$C$5693,$A96)</f>
        <v>0</v>
      </c>
      <c r="K96" s="93">
        <f>SUMIFS('South West Spends'!$AL$2:$AL$5693,'South West Spends'!$A$2:$A$5693,$B96,'South West Spends'!$B$2:$B$5693,$C96,'South West Spends'!$C$2:$C$5693,$A96)</f>
        <v>5046.9299999999994</v>
      </c>
    </row>
    <row r="97" spans="1:11" x14ac:dyDescent="0.2">
      <c r="A97" s="94" t="s">
        <v>126</v>
      </c>
      <c r="B97" s="13" t="s">
        <v>8</v>
      </c>
      <c r="C97" s="129" t="s">
        <v>249</v>
      </c>
      <c r="D97" s="506">
        <f>SUMIFS('South West Spends'!$H$2:$H$5693,'South West Spends'!$A$2:$A$5693,$B97,'South West Spends'!$B$2:$B$5693,$C97,'South West Spends'!$C$2:$C$5693,$A97)</f>
        <v>3902.46</v>
      </c>
      <c r="E97" s="507">
        <f>SUMIFS('South West Spends'!$M$2:$M$5693,'South West Spends'!$A$2:$A$5693,$B97,'South West Spends'!$B$2:$B$5693,$C97,'South West Spends'!$C$2:$C$5693,$A97)</f>
        <v>2718.01</v>
      </c>
      <c r="F97" s="507">
        <f>SUMIFS('South West Spends'!$R$2:$R$5693,'South West Spends'!$A$2:$A$5693,$B97,'South West Spends'!$B$2:$B$5693,$C97,'South West Spends'!$C$2:$C$5693,$A97)</f>
        <v>1004.76</v>
      </c>
      <c r="G97" s="882">
        <f>SUMIFS('South West Spends'!$W$2:$W$5693,'South West Spends'!$A$2:$A$5693,$B97,'South West Spends'!$B$2:$B$5693,$C97,'South West Spends'!$C$2:$C$5693,$A97)</f>
        <v>0</v>
      </c>
      <c r="H97" s="1441">
        <f>SUMIFS('South West Spends'!$AB$2:$AB$5693,'South West Spends'!$A$2:$A$5693,$B97,'South West Spends'!$B$2:$B$5693,$C97,'South West Spends'!$C$2:$C$5693,$A97)</f>
        <v>0</v>
      </c>
      <c r="I97" s="1442">
        <f>SUMIFS('South West Spends'!$AG$2:$AG$5693,'South West Spends'!$A$2:$A$5693,$B97,'South West Spends'!$B$2:$B$5693,$C97,'South West Spends'!$C$2:$C$5693,$A97)</f>
        <v>0</v>
      </c>
      <c r="J97" s="24">
        <f>SUMIFS('South West Spends'!$AI$2:$AI$5693,'South West Spends'!$A$2:$A$5693,$B97,'South West Spends'!$B$2:$B$5693,$C97,'South West Spends'!$C$2:$C$5693,$A97)</f>
        <v>0</v>
      </c>
      <c r="K97" s="93">
        <f>SUMIFS('South West Spends'!$AL$2:$AL$5693,'South West Spends'!$A$2:$A$5693,$B97,'South West Spends'!$B$2:$B$5693,$C97,'South West Spends'!$C$2:$C$5693,$A97)</f>
        <v>0</v>
      </c>
    </row>
    <row r="98" spans="1:11" x14ac:dyDescent="0.2">
      <c r="A98" s="94" t="s">
        <v>126</v>
      </c>
      <c r="B98" s="13" t="s">
        <v>8</v>
      </c>
      <c r="C98" s="129" t="s">
        <v>243</v>
      </c>
      <c r="D98" s="506">
        <f>SUMIFS('South West Spends'!$H$2:$H$5693,'South West Spends'!$A$2:$A$5693,$B98,'South West Spends'!$B$2:$B$5693,$C98,'South West Spends'!$C$2:$C$5693,$A98)</f>
        <v>10770.920000000002</v>
      </c>
      <c r="E98" s="507">
        <f>SUMIFS('South West Spends'!$M$2:$M$5693,'South West Spends'!$A$2:$A$5693,$B98,'South West Spends'!$B$2:$B$5693,$C98,'South West Spends'!$C$2:$C$5693,$A98)</f>
        <v>11122.96</v>
      </c>
      <c r="F98" s="507">
        <f>SUMIFS('South West Spends'!$R$2:$R$5693,'South West Spends'!$A$2:$A$5693,$B98,'South West Spends'!$B$2:$B$5693,$C98,'South West Spends'!$C$2:$C$5693,$A98)</f>
        <v>7477.71</v>
      </c>
      <c r="G98" s="882">
        <f>SUMIFS('South West Spends'!$W$2:$W$5693,'South West Spends'!$A$2:$A$5693,$B98,'South West Spends'!$B$2:$B$5693,$C98,'South West Spends'!$C$2:$C$5693,$A98)</f>
        <v>0</v>
      </c>
      <c r="H98" s="1441">
        <f>SUMIFS('South West Spends'!$AB$2:$AB$5693,'South West Spends'!$A$2:$A$5693,$B98,'South West Spends'!$B$2:$B$5693,$C98,'South West Spends'!$C$2:$C$5693,$A98)</f>
        <v>0</v>
      </c>
      <c r="I98" s="1442">
        <f>SUMIFS('South West Spends'!$AG$2:$AG$5693,'South West Spends'!$A$2:$A$5693,$B98,'South West Spends'!$B$2:$B$5693,$C98,'South West Spends'!$C$2:$C$5693,$A98)</f>
        <v>0</v>
      </c>
      <c r="J98" s="24">
        <f>SUMIFS('South West Spends'!$AI$2:$AI$5693,'South West Spends'!$A$2:$A$5693,$B98,'South West Spends'!$B$2:$B$5693,$C98,'South West Spends'!$C$2:$C$5693,$A98)</f>
        <v>0</v>
      </c>
      <c r="K98" s="93">
        <f>SUMIFS('South West Spends'!$AL$2:$AL$5693,'South West Spends'!$A$2:$A$5693,$B98,'South West Spends'!$B$2:$B$5693,$C98,'South West Spends'!$C$2:$C$5693,$A98)</f>
        <v>0</v>
      </c>
    </row>
    <row r="99" spans="1:11" x14ac:dyDescent="0.2">
      <c r="A99" s="94" t="s">
        <v>126</v>
      </c>
      <c r="B99" s="13" t="s">
        <v>8</v>
      </c>
      <c r="C99" s="129" t="s">
        <v>10</v>
      </c>
      <c r="D99" s="506">
        <f>SUMIFS('South West Spends'!$H$2:$H$5693,'South West Spends'!$A$2:$A$5693,$B99,'South West Spends'!$B$2:$B$5693,$C99,'South West Spends'!$C$2:$C$5693,$A99)</f>
        <v>5602.18</v>
      </c>
      <c r="E99" s="507">
        <f>SUMIFS('South West Spends'!$M$2:$M$5693,'South West Spends'!$A$2:$A$5693,$B99,'South West Spends'!$B$2:$B$5693,$C99,'South West Spends'!$C$2:$C$5693,$A99)</f>
        <v>0</v>
      </c>
      <c r="F99" s="507">
        <f>SUMIFS('South West Spends'!$R$2:$R$5693,'South West Spends'!$A$2:$A$5693,$B99,'South West Spends'!$B$2:$B$5693,$C99,'South West Spends'!$C$2:$C$5693,$A99)</f>
        <v>0</v>
      </c>
      <c r="G99" s="882">
        <f>SUMIFS('South West Spends'!$W$2:$W$5693,'South West Spends'!$A$2:$A$5693,$B99,'South West Spends'!$B$2:$B$5693,$C99,'South West Spends'!$C$2:$C$5693,$A99)</f>
        <v>0</v>
      </c>
      <c r="H99" s="1441">
        <f>SUMIFS('South West Spends'!$AB$2:$AB$5693,'South West Spends'!$A$2:$A$5693,$B99,'South West Spends'!$B$2:$B$5693,$C99,'South West Spends'!$C$2:$C$5693,$A99)</f>
        <v>0</v>
      </c>
      <c r="I99" s="1442">
        <f>SUMIFS('South West Spends'!$AG$2:$AG$5693,'South West Spends'!$A$2:$A$5693,$B99,'South West Spends'!$B$2:$B$5693,$C99,'South West Spends'!$C$2:$C$5693,$A99)</f>
        <v>0</v>
      </c>
      <c r="J99" s="24">
        <f>SUMIFS('South West Spends'!$AI$2:$AI$5693,'South West Spends'!$A$2:$A$5693,$B99,'South West Spends'!$B$2:$B$5693,$C99,'South West Spends'!$C$2:$C$5693,$A99)</f>
        <v>0</v>
      </c>
      <c r="K99" s="93">
        <f>SUMIFS('South West Spends'!$AL$2:$AL$5693,'South West Spends'!$A$2:$A$5693,$B99,'South West Spends'!$B$2:$B$5693,$C99,'South West Spends'!$C$2:$C$5693,$A99)</f>
        <v>0</v>
      </c>
    </row>
    <row r="100" spans="1:11" x14ac:dyDescent="0.2">
      <c r="A100" s="94" t="s">
        <v>126</v>
      </c>
      <c r="B100" s="13" t="s">
        <v>205</v>
      </c>
      <c r="C100" s="129" t="s">
        <v>249</v>
      </c>
      <c r="D100" s="506">
        <f>SUMIFS('South West Spends'!$H$2:$H$5693,'South West Spends'!$A$2:$A$5693,$B100,'South West Spends'!$B$2:$B$5693,$C100,'South West Spends'!$C$2:$C$5693,$A100)</f>
        <v>0</v>
      </c>
      <c r="E100" s="507">
        <f>SUMIFS('South West Spends'!$M$2:$M$5693,'South West Spends'!$A$2:$A$5693,$B100,'South West Spends'!$B$2:$B$5693,$C100,'South West Spends'!$C$2:$C$5693,$A100)</f>
        <v>0</v>
      </c>
      <c r="F100" s="507">
        <f>SUMIFS('South West Spends'!$R$2:$R$5693,'South West Spends'!$A$2:$A$5693,$B100,'South West Spends'!$B$2:$B$5693,$C100,'South West Spends'!$C$2:$C$5693,$A100)</f>
        <v>1475.7299999999996</v>
      </c>
      <c r="G100" s="882">
        <f>SUMIFS('South West Spends'!$W$2:$W$5693,'South West Spends'!$A$2:$A$5693,$B100,'South West Spends'!$B$2:$B$5693,$C100,'South West Spends'!$C$2:$C$5693,$A100)</f>
        <v>2429.3199999999997</v>
      </c>
      <c r="H100" s="1441">
        <f>SUMIFS('South West Spends'!$AB$2:$AB$5693,'South West Spends'!$A$2:$A$5693,$B100,'South West Spends'!$B$2:$B$5693,$C100,'South West Spends'!$C$2:$C$5693,$A100)</f>
        <v>3033.78</v>
      </c>
      <c r="I100" s="1442">
        <f>SUMIFS('South West Spends'!$AG$2:$AG$5693,'South West Spends'!$A$2:$A$5693,$B100,'South West Spends'!$B$2:$B$5693,$C100,'South West Spends'!$C$2:$C$5693,$A100)</f>
        <v>2132.9500000000003</v>
      </c>
      <c r="J100" s="24">
        <f>SUMIFS('South West Spends'!$AI$2:$AI$5693,'South West Spends'!$A$2:$A$5693,$B100,'South West Spends'!$B$2:$B$5693,$C100,'South West Spends'!$C$2:$C$5693,$A100)</f>
        <v>0</v>
      </c>
      <c r="K100" s="93">
        <f>SUMIFS('South West Spends'!$AL$2:$AL$5693,'South West Spends'!$A$2:$A$5693,$B100,'South West Spends'!$B$2:$B$5693,$C100,'South West Spends'!$C$2:$C$5693,$A100)</f>
        <v>190.4</v>
      </c>
    </row>
    <row r="101" spans="1:11" x14ac:dyDescent="0.2">
      <c r="A101" s="94" t="s">
        <v>126</v>
      </c>
      <c r="B101" s="13" t="s">
        <v>205</v>
      </c>
      <c r="C101" s="129" t="s">
        <v>243</v>
      </c>
      <c r="D101" s="506">
        <f>SUMIFS('South West Spends'!$H$2:$H$5693,'South West Spends'!$A$2:$A$5693,$B101,'South West Spends'!$B$2:$B$5693,$C101,'South West Spends'!$C$2:$C$5693,$A101)</f>
        <v>0</v>
      </c>
      <c r="E101" s="507">
        <f>SUMIFS('South West Spends'!$M$2:$M$5693,'South West Spends'!$A$2:$A$5693,$B101,'South West Spends'!$B$2:$B$5693,$C101,'South West Spends'!$C$2:$C$5693,$A101)</f>
        <v>0</v>
      </c>
      <c r="F101" s="507">
        <f>SUMIFS('South West Spends'!$R$2:$R$5693,'South West Spends'!$A$2:$A$5693,$B101,'South West Spends'!$B$2:$B$5693,$C101,'South West Spends'!$C$2:$C$5693,$A101)</f>
        <v>3348.43</v>
      </c>
      <c r="G101" s="882">
        <f>SUMIFS('South West Spends'!$W$2:$W$5693,'South West Spends'!$A$2:$A$5693,$B101,'South West Spends'!$B$2:$B$5693,$C101,'South West Spends'!$C$2:$C$5693,$A101)</f>
        <v>6164.3499999999995</v>
      </c>
      <c r="H101" s="1441">
        <f>SUMIFS('South West Spends'!$AB$2:$AB$5693,'South West Spends'!$A$2:$A$5693,$B101,'South West Spends'!$B$2:$B$5693,$C101,'South West Spends'!$C$2:$C$5693,$A101)</f>
        <v>5647.88</v>
      </c>
      <c r="I101" s="1442">
        <f>SUMIFS('South West Spends'!$AG$2:$AG$5693,'South West Spends'!$A$2:$A$5693,$B101,'South West Spends'!$B$2:$B$5693,$C101,'South West Spends'!$C$2:$C$5693,$A101)</f>
        <v>7487.08</v>
      </c>
      <c r="J101" s="24">
        <f>SUMIFS('South West Spends'!$AI$2:$AI$5693,'South West Spends'!$A$2:$A$5693,$B101,'South West Spends'!$B$2:$B$5693,$C101,'South West Spends'!$C$2:$C$5693,$A101)</f>
        <v>3434.4399999999996</v>
      </c>
      <c r="K101" s="93">
        <f>SUMIFS('South West Spends'!$AL$2:$AL$5693,'South West Spends'!$A$2:$A$5693,$B101,'South West Spends'!$B$2:$B$5693,$C101,'South West Spends'!$C$2:$C$5693,$A101)</f>
        <v>5267.15</v>
      </c>
    </row>
    <row r="102" spans="1:11" x14ac:dyDescent="0.2">
      <c r="A102" s="94" t="s">
        <v>126</v>
      </c>
      <c r="B102" s="13" t="s">
        <v>40</v>
      </c>
      <c r="C102" s="129" t="s">
        <v>243</v>
      </c>
      <c r="D102" s="506">
        <f>SUMIFS('South West Spends'!$H$2:$H$5693,'South West Spends'!$A$2:$A$5693,$B102,'South West Spends'!$B$2:$B$5693,$C102,'South West Spends'!$C$2:$C$5693,$A102)</f>
        <v>1559.1499999999999</v>
      </c>
      <c r="E102" s="507">
        <f>SUMIFS('South West Spends'!$M$2:$M$5693,'South West Spends'!$A$2:$A$5693,$B102,'South West Spends'!$B$2:$B$5693,$C102,'South West Spends'!$C$2:$C$5693,$A102)</f>
        <v>2111.2400000000002</v>
      </c>
      <c r="F102" s="507">
        <f>SUMIFS('South West Spends'!$R$2:$R$5693,'South West Spends'!$A$2:$A$5693,$B102,'South West Spends'!$B$2:$B$5693,$C102,'South West Spends'!$C$2:$C$5693,$A102)</f>
        <v>2745.58</v>
      </c>
      <c r="G102" s="882">
        <f>SUMIFS('South West Spends'!$W$2:$W$5693,'South West Spends'!$A$2:$A$5693,$B102,'South West Spends'!$B$2:$B$5693,$C102,'South West Spends'!$C$2:$C$5693,$A102)</f>
        <v>0</v>
      </c>
      <c r="H102" s="1441">
        <f>SUMIFS('South West Spends'!$AB$2:$AB$5693,'South West Spends'!$A$2:$A$5693,$B102,'South West Spends'!$B$2:$B$5693,$C102,'South West Spends'!$C$2:$C$5693,$A102)</f>
        <v>0</v>
      </c>
      <c r="I102" s="1442">
        <f>SUMIFS('South West Spends'!$AG$2:$AG$5693,'South West Spends'!$A$2:$A$5693,$B102,'South West Spends'!$B$2:$B$5693,$C102,'South West Spends'!$C$2:$C$5693,$A102)</f>
        <v>0</v>
      </c>
      <c r="J102" s="24">
        <f>SUMIFS('South West Spends'!$AI$2:$AI$5693,'South West Spends'!$A$2:$A$5693,$B102,'South West Spends'!$B$2:$B$5693,$C102,'South West Spends'!$C$2:$C$5693,$A102)</f>
        <v>0</v>
      </c>
      <c r="K102" s="93">
        <f>SUMIFS('South West Spends'!$AL$2:$AL$5693,'South West Spends'!$A$2:$A$5693,$B102,'South West Spends'!$B$2:$B$5693,$C102,'South West Spends'!$C$2:$C$5693,$A102)</f>
        <v>0</v>
      </c>
    </row>
    <row r="103" spans="1:11" x14ac:dyDescent="0.2">
      <c r="A103" s="94" t="s">
        <v>126</v>
      </c>
      <c r="B103" s="13" t="s">
        <v>40</v>
      </c>
      <c r="C103" s="129" t="s">
        <v>12</v>
      </c>
      <c r="D103" s="506">
        <f>SUMIFS('South West Spends'!$H$2:$H$5693,'South West Spends'!$A$2:$A$5693,$B103,'South West Spends'!$B$2:$B$5693,$C103,'South West Spends'!$C$2:$C$5693,$A103)</f>
        <v>2706.5199999999995</v>
      </c>
      <c r="E103" s="507">
        <f>SUMIFS('South West Spends'!$M$2:$M$5693,'South West Spends'!$A$2:$A$5693,$B103,'South West Spends'!$B$2:$B$5693,$C103,'South West Spends'!$C$2:$C$5693,$A103)</f>
        <v>1577.3249999999998</v>
      </c>
      <c r="F103" s="507">
        <f>SUMIFS('South West Spends'!$R$2:$R$5693,'South West Spends'!$A$2:$A$5693,$B103,'South West Spends'!$B$2:$B$5693,$C103,'South West Spends'!$C$2:$C$5693,$A103)</f>
        <v>1679.8399999999997</v>
      </c>
      <c r="G103" s="882">
        <f>SUMIFS('South West Spends'!$W$2:$W$5693,'South West Spends'!$A$2:$A$5693,$B103,'South West Spends'!$B$2:$B$5693,$C103,'South West Spends'!$C$2:$C$5693,$A103)</f>
        <v>0</v>
      </c>
      <c r="H103" s="1441">
        <f>SUMIFS('South West Spends'!$AB$2:$AB$5693,'South West Spends'!$A$2:$A$5693,$B103,'South West Spends'!$B$2:$B$5693,$C103,'South West Spends'!$C$2:$C$5693,$A103)</f>
        <v>0</v>
      </c>
      <c r="I103" s="1442">
        <f>SUMIFS('South West Spends'!$AG$2:$AG$5693,'South West Spends'!$A$2:$A$5693,$B103,'South West Spends'!$B$2:$B$5693,$C103,'South West Spends'!$C$2:$C$5693,$A103)</f>
        <v>0</v>
      </c>
      <c r="J103" s="24">
        <f>SUMIFS('South West Spends'!$AI$2:$AI$5693,'South West Spends'!$A$2:$A$5693,$B103,'South West Spends'!$B$2:$B$5693,$C103,'South West Spends'!$C$2:$C$5693,$A103)</f>
        <v>0</v>
      </c>
      <c r="K103" s="93">
        <f>SUMIFS('South West Spends'!$AL$2:$AL$5693,'South West Spends'!$A$2:$A$5693,$B103,'South West Spends'!$B$2:$B$5693,$C103,'South West Spends'!$C$2:$C$5693,$A103)</f>
        <v>0</v>
      </c>
    </row>
    <row r="104" spans="1:11" x14ac:dyDescent="0.2">
      <c r="A104" s="94" t="s">
        <v>126</v>
      </c>
      <c r="B104" s="13" t="s">
        <v>203</v>
      </c>
      <c r="C104" s="129" t="s">
        <v>243</v>
      </c>
      <c r="D104" s="506">
        <f>SUMIFS('South West Spends'!$H$2:$H$5693,'South West Spends'!$A$2:$A$5693,$B104,'South West Spends'!$B$2:$B$5693,$C104,'South West Spends'!$C$2:$C$5693,$A104)</f>
        <v>0</v>
      </c>
      <c r="E104" s="507">
        <f>SUMIFS('South West Spends'!$M$2:$M$5693,'South West Spends'!$A$2:$A$5693,$B104,'South West Spends'!$B$2:$B$5693,$C104,'South West Spends'!$C$2:$C$5693,$A104)</f>
        <v>0</v>
      </c>
      <c r="F104" s="507">
        <f>SUMIFS('South West Spends'!$R$2:$R$5693,'South West Spends'!$A$2:$A$5693,$B104,'South West Spends'!$B$2:$B$5693,$C104,'South West Spends'!$C$2:$C$5693,$A104)</f>
        <v>2446.7900000000004</v>
      </c>
      <c r="G104" s="882">
        <f>SUMIFS('South West Spends'!$W$2:$W$5693,'South West Spends'!$A$2:$A$5693,$B104,'South West Spends'!$B$2:$B$5693,$C104,'South West Spends'!$C$2:$C$5693,$A104)</f>
        <v>7397.7</v>
      </c>
      <c r="H104" s="1441">
        <f>SUMIFS('South West Spends'!$AB$2:$AB$5693,'South West Spends'!$A$2:$A$5693,$B104,'South West Spends'!$B$2:$B$5693,$C104,'South West Spends'!$C$2:$C$5693,$A104)</f>
        <v>10376.790000000001</v>
      </c>
      <c r="I104" s="1442">
        <f>SUMIFS('South West Spends'!$AG$2:$AG$5693,'South West Spends'!$A$2:$A$5693,$B104,'South West Spends'!$B$2:$B$5693,$C104,'South West Spends'!$C$2:$C$5693,$A104)</f>
        <v>10134.719999999999</v>
      </c>
      <c r="J104" s="24">
        <f>SUMIFS('South West Spends'!$AI$2:$AI$5693,'South West Spends'!$A$2:$A$5693,$B104,'South West Spends'!$B$2:$B$5693,$C104,'South West Spends'!$C$2:$C$5693,$A104)</f>
        <v>1801.73</v>
      </c>
      <c r="K104" s="93">
        <f>SUMIFS('South West Spends'!$AL$2:$AL$5693,'South West Spends'!$A$2:$A$5693,$B104,'South West Spends'!$B$2:$B$5693,$C104,'South West Spends'!$C$2:$C$5693,$A104)</f>
        <v>4493.7099999999991</v>
      </c>
    </row>
    <row r="105" spans="1:11" x14ac:dyDescent="0.2">
      <c r="A105" s="94" t="s">
        <v>126</v>
      </c>
      <c r="B105" s="13" t="s">
        <v>203</v>
      </c>
      <c r="C105" s="129" t="s">
        <v>12</v>
      </c>
      <c r="D105" s="506">
        <f>SUMIFS('South West Spends'!$H$2:$H$5693,'South West Spends'!$A$2:$A$5693,$B105,'South West Spends'!$B$2:$B$5693,$C105,'South West Spends'!$C$2:$C$5693,$A105)</f>
        <v>0</v>
      </c>
      <c r="E105" s="507">
        <f>SUMIFS('South West Spends'!$M$2:$M$5693,'South West Spends'!$A$2:$A$5693,$B105,'South West Spends'!$B$2:$B$5693,$C105,'South West Spends'!$C$2:$C$5693,$A105)</f>
        <v>0</v>
      </c>
      <c r="F105" s="507">
        <f>SUMIFS('South West Spends'!$R$2:$R$5693,'South West Spends'!$A$2:$A$5693,$B105,'South West Spends'!$B$2:$B$5693,$C105,'South West Spends'!$C$2:$C$5693,$A105)</f>
        <v>1030.55</v>
      </c>
      <c r="G105" s="882">
        <f>SUMIFS('South West Spends'!$W$2:$W$5693,'South West Spends'!$A$2:$A$5693,$B105,'South West Spends'!$B$2:$B$5693,$C105,'South West Spends'!$C$2:$C$5693,$A105)</f>
        <v>2838.0600000000004</v>
      </c>
      <c r="H105" s="1441">
        <f>SUMIFS('South West Spends'!$AB$2:$AB$5693,'South West Spends'!$A$2:$A$5693,$B105,'South West Spends'!$B$2:$B$5693,$C105,'South West Spends'!$C$2:$C$5693,$A105)</f>
        <v>8339.0099999999984</v>
      </c>
      <c r="I105" s="1442">
        <f>SUMIFS('South West Spends'!$AG$2:$AG$5693,'South West Spends'!$A$2:$A$5693,$B105,'South West Spends'!$B$2:$B$5693,$C105,'South West Spends'!$C$2:$C$5693,$A105)</f>
        <v>7033.1400000000012</v>
      </c>
      <c r="J105" s="24">
        <f>SUMIFS('South West Spends'!$AI$2:$AI$5693,'South West Spends'!$A$2:$A$5693,$B105,'South West Spends'!$B$2:$B$5693,$C105,'South West Spends'!$C$2:$C$5693,$A105)</f>
        <v>0</v>
      </c>
      <c r="K105" s="93">
        <f>SUMIFS('South West Spends'!$AL$2:$AL$5693,'South West Spends'!$A$2:$A$5693,$B105,'South West Spends'!$B$2:$B$5693,$C105,'South West Spends'!$C$2:$C$5693,$A105)</f>
        <v>0</v>
      </c>
    </row>
    <row r="106" spans="1:11" x14ac:dyDescent="0.2">
      <c r="A106" s="94" t="s">
        <v>126</v>
      </c>
      <c r="B106" s="13" t="s">
        <v>67</v>
      </c>
      <c r="C106" s="129" t="s">
        <v>78</v>
      </c>
      <c r="D106" s="506">
        <f>SUMIFS('South West Spends'!$H$2:$H$5693,'South West Spends'!$A$2:$A$5693,$B106,'South West Spends'!$B$2:$B$5693,$C106,'South West Spends'!$C$2:$C$5693,$A106)</f>
        <v>0</v>
      </c>
      <c r="E106" s="507">
        <f>SUMIFS('South West Spends'!$M$2:$M$5693,'South West Spends'!$A$2:$A$5693,$B106,'South West Spends'!$B$2:$B$5693,$C106,'South West Spends'!$C$2:$C$5693,$A106)</f>
        <v>0</v>
      </c>
      <c r="F106" s="507">
        <f>SUMIFS('South West Spends'!$R$2:$R$5693,'South West Spends'!$A$2:$A$5693,$B106,'South West Spends'!$B$2:$B$5693,$C106,'South West Spends'!$C$2:$C$5693,$A106)</f>
        <v>3132.74</v>
      </c>
      <c r="G106" s="882">
        <f>SUMIFS('South West Spends'!$W$2:$W$5693,'South West Spends'!$A$2:$A$5693,$B106,'South West Spends'!$B$2:$B$5693,$C106,'South West Spends'!$C$2:$C$5693,$A106)</f>
        <v>653.89</v>
      </c>
      <c r="H106" s="1441">
        <f>SUMIFS('South West Spends'!$AB$2:$AB$5693,'South West Spends'!$A$2:$A$5693,$B106,'South West Spends'!$B$2:$B$5693,$C106,'South West Spends'!$C$2:$C$5693,$A106)</f>
        <v>1055.57</v>
      </c>
      <c r="I106" s="1442">
        <f>SUMIFS('South West Spends'!$AG$2:$AG$5693,'South West Spends'!$A$2:$A$5693,$B106,'South West Spends'!$B$2:$B$5693,$C106,'South West Spends'!$C$2:$C$5693,$A106)</f>
        <v>0</v>
      </c>
      <c r="J106" s="24">
        <f>SUMIFS('South West Spends'!$AI$2:$AI$5693,'South West Spends'!$A$2:$A$5693,$B106,'South West Spends'!$B$2:$B$5693,$C106,'South West Spends'!$C$2:$C$5693,$A106)</f>
        <v>0</v>
      </c>
      <c r="K106" s="93">
        <f>SUMIFS('South West Spends'!$AL$2:$AL$5693,'South West Spends'!$A$2:$A$5693,$B106,'South West Spends'!$B$2:$B$5693,$C106,'South West Spends'!$C$2:$C$5693,$A106)</f>
        <v>0</v>
      </c>
    </row>
    <row r="107" spans="1:11" x14ac:dyDescent="0.2">
      <c r="A107" s="94" t="s">
        <v>126</v>
      </c>
      <c r="B107" s="894" t="s">
        <v>268</v>
      </c>
      <c r="C107" s="129" t="s">
        <v>78</v>
      </c>
      <c r="D107" s="506">
        <f>SUMIFS('South West Spends'!$H$2:$H$5693,'South West Spends'!$A$2:$A$5693,$B107,'South West Spends'!$B$2:$B$5693,$C107,'South West Spends'!$C$2:$C$5693,$A107)</f>
        <v>0</v>
      </c>
      <c r="E107" s="507">
        <f>SUMIFS('South West Spends'!$M$2:$M$5693,'South West Spends'!$A$2:$A$5693,$B107,'South West Spends'!$B$2:$B$5693,$C107,'South West Spends'!$C$2:$C$5693,$A107)</f>
        <v>0</v>
      </c>
      <c r="F107" s="507">
        <f>SUMIFS('South West Spends'!$R$2:$R$5693,'South West Spends'!$A$2:$A$5693,$B107,'South West Spends'!$B$2:$B$5693,$C107,'South West Spends'!$C$2:$C$5693,$A107)</f>
        <v>0</v>
      </c>
      <c r="G107" s="882">
        <f>SUMIFS('South West Spends'!$W$2:$W$5693,'South West Spends'!$A$2:$A$5693,$B107,'South West Spends'!$B$2:$B$5693,$C107,'South West Spends'!$C$2:$C$5693,$A107)</f>
        <v>0</v>
      </c>
      <c r="H107" s="1441">
        <f>SUMIFS('South West Spends'!$AB$2:$AB$5693,'South West Spends'!$A$2:$A$5693,$B107,'South West Spends'!$B$2:$B$5693,$C107,'South West Spends'!$C$2:$C$5693,$A107)</f>
        <v>0</v>
      </c>
      <c r="I107" s="1442">
        <f>SUMIFS('South West Spends'!$AG$2:$AG$5693,'South West Spends'!$A$2:$A$5693,$B107,'South West Spends'!$B$2:$B$5693,$C107,'South West Spends'!$C$2:$C$5693,$A107)</f>
        <v>2963.1400000000003</v>
      </c>
      <c r="J107" s="24">
        <f>SUMIFS('South West Spends'!$AI$2:$AI$5693,'South West Spends'!$A$2:$A$5693,$B107,'South West Spends'!$B$2:$B$5693,$C107,'South West Spends'!$C$2:$C$5693,$A107)</f>
        <v>1862.1299999999999</v>
      </c>
      <c r="K107" s="93">
        <f>SUMIFS('South West Spends'!$AL$2:$AL$5693,'South West Spends'!$A$2:$A$5693,$B107,'South West Spends'!$B$2:$B$5693,$C107,'South West Spends'!$C$2:$C$5693,$A107)</f>
        <v>3249.08</v>
      </c>
    </row>
    <row r="108" spans="1:11" x14ac:dyDescent="0.2">
      <c r="A108" s="94" t="s">
        <v>126</v>
      </c>
      <c r="B108" s="13" t="s">
        <v>16</v>
      </c>
      <c r="C108" s="129" t="s">
        <v>243</v>
      </c>
      <c r="D108" s="506">
        <f>SUMIFS('South West Spends'!$H$2:$H$5693,'South West Spends'!$A$2:$A$5693,$B108,'South West Spends'!$B$2:$B$5693,$C108,'South West Spends'!$C$2:$C$5693,$A108)</f>
        <v>46739.969999999994</v>
      </c>
      <c r="E108" s="507">
        <f>SUMIFS('South West Spends'!$M$2:$M$5693,'South West Spends'!$A$2:$A$5693,$B108,'South West Spends'!$B$2:$B$5693,$C108,'South West Spends'!$C$2:$C$5693,$A108)</f>
        <v>54180.92</v>
      </c>
      <c r="F108" s="507">
        <f>SUMIFS('South West Spends'!$R$2:$R$5693,'South West Spends'!$A$2:$A$5693,$B108,'South West Spends'!$B$2:$B$5693,$C108,'South West Spends'!$C$2:$C$5693,$A108)</f>
        <v>0</v>
      </c>
      <c r="G108" s="882">
        <f>SUMIFS('South West Spends'!$W$2:$W$5693,'South West Spends'!$A$2:$A$5693,$B108,'South West Spends'!$B$2:$B$5693,$C108,'South West Spends'!$C$2:$C$5693,$A108)</f>
        <v>0</v>
      </c>
      <c r="H108" s="1441">
        <f>SUMIFS('South West Spends'!$AB$2:$AB$5693,'South West Spends'!$A$2:$A$5693,$B108,'South West Spends'!$B$2:$B$5693,$C108,'South West Spends'!$C$2:$C$5693,$A108)</f>
        <v>0</v>
      </c>
      <c r="I108" s="1442">
        <f>SUMIFS('South West Spends'!$AG$2:$AG$5693,'South West Spends'!$A$2:$A$5693,$B108,'South West Spends'!$B$2:$B$5693,$C108,'South West Spends'!$C$2:$C$5693,$A108)</f>
        <v>0</v>
      </c>
      <c r="J108" s="24">
        <f>SUMIFS('South West Spends'!$AI$2:$AI$5693,'South West Spends'!$A$2:$A$5693,$B108,'South West Spends'!$B$2:$B$5693,$C108,'South West Spends'!$C$2:$C$5693,$A108)</f>
        <v>0</v>
      </c>
      <c r="K108" s="93">
        <f>SUMIFS('South West Spends'!$AL$2:$AL$5693,'South West Spends'!$A$2:$A$5693,$B108,'South West Spends'!$B$2:$B$5693,$C108,'South West Spends'!$C$2:$C$5693,$A108)</f>
        <v>0</v>
      </c>
    </row>
    <row r="109" spans="1:11" x14ac:dyDescent="0.2">
      <c r="A109" s="94" t="s">
        <v>126</v>
      </c>
      <c r="B109" s="13" t="s">
        <v>16</v>
      </c>
      <c r="C109" s="129" t="s">
        <v>246</v>
      </c>
      <c r="D109" s="506">
        <f>SUMIFS('South West Spends'!$H$2:$H$5693,'South West Spends'!$A$2:$A$5693,$B109,'South West Spends'!$B$2:$B$5693,$C109,'South West Spends'!$C$2:$C$5693,$A109)</f>
        <v>0</v>
      </c>
      <c r="E109" s="507">
        <f>SUMIFS('South West Spends'!$M$2:$M$5693,'South West Spends'!$A$2:$A$5693,$B109,'South West Spends'!$B$2:$B$5693,$C109,'South West Spends'!$C$2:$C$5693,$A109)</f>
        <v>1626.2800000000002</v>
      </c>
      <c r="F109" s="507">
        <f>SUMIFS('South West Spends'!$R$2:$R$5693,'South West Spends'!$A$2:$A$5693,$B109,'South West Spends'!$B$2:$B$5693,$C109,'South West Spends'!$C$2:$C$5693,$A109)</f>
        <v>0</v>
      </c>
      <c r="G109" s="882">
        <f>SUMIFS('South West Spends'!$W$2:$W$5693,'South West Spends'!$A$2:$A$5693,$B109,'South West Spends'!$B$2:$B$5693,$C109,'South West Spends'!$C$2:$C$5693,$A109)</f>
        <v>0</v>
      </c>
      <c r="H109" s="1441">
        <f>SUMIFS('South West Spends'!$AB$2:$AB$5693,'South West Spends'!$A$2:$A$5693,$B109,'South West Spends'!$B$2:$B$5693,$C109,'South West Spends'!$C$2:$C$5693,$A109)</f>
        <v>0</v>
      </c>
      <c r="I109" s="1442">
        <f>SUMIFS('South West Spends'!$AG$2:$AG$5693,'South West Spends'!$A$2:$A$5693,$B109,'South West Spends'!$B$2:$B$5693,$C109,'South West Spends'!$C$2:$C$5693,$A109)</f>
        <v>0</v>
      </c>
      <c r="J109" s="24">
        <f>SUMIFS('South West Spends'!$AI$2:$AI$5693,'South West Spends'!$A$2:$A$5693,$B109,'South West Spends'!$B$2:$B$5693,$C109,'South West Spends'!$C$2:$C$5693,$A109)</f>
        <v>0</v>
      </c>
      <c r="K109" s="93">
        <f>SUMIFS('South West Spends'!$AL$2:$AL$5693,'South West Spends'!$A$2:$A$5693,$B109,'South West Spends'!$B$2:$B$5693,$C109,'South West Spends'!$C$2:$C$5693,$A109)</f>
        <v>0</v>
      </c>
    </row>
    <row r="110" spans="1:11" x14ac:dyDescent="0.2">
      <c r="A110" s="94" t="s">
        <v>126</v>
      </c>
      <c r="B110" s="13" t="s">
        <v>16</v>
      </c>
      <c r="C110" s="129" t="s">
        <v>17</v>
      </c>
      <c r="D110" s="506">
        <f>SUMIFS('South West Spends'!$H$2:$H$5693,'South West Spends'!$A$2:$A$5693,$B110,'South West Spends'!$B$2:$B$5693,$C110,'South West Spends'!$C$2:$C$5693,$A110)</f>
        <v>282</v>
      </c>
      <c r="E110" s="507">
        <f>SUMIFS('South West Spends'!$M$2:$M$5693,'South West Spends'!$A$2:$A$5693,$B110,'South West Spends'!$B$2:$B$5693,$C110,'South West Spends'!$C$2:$C$5693,$A110)</f>
        <v>0</v>
      </c>
      <c r="F110" s="507">
        <f>SUMIFS('South West Spends'!$R$2:$R$5693,'South West Spends'!$A$2:$A$5693,$B110,'South West Spends'!$B$2:$B$5693,$C110,'South West Spends'!$C$2:$C$5693,$A110)</f>
        <v>0</v>
      </c>
      <c r="G110" s="882">
        <f>SUMIFS('South West Spends'!$W$2:$W$5693,'South West Spends'!$A$2:$A$5693,$B110,'South West Spends'!$B$2:$B$5693,$C110,'South West Spends'!$C$2:$C$5693,$A110)</f>
        <v>0</v>
      </c>
      <c r="H110" s="1441">
        <f>SUMIFS('South West Spends'!$AB$2:$AB$5693,'South West Spends'!$A$2:$A$5693,$B110,'South West Spends'!$B$2:$B$5693,$C110,'South West Spends'!$C$2:$C$5693,$A110)</f>
        <v>0</v>
      </c>
      <c r="I110" s="1442">
        <f>SUMIFS('South West Spends'!$AG$2:$AG$5693,'South West Spends'!$A$2:$A$5693,$B110,'South West Spends'!$B$2:$B$5693,$C110,'South West Spends'!$C$2:$C$5693,$A110)</f>
        <v>0</v>
      </c>
      <c r="J110" s="24">
        <f>SUMIFS('South West Spends'!$AI$2:$AI$5693,'South West Spends'!$A$2:$A$5693,$B110,'South West Spends'!$B$2:$B$5693,$C110,'South West Spends'!$C$2:$C$5693,$A110)</f>
        <v>0</v>
      </c>
      <c r="K110" s="93">
        <f>SUMIFS('South West Spends'!$AL$2:$AL$5693,'South West Spends'!$A$2:$A$5693,$B110,'South West Spends'!$B$2:$B$5693,$C110,'South West Spends'!$C$2:$C$5693,$A110)</f>
        <v>0</v>
      </c>
    </row>
    <row r="111" spans="1:11" x14ac:dyDescent="0.2">
      <c r="A111" s="94" t="s">
        <v>126</v>
      </c>
      <c r="B111" s="13" t="s">
        <v>93</v>
      </c>
      <c r="C111" s="129" t="s">
        <v>243</v>
      </c>
      <c r="D111" s="506">
        <f>SUMIFS('South West Spends'!$H$2:$H$5693,'South West Spends'!$A$2:$A$5693,$B111,'South West Spends'!$B$2:$B$5693,$C111,'South West Spends'!$C$2:$C$5693,$A111)</f>
        <v>0</v>
      </c>
      <c r="E111" s="507">
        <f>SUMIFS('South West Spends'!$M$2:$M$5693,'South West Spends'!$A$2:$A$5693,$B111,'South West Spends'!$B$2:$B$5693,$C111,'South West Spends'!$C$2:$C$5693,$A111)</f>
        <v>0</v>
      </c>
      <c r="F111" s="507">
        <f>SUMIFS('South West Spends'!$R$2:$R$5693,'South West Spends'!$A$2:$A$5693,$B111,'South West Spends'!$B$2:$B$5693,$C111,'South West Spends'!$C$2:$C$5693,$A111)</f>
        <v>46572.680000000008</v>
      </c>
      <c r="G111" s="882">
        <f>SUMIFS('South West Spends'!$W$2:$W$5693,'South West Spends'!$A$2:$A$5693,$B111,'South West Spends'!$B$2:$B$5693,$C111,'South West Spends'!$C$2:$C$5693,$A111)</f>
        <v>33003.139999999992</v>
      </c>
      <c r="H111" s="1441">
        <f>SUMIFS('South West Spends'!$AB$2:$AB$5693,'South West Spends'!$A$2:$A$5693,$B111,'South West Spends'!$B$2:$B$5693,$C111,'South West Spends'!$C$2:$C$5693,$A111)</f>
        <v>29273.49</v>
      </c>
      <c r="I111" s="1442">
        <f>SUMIFS('South West Spends'!$AG$2:$AG$5693,'South West Spends'!$A$2:$A$5693,$B111,'South West Spends'!$B$2:$B$5693,$C111,'South West Spends'!$C$2:$C$5693,$A111)</f>
        <v>29087.649999999998</v>
      </c>
      <c r="J111" s="24">
        <f>SUMIFS('South West Spends'!$AI$2:$AI$5693,'South West Spends'!$A$2:$A$5693,$B111,'South West Spends'!$B$2:$B$5693,$C111,'South West Spends'!$C$2:$C$5693,$A111)</f>
        <v>0</v>
      </c>
      <c r="K111" s="93">
        <f>SUMIFS('South West Spends'!$AL$2:$AL$5693,'South West Spends'!$A$2:$A$5693,$B111,'South West Spends'!$B$2:$B$5693,$C111,'South West Spends'!$C$2:$C$5693,$A111)</f>
        <v>0</v>
      </c>
    </row>
    <row r="112" spans="1:11" x14ac:dyDescent="0.2">
      <c r="A112" s="94" t="s">
        <v>126</v>
      </c>
      <c r="B112" s="13" t="s">
        <v>93</v>
      </c>
      <c r="C112" s="129" t="s">
        <v>11</v>
      </c>
      <c r="D112" s="506">
        <f>SUMIFS('South West Spends'!$H$2:$H$5693,'South West Spends'!$A$2:$A$5693,$B112,'South West Spends'!$B$2:$B$5693,$C112,'South West Spends'!$C$2:$C$5693,$A112)</f>
        <v>0</v>
      </c>
      <c r="E112" s="507">
        <f>SUMIFS('South West Spends'!$M$2:$M$5693,'South West Spends'!$A$2:$A$5693,$B112,'South West Spends'!$B$2:$B$5693,$C112,'South West Spends'!$C$2:$C$5693,$A112)</f>
        <v>0</v>
      </c>
      <c r="F112" s="507">
        <f>SUMIFS('South West Spends'!$R$2:$R$5693,'South West Spends'!$A$2:$A$5693,$B112,'South West Spends'!$B$2:$B$5693,$C112,'South West Spends'!$C$2:$C$5693,$A112)</f>
        <v>0</v>
      </c>
      <c r="G112" s="882">
        <f>SUMIFS('South West Spends'!$W$2:$W$5693,'South West Spends'!$A$2:$A$5693,$B112,'South West Spends'!$B$2:$B$5693,$C112,'South West Spends'!$C$2:$C$5693,$A112)</f>
        <v>1352.67</v>
      </c>
      <c r="H112" s="1441">
        <f>SUMIFS('South West Spends'!$AB$2:$AB$5693,'South West Spends'!$A$2:$A$5693,$B112,'South West Spends'!$B$2:$B$5693,$C112,'South West Spends'!$C$2:$C$5693,$A112)</f>
        <v>0</v>
      </c>
      <c r="I112" s="1442">
        <f>SUMIFS('South West Spends'!$AG$2:$AG$5693,'South West Spends'!$A$2:$A$5693,$B112,'South West Spends'!$B$2:$B$5693,$C112,'South West Spends'!$C$2:$C$5693,$A112)</f>
        <v>0</v>
      </c>
      <c r="J112" s="24">
        <f>SUMIFS('South West Spends'!$AI$2:$AI$5693,'South West Spends'!$A$2:$A$5693,$B112,'South West Spends'!$B$2:$B$5693,$C112,'South West Spends'!$C$2:$C$5693,$A112)</f>
        <v>0</v>
      </c>
      <c r="K112" s="93">
        <f>SUMIFS('South West Spends'!$AL$2:$AL$5693,'South West Spends'!$A$2:$A$5693,$B112,'South West Spends'!$B$2:$B$5693,$C112,'South West Spends'!$C$2:$C$5693,$A112)</f>
        <v>0</v>
      </c>
    </row>
    <row r="113" spans="1:11" x14ac:dyDescent="0.2">
      <c r="A113" s="94" t="s">
        <v>126</v>
      </c>
      <c r="B113" s="13" t="s">
        <v>93</v>
      </c>
      <c r="C113" s="129" t="s">
        <v>32</v>
      </c>
      <c r="D113" s="506">
        <f>SUMIFS('South West Spends'!$H$2:$H$5693,'South West Spends'!$A$2:$A$5693,$B113,'South West Spends'!$B$2:$B$5693,$C113,'South West Spends'!$C$2:$C$5693,$A113)</f>
        <v>0</v>
      </c>
      <c r="E113" s="507">
        <f>SUMIFS('South West Spends'!$M$2:$M$5693,'South West Spends'!$A$2:$A$5693,$B113,'South West Spends'!$B$2:$B$5693,$C113,'South West Spends'!$C$2:$C$5693,$A113)</f>
        <v>0</v>
      </c>
      <c r="F113" s="507">
        <f>SUMIFS('South West Spends'!$R$2:$R$5693,'South West Spends'!$A$2:$A$5693,$B113,'South West Spends'!$B$2:$B$5693,$C113,'South West Spends'!$C$2:$C$5693,$A113)</f>
        <v>0</v>
      </c>
      <c r="G113" s="882">
        <f>SUMIFS('South West Spends'!$W$2:$W$5693,'South West Spends'!$A$2:$A$5693,$B113,'South West Spends'!$B$2:$B$5693,$C113,'South West Spends'!$C$2:$C$5693,$A113)</f>
        <v>16700.729999999996</v>
      </c>
      <c r="H113" s="1441">
        <f>SUMIFS('South West Spends'!$AB$2:$AB$5693,'South West Spends'!$A$2:$A$5693,$B113,'South West Spends'!$B$2:$B$5693,$C113,'South West Spends'!$C$2:$C$5693,$A113)</f>
        <v>15015.809999999998</v>
      </c>
      <c r="I113" s="1442">
        <f>SUMIFS('South West Spends'!$AG$2:$AG$5693,'South West Spends'!$A$2:$A$5693,$B113,'South West Spends'!$B$2:$B$5693,$C113,'South West Spends'!$C$2:$C$5693,$A113)</f>
        <v>12885.109999999999</v>
      </c>
      <c r="J113" s="24">
        <f>SUMIFS('South West Spends'!$AI$2:$AI$5693,'South West Spends'!$A$2:$A$5693,$B113,'South West Spends'!$B$2:$B$5693,$C113,'South West Spends'!$C$2:$C$5693,$A113)</f>
        <v>0</v>
      </c>
      <c r="K113" s="93">
        <f>SUMIFS('South West Spends'!$AL$2:$AL$5693,'South West Spends'!$A$2:$A$5693,$B113,'South West Spends'!$B$2:$B$5693,$C113,'South West Spends'!$C$2:$C$5693,$A113)</f>
        <v>0</v>
      </c>
    </row>
    <row r="114" spans="1:11" x14ac:dyDescent="0.2">
      <c r="A114" s="94" t="s">
        <v>126</v>
      </c>
      <c r="B114" s="13" t="s">
        <v>79</v>
      </c>
      <c r="C114" s="129" t="s">
        <v>243</v>
      </c>
      <c r="D114" s="506">
        <f>SUMIFS('South West Spends'!$H$2:$H$5693,'South West Spends'!$A$2:$A$5693,$B114,'South West Spends'!$B$2:$B$5693,$C114,'South West Spends'!$C$2:$C$5693,$A114)</f>
        <v>0</v>
      </c>
      <c r="E114" s="507">
        <f>SUMIFS('South West Spends'!$M$2:$M$5693,'South West Spends'!$A$2:$A$5693,$B114,'South West Spends'!$B$2:$B$5693,$C114,'South West Spends'!$C$2:$C$5693,$A114)</f>
        <v>0</v>
      </c>
      <c r="F114" s="507">
        <f>SUMIFS('South West Spends'!$R$2:$R$5693,'South West Spends'!$A$2:$A$5693,$B114,'South West Spends'!$B$2:$B$5693,$C114,'South West Spends'!$C$2:$C$5693,$A114)</f>
        <v>0</v>
      </c>
      <c r="G114" s="882">
        <f>SUMIFS('South West Spends'!$W$2:$W$5693,'South West Spends'!$A$2:$A$5693,$B114,'South West Spends'!$B$2:$B$5693,$C114,'South West Spends'!$C$2:$C$5693,$A114)</f>
        <v>0</v>
      </c>
      <c r="H114" s="1441">
        <f>SUMIFS('South West Spends'!$AB$2:$AB$5693,'South West Spends'!$A$2:$A$5693,$B114,'South West Spends'!$B$2:$B$5693,$C114,'South West Spends'!$C$2:$C$5693,$A114)</f>
        <v>0</v>
      </c>
      <c r="I114" s="1442">
        <f>SUMIFS('South West Spends'!$AG$2:$AG$5693,'South West Spends'!$A$2:$A$5693,$B114,'South West Spends'!$B$2:$B$5693,$C114,'South West Spends'!$C$2:$C$5693,$A114)</f>
        <v>34.979999999999997</v>
      </c>
      <c r="J114" s="24">
        <f>SUMIFS('South West Spends'!$AI$2:$AI$5693,'South West Spends'!$A$2:$A$5693,$B114,'South West Spends'!$B$2:$B$5693,$C114,'South West Spends'!$C$2:$C$5693,$A114)</f>
        <v>0</v>
      </c>
      <c r="K114" s="93">
        <f>SUMIFS('South West Spends'!$AL$2:$AL$5693,'South West Spends'!$A$2:$A$5693,$B114,'South West Spends'!$B$2:$B$5693,$C114,'South West Spends'!$C$2:$C$5693,$A114)</f>
        <v>0</v>
      </c>
    </row>
    <row r="115" spans="1:11" x14ac:dyDescent="0.2">
      <c r="A115" s="94" t="s">
        <v>126</v>
      </c>
      <c r="B115" s="13" t="s">
        <v>306</v>
      </c>
      <c r="C115" s="129" t="s">
        <v>243</v>
      </c>
      <c r="D115" s="506">
        <f>SUMIFS('South West Spends'!$H$2:$H$5693,'South West Spends'!$A$2:$A$5693,$B115,'South West Spends'!$B$2:$B$5693,$C115,'South West Spends'!$C$2:$C$5693,$A115)</f>
        <v>0</v>
      </c>
      <c r="E115" s="507">
        <f>SUMIFS('South West Spends'!$M$2:$M$5693,'South West Spends'!$A$2:$A$5693,$B115,'South West Spends'!$B$2:$B$5693,$C115,'South West Spends'!$C$2:$C$5693,$A115)</f>
        <v>0</v>
      </c>
      <c r="F115" s="507">
        <f>SUMIFS('South West Spends'!$R$2:$R$5693,'South West Spends'!$A$2:$A$5693,$B115,'South West Spends'!$B$2:$B$5693,$C115,'South West Spends'!$C$2:$C$5693,$A115)</f>
        <v>0</v>
      </c>
      <c r="G115" s="882">
        <f>SUMIFS('South West Spends'!$W$2:$W$5693,'South West Spends'!$A$2:$A$5693,$B115,'South West Spends'!$B$2:$B$5693,$C115,'South West Spends'!$C$2:$C$5693,$A115)</f>
        <v>0</v>
      </c>
      <c r="H115" s="1441">
        <f>SUMIFS('South West Spends'!$AB$2:$AB$5693,'South West Spends'!$A$2:$A$5693,$B115,'South West Spends'!$B$2:$B$5693,$C115,'South West Spends'!$C$2:$C$5693,$A115)</f>
        <v>0</v>
      </c>
      <c r="I115" s="1442">
        <f>SUMIFS('South West Spends'!$AG$2:$AG$5693,'South West Spends'!$A$2:$A$5693,$B115,'South West Spends'!$B$2:$B$5693,$C115,'South West Spends'!$C$2:$C$5693,$A115)</f>
        <v>0</v>
      </c>
      <c r="J115" s="24">
        <f>SUMIFS('South West Spends'!$AI$2:$AI$5693,'South West Spends'!$A$2:$A$5693,$B115,'South West Spends'!$B$2:$B$5693,$C115,'South West Spends'!$C$2:$C$5693,$A115)</f>
        <v>16317.719999999998</v>
      </c>
      <c r="K115" s="93">
        <f>SUMIFS('South West Spends'!$AL$2:$AL$5693,'South West Spends'!$A$2:$A$5693,$B115,'South West Spends'!$B$2:$B$5693,$C115,'South West Spends'!$C$2:$C$5693,$A115)</f>
        <v>29170.819999999996</v>
      </c>
    </row>
    <row r="116" spans="1:11" x14ac:dyDescent="0.2">
      <c r="A116" s="94" t="s">
        <v>126</v>
      </c>
      <c r="B116" s="13" t="s">
        <v>306</v>
      </c>
      <c r="C116" s="129" t="s">
        <v>32</v>
      </c>
      <c r="D116" s="506">
        <f>SUMIFS('South West Spends'!$H$2:$H$5693,'South West Spends'!$A$2:$A$5693,$B116,'South West Spends'!$B$2:$B$5693,$C116,'South West Spends'!$C$2:$C$5693,$A116)</f>
        <v>0</v>
      </c>
      <c r="E116" s="507">
        <f>SUMIFS('South West Spends'!$M$2:$M$5693,'South West Spends'!$A$2:$A$5693,$B116,'South West Spends'!$B$2:$B$5693,$C116,'South West Spends'!$C$2:$C$5693,$A116)</f>
        <v>0</v>
      </c>
      <c r="F116" s="507">
        <f>SUMIFS('South West Spends'!$R$2:$R$5693,'South West Spends'!$A$2:$A$5693,$B116,'South West Spends'!$B$2:$B$5693,$C116,'South West Spends'!$C$2:$C$5693,$A116)</f>
        <v>0</v>
      </c>
      <c r="G116" s="882">
        <f>SUMIFS('South West Spends'!$W$2:$W$5693,'South West Spends'!$A$2:$A$5693,$B116,'South West Spends'!$B$2:$B$5693,$C116,'South West Spends'!$C$2:$C$5693,$A116)</f>
        <v>0</v>
      </c>
      <c r="H116" s="1441">
        <f>SUMIFS('South West Spends'!$AB$2:$AB$5693,'South West Spends'!$A$2:$A$5693,$B116,'South West Spends'!$B$2:$B$5693,$C116,'South West Spends'!$C$2:$C$5693,$A116)</f>
        <v>0</v>
      </c>
      <c r="I116" s="1442">
        <f>SUMIFS('South West Spends'!$AG$2:$AG$5693,'South West Spends'!$A$2:$A$5693,$B116,'South West Spends'!$B$2:$B$5693,$C116,'South West Spends'!$C$2:$C$5693,$A116)</f>
        <v>0</v>
      </c>
      <c r="J116" s="24">
        <f>SUMIFS('South West Spends'!$AI$2:$AI$5693,'South West Spends'!$A$2:$A$5693,$B116,'South West Spends'!$B$2:$B$5693,$C116,'South West Spends'!$C$2:$C$5693,$A116)</f>
        <v>238.54</v>
      </c>
      <c r="K116" s="93">
        <f>SUMIFS('South West Spends'!$AL$2:$AL$5693,'South West Spends'!$A$2:$A$5693,$B116,'South West Spends'!$B$2:$B$5693,$C116,'South West Spends'!$C$2:$C$5693,$A116)</f>
        <v>2889.89</v>
      </c>
    </row>
    <row r="117" spans="1:11" x14ac:dyDescent="0.2">
      <c r="A117" s="94" t="s">
        <v>126</v>
      </c>
      <c r="B117" s="13" t="s">
        <v>38</v>
      </c>
      <c r="C117" s="129" t="s">
        <v>243</v>
      </c>
      <c r="D117" s="506">
        <f>SUMIFS('South West Spends'!$H$2:$H$5693,'South West Spends'!$A$2:$A$5693,$B117,'South West Spends'!$B$2:$B$5693,$C117,'South West Spends'!$C$2:$C$5693,$A117)</f>
        <v>41415.959999999992</v>
      </c>
      <c r="E117" s="507">
        <f>SUMIFS('South West Spends'!$M$2:$M$5693,'South West Spends'!$A$2:$A$5693,$B117,'South West Spends'!$B$2:$B$5693,$C117,'South West Spends'!$C$2:$C$5693,$A117)</f>
        <v>55628.959999999999</v>
      </c>
      <c r="F117" s="507">
        <f>SUMIFS('South West Spends'!$R$2:$R$5693,'South West Spends'!$A$2:$A$5693,$B117,'South West Spends'!$B$2:$B$5693,$C117,'South West Spends'!$C$2:$C$5693,$A117)</f>
        <v>37905.050000000003</v>
      </c>
      <c r="G117" s="882">
        <f>SUMIFS('South West Spends'!$W$2:$W$5693,'South West Spends'!$A$2:$A$5693,$B117,'South West Spends'!$B$2:$B$5693,$C117,'South West Spends'!$C$2:$C$5693,$A117)</f>
        <v>10026.850000000002</v>
      </c>
      <c r="H117" s="1441">
        <f>SUMIFS('South West Spends'!$AB$2:$AB$5693,'South West Spends'!$A$2:$A$5693,$B117,'South West Spends'!$B$2:$B$5693,$C117,'South West Spends'!$C$2:$C$5693,$A117)</f>
        <v>0</v>
      </c>
      <c r="I117" s="1442">
        <f>SUMIFS('South West Spends'!$AG$2:$AG$5693,'South West Spends'!$A$2:$A$5693,$B117,'South West Spends'!$B$2:$B$5693,$C117,'South West Spends'!$C$2:$C$5693,$A117)</f>
        <v>0</v>
      </c>
      <c r="J117" s="24">
        <f>SUMIFS('South West Spends'!$AI$2:$AI$5693,'South West Spends'!$A$2:$A$5693,$B117,'South West Spends'!$B$2:$B$5693,$C117,'South West Spends'!$C$2:$C$5693,$A117)</f>
        <v>0</v>
      </c>
      <c r="K117" s="93">
        <f>SUMIFS('South West Spends'!$AL$2:$AL$5693,'South West Spends'!$A$2:$A$5693,$B117,'South West Spends'!$B$2:$B$5693,$C117,'South West Spends'!$C$2:$C$5693,$A117)</f>
        <v>0</v>
      </c>
    </row>
    <row r="118" spans="1:11" x14ac:dyDescent="0.2">
      <c r="A118" s="94" t="s">
        <v>126</v>
      </c>
      <c r="B118" s="13" t="s">
        <v>38</v>
      </c>
      <c r="C118" s="129" t="s">
        <v>32</v>
      </c>
      <c r="D118" s="506">
        <f>SUMIFS('South West Spends'!$H$2:$H$5693,'South West Spends'!$A$2:$A$5693,$B118,'South West Spends'!$B$2:$B$5693,$C118,'South West Spends'!$C$2:$C$5693,$A118)</f>
        <v>0</v>
      </c>
      <c r="E118" s="507">
        <f>SUMIFS('South West Spends'!$M$2:$M$5693,'South West Spends'!$A$2:$A$5693,$B118,'South West Spends'!$B$2:$B$5693,$C118,'South West Spends'!$C$2:$C$5693,$A118)</f>
        <v>0</v>
      </c>
      <c r="F118" s="507">
        <f>SUMIFS('South West Spends'!$R$2:$R$5693,'South West Spends'!$A$2:$A$5693,$B118,'South West Spends'!$B$2:$B$5693,$C118,'South West Spends'!$C$2:$C$5693,$A118)</f>
        <v>0</v>
      </c>
      <c r="G118" s="882">
        <f>SUMIFS('South West Spends'!$W$2:$W$5693,'South West Spends'!$A$2:$A$5693,$B118,'South West Spends'!$B$2:$B$5693,$C118,'South West Spends'!$C$2:$C$5693,$A118)</f>
        <v>1318.16</v>
      </c>
      <c r="H118" s="1441">
        <f>SUMIFS('South West Spends'!$AB$2:$AB$5693,'South West Spends'!$A$2:$A$5693,$B118,'South West Spends'!$B$2:$B$5693,$C118,'South West Spends'!$C$2:$C$5693,$A118)</f>
        <v>0</v>
      </c>
      <c r="I118" s="1442">
        <f>SUMIFS('South West Spends'!$AG$2:$AG$5693,'South West Spends'!$A$2:$A$5693,$B118,'South West Spends'!$B$2:$B$5693,$C118,'South West Spends'!$C$2:$C$5693,$A118)</f>
        <v>0</v>
      </c>
      <c r="J118" s="24">
        <f>SUMIFS('South West Spends'!$AI$2:$AI$5693,'South West Spends'!$A$2:$A$5693,$B118,'South West Spends'!$B$2:$B$5693,$C118,'South West Spends'!$C$2:$C$5693,$A118)</f>
        <v>0</v>
      </c>
      <c r="K118" s="93">
        <f>SUMIFS('South West Spends'!$AL$2:$AL$5693,'South West Spends'!$A$2:$A$5693,$B118,'South West Spends'!$B$2:$B$5693,$C118,'South West Spends'!$C$2:$C$5693,$A118)</f>
        <v>0</v>
      </c>
    </row>
    <row r="119" spans="1:11" x14ac:dyDescent="0.2">
      <c r="A119" s="94" t="s">
        <v>126</v>
      </c>
      <c r="B119" s="13" t="s">
        <v>225</v>
      </c>
      <c r="C119" s="129" t="s">
        <v>243</v>
      </c>
      <c r="D119" s="506">
        <f>SUMIFS('South West Spends'!$H$2:$H$5693,'South West Spends'!$A$2:$A$5693,$B119,'South West Spends'!$B$2:$B$5693,$C119,'South West Spends'!$C$2:$C$5693,$A119)</f>
        <v>0</v>
      </c>
      <c r="E119" s="507">
        <f>SUMIFS('South West Spends'!$M$2:$M$5693,'South West Spends'!$A$2:$A$5693,$B119,'South West Spends'!$B$2:$B$5693,$C119,'South West Spends'!$C$2:$C$5693,$A119)</f>
        <v>0</v>
      </c>
      <c r="F119" s="507">
        <f>SUMIFS('South West Spends'!$R$2:$R$5693,'South West Spends'!$A$2:$A$5693,$B119,'South West Spends'!$B$2:$B$5693,$C119,'South West Spends'!$C$2:$C$5693,$A119)</f>
        <v>0</v>
      </c>
      <c r="G119" s="882">
        <f>SUMIFS('South West Spends'!$W$2:$W$5693,'South West Spends'!$A$2:$A$5693,$B119,'South West Spends'!$B$2:$B$5693,$C119,'South West Spends'!$C$2:$C$5693,$A119)</f>
        <v>18184.379999999997</v>
      </c>
      <c r="H119" s="1441">
        <f>SUMIFS('South West Spends'!$AB$2:$AB$5693,'South West Spends'!$A$2:$A$5693,$B119,'South West Spends'!$B$2:$B$5693,$C119,'South West Spends'!$C$2:$C$5693,$A119)</f>
        <v>28158.37</v>
      </c>
      <c r="I119" s="1442">
        <f>SUMIFS('South West Spends'!$AG$2:$AG$5693,'South West Spends'!$A$2:$A$5693,$B119,'South West Spends'!$B$2:$B$5693,$C119,'South West Spends'!$C$2:$C$5693,$A119)</f>
        <v>21233.279999999999</v>
      </c>
      <c r="J119" s="24">
        <f>SUMIFS('South West Spends'!$AI$2:$AI$5693,'South West Spends'!$A$2:$A$5693,$B119,'South West Spends'!$B$2:$B$5693,$C119,'South West Spends'!$C$2:$C$5693,$A119)</f>
        <v>0</v>
      </c>
      <c r="K119" s="93">
        <f>SUMIFS('South West Spends'!$AL$2:$AL$5693,'South West Spends'!$A$2:$A$5693,$B119,'South West Spends'!$B$2:$B$5693,$C119,'South West Spends'!$C$2:$C$5693,$A119)</f>
        <v>0</v>
      </c>
    </row>
    <row r="120" spans="1:11" x14ac:dyDescent="0.2">
      <c r="A120" s="94" t="s">
        <v>126</v>
      </c>
      <c r="B120" s="13" t="s">
        <v>225</v>
      </c>
      <c r="C120" s="129" t="s">
        <v>32</v>
      </c>
      <c r="D120" s="506">
        <f>SUMIFS('South West Spends'!$H$2:$H$5693,'South West Spends'!$A$2:$A$5693,$B120,'South West Spends'!$B$2:$B$5693,$C120,'South West Spends'!$C$2:$C$5693,$A120)</f>
        <v>0</v>
      </c>
      <c r="E120" s="507">
        <f>SUMIFS('South West Spends'!$M$2:$M$5693,'South West Spends'!$A$2:$A$5693,$B120,'South West Spends'!$B$2:$B$5693,$C120,'South West Spends'!$C$2:$C$5693,$A120)</f>
        <v>0</v>
      </c>
      <c r="F120" s="507">
        <f>SUMIFS('South West Spends'!$R$2:$R$5693,'South West Spends'!$A$2:$A$5693,$B120,'South West Spends'!$B$2:$B$5693,$C120,'South West Spends'!$C$2:$C$5693,$A120)</f>
        <v>0</v>
      </c>
      <c r="G120" s="882">
        <f>SUMIFS('South West Spends'!$W$2:$W$5693,'South West Spends'!$A$2:$A$5693,$B120,'South West Spends'!$B$2:$B$5693,$C120,'South West Spends'!$C$2:$C$5693,$A120)</f>
        <v>2677.1</v>
      </c>
      <c r="H120" s="1441">
        <f>SUMIFS('South West Spends'!$AB$2:$AB$5693,'South West Spends'!$A$2:$A$5693,$B120,'South West Spends'!$B$2:$B$5693,$C120,'South West Spends'!$C$2:$C$5693,$A120)</f>
        <v>2535.7999999999997</v>
      </c>
      <c r="I120" s="1442">
        <f>SUMIFS('South West Spends'!$AG$2:$AG$5693,'South West Spends'!$A$2:$A$5693,$B120,'South West Spends'!$B$2:$B$5693,$C120,'South West Spends'!$C$2:$C$5693,$A120)</f>
        <v>1516.96</v>
      </c>
      <c r="J120" s="24">
        <f>SUMIFS('South West Spends'!$AI$2:$AI$5693,'South West Spends'!$A$2:$A$5693,$B120,'South West Spends'!$B$2:$B$5693,$C120,'South West Spends'!$C$2:$C$5693,$A120)</f>
        <v>0</v>
      </c>
      <c r="K120" s="93">
        <f>SUMIFS('South West Spends'!$AL$2:$AL$5693,'South West Spends'!$A$2:$A$5693,$B120,'South West Spends'!$B$2:$B$5693,$C120,'South West Spends'!$C$2:$C$5693,$A120)</f>
        <v>0</v>
      </c>
    </row>
    <row r="121" spans="1:11" x14ac:dyDescent="0.2">
      <c r="A121" s="94" t="s">
        <v>126</v>
      </c>
      <c r="B121" s="13" t="s">
        <v>18</v>
      </c>
      <c r="C121" s="129" t="s">
        <v>249</v>
      </c>
      <c r="D121" s="506">
        <f>SUMIFS('South West Spends'!$H$2:$H$5693,'South West Spends'!$A$2:$A$5693,$B121,'South West Spends'!$B$2:$B$5693,$C121,'South West Spends'!$C$2:$C$5693,$A121)</f>
        <v>6109.6900000000005</v>
      </c>
      <c r="E121" s="507">
        <f>SUMIFS('South West Spends'!$M$2:$M$5693,'South West Spends'!$A$2:$A$5693,$B121,'South West Spends'!$B$2:$B$5693,$C121,'South West Spends'!$C$2:$C$5693,$A121)</f>
        <v>9252.17</v>
      </c>
      <c r="F121" s="507">
        <f>SUMIFS('South West Spends'!$R$2:$R$5693,'South West Spends'!$A$2:$A$5693,$B121,'South West Spends'!$B$2:$B$5693,$C121,'South West Spends'!$C$2:$C$5693,$A121)</f>
        <v>7993.31</v>
      </c>
      <c r="G121" s="882">
        <f>SUMIFS('South West Spends'!$W$2:$W$5693,'South West Spends'!$A$2:$A$5693,$B121,'South West Spends'!$B$2:$B$5693,$C121,'South West Spends'!$C$2:$C$5693,$A121)</f>
        <v>0</v>
      </c>
      <c r="H121" s="1441">
        <f>SUMIFS('South West Spends'!$AB$2:$AB$5693,'South West Spends'!$A$2:$A$5693,$B121,'South West Spends'!$B$2:$B$5693,$C121,'South West Spends'!$C$2:$C$5693,$A121)</f>
        <v>0</v>
      </c>
      <c r="I121" s="1442">
        <f>SUMIFS('South West Spends'!$AG$2:$AG$5693,'South West Spends'!$A$2:$A$5693,$B121,'South West Spends'!$B$2:$B$5693,$C121,'South West Spends'!$C$2:$C$5693,$A121)</f>
        <v>0</v>
      </c>
      <c r="J121" s="24">
        <f>SUMIFS('South West Spends'!$AI$2:$AI$5693,'South West Spends'!$A$2:$A$5693,$B121,'South West Spends'!$B$2:$B$5693,$C121,'South West Spends'!$C$2:$C$5693,$A121)</f>
        <v>0</v>
      </c>
      <c r="K121" s="93">
        <f>SUMIFS('South West Spends'!$AL$2:$AL$5693,'South West Spends'!$A$2:$A$5693,$B121,'South West Spends'!$B$2:$B$5693,$C121,'South West Spends'!$C$2:$C$5693,$A121)</f>
        <v>0</v>
      </c>
    </row>
    <row r="122" spans="1:11" x14ac:dyDescent="0.2">
      <c r="A122" s="94" t="s">
        <v>126</v>
      </c>
      <c r="B122" s="13" t="s">
        <v>18</v>
      </c>
      <c r="C122" s="129" t="s">
        <v>62</v>
      </c>
      <c r="D122" s="506">
        <f>SUMIFS('South West Spends'!$H$2:$H$5693,'South West Spends'!$A$2:$A$5693,$B122,'South West Spends'!$B$2:$B$5693,$C122,'South West Spends'!$C$2:$C$5693,$A122)</f>
        <v>0</v>
      </c>
      <c r="E122" s="507">
        <f>SUMIFS('South West Spends'!$M$2:$M$5693,'South West Spends'!$A$2:$A$5693,$B122,'South West Spends'!$B$2:$B$5693,$C122,'South West Spends'!$C$2:$C$5693,$A122)</f>
        <v>25922.92</v>
      </c>
      <c r="F122" s="507">
        <f>SUMIFS('South West Spends'!$R$2:$R$5693,'South West Spends'!$A$2:$A$5693,$B122,'South West Spends'!$B$2:$B$5693,$C122,'South West Spends'!$C$2:$C$5693,$A122)</f>
        <v>26058.369999999995</v>
      </c>
      <c r="G122" s="882">
        <f>SUMIFS('South West Spends'!$W$2:$W$5693,'South West Spends'!$A$2:$A$5693,$B122,'South West Spends'!$B$2:$B$5693,$C122,'South West Spends'!$C$2:$C$5693,$A122)</f>
        <v>0</v>
      </c>
      <c r="H122" s="1441">
        <f>SUMIFS('South West Spends'!$AB$2:$AB$5693,'South West Spends'!$A$2:$A$5693,$B122,'South West Spends'!$B$2:$B$5693,$C122,'South West Spends'!$C$2:$C$5693,$A122)</f>
        <v>0</v>
      </c>
      <c r="I122" s="1442">
        <f>SUMIFS('South West Spends'!$AG$2:$AG$5693,'South West Spends'!$A$2:$A$5693,$B122,'South West Spends'!$B$2:$B$5693,$C122,'South West Spends'!$C$2:$C$5693,$A122)</f>
        <v>0</v>
      </c>
      <c r="J122" s="24">
        <f>SUMIFS('South West Spends'!$AI$2:$AI$5693,'South West Spends'!$A$2:$A$5693,$B122,'South West Spends'!$B$2:$B$5693,$C122,'South West Spends'!$C$2:$C$5693,$A122)</f>
        <v>0</v>
      </c>
      <c r="K122" s="93">
        <f>SUMIFS('South West Spends'!$AL$2:$AL$5693,'South West Spends'!$A$2:$A$5693,$B122,'South West Spends'!$B$2:$B$5693,$C122,'South West Spends'!$C$2:$C$5693,$A122)</f>
        <v>0</v>
      </c>
    </row>
    <row r="123" spans="1:11" x14ac:dyDescent="0.2">
      <c r="A123" s="94" t="s">
        <v>126</v>
      </c>
      <c r="B123" s="13" t="s">
        <v>18</v>
      </c>
      <c r="C123" s="129" t="s">
        <v>58</v>
      </c>
      <c r="D123" s="506">
        <f>SUMIFS('South West Spends'!$H$2:$H$5693,'South West Spends'!$A$2:$A$5693,$B123,'South West Spends'!$B$2:$B$5693,$C123,'South West Spends'!$C$2:$C$5693,$A123)</f>
        <v>0</v>
      </c>
      <c r="E123" s="507">
        <f>SUMIFS('South West Spends'!$M$2:$M$5693,'South West Spends'!$A$2:$A$5693,$B123,'South West Spends'!$B$2:$B$5693,$C123,'South West Spends'!$C$2:$C$5693,$A123)</f>
        <v>1070.3</v>
      </c>
      <c r="F123" s="507">
        <f>SUMIFS('South West Spends'!$R$2:$R$5693,'South West Spends'!$A$2:$A$5693,$B123,'South West Spends'!$B$2:$B$5693,$C123,'South West Spends'!$C$2:$C$5693,$A123)</f>
        <v>4060.61</v>
      </c>
      <c r="G123" s="882">
        <f>SUMIFS('South West Spends'!$W$2:$W$5693,'South West Spends'!$A$2:$A$5693,$B123,'South West Spends'!$B$2:$B$5693,$C123,'South West Spends'!$C$2:$C$5693,$A123)</f>
        <v>0</v>
      </c>
      <c r="H123" s="1441">
        <f>SUMIFS('South West Spends'!$AB$2:$AB$5693,'South West Spends'!$A$2:$A$5693,$B123,'South West Spends'!$B$2:$B$5693,$C123,'South West Spends'!$C$2:$C$5693,$A123)</f>
        <v>0</v>
      </c>
      <c r="I123" s="1442">
        <f>SUMIFS('South West Spends'!$AG$2:$AG$5693,'South West Spends'!$A$2:$A$5693,$B123,'South West Spends'!$B$2:$B$5693,$C123,'South West Spends'!$C$2:$C$5693,$A123)</f>
        <v>0</v>
      </c>
      <c r="J123" s="24">
        <f>SUMIFS('South West Spends'!$AI$2:$AI$5693,'South West Spends'!$A$2:$A$5693,$B123,'South West Spends'!$B$2:$B$5693,$C123,'South West Spends'!$C$2:$C$5693,$A123)</f>
        <v>0</v>
      </c>
      <c r="K123" s="93">
        <f>SUMIFS('South West Spends'!$AL$2:$AL$5693,'South West Spends'!$A$2:$A$5693,$B123,'South West Spends'!$B$2:$B$5693,$C123,'South West Spends'!$C$2:$C$5693,$A123)</f>
        <v>0</v>
      </c>
    </row>
    <row r="124" spans="1:11" x14ac:dyDescent="0.2">
      <c r="A124" s="94" t="s">
        <v>126</v>
      </c>
      <c r="B124" s="13" t="s">
        <v>207</v>
      </c>
      <c r="C124" s="129" t="s">
        <v>249</v>
      </c>
      <c r="D124" s="506">
        <f>SUMIFS('South West Spends'!$H$2:$H$5693,'South West Spends'!$A$2:$A$5693,$B124,'South West Spends'!$B$2:$B$5693,$C124,'South West Spends'!$C$2:$C$5693,$A124)</f>
        <v>0</v>
      </c>
      <c r="E124" s="507">
        <f>SUMIFS('South West Spends'!$M$2:$M$5693,'South West Spends'!$A$2:$A$5693,$B124,'South West Spends'!$B$2:$B$5693,$C124,'South West Spends'!$C$2:$C$5693,$A124)</f>
        <v>0</v>
      </c>
      <c r="F124" s="507">
        <f>SUMIFS('South West Spends'!$R$2:$R$5693,'South West Spends'!$A$2:$A$5693,$B124,'South West Spends'!$B$2:$B$5693,$C124,'South West Spends'!$C$2:$C$5693,$A124)</f>
        <v>2785.2100000000005</v>
      </c>
      <c r="G124" s="882">
        <f>SUMIFS('South West Spends'!$W$2:$W$5693,'South West Spends'!$A$2:$A$5693,$B124,'South West Spends'!$B$2:$B$5693,$C124,'South West Spends'!$C$2:$C$5693,$A124)</f>
        <v>2055.1999999999998</v>
      </c>
      <c r="H124" s="1441">
        <f>SUMIFS('South West Spends'!$AB$2:$AB$5693,'South West Spends'!$A$2:$A$5693,$B124,'South West Spends'!$B$2:$B$5693,$C124,'South West Spends'!$C$2:$C$5693,$A124)</f>
        <v>1464.4900000000002</v>
      </c>
      <c r="I124" s="1442">
        <f>SUMIFS('South West Spends'!$AG$2:$AG$5693,'South West Spends'!$A$2:$A$5693,$B124,'South West Spends'!$B$2:$B$5693,$C124,'South West Spends'!$C$2:$C$5693,$A124)</f>
        <v>1023.1600000000001</v>
      </c>
      <c r="J124" s="24">
        <f>SUMIFS('South West Spends'!$AI$2:$AI$5693,'South West Spends'!$A$2:$A$5693,$B124,'South West Spends'!$B$2:$B$5693,$C124,'South West Spends'!$C$2:$C$5693,$A124)</f>
        <v>0</v>
      </c>
      <c r="K124" s="93">
        <f>SUMIFS('South West Spends'!$AL$2:$AL$5693,'South West Spends'!$A$2:$A$5693,$B124,'South West Spends'!$B$2:$B$5693,$C124,'South West Spends'!$C$2:$C$5693,$A124)</f>
        <v>0</v>
      </c>
    </row>
    <row r="125" spans="1:11" x14ac:dyDescent="0.2">
      <c r="A125" s="94" t="s">
        <v>126</v>
      </c>
      <c r="B125" s="13" t="s">
        <v>207</v>
      </c>
      <c r="C125" s="129" t="s">
        <v>62</v>
      </c>
      <c r="D125" s="506">
        <f>SUMIFS('South West Spends'!$H$2:$H$5693,'South West Spends'!$A$2:$A$5693,$B125,'South West Spends'!$B$2:$B$5693,$C125,'South West Spends'!$C$2:$C$5693,$A125)</f>
        <v>0</v>
      </c>
      <c r="E125" s="507">
        <f>SUMIFS('South West Spends'!$M$2:$M$5693,'South West Spends'!$A$2:$A$5693,$B125,'South West Spends'!$B$2:$B$5693,$C125,'South West Spends'!$C$2:$C$5693,$A125)</f>
        <v>0</v>
      </c>
      <c r="F125" s="507">
        <f>SUMIFS('South West Spends'!$R$2:$R$5693,'South West Spends'!$A$2:$A$5693,$B125,'South West Spends'!$B$2:$B$5693,$C125,'South West Spends'!$C$2:$C$5693,$A125)</f>
        <v>16654.870000000003</v>
      </c>
      <c r="G125" s="882">
        <f>SUMIFS('South West Spends'!$W$2:$W$5693,'South West Spends'!$A$2:$A$5693,$B125,'South West Spends'!$B$2:$B$5693,$C125,'South West Spends'!$C$2:$C$5693,$A125)</f>
        <v>58782.850000000006</v>
      </c>
      <c r="H125" s="1441">
        <f>SUMIFS('South West Spends'!$AB$2:$AB$5693,'South West Spends'!$A$2:$A$5693,$B125,'South West Spends'!$B$2:$B$5693,$C125,'South West Spends'!$C$2:$C$5693,$A125)</f>
        <v>58301.929999999993</v>
      </c>
      <c r="I125" s="1442">
        <f>SUMIFS('South West Spends'!$AG$2:$AG$5693,'South West Spends'!$A$2:$A$5693,$B125,'South West Spends'!$B$2:$B$5693,$C125,'South West Spends'!$C$2:$C$5693,$A125)</f>
        <v>46916</v>
      </c>
      <c r="J125" s="24">
        <f>SUMIFS('South West Spends'!$AI$2:$AI$5693,'South West Spends'!$A$2:$A$5693,$B125,'South West Spends'!$B$2:$B$5693,$C125,'South West Spends'!$C$2:$C$5693,$A125)</f>
        <v>0</v>
      </c>
      <c r="K125" s="93">
        <f>SUMIFS('South West Spends'!$AL$2:$AL$5693,'South West Spends'!$A$2:$A$5693,$B125,'South West Spends'!$B$2:$B$5693,$C125,'South West Spends'!$C$2:$C$5693,$A125)</f>
        <v>9019</v>
      </c>
    </row>
    <row r="126" spans="1:11" x14ac:dyDescent="0.2">
      <c r="A126" s="94" t="s">
        <v>126</v>
      </c>
      <c r="B126" s="13" t="s">
        <v>207</v>
      </c>
      <c r="C126" s="129" t="s">
        <v>58</v>
      </c>
      <c r="D126" s="506">
        <f>SUMIFS('South West Spends'!$H$2:$H$5693,'South West Spends'!$A$2:$A$5693,$B126,'South West Spends'!$B$2:$B$5693,$C126,'South West Spends'!$C$2:$C$5693,$A126)</f>
        <v>0</v>
      </c>
      <c r="E126" s="507">
        <f>SUMIFS('South West Spends'!$M$2:$M$5693,'South West Spends'!$A$2:$A$5693,$B126,'South West Spends'!$B$2:$B$5693,$C126,'South West Spends'!$C$2:$C$5693,$A126)</f>
        <v>0</v>
      </c>
      <c r="F126" s="507">
        <f>SUMIFS('South West Spends'!$R$2:$R$5693,'South West Spends'!$A$2:$A$5693,$B126,'South West Spends'!$B$2:$B$5693,$C126,'South West Spends'!$C$2:$C$5693,$A126)</f>
        <v>2406.3399999999997</v>
      </c>
      <c r="G126" s="882">
        <f>SUMIFS('South West Spends'!$W$2:$W$5693,'South West Spends'!$A$2:$A$5693,$B126,'South West Spends'!$B$2:$B$5693,$C126,'South West Spends'!$C$2:$C$5693,$A126)</f>
        <v>7907.1900000000005</v>
      </c>
      <c r="H126" s="1441">
        <f>SUMIFS('South West Spends'!$AB$2:$AB$5693,'South West Spends'!$A$2:$A$5693,$B126,'South West Spends'!$B$2:$B$5693,$C126,'South West Spends'!$C$2:$C$5693,$A126)</f>
        <v>6009.01</v>
      </c>
      <c r="I126" s="1442">
        <f>SUMIFS('South West Spends'!$AG$2:$AG$5693,'South West Spends'!$A$2:$A$5693,$B126,'South West Spends'!$B$2:$B$5693,$C126,'South West Spends'!$C$2:$C$5693,$A126)</f>
        <v>4569.1899999999996</v>
      </c>
      <c r="J126" s="24">
        <f>SUMIFS('South West Spends'!$AI$2:$AI$5693,'South West Spends'!$A$2:$A$5693,$B126,'South West Spends'!$B$2:$B$5693,$C126,'South West Spends'!$C$2:$C$5693,$A126)</f>
        <v>138.78</v>
      </c>
      <c r="K126" s="93">
        <f>SUMIFS('South West Spends'!$AL$2:$AL$5693,'South West Spends'!$A$2:$A$5693,$B126,'South West Spends'!$B$2:$B$5693,$C126,'South West Spends'!$C$2:$C$5693,$A126)</f>
        <v>706.78</v>
      </c>
    </row>
    <row r="127" spans="1:11" x14ac:dyDescent="0.2">
      <c r="A127" s="94" t="s">
        <v>126</v>
      </c>
      <c r="B127" s="13" t="s">
        <v>19</v>
      </c>
      <c r="C127" s="129" t="s">
        <v>103</v>
      </c>
      <c r="D127" s="506">
        <f>SUMIFS('South West Spends'!$H$2:$H$5693,'South West Spends'!$A$2:$A$5693,$B127,'South West Spends'!$B$2:$B$5693,$C127,'South West Spends'!$C$2:$C$5693,$A127)</f>
        <v>443</v>
      </c>
      <c r="E127" s="507">
        <f>SUMIFS('South West Spends'!$M$2:$M$5693,'South West Spends'!$A$2:$A$5693,$B127,'South West Spends'!$B$2:$B$5693,$C127,'South West Spends'!$C$2:$C$5693,$A127)</f>
        <v>188.19</v>
      </c>
      <c r="F127" s="507">
        <f>SUMIFS('South West Spends'!$R$2:$R$5693,'South West Spends'!$A$2:$A$5693,$B127,'South West Spends'!$B$2:$B$5693,$C127,'South West Spends'!$C$2:$C$5693,$A127)</f>
        <v>0</v>
      </c>
      <c r="G127" s="882">
        <f>SUMIFS('South West Spends'!$W$2:$W$5693,'South West Spends'!$A$2:$A$5693,$B127,'South West Spends'!$B$2:$B$5693,$C127,'South West Spends'!$C$2:$C$5693,$A127)</f>
        <v>0</v>
      </c>
      <c r="H127" s="1441">
        <f>SUMIFS('South West Spends'!$AB$2:$AB$5693,'South West Spends'!$A$2:$A$5693,$B127,'South West Spends'!$B$2:$B$5693,$C127,'South West Spends'!$C$2:$C$5693,$A127)</f>
        <v>0</v>
      </c>
      <c r="I127" s="1442">
        <f>SUMIFS('South West Spends'!$AG$2:$AG$5693,'South West Spends'!$A$2:$A$5693,$B127,'South West Spends'!$B$2:$B$5693,$C127,'South West Spends'!$C$2:$C$5693,$A127)</f>
        <v>0</v>
      </c>
      <c r="J127" s="24">
        <f>SUMIFS('South West Spends'!$AI$2:$AI$5693,'South West Spends'!$A$2:$A$5693,$B127,'South West Spends'!$B$2:$B$5693,$C127,'South West Spends'!$C$2:$C$5693,$A127)</f>
        <v>0</v>
      </c>
      <c r="K127" s="93">
        <f>SUMIFS('South West Spends'!$AL$2:$AL$5693,'South West Spends'!$A$2:$A$5693,$B127,'South West Spends'!$B$2:$B$5693,$C127,'South West Spends'!$C$2:$C$5693,$A127)</f>
        <v>0</v>
      </c>
    </row>
    <row r="128" spans="1:11" x14ac:dyDescent="0.2">
      <c r="A128" s="94" t="s">
        <v>126</v>
      </c>
      <c r="B128" s="13" t="s">
        <v>277</v>
      </c>
      <c r="C128" s="129" t="s">
        <v>20</v>
      </c>
      <c r="D128" s="506">
        <f>SUMIFS('South West Spends'!$H$2:$H$5693,'South West Spends'!$A$2:$A$5693,$B128,'South West Spends'!$B$2:$B$5693,$C128,'South West Spends'!$C$2:$C$5693,$A128)</f>
        <v>0</v>
      </c>
      <c r="E128" s="507">
        <f>SUMIFS('South West Spends'!$M$2:$M$5693,'South West Spends'!$A$2:$A$5693,$B128,'South West Spends'!$B$2:$B$5693,$C128,'South West Spends'!$C$2:$C$5693,$A128)</f>
        <v>0</v>
      </c>
      <c r="F128" s="507">
        <f>SUMIFS('South West Spends'!$R$2:$R$5693,'South West Spends'!$A$2:$A$5693,$B128,'South West Spends'!$B$2:$B$5693,$C128,'South West Spends'!$C$2:$C$5693,$A128)</f>
        <v>0</v>
      </c>
      <c r="G128" s="882">
        <f>SUMIFS('South West Spends'!$W$2:$W$5693,'South West Spends'!$A$2:$A$5693,$B128,'South West Spends'!$B$2:$B$5693,$C128,'South West Spends'!$C$2:$C$5693,$A128)</f>
        <v>0</v>
      </c>
      <c r="H128" s="1441">
        <f>SUMIFS('South West Spends'!$AB$2:$AB$5693,'South West Spends'!$A$2:$A$5693,$B128,'South West Spends'!$B$2:$B$5693,$C128,'South West Spends'!$C$2:$C$5693,$A128)</f>
        <v>0</v>
      </c>
      <c r="I128" s="1442">
        <f>SUMIFS('South West Spends'!$AG$2:$AG$5693,'South West Spends'!$A$2:$A$5693,$B128,'South West Spends'!$B$2:$B$5693,$C128,'South West Spends'!$C$2:$C$5693,$A128)</f>
        <v>544.80999999999995</v>
      </c>
      <c r="J128" s="24">
        <f>SUMIFS('South West Spends'!$AI$2:$AI$5693,'South West Spends'!$A$2:$A$5693,$B128,'South West Spends'!$B$2:$B$5693,$C128,'South West Spends'!$C$2:$C$5693,$A128)</f>
        <v>0</v>
      </c>
      <c r="K128" s="93">
        <f>SUMIFS('South West Spends'!$AL$2:$AL$5693,'South West Spends'!$A$2:$A$5693,$B128,'South West Spends'!$B$2:$B$5693,$C128,'South West Spends'!$C$2:$C$5693,$A128)</f>
        <v>201.6</v>
      </c>
    </row>
    <row r="129" spans="1:11" x14ac:dyDescent="0.2">
      <c r="A129" s="94" t="s">
        <v>126</v>
      </c>
      <c r="B129" s="13" t="s">
        <v>84</v>
      </c>
      <c r="C129" s="129" t="s">
        <v>246</v>
      </c>
      <c r="D129" s="506">
        <f>SUMIFS('South West Spends'!$H$2:$H$5693,'South West Spends'!$A$2:$A$5693,$B129,'South West Spends'!$B$2:$B$5693,$C129,'South West Spends'!$C$2:$C$5693,$A129)</f>
        <v>0</v>
      </c>
      <c r="E129" s="507">
        <f>SUMIFS('South West Spends'!$M$2:$M$5693,'South West Spends'!$A$2:$A$5693,$B129,'South West Spends'!$B$2:$B$5693,$C129,'South West Spends'!$C$2:$C$5693,$A129)</f>
        <v>0</v>
      </c>
      <c r="F129" s="507">
        <f>SUMIFS('South West Spends'!$R$2:$R$5693,'South West Spends'!$A$2:$A$5693,$B129,'South West Spends'!$B$2:$B$5693,$C129,'South West Spends'!$C$2:$C$5693,$A129)</f>
        <v>3413.7200000000003</v>
      </c>
      <c r="G129" s="882">
        <f>SUMIFS('South West Spends'!$W$2:$W$5693,'South West Spends'!$A$2:$A$5693,$B129,'South West Spends'!$B$2:$B$5693,$C129,'South West Spends'!$C$2:$C$5693,$A129)</f>
        <v>1418.39</v>
      </c>
      <c r="H129" s="1441">
        <f>SUMIFS('South West Spends'!$AB$2:$AB$5693,'South West Spends'!$A$2:$A$5693,$B129,'South West Spends'!$B$2:$B$5693,$C129,'South West Spends'!$C$2:$C$5693,$A129)</f>
        <v>1700.0000000000002</v>
      </c>
      <c r="I129" s="1442">
        <f>SUMIFS('South West Spends'!$AG$2:$AG$5693,'South West Spends'!$A$2:$A$5693,$B129,'South West Spends'!$B$2:$B$5693,$C129,'South West Spends'!$C$2:$C$5693,$A129)</f>
        <v>0</v>
      </c>
      <c r="J129" s="24">
        <f>SUMIFS('South West Spends'!$AI$2:$AI$5693,'South West Spends'!$A$2:$A$5693,$B129,'South West Spends'!$B$2:$B$5693,$C129,'South West Spends'!$C$2:$C$5693,$A129)</f>
        <v>0</v>
      </c>
      <c r="K129" s="93">
        <f>SUMIFS('South West Spends'!$AL$2:$AL$5693,'South West Spends'!$A$2:$A$5693,$B129,'South West Spends'!$B$2:$B$5693,$C129,'South West Spends'!$C$2:$C$5693,$A129)</f>
        <v>0</v>
      </c>
    </row>
    <row r="130" spans="1:11" x14ac:dyDescent="0.2">
      <c r="A130" s="94" t="s">
        <v>126</v>
      </c>
      <c r="B130" s="13" t="s">
        <v>84</v>
      </c>
      <c r="C130" s="129" t="s">
        <v>20</v>
      </c>
      <c r="D130" s="506">
        <f>SUMIFS('South West Spends'!$H$2:$H$5693,'South West Spends'!$A$2:$A$5693,$B130,'South West Spends'!$B$2:$B$5693,$C130,'South West Spends'!$C$2:$C$5693,$A130)</f>
        <v>0</v>
      </c>
      <c r="E130" s="507">
        <f>SUMIFS('South West Spends'!$M$2:$M$5693,'South West Spends'!$A$2:$A$5693,$B130,'South West Spends'!$B$2:$B$5693,$C130,'South West Spends'!$C$2:$C$5693,$A130)</f>
        <v>0</v>
      </c>
      <c r="F130" s="507">
        <f>SUMIFS('South West Spends'!$R$2:$R$5693,'South West Spends'!$A$2:$A$5693,$B130,'South West Spends'!$B$2:$B$5693,$C130,'South West Spends'!$C$2:$C$5693,$A130)</f>
        <v>0</v>
      </c>
      <c r="G130" s="882">
        <f>SUMIFS('South West Spends'!$W$2:$W$5693,'South West Spends'!$A$2:$A$5693,$B130,'South West Spends'!$B$2:$B$5693,$C130,'South West Spends'!$C$2:$C$5693,$A130)</f>
        <v>0</v>
      </c>
      <c r="H130" s="1441">
        <f>SUMIFS('South West Spends'!$AB$2:$AB$5693,'South West Spends'!$A$2:$A$5693,$B130,'South West Spends'!$B$2:$B$5693,$C130,'South West Spends'!$C$2:$C$5693,$A130)</f>
        <v>48.4</v>
      </c>
      <c r="I130" s="1442">
        <f>SUMIFS('South West Spends'!$AG$2:$AG$5693,'South West Spends'!$A$2:$A$5693,$B130,'South West Spends'!$B$2:$B$5693,$C130,'South West Spends'!$C$2:$C$5693,$A130)</f>
        <v>117.6</v>
      </c>
      <c r="J130" s="24">
        <f>SUMIFS('South West Spends'!$AI$2:$AI$5693,'South West Spends'!$A$2:$A$5693,$B130,'South West Spends'!$B$2:$B$5693,$C130,'South West Spends'!$C$2:$C$5693,$A130)</f>
        <v>0</v>
      </c>
      <c r="K130" s="93">
        <f>SUMIFS('South West Spends'!$AL$2:$AL$5693,'South West Spends'!$A$2:$A$5693,$B130,'South West Spends'!$B$2:$B$5693,$C130,'South West Spends'!$C$2:$C$5693,$A130)</f>
        <v>0</v>
      </c>
    </row>
    <row r="131" spans="1:11" x14ac:dyDescent="0.2">
      <c r="A131" s="94" t="s">
        <v>126</v>
      </c>
      <c r="B131" s="13" t="s">
        <v>84</v>
      </c>
      <c r="C131" s="129" t="s">
        <v>103</v>
      </c>
      <c r="D131" s="506">
        <f>SUMIFS('South West Spends'!$H$2:$H$5693,'South West Spends'!$A$2:$A$5693,$B131,'South West Spends'!$B$2:$B$5693,$C131,'South West Spends'!$C$2:$C$5693,$A131)</f>
        <v>0</v>
      </c>
      <c r="E131" s="507">
        <f>SUMIFS('South West Spends'!$M$2:$M$5693,'South West Spends'!$A$2:$A$5693,$B131,'South West Spends'!$B$2:$B$5693,$C131,'South West Spends'!$C$2:$C$5693,$A131)</f>
        <v>187.7</v>
      </c>
      <c r="F131" s="507">
        <f>SUMIFS('South West Spends'!$R$2:$R$5693,'South West Spends'!$A$2:$A$5693,$B131,'South West Spends'!$B$2:$B$5693,$C131,'South West Spends'!$C$2:$C$5693,$A131)</f>
        <v>0</v>
      </c>
      <c r="G131" s="882">
        <f>SUMIFS('South West Spends'!$W$2:$W$5693,'South West Spends'!$A$2:$A$5693,$B131,'South West Spends'!$B$2:$B$5693,$C131,'South West Spends'!$C$2:$C$5693,$A131)</f>
        <v>0</v>
      </c>
      <c r="H131" s="1441">
        <f>SUMIFS('South West Spends'!$AB$2:$AB$5693,'South West Spends'!$A$2:$A$5693,$B131,'South West Spends'!$B$2:$B$5693,$C131,'South West Spends'!$C$2:$C$5693,$A131)</f>
        <v>0</v>
      </c>
      <c r="I131" s="1442">
        <f>SUMIFS('South West Spends'!$AG$2:$AG$5693,'South West Spends'!$A$2:$A$5693,$B131,'South West Spends'!$B$2:$B$5693,$C131,'South West Spends'!$C$2:$C$5693,$A131)</f>
        <v>0</v>
      </c>
      <c r="J131" s="24">
        <f>SUMIFS('South West Spends'!$AI$2:$AI$5693,'South West Spends'!$A$2:$A$5693,$B131,'South West Spends'!$B$2:$B$5693,$C131,'South West Spends'!$C$2:$C$5693,$A131)</f>
        <v>0</v>
      </c>
      <c r="K131" s="93">
        <f>SUMIFS('South West Spends'!$AL$2:$AL$5693,'South West Spends'!$A$2:$A$5693,$B131,'South West Spends'!$B$2:$B$5693,$C131,'South West Spends'!$C$2:$C$5693,$A131)</f>
        <v>0</v>
      </c>
    </row>
    <row r="132" spans="1:11" x14ac:dyDescent="0.2">
      <c r="A132" s="94" t="s">
        <v>126</v>
      </c>
      <c r="B132" s="13" t="s">
        <v>41</v>
      </c>
      <c r="C132" s="129" t="s">
        <v>242</v>
      </c>
      <c r="D132" s="506">
        <f>SUMIFS('South West Spends'!$H$2:$H$5693,'South West Spends'!$A$2:$A$5693,$B132,'South West Spends'!$B$2:$B$5693,$C132,'South West Spends'!$C$2:$C$5693,$A132)</f>
        <v>0</v>
      </c>
      <c r="E132" s="507">
        <f>SUMIFS('South West Spends'!$M$2:$M$5693,'South West Spends'!$A$2:$A$5693,$B132,'South West Spends'!$B$2:$B$5693,$C132,'South West Spends'!$C$2:$C$5693,$A132)</f>
        <v>446</v>
      </c>
      <c r="F132" s="507">
        <f>SUMIFS('South West Spends'!$R$2:$R$5693,'South West Spends'!$A$2:$A$5693,$B132,'South West Spends'!$B$2:$B$5693,$C132,'South West Spends'!$C$2:$C$5693,$A132)</f>
        <v>0</v>
      </c>
      <c r="G132" s="882">
        <f>SUMIFS('South West Spends'!$W$2:$W$5693,'South West Spends'!$A$2:$A$5693,$B132,'South West Spends'!$B$2:$B$5693,$C132,'South West Spends'!$C$2:$C$5693,$A132)</f>
        <v>0</v>
      </c>
      <c r="H132" s="1441">
        <f>SUMIFS('South West Spends'!$AB$2:$AB$5693,'South West Spends'!$A$2:$A$5693,$B132,'South West Spends'!$B$2:$B$5693,$C132,'South West Spends'!$C$2:$C$5693,$A132)</f>
        <v>0</v>
      </c>
      <c r="I132" s="1442">
        <f>SUMIFS('South West Spends'!$AG$2:$AG$5693,'South West Spends'!$A$2:$A$5693,$B132,'South West Spends'!$B$2:$B$5693,$C132,'South West Spends'!$C$2:$C$5693,$A132)</f>
        <v>0</v>
      </c>
      <c r="J132" s="24">
        <f>SUMIFS('South West Spends'!$AI$2:$AI$5693,'South West Spends'!$A$2:$A$5693,$B132,'South West Spends'!$B$2:$B$5693,$C132,'South West Spends'!$C$2:$C$5693,$A132)</f>
        <v>0</v>
      </c>
      <c r="K132" s="93">
        <f>SUMIFS('South West Spends'!$AL$2:$AL$5693,'South West Spends'!$A$2:$A$5693,$B132,'South West Spends'!$B$2:$B$5693,$C132,'South West Spends'!$C$2:$C$5693,$A132)</f>
        <v>0</v>
      </c>
    </row>
    <row r="133" spans="1:11" x14ac:dyDescent="0.2">
      <c r="A133" s="94" t="s">
        <v>126</v>
      </c>
      <c r="B133" s="13" t="s">
        <v>41</v>
      </c>
      <c r="C133" s="129" t="s">
        <v>21</v>
      </c>
      <c r="D133" s="506">
        <f>SUMIFS('South West Spends'!$H$2:$H$5693,'South West Spends'!$A$2:$A$5693,$B133,'South West Spends'!$B$2:$B$5693,$C133,'South West Spends'!$C$2:$C$5693,$A133)</f>
        <v>6411.13</v>
      </c>
      <c r="E133" s="507">
        <f>SUMIFS('South West Spends'!$M$2:$M$5693,'South West Spends'!$A$2:$A$5693,$B133,'South West Spends'!$B$2:$B$5693,$C133,'South West Spends'!$C$2:$C$5693,$A133)</f>
        <v>2993.9799999999977</v>
      </c>
      <c r="F133" s="507">
        <f>SUMIFS('South West Spends'!$R$2:$R$5693,'South West Spends'!$A$2:$A$5693,$B133,'South West Spends'!$B$2:$B$5693,$C133,'South West Spends'!$C$2:$C$5693,$A133)</f>
        <v>0</v>
      </c>
      <c r="G133" s="882">
        <f>SUMIFS('South West Spends'!$W$2:$W$5693,'South West Spends'!$A$2:$A$5693,$B133,'South West Spends'!$B$2:$B$5693,$C133,'South West Spends'!$C$2:$C$5693,$A133)</f>
        <v>0</v>
      </c>
      <c r="H133" s="1441">
        <f>SUMIFS('South West Spends'!$AB$2:$AB$5693,'South West Spends'!$A$2:$A$5693,$B133,'South West Spends'!$B$2:$B$5693,$C133,'South West Spends'!$C$2:$C$5693,$A133)</f>
        <v>0</v>
      </c>
      <c r="I133" s="1442">
        <f>SUMIFS('South West Spends'!$AG$2:$AG$5693,'South West Spends'!$A$2:$A$5693,$B133,'South West Spends'!$B$2:$B$5693,$C133,'South West Spends'!$C$2:$C$5693,$A133)</f>
        <v>0</v>
      </c>
      <c r="J133" s="24">
        <f>SUMIFS('South West Spends'!$AI$2:$AI$5693,'South West Spends'!$A$2:$A$5693,$B133,'South West Spends'!$B$2:$B$5693,$C133,'South West Spends'!$C$2:$C$5693,$A133)</f>
        <v>0</v>
      </c>
      <c r="K133" s="93">
        <f>SUMIFS('South West Spends'!$AL$2:$AL$5693,'South West Spends'!$A$2:$A$5693,$B133,'South West Spends'!$B$2:$B$5693,$C133,'South West Spends'!$C$2:$C$5693,$A133)</f>
        <v>0</v>
      </c>
    </row>
    <row r="134" spans="1:11" x14ac:dyDescent="0.2">
      <c r="A134" s="94" t="s">
        <v>126</v>
      </c>
      <c r="B134" s="13" t="s">
        <v>66</v>
      </c>
      <c r="C134" s="129" t="s">
        <v>243</v>
      </c>
      <c r="D134" s="506">
        <f>SUMIFS('South West Spends'!$H$2:$H$5693,'South West Spends'!$A$2:$A$5693,$B134,'South West Spends'!$B$2:$B$5693,$C134,'South West Spends'!$C$2:$C$5693,$A134)</f>
        <v>37.119999999999997</v>
      </c>
      <c r="E134" s="507">
        <f>SUMIFS('South West Spends'!$M$2:$M$5693,'South West Spends'!$A$2:$A$5693,$B134,'South West Spends'!$B$2:$B$5693,$C134,'South West Spends'!$C$2:$C$5693,$A134)</f>
        <v>90.64</v>
      </c>
      <c r="F134" s="507">
        <f>SUMIFS('South West Spends'!$R$2:$R$5693,'South West Spends'!$A$2:$A$5693,$B134,'South West Spends'!$B$2:$B$5693,$C134,'South West Spends'!$C$2:$C$5693,$A134)</f>
        <v>926.37000000000012</v>
      </c>
      <c r="G134" s="882">
        <f>SUMIFS('South West Spends'!$W$2:$W$5693,'South West Spends'!$A$2:$A$5693,$B134,'South West Spends'!$B$2:$B$5693,$C134,'South West Spends'!$C$2:$C$5693,$A134)</f>
        <v>218.68</v>
      </c>
      <c r="H134" s="1441">
        <f>SUMIFS('South West Spends'!$AB$2:$AB$5693,'South West Spends'!$A$2:$A$5693,$B134,'South West Spends'!$B$2:$B$5693,$C134,'South West Spends'!$C$2:$C$5693,$A134)</f>
        <v>142.89000000000001</v>
      </c>
      <c r="I134" s="1442">
        <f>SUMIFS('South West Spends'!$AG$2:$AG$5693,'South West Spends'!$A$2:$A$5693,$B134,'South West Spends'!$B$2:$B$5693,$C134,'South West Spends'!$C$2:$C$5693,$A134)</f>
        <v>0</v>
      </c>
      <c r="J134" s="24">
        <f>SUMIFS('South West Spends'!$AI$2:$AI$5693,'South West Spends'!$A$2:$A$5693,$B134,'South West Spends'!$B$2:$B$5693,$C134,'South West Spends'!$C$2:$C$5693,$A134)</f>
        <v>0</v>
      </c>
      <c r="K134" s="93">
        <f>SUMIFS('South West Spends'!$AL$2:$AL$5693,'South West Spends'!$A$2:$A$5693,$B134,'South West Spends'!$B$2:$B$5693,$C134,'South West Spends'!$C$2:$C$5693,$A134)</f>
        <v>0</v>
      </c>
    </row>
    <row r="135" spans="1:11" x14ac:dyDescent="0.2">
      <c r="A135" s="94" t="s">
        <v>126</v>
      </c>
      <c r="B135" s="13" t="s">
        <v>258</v>
      </c>
      <c r="C135" s="129" t="s">
        <v>243</v>
      </c>
      <c r="D135" s="506">
        <f>SUMIFS('South West Spends'!$H$2:$H$5693,'South West Spends'!$A$2:$A$5693,$B135,'South West Spends'!$B$2:$B$5693,$C135,'South West Spends'!$C$2:$C$5693,$A135)</f>
        <v>0</v>
      </c>
      <c r="E135" s="507">
        <f>SUMIFS('South West Spends'!$M$2:$M$5693,'South West Spends'!$A$2:$A$5693,$B135,'South West Spends'!$B$2:$B$5693,$C135,'South West Spends'!$C$2:$C$5693,$A135)</f>
        <v>0</v>
      </c>
      <c r="F135" s="507">
        <f>SUMIFS('South West Spends'!$R$2:$R$5693,'South West Spends'!$A$2:$A$5693,$B135,'South West Spends'!$B$2:$B$5693,$C135,'South West Spends'!$C$2:$C$5693,$A135)</f>
        <v>0</v>
      </c>
      <c r="G135" s="882">
        <f>SUMIFS('South West Spends'!$W$2:$W$5693,'South West Spends'!$A$2:$A$5693,$B135,'South West Spends'!$B$2:$B$5693,$C135,'South West Spends'!$C$2:$C$5693,$A135)</f>
        <v>0</v>
      </c>
      <c r="H135" s="1441">
        <f>SUMIFS('South West Spends'!$AB$2:$AB$5693,'South West Spends'!$A$2:$A$5693,$B135,'South West Spends'!$B$2:$B$5693,$C135,'South West Spends'!$C$2:$C$5693,$A135)</f>
        <v>8.5</v>
      </c>
      <c r="I135" s="1442">
        <f>SUMIFS('South West Spends'!$AG$2:$AG$5693,'South West Spends'!$A$2:$A$5693,$B135,'South West Spends'!$B$2:$B$5693,$C135,'South West Spends'!$C$2:$C$5693,$A135)</f>
        <v>94.69</v>
      </c>
      <c r="J135" s="24">
        <f>SUMIFS('South West Spends'!$AI$2:$AI$5693,'South West Spends'!$A$2:$A$5693,$B135,'South West Spends'!$B$2:$B$5693,$C135,'South West Spends'!$C$2:$C$5693,$A135)</f>
        <v>0</v>
      </c>
      <c r="K135" s="93">
        <f>SUMIFS('South West Spends'!$AL$2:$AL$5693,'South West Spends'!$A$2:$A$5693,$B135,'South West Spends'!$B$2:$B$5693,$C135,'South West Spends'!$C$2:$C$5693,$A135)</f>
        <v>56.640000000000008</v>
      </c>
    </row>
    <row r="136" spans="1:11" x14ac:dyDescent="0.2">
      <c r="A136" s="94" t="s">
        <v>126</v>
      </c>
      <c r="B136" s="13" t="s">
        <v>26</v>
      </c>
      <c r="C136" s="129" t="s">
        <v>220</v>
      </c>
      <c r="D136" s="506">
        <f>SUMIFS('South West Spends'!$H$2:$H$5693,'South West Spends'!$A$2:$A$5693,$B136,'South West Spends'!$B$2:$B$5693,$C136,'South West Spends'!$C$2:$C$5693,$A136)</f>
        <v>26614.029999999995</v>
      </c>
      <c r="E136" s="507">
        <f>SUMIFS('South West Spends'!$M$2:$M$5693,'South West Spends'!$A$2:$A$5693,$B136,'South West Spends'!$B$2:$B$5693,$C136,'South West Spends'!$C$2:$C$5693,$A136)</f>
        <v>10317.279999999997</v>
      </c>
      <c r="F136" s="507">
        <f>SUMIFS('South West Spends'!$R$2:$R$5693,'South West Spends'!$A$2:$A$5693,$B136,'South West Spends'!$B$2:$B$5693,$C136,'South West Spends'!$C$2:$C$5693,$A136)</f>
        <v>0</v>
      </c>
      <c r="G136" s="882">
        <f>SUMIFS('South West Spends'!$W$2:$W$5693,'South West Spends'!$A$2:$A$5693,$B136,'South West Spends'!$B$2:$B$5693,$C136,'South West Spends'!$C$2:$C$5693,$A136)</f>
        <v>0</v>
      </c>
      <c r="H136" s="1441">
        <f>SUMIFS('South West Spends'!$AB$2:$AB$5693,'South West Spends'!$A$2:$A$5693,$B136,'South West Spends'!$B$2:$B$5693,$C136,'South West Spends'!$C$2:$C$5693,$A136)</f>
        <v>0</v>
      </c>
      <c r="I136" s="1442">
        <f>SUMIFS('South West Spends'!$AG$2:$AG$5693,'South West Spends'!$A$2:$A$5693,$B136,'South West Spends'!$B$2:$B$5693,$C136,'South West Spends'!$C$2:$C$5693,$A136)</f>
        <v>0</v>
      </c>
      <c r="J136" s="24">
        <f>SUMIFS('South West Spends'!$AI$2:$AI$5693,'South West Spends'!$A$2:$A$5693,$B136,'South West Spends'!$B$2:$B$5693,$C136,'South West Spends'!$C$2:$C$5693,$A136)</f>
        <v>0</v>
      </c>
      <c r="K136" s="93">
        <f>SUMIFS('South West Spends'!$AL$2:$AL$5693,'South West Spends'!$A$2:$A$5693,$B136,'South West Spends'!$B$2:$B$5693,$C136,'South West Spends'!$C$2:$C$5693,$A136)</f>
        <v>0</v>
      </c>
    </row>
    <row r="137" spans="1:11" x14ac:dyDescent="0.2">
      <c r="A137" s="94" t="s">
        <v>126</v>
      </c>
      <c r="B137" s="13" t="s">
        <v>81</v>
      </c>
      <c r="C137" s="129" t="s">
        <v>220</v>
      </c>
      <c r="D137" s="506">
        <f>SUMIFS('South West Spends'!$H$2:$H$5693,'South West Spends'!$A$2:$A$5693,$B137,'South West Spends'!$B$2:$B$5693,$C137,'South West Spends'!$C$2:$C$5693,$A137)</f>
        <v>0</v>
      </c>
      <c r="E137" s="507">
        <f>SUMIFS('South West Spends'!$M$2:$M$5693,'South West Spends'!$A$2:$A$5693,$B137,'South West Spends'!$B$2:$B$5693,$C137,'South West Spends'!$C$2:$C$5693,$A137)</f>
        <v>60150.749999999956</v>
      </c>
      <c r="F137" s="507">
        <f>SUMIFS('South West Spends'!$R$2:$R$5693,'South West Spends'!$A$2:$A$5693,$B137,'South West Spends'!$B$2:$B$5693,$C137,'South West Spends'!$C$2:$C$5693,$A137)</f>
        <v>81385.16</v>
      </c>
      <c r="G137" s="882">
        <f>SUMIFS('South West Spends'!$W$2:$W$5693,'South West Spends'!$A$2:$A$5693,$B137,'South West Spends'!$B$2:$B$5693,$C137,'South West Spends'!$C$2:$C$5693,$A137)</f>
        <v>66391</v>
      </c>
      <c r="H137" s="1441">
        <f>SUMIFS('South West Spends'!$AB$2:$AB$5693,'South West Spends'!$A$2:$A$5693,$B137,'South West Spends'!$B$2:$B$5693,$C137,'South West Spends'!$C$2:$C$5693,$A137)</f>
        <v>64600</v>
      </c>
      <c r="I137" s="1442">
        <f>SUMIFS('South West Spends'!$AG$2:$AG$5693,'South West Spends'!$A$2:$A$5693,$B137,'South West Spends'!$B$2:$B$5693,$C137,'South West Spends'!$C$2:$C$5693,$A137)</f>
        <v>15129.490032494068</v>
      </c>
      <c r="J137" s="24">
        <f>SUMIFS('South West Spends'!$AI$2:$AI$5693,'South West Spends'!$A$2:$A$5693,$B137,'South West Spends'!$B$2:$B$5693,$C137,'South West Spends'!$C$2:$C$5693,$A137)</f>
        <v>0</v>
      </c>
      <c r="K137" s="93">
        <f>SUMIFS('South West Spends'!$AL$2:$AL$5693,'South West Spends'!$A$2:$A$5693,$B137,'South West Spends'!$B$2:$B$5693,$C137,'South West Spends'!$C$2:$C$5693,$A137)</f>
        <v>0</v>
      </c>
    </row>
    <row r="138" spans="1:11" x14ac:dyDescent="0.2">
      <c r="A138" s="94" t="s">
        <v>126</v>
      </c>
      <c r="B138" s="13" t="s">
        <v>278</v>
      </c>
      <c r="C138" s="129" t="s">
        <v>220</v>
      </c>
      <c r="D138" s="506">
        <f>SUMIFS('South West Spends'!$H$2:$H$5693,'South West Spends'!$A$2:$A$5693,$B138,'South West Spends'!$B$2:$B$5693,$C138,'South West Spends'!$C$2:$C$5693,$A138)</f>
        <v>0</v>
      </c>
      <c r="E138" s="507">
        <f>SUMIFS('South West Spends'!$M$2:$M$5693,'South West Spends'!$A$2:$A$5693,$B138,'South West Spends'!$B$2:$B$5693,$C138,'South West Spends'!$C$2:$C$5693,$A138)</f>
        <v>0</v>
      </c>
      <c r="F138" s="507">
        <f>SUMIFS('South West Spends'!$R$2:$R$5693,'South West Spends'!$A$2:$A$5693,$B138,'South West Spends'!$B$2:$B$5693,$C138,'South West Spends'!$C$2:$C$5693,$A138)</f>
        <v>0</v>
      </c>
      <c r="G138" s="882">
        <f>SUMIFS('South West Spends'!$W$2:$W$5693,'South West Spends'!$A$2:$A$5693,$B138,'South West Spends'!$B$2:$B$5693,$C138,'South West Spends'!$C$2:$C$5693,$A138)</f>
        <v>0</v>
      </c>
      <c r="H138" s="1441">
        <f>SUMIFS('South West Spends'!$AB$2:$AB$5693,'South West Spends'!$A$2:$A$5693,$B138,'South West Spends'!$B$2:$B$5693,$C138,'South West Spends'!$C$2:$C$5693,$A138)</f>
        <v>0</v>
      </c>
      <c r="I138" s="1442">
        <f>SUMIFS('South West Spends'!$AG$2:$AG$5693,'South West Spends'!$A$2:$A$5693,$B138,'South West Spends'!$B$2:$B$5693,$C138,'South West Spends'!$C$2:$C$5693,$A138)</f>
        <v>45694.990001440048</v>
      </c>
      <c r="J138" s="24">
        <f>SUMIFS('South West Spends'!$AI$2:$AI$5693,'South West Spends'!$A$2:$A$5693,$B138,'South West Spends'!$B$2:$B$5693,$C138,'South West Spends'!$C$2:$C$5693,$A138)</f>
        <v>7051</v>
      </c>
      <c r="K138" s="93">
        <f>SUMIFS('South West Spends'!$AL$2:$AL$5693,'South West Spends'!$A$2:$A$5693,$B138,'South West Spends'!$B$2:$B$5693,$C138,'South West Spends'!$C$2:$C$5693,$A138)</f>
        <v>17249</v>
      </c>
    </row>
    <row r="139" spans="1:11" x14ac:dyDescent="0.2">
      <c r="A139" s="94" t="s">
        <v>126</v>
      </c>
      <c r="B139" s="13" t="s">
        <v>27</v>
      </c>
      <c r="C139" s="129" t="s">
        <v>249</v>
      </c>
      <c r="D139" s="506">
        <f>SUMIFS('South West Spends'!$H$2:$H$5693,'South West Spends'!$A$2:$A$5693,$B139,'South West Spends'!$B$2:$B$5693,$C139,'South West Spends'!$C$2:$C$5693,$A139)</f>
        <v>4840.55</v>
      </c>
      <c r="E139" s="507">
        <f>SUMIFS('South West Spends'!$M$2:$M$5693,'South West Spends'!$A$2:$A$5693,$B139,'South West Spends'!$B$2:$B$5693,$C139,'South West Spends'!$C$2:$C$5693,$A139)</f>
        <v>1084.67</v>
      </c>
      <c r="F139" s="507">
        <f>SUMIFS('South West Spends'!$R$2:$R$5693,'South West Spends'!$A$2:$A$5693,$B139,'South West Spends'!$B$2:$B$5693,$C139,'South West Spends'!$C$2:$C$5693,$A139)</f>
        <v>0</v>
      </c>
      <c r="G139" s="882">
        <f>SUMIFS('South West Spends'!$W$2:$W$5693,'South West Spends'!$A$2:$A$5693,$B139,'South West Spends'!$B$2:$B$5693,$C139,'South West Spends'!$C$2:$C$5693,$A139)</f>
        <v>0</v>
      </c>
      <c r="H139" s="1441">
        <f>SUMIFS('South West Spends'!$AB$2:$AB$5693,'South West Spends'!$A$2:$A$5693,$B139,'South West Spends'!$B$2:$B$5693,$C139,'South West Spends'!$C$2:$C$5693,$A139)</f>
        <v>0</v>
      </c>
      <c r="I139" s="1442">
        <f>SUMIFS('South West Spends'!$AG$2:$AG$5693,'South West Spends'!$A$2:$A$5693,$B139,'South West Spends'!$B$2:$B$5693,$C139,'South West Spends'!$C$2:$C$5693,$A139)</f>
        <v>0</v>
      </c>
      <c r="J139" s="24">
        <f>SUMIFS('South West Spends'!$AI$2:$AI$5693,'South West Spends'!$A$2:$A$5693,$B139,'South West Spends'!$B$2:$B$5693,$C139,'South West Spends'!$C$2:$C$5693,$A139)</f>
        <v>0</v>
      </c>
      <c r="K139" s="93">
        <f>SUMIFS('South West Spends'!$AL$2:$AL$5693,'South West Spends'!$A$2:$A$5693,$B139,'South West Spends'!$B$2:$B$5693,$C139,'South West Spends'!$C$2:$C$5693,$A139)</f>
        <v>0</v>
      </c>
    </row>
    <row r="140" spans="1:11" x14ac:dyDescent="0.2">
      <c r="A140" s="94" t="s">
        <v>126</v>
      </c>
      <c r="B140" s="13" t="s">
        <v>27</v>
      </c>
      <c r="C140" s="129" t="s">
        <v>29</v>
      </c>
      <c r="D140" s="506">
        <f>SUMIFS('South West Spends'!$H$2:$H$5693,'South West Spends'!$A$2:$A$5693,$B140,'South West Spends'!$B$2:$B$5693,$C140,'South West Spends'!$C$2:$C$5693,$A140)</f>
        <v>2007</v>
      </c>
      <c r="E140" s="507">
        <f>SUMIFS('South West Spends'!$M$2:$M$5693,'South West Spends'!$A$2:$A$5693,$B140,'South West Spends'!$B$2:$B$5693,$C140,'South West Spends'!$C$2:$C$5693,$A140)</f>
        <v>0</v>
      </c>
      <c r="F140" s="507">
        <f>SUMIFS('South West Spends'!$R$2:$R$5693,'South West Spends'!$A$2:$A$5693,$B140,'South West Spends'!$B$2:$B$5693,$C140,'South West Spends'!$C$2:$C$5693,$A140)</f>
        <v>0</v>
      </c>
      <c r="G140" s="882">
        <f>SUMIFS('South West Spends'!$W$2:$W$5693,'South West Spends'!$A$2:$A$5693,$B140,'South West Spends'!$B$2:$B$5693,$C140,'South West Spends'!$C$2:$C$5693,$A140)</f>
        <v>0</v>
      </c>
      <c r="H140" s="1441">
        <f>SUMIFS('South West Spends'!$AB$2:$AB$5693,'South West Spends'!$A$2:$A$5693,$B140,'South West Spends'!$B$2:$B$5693,$C140,'South West Spends'!$C$2:$C$5693,$A140)</f>
        <v>0</v>
      </c>
      <c r="I140" s="1442">
        <f>SUMIFS('South West Spends'!$AG$2:$AG$5693,'South West Spends'!$A$2:$A$5693,$B140,'South West Spends'!$B$2:$B$5693,$C140,'South West Spends'!$C$2:$C$5693,$A140)</f>
        <v>0</v>
      </c>
      <c r="J140" s="24">
        <f>SUMIFS('South West Spends'!$AI$2:$AI$5693,'South West Spends'!$A$2:$A$5693,$B140,'South West Spends'!$B$2:$B$5693,$C140,'South West Spends'!$C$2:$C$5693,$A140)</f>
        <v>0</v>
      </c>
      <c r="K140" s="93">
        <f>SUMIFS('South West Spends'!$AL$2:$AL$5693,'South West Spends'!$A$2:$A$5693,$B140,'South West Spends'!$B$2:$B$5693,$C140,'South West Spends'!$C$2:$C$5693,$A140)</f>
        <v>0</v>
      </c>
    </row>
    <row r="141" spans="1:11" x14ac:dyDescent="0.2">
      <c r="A141" s="94" t="s">
        <v>126</v>
      </c>
      <c r="B141" s="13" t="s">
        <v>82</v>
      </c>
      <c r="C141" s="129" t="s">
        <v>249</v>
      </c>
      <c r="D141" s="506">
        <f>SUMIFS('South West Spends'!$H$2:$H$5693,'South West Spends'!$A$2:$A$5693,$B141,'South West Spends'!$B$2:$B$5693,$C141,'South West Spends'!$C$2:$C$5693,$A141)</f>
        <v>0</v>
      </c>
      <c r="E141" s="507">
        <f>SUMIFS('South West Spends'!$M$2:$M$5693,'South West Spends'!$A$2:$A$5693,$B141,'South West Spends'!$B$2:$B$5693,$C141,'South West Spends'!$C$2:$C$5693,$A141)</f>
        <v>2029.5099999999998</v>
      </c>
      <c r="F141" s="507">
        <f>SUMIFS('South West Spends'!$R$2:$R$5693,'South West Spends'!$A$2:$A$5693,$B141,'South West Spends'!$B$2:$B$5693,$C141,'South West Spends'!$C$2:$C$5693,$A141)</f>
        <v>2378.1999999999998</v>
      </c>
      <c r="G141" s="882">
        <f>SUMIFS('South West Spends'!$W$2:$W$5693,'South West Spends'!$A$2:$A$5693,$B141,'South West Spends'!$B$2:$B$5693,$C141,'South West Spends'!$C$2:$C$5693,$A141)</f>
        <v>1419.5</v>
      </c>
      <c r="H141" s="1441">
        <f>SUMIFS('South West Spends'!$AB$2:$AB$5693,'South West Spends'!$A$2:$A$5693,$B141,'South West Spends'!$B$2:$B$5693,$C141,'South West Spends'!$C$2:$C$5693,$A141)</f>
        <v>2361.25</v>
      </c>
      <c r="I141" s="1442">
        <f>SUMIFS('South West Spends'!$AG$2:$AG$5693,'South West Spends'!$A$2:$A$5693,$B141,'South West Spends'!$B$2:$B$5693,$C141,'South West Spends'!$C$2:$C$5693,$A141)</f>
        <v>433.55</v>
      </c>
      <c r="J141" s="24">
        <f>SUMIFS('South West Spends'!$AI$2:$AI$5693,'South West Spends'!$A$2:$A$5693,$B141,'South West Spends'!$B$2:$B$5693,$C141,'South West Spends'!$C$2:$C$5693,$A141)</f>
        <v>0</v>
      </c>
      <c r="K141" s="93">
        <f>SUMIFS('South West Spends'!$AL$2:$AL$5693,'South West Spends'!$A$2:$A$5693,$B141,'South West Spends'!$B$2:$B$5693,$C141,'South West Spends'!$C$2:$C$5693,$A141)</f>
        <v>0</v>
      </c>
    </row>
    <row r="142" spans="1:11" x14ac:dyDescent="0.2">
      <c r="A142" s="94" t="s">
        <v>126</v>
      </c>
      <c r="B142" s="13" t="s">
        <v>82</v>
      </c>
      <c r="C142" s="129" t="s">
        <v>243</v>
      </c>
      <c r="D142" s="506">
        <f>SUMIFS('South West Spends'!$H$2:$H$5693,'South West Spends'!$A$2:$A$5693,$B142,'South West Spends'!$B$2:$B$5693,$C142,'South West Spends'!$C$2:$C$5693,$A142)</f>
        <v>0</v>
      </c>
      <c r="E142" s="507">
        <f>SUMIFS('South West Spends'!$M$2:$M$5693,'South West Spends'!$A$2:$A$5693,$B142,'South West Spends'!$B$2:$B$5693,$C142,'South West Spends'!$C$2:$C$5693,$A142)</f>
        <v>8979.86</v>
      </c>
      <c r="F142" s="507">
        <f>SUMIFS('South West Spends'!$R$2:$R$5693,'South West Spends'!$A$2:$A$5693,$B142,'South West Spends'!$B$2:$B$5693,$C142,'South West Spends'!$C$2:$C$5693,$A142)</f>
        <v>24585.48</v>
      </c>
      <c r="G142" s="882">
        <f>SUMIFS('South West Spends'!$W$2:$W$5693,'South West Spends'!$A$2:$A$5693,$B142,'South West Spends'!$B$2:$B$5693,$C142,'South West Spends'!$C$2:$C$5693,$A142)</f>
        <v>17693.920000000002</v>
      </c>
      <c r="H142" s="1441">
        <f>SUMIFS('South West Spends'!$AB$2:$AB$5693,'South West Spends'!$A$2:$A$5693,$B142,'South West Spends'!$B$2:$B$5693,$C142,'South West Spends'!$C$2:$C$5693,$A142)</f>
        <v>12623.39</v>
      </c>
      <c r="I142" s="1442">
        <f>SUMIFS('South West Spends'!$AG$2:$AG$5693,'South West Spends'!$A$2:$A$5693,$B142,'South West Spends'!$B$2:$B$5693,$C142,'South West Spends'!$C$2:$C$5693,$A142)</f>
        <v>8422.66</v>
      </c>
      <c r="J142" s="24">
        <f>SUMIFS('South West Spends'!$AI$2:$AI$5693,'South West Spends'!$A$2:$A$5693,$B142,'South West Spends'!$B$2:$B$5693,$C142,'South West Spends'!$C$2:$C$5693,$A142)</f>
        <v>0</v>
      </c>
      <c r="K142" s="93">
        <f>SUMIFS('South West Spends'!$AL$2:$AL$5693,'South West Spends'!$A$2:$A$5693,$B142,'South West Spends'!$B$2:$B$5693,$C142,'South West Spends'!$C$2:$C$5693,$A142)</f>
        <v>0</v>
      </c>
    </row>
    <row r="143" spans="1:11" x14ac:dyDescent="0.2">
      <c r="A143" s="94" t="s">
        <v>126</v>
      </c>
      <c r="B143" s="13" t="s">
        <v>285</v>
      </c>
      <c r="C143" s="129" t="s">
        <v>249</v>
      </c>
      <c r="D143" s="506">
        <f>SUMIFS('South West Spends'!$H$2:$H$5693,'South West Spends'!$A$2:$A$5693,$B143,'South West Spends'!$B$2:$B$5693,$C143,'South West Spends'!$C$2:$C$5693,$A143)</f>
        <v>0</v>
      </c>
      <c r="E143" s="507">
        <f>SUMIFS('South West Spends'!$M$2:$M$5693,'South West Spends'!$A$2:$A$5693,$B143,'South West Spends'!$B$2:$B$5693,$C143,'South West Spends'!$C$2:$C$5693,$A143)</f>
        <v>0</v>
      </c>
      <c r="F143" s="507">
        <f>SUMIFS('South West Spends'!$R$2:$R$5693,'South West Spends'!$A$2:$A$5693,$B143,'South West Spends'!$B$2:$B$5693,$C143,'South West Spends'!$C$2:$C$5693,$A143)</f>
        <v>0</v>
      </c>
      <c r="G143" s="882">
        <f>SUMIFS('South West Spends'!$W$2:$W$5693,'South West Spends'!$A$2:$A$5693,$B143,'South West Spends'!$B$2:$B$5693,$C143,'South West Spends'!$C$2:$C$5693,$A143)</f>
        <v>0</v>
      </c>
      <c r="H143" s="1441">
        <f>SUMIFS('South West Spends'!$AB$2:$AB$5693,'South West Spends'!$A$2:$A$5693,$B143,'South West Spends'!$B$2:$B$5693,$C143,'South West Spends'!$C$2:$C$5693,$A143)</f>
        <v>0</v>
      </c>
      <c r="I143" s="1442">
        <f>SUMIFS('South West Spends'!$AG$2:$AG$5693,'South West Spends'!$A$2:$A$5693,$B143,'South West Spends'!$B$2:$B$5693,$C143,'South West Spends'!$C$2:$C$5693,$A143)</f>
        <v>686.14</v>
      </c>
      <c r="J143" s="24">
        <f>SUMIFS('South West Spends'!$AI$2:$AI$5693,'South West Spends'!$A$2:$A$5693,$B143,'South West Spends'!$B$2:$B$5693,$C143,'South West Spends'!$C$2:$C$5693,$A143)</f>
        <v>0</v>
      </c>
      <c r="K143" s="93">
        <f>SUMIFS('South West Spends'!$AL$2:$AL$5693,'South West Spends'!$A$2:$A$5693,$B143,'South West Spends'!$B$2:$B$5693,$C143,'South West Spends'!$C$2:$C$5693,$A143)</f>
        <v>264.48</v>
      </c>
    </row>
    <row r="144" spans="1:11" x14ac:dyDescent="0.2">
      <c r="A144" s="94" t="s">
        <v>126</v>
      </c>
      <c r="B144" s="13" t="s">
        <v>285</v>
      </c>
      <c r="C144" s="129" t="s">
        <v>243</v>
      </c>
      <c r="D144" s="506">
        <f>SUMIFS('South West Spends'!$H$2:$H$5693,'South West Spends'!$A$2:$A$5693,$B144,'South West Spends'!$B$2:$B$5693,$C144,'South West Spends'!$C$2:$C$5693,$A144)</f>
        <v>0</v>
      </c>
      <c r="E144" s="507">
        <f>SUMIFS('South West Spends'!$M$2:$M$5693,'South West Spends'!$A$2:$A$5693,$B144,'South West Spends'!$B$2:$B$5693,$C144,'South West Spends'!$C$2:$C$5693,$A144)</f>
        <v>0</v>
      </c>
      <c r="F144" s="507">
        <f>SUMIFS('South West Spends'!$R$2:$R$5693,'South West Spends'!$A$2:$A$5693,$B144,'South West Spends'!$B$2:$B$5693,$C144,'South West Spends'!$C$2:$C$5693,$A144)</f>
        <v>0</v>
      </c>
      <c r="G144" s="882">
        <f>SUMIFS('South West Spends'!$W$2:$W$5693,'South West Spends'!$A$2:$A$5693,$B144,'South West Spends'!$B$2:$B$5693,$C144,'South West Spends'!$C$2:$C$5693,$A144)</f>
        <v>0</v>
      </c>
      <c r="H144" s="1441">
        <f>SUMIFS('South West Spends'!$AB$2:$AB$5693,'South West Spends'!$A$2:$A$5693,$B144,'South West Spends'!$B$2:$B$5693,$C144,'South West Spends'!$C$2:$C$5693,$A144)</f>
        <v>0</v>
      </c>
      <c r="I144" s="1442">
        <f>SUMIFS('South West Spends'!$AG$2:$AG$5693,'South West Spends'!$A$2:$A$5693,$B144,'South West Spends'!$B$2:$B$5693,$C144,'South West Spends'!$C$2:$C$5693,$A144)</f>
        <v>11399.909999999998</v>
      </c>
      <c r="J144" s="24">
        <f>SUMIFS('South West Spends'!$AI$2:$AI$5693,'South West Spends'!$A$2:$A$5693,$B144,'South West Spends'!$B$2:$B$5693,$C144,'South West Spends'!$C$2:$C$5693,$A144)</f>
        <v>1008.15</v>
      </c>
      <c r="K144" s="93">
        <f>SUMIFS('South West Spends'!$AL$2:$AL$5693,'South West Spends'!$A$2:$A$5693,$B144,'South West Spends'!$B$2:$B$5693,$C144,'South West Spends'!$C$2:$C$5693,$A144)</f>
        <v>5146.95</v>
      </c>
    </row>
    <row r="145" spans="1:11" x14ac:dyDescent="0.2">
      <c r="A145" s="94" t="s">
        <v>126</v>
      </c>
      <c r="B145" s="1493" t="s">
        <v>24</v>
      </c>
      <c r="C145" s="1494" t="s">
        <v>106</v>
      </c>
      <c r="D145" s="506">
        <f>SUMIFS('South West Spends'!$H$2:$H$5693,'South West Spends'!$A$2:$A$5693,$B145,'South West Spends'!$B$2:$B$5693,$C145,'South West Spends'!$C$2:$C$5693,$A145)</f>
        <v>3885.1583333333338</v>
      </c>
      <c r="E145" s="507">
        <f>SUMIFS('South West Spends'!$M$2:$M$5693,'South West Spends'!$A$2:$A$5693,$B145,'South West Spends'!$B$2:$B$5693,$C145,'South West Spends'!$C$2:$C$5693,$A145)</f>
        <v>0</v>
      </c>
      <c r="F145" s="507">
        <f>SUMIFS('South West Spends'!$R$2:$R$5693,'South West Spends'!$A$2:$A$5693,$B145,'South West Spends'!$B$2:$B$5693,$C145,'South West Spends'!$C$2:$C$5693,$A145)</f>
        <v>0</v>
      </c>
      <c r="G145" s="882">
        <f>SUMIFS('South West Spends'!$W$2:$W$5693,'South West Spends'!$A$2:$A$5693,$B145,'South West Spends'!$B$2:$B$5693,$C145,'South West Spends'!$C$2:$C$5693,$A145)</f>
        <v>0</v>
      </c>
      <c r="H145" s="1441">
        <f>SUMIFS('South West Spends'!$AB$2:$AB$5693,'South West Spends'!$A$2:$A$5693,$B145,'South West Spends'!$B$2:$B$5693,$C145,'South West Spends'!$C$2:$C$5693,$A145)</f>
        <v>0</v>
      </c>
      <c r="I145" s="1442">
        <f>SUMIFS('South West Spends'!$AG$2:$AG$5693,'South West Spends'!$A$2:$A$5693,$B145,'South West Spends'!$B$2:$B$5693,$C145,'South West Spends'!$C$2:$C$5693,$A145)</f>
        <v>0</v>
      </c>
      <c r="J145" s="24">
        <f>SUMIFS('South West Spends'!$AI$2:$AI$5693,'South West Spends'!$A$2:$A$5693,$B145,'South West Spends'!$B$2:$B$5693,$C145,'South West Spends'!$C$2:$C$5693,$A145)</f>
        <v>0</v>
      </c>
      <c r="K145" s="93">
        <f>SUMIFS('South West Spends'!$AL$2:$AL$5693,'South West Spends'!$A$2:$A$5693,$B145,'South West Spends'!$B$2:$B$5693,$C145,'South West Spends'!$C$2:$C$5693,$A145)</f>
        <v>0</v>
      </c>
    </row>
    <row r="146" spans="1:11" x14ac:dyDescent="0.2">
      <c r="A146" s="94" t="s">
        <v>151</v>
      </c>
      <c r="B146" s="13" t="s">
        <v>3</v>
      </c>
      <c r="C146" s="129" t="s">
        <v>35</v>
      </c>
      <c r="D146" s="506">
        <f>SUMIFS('South West Spends'!$H$2:$H$5693,'South West Spends'!$A$2:$A$5693,$B146,'South West Spends'!$B$2:$B$5693,$C146,'South West Spends'!$C$2:$C$5693,$A146)</f>
        <v>0</v>
      </c>
      <c r="E146" s="507">
        <f>SUMIFS('South West Spends'!$M$2:$M$5693,'South West Spends'!$A$2:$A$5693,$B146,'South West Spends'!$B$2:$B$5693,$C146,'South West Spends'!$C$2:$C$5693,$A146)</f>
        <v>6240.130000000001</v>
      </c>
      <c r="F146" s="507">
        <f>SUMIFS('South West Spends'!$R$2:$R$5693,'South West Spends'!$A$2:$A$5693,$B146,'South West Spends'!$B$2:$B$5693,$C146,'South West Spends'!$C$2:$C$5693,$A146)</f>
        <v>3790.19</v>
      </c>
      <c r="G146" s="882">
        <f>SUMIFS('South West Spends'!$W$2:$W$5693,'South West Spends'!$A$2:$A$5693,$B146,'South West Spends'!$B$2:$B$5693,$C146,'South West Spends'!$C$2:$C$5693,$A146)</f>
        <v>0</v>
      </c>
      <c r="H146" s="1441">
        <f>SUMIFS('South West Spends'!$AB$2:$AB$5693,'South West Spends'!$A$2:$A$5693,$B146,'South West Spends'!$B$2:$B$5693,$C146,'South West Spends'!$C$2:$C$5693,$A146)</f>
        <v>0</v>
      </c>
      <c r="I146" s="1442">
        <f>SUMIFS('South West Spends'!$AG$2:$AG$5693,'South West Spends'!$A$2:$A$5693,$B146,'South West Spends'!$B$2:$B$5693,$C146,'South West Spends'!$C$2:$C$5693,$A146)</f>
        <v>0</v>
      </c>
      <c r="J146" s="24">
        <f>SUMIFS('South West Spends'!$AI$2:$AI$5693,'South West Spends'!$A$2:$A$5693,$B146,'South West Spends'!$B$2:$B$5693,$C146,'South West Spends'!$C$2:$C$5693,$A146)</f>
        <v>0</v>
      </c>
      <c r="K146" s="93">
        <f>SUMIFS('South West Spends'!$AL$2:$AL$5693,'South West Spends'!$A$2:$A$5693,$B146,'South West Spends'!$B$2:$B$5693,$C146,'South West Spends'!$C$2:$C$5693,$A146)</f>
        <v>0</v>
      </c>
    </row>
    <row r="147" spans="1:11" x14ac:dyDescent="0.2">
      <c r="A147" s="94" t="s">
        <v>151</v>
      </c>
      <c r="B147" s="13" t="s">
        <v>206</v>
      </c>
      <c r="C147" s="129" t="s">
        <v>35</v>
      </c>
      <c r="D147" s="506">
        <f>SUMIFS('South West Spends'!$H$2:$H$5693,'South West Spends'!$A$2:$A$5693,$B147,'South West Spends'!$B$2:$B$5693,$C147,'South West Spends'!$C$2:$C$5693,$A147)</f>
        <v>0</v>
      </c>
      <c r="E147" s="507">
        <f>SUMIFS('South West Spends'!$M$2:$M$5693,'South West Spends'!$A$2:$A$5693,$B147,'South West Spends'!$B$2:$B$5693,$C147,'South West Spends'!$C$2:$C$5693,$A147)</f>
        <v>0</v>
      </c>
      <c r="F147" s="507">
        <f>SUMIFS('South West Spends'!$R$2:$R$5693,'South West Spends'!$A$2:$A$5693,$B147,'South West Spends'!$B$2:$B$5693,$C147,'South West Spends'!$C$2:$C$5693,$A147)</f>
        <v>679.24</v>
      </c>
      <c r="G147" s="882">
        <f>SUMIFS('South West Spends'!$W$2:$W$5693,'South West Spends'!$A$2:$A$5693,$B147,'South West Spends'!$B$2:$B$5693,$C147,'South West Spends'!$C$2:$C$5693,$A147)</f>
        <v>6058.49</v>
      </c>
      <c r="H147" s="1441">
        <f>SUMIFS('South West Spends'!$AB$2:$AB$5693,'South West Spends'!$A$2:$A$5693,$B147,'South West Spends'!$B$2:$B$5693,$C147,'South West Spends'!$C$2:$C$5693,$A147)</f>
        <v>4873.2999999999993</v>
      </c>
      <c r="I147" s="1442">
        <f>SUMIFS('South West Spends'!$AG$2:$AG$5693,'South West Spends'!$A$2:$A$5693,$B147,'South West Spends'!$B$2:$B$5693,$C147,'South West Spends'!$C$2:$C$5693,$A147)</f>
        <v>6968.37</v>
      </c>
      <c r="J147" s="24">
        <f>SUMIFS('South West Spends'!$AI$2:$AI$5693,'South West Spends'!$A$2:$A$5693,$B147,'South West Spends'!$B$2:$B$5693,$C147,'South West Spends'!$C$2:$C$5693,$A147)</f>
        <v>0</v>
      </c>
      <c r="K147" s="93">
        <f>SUMIFS('South West Spends'!$AL$2:$AL$5693,'South West Spends'!$A$2:$A$5693,$B147,'South West Spends'!$B$2:$B$5693,$C147,'South West Spends'!$C$2:$C$5693,$A147)</f>
        <v>1624.7799999999997</v>
      </c>
    </row>
    <row r="148" spans="1:11" x14ac:dyDescent="0.2">
      <c r="A148" s="94" t="s">
        <v>151</v>
      </c>
      <c r="B148" s="13" t="s">
        <v>77</v>
      </c>
      <c r="C148" s="129" t="s">
        <v>21</v>
      </c>
      <c r="D148" s="506">
        <f>SUMIFS('South West Spends'!$H$2:$H$5693,'South West Spends'!$A$2:$A$5693,$B148,'South West Spends'!$B$2:$B$5693,$C148,'South West Spends'!$C$2:$C$5693,$A148)</f>
        <v>0</v>
      </c>
      <c r="E148" s="507">
        <f>SUMIFS('South West Spends'!$M$2:$M$5693,'South West Spends'!$A$2:$A$5693,$B148,'South West Spends'!$B$2:$B$5693,$C148,'South West Spends'!$C$2:$C$5693,$A148)</f>
        <v>333.97</v>
      </c>
      <c r="F148" s="507">
        <f>SUMIFS('South West Spends'!$R$2:$R$5693,'South West Spends'!$A$2:$A$5693,$B148,'South West Spends'!$B$2:$B$5693,$C148,'South West Spends'!$C$2:$C$5693,$A148)</f>
        <v>49.78</v>
      </c>
      <c r="G148" s="882">
        <f>SUMIFS('South West Spends'!$W$2:$W$5693,'South West Spends'!$A$2:$A$5693,$B148,'South West Spends'!$B$2:$B$5693,$C148,'South West Spends'!$C$2:$C$5693,$A148)</f>
        <v>0</v>
      </c>
      <c r="H148" s="1441">
        <f>SUMIFS('South West Spends'!$AB$2:$AB$5693,'South West Spends'!$A$2:$A$5693,$B148,'South West Spends'!$B$2:$B$5693,$C148,'South West Spends'!$C$2:$C$5693,$A148)</f>
        <v>0</v>
      </c>
      <c r="I148" s="1442">
        <f>SUMIFS('South West Spends'!$AG$2:$AG$5693,'South West Spends'!$A$2:$A$5693,$B148,'South West Spends'!$B$2:$B$5693,$C148,'South West Spends'!$C$2:$C$5693,$A148)</f>
        <v>94.99</v>
      </c>
      <c r="J148" s="24">
        <f>SUMIFS('South West Spends'!$AI$2:$AI$5693,'South West Spends'!$A$2:$A$5693,$B148,'South West Spends'!$B$2:$B$5693,$C148,'South West Spends'!$C$2:$C$5693,$A148)</f>
        <v>0</v>
      </c>
      <c r="K148" s="93">
        <f>SUMIFS('South West Spends'!$AL$2:$AL$5693,'South West Spends'!$A$2:$A$5693,$B148,'South West Spends'!$B$2:$B$5693,$C148,'South West Spends'!$C$2:$C$5693,$A148)</f>
        <v>0</v>
      </c>
    </row>
    <row r="149" spans="1:11" x14ac:dyDescent="0.2">
      <c r="A149" s="94" t="s">
        <v>151</v>
      </c>
      <c r="B149" s="13" t="s">
        <v>286</v>
      </c>
      <c r="C149" s="129" t="s">
        <v>21</v>
      </c>
      <c r="D149" s="506">
        <f>SUMIFS('South West Spends'!$H$2:$H$5693,'South West Spends'!$A$2:$A$5693,$B149,'South West Spends'!$B$2:$B$5693,$C149,'South West Spends'!$C$2:$C$5693,$A149)</f>
        <v>0</v>
      </c>
      <c r="E149" s="507">
        <f>SUMIFS('South West Spends'!$M$2:$M$5693,'South West Spends'!$A$2:$A$5693,$B149,'South West Spends'!$B$2:$B$5693,$C149,'South West Spends'!$C$2:$C$5693,$A149)</f>
        <v>0</v>
      </c>
      <c r="F149" s="507">
        <f>SUMIFS('South West Spends'!$R$2:$R$5693,'South West Spends'!$A$2:$A$5693,$B149,'South West Spends'!$B$2:$B$5693,$C149,'South West Spends'!$C$2:$C$5693,$A149)</f>
        <v>0</v>
      </c>
      <c r="G149" s="882">
        <f>SUMIFS('South West Spends'!$W$2:$W$5693,'South West Spends'!$A$2:$A$5693,$B149,'South West Spends'!$B$2:$B$5693,$C149,'South West Spends'!$C$2:$C$5693,$A149)</f>
        <v>0</v>
      </c>
      <c r="H149" s="1441">
        <f>SUMIFS('South West Spends'!$AB$2:$AB$5693,'South West Spends'!$A$2:$A$5693,$B149,'South West Spends'!$B$2:$B$5693,$C149,'South West Spends'!$C$2:$C$5693,$A149)</f>
        <v>0</v>
      </c>
      <c r="I149" s="1442">
        <f>SUMIFS('South West Spends'!$AG$2:$AG$5693,'South West Spends'!$A$2:$A$5693,$B149,'South West Spends'!$B$2:$B$5693,$C149,'South West Spends'!$C$2:$C$5693,$A149)</f>
        <v>472.98</v>
      </c>
      <c r="J149" s="24">
        <f>SUMIFS('South West Spends'!$AI$2:$AI$5693,'South West Spends'!$A$2:$A$5693,$B149,'South West Spends'!$B$2:$B$5693,$C149,'South West Spends'!$C$2:$C$5693,$A149)</f>
        <v>0</v>
      </c>
      <c r="K149" s="93">
        <f>SUMIFS('South West Spends'!$AL$2:$AL$5693,'South West Spends'!$A$2:$A$5693,$B149,'South West Spends'!$B$2:$B$5693,$C149,'South West Spends'!$C$2:$C$5693,$A149)</f>
        <v>0</v>
      </c>
    </row>
    <row r="150" spans="1:11" x14ac:dyDescent="0.2">
      <c r="A150" s="94" t="s">
        <v>151</v>
      </c>
      <c r="B150" s="13" t="s">
        <v>277</v>
      </c>
      <c r="C150" s="129" t="s">
        <v>103</v>
      </c>
      <c r="D150" s="506">
        <f>SUMIFS('South West Spends'!$H$2:$H$5693,'South West Spends'!$A$2:$A$5693,$B150,'South West Spends'!$B$2:$B$5693,$C150,'South West Spends'!$C$2:$C$5693,$A150)</f>
        <v>0</v>
      </c>
      <c r="E150" s="507">
        <f>SUMIFS('South West Spends'!$M$2:$M$5693,'South West Spends'!$A$2:$A$5693,$B150,'South West Spends'!$B$2:$B$5693,$C150,'South West Spends'!$C$2:$C$5693,$A150)</f>
        <v>0</v>
      </c>
      <c r="F150" s="507">
        <f>SUMIFS('South West Spends'!$R$2:$R$5693,'South West Spends'!$A$2:$A$5693,$B150,'South West Spends'!$B$2:$B$5693,$C150,'South West Spends'!$C$2:$C$5693,$A150)</f>
        <v>0</v>
      </c>
      <c r="G150" s="882">
        <f>SUMIFS('South West Spends'!$W$2:$W$5693,'South West Spends'!$A$2:$A$5693,$B150,'South West Spends'!$B$2:$B$5693,$C150,'South West Spends'!$C$2:$C$5693,$A150)</f>
        <v>0</v>
      </c>
      <c r="H150" s="1441">
        <f>SUMIFS('South West Spends'!$AB$2:$AB$5693,'South West Spends'!$A$2:$A$5693,$B150,'South West Spends'!$B$2:$B$5693,$C150,'South West Spends'!$C$2:$C$5693,$A150)</f>
        <v>0</v>
      </c>
      <c r="I150" s="1442">
        <f>SUMIFS('South West Spends'!$AG$2:$AG$5693,'South West Spends'!$A$2:$A$5693,$B150,'South West Spends'!$B$2:$B$5693,$C150,'South West Spends'!$C$2:$C$5693,$A150)</f>
        <v>0</v>
      </c>
      <c r="J150" s="24">
        <f>SUMIFS('South West Spends'!$AI$2:$AI$5693,'South West Spends'!$A$2:$A$5693,$B150,'South West Spends'!$B$2:$B$5693,$C150,'South West Spends'!$C$2:$C$5693,$A150)</f>
        <v>757.56</v>
      </c>
      <c r="K150" s="93">
        <f>SUMIFS('South West Spends'!$AL$2:$AL$5693,'South West Spends'!$A$2:$A$5693,$B150,'South West Spends'!$B$2:$B$5693,$C150,'South West Spends'!$C$2:$C$5693,$A150)</f>
        <v>961.95999999999992</v>
      </c>
    </row>
    <row r="151" spans="1:11" x14ac:dyDescent="0.2">
      <c r="A151" s="94" t="s">
        <v>189</v>
      </c>
      <c r="B151" s="13" t="s">
        <v>77</v>
      </c>
      <c r="C151" s="129" t="s">
        <v>94</v>
      </c>
      <c r="D151" s="506">
        <f>SUMIFS('South West Spends'!$H$2:$H$5693,'South West Spends'!$A$2:$A$5693,$B151,'South West Spends'!$B$2:$B$5693,$C151,'South West Spends'!$C$2:$C$5693,$A151)</f>
        <v>0</v>
      </c>
      <c r="E151" s="507">
        <f>SUMIFS('South West Spends'!$M$2:$M$5693,'South West Spends'!$A$2:$A$5693,$B151,'South West Spends'!$B$2:$B$5693,$C151,'South West Spends'!$C$2:$C$5693,$A151)</f>
        <v>178.41</v>
      </c>
      <c r="F151" s="507">
        <f>SUMIFS('South West Spends'!$R$2:$R$5693,'South West Spends'!$A$2:$A$5693,$B151,'South West Spends'!$B$2:$B$5693,$C151,'South West Spends'!$C$2:$C$5693,$A151)</f>
        <v>239.08</v>
      </c>
      <c r="G151" s="882">
        <f>SUMIFS('South West Spends'!$W$2:$W$5693,'South West Spends'!$A$2:$A$5693,$B151,'South West Spends'!$B$2:$B$5693,$C151,'South West Spends'!$C$2:$C$5693,$A151)</f>
        <v>0</v>
      </c>
      <c r="H151" s="1441">
        <f>SUMIFS('South West Spends'!$AB$2:$AB$5693,'South West Spends'!$A$2:$A$5693,$B151,'South West Spends'!$B$2:$B$5693,$C151,'South West Spends'!$C$2:$C$5693,$A151)</f>
        <v>175.84</v>
      </c>
      <c r="I151" s="1442">
        <f>SUMIFS('South West Spends'!$AG$2:$AG$5693,'South West Spends'!$A$2:$A$5693,$B151,'South West Spends'!$B$2:$B$5693,$C151,'South West Spends'!$C$2:$C$5693,$A151)</f>
        <v>0</v>
      </c>
      <c r="J151" s="24">
        <f>SUMIFS('South West Spends'!$AI$2:$AI$5693,'South West Spends'!$A$2:$A$5693,$B151,'South West Spends'!$B$2:$B$5693,$C151,'South West Spends'!$C$2:$C$5693,$A151)</f>
        <v>0</v>
      </c>
      <c r="K151" s="93">
        <f>SUMIFS('South West Spends'!$AL$2:$AL$5693,'South West Spends'!$A$2:$A$5693,$B151,'South West Spends'!$B$2:$B$5693,$C151,'South West Spends'!$C$2:$C$5693,$A151)</f>
        <v>0</v>
      </c>
    </row>
    <row r="152" spans="1:11" x14ac:dyDescent="0.2">
      <c r="A152" s="94" t="s">
        <v>161</v>
      </c>
      <c r="B152" s="13" t="s">
        <v>77</v>
      </c>
      <c r="C152" s="129" t="s">
        <v>21</v>
      </c>
      <c r="D152" s="506">
        <f>SUMIFS('South West Spends'!$H$2:$H$5693,'South West Spends'!$A$2:$A$5693,$B152,'South West Spends'!$B$2:$B$5693,$C152,'South West Spends'!$C$2:$C$5693,$A152)</f>
        <v>0</v>
      </c>
      <c r="E152" s="507">
        <f>SUMIFS('South West Spends'!$M$2:$M$5693,'South West Spends'!$A$2:$A$5693,$B152,'South West Spends'!$B$2:$B$5693,$C152,'South West Spends'!$C$2:$C$5693,$A152)</f>
        <v>10959.380000000001</v>
      </c>
      <c r="F152" s="507">
        <f>SUMIFS('South West Spends'!$R$2:$R$5693,'South West Spends'!$A$2:$A$5693,$B152,'South West Spends'!$B$2:$B$5693,$C152,'South West Spends'!$C$2:$C$5693,$A152)</f>
        <v>5978.91</v>
      </c>
      <c r="G152" s="882">
        <f>SUMIFS('South West Spends'!$W$2:$W$5693,'South West Spends'!$A$2:$A$5693,$B152,'South West Spends'!$B$2:$B$5693,$C152,'South West Spends'!$C$2:$C$5693,$A152)</f>
        <v>12391.749999999998</v>
      </c>
      <c r="H152" s="1441">
        <f>SUMIFS('South West Spends'!$AB$2:$AB$5693,'South West Spends'!$A$2:$A$5693,$B152,'South West Spends'!$B$2:$B$5693,$C152,'South West Spends'!$C$2:$C$5693,$A152)</f>
        <v>25395.02</v>
      </c>
      <c r="I152" s="1442">
        <f>SUMIFS('South West Spends'!$AG$2:$AG$5693,'South West Spends'!$A$2:$A$5693,$B152,'South West Spends'!$B$2:$B$5693,$C152,'South West Spends'!$C$2:$C$5693,$A152)</f>
        <v>4256.53</v>
      </c>
      <c r="J152" s="24">
        <f>SUMIFS('South West Spends'!$AI$2:$AI$5693,'South West Spends'!$A$2:$A$5693,$B152,'South West Spends'!$B$2:$B$5693,$C152,'South West Spends'!$C$2:$C$5693,$A152)</f>
        <v>0</v>
      </c>
      <c r="K152" s="93">
        <f>SUMIFS('South West Spends'!$AL$2:$AL$5693,'South West Spends'!$A$2:$A$5693,$B152,'South West Spends'!$B$2:$B$5693,$C152,'South West Spends'!$C$2:$C$5693,$A152)</f>
        <v>0</v>
      </c>
    </row>
    <row r="153" spans="1:11" x14ac:dyDescent="0.2">
      <c r="A153" s="94" t="s">
        <v>161</v>
      </c>
      <c r="B153" s="13" t="s">
        <v>286</v>
      </c>
      <c r="C153" s="129" t="s">
        <v>21</v>
      </c>
      <c r="D153" s="506">
        <f>SUMIFS('South West Spends'!$H$2:$H$5693,'South West Spends'!$A$2:$A$5693,$B153,'South West Spends'!$B$2:$B$5693,$C153,'South West Spends'!$C$2:$C$5693,$A153)</f>
        <v>0</v>
      </c>
      <c r="E153" s="507">
        <f>SUMIFS('South West Spends'!$M$2:$M$5693,'South West Spends'!$A$2:$A$5693,$B153,'South West Spends'!$B$2:$B$5693,$C153,'South West Spends'!$C$2:$C$5693,$A153)</f>
        <v>0</v>
      </c>
      <c r="F153" s="507">
        <f>SUMIFS('South West Spends'!$R$2:$R$5693,'South West Spends'!$A$2:$A$5693,$B153,'South West Spends'!$B$2:$B$5693,$C153,'South West Spends'!$C$2:$C$5693,$A153)</f>
        <v>0</v>
      </c>
      <c r="G153" s="882">
        <f>SUMIFS('South West Spends'!$W$2:$W$5693,'South West Spends'!$A$2:$A$5693,$B153,'South West Spends'!$B$2:$B$5693,$C153,'South West Spends'!$C$2:$C$5693,$A153)</f>
        <v>0</v>
      </c>
      <c r="H153" s="1441">
        <f>SUMIFS('South West Spends'!$AB$2:$AB$5693,'South West Spends'!$A$2:$A$5693,$B153,'South West Spends'!$B$2:$B$5693,$C153,'South West Spends'!$C$2:$C$5693,$A153)</f>
        <v>0</v>
      </c>
      <c r="I153" s="1442">
        <f>SUMIFS('South West Spends'!$AG$2:$AG$5693,'South West Spends'!$A$2:$A$5693,$B153,'South West Spends'!$B$2:$B$5693,$C153,'South West Spends'!$C$2:$C$5693,$A153)</f>
        <v>4099.45</v>
      </c>
      <c r="J153" s="24">
        <f>SUMIFS('South West Spends'!$AI$2:$AI$5693,'South West Spends'!$A$2:$A$5693,$B153,'South West Spends'!$B$2:$B$5693,$C153,'South West Spends'!$C$2:$C$5693,$A153)</f>
        <v>0</v>
      </c>
      <c r="K153" s="93">
        <f>SUMIFS('South West Spends'!$AL$2:$AL$5693,'South West Spends'!$A$2:$A$5693,$B153,'South West Spends'!$B$2:$B$5693,$C153,'South West Spends'!$C$2:$C$5693,$A153)</f>
        <v>494.54999999999995</v>
      </c>
    </row>
    <row r="154" spans="1:11" x14ac:dyDescent="0.2">
      <c r="A154" s="94" t="s">
        <v>161</v>
      </c>
      <c r="B154" s="13" t="s">
        <v>8</v>
      </c>
      <c r="C154" s="129" t="s">
        <v>11</v>
      </c>
      <c r="D154" s="506">
        <f>SUMIFS('South West Spends'!$H$2:$H$5693,'South West Spends'!$A$2:$A$5693,$B154,'South West Spends'!$B$2:$B$5693,$C154,'South West Spends'!$C$2:$C$5693,$A154)</f>
        <v>0</v>
      </c>
      <c r="E154" s="507">
        <f>SUMIFS('South West Spends'!$M$2:$M$5693,'South West Spends'!$A$2:$A$5693,$B154,'South West Spends'!$B$2:$B$5693,$C154,'South West Spends'!$C$2:$C$5693,$A154)</f>
        <v>239.29</v>
      </c>
      <c r="F154" s="507">
        <f>SUMIFS('South West Spends'!$R$2:$R$5693,'South West Spends'!$A$2:$A$5693,$B154,'South West Spends'!$B$2:$B$5693,$C154,'South West Spends'!$C$2:$C$5693,$A154)</f>
        <v>0</v>
      </c>
      <c r="G154" s="882">
        <f>SUMIFS('South West Spends'!$W$2:$W$5693,'South West Spends'!$A$2:$A$5693,$B154,'South West Spends'!$B$2:$B$5693,$C154,'South West Spends'!$C$2:$C$5693,$A154)</f>
        <v>0</v>
      </c>
      <c r="H154" s="1441">
        <f>SUMIFS('South West Spends'!$AB$2:$AB$5693,'South West Spends'!$A$2:$A$5693,$B154,'South West Spends'!$B$2:$B$5693,$C154,'South West Spends'!$C$2:$C$5693,$A154)</f>
        <v>0</v>
      </c>
      <c r="I154" s="1442">
        <f>SUMIFS('South West Spends'!$AG$2:$AG$5693,'South West Spends'!$A$2:$A$5693,$B154,'South West Spends'!$B$2:$B$5693,$C154,'South West Spends'!$C$2:$C$5693,$A154)</f>
        <v>0</v>
      </c>
      <c r="J154" s="24">
        <f>SUMIFS('South West Spends'!$AI$2:$AI$5693,'South West Spends'!$A$2:$A$5693,$B154,'South West Spends'!$B$2:$B$5693,$C154,'South West Spends'!$C$2:$C$5693,$A154)</f>
        <v>0</v>
      </c>
      <c r="K154" s="93">
        <f>SUMIFS('South West Spends'!$AL$2:$AL$5693,'South West Spends'!$A$2:$A$5693,$B154,'South West Spends'!$B$2:$B$5693,$C154,'South West Spends'!$C$2:$C$5693,$A154)</f>
        <v>0</v>
      </c>
    </row>
    <row r="155" spans="1:11" x14ac:dyDescent="0.2">
      <c r="A155" s="94" t="s">
        <v>161</v>
      </c>
      <c r="B155" s="13" t="s">
        <v>8</v>
      </c>
      <c r="C155" s="129" t="s">
        <v>9</v>
      </c>
      <c r="D155" s="506">
        <f>SUMIFS('South West Spends'!$H$2:$H$5693,'South West Spends'!$A$2:$A$5693,$B155,'South West Spends'!$B$2:$B$5693,$C155,'South West Spends'!$C$2:$C$5693,$A155)</f>
        <v>3929.79</v>
      </c>
      <c r="E155" s="507">
        <f>SUMIFS('South West Spends'!$M$2:$M$5693,'South West Spends'!$A$2:$A$5693,$B155,'South West Spends'!$B$2:$B$5693,$C155,'South West Spends'!$C$2:$C$5693,$A155)</f>
        <v>3100.85</v>
      </c>
      <c r="F155" s="507">
        <f>SUMIFS('South West Spends'!$R$2:$R$5693,'South West Spends'!$A$2:$A$5693,$B155,'South West Spends'!$B$2:$B$5693,$C155,'South West Spends'!$C$2:$C$5693,$A155)</f>
        <v>1065.0799999999997</v>
      </c>
      <c r="G155" s="882">
        <f>SUMIFS('South West Spends'!$W$2:$W$5693,'South West Spends'!$A$2:$A$5693,$B155,'South West Spends'!$B$2:$B$5693,$C155,'South West Spends'!$C$2:$C$5693,$A155)</f>
        <v>0</v>
      </c>
      <c r="H155" s="1441">
        <f>SUMIFS('South West Spends'!$AB$2:$AB$5693,'South West Spends'!$A$2:$A$5693,$B155,'South West Spends'!$B$2:$B$5693,$C155,'South West Spends'!$C$2:$C$5693,$A155)</f>
        <v>0</v>
      </c>
      <c r="I155" s="1442">
        <f>SUMIFS('South West Spends'!$AG$2:$AG$5693,'South West Spends'!$A$2:$A$5693,$B155,'South West Spends'!$B$2:$B$5693,$C155,'South West Spends'!$C$2:$C$5693,$A155)</f>
        <v>0</v>
      </c>
      <c r="J155" s="24">
        <f>SUMIFS('South West Spends'!$AI$2:$AI$5693,'South West Spends'!$A$2:$A$5693,$B155,'South West Spends'!$B$2:$B$5693,$C155,'South West Spends'!$C$2:$C$5693,$A155)</f>
        <v>0</v>
      </c>
      <c r="K155" s="93">
        <f>SUMIFS('South West Spends'!$AL$2:$AL$5693,'South West Spends'!$A$2:$A$5693,$B155,'South West Spends'!$B$2:$B$5693,$C155,'South West Spends'!$C$2:$C$5693,$A155)</f>
        <v>0</v>
      </c>
    </row>
    <row r="156" spans="1:11" x14ac:dyDescent="0.2">
      <c r="A156" s="94" t="s">
        <v>161</v>
      </c>
      <c r="B156" s="13" t="s">
        <v>205</v>
      </c>
      <c r="C156" s="129" t="s">
        <v>9</v>
      </c>
      <c r="D156" s="506">
        <f>SUMIFS('South West Spends'!$H$2:$H$5693,'South West Spends'!$A$2:$A$5693,$B156,'South West Spends'!$B$2:$B$5693,$C156,'South West Spends'!$C$2:$C$5693,$A156)</f>
        <v>0</v>
      </c>
      <c r="E156" s="507">
        <f>SUMIFS('South West Spends'!$M$2:$M$5693,'South West Spends'!$A$2:$A$5693,$B156,'South West Spends'!$B$2:$B$5693,$C156,'South West Spends'!$C$2:$C$5693,$A156)</f>
        <v>0</v>
      </c>
      <c r="F156" s="507">
        <f>SUMIFS('South West Spends'!$R$2:$R$5693,'South West Spends'!$A$2:$A$5693,$B156,'South West Spends'!$B$2:$B$5693,$C156,'South West Spends'!$C$2:$C$5693,$A156)</f>
        <v>702.19200000000001</v>
      </c>
      <c r="G156" s="882">
        <f>SUMIFS('South West Spends'!$W$2:$W$5693,'South West Spends'!$A$2:$A$5693,$B156,'South West Spends'!$B$2:$B$5693,$C156,'South West Spends'!$C$2:$C$5693,$A156)</f>
        <v>1507.9700000000003</v>
      </c>
      <c r="H156" s="1441">
        <f>SUMIFS('South West Spends'!$AB$2:$AB$5693,'South West Spends'!$A$2:$A$5693,$B156,'South West Spends'!$B$2:$B$5693,$C156,'South West Spends'!$C$2:$C$5693,$A156)</f>
        <v>2929.5299999999997</v>
      </c>
      <c r="I156" s="1442">
        <f>SUMIFS('South West Spends'!$AG$2:$AG$5693,'South West Spends'!$A$2:$A$5693,$B156,'South West Spends'!$B$2:$B$5693,$C156,'South West Spends'!$C$2:$C$5693,$A156)</f>
        <v>3318.62</v>
      </c>
      <c r="J156" s="24">
        <f>SUMIFS('South West Spends'!$AI$2:$AI$5693,'South West Spends'!$A$2:$A$5693,$B156,'South West Spends'!$B$2:$B$5693,$C156,'South West Spends'!$C$2:$C$5693,$A156)</f>
        <v>711.27</v>
      </c>
      <c r="K156" s="93">
        <f>SUMIFS('South West Spends'!$AL$2:$AL$5693,'South West Spends'!$A$2:$A$5693,$B156,'South West Spends'!$B$2:$B$5693,$C156,'South West Spends'!$C$2:$C$5693,$A156)</f>
        <v>1242.6300000000001</v>
      </c>
    </row>
    <row r="157" spans="1:11" x14ac:dyDescent="0.2">
      <c r="A157" s="676" t="s">
        <v>161</v>
      </c>
      <c r="B157" s="677" t="s">
        <v>16</v>
      </c>
      <c r="C157" s="678" t="s">
        <v>11</v>
      </c>
      <c r="D157" s="506">
        <f>SUMIFS('South West Spends'!$H$2:$H$5693,'South West Spends'!$A$2:$A$5693,$B157,'South West Spends'!$B$2:$B$5693,$C157,'South West Spends'!$C$2:$C$5693,$A157)</f>
        <v>1577.8</v>
      </c>
      <c r="E157" s="507">
        <f>SUMIFS('South West Spends'!$M$2:$M$5693,'South West Spends'!$A$2:$A$5693,$B157,'South West Spends'!$B$2:$B$5693,$C157,'South West Spends'!$C$2:$C$5693,$A157)</f>
        <v>1095.1599999999999</v>
      </c>
      <c r="F157" s="507">
        <f>SUMIFS('South West Spends'!$R$2:$R$5693,'South West Spends'!$A$2:$A$5693,$B157,'South West Spends'!$B$2:$B$5693,$C157,'South West Spends'!$C$2:$C$5693,$A157)</f>
        <v>0</v>
      </c>
      <c r="G157" s="882">
        <f>SUMIFS('South West Spends'!$W$2:$W$5693,'South West Spends'!$A$2:$A$5693,$B157,'South West Spends'!$B$2:$B$5693,$C157,'South West Spends'!$C$2:$C$5693,$A157)</f>
        <v>0</v>
      </c>
      <c r="H157" s="1441">
        <f>SUMIFS('South West Spends'!$AB$2:$AB$5693,'South West Spends'!$A$2:$A$5693,$B157,'South West Spends'!$B$2:$B$5693,$C157,'South West Spends'!$C$2:$C$5693,$A157)</f>
        <v>0</v>
      </c>
      <c r="I157" s="1442">
        <f>SUMIFS('South West Spends'!$AG$2:$AG$5693,'South West Spends'!$A$2:$A$5693,$B157,'South West Spends'!$B$2:$B$5693,$C157,'South West Spends'!$C$2:$C$5693,$A157)</f>
        <v>0</v>
      </c>
      <c r="J157" s="24">
        <f>SUMIFS('South West Spends'!$AI$2:$AI$5693,'South West Spends'!$A$2:$A$5693,$B157,'South West Spends'!$B$2:$B$5693,$C157,'South West Spends'!$C$2:$C$5693,$A157)</f>
        <v>0</v>
      </c>
      <c r="K157" s="93">
        <f>SUMIFS('South West Spends'!$AL$2:$AL$5693,'South West Spends'!$A$2:$A$5693,$B157,'South West Spends'!$B$2:$B$5693,$C157,'South West Spends'!$C$2:$C$5693,$A157)</f>
        <v>0</v>
      </c>
    </row>
    <row r="158" spans="1:11" x14ac:dyDescent="0.2">
      <c r="A158" s="94" t="s">
        <v>161</v>
      </c>
      <c r="B158" s="13" t="s">
        <v>79</v>
      </c>
      <c r="C158" s="129" t="s">
        <v>166</v>
      </c>
      <c r="D158" s="506">
        <f>SUMIFS('South West Spends'!$H$2:$H$5693,'South West Spends'!$A$2:$A$5693,$B158,'South West Spends'!$B$2:$B$5693,$C158,'South West Spends'!$C$2:$C$5693,$A158)</f>
        <v>0</v>
      </c>
      <c r="E158" s="507">
        <f>SUMIFS('South West Spends'!$M$2:$M$5693,'South West Spends'!$A$2:$A$5693,$B158,'South West Spends'!$B$2:$B$5693,$C158,'South West Spends'!$C$2:$C$5693,$A158)</f>
        <v>0</v>
      </c>
      <c r="F158" s="507">
        <f>SUMIFS('South West Spends'!$R$2:$R$5693,'South West Spends'!$A$2:$A$5693,$B158,'South West Spends'!$B$2:$B$5693,$C158,'South West Spends'!$C$2:$C$5693,$A158)</f>
        <v>0</v>
      </c>
      <c r="G158" s="882">
        <f>SUMIFS('South West Spends'!$W$2:$W$5693,'South West Spends'!$A$2:$A$5693,$B158,'South West Spends'!$B$2:$B$5693,$C158,'South West Spends'!$C$2:$C$5693,$A158)</f>
        <v>19592.080000000002</v>
      </c>
      <c r="H158" s="1441">
        <f>SUMIFS('South West Spends'!$AB$2:$AB$5693,'South West Spends'!$A$2:$A$5693,$B158,'South West Spends'!$B$2:$B$5693,$C158,'South West Spends'!$C$2:$C$5693,$A158)</f>
        <v>70888.12</v>
      </c>
      <c r="I158" s="1442">
        <f>SUMIFS('South West Spends'!$AG$2:$AG$5693,'South West Spends'!$A$2:$A$5693,$B158,'South West Spends'!$B$2:$B$5693,$C158,'South West Spends'!$C$2:$C$5693,$A158)</f>
        <v>21038.989999999998</v>
      </c>
      <c r="J158" s="24">
        <f>SUMIFS('South West Spends'!$AI$2:$AI$5693,'South West Spends'!$A$2:$A$5693,$B158,'South West Spends'!$B$2:$B$5693,$C158,'South West Spends'!$C$2:$C$5693,$A158)</f>
        <v>0</v>
      </c>
      <c r="K158" s="93">
        <f>SUMIFS('South West Spends'!$AL$2:$AL$5693,'South West Spends'!$A$2:$A$5693,$B158,'South West Spends'!$B$2:$B$5693,$C158,'South West Spends'!$C$2:$C$5693,$A158)</f>
        <v>0</v>
      </c>
    </row>
    <row r="159" spans="1:11" x14ac:dyDescent="0.2">
      <c r="A159" s="676" t="s">
        <v>161</v>
      </c>
      <c r="B159" s="677" t="s">
        <v>38</v>
      </c>
      <c r="C159" s="678" t="s">
        <v>11</v>
      </c>
      <c r="D159" s="506">
        <f>SUMIFS('South West Spends'!$H$2:$H$5693,'South West Spends'!$A$2:$A$5693,$B159,'South West Spends'!$B$2:$B$5693,$C159,'South West Spends'!$C$2:$C$5693,$A159)</f>
        <v>0</v>
      </c>
      <c r="E159" s="507">
        <f>SUMIFS('South West Spends'!$M$2:$M$5693,'South West Spends'!$A$2:$A$5693,$B159,'South West Spends'!$B$2:$B$5693,$C159,'South West Spends'!$C$2:$C$5693,$A159)</f>
        <v>349.5</v>
      </c>
      <c r="F159" s="507">
        <f>SUMIFS('South West Spends'!$R$2:$R$5693,'South West Spends'!$A$2:$A$5693,$B159,'South West Spends'!$B$2:$B$5693,$C159,'South West Spends'!$C$2:$C$5693,$A159)</f>
        <v>0</v>
      </c>
      <c r="G159" s="882">
        <f>SUMIFS('South West Spends'!$W$2:$W$5693,'South West Spends'!$A$2:$A$5693,$B159,'South West Spends'!$B$2:$B$5693,$C159,'South West Spends'!$C$2:$C$5693,$A159)</f>
        <v>0</v>
      </c>
      <c r="H159" s="1441">
        <f>SUMIFS('South West Spends'!$AB$2:$AB$5693,'South West Spends'!$A$2:$A$5693,$B159,'South West Spends'!$B$2:$B$5693,$C159,'South West Spends'!$C$2:$C$5693,$A159)</f>
        <v>0</v>
      </c>
      <c r="I159" s="1442">
        <f>SUMIFS('South West Spends'!$AG$2:$AG$5693,'South West Spends'!$A$2:$A$5693,$B159,'South West Spends'!$B$2:$B$5693,$C159,'South West Spends'!$C$2:$C$5693,$A159)</f>
        <v>0</v>
      </c>
      <c r="J159" s="24">
        <f>SUMIFS('South West Spends'!$AI$2:$AI$5693,'South West Spends'!$A$2:$A$5693,$B159,'South West Spends'!$B$2:$B$5693,$C159,'South West Spends'!$C$2:$C$5693,$A159)</f>
        <v>0</v>
      </c>
      <c r="K159" s="93">
        <f>SUMIFS('South West Spends'!$AL$2:$AL$5693,'South West Spends'!$A$2:$A$5693,$B159,'South West Spends'!$B$2:$B$5693,$C159,'South West Spends'!$C$2:$C$5693,$A159)</f>
        <v>0</v>
      </c>
    </row>
    <row r="160" spans="1:11" x14ac:dyDescent="0.2">
      <c r="A160" s="676" t="s">
        <v>161</v>
      </c>
      <c r="B160" s="677" t="s">
        <v>41</v>
      </c>
      <c r="C160" s="678" t="s">
        <v>21</v>
      </c>
      <c r="D160" s="506">
        <f>SUMIFS('South West Spends'!$H$2:$H$5693,'South West Spends'!$A$2:$A$5693,$B160,'South West Spends'!$B$2:$B$5693,$C160,'South West Spends'!$C$2:$C$5693,$A160)</f>
        <v>7000.420000000001</v>
      </c>
      <c r="E160" s="507">
        <f>SUMIFS('South West Spends'!$M$2:$M$5693,'South West Spends'!$A$2:$A$5693,$B160,'South West Spends'!$B$2:$B$5693,$C160,'South West Spends'!$C$2:$C$5693,$A160)</f>
        <v>570.18999999999994</v>
      </c>
      <c r="F160" s="507">
        <f>SUMIFS('South West Spends'!$R$2:$R$5693,'South West Spends'!$A$2:$A$5693,$B160,'South West Spends'!$B$2:$B$5693,$C160,'South West Spends'!$C$2:$C$5693,$A160)</f>
        <v>0</v>
      </c>
      <c r="G160" s="882">
        <f>SUMIFS('South West Spends'!$W$2:$W$5693,'South West Spends'!$A$2:$A$5693,$B160,'South West Spends'!$B$2:$B$5693,$C160,'South West Spends'!$C$2:$C$5693,$A160)</f>
        <v>0</v>
      </c>
      <c r="H160" s="1441">
        <f>SUMIFS('South West Spends'!$AB$2:$AB$5693,'South West Spends'!$A$2:$A$5693,$B160,'South West Spends'!$B$2:$B$5693,$C160,'South West Spends'!$C$2:$C$5693,$A160)</f>
        <v>0</v>
      </c>
      <c r="I160" s="1442">
        <f>SUMIFS('South West Spends'!$AG$2:$AG$5693,'South West Spends'!$A$2:$A$5693,$B160,'South West Spends'!$B$2:$B$5693,$C160,'South West Spends'!$C$2:$C$5693,$A160)</f>
        <v>0</v>
      </c>
      <c r="J160" s="24">
        <f>SUMIFS('South West Spends'!$AI$2:$AI$5693,'South West Spends'!$A$2:$A$5693,$B160,'South West Spends'!$B$2:$B$5693,$C160,'South West Spends'!$C$2:$C$5693,$A160)</f>
        <v>0</v>
      </c>
      <c r="K160" s="93">
        <f>SUMIFS('South West Spends'!$AL$2:$AL$5693,'South West Spends'!$A$2:$A$5693,$B160,'South West Spends'!$B$2:$B$5693,$C160,'South West Spends'!$C$2:$C$5693,$A160)</f>
        <v>0</v>
      </c>
    </row>
    <row r="161" spans="1:11" x14ac:dyDescent="0.2">
      <c r="A161" s="676" t="s">
        <v>161</v>
      </c>
      <c r="B161" s="677" t="s">
        <v>26</v>
      </c>
      <c r="C161" s="678" t="s">
        <v>220</v>
      </c>
      <c r="D161" s="506">
        <f>SUMIFS('South West Spends'!$H$2:$H$5693,'South West Spends'!$A$2:$A$5693,$B161,'South West Spends'!$B$2:$B$5693,$C161,'South West Spends'!$C$2:$C$5693,$A161)</f>
        <v>51364.25</v>
      </c>
      <c r="E161" s="507">
        <f>SUMIFS('South West Spends'!$M$2:$M$5693,'South West Spends'!$A$2:$A$5693,$B161,'South West Spends'!$B$2:$B$5693,$C161,'South West Spends'!$C$2:$C$5693,$A161)</f>
        <v>14509.009999999984</v>
      </c>
      <c r="F161" s="507">
        <f>SUMIFS('South West Spends'!$R$2:$R$5693,'South West Spends'!$A$2:$A$5693,$B161,'South West Spends'!$B$2:$B$5693,$C161,'South West Spends'!$C$2:$C$5693,$A161)</f>
        <v>0</v>
      </c>
      <c r="G161" s="882">
        <f>SUMIFS('South West Spends'!$W$2:$W$5693,'South West Spends'!$A$2:$A$5693,$B161,'South West Spends'!$B$2:$B$5693,$C161,'South West Spends'!$C$2:$C$5693,$A161)</f>
        <v>0</v>
      </c>
      <c r="H161" s="1441">
        <f>SUMIFS('South West Spends'!$AB$2:$AB$5693,'South West Spends'!$A$2:$A$5693,$B161,'South West Spends'!$B$2:$B$5693,$C161,'South West Spends'!$C$2:$C$5693,$A161)</f>
        <v>0</v>
      </c>
      <c r="I161" s="1442">
        <f>SUMIFS('South West Spends'!$AG$2:$AG$5693,'South West Spends'!$A$2:$A$5693,$B161,'South West Spends'!$B$2:$B$5693,$C161,'South West Spends'!$C$2:$C$5693,$A161)</f>
        <v>0</v>
      </c>
      <c r="J161" s="24">
        <f>SUMIFS('South West Spends'!$AI$2:$AI$5693,'South West Spends'!$A$2:$A$5693,$B161,'South West Spends'!$B$2:$B$5693,$C161,'South West Spends'!$C$2:$C$5693,$A161)</f>
        <v>0</v>
      </c>
      <c r="K161" s="93">
        <f>SUMIFS('South West Spends'!$AL$2:$AL$5693,'South West Spends'!$A$2:$A$5693,$B161,'South West Spends'!$B$2:$B$5693,$C161,'South West Spends'!$C$2:$C$5693,$A161)</f>
        <v>0</v>
      </c>
    </row>
    <row r="162" spans="1:11" x14ac:dyDescent="0.2">
      <c r="A162" s="94" t="s">
        <v>161</v>
      </c>
      <c r="B162" s="13" t="s">
        <v>81</v>
      </c>
      <c r="C162" s="129" t="s">
        <v>220</v>
      </c>
      <c r="D162" s="506">
        <f>SUMIFS('South West Spends'!$H$2:$H$5693,'South West Spends'!$A$2:$A$5693,$B162,'South West Spends'!$B$2:$B$5693,$C162,'South West Spends'!$C$2:$C$5693,$A162)</f>
        <v>0</v>
      </c>
      <c r="E162" s="507">
        <f>SUMIFS('South West Spends'!$M$2:$M$5693,'South West Spends'!$A$2:$A$5693,$B162,'South West Spends'!$B$2:$B$5693,$C162,'South West Spends'!$C$2:$C$5693,$A162)</f>
        <v>45303.669999999933</v>
      </c>
      <c r="F162" s="507">
        <f>SUMIFS('South West Spends'!$R$2:$R$5693,'South West Spends'!$A$2:$A$5693,$B162,'South West Spends'!$B$2:$B$5693,$C162,'South West Spends'!$C$2:$C$5693,$A162)</f>
        <v>0</v>
      </c>
      <c r="G162" s="882">
        <f>SUMIFS('South West Spends'!$W$2:$W$5693,'South West Spends'!$A$2:$A$5693,$B162,'South West Spends'!$B$2:$B$5693,$C162,'South West Spends'!$C$2:$C$5693,$A162)</f>
        <v>0</v>
      </c>
      <c r="H162" s="1441">
        <f>SUMIFS('South West Spends'!$AB$2:$AB$5693,'South West Spends'!$A$2:$A$5693,$B162,'South West Spends'!$B$2:$B$5693,$C162,'South West Spends'!$C$2:$C$5693,$A162)</f>
        <v>0</v>
      </c>
      <c r="I162" s="1442">
        <f>SUMIFS('South West Spends'!$AG$2:$AG$5693,'South West Spends'!$A$2:$A$5693,$B162,'South West Spends'!$B$2:$B$5693,$C162,'South West Spends'!$C$2:$C$5693,$A162)</f>
        <v>0</v>
      </c>
      <c r="J162" s="24">
        <f>SUMIFS('South West Spends'!$AI$2:$AI$5693,'South West Spends'!$A$2:$A$5693,$B162,'South West Spends'!$B$2:$B$5693,$C162,'South West Spends'!$C$2:$C$5693,$A162)</f>
        <v>0</v>
      </c>
      <c r="K162" s="93">
        <f>SUMIFS('South West Spends'!$AL$2:$AL$5693,'South West Spends'!$A$2:$A$5693,$B162,'South West Spends'!$B$2:$B$5693,$C162,'South West Spends'!$C$2:$C$5693,$A162)</f>
        <v>0</v>
      </c>
    </row>
    <row r="163" spans="1:11" x14ac:dyDescent="0.2">
      <c r="A163" s="94" t="s">
        <v>161</v>
      </c>
      <c r="B163" s="13" t="s">
        <v>81</v>
      </c>
      <c r="C163" s="129" t="s">
        <v>255</v>
      </c>
      <c r="D163" s="506">
        <f>SUMIFS('South West Spends'!$H$2:$H$5693,'South West Spends'!$A$2:$A$5693,$B163,'South West Spends'!$B$2:$B$5693,$C163,'South West Spends'!$C$2:$C$5693,$A163)</f>
        <v>0</v>
      </c>
      <c r="E163" s="507">
        <f>SUMIFS('South West Spends'!$M$2:$M$5693,'South West Spends'!$A$2:$A$5693,$B163,'South West Spends'!$B$2:$B$5693,$C163,'South West Spends'!$C$2:$C$5693,$A163)</f>
        <v>0</v>
      </c>
      <c r="F163" s="507">
        <f>SUMIFS('South West Spends'!$R$2:$R$5693,'South West Spends'!$A$2:$A$5693,$B163,'South West Spends'!$B$2:$B$5693,$C163,'South West Spends'!$C$2:$C$5693,$A163)</f>
        <v>0</v>
      </c>
      <c r="G163" s="882">
        <f>SUMIFS('South West Spends'!$W$2:$W$5693,'South West Spends'!$A$2:$A$5693,$B163,'South West Spends'!$B$2:$B$5693,$C163,'South West Spends'!$C$2:$C$5693,$A163)</f>
        <v>0</v>
      </c>
      <c r="H163" s="1441">
        <f>SUMIFS('South West Spends'!$AB$2:$AB$5693,'South West Spends'!$A$2:$A$5693,$B163,'South West Spends'!$B$2:$B$5693,$C163,'South West Spends'!$C$2:$C$5693,$A163)</f>
        <v>60708.84</v>
      </c>
      <c r="I163" s="1442">
        <f>SUMIFS('South West Spends'!$AG$2:$AG$5693,'South West Spends'!$A$2:$A$5693,$B163,'South West Spends'!$B$2:$B$5693,$C163,'South West Spends'!$C$2:$C$5693,$A163)</f>
        <v>28534.829999999998</v>
      </c>
      <c r="J163" s="24">
        <f>SUMIFS('South West Spends'!$AI$2:$AI$5693,'South West Spends'!$A$2:$A$5693,$B163,'South West Spends'!$B$2:$B$5693,$C163,'South West Spends'!$C$2:$C$5693,$A163)</f>
        <v>0</v>
      </c>
      <c r="K163" s="93">
        <f>SUMIFS('South West Spends'!$AL$2:$AL$5693,'South West Spends'!$A$2:$A$5693,$B163,'South West Spends'!$B$2:$B$5693,$C163,'South West Spends'!$C$2:$C$5693,$A163)</f>
        <v>0</v>
      </c>
    </row>
    <row r="164" spans="1:11" x14ac:dyDescent="0.2">
      <c r="A164" s="94" t="s">
        <v>161</v>
      </c>
      <c r="B164" s="13" t="s">
        <v>278</v>
      </c>
      <c r="C164" s="129" t="s">
        <v>255</v>
      </c>
      <c r="D164" s="506">
        <f>SUMIFS('South West Spends'!$H$2:$H$5693,'South West Spends'!$A$2:$A$5693,$B164,'South West Spends'!$B$2:$B$5693,$C164,'South West Spends'!$C$2:$C$5693,$A164)</f>
        <v>0</v>
      </c>
      <c r="E164" s="507">
        <f>SUMIFS('South West Spends'!$M$2:$M$5693,'South West Spends'!$A$2:$A$5693,$B164,'South West Spends'!$B$2:$B$5693,$C164,'South West Spends'!$C$2:$C$5693,$A164)</f>
        <v>0</v>
      </c>
      <c r="F164" s="507">
        <f>SUMIFS('South West Spends'!$R$2:$R$5693,'South West Spends'!$A$2:$A$5693,$B164,'South West Spends'!$B$2:$B$5693,$C164,'South West Spends'!$C$2:$C$5693,$A164)</f>
        <v>0</v>
      </c>
      <c r="G164" s="882">
        <f>SUMIFS('South West Spends'!$W$2:$W$5693,'South West Spends'!$A$2:$A$5693,$B164,'South West Spends'!$B$2:$B$5693,$C164,'South West Spends'!$C$2:$C$5693,$A164)</f>
        <v>0</v>
      </c>
      <c r="H164" s="1441">
        <f>SUMIFS('South West Spends'!$AB$2:$AB$5693,'South West Spends'!$A$2:$A$5693,$B164,'South West Spends'!$B$2:$B$5693,$C164,'South West Spends'!$C$2:$C$5693,$A164)</f>
        <v>0</v>
      </c>
      <c r="I164" s="1442">
        <f>SUMIFS('South West Spends'!$AG$2:$AG$5693,'South West Spends'!$A$2:$A$5693,$B164,'South West Spends'!$B$2:$B$5693,$C164,'South West Spends'!$C$2:$C$5693,$A164)</f>
        <v>83754.95</v>
      </c>
      <c r="J164" s="24">
        <f>SUMIFS('South West Spends'!$AI$2:$AI$5693,'South West Spends'!$A$2:$A$5693,$B164,'South West Spends'!$B$2:$B$5693,$C164,'South West Spends'!$C$2:$C$5693,$A164)</f>
        <v>17052</v>
      </c>
      <c r="K164" s="93">
        <f>SUMIFS('South West Spends'!$AL$2:$AL$5693,'South West Spends'!$A$2:$A$5693,$B164,'South West Spends'!$B$2:$B$5693,$C164,'South West Spends'!$C$2:$C$5693,$A164)</f>
        <v>40363</v>
      </c>
    </row>
    <row r="165" spans="1:11" x14ac:dyDescent="0.2">
      <c r="A165" s="94" t="s">
        <v>161</v>
      </c>
      <c r="B165" s="13" t="s">
        <v>27</v>
      </c>
      <c r="C165" s="129" t="s">
        <v>28</v>
      </c>
      <c r="D165" s="506">
        <f>SUMIFS('South West Spends'!$H$2:$H$5693,'South West Spends'!$A$2:$A$5693,$B165,'South West Spends'!$B$2:$B$5693,$C165,'South West Spends'!$C$2:$C$5693,$A165)</f>
        <v>7896.9</v>
      </c>
      <c r="E165" s="507">
        <f>SUMIFS('South West Spends'!$M$2:$M$5693,'South West Spends'!$A$2:$A$5693,$B165,'South West Spends'!$B$2:$B$5693,$C165,'South West Spends'!$C$2:$C$5693,$A165)</f>
        <v>1880.21</v>
      </c>
      <c r="F165" s="507">
        <f>SUMIFS('South West Spends'!$R$2:$R$5693,'South West Spends'!$A$2:$A$5693,$B165,'South West Spends'!$B$2:$B$5693,$C165,'South West Spends'!$C$2:$C$5693,$A165)</f>
        <v>0</v>
      </c>
      <c r="G165" s="882">
        <f>SUMIFS('South West Spends'!$W$2:$W$5693,'South West Spends'!$A$2:$A$5693,$B165,'South West Spends'!$B$2:$B$5693,$C165,'South West Spends'!$C$2:$C$5693,$A165)</f>
        <v>0</v>
      </c>
      <c r="H165" s="1441">
        <f>SUMIFS('South West Spends'!$AB$2:$AB$5693,'South West Spends'!$A$2:$A$5693,$B165,'South West Spends'!$B$2:$B$5693,$C165,'South West Spends'!$C$2:$C$5693,$A165)</f>
        <v>0</v>
      </c>
      <c r="I165" s="1442">
        <f>SUMIFS('South West Spends'!$AG$2:$AG$5693,'South West Spends'!$A$2:$A$5693,$B165,'South West Spends'!$B$2:$B$5693,$C165,'South West Spends'!$C$2:$C$5693,$A165)</f>
        <v>0</v>
      </c>
      <c r="J165" s="24">
        <f>SUMIFS('South West Spends'!$AI$2:$AI$5693,'South West Spends'!$A$2:$A$5693,$B165,'South West Spends'!$B$2:$B$5693,$C165,'South West Spends'!$C$2:$C$5693,$A165)</f>
        <v>0</v>
      </c>
      <c r="K165" s="93">
        <f>SUMIFS('South West Spends'!$AL$2:$AL$5693,'South West Spends'!$A$2:$A$5693,$B165,'South West Spends'!$B$2:$B$5693,$C165,'South West Spends'!$C$2:$C$5693,$A165)</f>
        <v>0</v>
      </c>
    </row>
    <row r="166" spans="1:11" x14ac:dyDescent="0.2">
      <c r="A166" s="94" t="s">
        <v>161</v>
      </c>
      <c r="B166" s="13" t="s">
        <v>27</v>
      </c>
      <c r="C166" s="129" t="s">
        <v>29</v>
      </c>
      <c r="D166" s="506">
        <f>SUMIFS('South West Spends'!$H$2:$H$5693,'South West Spends'!$A$2:$A$5693,$B166,'South West Spends'!$B$2:$B$5693,$C166,'South West Spends'!$C$2:$C$5693,$A166)</f>
        <v>58702</v>
      </c>
      <c r="E166" s="507">
        <f>SUMIFS('South West Spends'!$M$2:$M$5693,'South West Spends'!$A$2:$A$5693,$B166,'South West Spends'!$B$2:$B$5693,$C166,'South West Spends'!$C$2:$C$5693,$A166)</f>
        <v>22056</v>
      </c>
      <c r="F166" s="507">
        <f>SUMIFS('South West Spends'!$R$2:$R$5693,'South West Spends'!$A$2:$A$5693,$B166,'South West Spends'!$B$2:$B$5693,$C166,'South West Spends'!$C$2:$C$5693,$A166)</f>
        <v>0</v>
      </c>
      <c r="G166" s="882">
        <f>SUMIFS('South West Spends'!$W$2:$W$5693,'South West Spends'!$A$2:$A$5693,$B166,'South West Spends'!$B$2:$B$5693,$C166,'South West Spends'!$C$2:$C$5693,$A166)</f>
        <v>0</v>
      </c>
      <c r="H166" s="1441">
        <f>SUMIFS('South West Spends'!$AB$2:$AB$5693,'South West Spends'!$A$2:$A$5693,$B166,'South West Spends'!$B$2:$B$5693,$C166,'South West Spends'!$C$2:$C$5693,$A166)</f>
        <v>0</v>
      </c>
      <c r="I166" s="1442">
        <f>SUMIFS('South West Spends'!$AG$2:$AG$5693,'South West Spends'!$A$2:$A$5693,$B166,'South West Spends'!$B$2:$B$5693,$C166,'South West Spends'!$C$2:$C$5693,$A166)</f>
        <v>0</v>
      </c>
      <c r="J166" s="24">
        <f>SUMIFS('South West Spends'!$AI$2:$AI$5693,'South West Spends'!$A$2:$A$5693,$B166,'South West Spends'!$B$2:$B$5693,$C166,'South West Spends'!$C$2:$C$5693,$A166)</f>
        <v>0</v>
      </c>
      <c r="K166" s="93">
        <f>SUMIFS('South West Spends'!$AL$2:$AL$5693,'South West Spends'!$A$2:$A$5693,$B166,'South West Spends'!$B$2:$B$5693,$C166,'South West Spends'!$C$2:$C$5693,$A166)</f>
        <v>0</v>
      </c>
    </row>
    <row r="167" spans="1:11" x14ac:dyDescent="0.2">
      <c r="A167" s="94" t="s">
        <v>161</v>
      </c>
      <c r="B167" s="866" t="s">
        <v>27</v>
      </c>
      <c r="C167" s="129" t="s">
        <v>247</v>
      </c>
      <c r="D167" s="506">
        <f>SUMIFS('South West Spends'!$H$2:$H$5693,'South West Spends'!$A$2:$A$5693,$B167,'South West Spends'!$B$2:$B$5693,$C167,'South West Spends'!$C$2:$C$5693,$A167)</f>
        <v>2798</v>
      </c>
      <c r="E167" s="507">
        <f>SUMIFS('South West Spends'!$M$2:$M$5693,'South West Spends'!$A$2:$A$5693,$B167,'South West Spends'!$B$2:$B$5693,$C167,'South West Spends'!$C$2:$C$5693,$A167)</f>
        <v>3552</v>
      </c>
      <c r="F167" s="507">
        <f>SUMIFS('South West Spends'!$R$2:$R$5693,'South West Spends'!$A$2:$A$5693,$B167,'South West Spends'!$B$2:$B$5693,$C167,'South West Spends'!$C$2:$C$5693,$A167)</f>
        <v>0</v>
      </c>
      <c r="G167" s="882">
        <f>SUMIFS('South West Spends'!$W$2:$W$5693,'South West Spends'!$A$2:$A$5693,$B167,'South West Spends'!$B$2:$B$5693,$C167,'South West Spends'!$C$2:$C$5693,$A167)</f>
        <v>0</v>
      </c>
      <c r="H167" s="1441">
        <f>SUMIFS('South West Spends'!$AB$2:$AB$5693,'South West Spends'!$A$2:$A$5693,$B167,'South West Spends'!$B$2:$B$5693,$C167,'South West Spends'!$C$2:$C$5693,$A167)</f>
        <v>0</v>
      </c>
      <c r="I167" s="1442">
        <f>SUMIFS('South West Spends'!$AG$2:$AG$5693,'South West Spends'!$A$2:$A$5693,$B167,'South West Spends'!$B$2:$B$5693,$C167,'South West Spends'!$C$2:$C$5693,$A167)</f>
        <v>0</v>
      </c>
      <c r="J167" s="24">
        <f>SUMIFS('South West Spends'!$AI$2:$AI$5693,'South West Spends'!$A$2:$A$5693,$B167,'South West Spends'!$B$2:$B$5693,$C167,'South West Spends'!$C$2:$C$5693,$A167)</f>
        <v>0</v>
      </c>
      <c r="K167" s="93">
        <f>SUMIFS('South West Spends'!$AL$2:$AL$5693,'South West Spends'!$A$2:$A$5693,$B167,'South West Spends'!$B$2:$B$5693,$C167,'South West Spends'!$C$2:$C$5693,$A167)</f>
        <v>0</v>
      </c>
    </row>
    <row r="168" spans="1:11" x14ac:dyDescent="0.2">
      <c r="A168" s="94" t="s">
        <v>161</v>
      </c>
      <c r="B168" s="13" t="s">
        <v>82</v>
      </c>
      <c r="C168" s="867" t="s">
        <v>260</v>
      </c>
      <c r="D168" s="506">
        <f>SUMIFS('South West Spends'!$H$2:$H$5693,'South West Spends'!$A$2:$A$5693,$B168,'South West Spends'!$B$2:$B$5693,$C168,'South West Spends'!$C$2:$C$5693,$A168)</f>
        <v>0</v>
      </c>
      <c r="E168" s="507">
        <f>SUMIFS('South West Spends'!$M$2:$M$5693,'South West Spends'!$A$2:$A$5693,$B168,'South West Spends'!$B$2:$B$5693,$C168,'South West Spends'!$C$2:$C$5693,$A168)</f>
        <v>0</v>
      </c>
      <c r="F168" s="507">
        <f>SUMIFS('South West Spends'!$R$2:$R$5693,'South West Spends'!$A$2:$A$5693,$B168,'South West Spends'!$B$2:$B$5693,$C168,'South West Spends'!$C$2:$C$5693,$A168)</f>
        <v>0</v>
      </c>
      <c r="G168" s="882">
        <f>SUMIFS('South West Spends'!$W$2:$W$5693,'South West Spends'!$A$2:$A$5693,$B168,'South West Spends'!$B$2:$B$5693,$C168,'South West Spends'!$C$2:$C$5693,$A168)</f>
        <v>0</v>
      </c>
      <c r="H168" s="1441">
        <f>SUMIFS('South West Spends'!$AB$2:$AB$5693,'South West Spends'!$A$2:$A$5693,$B168,'South West Spends'!$B$2:$B$5693,$C168,'South West Spends'!$C$2:$C$5693,$A168)</f>
        <v>3865.76</v>
      </c>
      <c r="I168" s="1442">
        <f>SUMIFS('South West Spends'!$AG$2:$AG$5693,'South West Spends'!$A$2:$A$5693,$B168,'South West Spends'!$B$2:$B$5693,$C168,'South West Spends'!$C$2:$C$5693,$A168)</f>
        <v>4074.7300000000005</v>
      </c>
      <c r="J168" s="24">
        <f>SUMIFS('South West Spends'!$AI$2:$AI$5693,'South West Spends'!$A$2:$A$5693,$B168,'South West Spends'!$B$2:$B$5693,$C168,'South West Spends'!$C$2:$C$5693,$A168)</f>
        <v>0</v>
      </c>
      <c r="K168" s="93">
        <f>SUMIFS('South West Spends'!$AL$2:$AL$5693,'South West Spends'!$A$2:$A$5693,$B168,'South West Spends'!$B$2:$B$5693,$C168,'South West Spends'!$C$2:$C$5693,$A168)</f>
        <v>0</v>
      </c>
    </row>
    <row r="169" spans="1:11" x14ac:dyDescent="0.2">
      <c r="A169" s="94" t="s">
        <v>161</v>
      </c>
      <c r="B169" s="866" t="s">
        <v>82</v>
      </c>
      <c r="C169" s="867" t="s">
        <v>243</v>
      </c>
      <c r="D169" s="506">
        <f>SUMIFS('South West Spends'!$H$2:$H$5693,'South West Spends'!$A$2:$A$5693,$B169,'South West Spends'!$B$2:$B$5693,$C169,'South West Spends'!$C$2:$C$5693,$A169)</f>
        <v>0</v>
      </c>
      <c r="E169" s="507">
        <f>SUMIFS('South West Spends'!$M$2:$M$5693,'South West Spends'!$A$2:$A$5693,$B169,'South West Spends'!$B$2:$B$5693,$C169,'South West Spends'!$C$2:$C$5693,$A169)</f>
        <v>0</v>
      </c>
      <c r="F169" s="507">
        <f>SUMIFS('South West Spends'!$R$2:$R$5693,'South West Spends'!$A$2:$A$5693,$B169,'South West Spends'!$B$2:$B$5693,$C169,'South West Spends'!$C$2:$C$5693,$A169)</f>
        <v>0</v>
      </c>
      <c r="G169" s="882">
        <f>SUMIFS('South West Spends'!$W$2:$W$5693,'South West Spends'!$A$2:$A$5693,$B169,'South West Spends'!$B$2:$B$5693,$C169,'South West Spends'!$C$2:$C$5693,$A169)</f>
        <v>0</v>
      </c>
      <c r="H169" s="1441">
        <f>SUMIFS('South West Spends'!$AB$2:$AB$5693,'South West Spends'!$A$2:$A$5693,$B169,'South West Spends'!$B$2:$B$5693,$C169,'South West Spends'!$C$2:$C$5693,$A169)</f>
        <v>4058.54</v>
      </c>
      <c r="I169" s="1442">
        <f>SUMIFS('South West Spends'!$AG$2:$AG$5693,'South West Spends'!$A$2:$A$5693,$B169,'South West Spends'!$B$2:$B$5693,$C169,'South West Spends'!$C$2:$C$5693,$A169)</f>
        <v>0</v>
      </c>
      <c r="J169" s="24">
        <f>SUMIFS('South West Spends'!$AI$2:$AI$5693,'South West Spends'!$A$2:$A$5693,$B169,'South West Spends'!$B$2:$B$5693,$C169,'South West Spends'!$C$2:$C$5693,$A169)</f>
        <v>0</v>
      </c>
      <c r="K169" s="93">
        <f>SUMIFS('South West Spends'!$AL$2:$AL$5693,'South West Spends'!$A$2:$A$5693,$B169,'South West Spends'!$B$2:$B$5693,$C169,'South West Spends'!$C$2:$C$5693,$A169)</f>
        <v>0</v>
      </c>
    </row>
    <row r="170" spans="1:11" x14ac:dyDescent="0.2">
      <c r="A170" s="94" t="s">
        <v>161</v>
      </c>
      <c r="B170" s="13" t="s">
        <v>82</v>
      </c>
      <c r="C170" s="129" t="s">
        <v>28</v>
      </c>
      <c r="D170" s="506">
        <f>SUMIFS('South West Spends'!$H$2:$H$5693,'South West Spends'!$A$2:$A$5693,$B170,'South West Spends'!$B$2:$B$5693,$C170,'South West Spends'!$C$2:$C$5693,$A170)</f>
        <v>0</v>
      </c>
      <c r="E170" s="507">
        <f>SUMIFS('South West Spends'!$M$2:$M$5693,'South West Spends'!$A$2:$A$5693,$B170,'South West Spends'!$B$2:$B$5693,$C170,'South West Spends'!$C$2:$C$5693,$A170)</f>
        <v>4089.4600000000005</v>
      </c>
      <c r="F170" s="507">
        <f>SUMIFS('South West Spends'!$R$2:$R$5693,'South West Spends'!$A$2:$A$5693,$B170,'South West Spends'!$B$2:$B$5693,$C170,'South West Spends'!$C$2:$C$5693,$A170)</f>
        <v>8643.48</v>
      </c>
      <c r="G170" s="882">
        <f>SUMIFS('South West Spends'!$W$2:$W$5693,'South West Spends'!$A$2:$A$5693,$B170,'South West Spends'!$B$2:$B$5693,$C170,'South West Spends'!$C$2:$C$5693,$A170)</f>
        <v>8991.6899999999987</v>
      </c>
      <c r="H170" s="1441">
        <f>SUMIFS('South West Spends'!$AB$2:$AB$5693,'South West Spends'!$A$2:$A$5693,$B170,'South West Spends'!$B$2:$B$5693,$C170,'South West Spends'!$C$2:$C$5693,$A170)</f>
        <v>1169.71</v>
      </c>
      <c r="I170" s="1442">
        <f>SUMIFS('South West Spends'!$AG$2:$AG$5693,'South West Spends'!$A$2:$A$5693,$B170,'South West Spends'!$B$2:$B$5693,$C170,'South West Spends'!$C$2:$C$5693,$A170)</f>
        <v>0</v>
      </c>
      <c r="J170" s="24">
        <f>SUMIFS('South West Spends'!$AI$2:$AI$5693,'South West Spends'!$A$2:$A$5693,$B170,'South West Spends'!$B$2:$B$5693,$C170,'South West Spends'!$C$2:$C$5693,$A170)</f>
        <v>0</v>
      </c>
      <c r="K170" s="93">
        <f>SUMIFS('South West Spends'!$AL$2:$AL$5693,'South West Spends'!$A$2:$A$5693,$B170,'South West Spends'!$B$2:$B$5693,$C170,'South West Spends'!$C$2:$C$5693,$A170)</f>
        <v>0</v>
      </c>
    </row>
    <row r="171" spans="1:11" x14ac:dyDescent="0.2">
      <c r="A171" s="910" t="s">
        <v>161</v>
      </c>
      <c r="B171" s="911" t="s">
        <v>82</v>
      </c>
      <c r="C171" s="129" t="s">
        <v>29</v>
      </c>
      <c r="D171" s="506">
        <f>SUMIFS('South West Spends'!$H$2:$H$5693,'South West Spends'!$A$2:$A$5693,$B171,'South West Spends'!$B$2:$B$5693,$C171,'South West Spends'!$C$2:$C$5693,$A171)</f>
        <v>0</v>
      </c>
      <c r="E171" s="507">
        <f>SUMIFS('South West Spends'!$M$2:$M$5693,'South West Spends'!$A$2:$A$5693,$B171,'South West Spends'!$B$2:$B$5693,$C171,'South West Spends'!$C$2:$C$5693,$A171)</f>
        <v>30654</v>
      </c>
      <c r="F171" s="507">
        <f>SUMIFS('South West Spends'!$R$2:$R$5693,'South West Spends'!$A$2:$A$5693,$B171,'South West Spends'!$B$2:$B$5693,$C171,'South West Spends'!$C$2:$C$5693,$A171)</f>
        <v>46484</v>
      </c>
      <c r="G171" s="882">
        <f>SUMIFS('South West Spends'!$W$2:$W$5693,'South West Spends'!$A$2:$A$5693,$B171,'South West Spends'!$B$2:$B$5693,$C171,'South West Spends'!$C$2:$C$5693,$A171)</f>
        <v>36305</v>
      </c>
      <c r="H171" s="1441">
        <f>SUMIFS('South West Spends'!$AB$2:$AB$5693,'South West Spends'!$A$2:$A$5693,$B171,'South West Spends'!$B$2:$B$5693,$C171,'South West Spends'!$C$2:$C$5693,$A171)</f>
        <v>35701.29</v>
      </c>
      <c r="I171" s="1442">
        <f>SUMIFS('South West Spends'!$AG$2:$AG$5693,'South West Spends'!$A$2:$A$5693,$B171,'South West Spends'!$B$2:$B$5693,$C171,'South West Spends'!$C$2:$C$5693,$A171)</f>
        <v>13811.960000000001</v>
      </c>
      <c r="J171" s="24">
        <f>SUMIFS('South West Spends'!$AI$2:$AI$5693,'South West Spends'!$A$2:$A$5693,$B171,'South West Spends'!$B$2:$B$5693,$C171,'South West Spends'!$C$2:$C$5693,$A171)</f>
        <v>0</v>
      </c>
      <c r="K171" s="93">
        <f>SUMIFS('South West Spends'!$AL$2:$AL$5693,'South West Spends'!$A$2:$A$5693,$B171,'South West Spends'!$B$2:$B$5693,$C171,'South West Spends'!$C$2:$C$5693,$A171)</f>
        <v>0</v>
      </c>
    </row>
    <row r="172" spans="1:11" x14ac:dyDescent="0.2">
      <c r="A172" s="94" t="s">
        <v>161</v>
      </c>
      <c r="B172" s="13" t="s">
        <v>82</v>
      </c>
      <c r="C172" s="129" t="s">
        <v>247</v>
      </c>
      <c r="D172" s="506">
        <f>SUMIFS('South West Spends'!$H$2:$H$5693,'South West Spends'!$A$2:$A$5693,$B172,'South West Spends'!$B$2:$B$5693,$C172,'South West Spends'!$C$2:$C$5693,$A172)</f>
        <v>0</v>
      </c>
      <c r="E172" s="507">
        <f>SUMIFS('South West Spends'!$M$2:$M$5693,'South West Spends'!$A$2:$A$5693,$B172,'South West Spends'!$B$2:$B$5693,$C172,'South West Spends'!$C$2:$C$5693,$A172)</f>
        <v>11476.144134154018</v>
      </c>
      <c r="F172" s="507">
        <f>SUMIFS('South West Spends'!$R$2:$R$5693,'South West Spends'!$A$2:$A$5693,$B172,'South West Spends'!$B$2:$B$5693,$C172,'South West Spends'!$C$2:$C$5693,$A172)</f>
        <v>11135</v>
      </c>
      <c r="G172" s="882">
        <f>SUMIFS('South West Spends'!$W$2:$W$5693,'South West Spends'!$A$2:$A$5693,$B172,'South West Spends'!$B$2:$B$5693,$C172,'South West Spends'!$C$2:$C$5693,$A172)</f>
        <v>9452.9880000000012</v>
      </c>
      <c r="H172" s="1441">
        <f>SUMIFS('South West Spends'!$AB$2:$AB$5693,'South West Spends'!$A$2:$A$5693,$B172,'South West Spends'!$B$2:$B$5693,$C172,'South West Spends'!$C$2:$C$5693,$A172)</f>
        <v>7670.5020000000004</v>
      </c>
      <c r="I172" s="1442">
        <f>SUMIFS('South West Spends'!$AG$2:$AG$5693,'South West Spends'!$A$2:$A$5693,$B172,'South West Spends'!$B$2:$B$5693,$C172,'South West Spends'!$C$2:$C$5693,$A172)</f>
        <v>2513.4479999999999</v>
      </c>
      <c r="J172" s="24">
        <f>SUMIFS('South West Spends'!$AI$2:$AI$5693,'South West Spends'!$A$2:$A$5693,$B172,'South West Spends'!$B$2:$B$5693,$C172,'South West Spends'!$C$2:$C$5693,$A172)</f>
        <v>0</v>
      </c>
      <c r="K172" s="93">
        <f>SUMIFS('South West Spends'!$AL$2:$AL$5693,'South West Spends'!$A$2:$A$5693,$B172,'South West Spends'!$B$2:$B$5693,$C172,'South West Spends'!$C$2:$C$5693,$A172)</f>
        <v>0</v>
      </c>
    </row>
    <row r="173" spans="1:11" x14ac:dyDescent="0.2">
      <c r="A173" s="94" t="s">
        <v>161</v>
      </c>
      <c r="B173" s="13" t="s">
        <v>285</v>
      </c>
      <c r="C173" s="129" t="s">
        <v>260</v>
      </c>
      <c r="D173" s="506">
        <f>SUMIFS('South West Spends'!$H$2:$H$5693,'South West Spends'!$A$2:$A$5693,$B173,'South West Spends'!$B$2:$B$5693,$C173,'South West Spends'!$C$2:$C$5693,$A173)</f>
        <v>0</v>
      </c>
      <c r="E173" s="507">
        <f>SUMIFS('South West Spends'!$M$2:$M$5693,'South West Spends'!$A$2:$A$5693,$B173,'South West Spends'!$B$2:$B$5693,$C173,'South West Spends'!$C$2:$C$5693,$A173)</f>
        <v>0</v>
      </c>
      <c r="F173" s="507">
        <f>SUMIFS('South West Spends'!$R$2:$R$5693,'South West Spends'!$A$2:$A$5693,$B173,'South West Spends'!$B$2:$B$5693,$C173,'South West Spends'!$C$2:$C$5693,$A173)</f>
        <v>0</v>
      </c>
      <c r="G173" s="882">
        <f>SUMIFS('South West Spends'!$W$2:$W$5693,'South West Spends'!$A$2:$A$5693,$B173,'South West Spends'!$B$2:$B$5693,$C173,'South West Spends'!$C$2:$C$5693,$A173)</f>
        <v>0</v>
      </c>
      <c r="H173" s="1441">
        <f>SUMIFS('South West Spends'!$AB$2:$AB$5693,'South West Spends'!$A$2:$A$5693,$B173,'South West Spends'!$B$2:$B$5693,$C173,'South West Spends'!$C$2:$C$5693,$A173)</f>
        <v>0</v>
      </c>
      <c r="I173" s="1442">
        <f>SUMIFS('South West Spends'!$AG$2:$AG$5693,'South West Spends'!$A$2:$A$5693,$B173,'South West Spends'!$B$2:$B$5693,$C173,'South West Spends'!$C$2:$C$5693,$A173)</f>
        <v>5050.2800000000007</v>
      </c>
      <c r="J173" s="24">
        <f>SUMIFS('South West Spends'!$AI$2:$AI$5693,'South West Spends'!$A$2:$A$5693,$B173,'South West Spends'!$B$2:$B$5693,$C173,'South West Spends'!$C$2:$C$5693,$A173)</f>
        <v>1053.3600000000001</v>
      </c>
      <c r="K173" s="93">
        <f>SUMIFS('South West Spends'!$AL$2:$AL$5693,'South West Spends'!$A$2:$A$5693,$B173,'South West Spends'!$B$2:$B$5693,$C173,'South West Spends'!$C$2:$C$5693,$A173)</f>
        <v>1879.4500000000003</v>
      </c>
    </row>
    <row r="174" spans="1:11" x14ac:dyDescent="0.2">
      <c r="A174" s="94" t="s">
        <v>161</v>
      </c>
      <c r="B174" s="13" t="s">
        <v>285</v>
      </c>
      <c r="C174" s="129" t="s">
        <v>29</v>
      </c>
      <c r="D174" s="506">
        <f>SUMIFS('South West Spends'!$H$2:$H$5693,'South West Spends'!$A$2:$A$5693,$B174,'South West Spends'!$B$2:$B$5693,$C174,'South West Spends'!$C$2:$C$5693,$A174)</f>
        <v>0</v>
      </c>
      <c r="E174" s="507">
        <f>SUMIFS('South West Spends'!$M$2:$M$5693,'South West Spends'!$A$2:$A$5693,$B174,'South West Spends'!$B$2:$B$5693,$C174,'South West Spends'!$C$2:$C$5693,$A174)</f>
        <v>0</v>
      </c>
      <c r="F174" s="507">
        <f>SUMIFS('South West Spends'!$R$2:$R$5693,'South West Spends'!$A$2:$A$5693,$B174,'South West Spends'!$B$2:$B$5693,$C174,'South West Spends'!$C$2:$C$5693,$A174)</f>
        <v>0</v>
      </c>
      <c r="G174" s="882">
        <f>SUMIFS('South West Spends'!$W$2:$W$5693,'South West Spends'!$A$2:$A$5693,$B174,'South West Spends'!$B$2:$B$5693,$C174,'South West Spends'!$C$2:$C$5693,$A174)</f>
        <v>0</v>
      </c>
      <c r="H174" s="1441">
        <f>SUMIFS('South West Spends'!$AB$2:$AB$5693,'South West Spends'!$A$2:$A$5693,$B174,'South West Spends'!$B$2:$B$5693,$C174,'South West Spends'!$C$2:$C$5693,$A174)</f>
        <v>0</v>
      </c>
      <c r="I174" s="1442">
        <f>SUMIFS('South West Spends'!$AG$2:$AG$5693,'South West Spends'!$A$2:$A$5693,$B174,'South West Spends'!$B$2:$B$5693,$C174,'South West Spends'!$C$2:$C$5693,$A174)</f>
        <v>21880.55</v>
      </c>
      <c r="J174" s="24">
        <f>SUMIFS('South West Spends'!$AI$2:$AI$5693,'South West Spends'!$A$2:$A$5693,$B174,'South West Spends'!$B$2:$B$5693,$C174,'South West Spends'!$C$2:$C$5693,$A174)</f>
        <v>7062</v>
      </c>
      <c r="K174" s="93">
        <f>SUMIFS('South West Spends'!$AL$2:$AL$5693,'South West Spends'!$A$2:$A$5693,$B174,'South West Spends'!$B$2:$B$5693,$C174,'South West Spends'!$C$2:$C$5693,$A174)</f>
        <v>11969</v>
      </c>
    </row>
    <row r="175" spans="1:11" x14ac:dyDescent="0.2">
      <c r="A175" s="94" t="s">
        <v>161</v>
      </c>
      <c r="B175" s="13" t="s">
        <v>285</v>
      </c>
      <c r="C175" s="129" t="s">
        <v>247</v>
      </c>
      <c r="D175" s="506">
        <f>SUMIFS('South West Spends'!$H$2:$H$5693,'South West Spends'!$A$2:$A$5693,$B175,'South West Spends'!$B$2:$B$5693,$C175,'South West Spends'!$C$2:$C$5693,$A175)</f>
        <v>0</v>
      </c>
      <c r="E175" s="507">
        <f>SUMIFS('South West Spends'!$M$2:$M$5693,'South West Spends'!$A$2:$A$5693,$B175,'South West Spends'!$B$2:$B$5693,$C175,'South West Spends'!$C$2:$C$5693,$A175)</f>
        <v>0</v>
      </c>
      <c r="F175" s="507">
        <f>SUMIFS('South West Spends'!$R$2:$R$5693,'South West Spends'!$A$2:$A$5693,$B175,'South West Spends'!$B$2:$B$5693,$C175,'South West Spends'!$C$2:$C$5693,$A175)</f>
        <v>0</v>
      </c>
      <c r="G175" s="882">
        <f>SUMIFS('South West Spends'!$W$2:$W$5693,'South West Spends'!$A$2:$A$5693,$B175,'South West Spends'!$B$2:$B$5693,$C175,'South West Spends'!$C$2:$C$5693,$A175)</f>
        <v>0</v>
      </c>
      <c r="H175" s="1441">
        <f>SUMIFS('South West Spends'!$AB$2:$AB$5693,'South West Spends'!$A$2:$A$5693,$B175,'South West Spends'!$B$2:$B$5693,$C175,'South West Spends'!$C$2:$C$5693,$A175)</f>
        <v>0</v>
      </c>
      <c r="I175" s="1442">
        <f>SUMIFS('South West Spends'!$AG$2:$AG$5693,'South West Spends'!$A$2:$A$5693,$B175,'South West Spends'!$B$2:$B$5693,$C175,'South West Spends'!$C$2:$C$5693,$A175)</f>
        <v>1551.6000000000001</v>
      </c>
      <c r="J175" s="24">
        <f>SUMIFS('South West Spends'!$AI$2:$AI$5693,'South West Spends'!$A$2:$A$5693,$B175,'South West Spends'!$B$2:$B$5693,$C175,'South West Spends'!$C$2:$C$5693,$A175)</f>
        <v>0</v>
      </c>
      <c r="K175" s="93">
        <f>SUMIFS('South West Spends'!$AL$2:$AL$5693,'South West Spends'!$A$2:$A$5693,$B175,'South West Spends'!$B$2:$B$5693,$C175,'South West Spends'!$C$2:$C$5693,$A175)</f>
        <v>994.94100000000003</v>
      </c>
    </row>
    <row r="176" spans="1:11" x14ac:dyDescent="0.2">
      <c r="A176" s="94" t="s">
        <v>161</v>
      </c>
      <c r="B176" s="13" t="s">
        <v>221</v>
      </c>
      <c r="C176" s="129" t="s">
        <v>247</v>
      </c>
      <c r="D176" s="506">
        <f>SUMIFS('South West Spends'!$H$2:$H$5693,'South West Spends'!$A$2:$A$5693,$B176,'South West Spends'!$B$2:$B$5693,$C176,'South West Spends'!$C$2:$C$5693,$A176)</f>
        <v>0</v>
      </c>
      <c r="E176" s="507">
        <f>SUMIFS('South West Spends'!$M$2:$M$5693,'South West Spends'!$A$2:$A$5693,$B176,'South West Spends'!$B$2:$B$5693,$C176,'South West Spends'!$C$2:$C$5693,$A176)</f>
        <v>0</v>
      </c>
      <c r="F176" s="507">
        <f>SUMIFS('South West Spends'!$R$2:$R$5693,'South West Spends'!$A$2:$A$5693,$B176,'South West Spends'!$B$2:$B$5693,$C176,'South West Spends'!$C$2:$C$5693,$A176)</f>
        <v>0</v>
      </c>
      <c r="G176" s="882">
        <f>SUMIFS('South West Spends'!$W$2:$W$5693,'South West Spends'!$A$2:$A$5693,$B176,'South West Spends'!$B$2:$B$5693,$C176,'South West Spends'!$C$2:$C$5693,$A176)</f>
        <v>597.73199999999997</v>
      </c>
      <c r="H176" s="1441">
        <f>SUMIFS('South West Spends'!$AB$2:$AB$5693,'South West Spends'!$A$2:$A$5693,$B176,'South West Spends'!$B$2:$B$5693,$C176,'South West Spends'!$C$2:$C$5693,$A176)</f>
        <v>852.27800000000013</v>
      </c>
      <c r="I176" s="1442">
        <f>SUMIFS('South West Spends'!$AG$2:$AG$5693,'South West Spends'!$A$2:$A$5693,$B176,'South West Spends'!$B$2:$B$5693,$C176,'South West Spends'!$C$2:$C$5693,$A176)</f>
        <v>451.67200000000008</v>
      </c>
      <c r="J176" s="24">
        <f>SUMIFS('South West Spends'!$AI$2:$AI$5693,'South West Spends'!$A$2:$A$5693,$B176,'South West Spends'!$B$2:$B$5693,$C176,'South West Spends'!$C$2:$C$5693,$A176)</f>
        <v>0</v>
      </c>
      <c r="K176" s="93">
        <f>SUMIFS('South West Spends'!$AL$2:$AL$5693,'South West Spends'!$A$2:$A$5693,$B176,'South West Spends'!$B$2:$B$5693,$C176,'South West Spends'!$C$2:$C$5693,$A176)</f>
        <v>110.54900000000001</v>
      </c>
    </row>
    <row r="177" spans="1:11" x14ac:dyDescent="0.2">
      <c r="A177" s="94" t="s">
        <v>160</v>
      </c>
      <c r="B177" s="13" t="s">
        <v>206</v>
      </c>
      <c r="C177" s="129" t="s">
        <v>243</v>
      </c>
      <c r="D177" s="506">
        <f>SUMIFS('South West Spends'!$H$2:$H$5693,'South West Spends'!$A$2:$A$5693,$B177,'South West Spends'!$B$2:$B$5693,$C177,'South West Spends'!$C$2:$C$5693,$A177)</f>
        <v>0</v>
      </c>
      <c r="E177" s="507">
        <f>SUMIFS('South West Spends'!$M$2:$M$5693,'South West Spends'!$A$2:$A$5693,$B177,'South West Spends'!$B$2:$B$5693,$C177,'South West Spends'!$C$2:$C$5693,$A177)</f>
        <v>0</v>
      </c>
      <c r="F177" s="507">
        <f>SUMIFS('South West Spends'!$R$2:$R$5693,'South West Spends'!$A$2:$A$5693,$B177,'South West Spends'!$B$2:$B$5693,$C177,'South West Spends'!$C$2:$C$5693,$A177)</f>
        <v>0</v>
      </c>
      <c r="G177" s="882">
        <f>SUMIFS('South West Spends'!$W$2:$W$5693,'South West Spends'!$A$2:$A$5693,$B177,'South West Spends'!$B$2:$B$5693,$C177,'South West Spends'!$C$2:$C$5693,$A177)</f>
        <v>0</v>
      </c>
      <c r="H177" s="1441">
        <f>SUMIFS('South West Spends'!$AB$2:$AB$5693,'South West Spends'!$A$2:$A$5693,$B177,'South West Spends'!$B$2:$B$5693,$C177,'South West Spends'!$C$2:$C$5693,$A177)</f>
        <v>0</v>
      </c>
      <c r="I177" s="1442">
        <f>SUMIFS('South West Spends'!$AG$2:$AG$5693,'South West Spends'!$A$2:$A$5693,$B177,'South West Spends'!$B$2:$B$5693,$C177,'South West Spends'!$C$2:$C$5693,$A177)</f>
        <v>0.01</v>
      </c>
      <c r="J177" s="24">
        <f>SUMIFS('South West Spends'!$AI$2:$AI$5693,'South West Spends'!$A$2:$A$5693,$B177,'South West Spends'!$B$2:$B$5693,$C177,'South West Spends'!$C$2:$C$5693,$A177)</f>
        <v>0</v>
      </c>
      <c r="K177" s="93">
        <f>SUMIFS('South West Spends'!$AL$2:$AL$5693,'South West Spends'!$A$2:$A$5693,$B177,'South West Spends'!$B$2:$B$5693,$C177,'South West Spends'!$C$2:$C$5693,$A177)</f>
        <v>0</v>
      </c>
    </row>
    <row r="178" spans="1:11" x14ac:dyDescent="0.2">
      <c r="A178" s="94" t="s">
        <v>160</v>
      </c>
      <c r="B178" s="13" t="s">
        <v>77</v>
      </c>
      <c r="C178" s="129" t="s">
        <v>94</v>
      </c>
      <c r="D178" s="506">
        <f>SUMIFS('South West Spends'!$H$2:$H$5693,'South West Spends'!$A$2:$A$5693,$B178,'South West Spends'!$B$2:$B$5693,$C178,'South West Spends'!$C$2:$C$5693,$A178)</f>
        <v>0</v>
      </c>
      <c r="E178" s="507">
        <f>SUMIFS('South West Spends'!$M$2:$M$5693,'South West Spends'!$A$2:$A$5693,$B178,'South West Spends'!$B$2:$B$5693,$C178,'South West Spends'!$C$2:$C$5693,$A178)</f>
        <v>0</v>
      </c>
      <c r="F178" s="507">
        <f>SUMIFS('South West Spends'!$R$2:$R$5693,'South West Spends'!$A$2:$A$5693,$B178,'South West Spends'!$B$2:$B$5693,$C178,'South West Spends'!$C$2:$C$5693,$A178)</f>
        <v>0</v>
      </c>
      <c r="G178" s="882">
        <f>SUMIFS('South West Spends'!$W$2:$W$5693,'South West Spends'!$A$2:$A$5693,$B178,'South West Spends'!$B$2:$B$5693,$C178,'South West Spends'!$C$2:$C$5693,$A178)</f>
        <v>3.58</v>
      </c>
      <c r="H178" s="1441">
        <f>SUMIFS('South West Spends'!$AB$2:$AB$5693,'South West Spends'!$A$2:$A$5693,$B178,'South West Spends'!$B$2:$B$5693,$C178,'South West Spends'!$C$2:$C$5693,$A178)</f>
        <v>0</v>
      </c>
      <c r="I178" s="1442">
        <f>SUMIFS('South West Spends'!$AG$2:$AG$5693,'South West Spends'!$A$2:$A$5693,$B178,'South West Spends'!$B$2:$B$5693,$C178,'South West Spends'!$C$2:$C$5693,$A178)</f>
        <v>687</v>
      </c>
      <c r="J178" s="24">
        <f>SUMIFS('South West Spends'!$AI$2:$AI$5693,'South West Spends'!$A$2:$A$5693,$B178,'South West Spends'!$B$2:$B$5693,$C178,'South West Spends'!$C$2:$C$5693,$A178)</f>
        <v>0</v>
      </c>
      <c r="K178" s="93">
        <f>SUMIFS('South West Spends'!$AL$2:$AL$5693,'South West Spends'!$A$2:$A$5693,$B178,'South West Spends'!$B$2:$B$5693,$C178,'South West Spends'!$C$2:$C$5693,$A178)</f>
        <v>0</v>
      </c>
    </row>
    <row r="179" spans="1:11" x14ac:dyDescent="0.2">
      <c r="A179" s="94" t="s">
        <v>160</v>
      </c>
      <c r="B179" s="13" t="s">
        <v>77</v>
      </c>
      <c r="C179" s="129" t="s">
        <v>21</v>
      </c>
      <c r="D179" s="506">
        <f>SUMIFS('South West Spends'!$H$2:$H$5693,'South West Spends'!$A$2:$A$5693,$B179,'South West Spends'!$B$2:$B$5693,$C179,'South West Spends'!$C$2:$C$5693,$A179)</f>
        <v>0</v>
      </c>
      <c r="E179" s="507">
        <f>SUMIFS('South West Spends'!$M$2:$M$5693,'South West Spends'!$A$2:$A$5693,$B179,'South West Spends'!$B$2:$B$5693,$C179,'South West Spends'!$C$2:$C$5693,$A179)</f>
        <v>1218.29</v>
      </c>
      <c r="F179" s="507">
        <f>SUMIFS('South West Spends'!$R$2:$R$5693,'South West Spends'!$A$2:$A$5693,$B179,'South West Spends'!$B$2:$B$5693,$C179,'South West Spends'!$C$2:$C$5693,$A179)</f>
        <v>8806.23</v>
      </c>
      <c r="G179" s="882">
        <f>SUMIFS('South West Spends'!$W$2:$W$5693,'South West Spends'!$A$2:$A$5693,$B179,'South West Spends'!$B$2:$B$5693,$C179,'South West Spends'!$C$2:$C$5693,$A179)</f>
        <v>3248.84</v>
      </c>
      <c r="H179" s="1441">
        <f>SUMIFS('South West Spends'!$AB$2:$AB$5693,'South West Spends'!$A$2:$A$5693,$B179,'South West Spends'!$B$2:$B$5693,$C179,'South West Spends'!$C$2:$C$5693,$A179)</f>
        <v>2486.0099999999998</v>
      </c>
      <c r="I179" s="1442">
        <f>SUMIFS('South West Spends'!$AG$2:$AG$5693,'South West Spends'!$A$2:$A$5693,$B179,'South West Spends'!$B$2:$B$5693,$C179,'South West Spends'!$C$2:$C$5693,$A179)</f>
        <v>3730.2399999999993</v>
      </c>
      <c r="J179" s="24">
        <f>SUMIFS('South West Spends'!$AI$2:$AI$5693,'South West Spends'!$A$2:$A$5693,$B179,'South West Spends'!$B$2:$B$5693,$C179,'South West Spends'!$C$2:$C$5693,$A179)</f>
        <v>0</v>
      </c>
      <c r="K179" s="93">
        <f>SUMIFS('South West Spends'!$AL$2:$AL$5693,'South West Spends'!$A$2:$A$5693,$B179,'South West Spends'!$B$2:$B$5693,$C179,'South West Spends'!$C$2:$C$5693,$A179)</f>
        <v>0</v>
      </c>
    </row>
    <row r="180" spans="1:11" x14ac:dyDescent="0.2">
      <c r="A180" s="94" t="s">
        <v>160</v>
      </c>
      <c r="B180" s="13" t="s">
        <v>286</v>
      </c>
      <c r="C180" s="129" t="s">
        <v>94</v>
      </c>
      <c r="D180" s="506">
        <f>SUMIFS('South West Spends'!$H$2:$H$5693,'South West Spends'!$A$2:$A$5693,$B180,'South West Spends'!$B$2:$B$5693,$C180,'South West Spends'!$C$2:$C$5693,$A180)</f>
        <v>0</v>
      </c>
      <c r="E180" s="507">
        <f>SUMIFS('South West Spends'!$M$2:$M$5693,'South West Spends'!$A$2:$A$5693,$B180,'South West Spends'!$B$2:$B$5693,$C180,'South West Spends'!$C$2:$C$5693,$A180)</f>
        <v>0</v>
      </c>
      <c r="F180" s="507">
        <f>SUMIFS('South West Spends'!$R$2:$R$5693,'South West Spends'!$A$2:$A$5693,$B180,'South West Spends'!$B$2:$B$5693,$C180,'South West Spends'!$C$2:$C$5693,$A180)</f>
        <v>0</v>
      </c>
      <c r="G180" s="882">
        <f>SUMIFS('South West Spends'!$W$2:$W$5693,'South West Spends'!$A$2:$A$5693,$B180,'South West Spends'!$B$2:$B$5693,$C180,'South West Spends'!$C$2:$C$5693,$A180)</f>
        <v>0</v>
      </c>
      <c r="H180" s="1441">
        <f>SUMIFS('South West Spends'!$AB$2:$AB$5693,'South West Spends'!$A$2:$A$5693,$B180,'South West Spends'!$B$2:$B$5693,$C180,'South West Spends'!$C$2:$C$5693,$A180)</f>
        <v>0</v>
      </c>
      <c r="I180" s="1442">
        <f>SUMIFS('South West Spends'!$AG$2:$AG$5693,'South West Spends'!$A$2:$A$5693,$B180,'South West Spends'!$B$2:$B$5693,$C180,'South West Spends'!$C$2:$C$5693,$A180)</f>
        <v>566</v>
      </c>
      <c r="J180" s="24">
        <f>SUMIFS('South West Spends'!$AI$2:$AI$5693,'South West Spends'!$A$2:$A$5693,$B180,'South West Spends'!$B$2:$B$5693,$C180,'South West Spends'!$C$2:$C$5693,$A180)</f>
        <v>0</v>
      </c>
      <c r="K180" s="93">
        <f>SUMIFS('South West Spends'!$AL$2:$AL$5693,'South West Spends'!$A$2:$A$5693,$B180,'South West Spends'!$B$2:$B$5693,$C180,'South West Spends'!$C$2:$C$5693,$A180)</f>
        <v>429</v>
      </c>
    </row>
    <row r="181" spans="1:11" x14ac:dyDescent="0.2">
      <c r="A181" s="94" t="s">
        <v>160</v>
      </c>
      <c r="B181" s="13" t="s">
        <v>286</v>
      </c>
      <c r="C181" s="129" t="s">
        <v>294</v>
      </c>
      <c r="D181" s="506">
        <f>SUMIFS('South West Spends'!$H$2:$H$5693,'South West Spends'!$A$2:$A$5693,$B181,'South West Spends'!$B$2:$B$5693,$C181,'South West Spends'!$C$2:$C$5693,$A181)</f>
        <v>0</v>
      </c>
      <c r="E181" s="507">
        <f>SUMIFS('South West Spends'!$M$2:$M$5693,'South West Spends'!$A$2:$A$5693,$B181,'South West Spends'!$B$2:$B$5693,$C181,'South West Spends'!$C$2:$C$5693,$A181)</f>
        <v>0</v>
      </c>
      <c r="F181" s="507">
        <f>SUMIFS('South West Spends'!$R$2:$R$5693,'South West Spends'!$A$2:$A$5693,$B181,'South West Spends'!$B$2:$B$5693,$C181,'South West Spends'!$C$2:$C$5693,$A181)</f>
        <v>0</v>
      </c>
      <c r="G181" s="882">
        <f>SUMIFS('South West Spends'!$W$2:$W$5693,'South West Spends'!$A$2:$A$5693,$B181,'South West Spends'!$B$2:$B$5693,$C181,'South West Spends'!$C$2:$C$5693,$A181)</f>
        <v>0</v>
      </c>
      <c r="H181" s="1441">
        <f>SUMIFS('South West Spends'!$AB$2:$AB$5693,'South West Spends'!$A$2:$A$5693,$B181,'South West Spends'!$B$2:$B$5693,$C181,'South West Spends'!$C$2:$C$5693,$A181)</f>
        <v>0</v>
      </c>
      <c r="I181" s="1442">
        <f>SUMIFS('South West Spends'!$AG$2:$AG$5693,'South West Spends'!$A$2:$A$5693,$B181,'South West Spends'!$B$2:$B$5693,$C181,'South West Spends'!$C$2:$C$5693,$A181)</f>
        <v>1691.5700000000002</v>
      </c>
      <c r="J181" s="24">
        <f>SUMIFS('South West Spends'!$AI$2:$AI$5693,'South West Spends'!$A$2:$A$5693,$B181,'South West Spends'!$B$2:$B$5693,$C181,'South West Spends'!$C$2:$C$5693,$A181)</f>
        <v>129.4</v>
      </c>
      <c r="K181" s="93">
        <f>SUMIFS('South West Spends'!$AL$2:$AL$5693,'South West Spends'!$A$2:$A$5693,$B181,'South West Spends'!$B$2:$B$5693,$C181,'South West Spends'!$C$2:$C$5693,$A181)</f>
        <v>373.28</v>
      </c>
    </row>
    <row r="182" spans="1:11" x14ac:dyDescent="0.2">
      <c r="A182" s="94" t="s">
        <v>160</v>
      </c>
      <c r="B182" s="13" t="s">
        <v>286</v>
      </c>
      <c r="C182" s="129" t="s">
        <v>21</v>
      </c>
      <c r="D182" s="506">
        <f>SUMIFS('South West Spends'!$H$2:$H$5693,'South West Spends'!$A$2:$A$5693,$B182,'South West Spends'!$B$2:$B$5693,$C182,'South West Spends'!$C$2:$C$5693,$A182)</f>
        <v>0</v>
      </c>
      <c r="E182" s="507">
        <f>SUMIFS('South West Spends'!$M$2:$M$5693,'South West Spends'!$A$2:$A$5693,$B182,'South West Spends'!$B$2:$B$5693,$C182,'South West Spends'!$C$2:$C$5693,$A182)</f>
        <v>0</v>
      </c>
      <c r="F182" s="507">
        <f>SUMIFS('South West Spends'!$R$2:$R$5693,'South West Spends'!$A$2:$A$5693,$B182,'South West Spends'!$B$2:$B$5693,$C182,'South West Spends'!$C$2:$C$5693,$A182)</f>
        <v>0</v>
      </c>
      <c r="G182" s="882">
        <f>SUMIFS('South West Spends'!$W$2:$W$5693,'South West Spends'!$A$2:$A$5693,$B182,'South West Spends'!$B$2:$B$5693,$C182,'South West Spends'!$C$2:$C$5693,$A182)</f>
        <v>0</v>
      </c>
      <c r="H182" s="1441">
        <f>SUMIFS('South West Spends'!$AB$2:$AB$5693,'South West Spends'!$A$2:$A$5693,$B182,'South West Spends'!$B$2:$B$5693,$C182,'South West Spends'!$C$2:$C$5693,$A182)</f>
        <v>0</v>
      </c>
      <c r="I182" s="1442">
        <f>SUMIFS('South West Spends'!$AG$2:$AG$5693,'South West Spends'!$A$2:$A$5693,$B182,'South West Spends'!$B$2:$B$5693,$C182,'South West Spends'!$C$2:$C$5693,$A182)</f>
        <v>496.04000000000008</v>
      </c>
      <c r="J182" s="24">
        <f>SUMIFS('South West Spends'!$AI$2:$AI$5693,'South West Spends'!$A$2:$A$5693,$B182,'South West Spends'!$B$2:$B$5693,$C182,'South West Spends'!$C$2:$C$5693,$A182)</f>
        <v>0</v>
      </c>
      <c r="K182" s="93">
        <f>SUMIFS('South West Spends'!$AL$2:$AL$5693,'South West Spends'!$A$2:$A$5693,$B182,'South West Spends'!$B$2:$B$5693,$C182,'South West Spends'!$C$2:$C$5693,$A182)</f>
        <v>156.81</v>
      </c>
    </row>
    <row r="183" spans="1:11" x14ac:dyDescent="0.2">
      <c r="A183" s="94" t="s">
        <v>160</v>
      </c>
      <c r="B183" s="13" t="s">
        <v>205</v>
      </c>
      <c r="C183" s="129" t="s">
        <v>243</v>
      </c>
      <c r="D183" s="506">
        <f>SUMIFS('South West Spends'!$H$2:$H$5693,'South West Spends'!$A$2:$A$5693,$B183,'South West Spends'!$B$2:$B$5693,$C183,'South West Spends'!$C$2:$C$5693,$A183)</f>
        <v>0</v>
      </c>
      <c r="E183" s="507">
        <f>SUMIFS('South West Spends'!$M$2:$M$5693,'South West Spends'!$A$2:$A$5693,$B183,'South West Spends'!$B$2:$B$5693,$C183,'South West Spends'!$C$2:$C$5693,$A183)</f>
        <v>0</v>
      </c>
      <c r="F183" s="507">
        <f>SUMIFS('South West Spends'!$R$2:$R$5693,'South West Spends'!$A$2:$A$5693,$B183,'South West Spends'!$B$2:$B$5693,$C183,'South West Spends'!$C$2:$C$5693,$A183)</f>
        <v>0</v>
      </c>
      <c r="G183" s="882">
        <f>SUMIFS('South West Spends'!$W$2:$W$5693,'South West Spends'!$A$2:$A$5693,$B183,'South West Spends'!$B$2:$B$5693,$C183,'South West Spends'!$C$2:$C$5693,$A183)</f>
        <v>0</v>
      </c>
      <c r="H183" s="1441">
        <f>SUMIFS('South West Spends'!$AB$2:$AB$5693,'South West Spends'!$A$2:$A$5693,$B183,'South West Spends'!$B$2:$B$5693,$C183,'South West Spends'!$C$2:$C$5693,$A183)</f>
        <v>0</v>
      </c>
      <c r="I183" s="1442">
        <f>SUMIFS('South West Spends'!$AG$2:$AG$5693,'South West Spends'!$A$2:$A$5693,$B183,'South West Spends'!$B$2:$B$5693,$C183,'South West Spends'!$C$2:$C$5693,$A183)</f>
        <v>2980.67</v>
      </c>
      <c r="J183" s="24">
        <f>SUMIFS('South West Spends'!$AI$2:$AI$5693,'South West Spends'!$A$2:$A$5693,$B183,'South West Spends'!$B$2:$B$5693,$C183,'South West Spends'!$C$2:$C$5693,$A183)</f>
        <v>643.36999999999989</v>
      </c>
      <c r="K183" s="93">
        <f>SUMIFS('South West Spends'!$AL$2:$AL$5693,'South West Spends'!$A$2:$A$5693,$B183,'South West Spends'!$B$2:$B$5693,$C183,'South West Spends'!$C$2:$C$5693,$A183)</f>
        <v>1175.57</v>
      </c>
    </row>
    <row r="184" spans="1:11" x14ac:dyDescent="0.2">
      <c r="A184" s="94" t="s">
        <v>160</v>
      </c>
      <c r="B184" s="13" t="s">
        <v>40</v>
      </c>
      <c r="C184" s="129" t="s">
        <v>12</v>
      </c>
      <c r="D184" s="506">
        <f>SUMIFS('South West Spends'!$H$2:$H$5693,'South West Spends'!$A$2:$A$5693,$B184,'South West Spends'!$B$2:$B$5693,$C184,'South West Spends'!$C$2:$C$5693,$A184)</f>
        <v>362.84999999999997</v>
      </c>
      <c r="E184" s="507">
        <f>SUMIFS('South West Spends'!$M$2:$M$5693,'South West Spends'!$A$2:$A$5693,$B184,'South West Spends'!$B$2:$B$5693,$C184,'South West Spends'!$C$2:$C$5693,$A184)</f>
        <v>948.96074999999996</v>
      </c>
      <c r="F184" s="507">
        <f>SUMIFS('South West Spends'!$R$2:$R$5693,'South West Spends'!$A$2:$A$5693,$B184,'South West Spends'!$B$2:$B$5693,$C184,'South West Spends'!$C$2:$C$5693,$A184)</f>
        <v>690.78000000000009</v>
      </c>
      <c r="G184" s="882">
        <f>SUMIFS('South West Spends'!$W$2:$W$5693,'South West Spends'!$A$2:$A$5693,$B184,'South West Spends'!$B$2:$B$5693,$C184,'South West Spends'!$C$2:$C$5693,$A184)</f>
        <v>0</v>
      </c>
      <c r="H184" s="1441">
        <f>SUMIFS('South West Spends'!$AB$2:$AB$5693,'South West Spends'!$A$2:$A$5693,$B184,'South West Spends'!$B$2:$B$5693,$C184,'South West Spends'!$C$2:$C$5693,$A184)</f>
        <v>0</v>
      </c>
      <c r="I184" s="1442">
        <f>SUMIFS('South West Spends'!$AG$2:$AG$5693,'South West Spends'!$A$2:$A$5693,$B184,'South West Spends'!$B$2:$B$5693,$C184,'South West Spends'!$C$2:$C$5693,$A184)</f>
        <v>0</v>
      </c>
      <c r="J184" s="24">
        <f>SUMIFS('South West Spends'!$AI$2:$AI$5693,'South West Spends'!$A$2:$A$5693,$B184,'South West Spends'!$B$2:$B$5693,$C184,'South West Spends'!$C$2:$C$5693,$A184)</f>
        <v>0</v>
      </c>
      <c r="K184" s="93">
        <f>SUMIFS('South West Spends'!$AL$2:$AL$5693,'South West Spends'!$A$2:$A$5693,$B184,'South West Spends'!$B$2:$B$5693,$C184,'South West Spends'!$C$2:$C$5693,$A184)</f>
        <v>0</v>
      </c>
    </row>
    <row r="185" spans="1:11" x14ac:dyDescent="0.2">
      <c r="A185" s="94" t="s">
        <v>160</v>
      </c>
      <c r="B185" s="13" t="s">
        <v>203</v>
      </c>
      <c r="C185" s="129" t="s">
        <v>243</v>
      </c>
      <c r="D185" s="506">
        <f>SUMIFS('South West Spends'!$H$2:$H$5693,'South West Spends'!$A$2:$A$5693,$B185,'South West Spends'!$B$2:$B$5693,$C185,'South West Spends'!$C$2:$C$5693,$A185)</f>
        <v>0</v>
      </c>
      <c r="E185" s="507">
        <f>SUMIFS('South West Spends'!$M$2:$M$5693,'South West Spends'!$A$2:$A$5693,$B185,'South West Spends'!$B$2:$B$5693,$C185,'South West Spends'!$C$2:$C$5693,$A185)</f>
        <v>0</v>
      </c>
      <c r="F185" s="507">
        <f>SUMIFS('South West Spends'!$R$2:$R$5693,'South West Spends'!$A$2:$A$5693,$B185,'South West Spends'!$B$2:$B$5693,$C185,'South West Spends'!$C$2:$C$5693,$A185)</f>
        <v>0</v>
      </c>
      <c r="G185" s="882">
        <f>SUMIFS('South West Spends'!$W$2:$W$5693,'South West Spends'!$A$2:$A$5693,$B185,'South West Spends'!$B$2:$B$5693,$C185,'South West Spends'!$C$2:$C$5693,$A185)</f>
        <v>0</v>
      </c>
      <c r="H185" s="1441">
        <f>SUMIFS('South West Spends'!$AB$2:$AB$5693,'South West Spends'!$A$2:$A$5693,$B185,'South West Spends'!$B$2:$B$5693,$C185,'South West Spends'!$C$2:$C$5693,$A185)</f>
        <v>0</v>
      </c>
      <c r="I185" s="1442">
        <f>SUMIFS('South West Spends'!$AG$2:$AG$5693,'South West Spends'!$A$2:$A$5693,$B185,'South West Spends'!$B$2:$B$5693,$C185,'South West Spends'!$C$2:$C$5693,$A185)</f>
        <v>5934.09</v>
      </c>
      <c r="J185" s="24">
        <f>SUMIFS('South West Spends'!$AI$2:$AI$5693,'South West Spends'!$A$2:$A$5693,$B185,'South West Spends'!$B$2:$B$5693,$C185,'South West Spends'!$C$2:$C$5693,$A185)</f>
        <v>1217.7700000000002</v>
      </c>
      <c r="K185" s="93">
        <f>SUMIFS('South West Spends'!$AL$2:$AL$5693,'South West Spends'!$A$2:$A$5693,$B185,'South West Spends'!$B$2:$B$5693,$C185,'South West Spends'!$C$2:$C$5693,$A185)</f>
        <v>3030.2300000000005</v>
      </c>
    </row>
    <row r="186" spans="1:11" x14ac:dyDescent="0.2">
      <c r="A186" s="94" t="s">
        <v>160</v>
      </c>
      <c r="B186" s="13" t="s">
        <v>203</v>
      </c>
      <c r="C186" s="129" t="s">
        <v>12</v>
      </c>
      <c r="D186" s="506">
        <f>SUMIFS('South West Spends'!$H$2:$H$5693,'South West Spends'!$A$2:$A$5693,$B186,'South West Spends'!$B$2:$B$5693,$C186,'South West Spends'!$C$2:$C$5693,$A186)</f>
        <v>0</v>
      </c>
      <c r="E186" s="507">
        <f>SUMIFS('South West Spends'!$M$2:$M$5693,'South West Spends'!$A$2:$A$5693,$B186,'South West Spends'!$B$2:$B$5693,$C186,'South West Spends'!$C$2:$C$5693,$A186)</f>
        <v>0</v>
      </c>
      <c r="F186" s="507">
        <f>SUMIFS('South West Spends'!$R$2:$R$5693,'South West Spends'!$A$2:$A$5693,$B186,'South West Spends'!$B$2:$B$5693,$C186,'South West Spends'!$C$2:$C$5693,$A186)</f>
        <v>382.03999999999996</v>
      </c>
      <c r="G186" s="882">
        <f>SUMIFS('South West Spends'!$W$2:$W$5693,'South West Spends'!$A$2:$A$5693,$B186,'South West Spends'!$B$2:$B$5693,$C186,'South West Spends'!$C$2:$C$5693,$A186)</f>
        <v>653.61</v>
      </c>
      <c r="H186" s="1441">
        <f>SUMIFS('South West Spends'!$AB$2:$AB$5693,'South West Spends'!$A$2:$A$5693,$B186,'South West Spends'!$B$2:$B$5693,$C186,'South West Spends'!$C$2:$C$5693,$A186)</f>
        <v>721.92000000000007</v>
      </c>
      <c r="I186" s="1442">
        <f>SUMIFS('South West Spends'!$AG$2:$AG$5693,'South West Spends'!$A$2:$A$5693,$B186,'South West Spends'!$B$2:$B$5693,$C186,'South West Spends'!$C$2:$C$5693,$A186)</f>
        <v>646.34</v>
      </c>
      <c r="J186" s="24">
        <f>SUMIFS('South West Spends'!$AI$2:$AI$5693,'South West Spends'!$A$2:$A$5693,$B186,'South West Spends'!$B$2:$B$5693,$C186,'South West Spends'!$C$2:$C$5693,$A186)</f>
        <v>0</v>
      </c>
      <c r="K186" s="93">
        <f>SUMIFS('South West Spends'!$AL$2:$AL$5693,'South West Spends'!$A$2:$A$5693,$B186,'South West Spends'!$B$2:$B$5693,$C186,'South West Spends'!$C$2:$C$5693,$A186)</f>
        <v>307.43</v>
      </c>
    </row>
    <row r="187" spans="1:11" x14ac:dyDescent="0.2">
      <c r="A187" s="94" t="s">
        <v>160</v>
      </c>
      <c r="B187" s="13" t="s">
        <v>93</v>
      </c>
      <c r="C187" s="129" t="s">
        <v>243</v>
      </c>
      <c r="D187" s="506">
        <f>SUMIFS('South West Spends'!$H$2:$H$5693,'South West Spends'!$A$2:$A$5693,$B187,'South West Spends'!$B$2:$B$5693,$C187,'South West Spends'!$C$2:$C$5693,$A187)</f>
        <v>0</v>
      </c>
      <c r="E187" s="507">
        <f>SUMIFS('South West Spends'!$M$2:$M$5693,'South West Spends'!$A$2:$A$5693,$B187,'South West Spends'!$B$2:$B$5693,$C187,'South West Spends'!$C$2:$C$5693,$A187)</f>
        <v>0</v>
      </c>
      <c r="F187" s="507">
        <f>SUMIFS('South West Spends'!$R$2:$R$5693,'South West Spends'!$A$2:$A$5693,$B187,'South West Spends'!$B$2:$B$5693,$C187,'South West Spends'!$C$2:$C$5693,$A187)</f>
        <v>0</v>
      </c>
      <c r="G187" s="882">
        <f>SUMIFS('South West Spends'!$W$2:$W$5693,'South West Spends'!$A$2:$A$5693,$B187,'South West Spends'!$B$2:$B$5693,$C187,'South West Spends'!$C$2:$C$5693,$A187)</f>
        <v>0</v>
      </c>
      <c r="H187" s="1441">
        <f>SUMIFS('South West Spends'!$AB$2:$AB$5693,'South West Spends'!$A$2:$A$5693,$B187,'South West Spends'!$B$2:$B$5693,$C187,'South West Spends'!$C$2:$C$5693,$A187)</f>
        <v>0</v>
      </c>
      <c r="I187" s="1442">
        <f>SUMIFS('South West Spends'!$AG$2:$AG$5693,'South West Spends'!$A$2:$A$5693,$B187,'South West Spends'!$B$2:$B$5693,$C187,'South West Spends'!$C$2:$C$5693,$A187)</f>
        <v>27585.33</v>
      </c>
      <c r="J187" s="24">
        <f>SUMIFS('South West Spends'!$AI$2:$AI$5693,'South West Spends'!$A$2:$A$5693,$B187,'South West Spends'!$B$2:$B$5693,$C187,'South West Spends'!$C$2:$C$5693,$A187)</f>
        <v>0</v>
      </c>
      <c r="K187" s="93">
        <f>SUMIFS('South West Spends'!$AL$2:$AL$5693,'South West Spends'!$A$2:$A$5693,$B187,'South West Spends'!$B$2:$B$5693,$C187,'South West Spends'!$C$2:$C$5693,$A187)</f>
        <v>0</v>
      </c>
    </row>
    <row r="188" spans="1:11" x14ac:dyDescent="0.2">
      <c r="A188" s="94" t="s">
        <v>160</v>
      </c>
      <c r="B188" s="13" t="s">
        <v>79</v>
      </c>
      <c r="C188" s="129" t="s">
        <v>243</v>
      </c>
      <c r="D188" s="506">
        <f>SUMIFS('South West Spends'!$H$2:$H$5693,'South West Spends'!$A$2:$A$5693,$B188,'South West Spends'!$B$2:$B$5693,$C188,'South West Spends'!$C$2:$C$5693,$A188)</f>
        <v>0</v>
      </c>
      <c r="E188" s="507">
        <f>SUMIFS('South West Spends'!$M$2:$M$5693,'South West Spends'!$A$2:$A$5693,$B188,'South West Spends'!$B$2:$B$5693,$C188,'South West Spends'!$C$2:$C$5693,$A188)</f>
        <v>0</v>
      </c>
      <c r="F188" s="507">
        <f>SUMIFS('South West Spends'!$R$2:$R$5693,'South West Spends'!$A$2:$A$5693,$B188,'South West Spends'!$B$2:$B$5693,$C188,'South West Spends'!$C$2:$C$5693,$A188)</f>
        <v>0</v>
      </c>
      <c r="G188" s="882">
        <f>SUMIFS('South West Spends'!$W$2:$W$5693,'South West Spends'!$A$2:$A$5693,$B188,'South West Spends'!$B$2:$B$5693,$C188,'South West Spends'!$C$2:$C$5693,$A188)</f>
        <v>0</v>
      </c>
      <c r="H188" s="1441">
        <f>SUMIFS('South West Spends'!$AB$2:$AB$5693,'South West Spends'!$A$2:$A$5693,$B188,'South West Spends'!$B$2:$B$5693,$C188,'South West Spends'!$C$2:$C$5693,$A188)</f>
        <v>0</v>
      </c>
      <c r="I188" s="1442">
        <f>SUMIFS('South West Spends'!$AG$2:$AG$5693,'South West Spends'!$A$2:$A$5693,$B188,'South West Spends'!$B$2:$B$5693,$C188,'South West Spends'!$C$2:$C$5693,$A188)</f>
        <v>26.62</v>
      </c>
      <c r="J188" s="24">
        <f>SUMIFS('South West Spends'!$AI$2:$AI$5693,'South West Spends'!$A$2:$A$5693,$B188,'South West Spends'!$B$2:$B$5693,$C188,'South West Spends'!$C$2:$C$5693,$A188)</f>
        <v>0</v>
      </c>
      <c r="K188" s="93">
        <f>SUMIFS('South West Spends'!$AL$2:$AL$5693,'South West Spends'!$A$2:$A$5693,$B188,'South West Spends'!$B$2:$B$5693,$C188,'South West Spends'!$C$2:$C$5693,$A188)</f>
        <v>0</v>
      </c>
    </row>
    <row r="189" spans="1:11" x14ac:dyDescent="0.2">
      <c r="A189" s="94" t="s">
        <v>160</v>
      </c>
      <c r="B189" s="13" t="s">
        <v>306</v>
      </c>
      <c r="C189" s="129" t="s">
        <v>243</v>
      </c>
      <c r="D189" s="506">
        <f>SUMIFS('South West Spends'!$H$2:$H$5693,'South West Spends'!$A$2:$A$5693,$B189,'South West Spends'!$B$2:$B$5693,$C189,'South West Spends'!$C$2:$C$5693,$A189)</f>
        <v>0</v>
      </c>
      <c r="E189" s="507">
        <f>SUMIFS('South West Spends'!$M$2:$M$5693,'South West Spends'!$A$2:$A$5693,$B189,'South West Spends'!$B$2:$B$5693,$C189,'South West Spends'!$C$2:$C$5693,$A189)</f>
        <v>0</v>
      </c>
      <c r="F189" s="507">
        <f>SUMIFS('South West Spends'!$R$2:$R$5693,'South West Spends'!$A$2:$A$5693,$B189,'South West Spends'!$B$2:$B$5693,$C189,'South West Spends'!$C$2:$C$5693,$A189)</f>
        <v>0</v>
      </c>
      <c r="G189" s="882">
        <f>SUMIFS('South West Spends'!$W$2:$W$5693,'South West Spends'!$A$2:$A$5693,$B189,'South West Spends'!$B$2:$B$5693,$C189,'South West Spends'!$C$2:$C$5693,$A189)</f>
        <v>0</v>
      </c>
      <c r="H189" s="1441">
        <f>SUMIFS('South West Spends'!$AB$2:$AB$5693,'South West Spends'!$A$2:$A$5693,$B189,'South West Spends'!$B$2:$B$5693,$C189,'South West Spends'!$C$2:$C$5693,$A189)</f>
        <v>0</v>
      </c>
      <c r="I189" s="1442">
        <f>SUMIFS('South West Spends'!$AG$2:$AG$5693,'South West Spends'!$A$2:$A$5693,$B189,'South West Spends'!$B$2:$B$5693,$C189,'South West Spends'!$C$2:$C$5693,$A189)</f>
        <v>0</v>
      </c>
      <c r="J189" s="24">
        <f>SUMIFS('South West Spends'!$AI$2:$AI$5693,'South West Spends'!$A$2:$A$5693,$B189,'South West Spends'!$B$2:$B$5693,$C189,'South West Spends'!$C$2:$C$5693,$A189)</f>
        <v>6165.9000000000015</v>
      </c>
      <c r="K189" s="93">
        <f>SUMIFS('South West Spends'!$AL$2:$AL$5693,'South West Spends'!$A$2:$A$5693,$B189,'South West Spends'!$B$2:$B$5693,$C189,'South West Spends'!$C$2:$C$5693,$A189)</f>
        <v>14391.34</v>
      </c>
    </row>
    <row r="190" spans="1:11" x14ac:dyDescent="0.2">
      <c r="A190" s="94" t="s">
        <v>160</v>
      </c>
      <c r="B190" s="13" t="s">
        <v>225</v>
      </c>
      <c r="C190" s="129" t="s">
        <v>243</v>
      </c>
      <c r="D190" s="506">
        <f>SUMIFS('South West Spends'!$H$2:$H$5693,'South West Spends'!$A$2:$A$5693,$B190,'South West Spends'!$B$2:$B$5693,$C190,'South West Spends'!$C$2:$C$5693,$A190)</f>
        <v>0</v>
      </c>
      <c r="E190" s="507">
        <f>SUMIFS('South West Spends'!$M$2:$M$5693,'South West Spends'!$A$2:$A$5693,$B190,'South West Spends'!$B$2:$B$5693,$C190,'South West Spends'!$C$2:$C$5693,$A190)</f>
        <v>0</v>
      </c>
      <c r="F190" s="507">
        <f>SUMIFS('South West Spends'!$R$2:$R$5693,'South West Spends'!$A$2:$A$5693,$B190,'South West Spends'!$B$2:$B$5693,$C190,'South West Spends'!$C$2:$C$5693,$A190)</f>
        <v>0</v>
      </c>
      <c r="G190" s="882">
        <f>SUMIFS('South West Spends'!$W$2:$W$5693,'South West Spends'!$A$2:$A$5693,$B190,'South West Spends'!$B$2:$B$5693,$C190,'South West Spends'!$C$2:$C$5693,$A190)</f>
        <v>0</v>
      </c>
      <c r="H190" s="1441">
        <f>SUMIFS('South West Spends'!$AB$2:$AB$5693,'South West Spends'!$A$2:$A$5693,$B190,'South West Spends'!$B$2:$B$5693,$C190,'South West Spends'!$C$2:$C$5693,$A190)</f>
        <v>0</v>
      </c>
      <c r="I190" s="1442">
        <f>SUMIFS('South West Spends'!$AG$2:$AG$5693,'South West Spends'!$A$2:$A$5693,$B190,'South West Spends'!$B$2:$B$5693,$C190,'South West Spends'!$C$2:$C$5693,$A190)</f>
        <v>18918.43</v>
      </c>
      <c r="J190" s="24">
        <f>SUMIFS('South West Spends'!$AI$2:$AI$5693,'South West Spends'!$A$2:$A$5693,$B190,'South West Spends'!$B$2:$B$5693,$C190,'South West Spends'!$C$2:$C$5693,$A190)</f>
        <v>0</v>
      </c>
      <c r="K190" s="93">
        <f>SUMIFS('South West Spends'!$AL$2:$AL$5693,'South West Spends'!$A$2:$A$5693,$B190,'South West Spends'!$B$2:$B$5693,$C190,'South West Spends'!$C$2:$C$5693,$A190)</f>
        <v>0</v>
      </c>
    </row>
    <row r="191" spans="1:11" x14ac:dyDescent="0.2">
      <c r="A191" s="94" t="s">
        <v>160</v>
      </c>
      <c r="B191" s="13" t="s">
        <v>277</v>
      </c>
      <c r="C191" s="129" t="s">
        <v>20</v>
      </c>
      <c r="D191" s="506">
        <f>SUMIFS('South West Spends'!$H$2:$H$5693,'South West Spends'!$A$2:$A$5693,$B191,'South West Spends'!$B$2:$B$5693,$C191,'South West Spends'!$C$2:$C$5693,$A191)</f>
        <v>0</v>
      </c>
      <c r="E191" s="507">
        <f>SUMIFS('South West Spends'!$M$2:$M$5693,'South West Spends'!$A$2:$A$5693,$B191,'South West Spends'!$B$2:$B$5693,$C191,'South West Spends'!$C$2:$C$5693,$A191)</f>
        <v>0</v>
      </c>
      <c r="F191" s="507">
        <f>SUMIFS('South West Spends'!$R$2:$R$5693,'South West Spends'!$A$2:$A$5693,$B191,'South West Spends'!$B$2:$B$5693,$C191,'South West Spends'!$C$2:$C$5693,$A191)</f>
        <v>0</v>
      </c>
      <c r="G191" s="882">
        <f>SUMIFS('South West Spends'!$W$2:$W$5693,'South West Spends'!$A$2:$A$5693,$B191,'South West Spends'!$B$2:$B$5693,$C191,'South West Spends'!$C$2:$C$5693,$A191)</f>
        <v>0</v>
      </c>
      <c r="H191" s="1441">
        <f>SUMIFS('South West Spends'!$AB$2:$AB$5693,'South West Spends'!$A$2:$A$5693,$B191,'South West Spends'!$B$2:$B$5693,$C191,'South West Spends'!$C$2:$C$5693,$A191)</f>
        <v>0</v>
      </c>
      <c r="I191" s="1442">
        <f>SUMIFS('South West Spends'!$AG$2:$AG$5693,'South West Spends'!$A$2:$A$5693,$B191,'South West Spends'!$B$2:$B$5693,$C191,'South West Spends'!$C$2:$C$5693,$A191)</f>
        <v>39.409999999999997</v>
      </c>
      <c r="J191" s="24">
        <f>SUMIFS('South West Spends'!$AI$2:$AI$5693,'South West Spends'!$A$2:$A$5693,$B191,'South West Spends'!$B$2:$B$5693,$C191,'South West Spends'!$C$2:$C$5693,$A191)</f>
        <v>0</v>
      </c>
      <c r="K191" s="93">
        <f>SUMIFS('South West Spends'!$AL$2:$AL$5693,'South West Spends'!$A$2:$A$5693,$B191,'South West Spends'!$B$2:$B$5693,$C191,'South West Spends'!$C$2:$C$5693,$A191)</f>
        <v>0</v>
      </c>
    </row>
    <row r="192" spans="1:11" x14ac:dyDescent="0.2">
      <c r="A192" s="94" t="s">
        <v>160</v>
      </c>
      <c r="B192" s="13" t="s">
        <v>41</v>
      </c>
      <c r="C192" s="129" t="s">
        <v>21</v>
      </c>
      <c r="D192" s="506">
        <f>SUMIFS('South West Spends'!$H$2:$H$5693,'South West Spends'!$A$2:$A$5693,$B192,'South West Spends'!$B$2:$B$5693,$C192,'South West Spends'!$C$2:$C$5693,$A192)</f>
        <v>4311.96</v>
      </c>
      <c r="E192" s="507">
        <f>SUMIFS('South West Spends'!$M$2:$M$5693,'South West Spends'!$A$2:$A$5693,$B192,'South West Spends'!$B$2:$B$5693,$C192,'South West Spends'!$C$2:$C$5693,$A192)</f>
        <v>37.53</v>
      </c>
      <c r="F192" s="507">
        <f>SUMIFS('South West Spends'!$R$2:$R$5693,'South West Spends'!$A$2:$A$5693,$B192,'South West Spends'!$B$2:$B$5693,$C192,'South West Spends'!$C$2:$C$5693,$A192)</f>
        <v>0</v>
      </c>
      <c r="G192" s="882">
        <f>SUMIFS('South West Spends'!$W$2:$W$5693,'South West Spends'!$A$2:$A$5693,$B192,'South West Spends'!$B$2:$B$5693,$C192,'South West Spends'!$C$2:$C$5693,$A192)</f>
        <v>0</v>
      </c>
      <c r="H192" s="1441">
        <f>SUMIFS('South West Spends'!$AB$2:$AB$5693,'South West Spends'!$A$2:$A$5693,$B192,'South West Spends'!$B$2:$B$5693,$C192,'South West Spends'!$C$2:$C$5693,$A192)</f>
        <v>0</v>
      </c>
      <c r="I192" s="1442">
        <f>SUMIFS('South West Spends'!$AG$2:$AG$5693,'South West Spends'!$A$2:$A$5693,$B192,'South West Spends'!$B$2:$B$5693,$C192,'South West Spends'!$C$2:$C$5693,$A192)</f>
        <v>0</v>
      </c>
      <c r="J192" s="24">
        <f>SUMIFS('South West Spends'!$AI$2:$AI$5693,'South West Spends'!$A$2:$A$5693,$B192,'South West Spends'!$B$2:$B$5693,$C192,'South West Spends'!$C$2:$C$5693,$A192)</f>
        <v>0</v>
      </c>
      <c r="K192" s="93">
        <f>SUMIFS('South West Spends'!$AL$2:$AL$5693,'South West Spends'!$A$2:$A$5693,$B192,'South West Spends'!$B$2:$B$5693,$C192,'South West Spends'!$C$2:$C$5693,$A192)</f>
        <v>0</v>
      </c>
    </row>
    <row r="193" spans="1:11" x14ac:dyDescent="0.2">
      <c r="A193" s="94" t="s">
        <v>160</v>
      </c>
      <c r="B193" s="13" t="s">
        <v>258</v>
      </c>
      <c r="C193" s="129" t="s">
        <v>243</v>
      </c>
      <c r="D193" s="506">
        <f>SUMIFS('South West Spends'!$H$2:$H$5693,'South West Spends'!$A$2:$A$5693,$B193,'South West Spends'!$B$2:$B$5693,$C193,'South West Spends'!$C$2:$C$5693,$A193)</f>
        <v>0</v>
      </c>
      <c r="E193" s="507">
        <f>SUMIFS('South West Spends'!$M$2:$M$5693,'South West Spends'!$A$2:$A$5693,$B193,'South West Spends'!$B$2:$B$5693,$C193,'South West Spends'!$C$2:$C$5693,$A193)</f>
        <v>0</v>
      </c>
      <c r="F193" s="507">
        <f>SUMIFS('South West Spends'!$R$2:$R$5693,'South West Spends'!$A$2:$A$5693,$B193,'South West Spends'!$B$2:$B$5693,$C193,'South West Spends'!$C$2:$C$5693,$A193)</f>
        <v>0</v>
      </c>
      <c r="G193" s="882">
        <f>SUMIFS('South West Spends'!$W$2:$W$5693,'South West Spends'!$A$2:$A$5693,$B193,'South West Spends'!$B$2:$B$5693,$C193,'South West Spends'!$C$2:$C$5693,$A193)</f>
        <v>0</v>
      </c>
      <c r="H193" s="1441">
        <f>SUMIFS('South West Spends'!$AB$2:$AB$5693,'South West Spends'!$A$2:$A$5693,$B193,'South West Spends'!$B$2:$B$5693,$C193,'South West Spends'!$C$2:$C$5693,$A193)</f>
        <v>0</v>
      </c>
      <c r="I193" s="1442">
        <f>SUMIFS('South West Spends'!$AG$2:$AG$5693,'South West Spends'!$A$2:$A$5693,$B193,'South West Spends'!$B$2:$B$5693,$C193,'South West Spends'!$C$2:$C$5693,$A193)</f>
        <v>426.84000000000003</v>
      </c>
      <c r="J193" s="24">
        <f>SUMIFS('South West Spends'!$AI$2:$AI$5693,'South West Spends'!$A$2:$A$5693,$B193,'South West Spends'!$B$2:$B$5693,$C193,'South West Spends'!$C$2:$C$5693,$A193)</f>
        <v>86.41</v>
      </c>
      <c r="K193" s="93">
        <f>SUMIFS('South West Spends'!$AL$2:$AL$5693,'South West Spends'!$A$2:$A$5693,$B193,'South West Spends'!$B$2:$B$5693,$C193,'South West Spends'!$C$2:$C$5693,$A193)</f>
        <v>86.41</v>
      </c>
    </row>
    <row r="194" spans="1:11" x14ac:dyDescent="0.2">
      <c r="A194" s="94" t="s">
        <v>160</v>
      </c>
      <c r="B194" s="13" t="s">
        <v>82</v>
      </c>
      <c r="C194" s="129" t="s">
        <v>243</v>
      </c>
      <c r="D194" s="506">
        <f>SUMIFS('South West Spends'!$H$2:$H$5693,'South West Spends'!$A$2:$A$5693,$B194,'South West Spends'!$B$2:$B$5693,$C194,'South West Spends'!$C$2:$C$5693,$A194)</f>
        <v>0</v>
      </c>
      <c r="E194" s="507">
        <f>SUMIFS('South West Spends'!$M$2:$M$5693,'South West Spends'!$A$2:$A$5693,$B194,'South West Spends'!$B$2:$B$5693,$C194,'South West Spends'!$C$2:$C$5693,$A194)</f>
        <v>0</v>
      </c>
      <c r="F194" s="507">
        <f>SUMIFS('South West Spends'!$R$2:$R$5693,'South West Spends'!$A$2:$A$5693,$B194,'South West Spends'!$B$2:$B$5693,$C194,'South West Spends'!$C$2:$C$5693,$A194)</f>
        <v>0</v>
      </c>
      <c r="G194" s="882">
        <f>SUMIFS('South West Spends'!$W$2:$W$5693,'South West Spends'!$A$2:$A$5693,$B194,'South West Spends'!$B$2:$B$5693,$C194,'South West Spends'!$C$2:$C$5693,$A194)</f>
        <v>0</v>
      </c>
      <c r="H194" s="1441">
        <f>SUMIFS('South West Spends'!$AB$2:$AB$5693,'South West Spends'!$A$2:$A$5693,$B194,'South West Spends'!$B$2:$B$5693,$C194,'South West Spends'!$C$2:$C$5693,$A194)</f>
        <v>0</v>
      </c>
      <c r="I194" s="1442">
        <f>SUMIFS('South West Spends'!$AG$2:$AG$5693,'South West Spends'!$A$2:$A$5693,$B194,'South West Spends'!$B$2:$B$5693,$C194,'South West Spends'!$C$2:$C$5693,$A194)</f>
        <v>1971.55</v>
      </c>
      <c r="J194" s="24">
        <f>SUMIFS('South West Spends'!$AI$2:$AI$5693,'South West Spends'!$A$2:$A$5693,$B194,'South West Spends'!$B$2:$B$5693,$C194,'South West Spends'!$C$2:$C$5693,$A194)</f>
        <v>0</v>
      </c>
      <c r="K194" s="93">
        <f>SUMIFS('South West Spends'!$AL$2:$AL$5693,'South West Spends'!$A$2:$A$5693,$B194,'South West Spends'!$B$2:$B$5693,$C194,'South West Spends'!$C$2:$C$5693,$A194)</f>
        <v>0</v>
      </c>
    </row>
    <row r="195" spans="1:11" x14ac:dyDescent="0.2">
      <c r="A195" s="94" t="s">
        <v>160</v>
      </c>
      <c r="B195" s="13" t="s">
        <v>82</v>
      </c>
      <c r="C195" s="129" t="s">
        <v>29</v>
      </c>
      <c r="D195" s="506">
        <f>SUMIFS('South West Spends'!$H$2:$H$5693,'South West Spends'!$A$2:$A$5693,$B195,'South West Spends'!$B$2:$B$5693,$C195,'South West Spends'!$C$2:$C$5693,$A195)</f>
        <v>0</v>
      </c>
      <c r="E195" s="507">
        <f>SUMIFS('South West Spends'!$M$2:$M$5693,'South West Spends'!$A$2:$A$5693,$B195,'South West Spends'!$B$2:$B$5693,$C195,'South West Spends'!$C$2:$C$5693,$A195)</f>
        <v>0</v>
      </c>
      <c r="F195" s="507">
        <f>SUMIFS('South West Spends'!$R$2:$R$5693,'South West Spends'!$A$2:$A$5693,$B195,'South West Spends'!$B$2:$B$5693,$C195,'South West Spends'!$C$2:$C$5693,$A195)</f>
        <v>0</v>
      </c>
      <c r="G195" s="882">
        <f>SUMIFS('South West Spends'!$W$2:$W$5693,'South West Spends'!$A$2:$A$5693,$B195,'South West Spends'!$B$2:$B$5693,$C195,'South West Spends'!$C$2:$C$5693,$A195)</f>
        <v>0</v>
      </c>
      <c r="H195" s="1441">
        <f>SUMIFS('South West Spends'!$AB$2:$AB$5693,'South West Spends'!$A$2:$A$5693,$B195,'South West Spends'!$B$2:$B$5693,$C195,'South West Spends'!$C$2:$C$5693,$A195)</f>
        <v>2140.7199999999993</v>
      </c>
      <c r="I195" s="1442">
        <f>SUMIFS('South West Spends'!$AG$2:$AG$5693,'South West Spends'!$A$2:$A$5693,$B195,'South West Spends'!$B$2:$B$5693,$C195,'South West Spends'!$C$2:$C$5693,$A195)</f>
        <v>5444.0200000000013</v>
      </c>
      <c r="J195" s="24">
        <f>SUMIFS('South West Spends'!$AI$2:$AI$5693,'South West Spends'!$A$2:$A$5693,$B195,'South West Spends'!$B$2:$B$5693,$C195,'South West Spends'!$C$2:$C$5693,$A195)</f>
        <v>0</v>
      </c>
      <c r="K195" s="93">
        <f>SUMIFS('South West Spends'!$AL$2:$AL$5693,'South West Spends'!$A$2:$A$5693,$B195,'South West Spends'!$B$2:$B$5693,$C195,'South West Spends'!$C$2:$C$5693,$A195)</f>
        <v>0</v>
      </c>
    </row>
    <row r="196" spans="1:11" x14ac:dyDescent="0.2">
      <c r="A196" s="94" t="s">
        <v>160</v>
      </c>
      <c r="B196" s="13" t="s">
        <v>285</v>
      </c>
      <c r="C196" s="129" t="s">
        <v>243</v>
      </c>
      <c r="D196" s="506">
        <f>SUMIFS('South West Spends'!$H$2:$H$5693,'South West Spends'!$A$2:$A$5693,$B196,'South West Spends'!$B$2:$B$5693,$C196,'South West Spends'!$C$2:$C$5693,$A196)</f>
        <v>0</v>
      </c>
      <c r="E196" s="507">
        <f>SUMIFS('South West Spends'!$M$2:$M$5693,'South West Spends'!$A$2:$A$5693,$B196,'South West Spends'!$B$2:$B$5693,$C196,'South West Spends'!$C$2:$C$5693,$A196)</f>
        <v>0</v>
      </c>
      <c r="F196" s="507">
        <f>SUMIFS('South West Spends'!$R$2:$R$5693,'South West Spends'!$A$2:$A$5693,$B196,'South West Spends'!$B$2:$B$5693,$C196,'South West Spends'!$C$2:$C$5693,$A196)</f>
        <v>0</v>
      </c>
      <c r="G196" s="882">
        <f>SUMIFS('South West Spends'!$W$2:$W$5693,'South West Spends'!$A$2:$A$5693,$B196,'South West Spends'!$B$2:$B$5693,$C196,'South West Spends'!$C$2:$C$5693,$A196)</f>
        <v>0</v>
      </c>
      <c r="H196" s="1441">
        <f>SUMIFS('South West Spends'!$AB$2:$AB$5693,'South West Spends'!$A$2:$A$5693,$B196,'South West Spends'!$B$2:$B$5693,$C196,'South West Spends'!$C$2:$C$5693,$A196)</f>
        <v>0</v>
      </c>
      <c r="I196" s="1442">
        <f>SUMIFS('South West Spends'!$AG$2:$AG$5693,'South West Spends'!$A$2:$A$5693,$B196,'South West Spends'!$B$2:$B$5693,$C196,'South West Spends'!$C$2:$C$5693,$A196)</f>
        <v>3622.1000000000004</v>
      </c>
      <c r="J196" s="24">
        <f>SUMIFS('South West Spends'!$AI$2:$AI$5693,'South West Spends'!$A$2:$A$5693,$B196,'South West Spends'!$B$2:$B$5693,$C196,'South West Spends'!$C$2:$C$5693,$A196)</f>
        <v>228.36</v>
      </c>
      <c r="K196" s="93">
        <f>SUMIFS('South West Spends'!$AL$2:$AL$5693,'South West Spends'!$A$2:$A$5693,$B196,'South West Spends'!$B$2:$B$5693,$C196,'South West Spends'!$C$2:$C$5693,$A196)</f>
        <v>1364.15</v>
      </c>
    </row>
    <row r="197" spans="1:11" x14ac:dyDescent="0.2">
      <c r="A197" s="94" t="s">
        <v>160</v>
      </c>
      <c r="B197" s="13" t="s">
        <v>285</v>
      </c>
      <c r="C197" s="129" t="s">
        <v>29</v>
      </c>
      <c r="D197" s="506">
        <f>SUMIFS('South West Spends'!$H$2:$H$5693,'South West Spends'!$A$2:$A$5693,$B197,'South West Spends'!$B$2:$B$5693,$C197,'South West Spends'!$C$2:$C$5693,$A197)</f>
        <v>0</v>
      </c>
      <c r="E197" s="507">
        <f>SUMIFS('South West Spends'!$M$2:$M$5693,'South West Spends'!$A$2:$A$5693,$B197,'South West Spends'!$B$2:$B$5693,$C197,'South West Spends'!$C$2:$C$5693,$A197)</f>
        <v>0</v>
      </c>
      <c r="F197" s="507">
        <f>SUMIFS('South West Spends'!$R$2:$R$5693,'South West Spends'!$A$2:$A$5693,$B197,'South West Spends'!$B$2:$B$5693,$C197,'South West Spends'!$C$2:$C$5693,$A197)</f>
        <v>0</v>
      </c>
      <c r="G197" s="882">
        <f>SUMIFS('South West Spends'!$W$2:$W$5693,'South West Spends'!$A$2:$A$5693,$B197,'South West Spends'!$B$2:$B$5693,$C197,'South West Spends'!$C$2:$C$5693,$A197)</f>
        <v>0</v>
      </c>
      <c r="H197" s="1441">
        <f>SUMIFS('South West Spends'!$AB$2:$AB$5693,'South West Spends'!$A$2:$A$5693,$B197,'South West Spends'!$B$2:$B$5693,$C197,'South West Spends'!$C$2:$C$5693,$A197)</f>
        <v>0</v>
      </c>
      <c r="I197" s="1442">
        <f>SUMIFS('South West Spends'!$AG$2:$AG$5693,'South West Spends'!$A$2:$A$5693,$B197,'South West Spends'!$B$2:$B$5693,$C197,'South West Spends'!$C$2:$C$5693,$A197)</f>
        <v>7965.380000000001</v>
      </c>
      <c r="J197" s="24">
        <f>SUMIFS('South West Spends'!$AI$2:$AI$5693,'South West Spends'!$A$2:$A$5693,$B197,'South West Spends'!$B$2:$B$5693,$C197,'South West Spends'!$C$2:$C$5693,$A197)</f>
        <v>1270</v>
      </c>
      <c r="K197" s="93">
        <f>SUMIFS('South West Spends'!$AL$2:$AL$5693,'South West Spends'!$A$2:$A$5693,$B197,'South West Spends'!$B$2:$B$5693,$C197,'South West Spends'!$C$2:$C$5693,$A197)</f>
        <v>4203</v>
      </c>
    </row>
    <row r="198" spans="1:11" x14ac:dyDescent="0.2">
      <c r="A198" s="94" t="s">
        <v>252</v>
      </c>
      <c r="B198" s="13" t="s">
        <v>93</v>
      </c>
      <c r="C198" s="129" t="s">
        <v>11</v>
      </c>
      <c r="D198" s="506">
        <f>SUMIFS('South West Spends'!$H$2:$H$5693,'South West Spends'!$A$2:$A$5693,$B198,'South West Spends'!$B$2:$B$5693,$C198,'South West Spends'!$C$2:$C$5693,$A198)</f>
        <v>0</v>
      </c>
      <c r="E198" s="507">
        <f>SUMIFS('South West Spends'!$M$2:$M$5693,'South West Spends'!$A$2:$A$5693,$B198,'South West Spends'!$B$2:$B$5693,$C198,'South West Spends'!$C$2:$C$5693,$A198)</f>
        <v>0</v>
      </c>
      <c r="F198" s="507">
        <f>SUMIFS('South West Spends'!$R$2:$R$5693,'South West Spends'!$A$2:$A$5693,$B198,'South West Spends'!$B$2:$B$5693,$C198,'South West Spends'!$C$2:$C$5693,$A198)</f>
        <v>0</v>
      </c>
      <c r="G198" s="882">
        <f>SUMIFS('South West Spends'!$W$2:$W$5693,'South West Spends'!$A$2:$A$5693,$B198,'South West Spends'!$B$2:$B$5693,$C198,'South West Spends'!$C$2:$C$5693,$A198)</f>
        <v>0</v>
      </c>
      <c r="H198" s="1441">
        <f>SUMIFS('South West Spends'!$AB$2:$AB$5693,'South West Spends'!$A$2:$A$5693,$B198,'South West Spends'!$B$2:$B$5693,$C198,'South West Spends'!$C$2:$C$5693,$A198)</f>
        <v>194.18</v>
      </c>
      <c r="I198" s="1442">
        <f>SUMIFS('South West Spends'!$AG$2:$AG$5693,'South West Spends'!$A$2:$A$5693,$B198,'South West Spends'!$B$2:$B$5693,$C198,'South West Spends'!$C$2:$C$5693,$A198)</f>
        <v>0</v>
      </c>
      <c r="J198" s="24">
        <f>SUMIFS('South West Spends'!$AI$2:$AI$5693,'South West Spends'!$A$2:$A$5693,$B198,'South West Spends'!$B$2:$B$5693,$C198,'South West Spends'!$C$2:$C$5693,$A198)</f>
        <v>0</v>
      </c>
      <c r="K198" s="93">
        <f>SUMIFS('South West Spends'!$AL$2:$AL$5693,'South West Spends'!$A$2:$A$5693,$B198,'South West Spends'!$B$2:$B$5693,$C198,'South West Spends'!$C$2:$C$5693,$A198)</f>
        <v>0</v>
      </c>
    </row>
    <row r="199" spans="1:11" x14ac:dyDescent="0.2">
      <c r="A199" s="94" t="s">
        <v>252</v>
      </c>
      <c r="B199" s="13" t="s">
        <v>225</v>
      </c>
      <c r="C199" s="129" t="s">
        <v>11</v>
      </c>
      <c r="D199" s="506">
        <f>SUMIFS('South West Spends'!$H$2:$H$5693,'South West Spends'!$A$2:$A$5693,$B199,'South West Spends'!$B$2:$B$5693,$C199,'South West Spends'!$C$2:$C$5693,$A199)</f>
        <v>0</v>
      </c>
      <c r="E199" s="507">
        <f>SUMIFS('South West Spends'!$M$2:$M$5693,'South West Spends'!$A$2:$A$5693,$B199,'South West Spends'!$B$2:$B$5693,$C199,'South West Spends'!$C$2:$C$5693,$A199)</f>
        <v>0</v>
      </c>
      <c r="F199" s="507">
        <f>SUMIFS('South West Spends'!$R$2:$R$5693,'South West Spends'!$A$2:$A$5693,$B199,'South West Spends'!$B$2:$B$5693,$C199,'South West Spends'!$C$2:$C$5693,$A199)</f>
        <v>0</v>
      </c>
      <c r="G199" s="882">
        <f>SUMIFS('South West Spends'!$W$2:$W$5693,'South West Spends'!$A$2:$A$5693,$B199,'South West Spends'!$B$2:$B$5693,$C199,'South West Spends'!$C$2:$C$5693,$A199)</f>
        <v>0</v>
      </c>
      <c r="H199" s="1441">
        <f>SUMIFS('South West Spends'!$AB$2:$AB$5693,'South West Spends'!$A$2:$A$5693,$B199,'South West Spends'!$B$2:$B$5693,$C199,'South West Spends'!$C$2:$C$5693,$A199)</f>
        <v>216.23000000000002</v>
      </c>
      <c r="I199" s="1442">
        <f>SUMIFS('South West Spends'!$AG$2:$AG$5693,'South West Spends'!$A$2:$A$5693,$B199,'South West Spends'!$B$2:$B$5693,$C199,'South West Spends'!$C$2:$C$5693,$A199)</f>
        <v>0</v>
      </c>
      <c r="J199" s="24">
        <f>SUMIFS('South West Spends'!$AI$2:$AI$5693,'South West Spends'!$A$2:$A$5693,$B199,'South West Spends'!$B$2:$B$5693,$C199,'South West Spends'!$C$2:$C$5693,$A199)</f>
        <v>0</v>
      </c>
      <c r="K199" s="93">
        <f>SUMIFS('South West Spends'!$AL$2:$AL$5693,'South West Spends'!$A$2:$A$5693,$B199,'South West Spends'!$B$2:$B$5693,$C199,'South West Spends'!$C$2:$C$5693,$A199)</f>
        <v>0</v>
      </c>
    </row>
    <row r="200" spans="1:11" x14ac:dyDescent="0.2">
      <c r="A200" s="94" t="s">
        <v>252</v>
      </c>
      <c r="B200" s="13" t="s">
        <v>66</v>
      </c>
      <c r="C200" s="129" t="s">
        <v>11</v>
      </c>
      <c r="D200" s="506">
        <f>SUMIFS('South West Spends'!$H$2:$H$5693,'South West Spends'!$A$2:$A$5693,$B200,'South West Spends'!$B$2:$B$5693,$C200,'South West Spends'!$C$2:$C$5693,$A200)</f>
        <v>0</v>
      </c>
      <c r="E200" s="507">
        <f>SUMIFS('South West Spends'!$M$2:$M$5693,'South West Spends'!$A$2:$A$5693,$B200,'South West Spends'!$B$2:$B$5693,$C200,'South West Spends'!$C$2:$C$5693,$A200)</f>
        <v>0</v>
      </c>
      <c r="F200" s="507">
        <f>SUMIFS('South West Spends'!$R$2:$R$5693,'South West Spends'!$A$2:$A$5693,$B200,'South West Spends'!$B$2:$B$5693,$C200,'South West Spends'!$C$2:$C$5693,$A200)</f>
        <v>0</v>
      </c>
      <c r="G200" s="882">
        <f>SUMIFS('South West Spends'!$W$2:$W$5693,'South West Spends'!$A$2:$A$5693,$B200,'South West Spends'!$B$2:$B$5693,$C200,'South West Spends'!$C$2:$C$5693,$A200)</f>
        <v>0</v>
      </c>
      <c r="H200" s="1441">
        <f>SUMIFS('South West Spends'!$AB$2:$AB$5693,'South West Spends'!$A$2:$A$5693,$B200,'South West Spends'!$B$2:$B$5693,$C200,'South West Spends'!$C$2:$C$5693,$A200)</f>
        <v>109.24</v>
      </c>
      <c r="I200" s="1442">
        <f>SUMIFS('South West Spends'!$AG$2:$AG$5693,'South West Spends'!$A$2:$A$5693,$B200,'South West Spends'!$B$2:$B$5693,$C200,'South West Spends'!$C$2:$C$5693,$A200)</f>
        <v>0</v>
      </c>
      <c r="J200" s="24">
        <f>SUMIFS('South West Spends'!$AI$2:$AI$5693,'South West Spends'!$A$2:$A$5693,$B200,'South West Spends'!$B$2:$B$5693,$C200,'South West Spends'!$C$2:$C$5693,$A200)</f>
        <v>0</v>
      </c>
      <c r="K200" s="93">
        <f>SUMIFS('South West Spends'!$AL$2:$AL$5693,'South West Spends'!$A$2:$A$5693,$B200,'South West Spends'!$B$2:$B$5693,$C200,'South West Spends'!$C$2:$C$5693,$A200)</f>
        <v>0</v>
      </c>
    </row>
    <row r="201" spans="1:11" x14ac:dyDescent="0.2">
      <c r="A201" s="94" t="s">
        <v>178</v>
      </c>
      <c r="B201" s="13" t="s">
        <v>77</v>
      </c>
      <c r="C201" s="129" t="s">
        <v>21</v>
      </c>
      <c r="D201" s="506">
        <f>SUMIFS('South West Spends'!$H$2:$H$5693,'South West Spends'!$A$2:$A$5693,$B201,'South West Spends'!$B$2:$B$5693,$C201,'South West Spends'!$C$2:$C$5693,$A201)</f>
        <v>0</v>
      </c>
      <c r="E201" s="507">
        <f>SUMIFS('South West Spends'!$M$2:$M$5693,'South West Spends'!$A$2:$A$5693,$B201,'South West Spends'!$B$2:$B$5693,$C201,'South West Spends'!$C$2:$C$5693,$A201)</f>
        <v>1707.3000000000002</v>
      </c>
      <c r="F201" s="507">
        <f>SUMIFS('South West Spends'!$R$2:$R$5693,'South West Spends'!$A$2:$A$5693,$B201,'South West Spends'!$B$2:$B$5693,$C201,'South West Spends'!$C$2:$C$5693,$A201)</f>
        <v>2836.8799999999997</v>
      </c>
      <c r="G201" s="882">
        <f>SUMIFS('South West Spends'!$W$2:$W$5693,'South West Spends'!$A$2:$A$5693,$B201,'South West Spends'!$B$2:$B$5693,$C201,'South West Spends'!$C$2:$C$5693,$A201)</f>
        <v>3479.12</v>
      </c>
      <c r="H201" s="1441">
        <f>SUMIFS('South West Spends'!$AB$2:$AB$5693,'South West Spends'!$A$2:$A$5693,$B201,'South West Spends'!$B$2:$B$5693,$C201,'South West Spends'!$C$2:$C$5693,$A201)</f>
        <v>3287.83</v>
      </c>
      <c r="I201" s="1442">
        <f>SUMIFS('South West Spends'!$AG$2:$AG$5693,'South West Spends'!$A$2:$A$5693,$B201,'South West Spends'!$B$2:$B$5693,$C201,'South West Spends'!$C$2:$C$5693,$A201)</f>
        <v>0</v>
      </c>
      <c r="J201" s="24">
        <f>SUMIFS('South West Spends'!$AI$2:$AI$5693,'South West Spends'!$A$2:$A$5693,$B201,'South West Spends'!$B$2:$B$5693,$C201,'South West Spends'!$C$2:$C$5693,$A201)</f>
        <v>0</v>
      </c>
      <c r="K201" s="93">
        <f>SUMIFS('South West Spends'!$AL$2:$AL$5693,'South West Spends'!$A$2:$A$5693,$B201,'South West Spends'!$B$2:$B$5693,$C201,'South West Spends'!$C$2:$C$5693,$A201)</f>
        <v>0</v>
      </c>
    </row>
    <row r="202" spans="1:11" x14ac:dyDescent="0.2">
      <c r="A202" s="94" t="s">
        <v>178</v>
      </c>
      <c r="B202" s="13" t="s">
        <v>41</v>
      </c>
      <c r="C202" s="129" t="s">
        <v>21</v>
      </c>
      <c r="D202" s="506">
        <f>SUMIFS('South West Spends'!$H$2:$H$5693,'South West Spends'!$A$2:$A$5693,$B202,'South West Spends'!$B$2:$B$5693,$C202,'South West Spends'!$C$2:$C$5693,$A202)</f>
        <v>5138.9800000000005</v>
      </c>
      <c r="E202" s="507">
        <f>SUMIFS('South West Spends'!$M$2:$M$5693,'South West Spends'!$A$2:$A$5693,$B202,'South West Spends'!$B$2:$B$5693,$C202,'South West Spends'!$C$2:$C$5693,$A202)</f>
        <v>225.65</v>
      </c>
      <c r="F202" s="507">
        <f>SUMIFS('South West Spends'!$R$2:$R$5693,'South West Spends'!$A$2:$A$5693,$B202,'South West Spends'!$B$2:$B$5693,$C202,'South West Spends'!$C$2:$C$5693,$A202)</f>
        <v>0</v>
      </c>
      <c r="G202" s="882">
        <f>SUMIFS('South West Spends'!$W$2:$W$5693,'South West Spends'!$A$2:$A$5693,$B202,'South West Spends'!$B$2:$B$5693,$C202,'South West Spends'!$C$2:$C$5693,$A202)</f>
        <v>0</v>
      </c>
      <c r="H202" s="1441">
        <f>SUMIFS('South West Spends'!$AB$2:$AB$5693,'South West Spends'!$A$2:$A$5693,$B202,'South West Spends'!$B$2:$B$5693,$C202,'South West Spends'!$C$2:$C$5693,$A202)</f>
        <v>0</v>
      </c>
      <c r="I202" s="1442">
        <f>SUMIFS('South West Spends'!$AG$2:$AG$5693,'South West Spends'!$A$2:$A$5693,$B202,'South West Spends'!$B$2:$B$5693,$C202,'South West Spends'!$C$2:$C$5693,$A202)</f>
        <v>0</v>
      </c>
      <c r="J202" s="24">
        <f>SUMIFS('South West Spends'!$AI$2:$AI$5693,'South West Spends'!$A$2:$A$5693,$B202,'South West Spends'!$B$2:$B$5693,$C202,'South West Spends'!$C$2:$C$5693,$A202)</f>
        <v>0</v>
      </c>
      <c r="K202" s="93">
        <f>SUMIFS('South West Spends'!$AL$2:$AL$5693,'South West Spends'!$A$2:$A$5693,$B202,'South West Spends'!$B$2:$B$5693,$C202,'South West Spends'!$C$2:$C$5693,$A202)</f>
        <v>0</v>
      </c>
    </row>
    <row r="203" spans="1:11" x14ac:dyDescent="0.2">
      <c r="A203" s="94" t="s">
        <v>159</v>
      </c>
      <c r="B203" s="13" t="s">
        <v>77</v>
      </c>
      <c r="C203" s="129" t="s">
        <v>21</v>
      </c>
      <c r="D203" s="506">
        <f>SUMIFS('South West Spends'!$H$2:$H$5693,'South West Spends'!$A$2:$A$5693,$B203,'South West Spends'!$B$2:$B$5693,$C203,'South West Spends'!$C$2:$C$5693,$A203)</f>
        <v>0</v>
      </c>
      <c r="E203" s="507">
        <f>SUMIFS('South West Spends'!$M$2:$M$5693,'South West Spends'!$A$2:$A$5693,$B203,'South West Spends'!$B$2:$B$5693,$C203,'South West Spends'!$C$2:$C$5693,$A203)</f>
        <v>742.5</v>
      </c>
      <c r="F203" s="507">
        <f>SUMIFS('South West Spends'!$R$2:$R$5693,'South West Spends'!$A$2:$A$5693,$B203,'South West Spends'!$B$2:$B$5693,$C203,'South West Spends'!$C$2:$C$5693,$A203)</f>
        <v>5995.58</v>
      </c>
      <c r="G203" s="882">
        <f>SUMIFS('South West Spends'!$W$2:$W$5693,'South West Spends'!$A$2:$A$5693,$B203,'South West Spends'!$B$2:$B$5693,$C203,'South West Spends'!$C$2:$C$5693,$A203)</f>
        <v>3534.0299999999997</v>
      </c>
      <c r="H203" s="1441">
        <f>SUMIFS('South West Spends'!$AB$2:$AB$5693,'South West Spends'!$A$2:$A$5693,$B203,'South West Spends'!$B$2:$B$5693,$C203,'South West Spends'!$C$2:$C$5693,$A203)</f>
        <v>3157.7400000000002</v>
      </c>
      <c r="I203" s="1442">
        <f>SUMIFS('South West Spends'!$AG$2:$AG$5693,'South West Spends'!$A$2:$A$5693,$B203,'South West Spends'!$B$2:$B$5693,$C203,'South West Spends'!$C$2:$C$5693,$A203)</f>
        <v>457.68</v>
      </c>
      <c r="J203" s="24">
        <f>SUMIFS('South West Spends'!$AI$2:$AI$5693,'South West Spends'!$A$2:$A$5693,$B203,'South West Spends'!$B$2:$B$5693,$C203,'South West Spends'!$C$2:$C$5693,$A203)</f>
        <v>0</v>
      </c>
      <c r="K203" s="93">
        <f>SUMIFS('South West Spends'!$AL$2:$AL$5693,'South West Spends'!$A$2:$A$5693,$B203,'South West Spends'!$B$2:$B$5693,$C203,'South West Spends'!$C$2:$C$5693,$A203)</f>
        <v>0</v>
      </c>
    </row>
    <row r="204" spans="1:11" x14ac:dyDescent="0.2">
      <c r="A204" s="94" t="s">
        <v>287</v>
      </c>
      <c r="B204" s="13" t="s">
        <v>286</v>
      </c>
      <c r="C204" s="129" t="s">
        <v>21</v>
      </c>
      <c r="D204" s="506">
        <f>SUMIFS('South West Spends'!$H$2:$H$5693,'South West Spends'!$A$2:$A$5693,$B204,'South West Spends'!$B$2:$B$5693,$C204,'South West Spends'!$C$2:$C$5693,$A204)</f>
        <v>0</v>
      </c>
      <c r="E204" s="507">
        <f>SUMIFS('South West Spends'!$M$2:$M$5693,'South West Spends'!$A$2:$A$5693,$B204,'South West Spends'!$B$2:$B$5693,$C204,'South West Spends'!$C$2:$C$5693,$A204)</f>
        <v>0</v>
      </c>
      <c r="F204" s="507">
        <f>SUMIFS('South West Spends'!$R$2:$R$5693,'South West Spends'!$A$2:$A$5693,$B204,'South West Spends'!$B$2:$B$5693,$C204,'South West Spends'!$C$2:$C$5693,$A204)</f>
        <v>0</v>
      </c>
      <c r="G204" s="882">
        <f>SUMIFS('South West Spends'!$W$2:$W$5693,'South West Spends'!$A$2:$A$5693,$B204,'South West Spends'!$B$2:$B$5693,$C204,'South West Spends'!$C$2:$C$5693,$A204)</f>
        <v>0</v>
      </c>
      <c r="H204" s="1441">
        <f>SUMIFS('South West Spends'!$AB$2:$AB$5693,'South West Spends'!$A$2:$A$5693,$B204,'South West Spends'!$B$2:$B$5693,$C204,'South West Spends'!$C$2:$C$5693,$A204)</f>
        <v>0</v>
      </c>
      <c r="I204" s="1442">
        <f>SUMIFS('South West Spends'!$AG$2:$AG$5693,'South West Spends'!$A$2:$A$5693,$B204,'South West Spends'!$B$2:$B$5693,$C204,'South West Spends'!$C$2:$C$5693,$A204)</f>
        <v>391.03000000000003</v>
      </c>
      <c r="J204" s="24">
        <f>SUMIFS('South West Spends'!$AI$2:$AI$5693,'South West Spends'!$A$2:$A$5693,$B204,'South West Spends'!$B$2:$B$5693,$C204,'South West Spends'!$C$2:$C$5693,$A204)</f>
        <v>0</v>
      </c>
      <c r="K204" s="93">
        <f>SUMIFS('South West Spends'!$AL$2:$AL$5693,'South West Spends'!$A$2:$A$5693,$B204,'South West Spends'!$B$2:$B$5693,$C204,'South West Spends'!$C$2:$C$5693,$A204)</f>
        <v>0</v>
      </c>
    </row>
    <row r="205" spans="1:11" x14ac:dyDescent="0.2">
      <c r="A205" s="94" t="s">
        <v>159</v>
      </c>
      <c r="B205" s="13" t="s">
        <v>8</v>
      </c>
      <c r="C205" s="129" t="s">
        <v>11</v>
      </c>
      <c r="D205" s="506">
        <f>SUMIFS('South West Spends'!$H$2:$H$5693,'South West Spends'!$A$2:$A$5693,$B205,'South West Spends'!$B$2:$B$5693,$C205,'South West Spends'!$C$2:$C$5693,$A205)</f>
        <v>5206.5000000000009</v>
      </c>
      <c r="E205" s="507">
        <f>SUMIFS('South West Spends'!$M$2:$M$5693,'South West Spends'!$A$2:$A$5693,$B205,'South West Spends'!$B$2:$B$5693,$C205,'South West Spends'!$C$2:$C$5693,$A205)</f>
        <v>3741.71</v>
      </c>
      <c r="F205" s="507">
        <f>SUMIFS('South West Spends'!$R$2:$R$5693,'South West Spends'!$A$2:$A$5693,$B205,'South West Spends'!$B$2:$B$5693,$C205,'South West Spends'!$C$2:$C$5693,$A205)</f>
        <v>2473.75</v>
      </c>
      <c r="G205" s="882">
        <f>SUMIFS('South West Spends'!$W$2:$W$5693,'South West Spends'!$A$2:$A$5693,$B205,'South West Spends'!$B$2:$B$5693,$C205,'South West Spends'!$C$2:$C$5693,$A205)</f>
        <v>0</v>
      </c>
      <c r="H205" s="1441">
        <f>SUMIFS('South West Spends'!$AB$2:$AB$5693,'South West Spends'!$A$2:$A$5693,$B205,'South West Spends'!$B$2:$B$5693,$C205,'South West Spends'!$C$2:$C$5693,$A205)</f>
        <v>0</v>
      </c>
      <c r="I205" s="1442">
        <f>SUMIFS('South West Spends'!$AG$2:$AG$5693,'South West Spends'!$A$2:$A$5693,$B205,'South West Spends'!$B$2:$B$5693,$C205,'South West Spends'!$C$2:$C$5693,$A205)</f>
        <v>0</v>
      </c>
      <c r="J205" s="24">
        <f>SUMIFS('South West Spends'!$AI$2:$AI$5693,'South West Spends'!$A$2:$A$5693,$B205,'South West Spends'!$B$2:$B$5693,$C205,'South West Spends'!$C$2:$C$5693,$A205)</f>
        <v>0</v>
      </c>
      <c r="K205" s="93">
        <f>SUMIFS('South West Spends'!$AL$2:$AL$5693,'South West Spends'!$A$2:$A$5693,$B205,'South West Spends'!$B$2:$B$5693,$C205,'South West Spends'!$C$2:$C$5693,$A205)</f>
        <v>0</v>
      </c>
    </row>
    <row r="206" spans="1:11" x14ac:dyDescent="0.2">
      <c r="A206" s="94" t="s">
        <v>159</v>
      </c>
      <c r="B206" s="13" t="s">
        <v>8</v>
      </c>
      <c r="C206" s="129" t="s">
        <v>9</v>
      </c>
      <c r="D206" s="506">
        <f>SUMIFS('South West Spends'!$H$2:$H$5693,'South West Spends'!$A$2:$A$5693,$B206,'South West Spends'!$B$2:$B$5693,$C206,'South West Spends'!$C$2:$C$5693,$A206)</f>
        <v>353.90000000000003</v>
      </c>
      <c r="E206" s="507">
        <f>SUMIFS('South West Spends'!$M$2:$M$5693,'South West Spends'!$A$2:$A$5693,$B206,'South West Spends'!$B$2:$B$5693,$C206,'South West Spends'!$C$2:$C$5693,$A206)</f>
        <v>83.32</v>
      </c>
      <c r="F206" s="507">
        <f>SUMIFS('South West Spends'!$R$2:$R$5693,'South West Spends'!$A$2:$A$5693,$B206,'South West Spends'!$B$2:$B$5693,$C206,'South West Spends'!$C$2:$C$5693,$A206)</f>
        <v>0</v>
      </c>
      <c r="G206" s="882">
        <f>SUMIFS('South West Spends'!$W$2:$W$5693,'South West Spends'!$A$2:$A$5693,$B206,'South West Spends'!$B$2:$B$5693,$C206,'South West Spends'!$C$2:$C$5693,$A206)</f>
        <v>0</v>
      </c>
      <c r="H206" s="1441">
        <f>SUMIFS('South West Spends'!$AB$2:$AB$5693,'South West Spends'!$A$2:$A$5693,$B206,'South West Spends'!$B$2:$B$5693,$C206,'South West Spends'!$C$2:$C$5693,$A206)</f>
        <v>0</v>
      </c>
      <c r="I206" s="1442">
        <f>SUMIFS('South West Spends'!$AG$2:$AG$5693,'South West Spends'!$A$2:$A$5693,$B206,'South West Spends'!$B$2:$B$5693,$C206,'South West Spends'!$C$2:$C$5693,$A206)</f>
        <v>0</v>
      </c>
      <c r="J206" s="24">
        <f>SUMIFS('South West Spends'!$AI$2:$AI$5693,'South West Spends'!$A$2:$A$5693,$B206,'South West Spends'!$B$2:$B$5693,$C206,'South West Spends'!$C$2:$C$5693,$A206)</f>
        <v>0</v>
      </c>
      <c r="K206" s="93">
        <f>SUMIFS('South West Spends'!$AL$2:$AL$5693,'South West Spends'!$A$2:$A$5693,$B206,'South West Spends'!$B$2:$B$5693,$C206,'South West Spends'!$C$2:$C$5693,$A206)</f>
        <v>0</v>
      </c>
    </row>
    <row r="207" spans="1:11" x14ac:dyDescent="0.2">
      <c r="A207" s="94" t="s">
        <v>159</v>
      </c>
      <c r="B207" s="13" t="s">
        <v>205</v>
      </c>
      <c r="C207" s="129" t="s">
        <v>11</v>
      </c>
      <c r="D207" s="506">
        <f>SUMIFS('South West Spends'!$H$2:$H$5693,'South West Spends'!$A$2:$A$5693,$B207,'South West Spends'!$B$2:$B$5693,$C207,'South West Spends'!$C$2:$C$5693,$A207)</f>
        <v>0</v>
      </c>
      <c r="E207" s="507">
        <f>SUMIFS('South West Spends'!$M$2:$M$5693,'South West Spends'!$A$2:$A$5693,$B207,'South West Spends'!$B$2:$B$5693,$C207,'South West Spends'!$C$2:$C$5693,$A207)</f>
        <v>0</v>
      </c>
      <c r="F207" s="507">
        <f>SUMIFS('South West Spends'!$R$2:$R$5693,'South West Spends'!$A$2:$A$5693,$B207,'South West Spends'!$B$2:$B$5693,$C207,'South West Spends'!$C$2:$C$5693,$A207)</f>
        <v>1763.66</v>
      </c>
      <c r="G207" s="882">
        <f>SUMIFS('South West Spends'!$W$2:$W$5693,'South West Spends'!$A$2:$A$5693,$B207,'South West Spends'!$B$2:$B$5693,$C207,'South West Spends'!$C$2:$C$5693,$A207)</f>
        <v>2306.8900000000003</v>
      </c>
      <c r="H207" s="1441">
        <f>SUMIFS('South West Spends'!$AB$2:$AB$5693,'South West Spends'!$A$2:$A$5693,$B207,'South West Spends'!$B$2:$B$5693,$C207,'South West Spends'!$C$2:$C$5693,$A207)</f>
        <v>1336.8600000000001</v>
      </c>
      <c r="I207" s="1442">
        <f>SUMIFS('South West Spends'!$AG$2:$AG$5693,'South West Spends'!$A$2:$A$5693,$B207,'South West Spends'!$B$2:$B$5693,$C207,'South West Spends'!$C$2:$C$5693,$A207)</f>
        <v>2714.13</v>
      </c>
      <c r="J207" s="24">
        <f>SUMIFS('South West Spends'!$AI$2:$AI$5693,'South West Spends'!$A$2:$A$5693,$B207,'South West Spends'!$B$2:$B$5693,$C207,'South West Spends'!$C$2:$C$5693,$A207)</f>
        <v>0</v>
      </c>
      <c r="K207" s="93">
        <f>SUMIFS('South West Spends'!$AL$2:$AL$5693,'South West Spends'!$A$2:$A$5693,$B207,'South West Spends'!$B$2:$B$5693,$C207,'South West Spends'!$C$2:$C$5693,$A207)</f>
        <v>1206.9000000000001</v>
      </c>
    </row>
    <row r="208" spans="1:11" x14ac:dyDescent="0.2">
      <c r="A208" s="94" t="s">
        <v>159</v>
      </c>
      <c r="B208" s="13" t="s">
        <v>40</v>
      </c>
      <c r="C208" s="129" t="s">
        <v>11</v>
      </c>
      <c r="D208" s="506">
        <f>SUMIFS('South West Spends'!$H$2:$H$5693,'South West Spends'!$A$2:$A$5693,$B208,'South West Spends'!$B$2:$B$5693,$C208,'South West Spends'!$C$2:$C$5693,$A208)</f>
        <v>818.7700000000001</v>
      </c>
      <c r="E208" s="507">
        <f>SUMIFS('South West Spends'!$M$2:$M$5693,'South West Spends'!$A$2:$A$5693,$B208,'South West Spends'!$B$2:$B$5693,$C208,'South West Spends'!$C$2:$C$5693,$A208)</f>
        <v>634.50999999999988</v>
      </c>
      <c r="F208" s="507">
        <f>SUMIFS('South West Spends'!$R$2:$R$5693,'South West Spends'!$A$2:$A$5693,$B208,'South West Spends'!$B$2:$B$5693,$C208,'South West Spends'!$C$2:$C$5693,$A208)</f>
        <v>127.23000000000002</v>
      </c>
      <c r="G208" s="882">
        <f>SUMIFS('South West Spends'!$W$2:$W$5693,'South West Spends'!$A$2:$A$5693,$B208,'South West Spends'!$B$2:$B$5693,$C208,'South West Spends'!$C$2:$C$5693,$A208)</f>
        <v>0</v>
      </c>
      <c r="H208" s="1441">
        <f>SUMIFS('South West Spends'!$AB$2:$AB$5693,'South West Spends'!$A$2:$A$5693,$B208,'South West Spends'!$B$2:$B$5693,$C208,'South West Spends'!$C$2:$C$5693,$A208)</f>
        <v>0</v>
      </c>
      <c r="I208" s="1442">
        <f>SUMIFS('South West Spends'!$AG$2:$AG$5693,'South West Spends'!$A$2:$A$5693,$B208,'South West Spends'!$B$2:$B$5693,$C208,'South West Spends'!$C$2:$C$5693,$A208)</f>
        <v>0</v>
      </c>
      <c r="J208" s="24">
        <f>SUMIFS('South West Spends'!$AI$2:$AI$5693,'South West Spends'!$A$2:$A$5693,$B208,'South West Spends'!$B$2:$B$5693,$C208,'South West Spends'!$C$2:$C$5693,$A208)</f>
        <v>0</v>
      </c>
      <c r="K208" s="93">
        <f>SUMIFS('South West Spends'!$AL$2:$AL$5693,'South West Spends'!$A$2:$A$5693,$B208,'South West Spends'!$B$2:$B$5693,$C208,'South West Spends'!$C$2:$C$5693,$A208)</f>
        <v>0</v>
      </c>
    </row>
    <row r="209" spans="1:11" x14ac:dyDescent="0.2">
      <c r="A209" s="94" t="s">
        <v>159</v>
      </c>
      <c r="B209" s="13" t="s">
        <v>203</v>
      </c>
      <c r="C209" s="129" t="s">
        <v>59</v>
      </c>
      <c r="D209" s="506">
        <f>SUMIFS('South West Spends'!$H$2:$H$5693,'South West Spends'!$A$2:$A$5693,$B209,'South West Spends'!$B$2:$B$5693,$C209,'South West Spends'!$C$2:$C$5693,$A209)</f>
        <v>0</v>
      </c>
      <c r="E209" s="507">
        <f>SUMIFS('South West Spends'!$M$2:$M$5693,'South West Spends'!$A$2:$A$5693,$B209,'South West Spends'!$B$2:$B$5693,$C209,'South West Spends'!$C$2:$C$5693,$A209)</f>
        <v>0</v>
      </c>
      <c r="F209" s="507">
        <f>SUMIFS('South West Spends'!$R$2:$R$5693,'South West Spends'!$A$2:$A$5693,$B209,'South West Spends'!$B$2:$B$5693,$C209,'South West Spends'!$C$2:$C$5693,$A209)</f>
        <v>0</v>
      </c>
      <c r="G209" s="882">
        <f>SUMIFS('South West Spends'!$W$2:$W$5693,'South West Spends'!$A$2:$A$5693,$B209,'South West Spends'!$B$2:$B$5693,$C209,'South West Spends'!$C$2:$C$5693,$A209)</f>
        <v>497.20999999999992</v>
      </c>
      <c r="H209" s="1441">
        <f>SUMIFS('South West Spends'!$AB$2:$AB$5693,'South West Spends'!$A$2:$A$5693,$B209,'South West Spends'!$B$2:$B$5693,$C209,'South West Spends'!$C$2:$C$5693,$A209)</f>
        <v>0</v>
      </c>
      <c r="I209" s="1442">
        <f>SUMIFS('South West Spends'!$AG$2:$AG$5693,'South West Spends'!$A$2:$A$5693,$B209,'South West Spends'!$B$2:$B$5693,$C209,'South West Spends'!$C$2:$C$5693,$A209)</f>
        <v>0</v>
      </c>
      <c r="J209" s="24">
        <f>SUMIFS('South West Spends'!$AI$2:$AI$5693,'South West Spends'!$A$2:$A$5693,$B209,'South West Spends'!$B$2:$B$5693,$C209,'South West Spends'!$C$2:$C$5693,$A209)</f>
        <v>0</v>
      </c>
      <c r="K209" s="93">
        <f>SUMIFS('South West Spends'!$AL$2:$AL$5693,'South West Spends'!$A$2:$A$5693,$B209,'South West Spends'!$B$2:$B$5693,$C209,'South West Spends'!$C$2:$C$5693,$A209)</f>
        <v>0</v>
      </c>
    </row>
    <row r="210" spans="1:11" x14ac:dyDescent="0.2">
      <c r="A210" s="94" t="s">
        <v>159</v>
      </c>
      <c r="B210" s="13" t="s">
        <v>16</v>
      </c>
      <c r="C210" s="129" t="s">
        <v>11</v>
      </c>
      <c r="D210" s="506">
        <f>SUMIFS('South West Spends'!$H$2:$H$5693,'South West Spends'!$A$2:$A$5693,$B210,'South West Spends'!$B$2:$B$5693,$C210,'South West Spends'!$C$2:$C$5693,$A210)</f>
        <v>16735.239999999998</v>
      </c>
      <c r="E210" s="507">
        <f>SUMIFS('South West Spends'!$M$2:$M$5693,'South West Spends'!$A$2:$A$5693,$B210,'South West Spends'!$B$2:$B$5693,$C210,'South West Spends'!$C$2:$C$5693,$A210)</f>
        <v>17784.149999999998</v>
      </c>
      <c r="F210" s="507">
        <f>SUMIFS('South West Spends'!$R$2:$R$5693,'South West Spends'!$A$2:$A$5693,$B210,'South West Spends'!$B$2:$B$5693,$C210,'South West Spends'!$C$2:$C$5693,$A210)</f>
        <v>0</v>
      </c>
      <c r="G210" s="882">
        <f>SUMIFS('South West Spends'!$W$2:$W$5693,'South West Spends'!$A$2:$A$5693,$B210,'South West Spends'!$B$2:$B$5693,$C210,'South West Spends'!$C$2:$C$5693,$A210)</f>
        <v>0</v>
      </c>
      <c r="H210" s="1441">
        <f>SUMIFS('South West Spends'!$AB$2:$AB$5693,'South West Spends'!$A$2:$A$5693,$B210,'South West Spends'!$B$2:$B$5693,$C210,'South West Spends'!$C$2:$C$5693,$A210)</f>
        <v>0</v>
      </c>
      <c r="I210" s="1442">
        <f>SUMIFS('South West Spends'!$AG$2:$AG$5693,'South West Spends'!$A$2:$A$5693,$B210,'South West Spends'!$B$2:$B$5693,$C210,'South West Spends'!$C$2:$C$5693,$A210)</f>
        <v>0</v>
      </c>
      <c r="J210" s="24">
        <f>SUMIFS('South West Spends'!$AI$2:$AI$5693,'South West Spends'!$A$2:$A$5693,$B210,'South West Spends'!$B$2:$B$5693,$C210,'South West Spends'!$C$2:$C$5693,$A210)</f>
        <v>0</v>
      </c>
      <c r="K210" s="93">
        <f>SUMIFS('South West Spends'!$AL$2:$AL$5693,'South West Spends'!$A$2:$A$5693,$B210,'South West Spends'!$B$2:$B$5693,$C210,'South West Spends'!$C$2:$C$5693,$A210)</f>
        <v>0</v>
      </c>
    </row>
    <row r="211" spans="1:11" x14ac:dyDescent="0.2">
      <c r="A211" s="94" t="s">
        <v>159</v>
      </c>
      <c r="B211" s="13" t="s">
        <v>16</v>
      </c>
      <c r="C211" s="129" t="s">
        <v>246</v>
      </c>
      <c r="D211" s="506">
        <f>SUMIFS('South West Spends'!$H$2:$H$5693,'South West Spends'!$A$2:$A$5693,$B211,'South West Spends'!$B$2:$B$5693,$C211,'South West Spends'!$C$2:$C$5693,$A211)</f>
        <v>1974.1600000000003</v>
      </c>
      <c r="E211" s="507">
        <f>SUMIFS('South West Spends'!$M$2:$M$5693,'South West Spends'!$A$2:$A$5693,$B211,'South West Spends'!$B$2:$B$5693,$C211,'South West Spends'!$C$2:$C$5693,$A211)</f>
        <v>4104.08</v>
      </c>
      <c r="F211" s="507">
        <f>SUMIFS('South West Spends'!$R$2:$R$5693,'South West Spends'!$A$2:$A$5693,$B211,'South West Spends'!$B$2:$B$5693,$C211,'South West Spends'!$C$2:$C$5693,$A211)</f>
        <v>0</v>
      </c>
      <c r="G211" s="882">
        <f>SUMIFS('South West Spends'!$W$2:$W$5693,'South West Spends'!$A$2:$A$5693,$B211,'South West Spends'!$B$2:$B$5693,$C211,'South West Spends'!$C$2:$C$5693,$A211)</f>
        <v>0</v>
      </c>
      <c r="H211" s="1441">
        <f>SUMIFS('South West Spends'!$AB$2:$AB$5693,'South West Spends'!$A$2:$A$5693,$B211,'South West Spends'!$B$2:$B$5693,$C211,'South West Spends'!$C$2:$C$5693,$A211)</f>
        <v>0</v>
      </c>
      <c r="I211" s="1442">
        <f>SUMIFS('South West Spends'!$AG$2:$AG$5693,'South West Spends'!$A$2:$A$5693,$B211,'South West Spends'!$B$2:$B$5693,$C211,'South West Spends'!$C$2:$C$5693,$A211)</f>
        <v>0</v>
      </c>
      <c r="J211" s="24">
        <f>SUMIFS('South West Spends'!$AI$2:$AI$5693,'South West Spends'!$A$2:$A$5693,$B211,'South West Spends'!$B$2:$B$5693,$C211,'South West Spends'!$C$2:$C$5693,$A211)</f>
        <v>0</v>
      </c>
      <c r="K211" s="93">
        <f>SUMIFS('South West Spends'!$AL$2:$AL$5693,'South West Spends'!$A$2:$A$5693,$B211,'South West Spends'!$B$2:$B$5693,$C211,'South West Spends'!$C$2:$C$5693,$A211)</f>
        <v>0</v>
      </c>
    </row>
    <row r="212" spans="1:11" x14ac:dyDescent="0.2">
      <c r="A212" s="94" t="s">
        <v>159</v>
      </c>
      <c r="B212" s="13" t="s">
        <v>16</v>
      </c>
      <c r="C212" s="129" t="s">
        <v>173</v>
      </c>
      <c r="D212" s="506">
        <f>SUMIFS('South West Spends'!$H$2:$H$5693,'South West Spends'!$A$2:$A$5693,$B212,'South West Spends'!$B$2:$B$5693,$C212,'South West Spends'!$C$2:$C$5693,$A212)</f>
        <v>3363.8500000000008</v>
      </c>
      <c r="E212" s="507">
        <f>SUMIFS('South West Spends'!$M$2:$M$5693,'South West Spends'!$A$2:$A$5693,$B212,'South West Spends'!$B$2:$B$5693,$C212,'South West Spends'!$C$2:$C$5693,$A212)</f>
        <v>94.93</v>
      </c>
      <c r="F212" s="507">
        <f>SUMIFS('South West Spends'!$R$2:$R$5693,'South West Spends'!$A$2:$A$5693,$B212,'South West Spends'!$B$2:$B$5693,$C212,'South West Spends'!$C$2:$C$5693,$A212)</f>
        <v>0</v>
      </c>
      <c r="G212" s="882">
        <f>SUMIFS('South West Spends'!$W$2:$W$5693,'South West Spends'!$A$2:$A$5693,$B212,'South West Spends'!$B$2:$B$5693,$C212,'South West Spends'!$C$2:$C$5693,$A212)</f>
        <v>0</v>
      </c>
      <c r="H212" s="1441">
        <f>SUMIFS('South West Spends'!$AB$2:$AB$5693,'South West Spends'!$A$2:$A$5693,$B212,'South West Spends'!$B$2:$B$5693,$C212,'South West Spends'!$C$2:$C$5693,$A212)</f>
        <v>0</v>
      </c>
      <c r="I212" s="1442">
        <f>SUMIFS('South West Spends'!$AG$2:$AG$5693,'South West Spends'!$A$2:$A$5693,$B212,'South West Spends'!$B$2:$B$5693,$C212,'South West Spends'!$C$2:$C$5693,$A212)</f>
        <v>0</v>
      </c>
      <c r="J212" s="24">
        <f>SUMIFS('South West Spends'!$AI$2:$AI$5693,'South West Spends'!$A$2:$A$5693,$B212,'South West Spends'!$B$2:$B$5693,$C212,'South West Spends'!$C$2:$C$5693,$A212)</f>
        <v>0</v>
      </c>
      <c r="K212" s="93">
        <f>SUMIFS('South West Spends'!$AL$2:$AL$5693,'South West Spends'!$A$2:$A$5693,$B212,'South West Spends'!$B$2:$B$5693,$C212,'South West Spends'!$C$2:$C$5693,$A212)</f>
        <v>0</v>
      </c>
    </row>
    <row r="213" spans="1:11" x14ac:dyDescent="0.2">
      <c r="A213" s="94" t="s">
        <v>159</v>
      </c>
      <c r="B213" s="13" t="s">
        <v>93</v>
      </c>
      <c r="C213" s="129" t="s">
        <v>11</v>
      </c>
      <c r="D213" s="506">
        <f>SUMIFS('South West Spends'!$H$2:$H$5693,'South West Spends'!$A$2:$A$5693,$B213,'South West Spends'!$B$2:$B$5693,$C213,'South West Spends'!$C$2:$C$5693,$A213)</f>
        <v>0</v>
      </c>
      <c r="E213" s="507">
        <f>SUMIFS('South West Spends'!$M$2:$M$5693,'South West Spends'!$A$2:$A$5693,$B213,'South West Spends'!$B$2:$B$5693,$C213,'South West Spends'!$C$2:$C$5693,$A213)</f>
        <v>0</v>
      </c>
      <c r="F213" s="507">
        <f>SUMIFS('South West Spends'!$R$2:$R$5693,'South West Spends'!$A$2:$A$5693,$B213,'South West Spends'!$B$2:$B$5693,$C213,'South West Spends'!$C$2:$C$5693,$A213)</f>
        <v>21276.690000000002</v>
      </c>
      <c r="G213" s="882">
        <f>SUMIFS('South West Spends'!$W$2:$W$5693,'South West Spends'!$A$2:$A$5693,$B213,'South West Spends'!$B$2:$B$5693,$C213,'South West Spends'!$C$2:$C$5693,$A213)</f>
        <v>20850.759999999998</v>
      </c>
      <c r="H213" s="1441">
        <f>SUMIFS('South West Spends'!$AB$2:$AB$5693,'South West Spends'!$A$2:$A$5693,$B213,'South West Spends'!$B$2:$B$5693,$C213,'South West Spends'!$C$2:$C$5693,$A213)</f>
        <v>15105.05</v>
      </c>
      <c r="I213" s="1442">
        <f>SUMIFS('South West Spends'!$AG$2:$AG$5693,'South West Spends'!$A$2:$A$5693,$B213,'South West Spends'!$B$2:$B$5693,$C213,'South West Spends'!$C$2:$C$5693,$A213)</f>
        <v>13466.720000000001</v>
      </c>
      <c r="J213" s="24">
        <f>SUMIFS('South West Spends'!$AI$2:$AI$5693,'South West Spends'!$A$2:$A$5693,$B213,'South West Spends'!$B$2:$B$5693,$C213,'South West Spends'!$C$2:$C$5693,$A213)</f>
        <v>0</v>
      </c>
      <c r="K213" s="93">
        <f>SUMIFS('South West Spends'!$AL$2:$AL$5693,'South West Spends'!$A$2:$A$5693,$B213,'South West Spends'!$B$2:$B$5693,$C213,'South West Spends'!$C$2:$C$5693,$A213)</f>
        <v>0</v>
      </c>
    </row>
    <row r="214" spans="1:11" x14ac:dyDescent="0.2">
      <c r="A214" s="94" t="s">
        <v>159</v>
      </c>
      <c r="B214" s="13" t="s">
        <v>79</v>
      </c>
      <c r="C214" s="129" t="s">
        <v>166</v>
      </c>
      <c r="D214" s="506">
        <f>SUMIFS('South West Spends'!$H$2:$H$5693,'South West Spends'!$A$2:$A$5693,$B214,'South West Spends'!$B$2:$B$5693,$C214,'South West Spends'!$C$2:$C$5693,$A214)</f>
        <v>0</v>
      </c>
      <c r="E214" s="507">
        <f>SUMIFS('South West Spends'!$M$2:$M$5693,'South West Spends'!$A$2:$A$5693,$B214,'South West Spends'!$B$2:$B$5693,$C214,'South West Spends'!$C$2:$C$5693,$A214)</f>
        <v>0</v>
      </c>
      <c r="F214" s="507">
        <f>SUMIFS('South West Spends'!$R$2:$R$5693,'South West Spends'!$A$2:$A$5693,$B214,'South West Spends'!$B$2:$B$5693,$C214,'South West Spends'!$C$2:$C$5693,$A214)</f>
        <v>0</v>
      </c>
      <c r="G214" s="882">
        <f>SUMIFS('South West Spends'!$W$2:$W$5693,'South West Spends'!$A$2:$A$5693,$B214,'South West Spends'!$B$2:$B$5693,$C214,'South West Spends'!$C$2:$C$5693,$A214)</f>
        <v>12899.470000000001</v>
      </c>
      <c r="H214" s="1441">
        <f>SUMIFS('South West Spends'!$AB$2:$AB$5693,'South West Spends'!$A$2:$A$5693,$B214,'South West Spends'!$B$2:$B$5693,$C214,'South West Spends'!$C$2:$C$5693,$A214)</f>
        <v>30393.519999999997</v>
      </c>
      <c r="I214" s="1442">
        <f>SUMIFS('South West Spends'!$AG$2:$AG$5693,'South West Spends'!$A$2:$A$5693,$B214,'South West Spends'!$B$2:$B$5693,$C214,'South West Spends'!$C$2:$C$5693,$A214)</f>
        <v>8102.02</v>
      </c>
      <c r="J214" s="24">
        <f>SUMIFS('South West Spends'!$AI$2:$AI$5693,'South West Spends'!$A$2:$A$5693,$B214,'South West Spends'!$B$2:$B$5693,$C214,'South West Spends'!$C$2:$C$5693,$A214)</f>
        <v>0</v>
      </c>
      <c r="K214" s="93">
        <f>SUMIFS('South West Spends'!$AL$2:$AL$5693,'South West Spends'!$A$2:$A$5693,$B214,'South West Spends'!$B$2:$B$5693,$C214,'South West Spends'!$C$2:$C$5693,$A214)</f>
        <v>0</v>
      </c>
    </row>
    <row r="215" spans="1:11" x14ac:dyDescent="0.2">
      <c r="A215" s="94" t="s">
        <v>159</v>
      </c>
      <c r="B215" s="13" t="s">
        <v>79</v>
      </c>
      <c r="C215" s="129" t="s">
        <v>11</v>
      </c>
      <c r="D215" s="506">
        <f>SUMIFS('South West Spends'!$H$2:$H$5693,'South West Spends'!$A$2:$A$5693,$B215,'South West Spends'!$B$2:$B$5693,$C215,'South West Spends'!$C$2:$C$5693,$A215)</f>
        <v>0</v>
      </c>
      <c r="E215" s="507">
        <f>SUMIFS('South West Spends'!$M$2:$M$5693,'South West Spends'!$A$2:$A$5693,$B215,'South West Spends'!$B$2:$B$5693,$C215,'South West Spends'!$C$2:$C$5693,$A215)</f>
        <v>0</v>
      </c>
      <c r="F215" s="507">
        <f>SUMIFS('South West Spends'!$R$2:$R$5693,'South West Spends'!$A$2:$A$5693,$B215,'South West Spends'!$B$2:$B$5693,$C215,'South West Spends'!$C$2:$C$5693,$A215)</f>
        <v>0</v>
      </c>
      <c r="G215" s="882">
        <f>SUMIFS('South West Spends'!$W$2:$W$5693,'South West Spends'!$A$2:$A$5693,$B215,'South West Spends'!$B$2:$B$5693,$C215,'South West Spends'!$C$2:$C$5693,$A215)</f>
        <v>0</v>
      </c>
      <c r="H215" s="1441">
        <f>SUMIFS('South West Spends'!$AB$2:$AB$5693,'South West Spends'!$A$2:$A$5693,$B215,'South West Spends'!$B$2:$B$5693,$C215,'South West Spends'!$C$2:$C$5693,$A215)</f>
        <v>960.52</v>
      </c>
      <c r="I215" s="1442">
        <f>SUMIFS('South West Spends'!$AG$2:$AG$5693,'South West Spends'!$A$2:$A$5693,$B215,'South West Spends'!$B$2:$B$5693,$C215,'South West Spends'!$C$2:$C$5693,$A215)</f>
        <v>0</v>
      </c>
      <c r="J215" s="24">
        <f>SUMIFS('South West Spends'!$AI$2:$AI$5693,'South West Spends'!$A$2:$A$5693,$B215,'South West Spends'!$B$2:$B$5693,$C215,'South West Spends'!$C$2:$C$5693,$A215)</f>
        <v>0</v>
      </c>
      <c r="K215" s="93">
        <f>SUMIFS('South West Spends'!$AL$2:$AL$5693,'South West Spends'!$A$2:$A$5693,$B215,'South West Spends'!$B$2:$B$5693,$C215,'South West Spends'!$C$2:$C$5693,$A215)</f>
        <v>0</v>
      </c>
    </row>
    <row r="216" spans="1:11" x14ac:dyDescent="0.2">
      <c r="A216" s="94" t="s">
        <v>159</v>
      </c>
      <c r="B216" s="13" t="s">
        <v>279</v>
      </c>
      <c r="C216" s="129" t="s">
        <v>11</v>
      </c>
      <c r="D216" s="506">
        <f>SUMIFS('South West Spends'!$H$2:$H$5693,'South West Spends'!$A$2:$A$5693,$B216,'South West Spends'!$B$2:$B$5693,$C216,'South West Spends'!$C$2:$C$5693,$A216)</f>
        <v>0</v>
      </c>
      <c r="E216" s="507">
        <f>SUMIFS('South West Spends'!$M$2:$M$5693,'South West Spends'!$A$2:$A$5693,$B216,'South West Spends'!$B$2:$B$5693,$C216,'South West Spends'!$C$2:$C$5693,$A216)</f>
        <v>0</v>
      </c>
      <c r="F216" s="507">
        <f>SUMIFS('South West Spends'!$R$2:$R$5693,'South West Spends'!$A$2:$A$5693,$B216,'South West Spends'!$B$2:$B$5693,$C216,'South West Spends'!$C$2:$C$5693,$A216)</f>
        <v>0</v>
      </c>
      <c r="G216" s="882">
        <f>SUMIFS('South West Spends'!$W$2:$W$5693,'South West Spends'!$A$2:$A$5693,$B216,'South West Spends'!$B$2:$B$5693,$C216,'South West Spends'!$C$2:$C$5693,$A216)</f>
        <v>0</v>
      </c>
      <c r="H216" s="1441">
        <f>SUMIFS('South West Spends'!$AB$2:$AB$5693,'South West Spends'!$A$2:$A$5693,$B216,'South West Spends'!$B$2:$B$5693,$C216,'South West Spends'!$C$2:$C$5693,$A216)</f>
        <v>0</v>
      </c>
      <c r="I216" s="1442">
        <f>SUMIFS('South West Spends'!$AG$2:$AG$5693,'South West Spends'!$A$2:$A$5693,$B216,'South West Spends'!$B$2:$B$5693,$C216,'South West Spends'!$C$2:$C$5693,$A216)</f>
        <v>108.10000000000001</v>
      </c>
      <c r="J216" s="24">
        <f>SUMIFS('South West Spends'!$AI$2:$AI$5693,'South West Spends'!$A$2:$A$5693,$B216,'South West Spends'!$B$2:$B$5693,$C216,'South West Spends'!$C$2:$C$5693,$A216)</f>
        <v>0</v>
      </c>
      <c r="K216" s="93">
        <f>SUMIFS('South West Spends'!$AL$2:$AL$5693,'South West Spends'!$A$2:$A$5693,$B216,'South West Spends'!$B$2:$B$5693,$C216,'South West Spends'!$C$2:$C$5693,$A216)</f>
        <v>0</v>
      </c>
    </row>
    <row r="217" spans="1:11" x14ac:dyDescent="0.2">
      <c r="A217" s="94" t="s">
        <v>159</v>
      </c>
      <c r="B217" s="13" t="s">
        <v>306</v>
      </c>
      <c r="C217" s="129" t="s">
        <v>11</v>
      </c>
      <c r="D217" s="506">
        <f>SUMIFS('South West Spends'!$H$2:$H$5693,'South West Spends'!$A$2:$A$5693,$B217,'South West Spends'!$B$2:$B$5693,$C217,'South West Spends'!$C$2:$C$5693,$A217)</f>
        <v>0</v>
      </c>
      <c r="E217" s="507">
        <f>SUMIFS('South West Spends'!$M$2:$M$5693,'South West Spends'!$A$2:$A$5693,$B217,'South West Spends'!$B$2:$B$5693,$C217,'South West Spends'!$C$2:$C$5693,$A217)</f>
        <v>0</v>
      </c>
      <c r="F217" s="507">
        <f>SUMIFS('South West Spends'!$R$2:$R$5693,'South West Spends'!$A$2:$A$5693,$B217,'South West Spends'!$B$2:$B$5693,$C217,'South West Spends'!$C$2:$C$5693,$A217)</f>
        <v>0</v>
      </c>
      <c r="G217" s="882">
        <f>SUMIFS('South West Spends'!$W$2:$W$5693,'South West Spends'!$A$2:$A$5693,$B217,'South West Spends'!$B$2:$B$5693,$C217,'South West Spends'!$C$2:$C$5693,$A217)</f>
        <v>0</v>
      </c>
      <c r="H217" s="1441">
        <f>SUMIFS('South West Spends'!$AB$2:$AB$5693,'South West Spends'!$A$2:$A$5693,$B217,'South West Spends'!$B$2:$B$5693,$C217,'South West Spends'!$C$2:$C$5693,$A217)</f>
        <v>0</v>
      </c>
      <c r="I217" s="1442">
        <f>SUMIFS('South West Spends'!$AG$2:$AG$5693,'South West Spends'!$A$2:$A$5693,$B217,'South West Spends'!$B$2:$B$5693,$C217,'South West Spends'!$C$2:$C$5693,$A217)</f>
        <v>0</v>
      </c>
      <c r="J217" s="24">
        <f>SUMIFS('South West Spends'!$AI$2:$AI$5693,'South West Spends'!$A$2:$A$5693,$B217,'South West Spends'!$B$2:$B$5693,$C217,'South West Spends'!$C$2:$C$5693,$A217)</f>
        <v>0</v>
      </c>
      <c r="K217" s="93">
        <f>SUMIFS('South West Spends'!$AL$2:$AL$5693,'South West Spends'!$A$2:$A$5693,$B217,'South West Spends'!$B$2:$B$5693,$C217,'South West Spends'!$C$2:$C$5693,$A217)</f>
        <v>3702.6599999999989</v>
      </c>
    </row>
    <row r="218" spans="1:11" x14ac:dyDescent="0.2">
      <c r="A218" s="94" t="s">
        <v>159</v>
      </c>
      <c r="B218" s="13" t="s">
        <v>38</v>
      </c>
      <c r="C218" s="129" t="s">
        <v>11</v>
      </c>
      <c r="D218" s="506">
        <f>SUMIFS('South West Spends'!$H$2:$H$5693,'South West Spends'!$A$2:$A$5693,$B218,'South West Spends'!$B$2:$B$5693,$C218,'South West Spends'!$C$2:$C$5693,$A218)</f>
        <v>5696.76</v>
      </c>
      <c r="E218" s="507">
        <f>SUMIFS('South West Spends'!$M$2:$M$5693,'South West Spends'!$A$2:$A$5693,$B218,'South West Spends'!$B$2:$B$5693,$C218,'South West Spends'!$C$2:$C$5693,$A218)</f>
        <v>2743.8999999999996</v>
      </c>
      <c r="F218" s="507">
        <f>SUMIFS('South West Spends'!$R$2:$R$5693,'South West Spends'!$A$2:$A$5693,$B218,'South West Spends'!$B$2:$B$5693,$C218,'South West Spends'!$C$2:$C$5693,$A218)</f>
        <v>2405.6800000000003</v>
      </c>
      <c r="G218" s="882">
        <f>SUMIFS('South West Spends'!$W$2:$W$5693,'South West Spends'!$A$2:$A$5693,$B218,'South West Spends'!$B$2:$B$5693,$C218,'South West Spends'!$C$2:$C$5693,$A218)</f>
        <v>1183.23</v>
      </c>
      <c r="H218" s="1441">
        <f>SUMIFS('South West Spends'!$AB$2:$AB$5693,'South West Spends'!$A$2:$A$5693,$B218,'South West Spends'!$B$2:$B$5693,$C218,'South West Spends'!$C$2:$C$5693,$A218)</f>
        <v>0</v>
      </c>
      <c r="I218" s="1442">
        <f>SUMIFS('South West Spends'!$AG$2:$AG$5693,'South West Spends'!$A$2:$A$5693,$B218,'South West Spends'!$B$2:$B$5693,$C218,'South West Spends'!$C$2:$C$5693,$A218)</f>
        <v>0</v>
      </c>
      <c r="J218" s="24">
        <f>SUMIFS('South West Spends'!$AI$2:$AI$5693,'South West Spends'!$A$2:$A$5693,$B218,'South West Spends'!$B$2:$B$5693,$C218,'South West Spends'!$C$2:$C$5693,$A218)</f>
        <v>0</v>
      </c>
      <c r="K218" s="93">
        <f>SUMIFS('South West Spends'!$AL$2:$AL$5693,'South West Spends'!$A$2:$A$5693,$B218,'South West Spends'!$B$2:$B$5693,$C218,'South West Spends'!$C$2:$C$5693,$A218)</f>
        <v>0</v>
      </c>
    </row>
    <row r="219" spans="1:11" x14ac:dyDescent="0.2">
      <c r="A219" s="94" t="s">
        <v>159</v>
      </c>
      <c r="B219" s="13" t="s">
        <v>225</v>
      </c>
      <c r="C219" s="129" t="s">
        <v>11</v>
      </c>
      <c r="D219" s="506">
        <f>SUMIFS('South West Spends'!$H$2:$H$5693,'South West Spends'!$A$2:$A$5693,$B219,'South West Spends'!$B$2:$B$5693,$C219,'South West Spends'!$C$2:$C$5693,$A219)</f>
        <v>0</v>
      </c>
      <c r="E219" s="507">
        <f>SUMIFS('South West Spends'!$M$2:$M$5693,'South West Spends'!$A$2:$A$5693,$B219,'South West Spends'!$B$2:$B$5693,$C219,'South West Spends'!$C$2:$C$5693,$A219)</f>
        <v>0</v>
      </c>
      <c r="F219" s="507">
        <f>SUMIFS('South West Spends'!$R$2:$R$5693,'South West Spends'!$A$2:$A$5693,$B219,'South West Spends'!$B$2:$B$5693,$C219,'South West Spends'!$C$2:$C$5693,$A219)</f>
        <v>0</v>
      </c>
      <c r="G219" s="882">
        <f>SUMIFS('South West Spends'!$W$2:$W$5693,'South West Spends'!$A$2:$A$5693,$B219,'South West Spends'!$B$2:$B$5693,$C219,'South West Spends'!$C$2:$C$5693,$A219)</f>
        <v>7216.17</v>
      </c>
      <c r="H219" s="1441">
        <f>SUMIFS('South West Spends'!$AB$2:$AB$5693,'South West Spends'!$A$2:$A$5693,$B219,'South West Spends'!$B$2:$B$5693,$C219,'South West Spends'!$C$2:$C$5693,$A219)</f>
        <v>11563.29</v>
      </c>
      <c r="I219" s="1442">
        <f>SUMIFS('South West Spends'!$AG$2:$AG$5693,'South West Spends'!$A$2:$A$5693,$B219,'South West Spends'!$B$2:$B$5693,$C219,'South West Spends'!$C$2:$C$5693,$A219)</f>
        <v>16759.530000000002</v>
      </c>
      <c r="J219" s="24">
        <f>SUMIFS('South West Spends'!$AI$2:$AI$5693,'South West Spends'!$A$2:$A$5693,$B219,'South West Spends'!$B$2:$B$5693,$C219,'South West Spends'!$C$2:$C$5693,$A219)</f>
        <v>0</v>
      </c>
      <c r="K219" s="93">
        <f>SUMIFS('South West Spends'!$AL$2:$AL$5693,'South West Spends'!$A$2:$A$5693,$B219,'South West Spends'!$B$2:$B$5693,$C219,'South West Spends'!$C$2:$C$5693,$A219)</f>
        <v>0</v>
      </c>
    </row>
    <row r="220" spans="1:11" x14ac:dyDescent="0.2">
      <c r="A220" s="94" t="s">
        <v>159</v>
      </c>
      <c r="B220" s="13" t="s">
        <v>18</v>
      </c>
      <c r="C220" s="129" t="s">
        <v>117</v>
      </c>
      <c r="D220" s="506">
        <f>SUMIFS('South West Spends'!$H$2:$H$5693,'South West Spends'!$A$2:$A$5693,$B220,'South West Spends'!$B$2:$B$5693,$C220,'South West Spends'!$C$2:$C$5693,$A220)</f>
        <v>228</v>
      </c>
      <c r="E220" s="507">
        <f>SUMIFS('South West Spends'!$M$2:$M$5693,'South West Spends'!$A$2:$A$5693,$B220,'South West Spends'!$B$2:$B$5693,$C220,'South West Spends'!$C$2:$C$5693,$A220)</f>
        <v>753.09</v>
      </c>
      <c r="F220" s="507">
        <f>SUMIFS('South West Spends'!$R$2:$R$5693,'South West Spends'!$A$2:$A$5693,$B220,'South West Spends'!$B$2:$B$5693,$C220,'South West Spends'!$C$2:$C$5693,$A220)</f>
        <v>1568</v>
      </c>
      <c r="G220" s="882">
        <f>SUMIFS('South West Spends'!$W$2:$W$5693,'South West Spends'!$A$2:$A$5693,$B220,'South West Spends'!$B$2:$B$5693,$C220,'South West Spends'!$C$2:$C$5693,$A220)</f>
        <v>0</v>
      </c>
      <c r="H220" s="1441">
        <f>SUMIFS('South West Spends'!$AB$2:$AB$5693,'South West Spends'!$A$2:$A$5693,$B220,'South West Spends'!$B$2:$B$5693,$C220,'South West Spends'!$C$2:$C$5693,$A220)</f>
        <v>0</v>
      </c>
      <c r="I220" s="1442">
        <f>SUMIFS('South West Spends'!$AG$2:$AG$5693,'South West Spends'!$A$2:$A$5693,$B220,'South West Spends'!$B$2:$B$5693,$C220,'South West Spends'!$C$2:$C$5693,$A220)</f>
        <v>0</v>
      </c>
      <c r="J220" s="24">
        <f>SUMIFS('South West Spends'!$AI$2:$AI$5693,'South West Spends'!$A$2:$A$5693,$B220,'South West Spends'!$B$2:$B$5693,$C220,'South West Spends'!$C$2:$C$5693,$A220)</f>
        <v>0</v>
      </c>
      <c r="K220" s="93">
        <f>SUMIFS('South West Spends'!$AL$2:$AL$5693,'South West Spends'!$A$2:$A$5693,$B220,'South West Spends'!$B$2:$B$5693,$C220,'South West Spends'!$C$2:$C$5693,$A220)</f>
        <v>0</v>
      </c>
    </row>
    <row r="221" spans="1:11" x14ac:dyDescent="0.2">
      <c r="A221" s="94" t="s">
        <v>159</v>
      </c>
      <c r="B221" s="13" t="s">
        <v>207</v>
      </c>
      <c r="C221" s="129" t="s">
        <v>117</v>
      </c>
      <c r="D221" s="506">
        <f>SUMIFS('South West Spends'!$H$2:$H$5693,'South West Spends'!$A$2:$A$5693,$B221,'South West Spends'!$B$2:$B$5693,$C221,'South West Spends'!$C$2:$C$5693,$A221)</f>
        <v>0</v>
      </c>
      <c r="E221" s="507">
        <f>SUMIFS('South West Spends'!$M$2:$M$5693,'South West Spends'!$A$2:$A$5693,$B221,'South West Spends'!$B$2:$B$5693,$C221,'South West Spends'!$C$2:$C$5693,$A221)</f>
        <v>0</v>
      </c>
      <c r="F221" s="507">
        <f>SUMIFS('South West Spends'!$R$2:$R$5693,'South West Spends'!$A$2:$A$5693,$B221,'South West Spends'!$B$2:$B$5693,$C221,'South West Spends'!$C$2:$C$5693,$A221)</f>
        <v>1016</v>
      </c>
      <c r="G221" s="882">
        <f>SUMIFS('South West Spends'!$W$2:$W$5693,'South West Spends'!$A$2:$A$5693,$B221,'South West Spends'!$B$2:$B$5693,$C221,'South West Spends'!$C$2:$C$5693,$A221)</f>
        <v>1686</v>
      </c>
      <c r="H221" s="1441">
        <f>SUMIFS('South West Spends'!$AB$2:$AB$5693,'South West Spends'!$A$2:$A$5693,$B221,'South West Spends'!$B$2:$B$5693,$C221,'South West Spends'!$C$2:$C$5693,$A221)</f>
        <v>1910</v>
      </c>
      <c r="I221" s="1442">
        <f>SUMIFS('South West Spends'!$AG$2:$AG$5693,'South West Spends'!$A$2:$A$5693,$B221,'South West Spends'!$B$2:$B$5693,$C221,'South West Spends'!$C$2:$C$5693,$A221)</f>
        <v>0</v>
      </c>
      <c r="J221" s="24">
        <f>SUMIFS('South West Spends'!$AI$2:$AI$5693,'South West Spends'!$A$2:$A$5693,$B221,'South West Spends'!$B$2:$B$5693,$C221,'South West Spends'!$C$2:$C$5693,$A221)</f>
        <v>0</v>
      </c>
      <c r="K221" s="93">
        <f>SUMIFS('South West Spends'!$AL$2:$AL$5693,'South West Spends'!$A$2:$A$5693,$B221,'South West Spends'!$B$2:$B$5693,$C221,'South West Spends'!$C$2:$C$5693,$A221)</f>
        <v>0</v>
      </c>
    </row>
    <row r="222" spans="1:11" x14ac:dyDescent="0.2">
      <c r="A222" s="94" t="s">
        <v>159</v>
      </c>
      <c r="B222" s="13" t="s">
        <v>277</v>
      </c>
      <c r="C222" s="129" t="s">
        <v>246</v>
      </c>
      <c r="D222" s="506">
        <f>SUMIFS('South West Spends'!$H$2:$H$5693,'South West Spends'!$A$2:$A$5693,$B222,'South West Spends'!$B$2:$B$5693,$C222,'South West Spends'!$C$2:$C$5693,$A222)</f>
        <v>0</v>
      </c>
      <c r="E222" s="507">
        <f>SUMIFS('South West Spends'!$M$2:$M$5693,'South West Spends'!$A$2:$A$5693,$B222,'South West Spends'!$B$2:$B$5693,$C222,'South West Spends'!$C$2:$C$5693,$A222)</f>
        <v>0</v>
      </c>
      <c r="F222" s="507">
        <f>SUMIFS('South West Spends'!$R$2:$R$5693,'South West Spends'!$A$2:$A$5693,$B222,'South West Spends'!$B$2:$B$5693,$C222,'South West Spends'!$C$2:$C$5693,$A222)</f>
        <v>0</v>
      </c>
      <c r="G222" s="882">
        <f>SUMIFS('South West Spends'!$W$2:$W$5693,'South West Spends'!$A$2:$A$5693,$B222,'South West Spends'!$B$2:$B$5693,$C222,'South West Spends'!$C$2:$C$5693,$A222)</f>
        <v>0</v>
      </c>
      <c r="H222" s="1441">
        <f>SUMIFS('South West Spends'!$AB$2:$AB$5693,'South West Spends'!$A$2:$A$5693,$B222,'South West Spends'!$B$2:$B$5693,$C222,'South West Spends'!$C$2:$C$5693,$A222)</f>
        <v>0</v>
      </c>
      <c r="I222" s="1442">
        <f>SUMIFS('South West Spends'!$AG$2:$AG$5693,'South West Spends'!$A$2:$A$5693,$B222,'South West Spends'!$B$2:$B$5693,$C222,'South West Spends'!$C$2:$C$5693,$A222)</f>
        <v>1398.96</v>
      </c>
      <c r="J222" s="24">
        <f>SUMIFS('South West Spends'!$AI$2:$AI$5693,'South West Spends'!$A$2:$A$5693,$B222,'South West Spends'!$B$2:$B$5693,$C222,'South West Spends'!$C$2:$C$5693,$A222)</f>
        <v>116.58</v>
      </c>
      <c r="K222" s="93">
        <f>SUMIFS('South West Spends'!$AL$2:$AL$5693,'South West Spends'!$A$2:$A$5693,$B222,'South West Spends'!$B$2:$B$5693,$C222,'South West Spends'!$C$2:$C$5693,$A222)</f>
        <v>582.9</v>
      </c>
    </row>
    <row r="223" spans="1:11" x14ac:dyDescent="0.2">
      <c r="A223" s="94" t="s">
        <v>159</v>
      </c>
      <c r="B223" s="13" t="s">
        <v>84</v>
      </c>
      <c r="C223" s="129" t="s">
        <v>246</v>
      </c>
      <c r="D223" s="506">
        <f>SUMIFS('South West Spends'!$H$2:$H$5693,'South West Spends'!$A$2:$A$5693,$B223,'South West Spends'!$B$2:$B$5693,$C223,'South West Spends'!$C$2:$C$5693,$A223)</f>
        <v>0</v>
      </c>
      <c r="E223" s="507">
        <f>SUMIFS('South West Spends'!$M$2:$M$5693,'South West Spends'!$A$2:$A$5693,$B223,'South West Spends'!$B$2:$B$5693,$C223,'South West Spends'!$C$2:$C$5693,$A223)</f>
        <v>0</v>
      </c>
      <c r="F223" s="507">
        <f>SUMIFS('South West Spends'!$R$2:$R$5693,'South West Spends'!$A$2:$A$5693,$B223,'South West Spends'!$B$2:$B$5693,$C223,'South West Spends'!$C$2:$C$5693,$A223)</f>
        <v>3977.41</v>
      </c>
      <c r="G223" s="882">
        <f>SUMIFS('South West Spends'!$W$2:$W$5693,'South West Spends'!$A$2:$A$5693,$B223,'South West Spends'!$B$2:$B$5693,$C223,'South West Spends'!$C$2:$C$5693,$A223)</f>
        <v>4217.45</v>
      </c>
      <c r="H223" s="1441">
        <f>SUMIFS('South West Spends'!$AB$2:$AB$5693,'South West Spends'!$A$2:$A$5693,$B223,'South West Spends'!$B$2:$B$5693,$C223,'South West Spends'!$C$2:$C$5693,$A223)</f>
        <v>2525.9</v>
      </c>
      <c r="I223" s="1442">
        <f>SUMIFS('South West Spends'!$AG$2:$AG$5693,'South West Spends'!$A$2:$A$5693,$B223,'South West Spends'!$B$2:$B$5693,$C223,'South West Spends'!$C$2:$C$5693,$A223)</f>
        <v>699.48</v>
      </c>
      <c r="J223" s="24">
        <f>SUMIFS('South West Spends'!$AI$2:$AI$5693,'South West Spends'!$A$2:$A$5693,$B223,'South West Spends'!$B$2:$B$5693,$C223,'South West Spends'!$C$2:$C$5693,$A223)</f>
        <v>0</v>
      </c>
      <c r="K223" s="93">
        <f>SUMIFS('South West Spends'!$AL$2:$AL$5693,'South West Spends'!$A$2:$A$5693,$B223,'South West Spends'!$B$2:$B$5693,$C223,'South West Spends'!$C$2:$C$5693,$A223)</f>
        <v>0</v>
      </c>
    </row>
    <row r="224" spans="1:11" x14ac:dyDescent="0.2">
      <c r="A224" s="94" t="s">
        <v>159</v>
      </c>
      <c r="B224" s="13" t="s">
        <v>41</v>
      </c>
      <c r="C224" s="129" t="s">
        <v>21</v>
      </c>
      <c r="D224" s="506">
        <f>SUMIFS('South West Spends'!$H$2:$H$5693,'South West Spends'!$A$2:$A$5693,$B224,'South West Spends'!$B$2:$B$5693,$C224,'South West Spends'!$C$2:$C$5693,$A224)</f>
        <v>3234.2</v>
      </c>
      <c r="E224" s="507">
        <f>SUMIFS('South West Spends'!$M$2:$M$5693,'South West Spends'!$A$2:$A$5693,$B224,'South West Spends'!$B$2:$B$5693,$C224,'South West Spends'!$C$2:$C$5693,$A224)</f>
        <v>714.27</v>
      </c>
      <c r="F224" s="507">
        <f>SUMIFS('South West Spends'!$R$2:$R$5693,'South West Spends'!$A$2:$A$5693,$B224,'South West Spends'!$B$2:$B$5693,$C224,'South West Spends'!$C$2:$C$5693,$A224)</f>
        <v>0</v>
      </c>
      <c r="G224" s="882">
        <f>SUMIFS('South West Spends'!$W$2:$W$5693,'South West Spends'!$A$2:$A$5693,$B224,'South West Spends'!$B$2:$B$5693,$C224,'South West Spends'!$C$2:$C$5693,$A224)</f>
        <v>0</v>
      </c>
      <c r="H224" s="1441">
        <f>SUMIFS('South West Spends'!$AB$2:$AB$5693,'South West Spends'!$A$2:$A$5693,$B224,'South West Spends'!$B$2:$B$5693,$C224,'South West Spends'!$C$2:$C$5693,$A224)</f>
        <v>0</v>
      </c>
      <c r="I224" s="1442">
        <f>SUMIFS('South West Spends'!$AG$2:$AG$5693,'South West Spends'!$A$2:$A$5693,$B224,'South West Spends'!$B$2:$B$5693,$C224,'South West Spends'!$C$2:$C$5693,$A224)</f>
        <v>0</v>
      </c>
      <c r="J224" s="24">
        <f>SUMIFS('South West Spends'!$AI$2:$AI$5693,'South West Spends'!$A$2:$A$5693,$B224,'South West Spends'!$B$2:$B$5693,$C224,'South West Spends'!$C$2:$C$5693,$A224)</f>
        <v>0</v>
      </c>
      <c r="K224" s="93">
        <f>SUMIFS('South West Spends'!$AL$2:$AL$5693,'South West Spends'!$A$2:$A$5693,$B224,'South West Spends'!$B$2:$B$5693,$C224,'South West Spends'!$C$2:$C$5693,$A224)</f>
        <v>0</v>
      </c>
    </row>
    <row r="225" spans="1:11" x14ac:dyDescent="0.2">
      <c r="A225" s="94" t="s">
        <v>159</v>
      </c>
      <c r="B225" s="13" t="s">
        <v>66</v>
      </c>
      <c r="C225" s="129" t="s">
        <v>11</v>
      </c>
      <c r="D225" s="506">
        <f>SUMIFS('South West Spends'!$H$2:$H$5693,'South West Spends'!$A$2:$A$5693,$B225,'South West Spends'!$B$2:$B$5693,$C225,'South West Spends'!$C$2:$C$5693,$A225)</f>
        <v>46.04</v>
      </c>
      <c r="E225" s="507">
        <f>SUMIFS('South West Spends'!$M$2:$M$5693,'South West Spends'!$A$2:$A$5693,$B225,'South West Spends'!$B$2:$B$5693,$C225,'South West Spends'!$C$2:$C$5693,$A225)</f>
        <v>154.59999999999997</v>
      </c>
      <c r="F225" s="507">
        <f>SUMIFS('South West Spends'!$R$2:$R$5693,'South West Spends'!$A$2:$A$5693,$B225,'South West Spends'!$B$2:$B$5693,$C225,'South West Spends'!$C$2:$C$5693,$A225)</f>
        <v>183.85999999999999</v>
      </c>
      <c r="G225" s="882">
        <f>SUMIFS('South West Spends'!$W$2:$W$5693,'South West Spends'!$A$2:$A$5693,$B225,'South West Spends'!$B$2:$B$5693,$C225,'South West Spends'!$C$2:$C$5693,$A225)</f>
        <v>23.12</v>
      </c>
      <c r="H225" s="1441">
        <f>SUMIFS('South West Spends'!$AB$2:$AB$5693,'South West Spends'!$A$2:$A$5693,$B225,'South West Spends'!$B$2:$B$5693,$C225,'South West Spends'!$C$2:$C$5693,$A225)</f>
        <v>87.199999999999989</v>
      </c>
      <c r="I225" s="1442">
        <f>SUMIFS('South West Spends'!$AG$2:$AG$5693,'South West Spends'!$A$2:$A$5693,$B225,'South West Spends'!$B$2:$B$5693,$C225,'South West Spends'!$C$2:$C$5693,$A225)</f>
        <v>0</v>
      </c>
      <c r="J225" s="24">
        <f>SUMIFS('South West Spends'!$AI$2:$AI$5693,'South West Spends'!$A$2:$A$5693,$B225,'South West Spends'!$B$2:$B$5693,$C225,'South West Spends'!$C$2:$C$5693,$A225)</f>
        <v>0</v>
      </c>
      <c r="K225" s="93">
        <f>SUMIFS('South West Spends'!$AL$2:$AL$5693,'South West Spends'!$A$2:$A$5693,$B225,'South West Spends'!$B$2:$B$5693,$C225,'South West Spends'!$C$2:$C$5693,$A225)</f>
        <v>0</v>
      </c>
    </row>
    <row r="226" spans="1:11" x14ac:dyDescent="0.2">
      <c r="A226" s="94" t="s">
        <v>159</v>
      </c>
      <c r="B226" s="13" t="s">
        <v>258</v>
      </c>
      <c r="C226" s="129" t="s">
        <v>11</v>
      </c>
      <c r="D226" s="506">
        <f>SUMIFS('South West Spends'!$H$2:$H$5693,'South West Spends'!$A$2:$A$5693,$B226,'South West Spends'!$B$2:$B$5693,$C226,'South West Spends'!$C$2:$C$5693,$A226)</f>
        <v>0</v>
      </c>
      <c r="E226" s="507">
        <f>SUMIFS('South West Spends'!$M$2:$M$5693,'South West Spends'!$A$2:$A$5693,$B226,'South West Spends'!$B$2:$B$5693,$C226,'South West Spends'!$C$2:$C$5693,$A226)</f>
        <v>0</v>
      </c>
      <c r="F226" s="507">
        <f>SUMIFS('South West Spends'!$R$2:$R$5693,'South West Spends'!$A$2:$A$5693,$B226,'South West Spends'!$B$2:$B$5693,$C226,'South West Spends'!$C$2:$C$5693,$A226)</f>
        <v>0</v>
      </c>
      <c r="G226" s="882">
        <f>SUMIFS('South West Spends'!$W$2:$W$5693,'South West Spends'!$A$2:$A$5693,$B226,'South West Spends'!$B$2:$B$5693,$C226,'South West Spends'!$C$2:$C$5693,$A226)</f>
        <v>0</v>
      </c>
      <c r="H226" s="1441">
        <f>SUMIFS('South West Spends'!$AB$2:$AB$5693,'South West Spends'!$A$2:$A$5693,$B226,'South West Spends'!$B$2:$B$5693,$C226,'South West Spends'!$C$2:$C$5693,$A226)</f>
        <v>44.69</v>
      </c>
      <c r="I226" s="1442">
        <f>SUMIFS('South West Spends'!$AG$2:$AG$5693,'South West Spends'!$A$2:$A$5693,$B226,'South West Spends'!$B$2:$B$5693,$C226,'South West Spends'!$C$2:$C$5693,$A226)</f>
        <v>3096.99</v>
      </c>
      <c r="J226" s="24">
        <f>SUMIFS('South West Spends'!$AI$2:$AI$5693,'South West Spends'!$A$2:$A$5693,$B226,'South West Spends'!$B$2:$B$5693,$C226,'South West Spends'!$C$2:$C$5693,$A226)</f>
        <v>0</v>
      </c>
      <c r="K226" s="93">
        <f>SUMIFS('South West Spends'!$AL$2:$AL$5693,'South West Spends'!$A$2:$A$5693,$B226,'South West Spends'!$B$2:$B$5693,$C226,'South West Spends'!$C$2:$C$5693,$A226)</f>
        <v>759.2</v>
      </c>
    </row>
    <row r="227" spans="1:11" x14ac:dyDescent="0.2">
      <c r="A227" s="94" t="s">
        <v>159</v>
      </c>
      <c r="B227" s="13" t="s">
        <v>27</v>
      </c>
      <c r="C227" s="129" t="s">
        <v>28</v>
      </c>
      <c r="D227" s="506">
        <f>SUMIFS('South West Spends'!$H$2:$H$5693,'South West Spends'!$A$2:$A$5693,$B227,'South West Spends'!$B$2:$B$5693,$C227,'South West Spends'!$C$2:$C$5693,$A227)</f>
        <v>2969.7700000000004</v>
      </c>
      <c r="E227" s="507">
        <f>SUMIFS('South West Spends'!$M$2:$M$5693,'South West Spends'!$A$2:$A$5693,$B227,'South West Spends'!$B$2:$B$5693,$C227,'South West Spends'!$C$2:$C$5693,$A227)</f>
        <v>765.44</v>
      </c>
      <c r="F227" s="507">
        <f>SUMIFS('South West Spends'!$R$2:$R$5693,'South West Spends'!$A$2:$A$5693,$B227,'South West Spends'!$B$2:$B$5693,$C227,'South West Spends'!$C$2:$C$5693,$A227)</f>
        <v>0</v>
      </c>
      <c r="G227" s="882">
        <f>SUMIFS('South West Spends'!$W$2:$W$5693,'South West Spends'!$A$2:$A$5693,$B227,'South West Spends'!$B$2:$B$5693,$C227,'South West Spends'!$C$2:$C$5693,$A227)</f>
        <v>0</v>
      </c>
      <c r="H227" s="1441">
        <f>SUMIFS('South West Spends'!$AB$2:$AB$5693,'South West Spends'!$A$2:$A$5693,$B227,'South West Spends'!$B$2:$B$5693,$C227,'South West Spends'!$C$2:$C$5693,$A227)</f>
        <v>0</v>
      </c>
      <c r="I227" s="1442">
        <f>SUMIFS('South West Spends'!$AG$2:$AG$5693,'South West Spends'!$A$2:$A$5693,$B227,'South West Spends'!$B$2:$B$5693,$C227,'South West Spends'!$C$2:$C$5693,$A227)</f>
        <v>0</v>
      </c>
      <c r="J227" s="24">
        <f>SUMIFS('South West Spends'!$AI$2:$AI$5693,'South West Spends'!$A$2:$A$5693,$B227,'South West Spends'!$B$2:$B$5693,$C227,'South West Spends'!$C$2:$C$5693,$A227)</f>
        <v>0</v>
      </c>
      <c r="K227" s="93">
        <f>SUMIFS('South West Spends'!$AL$2:$AL$5693,'South West Spends'!$A$2:$A$5693,$B227,'South West Spends'!$B$2:$B$5693,$C227,'South West Spends'!$C$2:$C$5693,$A227)</f>
        <v>0</v>
      </c>
    </row>
    <row r="228" spans="1:11" x14ac:dyDescent="0.2">
      <c r="A228" s="94" t="s">
        <v>159</v>
      </c>
      <c r="B228" s="13" t="s">
        <v>27</v>
      </c>
      <c r="C228" s="129" t="s">
        <v>29</v>
      </c>
      <c r="D228" s="506">
        <f>SUMIFS('South West Spends'!$H$2:$H$5693,'South West Spends'!$A$2:$A$5693,$B228,'South West Spends'!$B$2:$B$5693,$C228,'South West Spends'!$C$2:$C$5693,$A228)</f>
        <v>9608</v>
      </c>
      <c r="E228" s="507">
        <f>SUMIFS('South West Spends'!$M$2:$M$5693,'South West Spends'!$A$2:$A$5693,$B228,'South West Spends'!$B$2:$B$5693,$C228,'South West Spends'!$C$2:$C$5693,$A228)</f>
        <v>1865</v>
      </c>
      <c r="F228" s="507">
        <f>SUMIFS('South West Spends'!$R$2:$R$5693,'South West Spends'!$A$2:$A$5693,$B228,'South West Spends'!$B$2:$B$5693,$C228,'South West Spends'!$C$2:$C$5693,$A228)</f>
        <v>0</v>
      </c>
      <c r="G228" s="882">
        <f>SUMIFS('South West Spends'!$W$2:$W$5693,'South West Spends'!$A$2:$A$5693,$B228,'South West Spends'!$B$2:$B$5693,$C228,'South West Spends'!$C$2:$C$5693,$A228)</f>
        <v>0</v>
      </c>
      <c r="H228" s="1441">
        <f>SUMIFS('South West Spends'!$AB$2:$AB$5693,'South West Spends'!$A$2:$A$5693,$B228,'South West Spends'!$B$2:$B$5693,$C228,'South West Spends'!$C$2:$C$5693,$A228)</f>
        <v>0</v>
      </c>
      <c r="I228" s="1442">
        <f>SUMIFS('South West Spends'!$AG$2:$AG$5693,'South West Spends'!$A$2:$A$5693,$B228,'South West Spends'!$B$2:$B$5693,$C228,'South West Spends'!$C$2:$C$5693,$A228)</f>
        <v>0</v>
      </c>
      <c r="J228" s="24">
        <f>SUMIFS('South West Spends'!$AI$2:$AI$5693,'South West Spends'!$A$2:$A$5693,$B228,'South West Spends'!$B$2:$B$5693,$C228,'South West Spends'!$C$2:$C$5693,$A228)</f>
        <v>0</v>
      </c>
      <c r="K228" s="93">
        <f>SUMIFS('South West Spends'!$AL$2:$AL$5693,'South West Spends'!$A$2:$A$5693,$B228,'South West Spends'!$B$2:$B$5693,$C228,'South West Spends'!$C$2:$C$5693,$A228)</f>
        <v>0</v>
      </c>
    </row>
    <row r="229" spans="1:11" x14ac:dyDescent="0.2">
      <c r="A229" s="94" t="s">
        <v>159</v>
      </c>
      <c r="B229" s="13" t="s">
        <v>82</v>
      </c>
      <c r="C229" s="129" t="s">
        <v>28</v>
      </c>
      <c r="D229" s="506">
        <f>SUMIFS('South West Spends'!$H$2:$H$5693,'South West Spends'!$A$2:$A$5693,$B229,'South West Spends'!$B$2:$B$5693,$C229,'South West Spends'!$C$2:$C$5693,$A229)</f>
        <v>0</v>
      </c>
      <c r="E229" s="507">
        <f>SUMIFS('South West Spends'!$M$2:$M$5693,'South West Spends'!$A$2:$A$5693,$B229,'South West Spends'!$B$2:$B$5693,$C229,'South West Spends'!$C$2:$C$5693,$A229)</f>
        <v>614.4</v>
      </c>
      <c r="F229" s="507">
        <f>SUMIFS('South West Spends'!$R$2:$R$5693,'South West Spends'!$A$2:$A$5693,$B229,'South West Spends'!$B$2:$B$5693,$C229,'South West Spends'!$C$2:$C$5693,$A229)</f>
        <v>1094.1999999999998</v>
      </c>
      <c r="G229" s="882">
        <f>SUMIFS('South West Spends'!$W$2:$W$5693,'South West Spends'!$A$2:$A$5693,$B229,'South West Spends'!$B$2:$B$5693,$C229,'South West Spends'!$C$2:$C$5693,$A229)</f>
        <v>545.58000000000004</v>
      </c>
      <c r="H229" s="1441">
        <f>SUMIFS('South West Spends'!$AB$2:$AB$5693,'South West Spends'!$A$2:$A$5693,$B229,'South West Spends'!$B$2:$B$5693,$C229,'South West Spends'!$C$2:$C$5693,$A229)</f>
        <v>441.4</v>
      </c>
      <c r="I229" s="1442">
        <f>SUMIFS('South West Spends'!$AG$2:$AG$5693,'South West Spends'!$A$2:$A$5693,$B229,'South West Spends'!$B$2:$B$5693,$C229,'South West Spends'!$C$2:$C$5693,$A229)</f>
        <v>0</v>
      </c>
      <c r="J229" s="24">
        <f>SUMIFS('South West Spends'!$AI$2:$AI$5693,'South West Spends'!$A$2:$A$5693,$B229,'South West Spends'!$B$2:$B$5693,$C229,'South West Spends'!$C$2:$C$5693,$A229)</f>
        <v>0</v>
      </c>
      <c r="K229" s="93">
        <f>SUMIFS('South West Spends'!$AL$2:$AL$5693,'South West Spends'!$A$2:$A$5693,$B229,'South West Spends'!$B$2:$B$5693,$C229,'South West Spends'!$C$2:$C$5693,$A229)</f>
        <v>0</v>
      </c>
    </row>
    <row r="230" spans="1:11" x14ac:dyDescent="0.2">
      <c r="A230" s="94" t="s">
        <v>159</v>
      </c>
      <c r="B230" s="13" t="s">
        <v>82</v>
      </c>
      <c r="C230" s="129" t="s">
        <v>29</v>
      </c>
      <c r="D230" s="506">
        <f>SUMIFS('South West Spends'!$H$2:$H$5693,'South West Spends'!$A$2:$A$5693,$B230,'South West Spends'!$B$2:$B$5693,$C230,'South West Spends'!$C$2:$C$5693,$A230)</f>
        <v>0</v>
      </c>
      <c r="E230" s="507">
        <f>SUMIFS('South West Spends'!$M$2:$M$5693,'South West Spends'!$A$2:$A$5693,$B230,'South West Spends'!$B$2:$B$5693,$C230,'South West Spends'!$C$2:$C$5693,$A230)</f>
        <v>4483</v>
      </c>
      <c r="F230" s="507">
        <f>SUMIFS('South West Spends'!$R$2:$R$5693,'South West Spends'!$A$2:$A$5693,$B230,'South West Spends'!$B$2:$B$5693,$C230,'South West Spends'!$C$2:$C$5693,$A230)</f>
        <v>5335</v>
      </c>
      <c r="G230" s="882">
        <f>SUMIFS('South West Spends'!$W$2:$W$5693,'South West Spends'!$A$2:$A$5693,$B230,'South West Spends'!$B$2:$B$5693,$C230,'South West Spends'!$C$2:$C$5693,$A230)</f>
        <v>1328</v>
      </c>
      <c r="H230" s="1441">
        <f>SUMIFS('South West Spends'!$AB$2:$AB$5693,'South West Spends'!$A$2:$A$5693,$B230,'South West Spends'!$B$2:$B$5693,$C230,'South West Spends'!$C$2:$C$5693,$A230)</f>
        <v>2572</v>
      </c>
      <c r="I230" s="1442">
        <f>SUMIFS('South West Spends'!$AG$2:$AG$5693,'South West Spends'!$A$2:$A$5693,$B230,'South West Spends'!$B$2:$B$5693,$C230,'South West Spends'!$C$2:$C$5693,$A230)</f>
        <v>0</v>
      </c>
      <c r="J230" s="24">
        <f>SUMIFS('South West Spends'!$AI$2:$AI$5693,'South West Spends'!$A$2:$A$5693,$B230,'South West Spends'!$B$2:$B$5693,$C230,'South West Spends'!$C$2:$C$5693,$A230)</f>
        <v>0</v>
      </c>
      <c r="K230" s="93">
        <f>SUMIFS('South West Spends'!$AL$2:$AL$5693,'South West Spends'!$A$2:$A$5693,$B230,'South West Spends'!$B$2:$B$5693,$C230,'South West Spends'!$C$2:$C$5693,$A230)</f>
        <v>0</v>
      </c>
    </row>
    <row r="231" spans="1:11" x14ac:dyDescent="0.2">
      <c r="A231" s="94" t="s">
        <v>159</v>
      </c>
      <c r="B231" s="13" t="s">
        <v>285</v>
      </c>
      <c r="C231" s="129" t="s">
        <v>11</v>
      </c>
      <c r="D231" s="506">
        <f>SUMIFS('South West Spends'!$H$2:$H$5693,'South West Spends'!$A$2:$A$5693,$B231,'South West Spends'!$B$2:$B$5693,$C231,'South West Spends'!$C$2:$C$5693,$A231)</f>
        <v>0</v>
      </c>
      <c r="E231" s="507">
        <f>SUMIFS('South West Spends'!$M$2:$M$5693,'South West Spends'!$A$2:$A$5693,$B231,'South West Spends'!$B$2:$B$5693,$C231,'South West Spends'!$C$2:$C$5693,$A231)</f>
        <v>0</v>
      </c>
      <c r="F231" s="507">
        <f>SUMIFS('South West Spends'!$R$2:$R$5693,'South West Spends'!$A$2:$A$5693,$B231,'South West Spends'!$B$2:$B$5693,$C231,'South West Spends'!$C$2:$C$5693,$A231)</f>
        <v>0</v>
      </c>
      <c r="G231" s="882">
        <f>SUMIFS('South West Spends'!$W$2:$W$5693,'South West Spends'!$A$2:$A$5693,$B231,'South West Spends'!$B$2:$B$5693,$C231,'South West Spends'!$C$2:$C$5693,$A231)</f>
        <v>0</v>
      </c>
      <c r="H231" s="1441">
        <f>SUMIFS('South West Spends'!$AB$2:$AB$5693,'South West Spends'!$A$2:$A$5693,$B231,'South West Spends'!$B$2:$B$5693,$C231,'South West Spends'!$C$2:$C$5693,$A231)</f>
        <v>0</v>
      </c>
      <c r="I231" s="1442">
        <f>SUMIFS('South West Spends'!$AG$2:$AG$5693,'South West Spends'!$A$2:$A$5693,$B231,'South West Spends'!$B$2:$B$5693,$C231,'South West Spends'!$C$2:$C$5693,$A231)</f>
        <v>4150.6800000000012</v>
      </c>
      <c r="J231" s="24">
        <f>SUMIFS('South West Spends'!$AI$2:$AI$5693,'South West Spends'!$A$2:$A$5693,$B231,'South West Spends'!$B$2:$B$5693,$C231,'South West Spends'!$C$2:$C$5693,$A231)</f>
        <v>0</v>
      </c>
      <c r="K231" s="93">
        <f>SUMIFS('South West Spends'!$AL$2:$AL$5693,'South West Spends'!$A$2:$A$5693,$B231,'South West Spends'!$B$2:$B$5693,$C231,'South West Spends'!$C$2:$C$5693,$A231)</f>
        <v>1008.9500000000002</v>
      </c>
    </row>
    <row r="232" spans="1:11" x14ac:dyDescent="0.2">
      <c r="A232" s="94" t="s">
        <v>149</v>
      </c>
      <c r="B232" s="13" t="s">
        <v>3</v>
      </c>
      <c r="C232" s="129" t="s">
        <v>7</v>
      </c>
      <c r="D232" s="506">
        <f>SUMIFS('South West Spends'!$H$2:$H$5693,'South West Spends'!$A$2:$A$5693,$B232,'South West Spends'!$B$2:$B$5693,$C232,'South West Spends'!$C$2:$C$5693,$A232)</f>
        <v>2340.5300000000002</v>
      </c>
      <c r="E232" s="507">
        <f>SUMIFS('South West Spends'!$M$2:$M$5693,'South West Spends'!$A$2:$A$5693,$B232,'South West Spends'!$B$2:$B$5693,$C232,'South West Spends'!$C$2:$C$5693,$A232)</f>
        <v>0</v>
      </c>
      <c r="F232" s="507">
        <f>SUMIFS('South West Spends'!$R$2:$R$5693,'South West Spends'!$A$2:$A$5693,$B232,'South West Spends'!$B$2:$B$5693,$C232,'South West Spends'!$C$2:$C$5693,$A232)</f>
        <v>0</v>
      </c>
      <c r="G232" s="882">
        <f>SUMIFS('South West Spends'!$W$2:$W$5693,'South West Spends'!$A$2:$A$5693,$B232,'South West Spends'!$B$2:$B$5693,$C232,'South West Spends'!$C$2:$C$5693,$A232)</f>
        <v>0</v>
      </c>
      <c r="H232" s="1441">
        <f>SUMIFS('South West Spends'!$AB$2:$AB$5693,'South West Spends'!$A$2:$A$5693,$B232,'South West Spends'!$B$2:$B$5693,$C232,'South West Spends'!$C$2:$C$5693,$A232)</f>
        <v>0</v>
      </c>
      <c r="I232" s="1442">
        <f>SUMIFS('South West Spends'!$AG$2:$AG$5693,'South West Spends'!$A$2:$A$5693,$B232,'South West Spends'!$B$2:$B$5693,$C232,'South West Spends'!$C$2:$C$5693,$A232)</f>
        <v>0</v>
      </c>
      <c r="J232" s="24">
        <f>SUMIFS('South West Spends'!$AI$2:$AI$5693,'South West Spends'!$A$2:$A$5693,$B232,'South West Spends'!$B$2:$B$5693,$C232,'South West Spends'!$C$2:$C$5693,$A232)</f>
        <v>0</v>
      </c>
      <c r="K232" s="93">
        <f>SUMIFS('South West Spends'!$AL$2:$AL$5693,'South West Spends'!$A$2:$A$5693,$B232,'South West Spends'!$B$2:$B$5693,$C232,'South West Spends'!$C$2:$C$5693,$A232)</f>
        <v>0</v>
      </c>
    </row>
    <row r="233" spans="1:11" x14ac:dyDescent="0.2">
      <c r="A233" s="94" t="s">
        <v>149</v>
      </c>
      <c r="B233" s="13" t="s">
        <v>77</v>
      </c>
      <c r="C233" s="129" t="s">
        <v>21</v>
      </c>
      <c r="D233" s="506">
        <f>SUMIFS('South West Spends'!$H$2:$H$5693,'South West Spends'!$A$2:$A$5693,$B233,'South West Spends'!$B$2:$B$5693,$C233,'South West Spends'!$C$2:$C$5693,$A233)</f>
        <v>0</v>
      </c>
      <c r="E233" s="507">
        <f>SUMIFS('South West Spends'!$M$2:$M$5693,'South West Spends'!$A$2:$A$5693,$B233,'South West Spends'!$B$2:$B$5693,$C233,'South West Spends'!$C$2:$C$5693,$A233)</f>
        <v>4459.7899999999991</v>
      </c>
      <c r="F233" s="507">
        <f>SUMIFS('South West Spends'!$R$2:$R$5693,'South West Spends'!$A$2:$A$5693,$B233,'South West Spends'!$B$2:$B$5693,$C233,'South West Spends'!$C$2:$C$5693,$A233)</f>
        <v>266.51</v>
      </c>
      <c r="G233" s="882">
        <f>SUMIFS('South West Spends'!$W$2:$W$5693,'South West Spends'!$A$2:$A$5693,$B233,'South West Spends'!$B$2:$B$5693,$C233,'South West Spends'!$C$2:$C$5693,$A233)</f>
        <v>484.31</v>
      </c>
      <c r="H233" s="1441">
        <f>SUMIFS('South West Spends'!$AB$2:$AB$5693,'South West Spends'!$A$2:$A$5693,$B233,'South West Spends'!$B$2:$B$5693,$C233,'South West Spends'!$C$2:$C$5693,$A233)</f>
        <v>7822.7400000000007</v>
      </c>
      <c r="I233" s="1442">
        <f>SUMIFS('South West Spends'!$AG$2:$AG$5693,'South West Spends'!$A$2:$A$5693,$B233,'South West Spends'!$B$2:$B$5693,$C233,'South West Spends'!$C$2:$C$5693,$A233)</f>
        <v>4368.1299999999992</v>
      </c>
      <c r="J233" s="24">
        <f>SUMIFS('South West Spends'!$AI$2:$AI$5693,'South West Spends'!$A$2:$A$5693,$B233,'South West Spends'!$B$2:$B$5693,$C233,'South West Spends'!$C$2:$C$5693,$A233)</f>
        <v>0</v>
      </c>
      <c r="K233" s="93">
        <f>SUMIFS('South West Spends'!$AL$2:$AL$5693,'South West Spends'!$A$2:$A$5693,$B233,'South West Spends'!$B$2:$B$5693,$C233,'South West Spends'!$C$2:$C$5693,$A233)</f>
        <v>0</v>
      </c>
    </row>
    <row r="234" spans="1:11" x14ac:dyDescent="0.2">
      <c r="A234" s="94" t="s">
        <v>149</v>
      </c>
      <c r="B234" s="13" t="s">
        <v>286</v>
      </c>
      <c r="C234" s="129" t="s">
        <v>21</v>
      </c>
      <c r="D234" s="506">
        <f>SUMIFS('South West Spends'!$H$2:$H$5693,'South West Spends'!$A$2:$A$5693,$B234,'South West Spends'!$B$2:$B$5693,$C234,'South West Spends'!$C$2:$C$5693,$A234)</f>
        <v>0</v>
      </c>
      <c r="E234" s="507">
        <f>SUMIFS('South West Spends'!$M$2:$M$5693,'South West Spends'!$A$2:$A$5693,$B234,'South West Spends'!$B$2:$B$5693,$C234,'South West Spends'!$C$2:$C$5693,$A234)</f>
        <v>0</v>
      </c>
      <c r="F234" s="507">
        <f>SUMIFS('South West Spends'!$R$2:$R$5693,'South West Spends'!$A$2:$A$5693,$B234,'South West Spends'!$B$2:$B$5693,$C234,'South West Spends'!$C$2:$C$5693,$A234)</f>
        <v>0</v>
      </c>
      <c r="G234" s="882">
        <f>SUMIFS('South West Spends'!$W$2:$W$5693,'South West Spends'!$A$2:$A$5693,$B234,'South West Spends'!$B$2:$B$5693,$C234,'South West Spends'!$C$2:$C$5693,$A234)</f>
        <v>0</v>
      </c>
      <c r="H234" s="1441">
        <f>SUMIFS('South West Spends'!$AB$2:$AB$5693,'South West Spends'!$A$2:$A$5693,$B234,'South West Spends'!$B$2:$B$5693,$C234,'South West Spends'!$C$2:$C$5693,$A234)</f>
        <v>0</v>
      </c>
      <c r="I234" s="1442">
        <f>SUMIFS('South West Spends'!$AG$2:$AG$5693,'South West Spends'!$A$2:$A$5693,$B234,'South West Spends'!$B$2:$B$5693,$C234,'South West Spends'!$C$2:$C$5693,$A234)</f>
        <v>1213.94</v>
      </c>
      <c r="J234" s="24">
        <f>SUMIFS('South West Spends'!$AI$2:$AI$5693,'South West Spends'!$A$2:$A$5693,$B234,'South West Spends'!$B$2:$B$5693,$C234,'South West Spends'!$C$2:$C$5693,$A234)</f>
        <v>0</v>
      </c>
      <c r="K234" s="93">
        <f>SUMIFS('South West Spends'!$AL$2:$AL$5693,'South West Spends'!$A$2:$A$5693,$B234,'South West Spends'!$B$2:$B$5693,$C234,'South West Spends'!$C$2:$C$5693,$A234)</f>
        <v>208.84</v>
      </c>
    </row>
    <row r="235" spans="1:11" x14ac:dyDescent="0.2">
      <c r="A235" s="94" t="s">
        <v>149</v>
      </c>
      <c r="B235" s="13" t="s">
        <v>8</v>
      </c>
      <c r="C235" s="129" t="s">
        <v>11</v>
      </c>
      <c r="D235" s="506">
        <f>SUMIFS('South West Spends'!$H$2:$H$5693,'South West Spends'!$A$2:$A$5693,$B235,'South West Spends'!$B$2:$B$5693,$C235,'South West Spends'!$C$2:$C$5693,$A235)</f>
        <v>58.449999999999996</v>
      </c>
      <c r="E235" s="507">
        <f>SUMIFS('South West Spends'!$M$2:$M$5693,'South West Spends'!$A$2:$A$5693,$B235,'South West Spends'!$B$2:$B$5693,$C235,'South West Spends'!$C$2:$C$5693,$A235)</f>
        <v>47.96</v>
      </c>
      <c r="F235" s="507">
        <f>SUMIFS('South West Spends'!$R$2:$R$5693,'South West Spends'!$A$2:$A$5693,$B235,'South West Spends'!$B$2:$B$5693,$C235,'South West Spends'!$C$2:$C$5693,$A235)</f>
        <v>0</v>
      </c>
      <c r="G235" s="882">
        <f>SUMIFS('South West Spends'!$W$2:$W$5693,'South West Spends'!$A$2:$A$5693,$B235,'South West Spends'!$B$2:$B$5693,$C235,'South West Spends'!$C$2:$C$5693,$A235)</f>
        <v>0</v>
      </c>
      <c r="H235" s="1441">
        <f>SUMIFS('South West Spends'!$AB$2:$AB$5693,'South West Spends'!$A$2:$A$5693,$B235,'South West Spends'!$B$2:$B$5693,$C235,'South West Spends'!$C$2:$C$5693,$A235)</f>
        <v>0</v>
      </c>
      <c r="I235" s="1442">
        <f>SUMIFS('South West Spends'!$AG$2:$AG$5693,'South West Spends'!$A$2:$A$5693,$B235,'South West Spends'!$B$2:$B$5693,$C235,'South West Spends'!$C$2:$C$5693,$A235)</f>
        <v>0</v>
      </c>
      <c r="J235" s="24">
        <f>SUMIFS('South West Spends'!$AI$2:$AI$5693,'South West Spends'!$A$2:$A$5693,$B235,'South West Spends'!$B$2:$B$5693,$C235,'South West Spends'!$C$2:$C$5693,$A235)</f>
        <v>0</v>
      </c>
      <c r="K235" s="93">
        <f>SUMIFS('South West Spends'!$AL$2:$AL$5693,'South West Spends'!$A$2:$A$5693,$B235,'South West Spends'!$B$2:$B$5693,$C235,'South West Spends'!$C$2:$C$5693,$A235)</f>
        <v>0</v>
      </c>
    </row>
    <row r="236" spans="1:11" x14ac:dyDescent="0.2">
      <c r="A236" s="94" t="s">
        <v>149</v>
      </c>
      <c r="B236" s="13" t="s">
        <v>40</v>
      </c>
      <c r="C236" s="129" t="s">
        <v>11</v>
      </c>
      <c r="D236" s="506">
        <f>SUMIFS('South West Spends'!$H$2:$H$5693,'South West Spends'!$A$2:$A$5693,$B236,'South West Spends'!$B$2:$B$5693,$C236,'South West Spends'!$C$2:$C$5693,$A236)</f>
        <v>2092.88</v>
      </c>
      <c r="E236" s="507">
        <f>SUMIFS('South West Spends'!$M$2:$M$5693,'South West Spends'!$A$2:$A$5693,$B236,'South West Spends'!$B$2:$B$5693,$C236,'South West Spends'!$C$2:$C$5693,$A236)</f>
        <v>253.88</v>
      </c>
      <c r="F236" s="507">
        <f>SUMIFS('South West Spends'!$R$2:$R$5693,'South West Spends'!$A$2:$A$5693,$B236,'South West Spends'!$B$2:$B$5693,$C236,'South West Spends'!$C$2:$C$5693,$A236)</f>
        <v>0</v>
      </c>
      <c r="G236" s="882">
        <f>SUMIFS('South West Spends'!$W$2:$W$5693,'South West Spends'!$A$2:$A$5693,$B236,'South West Spends'!$B$2:$B$5693,$C236,'South West Spends'!$C$2:$C$5693,$A236)</f>
        <v>0</v>
      </c>
      <c r="H236" s="1441">
        <f>SUMIFS('South West Spends'!$AB$2:$AB$5693,'South West Spends'!$A$2:$A$5693,$B236,'South West Spends'!$B$2:$B$5693,$C236,'South West Spends'!$C$2:$C$5693,$A236)</f>
        <v>0</v>
      </c>
      <c r="I236" s="1442">
        <f>SUMIFS('South West Spends'!$AG$2:$AG$5693,'South West Spends'!$A$2:$A$5693,$B236,'South West Spends'!$B$2:$B$5693,$C236,'South West Spends'!$C$2:$C$5693,$A236)</f>
        <v>0</v>
      </c>
      <c r="J236" s="24">
        <f>SUMIFS('South West Spends'!$AI$2:$AI$5693,'South West Spends'!$A$2:$A$5693,$B236,'South West Spends'!$B$2:$B$5693,$C236,'South West Spends'!$C$2:$C$5693,$A236)</f>
        <v>0</v>
      </c>
      <c r="K236" s="93">
        <f>SUMIFS('South West Spends'!$AL$2:$AL$5693,'South West Spends'!$A$2:$A$5693,$B236,'South West Spends'!$B$2:$B$5693,$C236,'South West Spends'!$C$2:$C$5693,$A236)</f>
        <v>0</v>
      </c>
    </row>
    <row r="237" spans="1:11" x14ac:dyDescent="0.2">
      <c r="A237" s="94" t="s">
        <v>149</v>
      </c>
      <c r="B237" s="13" t="s">
        <v>268</v>
      </c>
      <c r="C237" s="129" t="s">
        <v>78</v>
      </c>
      <c r="D237" s="506">
        <f>SUMIFS('South West Spends'!$H$2:$H$5693,'South West Spends'!$A$2:$A$5693,$B237,'South West Spends'!$B$2:$B$5693,$C237,'South West Spends'!$C$2:$C$5693,$A237)</f>
        <v>0</v>
      </c>
      <c r="E237" s="507">
        <f>SUMIFS('South West Spends'!$M$2:$M$5693,'South West Spends'!$A$2:$A$5693,$B237,'South West Spends'!$B$2:$B$5693,$C237,'South West Spends'!$C$2:$C$5693,$A237)</f>
        <v>0</v>
      </c>
      <c r="F237" s="507">
        <f>SUMIFS('South West Spends'!$R$2:$R$5693,'South West Spends'!$A$2:$A$5693,$B237,'South West Spends'!$B$2:$B$5693,$C237,'South West Spends'!$C$2:$C$5693,$A237)</f>
        <v>0</v>
      </c>
      <c r="G237" s="882">
        <f>SUMIFS('South West Spends'!$W$2:$W$5693,'South West Spends'!$A$2:$A$5693,$B237,'South West Spends'!$B$2:$B$5693,$C237,'South West Spends'!$C$2:$C$5693,$A237)</f>
        <v>0</v>
      </c>
      <c r="H237" s="1441">
        <f>SUMIFS('South West Spends'!$AB$2:$AB$5693,'South West Spends'!$A$2:$A$5693,$B237,'South West Spends'!$B$2:$B$5693,$C237,'South West Spends'!$C$2:$C$5693,$A237)</f>
        <v>0</v>
      </c>
      <c r="I237" s="1442">
        <f>SUMIFS('South West Spends'!$AG$2:$AG$5693,'South West Spends'!$A$2:$A$5693,$B237,'South West Spends'!$B$2:$B$5693,$C237,'South West Spends'!$C$2:$C$5693,$A237)</f>
        <v>3849.2299999999996</v>
      </c>
      <c r="J237" s="24">
        <f>SUMIFS('South West Spends'!$AI$2:$AI$5693,'South West Spends'!$A$2:$A$5693,$B237,'South West Spends'!$B$2:$B$5693,$C237,'South West Spends'!$C$2:$C$5693,$A237)</f>
        <v>240.12</v>
      </c>
      <c r="K237" s="93">
        <f>SUMIFS('South West Spends'!$AL$2:$AL$5693,'South West Spends'!$A$2:$A$5693,$B237,'South West Spends'!$B$2:$B$5693,$C237,'South West Spends'!$C$2:$C$5693,$A237)</f>
        <v>1286.54</v>
      </c>
    </row>
    <row r="238" spans="1:11" x14ac:dyDescent="0.2">
      <c r="A238" s="94" t="s">
        <v>149</v>
      </c>
      <c r="B238" s="13" t="s">
        <v>16</v>
      </c>
      <c r="C238" s="129" t="s">
        <v>11</v>
      </c>
      <c r="D238" s="506">
        <f>SUMIFS('South West Spends'!$H$2:$H$5693,'South West Spends'!$A$2:$A$5693,$B238,'South West Spends'!$B$2:$B$5693,$C238,'South West Spends'!$C$2:$C$5693,$A238)</f>
        <v>134.18</v>
      </c>
      <c r="E238" s="507">
        <f>SUMIFS('South West Spends'!$M$2:$M$5693,'South West Spends'!$A$2:$A$5693,$B238,'South West Spends'!$B$2:$B$5693,$C238,'South West Spends'!$C$2:$C$5693,$A238)</f>
        <v>349.46</v>
      </c>
      <c r="F238" s="507">
        <f>SUMIFS('South West Spends'!$R$2:$R$5693,'South West Spends'!$A$2:$A$5693,$B238,'South West Spends'!$B$2:$B$5693,$C238,'South West Spends'!$C$2:$C$5693,$A238)</f>
        <v>0</v>
      </c>
      <c r="G238" s="882">
        <f>SUMIFS('South West Spends'!$W$2:$W$5693,'South West Spends'!$A$2:$A$5693,$B238,'South West Spends'!$B$2:$B$5693,$C238,'South West Spends'!$C$2:$C$5693,$A238)</f>
        <v>0</v>
      </c>
      <c r="H238" s="1441">
        <f>SUMIFS('South West Spends'!$AB$2:$AB$5693,'South West Spends'!$A$2:$A$5693,$B238,'South West Spends'!$B$2:$B$5693,$C238,'South West Spends'!$C$2:$C$5693,$A238)</f>
        <v>0</v>
      </c>
      <c r="I238" s="1442">
        <f>SUMIFS('South West Spends'!$AG$2:$AG$5693,'South West Spends'!$A$2:$A$5693,$B238,'South West Spends'!$B$2:$B$5693,$C238,'South West Spends'!$C$2:$C$5693,$A238)</f>
        <v>0</v>
      </c>
      <c r="J238" s="24">
        <f>SUMIFS('South West Spends'!$AI$2:$AI$5693,'South West Spends'!$A$2:$A$5693,$B238,'South West Spends'!$B$2:$B$5693,$C238,'South West Spends'!$C$2:$C$5693,$A238)</f>
        <v>0</v>
      </c>
      <c r="K238" s="93">
        <f>SUMIFS('South West Spends'!$AL$2:$AL$5693,'South West Spends'!$A$2:$A$5693,$B238,'South West Spends'!$B$2:$B$5693,$C238,'South West Spends'!$C$2:$C$5693,$A238)</f>
        <v>0</v>
      </c>
    </row>
    <row r="239" spans="1:11" x14ac:dyDescent="0.2">
      <c r="A239" s="94" t="s">
        <v>149</v>
      </c>
      <c r="B239" s="13" t="s">
        <v>79</v>
      </c>
      <c r="C239" s="129" t="s">
        <v>166</v>
      </c>
      <c r="D239" s="506">
        <f>SUMIFS('South West Spends'!$H$2:$H$5693,'South West Spends'!$A$2:$A$5693,$B239,'South West Spends'!$B$2:$B$5693,$C239,'South West Spends'!$C$2:$C$5693,$A239)</f>
        <v>0</v>
      </c>
      <c r="E239" s="507">
        <f>SUMIFS('South West Spends'!$M$2:$M$5693,'South West Spends'!$A$2:$A$5693,$B239,'South West Spends'!$B$2:$B$5693,$C239,'South West Spends'!$C$2:$C$5693,$A239)</f>
        <v>0</v>
      </c>
      <c r="F239" s="507">
        <f>SUMIFS('South West Spends'!$R$2:$R$5693,'South West Spends'!$A$2:$A$5693,$B239,'South West Spends'!$B$2:$B$5693,$C239,'South West Spends'!$C$2:$C$5693,$A239)</f>
        <v>0</v>
      </c>
      <c r="G239" s="882">
        <f>SUMIFS('South West Spends'!$W$2:$W$5693,'South West Spends'!$A$2:$A$5693,$B239,'South West Spends'!$B$2:$B$5693,$C239,'South West Spends'!$C$2:$C$5693,$A239)</f>
        <v>13481.46</v>
      </c>
      <c r="H239" s="1441">
        <f>SUMIFS('South West Spends'!$AB$2:$AB$5693,'South West Spends'!$A$2:$A$5693,$B239,'South West Spends'!$B$2:$B$5693,$C239,'South West Spends'!$C$2:$C$5693,$A239)</f>
        <v>29117.550000000003</v>
      </c>
      <c r="I239" s="1442">
        <f>SUMIFS('South West Spends'!$AG$2:$AG$5693,'South West Spends'!$A$2:$A$5693,$B239,'South West Spends'!$B$2:$B$5693,$C239,'South West Spends'!$C$2:$C$5693,$A239)</f>
        <v>6831.8600000000006</v>
      </c>
      <c r="J239" s="24">
        <f>SUMIFS('South West Spends'!$AI$2:$AI$5693,'South West Spends'!$A$2:$A$5693,$B239,'South West Spends'!$B$2:$B$5693,$C239,'South West Spends'!$C$2:$C$5693,$A239)</f>
        <v>0</v>
      </c>
      <c r="K239" s="93">
        <f>SUMIFS('South West Spends'!$AL$2:$AL$5693,'South West Spends'!$A$2:$A$5693,$B239,'South West Spends'!$B$2:$B$5693,$C239,'South West Spends'!$C$2:$C$5693,$A239)</f>
        <v>0</v>
      </c>
    </row>
    <row r="240" spans="1:11" x14ac:dyDescent="0.2">
      <c r="A240" s="94" t="s">
        <v>149</v>
      </c>
      <c r="B240" s="13" t="s">
        <v>38</v>
      </c>
      <c r="C240" s="129" t="s">
        <v>11</v>
      </c>
      <c r="D240" s="506">
        <f>SUMIFS('South West Spends'!$H$2:$H$5693,'South West Spends'!$A$2:$A$5693,$B240,'South West Spends'!$B$2:$B$5693,$C240,'South West Spends'!$C$2:$C$5693,$A240)</f>
        <v>2255.34</v>
      </c>
      <c r="E240" s="507">
        <f>SUMIFS('South West Spends'!$M$2:$M$5693,'South West Spends'!$A$2:$A$5693,$B240,'South West Spends'!$B$2:$B$5693,$C240,'South West Spends'!$C$2:$C$5693,$A240)</f>
        <v>114.66</v>
      </c>
      <c r="F240" s="507">
        <f>SUMIFS('South West Spends'!$R$2:$R$5693,'South West Spends'!$A$2:$A$5693,$B240,'South West Spends'!$B$2:$B$5693,$C240,'South West Spends'!$C$2:$C$5693,$A240)</f>
        <v>0</v>
      </c>
      <c r="G240" s="882">
        <f>SUMIFS('South West Spends'!$W$2:$W$5693,'South West Spends'!$A$2:$A$5693,$B240,'South West Spends'!$B$2:$B$5693,$C240,'South West Spends'!$C$2:$C$5693,$A240)</f>
        <v>0</v>
      </c>
      <c r="H240" s="1441">
        <f>SUMIFS('South West Spends'!$AB$2:$AB$5693,'South West Spends'!$A$2:$A$5693,$B240,'South West Spends'!$B$2:$B$5693,$C240,'South West Spends'!$C$2:$C$5693,$A240)</f>
        <v>0</v>
      </c>
      <c r="I240" s="1442">
        <f>SUMIFS('South West Spends'!$AG$2:$AG$5693,'South West Spends'!$A$2:$A$5693,$B240,'South West Spends'!$B$2:$B$5693,$C240,'South West Spends'!$C$2:$C$5693,$A240)</f>
        <v>0</v>
      </c>
      <c r="J240" s="24">
        <f>SUMIFS('South West Spends'!$AI$2:$AI$5693,'South West Spends'!$A$2:$A$5693,$B240,'South West Spends'!$B$2:$B$5693,$C240,'South West Spends'!$C$2:$C$5693,$A240)</f>
        <v>0</v>
      </c>
      <c r="K240" s="93">
        <f>SUMIFS('South West Spends'!$AL$2:$AL$5693,'South West Spends'!$A$2:$A$5693,$B240,'South West Spends'!$B$2:$B$5693,$C240,'South West Spends'!$C$2:$C$5693,$A240)</f>
        <v>0</v>
      </c>
    </row>
    <row r="241" spans="1:11" x14ac:dyDescent="0.2">
      <c r="A241" s="94" t="s">
        <v>149</v>
      </c>
      <c r="B241" s="13" t="s">
        <v>41</v>
      </c>
      <c r="C241" s="129" t="s">
        <v>21</v>
      </c>
      <c r="D241" s="506">
        <f>SUMIFS('South West Spends'!$H$2:$H$5693,'South West Spends'!$A$2:$A$5693,$B241,'South West Spends'!$B$2:$B$5693,$C241,'South West Spends'!$C$2:$C$5693,$A241)</f>
        <v>3730.49</v>
      </c>
      <c r="E241" s="507">
        <f>SUMIFS('South West Spends'!$M$2:$M$5693,'South West Spends'!$A$2:$A$5693,$B241,'South West Spends'!$B$2:$B$5693,$C241,'South West Spends'!$C$2:$C$5693,$A241)</f>
        <v>130.28</v>
      </c>
      <c r="F241" s="507">
        <f>SUMIFS('South West Spends'!$R$2:$R$5693,'South West Spends'!$A$2:$A$5693,$B241,'South West Spends'!$B$2:$B$5693,$C241,'South West Spends'!$C$2:$C$5693,$A241)</f>
        <v>0</v>
      </c>
      <c r="G241" s="882">
        <f>SUMIFS('South West Spends'!$W$2:$W$5693,'South West Spends'!$A$2:$A$5693,$B241,'South West Spends'!$B$2:$B$5693,$C241,'South West Spends'!$C$2:$C$5693,$A241)</f>
        <v>0</v>
      </c>
      <c r="H241" s="1441">
        <f>SUMIFS('South West Spends'!$AB$2:$AB$5693,'South West Spends'!$A$2:$A$5693,$B241,'South West Spends'!$B$2:$B$5693,$C241,'South West Spends'!$C$2:$C$5693,$A241)</f>
        <v>0</v>
      </c>
      <c r="I241" s="1442">
        <f>SUMIFS('South West Spends'!$AG$2:$AG$5693,'South West Spends'!$A$2:$A$5693,$B241,'South West Spends'!$B$2:$B$5693,$C241,'South West Spends'!$C$2:$C$5693,$A241)</f>
        <v>0</v>
      </c>
      <c r="J241" s="24">
        <f>SUMIFS('South West Spends'!$AI$2:$AI$5693,'South West Spends'!$A$2:$A$5693,$B241,'South West Spends'!$B$2:$B$5693,$C241,'South West Spends'!$C$2:$C$5693,$A241)</f>
        <v>0</v>
      </c>
      <c r="K241" s="93">
        <f>SUMIFS('South West Spends'!$AL$2:$AL$5693,'South West Spends'!$A$2:$A$5693,$B241,'South West Spends'!$B$2:$B$5693,$C241,'South West Spends'!$C$2:$C$5693,$A241)</f>
        <v>0</v>
      </c>
    </row>
    <row r="242" spans="1:11" x14ac:dyDescent="0.2">
      <c r="A242" s="94" t="s">
        <v>179</v>
      </c>
      <c r="B242" s="13" t="s">
        <v>77</v>
      </c>
      <c r="C242" s="129" t="s">
        <v>21</v>
      </c>
      <c r="D242" s="506">
        <f>SUMIFS('South West Spends'!$H$2:$H$5693,'South West Spends'!$A$2:$A$5693,$B242,'South West Spends'!$B$2:$B$5693,$C242,'South West Spends'!$C$2:$C$5693,$A242)</f>
        <v>0</v>
      </c>
      <c r="E242" s="507">
        <f>SUMIFS('South West Spends'!$M$2:$M$5693,'South West Spends'!$A$2:$A$5693,$B242,'South West Spends'!$B$2:$B$5693,$C242,'South West Spends'!$C$2:$C$5693,$A242)</f>
        <v>150.24</v>
      </c>
      <c r="F242" s="507">
        <f>SUMIFS('South West Spends'!$R$2:$R$5693,'South West Spends'!$A$2:$A$5693,$B242,'South West Spends'!$B$2:$B$5693,$C242,'South West Spends'!$C$2:$C$5693,$A242)</f>
        <v>0</v>
      </c>
      <c r="G242" s="882">
        <f>SUMIFS('South West Spends'!$W$2:$W$5693,'South West Spends'!$A$2:$A$5693,$B242,'South West Spends'!$B$2:$B$5693,$C242,'South West Spends'!$C$2:$C$5693,$A242)</f>
        <v>0</v>
      </c>
      <c r="H242" s="1441">
        <f>SUMIFS('South West Spends'!$AB$2:$AB$5693,'South West Spends'!$A$2:$A$5693,$B242,'South West Spends'!$B$2:$B$5693,$C242,'South West Spends'!$C$2:$C$5693,$A242)</f>
        <v>0</v>
      </c>
      <c r="I242" s="1442">
        <f>SUMIFS('South West Spends'!$AG$2:$AG$5693,'South West Spends'!$A$2:$A$5693,$B242,'South West Spends'!$B$2:$B$5693,$C242,'South West Spends'!$C$2:$C$5693,$A242)</f>
        <v>0</v>
      </c>
      <c r="J242" s="24">
        <f>SUMIFS('South West Spends'!$AI$2:$AI$5693,'South West Spends'!$A$2:$A$5693,$B242,'South West Spends'!$B$2:$B$5693,$C242,'South West Spends'!$C$2:$C$5693,$A242)</f>
        <v>0</v>
      </c>
      <c r="K242" s="93">
        <f>SUMIFS('South West Spends'!$AL$2:$AL$5693,'South West Spends'!$A$2:$A$5693,$B242,'South West Spends'!$B$2:$B$5693,$C242,'South West Spends'!$C$2:$C$5693,$A242)</f>
        <v>0</v>
      </c>
    </row>
    <row r="243" spans="1:11" x14ac:dyDescent="0.2">
      <c r="A243" s="94" t="s">
        <v>179</v>
      </c>
      <c r="B243" s="13" t="s">
        <v>41</v>
      </c>
      <c r="C243" s="129" t="s">
        <v>21</v>
      </c>
      <c r="D243" s="506">
        <f>SUMIFS('South West Spends'!$H$2:$H$5693,'South West Spends'!$A$2:$A$5693,$B243,'South West Spends'!$B$2:$B$5693,$C243,'South West Spends'!$C$2:$C$5693,$A243)</f>
        <v>0</v>
      </c>
      <c r="E243" s="507">
        <f>SUMIFS('South West Spends'!$M$2:$M$5693,'South West Spends'!$A$2:$A$5693,$B243,'South West Spends'!$B$2:$B$5693,$C243,'South West Spends'!$C$2:$C$5693,$A243)</f>
        <v>259.05</v>
      </c>
      <c r="F243" s="507">
        <f>SUMIFS('South West Spends'!$R$2:$R$5693,'South West Spends'!$A$2:$A$5693,$B243,'South West Spends'!$B$2:$B$5693,$C243,'South West Spends'!$C$2:$C$5693,$A243)</f>
        <v>0</v>
      </c>
      <c r="G243" s="882">
        <f>SUMIFS('South West Spends'!$W$2:$W$5693,'South West Spends'!$A$2:$A$5693,$B243,'South West Spends'!$B$2:$B$5693,$C243,'South West Spends'!$C$2:$C$5693,$A243)</f>
        <v>0</v>
      </c>
      <c r="H243" s="1441">
        <f>SUMIFS('South West Spends'!$AB$2:$AB$5693,'South West Spends'!$A$2:$A$5693,$B243,'South West Spends'!$B$2:$B$5693,$C243,'South West Spends'!$C$2:$C$5693,$A243)</f>
        <v>0</v>
      </c>
      <c r="I243" s="1442">
        <f>SUMIFS('South West Spends'!$AG$2:$AG$5693,'South West Spends'!$A$2:$A$5693,$B243,'South West Spends'!$B$2:$B$5693,$C243,'South West Spends'!$C$2:$C$5693,$A243)</f>
        <v>0</v>
      </c>
      <c r="J243" s="24">
        <f>SUMIFS('South West Spends'!$AI$2:$AI$5693,'South West Spends'!$A$2:$A$5693,$B243,'South West Spends'!$B$2:$B$5693,$C243,'South West Spends'!$C$2:$C$5693,$A243)</f>
        <v>0</v>
      </c>
      <c r="K243" s="93">
        <f>SUMIFS('South West Spends'!$AL$2:$AL$5693,'South West Spends'!$A$2:$A$5693,$B243,'South West Spends'!$B$2:$B$5693,$C243,'South West Spends'!$C$2:$C$5693,$A243)</f>
        <v>0</v>
      </c>
    </row>
    <row r="244" spans="1:11" x14ac:dyDescent="0.2">
      <c r="A244" s="94" t="s">
        <v>193</v>
      </c>
      <c r="B244" s="13" t="s">
        <v>77</v>
      </c>
      <c r="C244" s="129" t="s">
        <v>21</v>
      </c>
      <c r="D244" s="506">
        <f>SUMIFS('South West Spends'!$H$2:$H$5693,'South West Spends'!$A$2:$A$5693,$B244,'South West Spends'!$B$2:$B$5693,$C244,'South West Spends'!$C$2:$C$5693,$A244)</f>
        <v>0</v>
      </c>
      <c r="E244" s="507">
        <f>SUMIFS('South West Spends'!$M$2:$M$5693,'South West Spends'!$A$2:$A$5693,$B244,'South West Spends'!$B$2:$B$5693,$C244,'South West Spends'!$C$2:$C$5693,$A244)</f>
        <v>7742.5800000000008</v>
      </c>
      <c r="F244" s="507">
        <f>SUMIFS('South West Spends'!$R$2:$R$5693,'South West Spends'!$A$2:$A$5693,$B244,'South West Spends'!$B$2:$B$5693,$C244,'South West Spends'!$C$2:$C$5693,$A244)</f>
        <v>109.67999999999999</v>
      </c>
      <c r="G244" s="882">
        <f>SUMIFS('South West Spends'!$W$2:$W$5693,'South West Spends'!$A$2:$A$5693,$B244,'South West Spends'!$B$2:$B$5693,$C244,'South West Spends'!$C$2:$C$5693,$A244)</f>
        <v>0</v>
      </c>
      <c r="H244" s="1441">
        <f>SUMIFS('South West Spends'!$AB$2:$AB$5693,'South West Spends'!$A$2:$A$5693,$B244,'South West Spends'!$B$2:$B$5693,$C244,'South West Spends'!$C$2:$C$5693,$A244)</f>
        <v>0</v>
      </c>
      <c r="I244" s="1442">
        <f>SUMIFS('South West Spends'!$AG$2:$AG$5693,'South West Spends'!$A$2:$A$5693,$B244,'South West Spends'!$B$2:$B$5693,$C244,'South West Spends'!$C$2:$C$5693,$A244)</f>
        <v>0</v>
      </c>
      <c r="J244" s="24">
        <f>SUMIFS('South West Spends'!$AI$2:$AI$5693,'South West Spends'!$A$2:$A$5693,$B244,'South West Spends'!$B$2:$B$5693,$C244,'South West Spends'!$C$2:$C$5693,$A244)</f>
        <v>0</v>
      </c>
      <c r="K244" s="93">
        <f>SUMIFS('South West Spends'!$AL$2:$AL$5693,'South West Spends'!$A$2:$A$5693,$B244,'South West Spends'!$B$2:$B$5693,$C244,'South West Spends'!$C$2:$C$5693,$A244)</f>
        <v>0</v>
      </c>
    </row>
    <row r="245" spans="1:11" x14ac:dyDescent="0.2">
      <c r="A245" s="94" t="s">
        <v>293</v>
      </c>
      <c r="B245" s="13" t="s">
        <v>286</v>
      </c>
      <c r="C245" s="129" t="s">
        <v>294</v>
      </c>
      <c r="D245" s="506">
        <f>SUMIFS('South West Spends'!$H$2:$H$5693,'South West Spends'!$A$2:$A$5693,$B245,'South West Spends'!$B$2:$B$5693,$C245,'South West Spends'!$C$2:$C$5693,$A245)</f>
        <v>0</v>
      </c>
      <c r="E245" s="507">
        <f>SUMIFS('South West Spends'!$M$2:$M$5693,'South West Spends'!$A$2:$A$5693,$B245,'South West Spends'!$B$2:$B$5693,$C245,'South West Spends'!$C$2:$C$5693,$A245)</f>
        <v>0</v>
      </c>
      <c r="F245" s="507">
        <f>SUMIFS('South West Spends'!$R$2:$R$5693,'South West Spends'!$A$2:$A$5693,$B245,'South West Spends'!$B$2:$B$5693,$C245,'South West Spends'!$C$2:$C$5693,$A245)</f>
        <v>0</v>
      </c>
      <c r="G245" s="882">
        <f>SUMIFS('South West Spends'!$W$2:$W$5693,'South West Spends'!$A$2:$A$5693,$B245,'South West Spends'!$B$2:$B$5693,$C245,'South West Spends'!$C$2:$C$5693,$A245)</f>
        <v>0</v>
      </c>
      <c r="H245" s="1441">
        <f>SUMIFS('South West Spends'!$AB$2:$AB$5693,'South West Spends'!$A$2:$A$5693,$B245,'South West Spends'!$B$2:$B$5693,$C245,'South West Spends'!$C$2:$C$5693,$A245)</f>
        <v>0</v>
      </c>
      <c r="I245" s="1442">
        <f>SUMIFS('South West Spends'!$AG$2:$AG$5693,'South West Spends'!$A$2:$A$5693,$B245,'South West Spends'!$B$2:$B$5693,$C245,'South West Spends'!$C$2:$C$5693,$A245)</f>
        <v>10363.599999999999</v>
      </c>
      <c r="J245" s="24">
        <f>SUMIFS('South West Spends'!$AI$2:$AI$5693,'South West Spends'!$A$2:$A$5693,$B245,'South West Spends'!$B$2:$B$5693,$C245,'South West Spends'!$C$2:$C$5693,$A245)</f>
        <v>6579.64</v>
      </c>
      <c r="K245" s="93">
        <f>SUMIFS('South West Spends'!$AL$2:$AL$5693,'South West Spends'!$A$2:$A$5693,$B245,'South West Spends'!$B$2:$B$5693,$C245,'South West Spends'!$C$2:$C$5693,$A245)</f>
        <v>13765.25</v>
      </c>
    </row>
    <row r="246" spans="1:11" x14ac:dyDescent="0.2">
      <c r="A246" s="94" t="s">
        <v>127</v>
      </c>
      <c r="B246" s="621" t="s">
        <v>3</v>
      </c>
      <c r="C246" s="622" t="s">
        <v>243</v>
      </c>
      <c r="D246" s="506">
        <f>SUMIFS('South West Spends'!$H$2:$H$5693,'South West Spends'!$A$2:$A$5693,$B246,'South West Spends'!$B$2:$B$5693,$C246,'South West Spends'!$C$2:$C$5693,$A246)</f>
        <v>414.27</v>
      </c>
      <c r="E246" s="507">
        <f>SUMIFS('South West Spends'!$M$2:$M$5693,'South West Spends'!$A$2:$A$5693,$B246,'South West Spends'!$B$2:$B$5693,$C246,'South West Spends'!$C$2:$C$5693,$A246)</f>
        <v>801.46</v>
      </c>
      <c r="F246" s="507">
        <f>SUMIFS('South West Spends'!$R$2:$R$5693,'South West Spends'!$A$2:$A$5693,$B246,'South West Spends'!$B$2:$B$5693,$C246,'South West Spends'!$C$2:$C$5693,$A246)</f>
        <v>0</v>
      </c>
      <c r="G246" s="882">
        <f>SUMIFS('South West Spends'!$W$2:$W$5693,'South West Spends'!$A$2:$A$5693,$B246,'South West Spends'!$B$2:$B$5693,$C246,'South West Spends'!$C$2:$C$5693,$A246)</f>
        <v>0</v>
      </c>
      <c r="H246" s="1441">
        <f>SUMIFS('South West Spends'!$AB$2:$AB$5693,'South West Spends'!$A$2:$A$5693,$B246,'South West Spends'!$B$2:$B$5693,$C246,'South West Spends'!$C$2:$C$5693,$A246)</f>
        <v>0</v>
      </c>
      <c r="I246" s="1442">
        <f>SUMIFS('South West Spends'!$AG$2:$AG$5693,'South West Spends'!$A$2:$A$5693,$B246,'South West Spends'!$B$2:$B$5693,$C246,'South West Spends'!$C$2:$C$5693,$A246)</f>
        <v>0</v>
      </c>
      <c r="J246" s="24">
        <f>SUMIFS('South West Spends'!$AI$2:$AI$5693,'South West Spends'!$A$2:$A$5693,$B246,'South West Spends'!$B$2:$B$5693,$C246,'South West Spends'!$C$2:$C$5693,$A246)</f>
        <v>0</v>
      </c>
      <c r="K246" s="93">
        <f>SUMIFS('South West Spends'!$AL$2:$AL$5693,'South West Spends'!$A$2:$A$5693,$B246,'South West Spends'!$B$2:$B$5693,$C246,'South West Spends'!$C$2:$C$5693,$A246)</f>
        <v>0</v>
      </c>
    </row>
    <row r="247" spans="1:11" x14ac:dyDescent="0.2">
      <c r="A247" s="94" t="s">
        <v>127</v>
      </c>
      <c r="B247" s="621" t="s">
        <v>3</v>
      </c>
      <c r="C247" s="622" t="s">
        <v>5</v>
      </c>
      <c r="D247" s="506">
        <f>SUMIFS('South West Spends'!$H$2:$H$5693,'South West Spends'!$A$2:$A$5693,$B247,'South West Spends'!$B$2:$B$5693,$C247,'South West Spends'!$C$2:$C$5693,$A247)</f>
        <v>41626.5</v>
      </c>
      <c r="E247" s="507">
        <f>SUMIFS('South West Spends'!$M$2:$M$5693,'South West Spends'!$A$2:$A$5693,$B247,'South West Spends'!$B$2:$B$5693,$C247,'South West Spends'!$C$2:$C$5693,$A247)</f>
        <v>45054.41</v>
      </c>
      <c r="F247" s="507">
        <f>SUMIFS('South West Spends'!$R$2:$R$5693,'South West Spends'!$A$2:$A$5693,$B247,'South West Spends'!$B$2:$B$5693,$C247,'South West Spends'!$C$2:$C$5693,$A247)</f>
        <v>22816.809999999998</v>
      </c>
      <c r="G247" s="882">
        <f>SUMIFS('South West Spends'!$W$2:$W$5693,'South West Spends'!$A$2:$A$5693,$B247,'South West Spends'!$B$2:$B$5693,$C247,'South West Spends'!$C$2:$C$5693,$A247)</f>
        <v>0</v>
      </c>
      <c r="H247" s="1441">
        <f>SUMIFS('South West Spends'!$AB$2:$AB$5693,'South West Spends'!$A$2:$A$5693,$B247,'South West Spends'!$B$2:$B$5693,$C247,'South West Spends'!$C$2:$C$5693,$A247)</f>
        <v>0</v>
      </c>
      <c r="I247" s="1442">
        <f>SUMIFS('South West Spends'!$AG$2:$AG$5693,'South West Spends'!$A$2:$A$5693,$B247,'South West Spends'!$B$2:$B$5693,$C247,'South West Spends'!$C$2:$C$5693,$A247)</f>
        <v>0</v>
      </c>
      <c r="J247" s="24">
        <f>SUMIFS('South West Spends'!$AI$2:$AI$5693,'South West Spends'!$A$2:$A$5693,$B247,'South West Spends'!$B$2:$B$5693,$C247,'South West Spends'!$C$2:$C$5693,$A247)</f>
        <v>0</v>
      </c>
      <c r="K247" s="93">
        <f>SUMIFS('South West Spends'!$AL$2:$AL$5693,'South West Spends'!$A$2:$A$5693,$B247,'South West Spends'!$B$2:$B$5693,$C247,'South West Spends'!$C$2:$C$5693,$A247)</f>
        <v>0</v>
      </c>
    </row>
    <row r="248" spans="1:11" x14ac:dyDescent="0.2">
      <c r="A248" s="94" t="s">
        <v>127</v>
      </c>
      <c r="B248" s="621" t="s">
        <v>3</v>
      </c>
      <c r="C248" s="622" t="s">
        <v>100</v>
      </c>
      <c r="D248" s="506">
        <f>SUMIFS('South West Spends'!$H$2:$H$5693,'South West Spends'!$A$2:$A$5693,$B248,'South West Spends'!$B$2:$B$5693,$C248,'South West Spends'!$C$2:$C$5693,$A248)</f>
        <v>40187.189999999995</v>
      </c>
      <c r="E248" s="507">
        <f>SUMIFS('South West Spends'!$M$2:$M$5693,'South West Spends'!$A$2:$A$5693,$B248,'South West Spends'!$B$2:$B$5693,$C248,'South West Spends'!$C$2:$C$5693,$A248)</f>
        <v>27954.76</v>
      </c>
      <c r="F248" s="507">
        <f>SUMIFS('South West Spends'!$R$2:$R$5693,'South West Spends'!$A$2:$A$5693,$B248,'South West Spends'!$B$2:$B$5693,$C248,'South West Spends'!$C$2:$C$5693,$A248)</f>
        <v>0</v>
      </c>
      <c r="G248" s="882">
        <f>SUMIFS('South West Spends'!$W$2:$W$5693,'South West Spends'!$A$2:$A$5693,$B248,'South West Spends'!$B$2:$B$5693,$C248,'South West Spends'!$C$2:$C$5693,$A248)</f>
        <v>0</v>
      </c>
      <c r="H248" s="1441">
        <f>SUMIFS('South West Spends'!$AB$2:$AB$5693,'South West Spends'!$A$2:$A$5693,$B248,'South West Spends'!$B$2:$B$5693,$C248,'South West Spends'!$C$2:$C$5693,$A248)</f>
        <v>0</v>
      </c>
      <c r="I248" s="1442">
        <f>SUMIFS('South West Spends'!$AG$2:$AG$5693,'South West Spends'!$A$2:$A$5693,$B248,'South West Spends'!$B$2:$B$5693,$C248,'South West Spends'!$C$2:$C$5693,$A248)</f>
        <v>0</v>
      </c>
      <c r="J248" s="24">
        <f>SUMIFS('South West Spends'!$AI$2:$AI$5693,'South West Spends'!$A$2:$A$5693,$B248,'South West Spends'!$B$2:$B$5693,$C248,'South West Spends'!$C$2:$C$5693,$A248)</f>
        <v>0</v>
      </c>
      <c r="K248" s="93">
        <f>SUMIFS('South West Spends'!$AL$2:$AL$5693,'South West Spends'!$A$2:$A$5693,$B248,'South West Spends'!$B$2:$B$5693,$C248,'South West Spends'!$C$2:$C$5693,$A248)</f>
        <v>0</v>
      </c>
    </row>
    <row r="249" spans="1:11" x14ac:dyDescent="0.2">
      <c r="A249" s="94" t="s">
        <v>127</v>
      </c>
      <c r="B249" s="13" t="s">
        <v>3</v>
      </c>
      <c r="C249" s="129" t="s">
        <v>35</v>
      </c>
      <c r="D249" s="506">
        <f>SUMIFS('South West Spends'!$H$2:$H$5693,'South West Spends'!$A$2:$A$5693,$B249,'South West Spends'!$B$2:$B$5693,$C249,'South West Spends'!$C$2:$C$5693,$A249)</f>
        <v>17950.98</v>
      </c>
      <c r="E249" s="507">
        <f>SUMIFS('South West Spends'!$M$2:$M$5693,'South West Spends'!$A$2:$A$5693,$B249,'South West Spends'!$B$2:$B$5693,$C249,'South West Spends'!$C$2:$C$5693,$A249)</f>
        <v>0</v>
      </c>
      <c r="F249" s="507">
        <f>SUMIFS('South West Spends'!$R$2:$R$5693,'South West Spends'!$A$2:$A$5693,$B249,'South West Spends'!$B$2:$B$5693,$C249,'South West Spends'!$C$2:$C$5693,$A249)</f>
        <v>0</v>
      </c>
      <c r="G249" s="882">
        <f>SUMIFS('South West Spends'!$W$2:$W$5693,'South West Spends'!$A$2:$A$5693,$B249,'South West Spends'!$B$2:$B$5693,$C249,'South West Spends'!$C$2:$C$5693,$A249)</f>
        <v>0</v>
      </c>
      <c r="H249" s="1441">
        <f>SUMIFS('South West Spends'!$AB$2:$AB$5693,'South West Spends'!$A$2:$A$5693,$B249,'South West Spends'!$B$2:$B$5693,$C249,'South West Spends'!$C$2:$C$5693,$A249)</f>
        <v>0</v>
      </c>
      <c r="I249" s="1442">
        <f>SUMIFS('South West Spends'!$AG$2:$AG$5693,'South West Spends'!$A$2:$A$5693,$B249,'South West Spends'!$B$2:$B$5693,$C249,'South West Spends'!$C$2:$C$5693,$A249)</f>
        <v>0</v>
      </c>
      <c r="J249" s="24">
        <f>SUMIFS('South West Spends'!$AI$2:$AI$5693,'South West Spends'!$A$2:$A$5693,$B249,'South West Spends'!$B$2:$B$5693,$C249,'South West Spends'!$C$2:$C$5693,$A249)</f>
        <v>0</v>
      </c>
      <c r="K249" s="93">
        <f>SUMIFS('South West Spends'!$AL$2:$AL$5693,'South West Spends'!$A$2:$A$5693,$B249,'South West Spends'!$B$2:$B$5693,$C249,'South West Spends'!$C$2:$C$5693,$A249)</f>
        <v>0</v>
      </c>
    </row>
    <row r="250" spans="1:11" x14ac:dyDescent="0.2">
      <c r="A250" s="94" t="s">
        <v>127</v>
      </c>
      <c r="B250" s="13" t="s">
        <v>206</v>
      </c>
      <c r="C250" s="129" t="s">
        <v>243</v>
      </c>
      <c r="D250" s="506">
        <f>SUMIFS('South West Spends'!$H$2:$H$5693,'South West Spends'!$A$2:$A$5693,$B250,'South West Spends'!$B$2:$B$5693,$C250,'South West Spends'!$C$2:$C$5693,$A250)</f>
        <v>0</v>
      </c>
      <c r="E250" s="507">
        <f>SUMIFS('South West Spends'!$M$2:$M$5693,'South West Spends'!$A$2:$A$5693,$B250,'South West Spends'!$B$2:$B$5693,$C250,'South West Spends'!$C$2:$C$5693,$A250)</f>
        <v>0</v>
      </c>
      <c r="F250" s="507">
        <f>SUMIFS('South West Spends'!$R$2:$R$5693,'South West Spends'!$A$2:$A$5693,$B250,'South West Spends'!$B$2:$B$5693,$C250,'South West Spends'!$C$2:$C$5693,$A250)</f>
        <v>0</v>
      </c>
      <c r="G250" s="882">
        <f>SUMIFS('South West Spends'!$W$2:$W$5693,'South West Spends'!$A$2:$A$5693,$B250,'South West Spends'!$B$2:$B$5693,$C250,'South West Spends'!$C$2:$C$5693,$A250)</f>
        <v>45.86</v>
      </c>
      <c r="H250" s="1441">
        <f>SUMIFS('South West Spends'!$AB$2:$AB$5693,'South West Spends'!$A$2:$A$5693,$B250,'South West Spends'!$B$2:$B$5693,$C250,'South West Spends'!$C$2:$C$5693,$A250)</f>
        <v>102.34</v>
      </c>
      <c r="I250" s="1442">
        <f>SUMIFS('South West Spends'!$AG$2:$AG$5693,'South West Spends'!$A$2:$A$5693,$B250,'South West Spends'!$B$2:$B$5693,$C250,'South West Spends'!$C$2:$C$5693,$A250)</f>
        <v>6.9999999999999993E-2</v>
      </c>
      <c r="J250" s="24">
        <f>SUMIFS('South West Spends'!$AI$2:$AI$5693,'South West Spends'!$A$2:$A$5693,$B250,'South West Spends'!$B$2:$B$5693,$C250,'South West Spends'!$C$2:$C$5693,$A250)</f>
        <v>0</v>
      </c>
      <c r="K250" s="93">
        <f>SUMIFS('South West Spends'!$AL$2:$AL$5693,'South West Spends'!$A$2:$A$5693,$B250,'South West Spends'!$B$2:$B$5693,$C250,'South West Spends'!$C$2:$C$5693,$A250)</f>
        <v>0</v>
      </c>
    </row>
    <row r="251" spans="1:11" x14ac:dyDescent="0.2">
      <c r="A251" s="94" t="s">
        <v>127</v>
      </c>
      <c r="B251" s="13" t="s">
        <v>206</v>
      </c>
      <c r="C251" s="129" t="s">
        <v>5</v>
      </c>
      <c r="D251" s="506">
        <f>SUMIFS('South West Spends'!$H$2:$H$5693,'South West Spends'!$A$2:$A$5693,$B251,'South West Spends'!$B$2:$B$5693,$C251,'South West Spends'!$C$2:$C$5693,$A251)</f>
        <v>0</v>
      </c>
      <c r="E251" s="507">
        <f>SUMIFS('South West Spends'!$M$2:$M$5693,'South West Spends'!$A$2:$A$5693,$B251,'South West Spends'!$B$2:$B$5693,$C251,'South West Spends'!$C$2:$C$5693,$A251)</f>
        <v>0</v>
      </c>
      <c r="F251" s="507">
        <f>SUMIFS('South West Spends'!$R$2:$R$5693,'South West Spends'!$A$2:$A$5693,$B251,'South West Spends'!$B$2:$B$5693,$C251,'South West Spends'!$C$2:$C$5693,$A251)</f>
        <v>11063.63</v>
      </c>
      <c r="G251" s="882">
        <f>SUMIFS('South West Spends'!$W$2:$W$5693,'South West Spends'!$A$2:$A$5693,$B251,'South West Spends'!$B$2:$B$5693,$C251,'South West Spends'!$C$2:$C$5693,$A251)</f>
        <v>34769.79</v>
      </c>
      <c r="H251" s="1441">
        <f>SUMIFS('South West Spends'!$AB$2:$AB$5693,'South West Spends'!$A$2:$A$5693,$B251,'South West Spends'!$B$2:$B$5693,$C251,'South West Spends'!$C$2:$C$5693,$A251)</f>
        <v>33429.79</v>
      </c>
      <c r="I251" s="1442">
        <f>SUMIFS('South West Spends'!$AG$2:$AG$5693,'South West Spends'!$A$2:$A$5693,$B251,'South West Spends'!$B$2:$B$5693,$C251,'South West Spends'!$C$2:$C$5693,$A251)</f>
        <v>13582.6</v>
      </c>
      <c r="J251" s="24">
        <f>SUMIFS('South West Spends'!$AI$2:$AI$5693,'South West Spends'!$A$2:$A$5693,$B251,'South West Spends'!$B$2:$B$5693,$C251,'South West Spends'!$C$2:$C$5693,$A251)</f>
        <v>0</v>
      </c>
      <c r="K251" s="93">
        <f>SUMIFS('South West Spends'!$AL$2:$AL$5693,'South West Spends'!$A$2:$A$5693,$B251,'South West Spends'!$B$2:$B$5693,$C251,'South West Spends'!$C$2:$C$5693,$A251)</f>
        <v>0</v>
      </c>
    </row>
    <row r="252" spans="1:11" x14ac:dyDescent="0.2">
      <c r="A252" s="94" t="s">
        <v>127</v>
      </c>
      <c r="B252" s="13" t="s">
        <v>77</v>
      </c>
      <c r="C252" s="129" t="s">
        <v>21</v>
      </c>
      <c r="D252" s="506">
        <f>SUMIFS('South West Spends'!$H$2:$H$5693,'South West Spends'!$A$2:$A$5693,$B252,'South West Spends'!$B$2:$B$5693,$C252,'South West Spends'!$C$2:$C$5693,$A252)</f>
        <v>0</v>
      </c>
      <c r="E252" s="507">
        <f>SUMIFS('South West Spends'!$M$2:$M$5693,'South West Spends'!$A$2:$A$5693,$B252,'South West Spends'!$B$2:$B$5693,$C252,'South West Spends'!$C$2:$C$5693,$A252)</f>
        <v>10591.650000000003</v>
      </c>
      <c r="F252" s="507">
        <f>SUMIFS('South West Spends'!$R$2:$R$5693,'South West Spends'!$A$2:$A$5693,$B252,'South West Spends'!$B$2:$B$5693,$C252,'South West Spends'!$C$2:$C$5693,$A252)</f>
        <v>12171.16</v>
      </c>
      <c r="G252" s="882">
        <f>SUMIFS('South West Spends'!$W$2:$W$5693,'South West Spends'!$A$2:$A$5693,$B252,'South West Spends'!$B$2:$B$5693,$C252,'South West Spends'!$C$2:$C$5693,$A252)</f>
        <v>5022.05</v>
      </c>
      <c r="H252" s="1441">
        <f>SUMIFS('South West Spends'!$AB$2:$AB$5693,'South West Spends'!$A$2:$A$5693,$B252,'South West Spends'!$B$2:$B$5693,$C252,'South West Spends'!$C$2:$C$5693,$A252)</f>
        <v>19133.000000000004</v>
      </c>
      <c r="I252" s="1442">
        <f>SUMIFS('South West Spends'!$AG$2:$AG$5693,'South West Spends'!$A$2:$A$5693,$B252,'South West Spends'!$B$2:$B$5693,$C252,'South West Spends'!$C$2:$C$5693,$A252)</f>
        <v>4816.82</v>
      </c>
      <c r="J252" s="24">
        <f>SUMIFS('South West Spends'!$AI$2:$AI$5693,'South West Spends'!$A$2:$A$5693,$B252,'South West Spends'!$B$2:$B$5693,$C252,'South West Spends'!$C$2:$C$5693,$A252)</f>
        <v>0</v>
      </c>
      <c r="K252" s="93">
        <f>SUMIFS('South West Spends'!$AL$2:$AL$5693,'South West Spends'!$A$2:$A$5693,$B252,'South West Spends'!$B$2:$B$5693,$C252,'South West Spends'!$C$2:$C$5693,$A252)</f>
        <v>0</v>
      </c>
    </row>
    <row r="253" spans="1:11" x14ac:dyDescent="0.2">
      <c r="A253" s="94" t="s">
        <v>127</v>
      </c>
      <c r="B253" s="13" t="s">
        <v>286</v>
      </c>
      <c r="C253" s="129" t="s">
        <v>21</v>
      </c>
      <c r="D253" s="506">
        <f>SUMIFS('South West Spends'!$H$2:$H$5693,'South West Spends'!$A$2:$A$5693,$B253,'South West Spends'!$B$2:$B$5693,$C253,'South West Spends'!$C$2:$C$5693,$A253)</f>
        <v>0</v>
      </c>
      <c r="E253" s="507">
        <f>SUMIFS('South West Spends'!$M$2:$M$5693,'South West Spends'!$A$2:$A$5693,$B253,'South West Spends'!$B$2:$B$5693,$C253,'South West Spends'!$C$2:$C$5693,$A253)</f>
        <v>0</v>
      </c>
      <c r="F253" s="507">
        <f>SUMIFS('South West Spends'!$R$2:$R$5693,'South West Spends'!$A$2:$A$5693,$B253,'South West Spends'!$B$2:$B$5693,$C253,'South West Spends'!$C$2:$C$5693,$A253)</f>
        <v>0</v>
      </c>
      <c r="G253" s="882">
        <f>SUMIFS('South West Spends'!$W$2:$W$5693,'South West Spends'!$A$2:$A$5693,$B253,'South West Spends'!$B$2:$B$5693,$C253,'South West Spends'!$C$2:$C$5693,$A253)</f>
        <v>0</v>
      </c>
      <c r="H253" s="1441">
        <f>SUMIFS('South West Spends'!$AB$2:$AB$5693,'South West Spends'!$A$2:$A$5693,$B253,'South West Spends'!$B$2:$B$5693,$C253,'South West Spends'!$C$2:$C$5693,$A253)</f>
        <v>0</v>
      </c>
      <c r="I253" s="1442">
        <f>SUMIFS('South West Spends'!$AG$2:$AG$5693,'South West Spends'!$A$2:$A$5693,$B253,'South West Spends'!$B$2:$B$5693,$C253,'South West Spends'!$C$2:$C$5693,$A253)</f>
        <v>6366.35</v>
      </c>
      <c r="J253" s="24">
        <f>SUMIFS('South West Spends'!$AI$2:$AI$5693,'South West Spends'!$A$2:$A$5693,$B253,'South West Spends'!$B$2:$B$5693,$C253,'South West Spends'!$C$2:$C$5693,$A253)</f>
        <v>0</v>
      </c>
      <c r="K253" s="93">
        <f>SUMIFS('South West Spends'!$AL$2:$AL$5693,'South West Spends'!$A$2:$A$5693,$B253,'South West Spends'!$B$2:$B$5693,$C253,'South West Spends'!$C$2:$C$5693,$A253)</f>
        <v>1804.04</v>
      </c>
    </row>
    <row r="254" spans="1:11" x14ac:dyDescent="0.2">
      <c r="A254" s="94" t="s">
        <v>127</v>
      </c>
      <c r="B254" s="13" t="s">
        <v>8</v>
      </c>
      <c r="C254" s="129" t="s">
        <v>249</v>
      </c>
      <c r="D254" s="506">
        <f>SUMIFS('South West Spends'!$H$2:$H$5693,'South West Spends'!$A$2:$A$5693,$B254,'South West Spends'!$B$2:$B$5693,$C254,'South West Spends'!$C$2:$C$5693,$A254)</f>
        <v>18460.575000000001</v>
      </c>
      <c r="E254" s="507">
        <f>SUMIFS('South West Spends'!$M$2:$M$5693,'South West Spends'!$A$2:$A$5693,$B254,'South West Spends'!$B$2:$B$5693,$C254,'South West Spends'!$C$2:$C$5693,$A254)</f>
        <v>21710.999999999996</v>
      </c>
      <c r="F254" s="507">
        <f>SUMIFS('South West Spends'!$R$2:$R$5693,'South West Spends'!$A$2:$A$5693,$B254,'South West Spends'!$B$2:$B$5693,$C254,'South West Spends'!$C$2:$C$5693,$A254)</f>
        <v>12099.88</v>
      </c>
      <c r="G254" s="882">
        <f>SUMIFS('South West Spends'!$W$2:$W$5693,'South West Spends'!$A$2:$A$5693,$B254,'South West Spends'!$B$2:$B$5693,$C254,'South West Spends'!$C$2:$C$5693,$A254)</f>
        <v>0</v>
      </c>
      <c r="H254" s="1441">
        <f>SUMIFS('South West Spends'!$AB$2:$AB$5693,'South West Spends'!$A$2:$A$5693,$B254,'South West Spends'!$B$2:$B$5693,$C254,'South West Spends'!$C$2:$C$5693,$A254)</f>
        <v>0</v>
      </c>
      <c r="I254" s="1442">
        <f>SUMIFS('South West Spends'!$AG$2:$AG$5693,'South West Spends'!$A$2:$A$5693,$B254,'South West Spends'!$B$2:$B$5693,$C254,'South West Spends'!$C$2:$C$5693,$A254)</f>
        <v>0</v>
      </c>
      <c r="J254" s="24">
        <f>SUMIFS('South West Spends'!$AI$2:$AI$5693,'South West Spends'!$A$2:$A$5693,$B254,'South West Spends'!$B$2:$B$5693,$C254,'South West Spends'!$C$2:$C$5693,$A254)</f>
        <v>0</v>
      </c>
      <c r="K254" s="93">
        <f>SUMIFS('South West Spends'!$AL$2:$AL$5693,'South West Spends'!$A$2:$A$5693,$B254,'South West Spends'!$B$2:$B$5693,$C254,'South West Spends'!$C$2:$C$5693,$A254)</f>
        <v>0</v>
      </c>
    </row>
    <row r="255" spans="1:11" x14ac:dyDescent="0.2">
      <c r="A255" s="94" t="s">
        <v>127</v>
      </c>
      <c r="B255" s="13" t="s">
        <v>8</v>
      </c>
      <c r="C255" s="129" t="s">
        <v>243</v>
      </c>
      <c r="D255" s="506">
        <f>SUMIFS('South West Spends'!$H$2:$H$5693,'South West Spends'!$A$2:$A$5693,$B255,'South West Spends'!$B$2:$B$5693,$C255,'South West Spends'!$C$2:$C$5693,$A255)</f>
        <v>2405.58</v>
      </c>
      <c r="E255" s="507">
        <f>SUMIFS('South West Spends'!$M$2:$M$5693,'South West Spends'!$A$2:$A$5693,$B255,'South West Spends'!$B$2:$B$5693,$C255,'South West Spends'!$C$2:$C$5693,$A255)</f>
        <v>802.08</v>
      </c>
      <c r="F255" s="507">
        <f>SUMIFS('South West Spends'!$R$2:$R$5693,'South West Spends'!$A$2:$A$5693,$B255,'South West Spends'!$B$2:$B$5693,$C255,'South West Spends'!$C$2:$C$5693,$A255)</f>
        <v>123.52</v>
      </c>
      <c r="G255" s="882">
        <f>SUMIFS('South West Spends'!$W$2:$W$5693,'South West Spends'!$A$2:$A$5693,$B255,'South West Spends'!$B$2:$B$5693,$C255,'South West Spends'!$C$2:$C$5693,$A255)</f>
        <v>0</v>
      </c>
      <c r="H255" s="1441">
        <f>SUMIFS('South West Spends'!$AB$2:$AB$5693,'South West Spends'!$A$2:$A$5693,$B255,'South West Spends'!$B$2:$B$5693,$C255,'South West Spends'!$C$2:$C$5693,$A255)</f>
        <v>0</v>
      </c>
      <c r="I255" s="1442">
        <f>SUMIFS('South West Spends'!$AG$2:$AG$5693,'South West Spends'!$A$2:$A$5693,$B255,'South West Spends'!$B$2:$B$5693,$C255,'South West Spends'!$C$2:$C$5693,$A255)</f>
        <v>0</v>
      </c>
      <c r="J255" s="24">
        <f>SUMIFS('South West Spends'!$AI$2:$AI$5693,'South West Spends'!$A$2:$A$5693,$B255,'South West Spends'!$B$2:$B$5693,$C255,'South West Spends'!$C$2:$C$5693,$A255)</f>
        <v>0</v>
      </c>
      <c r="K255" s="93">
        <f>SUMIFS('South West Spends'!$AL$2:$AL$5693,'South West Spends'!$A$2:$A$5693,$B255,'South West Spends'!$B$2:$B$5693,$C255,'South West Spends'!$C$2:$C$5693,$A255)</f>
        <v>0</v>
      </c>
    </row>
    <row r="256" spans="1:11" x14ac:dyDescent="0.2">
      <c r="A256" s="94" t="s">
        <v>127</v>
      </c>
      <c r="B256" s="13" t="s">
        <v>205</v>
      </c>
      <c r="C256" s="129" t="s">
        <v>249</v>
      </c>
      <c r="D256" s="506">
        <f>SUMIFS('South West Spends'!$H$2:$H$5693,'South West Spends'!$A$2:$A$5693,$B256,'South West Spends'!$B$2:$B$5693,$C256,'South West Spends'!$C$2:$C$5693,$A256)</f>
        <v>0</v>
      </c>
      <c r="E256" s="507">
        <f>SUMIFS('South West Spends'!$M$2:$M$5693,'South West Spends'!$A$2:$A$5693,$B256,'South West Spends'!$B$2:$B$5693,$C256,'South West Spends'!$C$2:$C$5693,$A256)</f>
        <v>0</v>
      </c>
      <c r="F256" s="507">
        <f>SUMIFS('South West Spends'!$R$2:$R$5693,'South West Spends'!$A$2:$A$5693,$B256,'South West Spends'!$B$2:$B$5693,$C256,'South West Spends'!$C$2:$C$5693,$A256)</f>
        <v>6446.8899999999985</v>
      </c>
      <c r="G256" s="882">
        <f>SUMIFS('South West Spends'!$W$2:$W$5693,'South West Spends'!$A$2:$A$5693,$B256,'South West Spends'!$B$2:$B$5693,$C256,'South West Spends'!$C$2:$C$5693,$A256)</f>
        <v>20007.690000000002</v>
      </c>
      <c r="H256" s="1441">
        <f>SUMIFS('South West Spends'!$AB$2:$AB$5693,'South West Spends'!$A$2:$A$5693,$B256,'South West Spends'!$B$2:$B$5693,$C256,'South West Spends'!$C$2:$C$5693,$A256)</f>
        <v>6949.5399999999991</v>
      </c>
      <c r="I256" s="1442">
        <f>SUMIFS('South West Spends'!$AG$2:$AG$5693,'South West Spends'!$A$2:$A$5693,$B256,'South West Spends'!$B$2:$B$5693,$C256,'South West Spends'!$C$2:$C$5693,$A256)</f>
        <v>3263.99</v>
      </c>
      <c r="J256" s="24">
        <f>SUMIFS('South West Spends'!$AI$2:$AI$5693,'South West Spends'!$A$2:$A$5693,$B256,'South West Spends'!$B$2:$B$5693,$C256,'South West Spends'!$C$2:$C$5693,$A256)</f>
        <v>0</v>
      </c>
      <c r="K256" s="93">
        <f>SUMIFS('South West Spends'!$AL$2:$AL$5693,'South West Spends'!$A$2:$A$5693,$B256,'South West Spends'!$B$2:$B$5693,$C256,'South West Spends'!$C$2:$C$5693,$A256)</f>
        <v>0</v>
      </c>
    </row>
    <row r="257" spans="1:11" x14ac:dyDescent="0.2">
      <c r="A257" s="94" t="s">
        <v>127</v>
      </c>
      <c r="B257" s="13" t="s">
        <v>205</v>
      </c>
      <c r="C257" s="129" t="s">
        <v>243</v>
      </c>
      <c r="D257" s="506">
        <f>SUMIFS('South West Spends'!$H$2:$H$5693,'South West Spends'!$A$2:$A$5693,$B257,'South West Spends'!$B$2:$B$5693,$C257,'South West Spends'!$C$2:$C$5693,$A257)</f>
        <v>0</v>
      </c>
      <c r="E257" s="507">
        <f>SUMIFS('South West Spends'!$M$2:$M$5693,'South West Spends'!$A$2:$A$5693,$B257,'South West Spends'!$B$2:$B$5693,$C257,'South West Spends'!$C$2:$C$5693,$A257)</f>
        <v>0</v>
      </c>
      <c r="F257" s="507">
        <f>SUMIFS('South West Spends'!$R$2:$R$5693,'South West Spends'!$A$2:$A$5693,$B257,'South West Spends'!$B$2:$B$5693,$C257,'South West Spends'!$C$2:$C$5693,$A257)</f>
        <v>76.960000000000008</v>
      </c>
      <c r="G257" s="882">
        <f>SUMIFS('South West Spends'!$W$2:$W$5693,'South West Spends'!$A$2:$A$5693,$B257,'South West Spends'!$B$2:$B$5693,$C257,'South West Spends'!$C$2:$C$5693,$A257)</f>
        <v>1871.4699999999998</v>
      </c>
      <c r="H257" s="1441">
        <f>SUMIFS('South West Spends'!$AB$2:$AB$5693,'South West Spends'!$A$2:$A$5693,$B257,'South West Spends'!$B$2:$B$5693,$C257,'South West Spends'!$C$2:$C$5693,$A257)</f>
        <v>1737.13</v>
      </c>
      <c r="I257" s="1442">
        <f>SUMIFS('South West Spends'!$AG$2:$AG$5693,'South West Spends'!$A$2:$A$5693,$B257,'South West Spends'!$B$2:$B$5693,$C257,'South West Spends'!$C$2:$C$5693,$A257)</f>
        <v>3966.21</v>
      </c>
      <c r="J257" s="24">
        <f>SUMIFS('South West Spends'!$AI$2:$AI$5693,'South West Spends'!$A$2:$A$5693,$B257,'South West Spends'!$B$2:$B$5693,$C257,'South West Spends'!$C$2:$C$5693,$A257)</f>
        <v>896.12</v>
      </c>
      <c r="K257" s="93">
        <f>SUMIFS('South West Spends'!$AL$2:$AL$5693,'South West Spends'!$A$2:$A$5693,$B257,'South West Spends'!$B$2:$B$5693,$C257,'South West Spends'!$C$2:$C$5693,$A257)</f>
        <v>1573.01</v>
      </c>
    </row>
    <row r="258" spans="1:11" x14ac:dyDescent="0.2">
      <c r="A258" s="94" t="s">
        <v>127</v>
      </c>
      <c r="B258" s="13" t="s">
        <v>40</v>
      </c>
      <c r="C258" s="129" t="s">
        <v>243</v>
      </c>
      <c r="D258" s="506">
        <f>SUMIFS('South West Spends'!$H$2:$H$5693,'South West Spends'!$A$2:$A$5693,$B258,'South West Spends'!$B$2:$B$5693,$C258,'South West Spends'!$C$2:$C$5693,$A258)</f>
        <v>3.02</v>
      </c>
      <c r="E258" s="507">
        <f>SUMIFS('South West Spends'!$M$2:$M$5693,'South West Spends'!$A$2:$A$5693,$B258,'South West Spends'!$B$2:$B$5693,$C258,'South West Spends'!$C$2:$C$5693,$A258)</f>
        <v>3619.04</v>
      </c>
      <c r="F258" s="507">
        <f>SUMIFS('South West Spends'!$R$2:$R$5693,'South West Spends'!$A$2:$A$5693,$B258,'South West Spends'!$B$2:$B$5693,$C258,'South West Spends'!$C$2:$C$5693,$A258)</f>
        <v>3927.4799999999996</v>
      </c>
      <c r="G258" s="882">
        <f>SUMIFS('South West Spends'!$W$2:$W$5693,'South West Spends'!$A$2:$A$5693,$B258,'South West Spends'!$B$2:$B$5693,$C258,'South West Spends'!$C$2:$C$5693,$A258)</f>
        <v>0</v>
      </c>
      <c r="H258" s="1441">
        <f>SUMIFS('South West Spends'!$AB$2:$AB$5693,'South West Spends'!$A$2:$A$5693,$B258,'South West Spends'!$B$2:$B$5693,$C258,'South West Spends'!$C$2:$C$5693,$A258)</f>
        <v>0</v>
      </c>
      <c r="I258" s="1442">
        <f>SUMIFS('South West Spends'!$AG$2:$AG$5693,'South West Spends'!$A$2:$A$5693,$B258,'South West Spends'!$B$2:$B$5693,$C258,'South West Spends'!$C$2:$C$5693,$A258)</f>
        <v>0</v>
      </c>
      <c r="J258" s="24">
        <f>SUMIFS('South West Spends'!$AI$2:$AI$5693,'South West Spends'!$A$2:$A$5693,$B258,'South West Spends'!$B$2:$B$5693,$C258,'South West Spends'!$C$2:$C$5693,$A258)</f>
        <v>0</v>
      </c>
      <c r="K258" s="93">
        <f>SUMIFS('South West Spends'!$AL$2:$AL$5693,'South West Spends'!$A$2:$A$5693,$B258,'South West Spends'!$B$2:$B$5693,$C258,'South West Spends'!$C$2:$C$5693,$A258)</f>
        <v>0</v>
      </c>
    </row>
    <row r="259" spans="1:11" x14ac:dyDescent="0.2">
      <c r="A259" s="94" t="s">
        <v>127</v>
      </c>
      <c r="B259" s="13" t="s">
        <v>203</v>
      </c>
      <c r="C259" s="129" t="s">
        <v>243</v>
      </c>
      <c r="D259" s="506">
        <f>SUMIFS('South West Spends'!$H$2:$H$5693,'South West Spends'!$A$2:$A$5693,$B259,'South West Spends'!$B$2:$B$5693,$C259,'South West Spends'!$C$2:$C$5693,$A259)</f>
        <v>0</v>
      </c>
      <c r="E259" s="507">
        <f>SUMIFS('South West Spends'!$M$2:$M$5693,'South West Spends'!$A$2:$A$5693,$B259,'South West Spends'!$B$2:$B$5693,$C259,'South West Spends'!$C$2:$C$5693,$A259)</f>
        <v>0</v>
      </c>
      <c r="F259" s="507">
        <f>SUMIFS('South West Spends'!$R$2:$R$5693,'South West Spends'!$A$2:$A$5693,$B259,'South West Spends'!$B$2:$B$5693,$C259,'South West Spends'!$C$2:$C$5693,$A259)</f>
        <v>3398.1000000000004</v>
      </c>
      <c r="G259" s="882">
        <f>SUMIFS('South West Spends'!$W$2:$W$5693,'South West Spends'!$A$2:$A$5693,$B259,'South West Spends'!$B$2:$B$5693,$C259,'South West Spends'!$C$2:$C$5693,$A259)</f>
        <v>11543.039999999999</v>
      </c>
      <c r="H259" s="1441">
        <f>SUMIFS('South West Spends'!$AB$2:$AB$5693,'South West Spends'!$A$2:$A$5693,$B259,'South West Spends'!$B$2:$B$5693,$C259,'South West Spends'!$C$2:$C$5693,$A259)</f>
        <v>9785.5299999999988</v>
      </c>
      <c r="I259" s="1442">
        <f>SUMIFS('South West Spends'!$AG$2:$AG$5693,'South West Spends'!$A$2:$A$5693,$B259,'South West Spends'!$B$2:$B$5693,$C259,'South West Spends'!$C$2:$C$5693,$A259)</f>
        <v>7550.07</v>
      </c>
      <c r="J259" s="24">
        <f>SUMIFS('South West Spends'!$AI$2:$AI$5693,'South West Spends'!$A$2:$A$5693,$B259,'South West Spends'!$B$2:$B$5693,$C259,'South West Spends'!$C$2:$C$5693,$A259)</f>
        <v>974.41000000000031</v>
      </c>
      <c r="K259" s="93">
        <f>SUMIFS('South West Spends'!$AL$2:$AL$5693,'South West Spends'!$A$2:$A$5693,$B259,'South West Spends'!$B$2:$B$5693,$C259,'South West Spends'!$C$2:$C$5693,$A259)</f>
        <v>2547.3500000000004</v>
      </c>
    </row>
    <row r="260" spans="1:11" x14ac:dyDescent="0.2">
      <c r="A260" s="94" t="s">
        <v>127</v>
      </c>
      <c r="B260" s="13" t="s">
        <v>16</v>
      </c>
      <c r="C260" s="129" t="s">
        <v>243</v>
      </c>
      <c r="D260" s="506">
        <f>SUMIFS('South West Spends'!$H$2:$H$5693,'South West Spends'!$A$2:$A$5693,$B260,'South West Spends'!$B$2:$B$5693,$C260,'South West Spends'!$C$2:$C$5693,$A260)</f>
        <v>6118.34</v>
      </c>
      <c r="E260" s="507">
        <f>SUMIFS('South West Spends'!$M$2:$M$5693,'South West Spends'!$A$2:$A$5693,$B260,'South West Spends'!$B$2:$B$5693,$C260,'South West Spends'!$C$2:$C$5693,$A260)</f>
        <v>11057.550000000001</v>
      </c>
      <c r="F260" s="507">
        <f>SUMIFS('South West Spends'!$R$2:$R$5693,'South West Spends'!$A$2:$A$5693,$B260,'South West Spends'!$B$2:$B$5693,$C260,'South West Spends'!$C$2:$C$5693,$A260)</f>
        <v>0</v>
      </c>
      <c r="G260" s="882">
        <f>SUMIFS('South West Spends'!$W$2:$W$5693,'South West Spends'!$A$2:$A$5693,$B260,'South West Spends'!$B$2:$B$5693,$C260,'South West Spends'!$C$2:$C$5693,$A260)</f>
        <v>0</v>
      </c>
      <c r="H260" s="1441">
        <f>SUMIFS('South West Spends'!$AB$2:$AB$5693,'South West Spends'!$A$2:$A$5693,$B260,'South West Spends'!$B$2:$B$5693,$C260,'South West Spends'!$C$2:$C$5693,$A260)</f>
        <v>0</v>
      </c>
      <c r="I260" s="1442">
        <f>SUMIFS('South West Spends'!$AG$2:$AG$5693,'South West Spends'!$A$2:$A$5693,$B260,'South West Spends'!$B$2:$B$5693,$C260,'South West Spends'!$C$2:$C$5693,$A260)</f>
        <v>0</v>
      </c>
      <c r="J260" s="24">
        <f>SUMIFS('South West Spends'!$AI$2:$AI$5693,'South West Spends'!$A$2:$A$5693,$B260,'South West Spends'!$B$2:$B$5693,$C260,'South West Spends'!$C$2:$C$5693,$A260)</f>
        <v>0</v>
      </c>
      <c r="K260" s="93">
        <f>SUMIFS('South West Spends'!$AL$2:$AL$5693,'South West Spends'!$A$2:$A$5693,$B260,'South West Spends'!$B$2:$B$5693,$C260,'South West Spends'!$C$2:$C$5693,$A260)</f>
        <v>0</v>
      </c>
    </row>
    <row r="261" spans="1:11" x14ac:dyDescent="0.2">
      <c r="A261" s="94" t="s">
        <v>127</v>
      </c>
      <c r="B261" s="13" t="s">
        <v>93</v>
      </c>
      <c r="C261" s="129" t="s">
        <v>243</v>
      </c>
      <c r="D261" s="506">
        <f>SUMIFS('South West Spends'!$H$2:$H$5693,'South West Spends'!$A$2:$A$5693,$B261,'South West Spends'!$B$2:$B$5693,$C261,'South West Spends'!$C$2:$C$5693,$A261)</f>
        <v>0</v>
      </c>
      <c r="E261" s="507">
        <f>SUMIFS('South West Spends'!$M$2:$M$5693,'South West Spends'!$A$2:$A$5693,$B261,'South West Spends'!$B$2:$B$5693,$C261,'South West Spends'!$C$2:$C$5693,$A261)</f>
        <v>0</v>
      </c>
      <c r="F261" s="507">
        <f>SUMIFS('South West Spends'!$R$2:$R$5693,'South West Spends'!$A$2:$A$5693,$B261,'South West Spends'!$B$2:$B$5693,$C261,'South West Spends'!$C$2:$C$5693,$A261)</f>
        <v>11846.720000000001</v>
      </c>
      <c r="G261" s="882">
        <f>SUMIFS('South West Spends'!$W$2:$W$5693,'South West Spends'!$A$2:$A$5693,$B261,'South West Spends'!$B$2:$B$5693,$C261,'South West Spends'!$C$2:$C$5693,$A261)</f>
        <v>18184.340000000004</v>
      </c>
      <c r="H261" s="1441">
        <f>SUMIFS('South West Spends'!$AB$2:$AB$5693,'South West Spends'!$A$2:$A$5693,$B261,'South West Spends'!$B$2:$B$5693,$C261,'South West Spends'!$C$2:$C$5693,$A261)</f>
        <v>16772.880000000005</v>
      </c>
      <c r="I261" s="1442">
        <f>SUMIFS('South West Spends'!$AG$2:$AG$5693,'South West Spends'!$A$2:$A$5693,$B261,'South West Spends'!$B$2:$B$5693,$C261,'South West Spends'!$C$2:$C$5693,$A261)</f>
        <v>19777.09</v>
      </c>
      <c r="J261" s="24">
        <f>SUMIFS('South West Spends'!$AI$2:$AI$5693,'South West Spends'!$A$2:$A$5693,$B261,'South West Spends'!$B$2:$B$5693,$C261,'South West Spends'!$C$2:$C$5693,$A261)</f>
        <v>0</v>
      </c>
      <c r="K261" s="93">
        <f>SUMIFS('South West Spends'!$AL$2:$AL$5693,'South West Spends'!$A$2:$A$5693,$B261,'South West Spends'!$B$2:$B$5693,$C261,'South West Spends'!$C$2:$C$5693,$A261)</f>
        <v>0</v>
      </c>
    </row>
    <row r="262" spans="1:11" x14ac:dyDescent="0.2">
      <c r="A262" s="94" t="s">
        <v>127</v>
      </c>
      <c r="B262" s="13" t="s">
        <v>79</v>
      </c>
      <c r="C262" s="129" t="s">
        <v>243</v>
      </c>
      <c r="D262" s="506">
        <f>SUMIFS('South West Spends'!$H$2:$H$5693,'South West Spends'!$A$2:$A$5693,$B262,'South West Spends'!$B$2:$B$5693,$C262,'South West Spends'!$C$2:$C$5693,$A262)</f>
        <v>0</v>
      </c>
      <c r="E262" s="507">
        <f>SUMIFS('South West Spends'!$M$2:$M$5693,'South West Spends'!$A$2:$A$5693,$B262,'South West Spends'!$B$2:$B$5693,$C262,'South West Spends'!$C$2:$C$5693,$A262)</f>
        <v>0</v>
      </c>
      <c r="F262" s="507">
        <f>SUMIFS('South West Spends'!$R$2:$R$5693,'South West Spends'!$A$2:$A$5693,$B262,'South West Spends'!$B$2:$B$5693,$C262,'South West Spends'!$C$2:$C$5693,$A262)</f>
        <v>0</v>
      </c>
      <c r="G262" s="882">
        <f>SUMIFS('South West Spends'!$W$2:$W$5693,'South West Spends'!$A$2:$A$5693,$B262,'South West Spends'!$B$2:$B$5693,$C262,'South West Spends'!$C$2:$C$5693,$A262)</f>
        <v>382.76000000000005</v>
      </c>
      <c r="H262" s="1441">
        <f>SUMIFS('South West Spends'!$AB$2:$AB$5693,'South West Spends'!$A$2:$A$5693,$B262,'South West Spends'!$B$2:$B$5693,$C262,'South West Spends'!$C$2:$C$5693,$A262)</f>
        <v>278.95</v>
      </c>
      <c r="I262" s="1442">
        <f>SUMIFS('South West Spends'!$AG$2:$AG$5693,'South West Spends'!$A$2:$A$5693,$B262,'South West Spends'!$B$2:$B$5693,$C262,'South West Spends'!$C$2:$C$5693,$A262)</f>
        <v>0</v>
      </c>
      <c r="J262" s="24">
        <f>SUMIFS('South West Spends'!$AI$2:$AI$5693,'South West Spends'!$A$2:$A$5693,$B262,'South West Spends'!$B$2:$B$5693,$C262,'South West Spends'!$C$2:$C$5693,$A262)</f>
        <v>0</v>
      </c>
      <c r="K262" s="93">
        <f>SUMIFS('South West Spends'!$AL$2:$AL$5693,'South West Spends'!$A$2:$A$5693,$B262,'South West Spends'!$B$2:$B$5693,$C262,'South West Spends'!$C$2:$C$5693,$A262)</f>
        <v>0</v>
      </c>
    </row>
    <row r="263" spans="1:11" x14ac:dyDescent="0.2">
      <c r="A263" s="94" t="s">
        <v>127</v>
      </c>
      <c r="B263" s="13" t="s">
        <v>306</v>
      </c>
      <c r="C263" s="129" t="s">
        <v>243</v>
      </c>
      <c r="D263" s="506">
        <f>SUMIFS('South West Spends'!$H$2:$H$5693,'South West Spends'!$A$2:$A$5693,$B263,'South West Spends'!$B$2:$B$5693,$C263,'South West Spends'!$C$2:$C$5693,$A263)</f>
        <v>0</v>
      </c>
      <c r="E263" s="507">
        <f>SUMIFS('South West Spends'!$M$2:$M$5693,'South West Spends'!$A$2:$A$5693,$B263,'South West Spends'!$B$2:$B$5693,$C263,'South West Spends'!$C$2:$C$5693,$A263)</f>
        <v>0</v>
      </c>
      <c r="F263" s="507">
        <f>SUMIFS('South West Spends'!$R$2:$R$5693,'South West Spends'!$A$2:$A$5693,$B263,'South West Spends'!$B$2:$B$5693,$C263,'South West Spends'!$C$2:$C$5693,$A263)</f>
        <v>0</v>
      </c>
      <c r="G263" s="882">
        <f>SUMIFS('South West Spends'!$W$2:$W$5693,'South West Spends'!$A$2:$A$5693,$B263,'South West Spends'!$B$2:$B$5693,$C263,'South West Spends'!$C$2:$C$5693,$A263)</f>
        <v>0</v>
      </c>
      <c r="H263" s="1441">
        <f>SUMIFS('South West Spends'!$AB$2:$AB$5693,'South West Spends'!$A$2:$A$5693,$B263,'South West Spends'!$B$2:$B$5693,$C263,'South West Spends'!$C$2:$C$5693,$A263)</f>
        <v>0</v>
      </c>
      <c r="I263" s="1442">
        <f>SUMIFS('South West Spends'!$AG$2:$AG$5693,'South West Spends'!$A$2:$A$5693,$B263,'South West Spends'!$B$2:$B$5693,$C263,'South West Spends'!$C$2:$C$5693,$A263)</f>
        <v>0</v>
      </c>
      <c r="J263" s="24">
        <f>SUMIFS('South West Spends'!$AI$2:$AI$5693,'South West Spends'!$A$2:$A$5693,$B263,'South West Spends'!$B$2:$B$5693,$C263,'South West Spends'!$C$2:$C$5693,$A263)</f>
        <v>6752.6399999999994</v>
      </c>
      <c r="K263" s="93">
        <f>SUMIFS('South West Spends'!$AL$2:$AL$5693,'South West Spends'!$A$2:$A$5693,$B263,'South West Spends'!$B$2:$B$5693,$C263,'South West Spends'!$C$2:$C$5693,$A263)</f>
        <v>15652.060000000001</v>
      </c>
    </row>
    <row r="264" spans="1:11" x14ac:dyDescent="0.2">
      <c r="A264" s="94" t="s">
        <v>127</v>
      </c>
      <c r="B264" s="13" t="s">
        <v>38</v>
      </c>
      <c r="C264" s="129" t="s">
        <v>243</v>
      </c>
      <c r="D264" s="506">
        <f>SUMIFS('South West Spends'!$H$2:$H$5693,'South West Spends'!$A$2:$A$5693,$B264,'South West Spends'!$B$2:$B$5693,$C264,'South West Spends'!$C$2:$C$5693,$A264)</f>
        <v>5870.52</v>
      </c>
      <c r="E264" s="507">
        <f>SUMIFS('South West Spends'!$M$2:$M$5693,'South West Spends'!$A$2:$A$5693,$B264,'South West Spends'!$B$2:$B$5693,$C264,'South West Spends'!$C$2:$C$5693,$A264)</f>
        <v>5439.67</v>
      </c>
      <c r="F264" s="507">
        <f>SUMIFS('South West Spends'!$R$2:$R$5693,'South West Spends'!$A$2:$A$5693,$B264,'South West Spends'!$B$2:$B$5693,$C264,'South West Spends'!$C$2:$C$5693,$A264)</f>
        <v>15540.43</v>
      </c>
      <c r="G264" s="882">
        <f>SUMIFS('South West Spends'!$W$2:$W$5693,'South West Spends'!$A$2:$A$5693,$B264,'South West Spends'!$B$2:$B$5693,$C264,'South West Spends'!$C$2:$C$5693,$A264)</f>
        <v>5804.72</v>
      </c>
      <c r="H264" s="1441">
        <f>SUMIFS('South West Spends'!$AB$2:$AB$5693,'South West Spends'!$A$2:$A$5693,$B264,'South West Spends'!$B$2:$B$5693,$C264,'South West Spends'!$C$2:$C$5693,$A264)</f>
        <v>0</v>
      </c>
      <c r="I264" s="1442">
        <f>SUMIFS('South West Spends'!$AG$2:$AG$5693,'South West Spends'!$A$2:$A$5693,$B264,'South West Spends'!$B$2:$B$5693,$C264,'South West Spends'!$C$2:$C$5693,$A264)</f>
        <v>0</v>
      </c>
      <c r="J264" s="24">
        <f>SUMIFS('South West Spends'!$AI$2:$AI$5693,'South West Spends'!$A$2:$A$5693,$B264,'South West Spends'!$B$2:$B$5693,$C264,'South West Spends'!$C$2:$C$5693,$A264)</f>
        <v>0</v>
      </c>
      <c r="K264" s="93">
        <f>SUMIFS('South West Spends'!$AL$2:$AL$5693,'South West Spends'!$A$2:$A$5693,$B264,'South West Spends'!$B$2:$B$5693,$C264,'South West Spends'!$C$2:$C$5693,$A264)</f>
        <v>0</v>
      </c>
    </row>
    <row r="265" spans="1:11" x14ac:dyDescent="0.2">
      <c r="A265" s="94" t="s">
        <v>127</v>
      </c>
      <c r="B265" s="13" t="s">
        <v>225</v>
      </c>
      <c r="C265" s="129" t="s">
        <v>243</v>
      </c>
      <c r="D265" s="506">
        <f>SUMIFS('South West Spends'!$H$2:$H$5693,'South West Spends'!$A$2:$A$5693,$B265,'South West Spends'!$B$2:$B$5693,$C265,'South West Spends'!$C$2:$C$5693,$A265)</f>
        <v>0</v>
      </c>
      <c r="E265" s="507">
        <f>SUMIFS('South West Spends'!$M$2:$M$5693,'South West Spends'!$A$2:$A$5693,$B265,'South West Spends'!$B$2:$B$5693,$C265,'South West Spends'!$C$2:$C$5693,$A265)</f>
        <v>0</v>
      </c>
      <c r="F265" s="507">
        <f>SUMIFS('South West Spends'!$R$2:$R$5693,'South West Spends'!$A$2:$A$5693,$B265,'South West Spends'!$B$2:$B$5693,$C265,'South West Spends'!$C$2:$C$5693,$A265)</f>
        <v>0</v>
      </c>
      <c r="G265" s="882">
        <f>SUMIFS('South West Spends'!$W$2:$W$5693,'South West Spends'!$A$2:$A$5693,$B265,'South West Spends'!$B$2:$B$5693,$C265,'South West Spends'!$C$2:$C$5693,$A265)</f>
        <v>18994.13</v>
      </c>
      <c r="H265" s="1441">
        <f>SUMIFS('South West Spends'!$AB$2:$AB$5693,'South West Spends'!$A$2:$A$5693,$B265,'South West Spends'!$B$2:$B$5693,$C265,'South West Spends'!$C$2:$C$5693,$A265)</f>
        <v>25643.01</v>
      </c>
      <c r="I265" s="1442">
        <f>SUMIFS('South West Spends'!$AG$2:$AG$5693,'South West Spends'!$A$2:$A$5693,$B265,'South West Spends'!$B$2:$B$5693,$C265,'South West Spends'!$C$2:$C$5693,$A265)</f>
        <v>26433.4</v>
      </c>
      <c r="J265" s="24">
        <f>SUMIFS('South West Spends'!$AI$2:$AI$5693,'South West Spends'!$A$2:$A$5693,$B265,'South West Spends'!$B$2:$B$5693,$C265,'South West Spends'!$C$2:$C$5693,$A265)</f>
        <v>0</v>
      </c>
      <c r="K265" s="93">
        <f>SUMIFS('South West Spends'!$AL$2:$AL$5693,'South West Spends'!$A$2:$A$5693,$B265,'South West Spends'!$B$2:$B$5693,$C265,'South West Spends'!$C$2:$C$5693,$A265)</f>
        <v>0</v>
      </c>
    </row>
    <row r="266" spans="1:11" x14ac:dyDescent="0.2">
      <c r="A266" s="94" t="s">
        <v>127</v>
      </c>
      <c r="B266" s="13" t="s">
        <v>18</v>
      </c>
      <c r="C266" s="129" t="s">
        <v>249</v>
      </c>
      <c r="D266" s="506">
        <f>SUMIFS('South West Spends'!$H$2:$H$5693,'South West Spends'!$A$2:$A$5693,$B266,'South West Spends'!$B$2:$B$5693,$C266,'South West Spends'!$C$2:$C$5693,$A266)</f>
        <v>43107.57999999998</v>
      </c>
      <c r="E266" s="507">
        <f>SUMIFS('South West Spends'!$M$2:$M$5693,'South West Spends'!$A$2:$A$5693,$B266,'South West Spends'!$B$2:$B$5693,$C266,'South West Spends'!$C$2:$C$5693,$A266)</f>
        <v>35602.030399999981</v>
      </c>
      <c r="F266" s="507">
        <f>SUMIFS('South West Spends'!$R$2:$R$5693,'South West Spends'!$A$2:$A$5693,$B266,'South West Spends'!$B$2:$B$5693,$C266,'South West Spends'!$C$2:$C$5693,$A266)</f>
        <v>20900.929999999997</v>
      </c>
      <c r="G266" s="882">
        <f>SUMIFS('South West Spends'!$W$2:$W$5693,'South West Spends'!$A$2:$A$5693,$B266,'South West Spends'!$B$2:$B$5693,$C266,'South West Spends'!$C$2:$C$5693,$A266)</f>
        <v>0</v>
      </c>
      <c r="H266" s="1441">
        <f>SUMIFS('South West Spends'!$AB$2:$AB$5693,'South West Spends'!$A$2:$A$5693,$B266,'South West Spends'!$B$2:$B$5693,$C266,'South West Spends'!$C$2:$C$5693,$A266)</f>
        <v>0</v>
      </c>
      <c r="I266" s="1442">
        <f>SUMIFS('South West Spends'!$AG$2:$AG$5693,'South West Spends'!$A$2:$A$5693,$B266,'South West Spends'!$B$2:$B$5693,$C266,'South West Spends'!$C$2:$C$5693,$A266)</f>
        <v>0</v>
      </c>
      <c r="J266" s="24">
        <f>SUMIFS('South West Spends'!$AI$2:$AI$5693,'South West Spends'!$A$2:$A$5693,$B266,'South West Spends'!$B$2:$B$5693,$C266,'South West Spends'!$C$2:$C$5693,$A266)</f>
        <v>0</v>
      </c>
      <c r="K266" s="93">
        <f>SUMIFS('South West Spends'!$AL$2:$AL$5693,'South West Spends'!$A$2:$A$5693,$B266,'South West Spends'!$B$2:$B$5693,$C266,'South West Spends'!$C$2:$C$5693,$A266)</f>
        <v>0</v>
      </c>
    </row>
    <row r="267" spans="1:11" x14ac:dyDescent="0.2">
      <c r="A267" s="94" t="s">
        <v>127</v>
      </c>
      <c r="B267" s="13" t="s">
        <v>18</v>
      </c>
      <c r="C267" s="129" t="s">
        <v>62</v>
      </c>
      <c r="D267" s="506">
        <f>SUMIFS('South West Spends'!$H$2:$H$5693,'South West Spends'!$A$2:$A$5693,$B267,'South West Spends'!$B$2:$B$5693,$C267,'South West Spends'!$C$2:$C$5693,$A267)</f>
        <v>0</v>
      </c>
      <c r="E267" s="507">
        <f>SUMIFS('South West Spends'!$M$2:$M$5693,'South West Spends'!$A$2:$A$5693,$B267,'South West Spends'!$B$2:$B$5693,$C267,'South West Spends'!$C$2:$C$5693,$A267)</f>
        <v>26220.95</v>
      </c>
      <c r="F267" s="507">
        <f>SUMIFS('South West Spends'!$R$2:$R$5693,'South West Spends'!$A$2:$A$5693,$B267,'South West Spends'!$B$2:$B$5693,$C267,'South West Spends'!$C$2:$C$5693,$A267)</f>
        <v>19264.229999999996</v>
      </c>
      <c r="G267" s="882">
        <f>SUMIFS('South West Spends'!$W$2:$W$5693,'South West Spends'!$A$2:$A$5693,$B267,'South West Spends'!$B$2:$B$5693,$C267,'South West Spends'!$C$2:$C$5693,$A267)</f>
        <v>0</v>
      </c>
      <c r="H267" s="1441">
        <f>SUMIFS('South West Spends'!$AB$2:$AB$5693,'South West Spends'!$A$2:$A$5693,$B267,'South West Spends'!$B$2:$B$5693,$C267,'South West Spends'!$C$2:$C$5693,$A267)</f>
        <v>0</v>
      </c>
      <c r="I267" s="1442">
        <f>SUMIFS('South West Spends'!$AG$2:$AG$5693,'South West Spends'!$A$2:$A$5693,$B267,'South West Spends'!$B$2:$B$5693,$C267,'South West Spends'!$C$2:$C$5693,$A267)</f>
        <v>0</v>
      </c>
      <c r="J267" s="24">
        <f>SUMIFS('South West Spends'!$AI$2:$AI$5693,'South West Spends'!$A$2:$A$5693,$B267,'South West Spends'!$B$2:$B$5693,$C267,'South West Spends'!$C$2:$C$5693,$A267)</f>
        <v>0</v>
      </c>
      <c r="K267" s="93">
        <f>SUMIFS('South West Spends'!$AL$2:$AL$5693,'South West Spends'!$A$2:$A$5693,$B267,'South West Spends'!$B$2:$B$5693,$C267,'South West Spends'!$C$2:$C$5693,$A267)</f>
        <v>0</v>
      </c>
    </row>
    <row r="268" spans="1:11" x14ac:dyDescent="0.2">
      <c r="A268" s="94" t="s">
        <v>127</v>
      </c>
      <c r="B268" s="13" t="s">
        <v>207</v>
      </c>
      <c r="C268" s="129" t="s">
        <v>249</v>
      </c>
      <c r="D268" s="506">
        <f>SUMIFS('South West Spends'!$H$2:$H$5693,'South West Spends'!$A$2:$A$5693,$B268,'South West Spends'!$B$2:$B$5693,$C268,'South West Spends'!$C$2:$C$5693,$A268)</f>
        <v>0</v>
      </c>
      <c r="E268" s="507">
        <f>SUMIFS('South West Spends'!$M$2:$M$5693,'South West Spends'!$A$2:$A$5693,$B268,'South West Spends'!$B$2:$B$5693,$C268,'South West Spends'!$C$2:$C$5693,$A268)</f>
        <v>0</v>
      </c>
      <c r="F268" s="507">
        <f>SUMIFS('South West Spends'!$R$2:$R$5693,'South West Spends'!$A$2:$A$5693,$B268,'South West Spends'!$B$2:$B$5693,$C268,'South West Spends'!$C$2:$C$5693,$A268)</f>
        <v>11199.524999999996</v>
      </c>
      <c r="G268" s="882">
        <f>SUMIFS('South West Spends'!$W$2:$W$5693,'South West Spends'!$A$2:$A$5693,$B268,'South West Spends'!$B$2:$B$5693,$C268,'South West Spends'!$C$2:$C$5693,$A268)</f>
        <v>38834.717499999984</v>
      </c>
      <c r="H268" s="1441">
        <f>SUMIFS('South West Spends'!$AB$2:$AB$5693,'South West Spends'!$A$2:$A$5693,$B268,'South West Spends'!$B$2:$B$5693,$C268,'South West Spends'!$C$2:$C$5693,$A268)</f>
        <v>7125.8099999999995</v>
      </c>
      <c r="I268" s="1442">
        <f>SUMIFS('South West Spends'!$AG$2:$AG$5693,'South West Spends'!$A$2:$A$5693,$B268,'South West Spends'!$B$2:$B$5693,$C268,'South West Spends'!$C$2:$C$5693,$A268)</f>
        <v>6541.4500000000007</v>
      </c>
      <c r="J268" s="24">
        <f>SUMIFS('South West Spends'!$AI$2:$AI$5693,'South West Spends'!$A$2:$A$5693,$B268,'South West Spends'!$B$2:$B$5693,$C268,'South West Spends'!$C$2:$C$5693,$A268)</f>
        <v>0</v>
      </c>
      <c r="K268" s="93">
        <f>SUMIFS('South West Spends'!$AL$2:$AL$5693,'South West Spends'!$A$2:$A$5693,$B268,'South West Spends'!$B$2:$B$5693,$C268,'South West Spends'!$C$2:$C$5693,$A268)</f>
        <v>976.2</v>
      </c>
    </row>
    <row r="269" spans="1:11" x14ac:dyDescent="0.2">
      <c r="A269" s="94" t="s">
        <v>127</v>
      </c>
      <c r="B269" s="13" t="s">
        <v>207</v>
      </c>
      <c r="C269" s="129" t="s">
        <v>62</v>
      </c>
      <c r="D269" s="506">
        <f>SUMIFS('South West Spends'!$H$2:$H$5693,'South West Spends'!$A$2:$A$5693,$B269,'South West Spends'!$B$2:$B$5693,$C269,'South West Spends'!$C$2:$C$5693,$A269)</f>
        <v>0</v>
      </c>
      <c r="E269" s="507">
        <f>SUMIFS('South West Spends'!$M$2:$M$5693,'South West Spends'!$A$2:$A$5693,$B269,'South West Spends'!$B$2:$B$5693,$C269,'South West Spends'!$C$2:$C$5693,$A269)</f>
        <v>0</v>
      </c>
      <c r="F269" s="507">
        <f>SUMIFS('South West Spends'!$R$2:$R$5693,'South West Spends'!$A$2:$A$5693,$B269,'South West Spends'!$B$2:$B$5693,$C269,'South West Spends'!$C$2:$C$5693,$A269)</f>
        <v>8521.08</v>
      </c>
      <c r="G269" s="882">
        <f>SUMIFS('South West Spends'!$W$2:$W$5693,'South West Spends'!$A$2:$A$5693,$B269,'South West Spends'!$B$2:$B$5693,$C269,'South West Spends'!$C$2:$C$5693,$A269)</f>
        <v>0</v>
      </c>
      <c r="H269" s="1441">
        <f>SUMIFS('South West Spends'!$AB$2:$AB$5693,'South West Spends'!$A$2:$A$5693,$B269,'South West Spends'!$B$2:$B$5693,$C269,'South West Spends'!$C$2:$C$5693,$A269)</f>
        <v>0</v>
      </c>
      <c r="I269" s="1442">
        <f>SUMIFS('South West Spends'!$AG$2:$AG$5693,'South West Spends'!$A$2:$A$5693,$B269,'South West Spends'!$B$2:$B$5693,$C269,'South West Spends'!$C$2:$C$5693,$A269)</f>
        <v>0</v>
      </c>
      <c r="J269" s="24">
        <f>SUMIFS('South West Spends'!$AI$2:$AI$5693,'South West Spends'!$A$2:$A$5693,$B269,'South West Spends'!$B$2:$B$5693,$C269,'South West Spends'!$C$2:$C$5693,$A269)</f>
        <v>0</v>
      </c>
      <c r="K269" s="93">
        <f>SUMIFS('South West Spends'!$AL$2:$AL$5693,'South West Spends'!$A$2:$A$5693,$B269,'South West Spends'!$B$2:$B$5693,$C269,'South West Spends'!$C$2:$C$5693,$A269)</f>
        <v>0</v>
      </c>
    </row>
    <row r="270" spans="1:11" x14ac:dyDescent="0.2">
      <c r="A270" s="94" t="s">
        <v>127</v>
      </c>
      <c r="B270" s="13" t="s">
        <v>41</v>
      </c>
      <c r="C270" s="129" t="s">
        <v>21</v>
      </c>
      <c r="D270" s="506">
        <f>SUMIFS('South West Spends'!$H$2:$H$5693,'South West Spends'!$A$2:$A$5693,$B270,'South West Spends'!$B$2:$B$5693,$C270,'South West Spends'!$C$2:$C$5693,$A270)</f>
        <v>15322.560000000001</v>
      </c>
      <c r="E270" s="507">
        <f>SUMIFS('South West Spends'!$M$2:$M$5693,'South West Spends'!$A$2:$A$5693,$B270,'South West Spends'!$B$2:$B$5693,$C270,'South West Spends'!$C$2:$C$5693,$A270)</f>
        <v>838.50000000000011</v>
      </c>
      <c r="F270" s="507">
        <f>SUMIFS('South West Spends'!$R$2:$R$5693,'South West Spends'!$A$2:$A$5693,$B270,'South West Spends'!$B$2:$B$5693,$C270,'South West Spends'!$C$2:$C$5693,$A270)</f>
        <v>0</v>
      </c>
      <c r="G270" s="882">
        <f>SUMIFS('South West Spends'!$W$2:$W$5693,'South West Spends'!$A$2:$A$5693,$B270,'South West Spends'!$B$2:$B$5693,$C270,'South West Spends'!$C$2:$C$5693,$A270)</f>
        <v>0</v>
      </c>
      <c r="H270" s="1441">
        <f>SUMIFS('South West Spends'!$AB$2:$AB$5693,'South West Spends'!$A$2:$A$5693,$B270,'South West Spends'!$B$2:$B$5693,$C270,'South West Spends'!$C$2:$C$5693,$A270)</f>
        <v>0</v>
      </c>
      <c r="I270" s="1442">
        <f>SUMIFS('South West Spends'!$AG$2:$AG$5693,'South West Spends'!$A$2:$A$5693,$B270,'South West Spends'!$B$2:$B$5693,$C270,'South West Spends'!$C$2:$C$5693,$A270)</f>
        <v>0</v>
      </c>
      <c r="J270" s="24">
        <f>SUMIFS('South West Spends'!$AI$2:$AI$5693,'South West Spends'!$A$2:$A$5693,$B270,'South West Spends'!$B$2:$B$5693,$C270,'South West Spends'!$C$2:$C$5693,$A270)</f>
        <v>0</v>
      </c>
      <c r="K270" s="93">
        <f>SUMIFS('South West Spends'!$AL$2:$AL$5693,'South West Spends'!$A$2:$A$5693,$B270,'South West Spends'!$B$2:$B$5693,$C270,'South West Spends'!$C$2:$C$5693,$A270)</f>
        <v>0</v>
      </c>
    </row>
    <row r="271" spans="1:11" x14ac:dyDescent="0.2">
      <c r="A271" s="94" t="s">
        <v>127</v>
      </c>
      <c r="B271" s="13" t="s">
        <v>66</v>
      </c>
      <c r="C271" s="129" t="s">
        <v>243</v>
      </c>
      <c r="D271" s="506">
        <f>SUMIFS('South West Spends'!$H$2:$H$5693,'South West Spends'!$A$2:$A$5693,$B271,'South West Spends'!$B$2:$B$5693,$C271,'South West Spends'!$C$2:$C$5693,$A271)</f>
        <v>0</v>
      </c>
      <c r="E271" s="507">
        <f>SUMIFS('South West Spends'!$M$2:$M$5693,'South West Spends'!$A$2:$A$5693,$B271,'South West Spends'!$B$2:$B$5693,$C271,'South West Spends'!$C$2:$C$5693,$A271)</f>
        <v>221.42</v>
      </c>
      <c r="F271" s="507">
        <f>SUMIFS('South West Spends'!$R$2:$R$5693,'South West Spends'!$A$2:$A$5693,$B271,'South West Spends'!$B$2:$B$5693,$C271,'South West Spends'!$C$2:$C$5693,$A271)</f>
        <v>845.96</v>
      </c>
      <c r="G271" s="882">
        <f>SUMIFS('South West Spends'!$W$2:$W$5693,'South West Spends'!$A$2:$A$5693,$B271,'South West Spends'!$B$2:$B$5693,$C271,'South West Spends'!$C$2:$C$5693,$A271)</f>
        <v>1222.3699999999999</v>
      </c>
      <c r="H271" s="1441">
        <f>SUMIFS('South West Spends'!$AB$2:$AB$5693,'South West Spends'!$A$2:$A$5693,$B271,'South West Spends'!$B$2:$B$5693,$C271,'South West Spends'!$C$2:$C$5693,$A271)</f>
        <v>3321.71</v>
      </c>
      <c r="I271" s="1442">
        <f>SUMIFS('South West Spends'!$AG$2:$AG$5693,'South West Spends'!$A$2:$A$5693,$B271,'South West Spends'!$B$2:$B$5693,$C271,'South West Spends'!$C$2:$C$5693,$A271)</f>
        <v>0</v>
      </c>
      <c r="J271" s="24">
        <f>SUMIFS('South West Spends'!$AI$2:$AI$5693,'South West Spends'!$A$2:$A$5693,$B271,'South West Spends'!$B$2:$B$5693,$C271,'South West Spends'!$C$2:$C$5693,$A271)</f>
        <v>0</v>
      </c>
      <c r="K271" s="93">
        <f>SUMIFS('South West Spends'!$AL$2:$AL$5693,'South West Spends'!$A$2:$A$5693,$B271,'South West Spends'!$B$2:$B$5693,$C271,'South West Spends'!$C$2:$C$5693,$A271)</f>
        <v>0</v>
      </c>
    </row>
    <row r="272" spans="1:11" x14ac:dyDescent="0.2">
      <c r="A272" s="94" t="s">
        <v>127</v>
      </c>
      <c r="B272" s="13" t="s">
        <v>258</v>
      </c>
      <c r="C272" s="129" t="s">
        <v>243</v>
      </c>
      <c r="D272" s="506">
        <f>SUMIFS('South West Spends'!$H$2:$H$5693,'South West Spends'!$A$2:$A$5693,$B272,'South West Spends'!$B$2:$B$5693,$C272,'South West Spends'!$C$2:$C$5693,$A272)</f>
        <v>0</v>
      </c>
      <c r="E272" s="507">
        <f>SUMIFS('South West Spends'!$M$2:$M$5693,'South West Spends'!$A$2:$A$5693,$B272,'South West Spends'!$B$2:$B$5693,$C272,'South West Spends'!$C$2:$C$5693,$A272)</f>
        <v>0</v>
      </c>
      <c r="F272" s="507">
        <f>SUMIFS('South West Spends'!$R$2:$R$5693,'South West Spends'!$A$2:$A$5693,$B272,'South West Spends'!$B$2:$B$5693,$C272,'South West Spends'!$C$2:$C$5693,$A272)</f>
        <v>0</v>
      </c>
      <c r="G272" s="882">
        <f>SUMIFS('South West Spends'!$W$2:$W$5693,'South West Spends'!$A$2:$A$5693,$B272,'South West Spends'!$B$2:$B$5693,$C272,'South West Spends'!$C$2:$C$5693,$A272)</f>
        <v>0</v>
      </c>
      <c r="H272" s="1441">
        <f>SUMIFS('South West Spends'!$AB$2:$AB$5693,'South West Spends'!$A$2:$A$5693,$B272,'South West Spends'!$B$2:$B$5693,$C272,'South West Spends'!$C$2:$C$5693,$A272)</f>
        <v>1270.1100000000001</v>
      </c>
      <c r="I272" s="1442">
        <f>SUMIFS('South West Spends'!$AG$2:$AG$5693,'South West Spends'!$A$2:$A$5693,$B272,'South West Spends'!$B$2:$B$5693,$C272,'South West Spends'!$C$2:$C$5693,$A272)</f>
        <v>3058.6400000000003</v>
      </c>
      <c r="J272" s="24">
        <f>SUMIFS('South West Spends'!$AI$2:$AI$5693,'South West Spends'!$A$2:$A$5693,$B272,'South West Spends'!$B$2:$B$5693,$C272,'South West Spends'!$C$2:$C$5693,$A272)</f>
        <v>807.59</v>
      </c>
      <c r="K272" s="93">
        <f>SUMIFS('South West Spends'!$AL$2:$AL$5693,'South West Spends'!$A$2:$A$5693,$B272,'South West Spends'!$B$2:$B$5693,$C272,'South West Spends'!$C$2:$C$5693,$A272)</f>
        <v>1167.94</v>
      </c>
    </row>
    <row r="273" spans="1:11" x14ac:dyDescent="0.2">
      <c r="A273" s="94" t="s">
        <v>127</v>
      </c>
      <c r="B273" s="13" t="s">
        <v>81</v>
      </c>
      <c r="C273" s="129" t="s">
        <v>255</v>
      </c>
      <c r="D273" s="506">
        <f>SUMIFS('South West Spends'!$H$2:$H$5693,'South West Spends'!$A$2:$A$5693,$B273,'South West Spends'!$B$2:$B$5693,$C273,'South West Spends'!$C$2:$C$5693,$A273)</f>
        <v>0</v>
      </c>
      <c r="E273" s="507">
        <f>SUMIFS('South West Spends'!$M$2:$M$5693,'South West Spends'!$A$2:$A$5693,$B273,'South West Spends'!$B$2:$B$5693,$C273,'South West Spends'!$C$2:$C$5693,$A273)</f>
        <v>0</v>
      </c>
      <c r="F273" s="507">
        <f>SUMIFS('South West Spends'!$R$2:$R$5693,'South West Spends'!$A$2:$A$5693,$B273,'South West Spends'!$B$2:$B$5693,$C273,'South West Spends'!$C$2:$C$5693,$A273)</f>
        <v>0</v>
      </c>
      <c r="G273" s="882">
        <f>SUMIFS('South West Spends'!$W$2:$W$5693,'South West Spends'!$A$2:$A$5693,$B273,'South West Spends'!$B$2:$B$5693,$C273,'South West Spends'!$C$2:$C$5693,$A273)</f>
        <v>0</v>
      </c>
      <c r="H273" s="1441">
        <f>SUMIFS('South West Spends'!$AB$2:$AB$5693,'South West Spends'!$A$2:$A$5693,$B273,'South West Spends'!$B$2:$B$5693,$C273,'South West Spends'!$C$2:$C$5693,$A273)</f>
        <v>0</v>
      </c>
      <c r="I273" s="1442">
        <f>SUMIFS('South West Spends'!$AG$2:$AG$5693,'South West Spends'!$A$2:$A$5693,$B273,'South West Spends'!$B$2:$B$5693,$C273,'South West Spends'!$C$2:$C$5693,$A273)</f>
        <v>45103.659999999996</v>
      </c>
      <c r="J273" s="24">
        <f>SUMIFS('South West Spends'!$AI$2:$AI$5693,'South West Spends'!$A$2:$A$5693,$B273,'South West Spends'!$B$2:$B$5693,$C273,'South West Spends'!$C$2:$C$5693,$A273)</f>
        <v>0</v>
      </c>
      <c r="K273" s="93">
        <f>SUMIFS('South West Spends'!$AL$2:$AL$5693,'South West Spends'!$A$2:$A$5693,$B273,'South West Spends'!$B$2:$B$5693,$C273,'South West Spends'!$C$2:$C$5693,$A273)</f>
        <v>0</v>
      </c>
    </row>
    <row r="274" spans="1:11" x14ac:dyDescent="0.2">
      <c r="A274" s="94" t="s">
        <v>127</v>
      </c>
      <c r="B274" s="13" t="s">
        <v>278</v>
      </c>
      <c r="C274" s="129" t="s">
        <v>255</v>
      </c>
      <c r="D274" s="506">
        <f>SUMIFS('South West Spends'!$H$2:$H$5693,'South West Spends'!$A$2:$A$5693,$B274,'South West Spends'!$B$2:$B$5693,$C274,'South West Spends'!$C$2:$C$5693,$A274)</f>
        <v>0</v>
      </c>
      <c r="E274" s="507">
        <f>SUMIFS('South West Spends'!$M$2:$M$5693,'South West Spends'!$A$2:$A$5693,$B274,'South West Spends'!$B$2:$B$5693,$C274,'South West Spends'!$C$2:$C$5693,$A274)</f>
        <v>0</v>
      </c>
      <c r="F274" s="507">
        <f>SUMIFS('South West Spends'!$R$2:$R$5693,'South West Spends'!$A$2:$A$5693,$B274,'South West Spends'!$B$2:$B$5693,$C274,'South West Spends'!$C$2:$C$5693,$A274)</f>
        <v>0</v>
      </c>
      <c r="G274" s="882">
        <f>SUMIFS('South West Spends'!$W$2:$W$5693,'South West Spends'!$A$2:$A$5693,$B274,'South West Spends'!$B$2:$B$5693,$C274,'South West Spends'!$C$2:$C$5693,$A274)</f>
        <v>0</v>
      </c>
      <c r="H274" s="1441">
        <f>SUMIFS('South West Spends'!$AB$2:$AB$5693,'South West Spends'!$A$2:$A$5693,$B274,'South West Spends'!$B$2:$B$5693,$C274,'South West Spends'!$C$2:$C$5693,$A274)</f>
        <v>0</v>
      </c>
      <c r="I274" s="1442">
        <f>SUMIFS('South West Spends'!$AG$2:$AG$5693,'South West Spends'!$A$2:$A$5693,$B274,'South West Spends'!$B$2:$B$5693,$C274,'South West Spends'!$C$2:$C$5693,$A274)</f>
        <v>163345.53</v>
      </c>
      <c r="J274" s="24">
        <f>SUMIFS('South West Spends'!$AI$2:$AI$5693,'South West Spends'!$A$2:$A$5693,$B274,'South West Spends'!$B$2:$B$5693,$C274,'South West Spends'!$C$2:$C$5693,$A274)</f>
        <v>20233</v>
      </c>
      <c r="K274" s="93">
        <f>SUMIFS('South West Spends'!$AL$2:$AL$5693,'South West Spends'!$A$2:$A$5693,$B274,'South West Spends'!$B$2:$B$5693,$C274,'South West Spends'!$C$2:$C$5693,$A274)</f>
        <v>55942</v>
      </c>
    </row>
    <row r="275" spans="1:11" x14ac:dyDescent="0.2">
      <c r="A275" s="94" t="s">
        <v>127</v>
      </c>
      <c r="B275" s="13" t="s">
        <v>27</v>
      </c>
      <c r="C275" s="129" t="s">
        <v>249</v>
      </c>
      <c r="D275" s="506">
        <f>SUMIFS('South West Spends'!$H$2:$H$5693,'South West Spends'!$A$2:$A$5693,$B275,'South West Spends'!$B$2:$B$5693,$C275,'South West Spends'!$C$2:$C$5693,$A275)</f>
        <v>17410.97</v>
      </c>
      <c r="E275" s="507">
        <f>SUMIFS('South West Spends'!$M$2:$M$5693,'South West Spends'!$A$2:$A$5693,$B275,'South West Spends'!$B$2:$B$5693,$C275,'South West Spends'!$C$2:$C$5693,$A275)</f>
        <v>11043.080000000002</v>
      </c>
      <c r="F275" s="507">
        <f>SUMIFS('South West Spends'!$R$2:$R$5693,'South West Spends'!$A$2:$A$5693,$B275,'South West Spends'!$B$2:$B$5693,$C275,'South West Spends'!$C$2:$C$5693,$A275)</f>
        <v>0</v>
      </c>
      <c r="G275" s="882">
        <f>SUMIFS('South West Spends'!$W$2:$W$5693,'South West Spends'!$A$2:$A$5693,$B275,'South West Spends'!$B$2:$B$5693,$C275,'South West Spends'!$C$2:$C$5693,$A275)</f>
        <v>0</v>
      </c>
      <c r="H275" s="1441">
        <f>SUMIFS('South West Spends'!$AB$2:$AB$5693,'South West Spends'!$A$2:$A$5693,$B275,'South West Spends'!$B$2:$B$5693,$C275,'South West Spends'!$C$2:$C$5693,$A275)</f>
        <v>0</v>
      </c>
      <c r="I275" s="1442">
        <f>SUMIFS('South West Spends'!$AG$2:$AG$5693,'South West Spends'!$A$2:$A$5693,$B275,'South West Spends'!$B$2:$B$5693,$C275,'South West Spends'!$C$2:$C$5693,$A275)</f>
        <v>0</v>
      </c>
      <c r="J275" s="24">
        <f>SUMIFS('South West Spends'!$AI$2:$AI$5693,'South West Spends'!$A$2:$A$5693,$B275,'South West Spends'!$B$2:$B$5693,$C275,'South West Spends'!$C$2:$C$5693,$A275)</f>
        <v>0</v>
      </c>
      <c r="K275" s="93">
        <f>SUMIFS('South West Spends'!$AL$2:$AL$5693,'South West Spends'!$A$2:$A$5693,$B275,'South West Spends'!$B$2:$B$5693,$C275,'South West Spends'!$C$2:$C$5693,$A275)</f>
        <v>0</v>
      </c>
    </row>
    <row r="276" spans="1:11" x14ac:dyDescent="0.2">
      <c r="A276" s="94" t="s">
        <v>127</v>
      </c>
      <c r="B276" s="13" t="s">
        <v>27</v>
      </c>
      <c r="C276" s="129" t="s">
        <v>28</v>
      </c>
      <c r="D276" s="506">
        <f>SUMIFS('South West Spends'!$H$2:$H$5693,'South West Spends'!$A$2:$A$5693,$B276,'South West Spends'!$B$2:$B$5693,$C276,'South West Spends'!$C$2:$C$5693,$A276)</f>
        <v>11652.98</v>
      </c>
      <c r="E276" s="507">
        <f>SUMIFS('South West Spends'!$M$2:$M$5693,'South West Spends'!$A$2:$A$5693,$B276,'South West Spends'!$B$2:$B$5693,$C276,'South West Spends'!$C$2:$C$5693,$A276)</f>
        <v>4812.0599999999995</v>
      </c>
      <c r="F276" s="507">
        <f>SUMIFS('South West Spends'!$R$2:$R$5693,'South West Spends'!$A$2:$A$5693,$B276,'South West Spends'!$B$2:$B$5693,$C276,'South West Spends'!$C$2:$C$5693,$A276)</f>
        <v>0</v>
      </c>
      <c r="G276" s="882">
        <f>SUMIFS('South West Spends'!$W$2:$W$5693,'South West Spends'!$A$2:$A$5693,$B276,'South West Spends'!$B$2:$B$5693,$C276,'South West Spends'!$C$2:$C$5693,$A276)</f>
        <v>0</v>
      </c>
      <c r="H276" s="1441">
        <f>SUMIFS('South West Spends'!$AB$2:$AB$5693,'South West Spends'!$A$2:$A$5693,$B276,'South West Spends'!$B$2:$B$5693,$C276,'South West Spends'!$C$2:$C$5693,$A276)</f>
        <v>0</v>
      </c>
      <c r="I276" s="1442">
        <f>SUMIFS('South West Spends'!$AG$2:$AG$5693,'South West Spends'!$A$2:$A$5693,$B276,'South West Spends'!$B$2:$B$5693,$C276,'South West Spends'!$C$2:$C$5693,$A276)</f>
        <v>0</v>
      </c>
      <c r="J276" s="24">
        <f>SUMIFS('South West Spends'!$AI$2:$AI$5693,'South West Spends'!$A$2:$A$5693,$B276,'South West Spends'!$B$2:$B$5693,$C276,'South West Spends'!$C$2:$C$5693,$A276)</f>
        <v>0</v>
      </c>
      <c r="K276" s="93">
        <f>SUMIFS('South West Spends'!$AL$2:$AL$5693,'South West Spends'!$A$2:$A$5693,$B276,'South West Spends'!$B$2:$B$5693,$C276,'South West Spends'!$C$2:$C$5693,$A276)</f>
        <v>0</v>
      </c>
    </row>
    <row r="277" spans="1:11" x14ac:dyDescent="0.2">
      <c r="A277" s="94" t="s">
        <v>127</v>
      </c>
      <c r="B277" s="13" t="s">
        <v>27</v>
      </c>
      <c r="C277" s="129" t="s">
        <v>29</v>
      </c>
      <c r="D277" s="506">
        <f>SUMIFS('South West Spends'!$H$2:$H$5693,'South West Spends'!$A$2:$A$5693,$B277,'South West Spends'!$B$2:$B$5693,$C277,'South West Spends'!$C$2:$C$5693,$A277)</f>
        <v>19938</v>
      </c>
      <c r="E277" s="507">
        <f>SUMIFS('South West Spends'!$M$2:$M$5693,'South West Spends'!$A$2:$A$5693,$B277,'South West Spends'!$B$2:$B$5693,$C277,'South West Spends'!$C$2:$C$5693,$A277)</f>
        <v>8983</v>
      </c>
      <c r="F277" s="507">
        <f>SUMIFS('South West Spends'!$R$2:$R$5693,'South West Spends'!$A$2:$A$5693,$B277,'South West Spends'!$B$2:$B$5693,$C277,'South West Spends'!$C$2:$C$5693,$A277)</f>
        <v>0</v>
      </c>
      <c r="G277" s="882">
        <f>SUMIFS('South West Spends'!$W$2:$W$5693,'South West Spends'!$A$2:$A$5693,$B277,'South West Spends'!$B$2:$B$5693,$C277,'South West Spends'!$C$2:$C$5693,$A277)</f>
        <v>0</v>
      </c>
      <c r="H277" s="1441">
        <f>SUMIFS('South West Spends'!$AB$2:$AB$5693,'South West Spends'!$A$2:$A$5693,$B277,'South West Spends'!$B$2:$B$5693,$C277,'South West Spends'!$C$2:$C$5693,$A277)</f>
        <v>0</v>
      </c>
      <c r="I277" s="1442">
        <f>SUMIFS('South West Spends'!$AG$2:$AG$5693,'South West Spends'!$A$2:$A$5693,$B277,'South West Spends'!$B$2:$B$5693,$C277,'South West Spends'!$C$2:$C$5693,$A277)</f>
        <v>0</v>
      </c>
      <c r="J277" s="24">
        <f>SUMIFS('South West Spends'!$AI$2:$AI$5693,'South West Spends'!$A$2:$A$5693,$B277,'South West Spends'!$B$2:$B$5693,$C277,'South West Spends'!$C$2:$C$5693,$A277)</f>
        <v>0</v>
      </c>
      <c r="K277" s="93">
        <f>SUMIFS('South West Spends'!$AL$2:$AL$5693,'South West Spends'!$A$2:$A$5693,$B277,'South West Spends'!$B$2:$B$5693,$C277,'South West Spends'!$C$2:$C$5693,$A277)</f>
        <v>0</v>
      </c>
    </row>
    <row r="278" spans="1:11" x14ac:dyDescent="0.2">
      <c r="A278" s="94" t="s">
        <v>127</v>
      </c>
      <c r="B278" s="13" t="s">
        <v>82</v>
      </c>
      <c r="C278" s="129" t="s">
        <v>249</v>
      </c>
      <c r="D278" s="506">
        <f>SUMIFS('South West Spends'!$H$2:$H$5693,'South West Spends'!$A$2:$A$5693,$B278,'South West Spends'!$B$2:$B$5693,$C278,'South West Spends'!$C$2:$C$5693,$A278)</f>
        <v>0</v>
      </c>
      <c r="E278" s="507">
        <f>SUMIFS('South West Spends'!$M$2:$M$5693,'South West Spends'!$A$2:$A$5693,$B278,'South West Spends'!$B$2:$B$5693,$C278,'South West Spends'!$C$2:$C$5693,$A278)</f>
        <v>15026.403999999999</v>
      </c>
      <c r="F278" s="507">
        <f>SUMIFS('South West Spends'!$R$2:$R$5693,'South West Spends'!$A$2:$A$5693,$B278,'South West Spends'!$B$2:$B$5693,$C278,'South West Spends'!$C$2:$C$5693,$A278)</f>
        <v>23305.690000000002</v>
      </c>
      <c r="G278" s="882">
        <f>SUMIFS('South West Spends'!$W$2:$W$5693,'South West Spends'!$A$2:$A$5693,$B278,'South West Spends'!$B$2:$B$5693,$C278,'South West Spends'!$C$2:$C$5693,$A278)</f>
        <v>17907.93</v>
      </c>
      <c r="H278" s="1441">
        <f>SUMIFS('South West Spends'!$AB$2:$AB$5693,'South West Spends'!$A$2:$A$5693,$B278,'South West Spends'!$B$2:$B$5693,$C278,'South West Spends'!$C$2:$C$5693,$A278)</f>
        <v>5288.04</v>
      </c>
      <c r="I278" s="1442">
        <f>SUMIFS('South West Spends'!$AG$2:$AG$5693,'South West Spends'!$A$2:$A$5693,$B278,'South West Spends'!$B$2:$B$5693,$C278,'South West Spends'!$C$2:$C$5693,$A278)</f>
        <v>1205.55</v>
      </c>
      <c r="J278" s="24">
        <f>SUMIFS('South West Spends'!$AI$2:$AI$5693,'South West Spends'!$A$2:$A$5693,$B278,'South West Spends'!$B$2:$B$5693,$C278,'South West Spends'!$C$2:$C$5693,$A278)</f>
        <v>0</v>
      </c>
      <c r="K278" s="93">
        <f>SUMIFS('South West Spends'!$AL$2:$AL$5693,'South West Spends'!$A$2:$A$5693,$B278,'South West Spends'!$B$2:$B$5693,$C278,'South West Spends'!$C$2:$C$5693,$A278)</f>
        <v>0</v>
      </c>
    </row>
    <row r="279" spans="1:11" x14ac:dyDescent="0.2">
      <c r="A279" s="94" t="s">
        <v>127</v>
      </c>
      <c r="B279" s="13" t="s">
        <v>82</v>
      </c>
      <c r="C279" s="129" t="s">
        <v>243</v>
      </c>
      <c r="D279" s="506">
        <f>SUMIFS('South West Spends'!$H$2:$H$5693,'South West Spends'!$A$2:$A$5693,$B279,'South West Spends'!$B$2:$B$5693,$C279,'South West Spends'!$C$2:$C$5693,$A279)</f>
        <v>0</v>
      </c>
      <c r="E279" s="507">
        <f>SUMIFS('South West Spends'!$M$2:$M$5693,'South West Spends'!$A$2:$A$5693,$B279,'South West Spends'!$B$2:$B$5693,$C279,'South West Spends'!$C$2:$C$5693,$A279)</f>
        <v>952.06999999999994</v>
      </c>
      <c r="F279" s="507">
        <f>SUMIFS('South West Spends'!$R$2:$R$5693,'South West Spends'!$A$2:$A$5693,$B279,'South West Spends'!$B$2:$B$5693,$C279,'South West Spends'!$C$2:$C$5693,$A279)</f>
        <v>6741.6299999999992</v>
      </c>
      <c r="G279" s="882">
        <f>SUMIFS('South West Spends'!$W$2:$W$5693,'South West Spends'!$A$2:$A$5693,$B279,'South West Spends'!$B$2:$B$5693,$C279,'South West Spends'!$C$2:$C$5693,$A279)</f>
        <v>9698.2100000000009</v>
      </c>
      <c r="H279" s="1441">
        <f>SUMIFS('South West Spends'!$AB$2:$AB$5693,'South West Spends'!$A$2:$A$5693,$B279,'South West Spends'!$B$2:$B$5693,$C279,'South West Spends'!$C$2:$C$5693,$A279)</f>
        <v>8038.2800000000007</v>
      </c>
      <c r="I279" s="1442">
        <f>SUMIFS('South West Spends'!$AG$2:$AG$5693,'South West Spends'!$A$2:$A$5693,$B279,'South West Spends'!$B$2:$B$5693,$C279,'South West Spends'!$C$2:$C$5693,$A279)</f>
        <v>3892.5299999999997</v>
      </c>
      <c r="J279" s="24">
        <f>SUMIFS('South West Spends'!$AI$2:$AI$5693,'South West Spends'!$A$2:$A$5693,$B279,'South West Spends'!$B$2:$B$5693,$C279,'South West Spends'!$C$2:$C$5693,$A279)</f>
        <v>0</v>
      </c>
      <c r="K279" s="93">
        <f>SUMIFS('South West Spends'!$AL$2:$AL$5693,'South West Spends'!$A$2:$A$5693,$B279,'South West Spends'!$B$2:$B$5693,$C279,'South West Spends'!$C$2:$C$5693,$A279)</f>
        <v>0</v>
      </c>
    </row>
    <row r="280" spans="1:11" x14ac:dyDescent="0.2">
      <c r="A280" s="94" t="s">
        <v>127</v>
      </c>
      <c r="B280" s="13" t="s">
        <v>82</v>
      </c>
      <c r="C280" s="129" t="s">
        <v>28</v>
      </c>
      <c r="D280" s="506">
        <f>SUMIFS('South West Spends'!$H$2:$H$5693,'South West Spends'!$A$2:$A$5693,$B280,'South West Spends'!$B$2:$B$5693,$C280,'South West Spends'!$C$2:$C$5693,$A280)</f>
        <v>0</v>
      </c>
      <c r="E280" s="507">
        <f>SUMIFS('South West Spends'!$M$2:$M$5693,'South West Spends'!$A$2:$A$5693,$B280,'South West Spends'!$B$2:$B$5693,$C280,'South West Spends'!$C$2:$C$5693,$A280)</f>
        <v>10574.04</v>
      </c>
      <c r="F280" s="507">
        <f>SUMIFS('South West Spends'!$R$2:$R$5693,'South West Spends'!$A$2:$A$5693,$B280,'South West Spends'!$B$2:$B$5693,$C280,'South West Spends'!$C$2:$C$5693,$A280)</f>
        <v>6214.630000000001</v>
      </c>
      <c r="G280" s="882">
        <f>SUMIFS('South West Spends'!$W$2:$W$5693,'South West Spends'!$A$2:$A$5693,$B280,'South West Spends'!$B$2:$B$5693,$C280,'South West Spends'!$C$2:$C$5693,$A280)</f>
        <v>12603.49</v>
      </c>
      <c r="H280" s="1441">
        <f>SUMIFS('South West Spends'!$AB$2:$AB$5693,'South West Spends'!$A$2:$A$5693,$B280,'South West Spends'!$B$2:$B$5693,$C280,'South West Spends'!$C$2:$C$5693,$A280)</f>
        <v>423.66</v>
      </c>
      <c r="I280" s="1442">
        <f>SUMIFS('South West Spends'!$AG$2:$AG$5693,'South West Spends'!$A$2:$A$5693,$B280,'South West Spends'!$B$2:$B$5693,$C280,'South West Spends'!$C$2:$C$5693,$A280)</f>
        <v>0</v>
      </c>
      <c r="J280" s="24">
        <f>SUMIFS('South West Spends'!$AI$2:$AI$5693,'South West Spends'!$A$2:$A$5693,$B280,'South West Spends'!$B$2:$B$5693,$C280,'South West Spends'!$C$2:$C$5693,$A280)</f>
        <v>0</v>
      </c>
      <c r="K280" s="93">
        <f>SUMIFS('South West Spends'!$AL$2:$AL$5693,'South West Spends'!$A$2:$A$5693,$B280,'South West Spends'!$B$2:$B$5693,$C280,'South West Spends'!$C$2:$C$5693,$A280)</f>
        <v>0</v>
      </c>
    </row>
    <row r="281" spans="1:11" x14ac:dyDescent="0.2">
      <c r="A281" s="94" t="s">
        <v>127</v>
      </c>
      <c r="B281" s="13" t="s">
        <v>82</v>
      </c>
      <c r="C281" s="129" t="s">
        <v>29</v>
      </c>
      <c r="D281" s="506">
        <f>SUMIFS('South West Spends'!$H$2:$H$5693,'South West Spends'!$A$2:$A$5693,$B281,'South West Spends'!$B$2:$B$5693,$C281,'South West Spends'!$C$2:$C$5693,$A281)</f>
        <v>0</v>
      </c>
      <c r="E281" s="507">
        <f>SUMIFS('South West Spends'!$M$2:$M$5693,'South West Spends'!$A$2:$A$5693,$B281,'South West Spends'!$B$2:$B$5693,$C281,'South West Spends'!$C$2:$C$5693,$A281)</f>
        <v>18139</v>
      </c>
      <c r="F281" s="507">
        <f>SUMIFS('South West Spends'!$R$2:$R$5693,'South West Spends'!$A$2:$A$5693,$B281,'South West Spends'!$B$2:$B$5693,$C281,'South West Spends'!$C$2:$C$5693,$A281)</f>
        <v>21318</v>
      </c>
      <c r="G281" s="882">
        <f>SUMIFS('South West Spends'!$W$2:$W$5693,'South West Spends'!$A$2:$A$5693,$B281,'South West Spends'!$B$2:$B$5693,$C281,'South West Spends'!$C$2:$C$5693,$A281)</f>
        <v>23135</v>
      </c>
      <c r="H281" s="1441">
        <f>SUMIFS('South West Spends'!$AB$2:$AB$5693,'South West Spends'!$A$2:$A$5693,$B281,'South West Spends'!$B$2:$B$5693,$C281,'South West Spends'!$C$2:$C$5693,$A281)</f>
        <v>11717</v>
      </c>
      <c r="I281" s="1442">
        <f>SUMIFS('South West Spends'!$AG$2:$AG$5693,'South West Spends'!$A$2:$A$5693,$B281,'South West Spends'!$B$2:$B$5693,$C281,'South West Spends'!$C$2:$C$5693,$A281)</f>
        <v>0</v>
      </c>
      <c r="J281" s="24">
        <f>SUMIFS('South West Spends'!$AI$2:$AI$5693,'South West Spends'!$A$2:$A$5693,$B281,'South West Spends'!$B$2:$B$5693,$C281,'South West Spends'!$C$2:$C$5693,$A281)</f>
        <v>0</v>
      </c>
      <c r="K281" s="93">
        <f>SUMIFS('South West Spends'!$AL$2:$AL$5693,'South West Spends'!$A$2:$A$5693,$B281,'South West Spends'!$B$2:$B$5693,$C281,'South West Spends'!$C$2:$C$5693,$A281)</f>
        <v>0</v>
      </c>
    </row>
    <row r="282" spans="1:11" x14ac:dyDescent="0.2">
      <c r="A282" s="94" t="s">
        <v>127</v>
      </c>
      <c r="B282" s="13" t="s">
        <v>285</v>
      </c>
      <c r="C282" s="129" t="s">
        <v>249</v>
      </c>
      <c r="D282" s="506">
        <f>SUMIFS('South West Spends'!$H$2:$H$5693,'South West Spends'!$A$2:$A$5693,$B282,'South West Spends'!$B$2:$B$5693,$C282,'South West Spends'!$C$2:$C$5693,$A282)</f>
        <v>0</v>
      </c>
      <c r="E282" s="507">
        <f>SUMIFS('South West Spends'!$M$2:$M$5693,'South West Spends'!$A$2:$A$5693,$B282,'South West Spends'!$B$2:$B$5693,$C282,'South West Spends'!$C$2:$C$5693,$A282)</f>
        <v>0</v>
      </c>
      <c r="F282" s="507">
        <f>SUMIFS('South West Spends'!$R$2:$R$5693,'South West Spends'!$A$2:$A$5693,$B282,'South West Spends'!$B$2:$B$5693,$C282,'South West Spends'!$C$2:$C$5693,$A282)</f>
        <v>0</v>
      </c>
      <c r="G282" s="882">
        <f>SUMIFS('South West Spends'!$W$2:$W$5693,'South West Spends'!$A$2:$A$5693,$B282,'South West Spends'!$B$2:$B$5693,$C282,'South West Spends'!$C$2:$C$5693,$A282)</f>
        <v>0</v>
      </c>
      <c r="H282" s="1441">
        <f>SUMIFS('South West Spends'!$AB$2:$AB$5693,'South West Spends'!$A$2:$A$5693,$B282,'South West Spends'!$B$2:$B$5693,$C282,'South West Spends'!$C$2:$C$5693,$A282)</f>
        <v>0</v>
      </c>
      <c r="I282" s="1442">
        <f>SUMIFS('South West Spends'!$AG$2:$AG$5693,'South West Spends'!$A$2:$A$5693,$B282,'South West Spends'!$B$2:$B$5693,$C282,'South West Spends'!$C$2:$C$5693,$A282)</f>
        <v>451.29999999999995</v>
      </c>
      <c r="J282" s="24">
        <f>SUMIFS('South West Spends'!$AI$2:$AI$5693,'South West Spends'!$A$2:$A$5693,$B282,'South West Spends'!$B$2:$B$5693,$C282,'South West Spends'!$C$2:$C$5693,$A282)</f>
        <v>0</v>
      </c>
      <c r="K282" s="93">
        <f>SUMIFS('South West Spends'!$AL$2:$AL$5693,'South West Spends'!$A$2:$A$5693,$B282,'South West Spends'!$B$2:$B$5693,$C282,'South West Spends'!$C$2:$C$5693,$A282)</f>
        <v>0</v>
      </c>
    </row>
    <row r="283" spans="1:11" x14ac:dyDescent="0.2">
      <c r="A283" s="94" t="s">
        <v>127</v>
      </c>
      <c r="B283" s="13" t="s">
        <v>285</v>
      </c>
      <c r="C283" s="129" t="s">
        <v>243</v>
      </c>
      <c r="D283" s="506">
        <f>SUMIFS('South West Spends'!$H$2:$H$5693,'South West Spends'!$A$2:$A$5693,$B283,'South West Spends'!$B$2:$B$5693,$C283,'South West Spends'!$C$2:$C$5693,$A283)</f>
        <v>0</v>
      </c>
      <c r="E283" s="507">
        <f>SUMIFS('South West Spends'!$M$2:$M$5693,'South West Spends'!$A$2:$A$5693,$B283,'South West Spends'!$B$2:$B$5693,$C283,'South West Spends'!$C$2:$C$5693,$A283)</f>
        <v>0</v>
      </c>
      <c r="F283" s="507">
        <f>SUMIFS('South West Spends'!$R$2:$R$5693,'South West Spends'!$A$2:$A$5693,$B283,'South West Spends'!$B$2:$B$5693,$C283,'South West Spends'!$C$2:$C$5693,$A283)</f>
        <v>0</v>
      </c>
      <c r="G283" s="882">
        <f>SUMIFS('South West Spends'!$W$2:$W$5693,'South West Spends'!$A$2:$A$5693,$B283,'South West Spends'!$B$2:$B$5693,$C283,'South West Spends'!$C$2:$C$5693,$A283)</f>
        <v>0</v>
      </c>
      <c r="H283" s="1441">
        <f>SUMIFS('South West Spends'!$AB$2:$AB$5693,'South West Spends'!$A$2:$A$5693,$B283,'South West Spends'!$B$2:$B$5693,$C283,'South West Spends'!$C$2:$C$5693,$A283)</f>
        <v>0</v>
      </c>
      <c r="I283" s="1442">
        <f>SUMIFS('South West Spends'!$AG$2:$AG$5693,'South West Spends'!$A$2:$A$5693,$B283,'South West Spends'!$B$2:$B$5693,$C283,'South West Spends'!$C$2:$C$5693,$A283)</f>
        <v>7411.130000000001</v>
      </c>
      <c r="J283" s="24">
        <f>SUMIFS('South West Spends'!$AI$2:$AI$5693,'South West Spends'!$A$2:$A$5693,$B283,'South West Spends'!$B$2:$B$5693,$C283,'South West Spends'!$C$2:$C$5693,$A283)</f>
        <v>225.83999999999997</v>
      </c>
      <c r="K283" s="93">
        <f>SUMIFS('South West Spends'!$AL$2:$AL$5693,'South West Spends'!$A$2:$A$5693,$B283,'South West Spends'!$B$2:$B$5693,$C283,'South West Spends'!$C$2:$C$5693,$A283)</f>
        <v>2111.6000000000004</v>
      </c>
    </row>
    <row r="284" spans="1:11" x14ac:dyDescent="0.2">
      <c r="A284" s="94" t="s">
        <v>127</v>
      </c>
      <c r="B284" s="13" t="s">
        <v>285</v>
      </c>
      <c r="C284" s="129" t="s">
        <v>29</v>
      </c>
      <c r="D284" s="506">
        <f>SUMIFS('South West Spends'!$H$2:$H$5693,'South West Spends'!$A$2:$A$5693,$B284,'South West Spends'!$B$2:$B$5693,$C284,'South West Spends'!$C$2:$C$5693,$A284)</f>
        <v>0</v>
      </c>
      <c r="E284" s="507">
        <f>SUMIFS('South West Spends'!$M$2:$M$5693,'South West Spends'!$A$2:$A$5693,$B284,'South West Spends'!$B$2:$B$5693,$C284,'South West Spends'!$C$2:$C$5693,$A284)</f>
        <v>0</v>
      </c>
      <c r="F284" s="507">
        <f>SUMIFS('South West Spends'!$R$2:$R$5693,'South West Spends'!$A$2:$A$5693,$B284,'South West Spends'!$B$2:$B$5693,$C284,'South West Spends'!$C$2:$C$5693,$A284)</f>
        <v>0</v>
      </c>
      <c r="G284" s="882">
        <f>SUMIFS('South West Spends'!$W$2:$W$5693,'South West Spends'!$A$2:$A$5693,$B284,'South West Spends'!$B$2:$B$5693,$C284,'South West Spends'!$C$2:$C$5693,$A284)</f>
        <v>0</v>
      </c>
      <c r="H284" s="1441">
        <f>SUMIFS('South West Spends'!$AB$2:$AB$5693,'South West Spends'!$A$2:$A$5693,$B284,'South West Spends'!$B$2:$B$5693,$C284,'South West Spends'!$C$2:$C$5693,$A284)</f>
        <v>0</v>
      </c>
      <c r="I284" s="1442">
        <f>SUMIFS('South West Spends'!$AG$2:$AG$5693,'South West Spends'!$A$2:$A$5693,$B284,'South West Spends'!$B$2:$B$5693,$C284,'South West Spends'!$C$2:$C$5693,$A284)</f>
        <v>14513</v>
      </c>
      <c r="J284" s="24">
        <f>SUMIFS('South West Spends'!$AI$2:$AI$5693,'South West Spends'!$A$2:$A$5693,$B284,'South West Spends'!$B$2:$B$5693,$C284,'South West Spends'!$C$2:$C$5693,$A284)</f>
        <v>3693</v>
      </c>
      <c r="K284" s="93">
        <f>SUMIFS('South West Spends'!$AL$2:$AL$5693,'South West Spends'!$A$2:$A$5693,$B284,'South West Spends'!$B$2:$B$5693,$C284,'South West Spends'!$C$2:$C$5693,$A284)</f>
        <v>10290</v>
      </c>
    </row>
    <row r="285" spans="1:11" x14ac:dyDescent="0.2">
      <c r="A285" s="94" t="s">
        <v>150</v>
      </c>
      <c r="B285" s="13" t="s">
        <v>3</v>
      </c>
      <c r="C285" s="129" t="s">
        <v>100</v>
      </c>
      <c r="D285" s="506">
        <f>SUMIFS('South West Spends'!$H$2:$H$5693,'South West Spends'!$A$2:$A$5693,$B285,'South West Spends'!$B$2:$B$5693,$C285,'South West Spends'!$C$2:$C$5693,$A285)</f>
        <v>0</v>
      </c>
      <c r="E285" s="507">
        <f>SUMIFS('South West Spends'!$M$2:$M$5693,'South West Spends'!$A$2:$A$5693,$B285,'South West Spends'!$B$2:$B$5693,$C285,'South West Spends'!$C$2:$C$5693,$A285)</f>
        <v>39416.579999999994</v>
      </c>
      <c r="F285" s="507">
        <f>SUMIFS('South West Spends'!$R$2:$R$5693,'South West Spends'!$A$2:$A$5693,$B285,'South West Spends'!$B$2:$B$5693,$C285,'South West Spends'!$C$2:$C$5693,$A285)</f>
        <v>43795.86</v>
      </c>
      <c r="G285" s="882">
        <f>SUMIFS('South West Spends'!$W$2:$W$5693,'South West Spends'!$A$2:$A$5693,$B285,'South West Spends'!$B$2:$B$5693,$C285,'South West Spends'!$C$2:$C$5693,$A285)</f>
        <v>0</v>
      </c>
      <c r="H285" s="1441">
        <f>SUMIFS('South West Spends'!$AB$2:$AB$5693,'South West Spends'!$A$2:$A$5693,$B285,'South West Spends'!$B$2:$B$5693,$C285,'South West Spends'!$C$2:$C$5693,$A285)</f>
        <v>0</v>
      </c>
      <c r="I285" s="1442">
        <f>SUMIFS('South West Spends'!$AG$2:$AG$5693,'South West Spends'!$A$2:$A$5693,$B285,'South West Spends'!$B$2:$B$5693,$C285,'South West Spends'!$C$2:$C$5693,$A285)</f>
        <v>0</v>
      </c>
      <c r="J285" s="24">
        <f>SUMIFS('South West Spends'!$AI$2:$AI$5693,'South West Spends'!$A$2:$A$5693,$B285,'South West Spends'!$B$2:$B$5693,$C285,'South West Spends'!$C$2:$C$5693,$A285)</f>
        <v>0</v>
      </c>
      <c r="K285" s="93">
        <f>SUMIFS('South West Spends'!$AL$2:$AL$5693,'South West Spends'!$A$2:$A$5693,$B285,'South West Spends'!$B$2:$B$5693,$C285,'South West Spends'!$C$2:$C$5693,$A285)</f>
        <v>0</v>
      </c>
    </row>
    <row r="286" spans="1:11" x14ac:dyDescent="0.2">
      <c r="A286" s="94" t="s">
        <v>150</v>
      </c>
      <c r="B286" s="13" t="s">
        <v>206</v>
      </c>
      <c r="C286" s="129" t="s">
        <v>243</v>
      </c>
      <c r="D286" s="506">
        <f>SUMIFS('South West Spends'!$H$2:$H$5693,'South West Spends'!$A$2:$A$5693,$B286,'South West Spends'!$B$2:$B$5693,$C286,'South West Spends'!$C$2:$C$5693,$A286)</f>
        <v>0</v>
      </c>
      <c r="E286" s="507">
        <f>SUMIFS('South West Spends'!$M$2:$M$5693,'South West Spends'!$A$2:$A$5693,$B286,'South West Spends'!$B$2:$B$5693,$C286,'South West Spends'!$C$2:$C$5693,$A286)</f>
        <v>0</v>
      </c>
      <c r="F286" s="507">
        <f>SUMIFS('South West Spends'!$R$2:$R$5693,'South West Spends'!$A$2:$A$5693,$B286,'South West Spends'!$B$2:$B$5693,$C286,'South West Spends'!$C$2:$C$5693,$A286)</f>
        <v>0</v>
      </c>
      <c r="G286" s="882">
        <f>SUMIFS('South West Spends'!$W$2:$W$5693,'South West Spends'!$A$2:$A$5693,$B286,'South West Spends'!$B$2:$B$5693,$C286,'South West Spends'!$C$2:$C$5693,$A286)</f>
        <v>0</v>
      </c>
      <c r="H286" s="1441">
        <f>SUMIFS('South West Spends'!$AB$2:$AB$5693,'South West Spends'!$A$2:$A$5693,$B286,'South West Spends'!$B$2:$B$5693,$C286,'South West Spends'!$C$2:$C$5693,$A286)</f>
        <v>0</v>
      </c>
      <c r="I286" s="1442">
        <f>SUMIFS('South West Spends'!$AG$2:$AG$5693,'South West Spends'!$A$2:$A$5693,$B286,'South West Spends'!$B$2:$B$5693,$C286,'South West Spends'!$C$2:$C$5693,$A286)</f>
        <v>712.53</v>
      </c>
      <c r="J286" s="24">
        <f>SUMIFS('South West Spends'!$AI$2:$AI$5693,'South West Spends'!$A$2:$A$5693,$B286,'South West Spends'!$B$2:$B$5693,$C286,'South West Spends'!$C$2:$C$5693,$A286)</f>
        <v>0</v>
      </c>
      <c r="K286" s="93">
        <f>SUMIFS('South West Spends'!$AL$2:$AL$5693,'South West Spends'!$A$2:$A$5693,$B286,'South West Spends'!$B$2:$B$5693,$C286,'South West Spends'!$C$2:$C$5693,$A286)</f>
        <v>25.46</v>
      </c>
    </row>
    <row r="287" spans="1:11" x14ac:dyDescent="0.2">
      <c r="A287" s="94" t="s">
        <v>150</v>
      </c>
      <c r="B287" s="13" t="s">
        <v>206</v>
      </c>
      <c r="C287" s="129" t="s">
        <v>100</v>
      </c>
      <c r="D287" s="506">
        <f>SUMIFS('South West Spends'!$H$2:$H$5693,'South West Spends'!$A$2:$A$5693,$B287,'South West Spends'!$B$2:$B$5693,$C287,'South West Spends'!$C$2:$C$5693,$A287)</f>
        <v>0</v>
      </c>
      <c r="E287" s="507">
        <f>SUMIFS('South West Spends'!$M$2:$M$5693,'South West Spends'!$A$2:$A$5693,$B287,'South West Spends'!$B$2:$B$5693,$C287,'South West Spends'!$C$2:$C$5693,$A287)</f>
        <v>0</v>
      </c>
      <c r="F287" s="507">
        <f>SUMIFS('South West Spends'!$R$2:$R$5693,'South West Spends'!$A$2:$A$5693,$B287,'South West Spends'!$B$2:$B$5693,$C287,'South West Spends'!$C$2:$C$5693,$A287)</f>
        <v>29639.700000000004</v>
      </c>
      <c r="G287" s="882">
        <f>SUMIFS('South West Spends'!$W$2:$W$5693,'South West Spends'!$A$2:$A$5693,$B287,'South West Spends'!$B$2:$B$5693,$C287,'South West Spends'!$C$2:$C$5693,$A287)</f>
        <v>31580.940000000002</v>
      </c>
      <c r="H287" s="1441">
        <f>SUMIFS('South West Spends'!$AB$2:$AB$5693,'South West Spends'!$A$2:$A$5693,$B287,'South West Spends'!$B$2:$B$5693,$C287,'South West Spends'!$C$2:$C$5693,$A287)</f>
        <v>0</v>
      </c>
      <c r="I287" s="1442">
        <f>SUMIFS('South West Spends'!$AG$2:$AG$5693,'South West Spends'!$A$2:$A$5693,$B287,'South West Spends'!$B$2:$B$5693,$C287,'South West Spends'!$C$2:$C$5693,$A287)</f>
        <v>0</v>
      </c>
      <c r="J287" s="24">
        <f>SUMIFS('South West Spends'!$AI$2:$AI$5693,'South West Spends'!$A$2:$A$5693,$B287,'South West Spends'!$B$2:$B$5693,$C287,'South West Spends'!$C$2:$C$5693,$A287)</f>
        <v>0</v>
      </c>
      <c r="K287" s="93">
        <f>SUMIFS('South West Spends'!$AL$2:$AL$5693,'South West Spends'!$A$2:$A$5693,$B287,'South West Spends'!$B$2:$B$5693,$C287,'South West Spends'!$C$2:$C$5693,$A287)</f>
        <v>0</v>
      </c>
    </row>
    <row r="288" spans="1:11" x14ac:dyDescent="0.2">
      <c r="A288" s="94" t="s">
        <v>150</v>
      </c>
      <c r="B288" s="13" t="s">
        <v>77</v>
      </c>
      <c r="C288" s="129" t="s">
        <v>94</v>
      </c>
      <c r="D288" s="506">
        <f>SUMIFS('South West Spends'!$H$2:$H$5693,'South West Spends'!$A$2:$A$5693,$B288,'South West Spends'!$B$2:$B$5693,$C288,'South West Spends'!$C$2:$C$5693,$A288)</f>
        <v>0</v>
      </c>
      <c r="E288" s="507">
        <f>SUMIFS('South West Spends'!$M$2:$M$5693,'South West Spends'!$A$2:$A$5693,$B288,'South West Spends'!$B$2:$B$5693,$C288,'South West Spends'!$C$2:$C$5693,$A288)</f>
        <v>0</v>
      </c>
      <c r="F288" s="507">
        <f>SUMIFS('South West Spends'!$R$2:$R$5693,'South West Spends'!$A$2:$A$5693,$B288,'South West Spends'!$B$2:$B$5693,$C288,'South West Spends'!$C$2:$C$5693,$A288)</f>
        <v>0</v>
      </c>
      <c r="G288" s="882">
        <f>SUMIFS('South West Spends'!$W$2:$W$5693,'South West Spends'!$A$2:$A$5693,$B288,'South West Spends'!$B$2:$B$5693,$C288,'South West Spends'!$C$2:$C$5693,$A288)</f>
        <v>0</v>
      </c>
      <c r="H288" s="1441">
        <f>SUMIFS('South West Spends'!$AB$2:$AB$5693,'South West Spends'!$A$2:$A$5693,$B288,'South West Spends'!$B$2:$B$5693,$C288,'South West Spends'!$C$2:$C$5693,$A288)</f>
        <v>0</v>
      </c>
      <c r="I288" s="1442">
        <f>SUMIFS('South West Spends'!$AG$2:$AG$5693,'South West Spends'!$A$2:$A$5693,$B288,'South West Spends'!$B$2:$B$5693,$C288,'South West Spends'!$C$2:$C$5693,$A288)</f>
        <v>957.2</v>
      </c>
      <c r="J288" s="24">
        <f>SUMIFS('South West Spends'!$AI$2:$AI$5693,'South West Spends'!$A$2:$A$5693,$B288,'South West Spends'!$B$2:$B$5693,$C288,'South West Spends'!$C$2:$C$5693,$A288)</f>
        <v>0</v>
      </c>
      <c r="K288" s="93">
        <f>SUMIFS('South West Spends'!$AL$2:$AL$5693,'South West Spends'!$A$2:$A$5693,$B288,'South West Spends'!$B$2:$B$5693,$C288,'South West Spends'!$C$2:$C$5693,$A288)</f>
        <v>0</v>
      </c>
    </row>
    <row r="289" spans="1:11" x14ac:dyDescent="0.2">
      <c r="A289" s="94" t="s">
        <v>150</v>
      </c>
      <c r="B289" s="13" t="s">
        <v>8</v>
      </c>
      <c r="C289" s="129" t="s">
        <v>249</v>
      </c>
      <c r="D289" s="506">
        <f>SUMIFS('South West Spends'!$H$2:$H$5693,'South West Spends'!$A$2:$A$5693,$B289,'South West Spends'!$B$2:$B$5693,$C289,'South West Spends'!$C$2:$C$5693,$A289)</f>
        <v>0</v>
      </c>
      <c r="E289" s="507">
        <f>SUMIFS('South West Spends'!$M$2:$M$5693,'South West Spends'!$A$2:$A$5693,$B289,'South West Spends'!$B$2:$B$5693,$C289,'South West Spends'!$C$2:$C$5693,$A289)</f>
        <v>64.400000000000006</v>
      </c>
      <c r="F289" s="507">
        <f>SUMIFS('South West Spends'!$R$2:$R$5693,'South West Spends'!$A$2:$A$5693,$B289,'South West Spends'!$B$2:$B$5693,$C289,'South West Spends'!$C$2:$C$5693,$A289)</f>
        <v>130.6</v>
      </c>
      <c r="G289" s="882">
        <f>SUMIFS('South West Spends'!$W$2:$W$5693,'South West Spends'!$A$2:$A$5693,$B289,'South West Spends'!$B$2:$B$5693,$C289,'South West Spends'!$C$2:$C$5693,$A289)</f>
        <v>0</v>
      </c>
      <c r="H289" s="1441">
        <f>SUMIFS('South West Spends'!$AB$2:$AB$5693,'South West Spends'!$A$2:$A$5693,$B289,'South West Spends'!$B$2:$B$5693,$C289,'South West Spends'!$C$2:$C$5693,$A289)</f>
        <v>0</v>
      </c>
      <c r="I289" s="1442">
        <f>SUMIFS('South West Spends'!$AG$2:$AG$5693,'South West Spends'!$A$2:$A$5693,$B289,'South West Spends'!$B$2:$B$5693,$C289,'South West Spends'!$C$2:$C$5693,$A289)</f>
        <v>0</v>
      </c>
      <c r="J289" s="24">
        <f>SUMIFS('South West Spends'!$AI$2:$AI$5693,'South West Spends'!$A$2:$A$5693,$B289,'South West Spends'!$B$2:$B$5693,$C289,'South West Spends'!$C$2:$C$5693,$A289)</f>
        <v>0</v>
      </c>
      <c r="K289" s="93">
        <f>SUMIFS('South West Spends'!$AL$2:$AL$5693,'South West Spends'!$A$2:$A$5693,$B289,'South West Spends'!$B$2:$B$5693,$C289,'South West Spends'!$C$2:$C$5693,$A289)</f>
        <v>0</v>
      </c>
    </row>
    <row r="290" spans="1:11" x14ac:dyDescent="0.2">
      <c r="A290" s="94" t="s">
        <v>150</v>
      </c>
      <c r="B290" s="13" t="s">
        <v>8</v>
      </c>
      <c r="C290" s="129" t="s">
        <v>9</v>
      </c>
      <c r="D290" s="506">
        <f>SUMIFS('South West Spends'!$H$2:$H$5693,'South West Spends'!$A$2:$A$5693,$B290,'South West Spends'!$B$2:$B$5693,$C290,'South West Spends'!$C$2:$C$5693,$A290)</f>
        <v>0</v>
      </c>
      <c r="E290" s="507">
        <f>SUMIFS('South West Spends'!$M$2:$M$5693,'South West Spends'!$A$2:$A$5693,$B290,'South West Spends'!$B$2:$B$5693,$C290,'South West Spends'!$C$2:$C$5693,$A290)</f>
        <v>0</v>
      </c>
      <c r="F290" s="507">
        <f>SUMIFS('South West Spends'!$R$2:$R$5693,'South West Spends'!$A$2:$A$5693,$B290,'South West Spends'!$B$2:$B$5693,$C290,'South West Spends'!$C$2:$C$5693,$A290)</f>
        <v>900.02</v>
      </c>
      <c r="G290" s="882">
        <f>SUMIFS('South West Spends'!$W$2:$W$5693,'South West Spends'!$A$2:$A$5693,$B290,'South West Spends'!$B$2:$B$5693,$C290,'South West Spends'!$C$2:$C$5693,$A290)</f>
        <v>0</v>
      </c>
      <c r="H290" s="1441">
        <f>SUMIFS('South West Spends'!$AB$2:$AB$5693,'South West Spends'!$A$2:$A$5693,$B290,'South West Spends'!$B$2:$B$5693,$C290,'South West Spends'!$C$2:$C$5693,$A290)</f>
        <v>0</v>
      </c>
      <c r="I290" s="1442">
        <f>SUMIFS('South West Spends'!$AG$2:$AG$5693,'South West Spends'!$A$2:$A$5693,$B290,'South West Spends'!$B$2:$B$5693,$C290,'South West Spends'!$C$2:$C$5693,$A290)</f>
        <v>0</v>
      </c>
      <c r="J290" s="24">
        <f>SUMIFS('South West Spends'!$AI$2:$AI$5693,'South West Spends'!$A$2:$A$5693,$B290,'South West Spends'!$B$2:$B$5693,$C290,'South West Spends'!$C$2:$C$5693,$A290)</f>
        <v>0</v>
      </c>
      <c r="K290" s="93">
        <f>SUMIFS('South West Spends'!$AL$2:$AL$5693,'South West Spends'!$A$2:$A$5693,$B290,'South West Spends'!$B$2:$B$5693,$C290,'South West Spends'!$C$2:$C$5693,$A290)</f>
        <v>0</v>
      </c>
    </row>
    <row r="291" spans="1:11" x14ac:dyDescent="0.2">
      <c r="A291" s="94" t="s">
        <v>150</v>
      </c>
      <c r="B291" s="13" t="s">
        <v>205</v>
      </c>
      <c r="C291" s="129" t="s">
        <v>249</v>
      </c>
      <c r="D291" s="506">
        <f>SUMIFS('South West Spends'!$H$2:$H$5693,'South West Spends'!$A$2:$A$5693,$B291,'South West Spends'!$B$2:$B$5693,$C291,'South West Spends'!$C$2:$C$5693,$A291)</f>
        <v>0</v>
      </c>
      <c r="E291" s="507">
        <f>SUMIFS('South West Spends'!$M$2:$M$5693,'South West Spends'!$A$2:$A$5693,$B291,'South West Spends'!$B$2:$B$5693,$C291,'South West Spends'!$C$2:$C$5693,$A291)</f>
        <v>0</v>
      </c>
      <c r="F291" s="507">
        <f>SUMIFS('South West Spends'!$R$2:$R$5693,'South West Spends'!$A$2:$A$5693,$B291,'South West Spends'!$B$2:$B$5693,$C291,'South West Spends'!$C$2:$C$5693,$A291)</f>
        <v>129.94</v>
      </c>
      <c r="G291" s="882">
        <f>SUMIFS('South West Spends'!$W$2:$W$5693,'South West Spends'!$A$2:$A$5693,$B291,'South West Spends'!$B$2:$B$5693,$C291,'South West Spends'!$C$2:$C$5693,$A291)</f>
        <v>126</v>
      </c>
      <c r="H291" s="1441">
        <f>SUMIFS('South West Spends'!$AB$2:$AB$5693,'South West Spends'!$A$2:$A$5693,$B291,'South West Spends'!$B$2:$B$5693,$C291,'South West Spends'!$C$2:$C$5693,$A291)</f>
        <v>6810.920000000001</v>
      </c>
      <c r="I291" s="1442">
        <f>SUMIFS('South West Spends'!$AG$2:$AG$5693,'South West Spends'!$A$2:$A$5693,$B291,'South West Spends'!$B$2:$B$5693,$C291,'South West Spends'!$C$2:$C$5693,$A291)</f>
        <v>1108.6899999999998</v>
      </c>
      <c r="J291" s="24">
        <f>SUMIFS('South West Spends'!$AI$2:$AI$5693,'South West Spends'!$A$2:$A$5693,$B291,'South West Spends'!$B$2:$B$5693,$C291,'South West Spends'!$C$2:$C$5693,$A291)</f>
        <v>0</v>
      </c>
      <c r="K291" s="93">
        <f>SUMIFS('South West Spends'!$AL$2:$AL$5693,'South West Spends'!$A$2:$A$5693,$B291,'South West Spends'!$B$2:$B$5693,$C291,'South West Spends'!$C$2:$C$5693,$A291)</f>
        <v>0</v>
      </c>
    </row>
    <row r="292" spans="1:11" x14ac:dyDescent="0.2">
      <c r="A292" s="94" t="s">
        <v>150</v>
      </c>
      <c r="B292" s="13" t="s">
        <v>205</v>
      </c>
      <c r="C292" s="129" t="s">
        <v>243</v>
      </c>
      <c r="D292" s="506">
        <f>SUMIFS('South West Spends'!$H$2:$H$5693,'South West Spends'!$A$2:$A$5693,$B292,'South West Spends'!$B$2:$B$5693,$C292,'South West Spends'!$C$2:$C$5693,$A292)</f>
        <v>0</v>
      </c>
      <c r="E292" s="507">
        <f>SUMIFS('South West Spends'!$M$2:$M$5693,'South West Spends'!$A$2:$A$5693,$B292,'South West Spends'!$B$2:$B$5693,$C292,'South West Spends'!$C$2:$C$5693,$A292)</f>
        <v>0</v>
      </c>
      <c r="F292" s="507">
        <f>SUMIFS('South West Spends'!$R$2:$R$5693,'South West Spends'!$A$2:$A$5693,$B292,'South West Spends'!$B$2:$B$5693,$C292,'South West Spends'!$C$2:$C$5693,$A292)</f>
        <v>0</v>
      </c>
      <c r="G292" s="882">
        <f>SUMIFS('South West Spends'!$W$2:$W$5693,'South West Spends'!$A$2:$A$5693,$B292,'South West Spends'!$B$2:$B$5693,$C292,'South West Spends'!$C$2:$C$5693,$A292)</f>
        <v>0</v>
      </c>
      <c r="H292" s="1441">
        <f>SUMIFS('South West Spends'!$AB$2:$AB$5693,'South West Spends'!$A$2:$A$5693,$B292,'South West Spends'!$B$2:$B$5693,$C292,'South West Spends'!$C$2:$C$5693,$A292)</f>
        <v>0</v>
      </c>
      <c r="I292" s="1442">
        <f>SUMIFS('South West Spends'!$AG$2:$AG$5693,'South West Spends'!$A$2:$A$5693,$B292,'South West Spends'!$B$2:$B$5693,$C292,'South West Spends'!$C$2:$C$5693,$A292)</f>
        <v>479.4</v>
      </c>
      <c r="J292" s="24">
        <f>SUMIFS('South West Spends'!$AI$2:$AI$5693,'South West Spends'!$A$2:$A$5693,$B292,'South West Spends'!$B$2:$B$5693,$C292,'South West Spends'!$C$2:$C$5693,$A292)</f>
        <v>4211.8700000000008</v>
      </c>
      <c r="K292" s="93">
        <f>SUMIFS('South West Spends'!$AL$2:$AL$5693,'South West Spends'!$A$2:$A$5693,$B292,'South West Spends'!$B$2:$B$5693,$C292,'South West Spends'!$C$2:$C$5693,$A292)</f>
        <v>4619.3400000000011</v>
      </c>
    </row>
    <row r="293" spans="1:11" x14ac:dyDescent="0.2">
      <c r="A293" s="94" t="s">
        <v>150</v>
      </c>
      <c r="B293" s="13" t="s">
        <v>203</v>
      </c>
      <c r="C293" s="129" t="s">
        <v>243</v>
      </c>
      <c r="D293" s="506">
        <f>SUMIFS('South West Spends'!$H$2:$H$5693,'South West Spends'!$A$2:$A$5693,$B293,'South West Spends'!$B$2:$B$5693,$C293,'South West Spends'!$C$2:$C$5693,$A293)</f>
        <v>0</v>
      </c>
      <c r="E293" s="507">
        <f>SUMIFS('South West Spends'!$M$2:$M$5693,'South West Spends'!$A$2:$A$5693,$B293,'South West Spends'!$B$2:$B$5693,$C293,'South West Spends'!$C$2:$C$5693,$A293)</f>
        <v>0</v>
      </c>
      <c r="F293" s="507">
        <f>SUMIFS('South West Spends'!$R$2:$R$5693,'South West Spends'!$A$2:$A$5693,$B293,'South West Spends'!$B$2:$B$5693,$C293,'South West Spends'!$C$2:$C$5693,$A293)</f>
        <v>0</v>
      </c>
      <c r="G293" s="882">
        <f>SUMIFS('South West Spends'!$W$2:$W$5693,'South West Spends'!$A$2:$A$5693,$B293,'South West Spends'!$B$2:$B$5693,$C293,'South West Spends'!$C$2:$C$5693,$A293)</f>
        <v>0</v>
      </c>
      <c r="H293" s="1441">
        <f>SUMIFS('South West Spends'!$AB$2:$AB$5693,'South West Spends'!$A$2:$A$5693,$B293,'South West Spends'!$B$2:$B$5693,$C293,'South West Spends'!$C$2:$C$5693,$A293)</f>
        <v>1831.92</v>
      </c>
      <c r="I293" s="1442">
        <f>SUMIFS('South West Spends'!$AG$2:$AG$5693,'South West Spends'!$A$2:$A$5693,$B293,'South West Spends'!$B$2:$B$5693,$C293,'South West Spends'!$C$2:$C$5693,$A293)</f>
        <v>3987.77</v>
      </c>
      <c r="J293" s="24">
        <f>SUMIFS('South West Spends'!$AI$2:$AI$5693,'South West Spends'!$A$2:$A$5693,$B293,'South West Spends'!$B$2:$B$5693,$C293,'South West Spends'!$C$2:$C$5693,$A293)</f>
        <v>1056.73</v>
      </c>
      <c r="K293" s="93">
        <f>SUMIFS('South West Spends'!$AL$2:$AL$5693,'South West Spends'!$A$2:$A$5693,$B293,'South West Spends'!$B$2:$B$5693,$C293,'South West Spends'!$C$2:$C$5693,$A293)</f>
        <v>2836.5</v>
      </c>
    </row>
    <row r="294" spans="1:11" x14ac:dyDescent="0.2">
      <c r="A294" s="94" t="s">
        <v>150</v>
      </c>
      <c r="B294" s="13" t="s">
        <v>93</v>
      </c>
      <c r="C294" s="129" t="s">
        <v>243</v>
      </c>
      <c r="D294" s="506">
        <f>SUMIFS('South West Spends'!$H$2:$H$5693,'South West Spends'!$A$2:$A$5693,$B294,'South West Spends'!$B$2:$B$5693,$C294,'South West Spends'!$C$2:$C$5693,$A294)</f>
        <v>0</v>
      </c>
      <c r="E294" s="507">
        <f>SUMIFS('South West Spends'!$M$2:$M$5693,'South West Spends'!$A$2:$A$5693,$B294,'South West Spends'!$B$2:$B$5693,$C294,'South West Spends'!$C$2:$C$5693,$A294)</f>
        <v>0</v>
      </c>
      <c r="F294" s="507">
        <f>SUMIFS('South West Spends'!$R$2:$R$5693,'South West Spends'!$A$2:$A$5693,$B294,'South West Spends'!$B$2:$B$5693,$C294,'South West Spends'!$C$2:$C$5693,$A294)</f>
        <v>0</v>
      </c>
      <c r="G294" s="882">
        <f>SUMIFS('South West Spends'!$W$2:$W$5693,'South West Spends'!$A$2:$A$5693,$B294,'South West Spends'!$B$2:$B$5693,$C294,'South West Spends'!$C$2:$C$5693,$A294)</f>
        <v>0</v>
      </c>
      <c r="H294" s="1441">
        <f>SUMIFS('South West Spends'!$AB$2:$AB$5693,'South West Spends'!$A$2:$A$5693,$B294,'South West Spends'!$B$2:$B$5693,$C294,'South West Spends'!$C$2:$C$5693,$A294)</f>
        <v>1387.9100000000003</v>
      </c>
      <c r="I294" s="1442">
        <f>SUMIFS('South West Spends'!$AG$2:$AG$5693,'South West Spends'!$A$2:$A$5693,$B294,'South West Spends'!$B$2:$B$5693,$C294,'South West Spends'!$C$2:$C$5693,$A294)</f>
        <v>18145.169999999998</v>
      </c>
      <c r="J294" s="24">
        <f>SUMIFS('South West Spends'!$AI$2:$AI$5693,'South West Spends'!$A$2:$A$5693,$B294,'South West Spends'!$B$2:$B$5693,$C294,'South West Spends'!$C$2:$C$5693,$A294)</f>
        <v>0</v>
      </c>
      <c r="K294" s="93">
        <f>SUMIFS('South West Spends'!$AL$2:$AL$5693,'South West Spends'!$A$2:$A$5693,$B294,'South West Spends'!$B$2:$B$5693,$C294,'South West Spends'!$C$2:$C$5693,$A294)</f>
        <v>0</v>
      </c>
    </row>
    <row r="295" spans="1:11" x14ac:dyDescent="0.2">
      <c r="A295" s="94" t="s">
        <v>150</v>
      </c>
      <c r="B295" s="13" t="s">
        <v>306</v>
      </c>
      <c r="C295" s="129" t="s">
        <v>243</v>
      </c>
      <c r="D295" s="506">
        <f>SUMIFS('South West Spends'!$H$2:$H$5693,'South West Spends'!$A$2:$A$5693,$B295,'South West Spends'!$B$2:$B$5693,$C295,'South West Spends'!$C$2:$C$5693,$A295)</f>
        <v>0</v>
      </c>
      <c r="E295" s="507">
        <f>SUMIFS('South West Spends'!$M$2:$M$5693,'South West Spends'!$A$2:$A$5693,$B295,'South West Spends'!$B$2:$B$5693,$C295,'South West Spends'!$C$2:$C$5693,$A295)</f>
        <v>0</v>
      </c>
      <c r="F295" s="507">
        <f>SUMIFS('South West Spends'!$R$2:$R$5693,'South West Spends'!$A$2:$A$5693,$B295,'South West Spends'!$B$2:$B$5693,$C295,'South West Spends'!$C$2:$C$5693,$A295)</f>
        <v>0</v>
      </c>
      <c r="G295" s="882">
        <f>SUMIFS('South West Spends'!$W$2:$W$5693,'South West Spends'!$A$2:$A$5693,$B295,'South West Spends'!$B$2:$B$5693,$C295,'South West Spends'!$C$2:$C$5693,$A295)</f>
        <v>0</v>
      </c>
      <c r="H295" s="1441">
        <f>SUMIFS('South West Spends'!$AB$2:$AB$5693,'South West Spends'!$A$2:$A$5693,$B295,'South West Spends'!$B$2:$B$5693,$C295,'South West Spends'!$C$2:$C$5693,$A295)</f>
        <v>0</v>
      </c>
      <c r="I295" s="1442">
        <f>SUMIFS('South West Spends'!$AG$2:$AG$5693,'South West Spends'!$A$2:$A$5693,$B295,'South West Spends'!$B$2:$B$5693,$C295,'South West Spends'!$C$2:$C$5693,$A295)</f>
        <v>0</v>
      </c>
      <c r="J295" s="24">
        <f>SUMIFS('South West Spends'!$AI$2:$AI$5693,'South West Spends'!$A$2:$A$5693,$B295,'South West Spends'!$B$2:$B$5693,$C295,'South West Spends'!$C$2:$C$5693,$A295)</f>
        <v>11623.7</v>
      </c>
      <c r="K295" s="93">
        <f>SUMIFS('South West Spends'!$AL$2:$AL$5693,'South West Spends'!$A$2:$A$5693,$B295,'South West Spends'!$B$2:$B$5693,$C295,'South West Spends'!$C$2:$C$5693,$A295)</f>
        <v>27340.880000000001</v>
      </c>
    </row>
    <row r="296" spans="1:11" x14ac:dyDescent="0.2">
      <c r="A296" s="94" t="s">
        <v>150</v>
      </c>
      <c r="B296" s="13" t="s">
        <v>225</v>
      </c>
      <c r="C296" s="129" t="s">
        <v>243</v>
      </c>
      <c r="D296" s="506">
        <f>SUMIFS('South West Spends'!$H$2:$H$5693,'South West Spends'!$A$2:$A$5693,$B296,'South West Spends'!$B$2:$B$5693,$C296,'South West Spends'!$C$2:$C$5693,$A296)</f>
        <v>0</v>
      </c>
      <c r="E296" s="507">
        <f>SUMIFS('South West Spends'!$M$2:$M$5693,'South West Spends'!$A$2:$A$5693,$B296,'South West Spends'!$B$2:$B$5693,$C296,'South West Spends'!$C$2:$C$5693,$A296)</f>
        <v>0</v>
      </c>
      <c r="F296" s="507">
        <f>SUMIFS('South West Spends'!$R$2:$R$5693,'South West Spends'!$A$2:$A$5693,$B296,'South West Spends'!$B$2:$B$5693,$C296,'South West Spends'!$C$2:$C$5693,$A296)</f>
        <v>0</v>
      </c>
      <c r="G296" s="882">
        <f>SUMIFS('South West Spends'!$W$2:$W$5693,'South West Spends'!$A$2:$A$5693,$B296,'South West Spends'!$B$2:$B$5693,$C296,'South West Spends'!$C$2:$C$5693,$A296)</f>
        <v>0</v>
      </c>
      <c r="H296" s="1441">
        <f>SUMIFS('South West Spends'!$AB$2:$AB$5693,'South West Spends'!$A$2:$A$5693,$B296,'South West Spends'!$B$2:$B$5693,$C296,'South West Spends'!$C$2:$C$5693,$A296)</f>
        <v>754.27999999999986</v>
      </c>
      <c r="I296" s="1442">
        <f>SUMIFS('South West Spends'!$AG$2:$AG$5693,'South West Spends'!$A$2:$A$5693,$B296,'South West Spends'!$B$2:$B$5693,$C296,'South West Spends'!$C$2:$C$5693,$A296)</f>
        <v>12124.67</v>
      </c>
      <c r="J296" s="24">
        <f>SUMIFS('South West Spends'!$AI$2:$AI$5693,'South West Spends'!$A$2:$A$5693,$B296,'South West Spends'!$B$2:$B$5693,$C296,'South West Spends'!$C$2:$C$5693,$A296)</f>
        <v>0</v>
      </c>
      <c r="K296" s="93">
        <f>SUMIFS('South West Spends'!$AL$2:$AL$5693,'South West Spends'!$A$2:$A$5693,$B296,'South West Spends'!$B$2:$B$5693,$C296,'South West Spends'!$C$2:$C$5693,$A296)</f>
        <v>0</v>
      </c>
    </row>
    <row r="297" spans="1:11" x14ac:dyDescent="0.2">
      <c r="A297" s="94" t="s">
        <v>150</v>
      </c>
      <c r="B297" s="13" t="s">
        <v>18</v>
      </c>
      <c r="C297" s="129" t="s">
        <v>249</v>
      </c>
      <c r="D297" s="506">
        <f>SUMIFS('South West Spends'!$H$2:$H$5693,'South West Spends'!$A$2:$A$5693,$B297,'South West Spends'!$B$2:$B$5693,$C297,'South West Spends'!$C$2:$C$5693,$A297)</f>
        <v>0</v>
      </c>
      <c r="E297" s="507">
        <f>SUMIFS('South West Spends'!$M$2:$M$5693,'South West Spends'!$A$2:$A$5693,$B297,'South West Spends'!$B$2:$B$5693,$C297,'South West Spends'!$C$2:$C$5693,$A297)</f>
        <v>9493.4972999999991</v>
      </c>
      <c r="F297" s="507">
        <f>SUMIFS('South West Spends'!$R$2:$R$5693,'South West Spends'!$A$2:$A$5693,$B297,'South West Spends'!$B$2:$B$5693,$C297,'South West Spends'!$C$2:$C$5693,$A297)</f>
        <v>7337.88</v>
      </c>
      <c r="G297" s="882">
        <f>SUMIFS('South West Spends'!$W$2:$W$5693,'South West Spends'!$A$2:$A$5693,$B297,'South West Spends'!$B$2:$B$5693,$C297,'South West Spends'!$C$2:$C$5693,$A297)</f>
        <v>0</v>
      </c>
      <c r="H297" s="1441">
        <f>SUMIFS('South West Spends'!$AB$2:$AB$5693,'South West Spends'!$A$2:$A$5693,$B297,'South West Spends'!$B$2:$B$5693,$C297,'South West Spends'!$C$2:$C$5693,$A297)</f>
        <v>0</v>
      </c>
      <c r="I297" s="1442">
        <f>SUMIFS('South West Spends'!$AG$2:$AG$5693,'South West Spends'!$A$2:$A$5693,$B297,'South West Spends'!$B$2:$B$5693,$C297,'South West Spends'!$C$2:$C$5693,$A297)</f>
        <v>0</v>
      </c>
      <c r="J297" s="24">
        <f>SUMIFS('South West Spends'!$AI$2:$AI$5693,'South West Spends'!$A$2:$A$5693,$B297,'South West Spends'!$B$2:$B$5693,$C297,'South West Spends'!$C$2:$C$5693,$A297)</f>
        <v>0</v>
      </c>
      <c r="K297" s="93">
        <f>SUMIFS('South West Spends'!$AL$2:$AL$5693,'South West Spends'!$A$2:$A$5693,$B297,'South West Spends'!$B$2:$B$5693,$C297,'South West Spends'!$C$2:$C$5693,$A297)</f>
        <v>0</v>
      </c>
    </row>
    <row r="298" spans="1:11" x14ac:dyDescent="0.2">
      <c r="A298" s="94" t="s">
        <v>150</v>
      </c>
      <c r="B298" s="13" t="s">
        <v>207</v>
      </c>
      <c r="C298" s="129" t="s">
        <v>249</v>
      </c>
      <c r="D298" s="506">
        <f>SUMIFS('South West Spends'!$H$2:$H$5693,'South West Spends'!$A$2:$A$5693,$B298,'South West Spends'!$B$2:$B$5693,$C298,'South West Spends'!$C$2:$C$5693,$A298)</f>
        <v>0</v>
      </c>
      <c r="E298" s="507">
        <f>SUMIFS('South West Spends'!$M$2:$M$5693,'South West Spends'!$A$2:$A$5693,$B298,'South West Spends'!$B$2:$B$5693,$C298,'South West Spends'!$C$2:$C$5693,$A298)</f>
        <v>0</v>
      </c>
      <c r="F298" s="507">
        <f>SUMIFS('South West Spends'!$R$2:$R$5693,'South West Spends'!$A$2:$A$5693,$B298,'South West Spends'!$B$2:$B$5693,$C298,'South West Spends'!$C$2:$C$5693,$A298)</f>
        <v>2523.1999999999998</v>
      </c>
      <c r="G298" s="882">
        <f>SUMIFS('South West Spends'!$W$2:$W$5693,'South West Spends'!$A$2:$A$5693,$B298,'South West Spends'!$B$2:$B$5693,$C298,'South West Spends'!$C$2:$C$5693,$A298)</f>
        <v>7072.3200000000006</v>
      </c>
      <c r="H298" s="1441">
        <f>SUMIFS('South West Spends'!$AB$2:$AB$5693,'South West Spends'!$A$2:$A$5693,$B298,'South West Spends'!$B$2:$B$5693,$C298,'South West Spends'!$C$2:$C$5693,$A298)</f>
        <v>28702.78</v>
      </c>
      <c r="I298" s="1442">
        <f>SUMIFS('South West Spends'!$AG$2:$AG$5693,'South West Spends'!$A$2:$A$5693,$B298,'South West Spends'!$B$2:$B$5693,$C298,'South West Spends'!$C$2:$C$5693,$A298)</f>
        <v>18449.45</v>
      </c>
      <c r="J298" s="24">
        <f>SUMIFS('South West Spends'!$AI$2:$AI$5693,'South West Spends'!$A$2:$A$5693,$B298,'South West Spends'!$B$2:$B$5693,$C298,'South West Spends'!$C$2:$C$5693,$A298)</f>
        <v>0</v>
      </c>
      <c r="K298" s="93">
        <f>SUMIFS('South West Spends'!$AL$2:$AL$5693,'South West Spends'!$A$2:$A$5693,$B298,'South West Spends'!$B$2:$B$5693,$C298,'South West Spends'!$C$2:$C$5693,$A298)</f>
        <v>2706.7700000000004</v>
      </c>
    </row>
    <row r="299" spans="1:11" x14ac:dyDescent="0.2">
      <c r="A299" s="94" t="s">
        <v>150</v>
      </c>
      <c r="B299" s="13" t="s">
        <v>207</v>
      </c>
      <c r="C299" s="129" t="s">
        <v>62</v>
      </c>
      <c r="D299" s="506">
        <f>SUMIFS('South West Spends'!$H$2:$H$5693,'South West Spends'!$A$2:$A$5693,$B299,'South West Spends'!$B$2:$B$5693,$C299,'South West Spends'!$C$2:$C$5693,$A299)</f>
        <v>0</v>
      </c>
      <c r="E299" s="507">
        <f>SUMIFS('South West Spends'!$M$2:$M$5693,'South West Spends'!$A$2:$A$5693,$B299,'South West Spends'!$B$2:$B$5693,$C299,'South West Spends'!$C$2:$C$5693,$A299)</f>
        <v>0</v>
      </c>
      <c r="F299" s="507">
        <f>SUMIFS('South West Spends'!$R$2:$R$5693,'South West Spends'!$A$2:$A$5693,$B299,'South West Spends'!$B$2:$B$5693,$C299,'South West Spends'!$C$2:$C$5693,$A299)</f>
        <v>0</v>
      </c>
      <c r="G299" s="882">
        <f>SUMIFS('South West Spends'!$W$2:$W$5693,'South West Spends'!$A$2:$A$5693,$B299,'South West Spends'!$B$2:$B$5693,$C299,'South West Spends'!$C$2:$C$5693,$A299)</f>
        <v>30916.969999999998</v>
      </c>
      <c r="H299" s="1441">
        <f>SUMIFS('South West Spends'!$AB$2:$AB$5693,'South West Spends'!$A$2:$A$5693,$B299,'South West Spends'!$B$2:$B$5693,$C299,'South West Spends'!$C$2:$C$5693,$A299)</f>
        <v>52802.369999999995</v>
      </c>
      <c r="I299" s="1442">
        <f>SUMIFS('South West Spends'!$AG$2:$AG$5693,'South West Spends'!$A$2:$A$5693,$B299,'South West Spends'!$B$2:$B$5693,$C299,'South West Spends'!$C$2:$C$5693,$A299)</f>
        <v>29028.54</v>
      </c>
      <c r="J299" s="24">
        <f>SUMIFS('South West Spends'!$AI$2:$AI$5693,'South West Spends'!$A$2:$A$5693,$B299,'South West Spends'!$B$2:$B$5693,$C299,'South West Spends'!$C$2:$C$5693,$A299)</f>
        <v>0</v>
      </c>
      <c r="K299" s="93">
        <f>SUMIFS('South West Spends'!$AL$2:$AL$5693,'South West Spends'!$A$2:$A$5693,$B299,'South West Spends'!$B$2:$B$5693,$C299,'South West Spends'!$C$2:$C$5693,$A299)</f>
        <v>3362.98</v>
      </c>
    </row>
    <row r="300" spans="1:11" x14ac:dyDescent="0.2">
      <c r="A300" s="94" t="s">
        <v>150</v>
      </c>
      <c r="B300" s="13" t="s">
        <v>258</v>
      </c>
      <c r="C300" s="129" t="s">
        <v>243</v>
      </c>
      <c r="D300" s="506">
        <f>SUMIFS('South West Spends'!$H$2:$H$5693,'South West Spends'!$A$2:$A$5693,$B300,'South West Spends'!$B$2:$B$5693,$C300,'South West Spends'!$C$2:$C$5693,$A300)</f>
        <v>0</v>
      </c>
      <c r="E300" s="507">
        <f>SUMIFS('South West Spends'!$M$2:$M$5693,'South West Spends'!$A$2:$A$5693,$B300,'South West Spends'!$B$2:$B$5693,$C300,'South West Spends'!$C$2:$C$5693,$A300)</f>
        <v>0</v>
      </c>
      <c r="F300" s="507">
        <f>SUMIFS('South West Spends'!$R$2:$R$5693,'South West Spends'!$A$2:$A$5693,$B300,'South West Spends'!$B$2:$B$5693,$C300,'South West Spends'!$C$2:$C$5693,$A300)</f>
        <v>0</v>
      </c>
      <c r="G300" s="882">
        <f>SUMIFS('South West Spends'!$W$2:$W$5693,'South West Spends'!$A$2:$A$5693,$B300,'South West Spends'!$B$2:$B$5693,$C300,'South West Spends'!$C$2:$C$5693,$A300)</f>
        <v>0</v>
      </c>
      <c r="H300" s="1441">
        <f>SUMIFS('South West Spends'!$AB$2:$AB$5693,'South West Spends'!$A$2:$A$5693,$B300,'South West Spends'!$B$2:$B$5693,$C300,'South West Spends'!$C$2:$C$5693,$A300)</f>
        <v>0</v>
      </c>
      <c r="I300" s="1442">
        <f>SUMIFS('South West Spends'!$AG$2:$AG$5693,'South West Spends'!$A$2:$A$5693,$B300,'South West Spends'!$B$2:$B$5693,$C300,'South West Spends'!$C$2:$C$5693,$A300)</f>
        <v>80.460000000000008</v>
      </c>
      <c r="J300" s="24">
        <f>SUMIFS('South West Spends'!$AI$2:$AI$5693,'South West Spends'!$A$2:$A$5693,$B300,'South West Spends'!$B$2:$B$5693,$C300,'South West Spends'!$C$2:$C$5693,$A300)</f>
        <v>283.25</v>
      </c>
      <c r="K300" s="93">
        <f>SUMIFS('South West Spends'!$AL$2:$AL$5693,'South West Spends'!$A$2:$A$5693,$B300,'South West Spends'!$B$2:$B$5693,$C300,'South West Spends'!$C$2:$C$5693,$A300)</f>
        <v>387.63</v>
      </c>
    </row>
    <row r="301" spans="1:11" x14ac:dyDescent="0.2">
      <c r="A301" s="94" t="s">
        <v>150</v>
      </c>
      <c r="B301" s="13" t="s">
        <v>82</v>
      </c>
      <c r="C301" s="129" t="s">
        <v>249</v>
      </c>
      <c r="D301" s="506">
        <f>SUMIFS('South West Spends'!$H$2:$H$5693,'South West Spends'!$A$2:$A$5693,$B301,'South West Spends'!$B$2:$B$5693,$C301,'South West Spends'!$C$2:$C$5693,$A301)</f>
        <v>0</v>
      </c>
      <c r="E301" s="507">
        <f>SUMIFS('South West Spends'!$M$2:$M$5693,'South West Spends'!$A$2:$A$5693,$B301,'South West Spends'!$B$2:$B$5693,$C301,'South West Spends'!$C$2:$C$5693,$A301)</f>
        <v>358.75</v>
      </c>
      <c r="F301" s="507">
        <f>SUMIFS('South West Spends'!$R$2:$R$5693,'South West Spends'!$A$2:$A$5693,$B301,'South West Spends'!$B$2:$B$5693,$C301,'South West Spends'!$C$2:$C$5693,$A301)</f>
        <v>468.15000000000003</v>
      </c>
      <c r="G301" s="882">
        <f>SUMIFS('South West Spends'!$W$2:$W$5693,'South West Spends'!$A$2:$A$5693,$B301,'South West Spends'!$B$2:$B$5693,$C301,'South West Spends'!$C$2:$C$5693,$A301)</f>
        <v>516.24</v>
      </c>
      <c r="H301" s="1441">
        <f>SUMIFS('South West Spends'!$AB$2:$AB$5693,'South West Spends'!$A$2:$A$5693,$B301,'South West Spends'!$B$2:$B$5693,$C301,'South West Spends'!$C$2:$C$5693,$A301)</f>
        <v>4486.9599999999991</v>
      </c>
      <c r="I301" s="1442">
        <f>SUMIFS('South West Spends'!$AG$2:$AG$5693,'South West Spends'!$A$2:$A$5693,$B301,'South West Spends'!$B$2:$B$5693,$C301,'South West Spends'!$C$2:$C$5693,$A301)</f>
        <v>2877.39</v>
      </c>
      <c r="J301" s="24">
        <f>SUMIFS('South West Spends'!$AI$2:$AI$5693,'South West Spends'!$A$2:$A$5693,$B301,'South West Spends'!$B$2:$B$5693,$C301,'South West Spends'!$C$2:$C$5693,$A301)</f>
        <v>0</v>
      </c>
      <c r="K301" s="93">
        <f>SUMIFS('South West Spends'!$AL$2:$AL$5693,'South West Spends'!$A$2:$A$5693,$B301,'South West Spends'!$B$2:$B$5693,$C301,'South West Spends'!$C$2:$C$5693,$A301)</f>
        <v>0</v>
      </c>
    </row>
    <row r="302" spans="1:11" x14ac:dyDescent="0.2">
      <c r="A302" s="94" t="s">
        <v>150</v>
      </c>
      <c r="B302" s="13" t="s">
        <v>82</v>
      </c>
      <c r="C302" s="129" t="s">
        <v>243</v>
      </c>
      <c r="D302" s="506">
        <f>SUMIFS('South West Spends'!$H$2:$H$5693,'South West Spends'!$A$2:$A$5693,$B302,'South West Spends'!$B$2:$B$5693,$C302,'South West Spends'!$C$2:$C$5693,$A302)</f>
        <v>0</v>
      </c>
      <c r="E302" s="507">
        <f>SUMIFS('South West Spends'!$M$2:$M$5693,'South West Spends'!$A$2:$A$5693,$B302,'South West Spends'!$B$2:$B$5693,$C302,'South West Spends'!$C$2:$C$5693,$A302)</f>
        <v>0</v>
      </c>
      <c r="F302" s="507">
        <f>SUMIFS('South West Spends'!$R$2:$R$5693,'South West Spends'!$A$2:$A$5693,$B302,'South West Spends'!$B$2:$B$5693,$C302,'South West Spends'!$C$2:$C$5693,$A302)</f>
        <v>0</v>
      </c>
      <c r="G302" s="882">
        <f>SUMIFS('South West Spends'!$W$2:$W$5693,'South West Spends'!$A$2:$A$5693,$B302,'South West Spends'!$B$2:$B$5693,$C302,'South West Spends'!$C$2:$C$5693,$A302)</f>
        <v>0</v>
      </c>
      <c r="H302" s="1441">
        <f>SUMIFS('South West Spends'!$AB$2:$AB$5693,'South West Spends'!$A$2:$A$5693,$B302,'South West Spends'!$B$2:$B$5693,$C302,'South West Spends'!$C$2:$C$5693,$A302)</f>
        <v>1540.22</v>
      </c>
      <c r="I302" s="1442">
        <f>SUMIFS('South West Spends'!$AG$2:$AG$5693,'South West Spends'!$A$2:$A$5693,$B302,'South West Spends'!$B$2:$B$5693,$C302,'South West Spends'!$C$2:$C$5693,$A302)</f>
        <v>1191.8900000000001</v>
      </c>
      <c r="J302" s="24">
        <f>SUMIFS('South West Spends'!$AI$2:$AI$5693,'South West Spends'!$A$2:$A$5693,$B302,'South West Spends'!$B$2:$B$5693,$C302,'South West Spends'!$C$2:$C$5693,$A302)</f>
        <v>0</v>
      </c>
      <c r="K302" s="93">
        <f>SUMIFS('South West Spends'!$AL$2:$AL$5693,'South West Spends'!$A$2:$A$5693,$B302,'South West Spends'!$B$2:$B$5693,$C302,'South West Spends'!$C$2:$C$5693,$A302)</f>
        <v>0</v>
      </c>
    </row>
    <row r="303" spans="1:11" x14ac:dyDescent="0.2">
      <c r="A303" s="667" t="s">
        <v>150</v>
      </c>
      <c r="B303" s="677" t="s">
        <v>82</v>
      </c>
      <c r="C303" s="669" t="s">
        <v>28</v>
      </c>
      <c r="D303" s="506">
        <f>SUMIFS('South West Spends'!$H$2:$H$5693,'South West Spends'!$A$2:$A$5693,$B303,'South West Spends'!$B$2:$B$5693,$C303,'South West Spends'!$C$2:$C$5693,$A303)</f>
        <v>0</v>
      </c>
      <c r="E303" s="507">
        <f>SUMIFS('South West Spends'!$M$2:$M$5693,'South West Spends'!$A$2:$A$5693,$B303,'South West Spends'!$B$2:$B$5693,$C303,'South West Spends'!$C$2:$C$5693,$A303)</f>
        <v>0</v>
      </c>
      <c r="F303" s="507">
        <f>SUMIFS('South West Spends'!$R$2:$R$5693,'South West Spends'!$A$2:$A$5693,$B303,'South West Spends'!$B$2:$B$5693,$C303,'South West Spends'!$C$2:$C$5693,$A303)</f>
        <v>0</v>
      </c>
      <c r="G303" s="882">
        <f>SUMIFS('South West Spends'!$W$2:$W$5693,'South West Spends'!$A$2:$A$5693,$B303,'South West Spends'!$B$2:$B$5693,$C303,'South West Spends'!$C$2:$C$5693,$A303)</f>
        <v>0</v>
      </c>
      <c r="H303" s="1441">
        <f>SUMIFS('South West Spends'!$AB$2:$AB$5693,'South West Spends'!$A$2:$A$5693,$B303,'South West Spends'!$B$2:$B$5693,$C303,'South West Spends'!$C$2:$C$5693,$A303)</f>
        <v>655.44</v>
      </c>
      <c r="I303" s="1442">
        <f>SUMIFS('South West Spends'!$AG$2:$AG$5693,'South West Spends'!$A$2:$A$5693,$B303,'South West Spends'!$B$2:$B$5693,$C303,'South West Spends'!$C$2:$C$5693,$A303)</f>
        <v>0</v>
      </c>
      <c r="J303" s="24">
        <f>SUMIFS('South West Spends'!$AI$2:$AI$5693,'South West Spends'!$A$2:$A$5693,$B303,'South West Spends'!$B$2:$B$5693,$C303,'South West Spends'!$C$2:$C$5693,$A303)</f>
        <v>0</v>
      </c>
      <c r="K303" s="93">
        <f>SUMIFS('South West Spends'!$AL$2:$AL$5693,'South West Spends'!$A$2:$A$5693,$B303,'South West Spends'!$B$2:$B$5693,$C303,'South West Spends'!$C$2:$C$5693,$A303)</f>
        <v>0</v>
      </c>
    </row>
    <row r="304" spans="1:11" x14ac:dyDescent="0.2">
      <c r="A304" s="667" t="s">
        <v>150</v>
      </c>
      <c r="B304" s="677" t="s">
        <v>285</v>
      </c>
      <c r="C304" s="669" t="s">
        <v>249</v>
      </c>
      <c r="D304" s="506">
        <f>SUMIFS('South West Spends'!$H$2:$H$5693,'South West Spends'!$A$2:$A$5693,$B304,'South West Spends'!$B$2:$B$5693,$C304,'South West Spends'!$C$2:$C$5693,$A304)</f>
        <v>0</v>
      </c>
      <c r="E304" s="507">
        <f>SUMIFS('South West Spends'!$M$2:$M$5693,'South West Spends'!$A$2:$A$5693,$B304,'South West Spends'!$B$2:$B$5693,$C304,'South West Spends'!$C$2:$C$5693,$A304)</f>
        <v>0</v>
      </c>
      <c r="F304" s="507">
        <f>SUMIFS('South West Spends'!$R$2:$R$5693,'South West Spends'!$A$2:$A$5693,$B304,'South West Spends'!$B$2:$B$5693,$C304,'South West Spends'!$C$2:$C$5693,$A304)</f>
        <v>0</v>
      </c>
      <c r="G304" s="882">
        <f>SUMIFS('South West Spends'!$W$2:$W$5693,'South West Spends'!$A$2:$A$5693,$B304,'South West Spends'!$B$2:$B$5693,$C304,'South West Spends'!$C$2:$C$5693,$A304)</f>
        <v>0</v>
      </c>
      <c r="H304" s="1441">
        <f>SUMIFS('South West Spends'!$AB$2:$AB$5693,'South West Spends'!$A$2:$A$5693,$B304,'South West Spends'!$B$2:$B$5693,$C304,'South West Spends'!$C$2:$C$5693,$A304)</f>
        <v>0</v>
      </c>
      <c r="I304" s="1442">
        <f>SUMIFS('South West Spends'!$AG$2:$AG$5693,'South West Spends'!$A$2:$A$5693,$B304,'South West Spends'!$B$2:$B$5693,$C304,'South West Spends'!$C$2:$C$5693,$A304)</f>
        <v>1265.4000000000001</v>
      </c>
      <c r="J304" s="24">
        <f>SUMIFS('South West Spends'!$AI$2:$AI$5693,'South West Spends'!$A$2:$A$5693,$B304,'South West Spends'!$B$2:$B$5693,$C304,'South West Spends'!$C$2:$C$5693,$A304)</f>
        <v>0</v>
      </c>
      <c r="K304" s="93">
        <f>SUMIFS('South West Spends'!$AL$2:$AL$5693,'South West Spends'!$A$2:$A$5693,$B304,'South West Spends'!$B$2:$B$5693,$C304,'South West Spends'!$C$2:$C$5693,$A304)</f>
        <v>0</v>
      </c>
    </row>
    <row r="305" spans="1:11" x14ac:dyDescent="0.2">
      <c r="A305" s="667" t="s">
        <v>150</v>
      </c>
      <c r="B305" s="677" t="s">
        <v>285</v>
      </c>
      <c r="C305" s="669" t="s">
        <v>243</v>
      </c>
      <c r="D305" s="506">
        <f>SUMIFS('South West Spends'!$H$2:$H$5693,'South West Spends'!$A$2:$A$5693,$B305,'South West Spends'!$B$2:$B$5693,$C305,'South West Spends'!$C$2:$C$5693,$A305)</f>
        <v>0</v>
      </c>
      <c r="E305" s="507">
        <f>SUMIFS('South West Spends'!$M$2:$M$5693,'South West Spends'!$A$2:$A$5693,$B305,'South West Spends'!$B$2:$B$5693,$C305,'South West Spends'!$C$2:$C$5693,$A305)</f>
        <v>0</v>
      </c>
      <c r="F305" s="507">
        <f>SUMIFS('South West Spends'!$R$2:$R$5693,'South West Spends'!$A$2:$A$5693,$B305,'South West Spends'!$B$2:$B$5693,$C305,'South West Spends'!$C$2:$C$5693,$A305)</f>
        <v>0</v>
      </c>
      <c r="G305" s="882">
        <f>SUMIFS('South West Spends'!$W$2:$W$5693,'South West Spends'!$A$2:$A$5693,$B305,'South West Spends'!$B$2:$B$5693,$C305,'South West Spends'!$C$2:$C$5693,$A305)</f>
        <v>0</v>
      </c>
      <c r="H305" s="1441">
        <f>SUMIFS('South West Spends'!$AB$2:$AB$5693,'South West Spends'!$A$2:$A$5693,$B305,'South West Spends'!$B$2:$B$5693,$C305,'South West Spends'!$C$2:$C$5693,$A305)</f>
        <v>0</v>
      </c>
      <c r="I305" s="1442">
        <f>SUMIFS('South West Spends'!$AG$2:$AG$5693,'South West Spends'!$A$2:$A$5693,$B305,'South West Spends'!$B$2:$B$5693,$C305,'South West Spends'!$C$2:$C$5693,$A305)</f>
        <v>4546.66</v>
      </c>
      <c r="J305" s="24">
        <f>SUMIFS('South West Spends'!$AI$2:$AI$5693,'South West Spends'!$A$2:$A$5693,$B305,'South West Spends'!$B$2:$B$5693,$C305,'South West Spends'!$C$2:$C$5693,$A305)</f>
        <v>1847.9299999999998</v>
      </c>
      <c r="K305" s="93">
        <f>SUMIFS('South West Spends'!$AL$2:$AL$5693,'South West Spends'!$A$2:$A$5693,$B305,'South West Spends'!$B$2:$B$5693,$C305,'South West Spends'!$C$2:$C$5693,$A305)</f>
        <v>4754.5499999999993</v>
      </c>
    </row>
    <row r="306" spans="1:11" x14ac:dyDescent="0.2">
      <c r="A306" s="667" t="s">
        <v>172</v>
      </c>
      <c r="B306" s="668" t="s">
        <v>16</v>
      </c>
      <c r="C306" s="669" t="s">
        <v>246</v>
      </c>
      <c r="D306" s="506">
        <f>SUMIFS('South West Spends'!$H$2:$H$5693,'South West Spends'!$A$2:$A$5693,$B306,'South West Spends'!$B$2:$B$5693,$C306,'South West Spends'!$C$2:$C$5693,$A306)</f>
        <v>2312.37</v>
      </c>
      <c r="E306" s="507">
        <f>SUMIFS('South West Spends'!$M$2:$M$5693,'South West Spends'!$A$2:$A$5693,$B306,'South West Spends'!$B$2:$B$5693,$C306,'South West Spends'!$C$2:$C$5693,$A306)</f>
        <v>3168.8</v>
      </c>
      <c r="F306" s="507">
        <f>SUMIFS('South West Spends'!$R$2:$R$5693,'South West Spends'!$A$2:$A$5693,$B306,'South West Spends'!$B$2:$B$5693,$C306,'South West Spends'!$C$2:$C$5693,$A306)</f>
        <v>0</v>
      </c>
      <c r="G306" s="882">
        <f>SUMIFS('South West Spends'!$W$2:$W$5693,'South West Spends'!$A$2:$A$5693,$B306,'South West Spends'!$B$2:$B$5693,$C306,'South West Spends'!$C$2:$C$5693,$A306)</f>
        <v>0</v>
      </c>
      <c r="H306" s="1441">
        <f>SUMIFS('South West Spends'!$AB$2:$AB$5693,'South West Spends'!$A$2:$A$5693,$B306,'South West Spends'!$B$2:$B$5693,$C306,'South West Spends'!$C$2:$C$5693,$A306)</f>
        <v>0</v>
      </c>
      <c r="I306" s="1442">
        <f>SUMIFS('South West Spends'!$AG$2:$AG$5693,'South West Spends'!$A$2:$A$5693,$B306,'South West Spends'!$B$2:$B$5693,$C306,'South West Spends'!$C$2:$C$5693,$A306)</f>
        <v>0</v>
      </c>
      <c r="J306" s="24">
        <f>SUMIFS('South West Spends'!$AI$2:$AI$5693,'South West Spends'!$A$2:$A$5693,$B306,'South West Spends'!$B$2:$B$5693,$C306,'South West Spends'!$C$2:$C$5693,$A306)</f>
        <v>0</v>
      </c>
      <c r="K306" s="93">
        <f>SUMIFS('South West Spends'!$AL$2:$AL$5693,'South West Spends'!$A$2:$A$5693,$B306,'South West Spends'!$B$2:$B$5693,$C306,'South West Spends'!$C$2:$C$5693,$A306)</f>
        <v>0</v>
      </c>
    </row>
    <row r="307" spans="1:11" x14ac:dyDescent="0.2">
      <c r="A307" s="667" t="s">
        <v>172</v>
      </c>
      <c r="B307" s="668" t="s">
        <v>277</v>
      </c>
      <c r="C307" s="669" t="s">
        <v>246</v>
      </c>
      <c r="D307" s="506">
        <f>SUMIFS('South West Spends'!$H$2:$H$5693,'South West Spends'!$A$2:$A$5693,$B307,'South West Spends'!$B$2:$B$5693,$C307,'South West Spends'!$C$2:$C$5693,$A307)</f>
        <v>0</v>
      </c>
      <c r="E307" s="507">
        <f>SUMIFS('South West Spends'!$M$2:$M$5693,'South West Spends'!$A$2:$A$5693,$B307,'South West Spends'!$B$2:$B$5693,$C307,'South West Spends'!$C$2:$C$5693,$A307)</f>
        <v>0</v>
      </c>
      <c r="F307" s="507">
        <f>SUMIFS('South West Spends'!$R$2:$R$5693,'South West Spends'!$A$2:$A$5693,$B307,'South West Spends'!$B$2:$B$5693,$C307,'South West Spends'!$C$2:$C$5693,$A307)</f>
        <v>0</v>
      </c>
      <c r="G307" s="882">
        <f>SUMIFS('South West Spends'!$W$2:$W$5693,'South West Spends'!$A$2:$A$5693,$B307,'South West Spends'!$B$2:$B$5693,$C307,'South West Spends'!$C$2:$C$5693,$A307)</f>
        <v>0</v>
      </c>
      <c r="H307" s="1441">
        <f>SUMIFS('South West Spends'!$AB$2:$AB$5693,'South West Spends'!$A$2:$A$5693,$B307,'South West Spends'!$B$2:$B$5693,$C307,'South West Spends'!$C$2:$C$5693,$A307)</f>
        <v>0</v>
      </c>
      <c r="I307" s="1442">
        <f>SUMIFS('South West Spends'!$AG$2:$AG$5693,'South West Spends'!$A$2:$A$5693,$B307,'South West Spends'!$B$2:$B$5693,$C307,'South West Spends'!$C$2:$C$5693,$A307)</f>
        <v>596.51</v>
      </c>
      <c r="J307" s="24">
        <f>SUMIFS('South West Spends'!$AI$2:$AI$5693,'South West Spends'!$A$2:$A$5693,$B307,'South West Spends'!$B$2:$B$5693,$C307,'South West Spends'!$C$2:$C$5693,$A307)</f>
        <v>-16.75</v>
      </c>
      <c r="K307" s="93">
        <f>SUMIFS('South West Spends'!$AL$2:$AL$5693,'South West Spends'!$A$2:$A$5693,$B307,'South West Spends'!$B$2:$B$5693,$C307,'South West Spends'!$C$2:$C$5693,$A307)</f>
        <v>258.89999999999998</v>
      </c>
    </row>
    <row r="308" spans="1:11" x14ac:dyDescent="0.2">
      <c r="A308" s="667" t="s">
        <v>172</v>
      </c>
      <c r="B308" s="677" t="s">
        <v>84</v>
      </c>
      <c r="C308" s="669" t="s">
        <v>246</v>
      </c>
      <c r="D308" s="506">
        <f>SUMIFS('South West Spends'!$H$2:$H$5693,'South West Spends'!$A$2:$A$5693,$B308,'South West Spends'!$B$2:$B$5693,$C308,'South West Spends'!$C$2:$C$5693,$A308)</f>
        <v>0</v>
      </c>
      <c r="E308" s="507">
        <f>SUMIFS('South West Spends'!$M$2:$M$5693,'South West Spends'!$A$2:$A$5693,$B308,'South West Spends'!$B$2:$B$5693,$C308,'South West Spends'!$C$2:$C$5693,$A308)</f>
        <v>0</v>
      </c>
      <c r="F308" s="507">
        <f>SUMIFS('South West Spends'!$R$2:$R$5693,'South West Spends'!$A$2:$A$5693,$B308,'South West Spends'!$B$2:$B$5693,$C308,'South West Spends'!$C$2:$C$5693,$A308)</f>
        <v>3077.38</v>
      </c>
      <c r="G308" s="882">
        <f>SUMIFS('South West Spends'!$W$2:$W$5693,'South West Spends'!$A$2:$A$5693,$B308,'South West Spends'!$B$2:$B$5693,$C308,'South West Spends'!$C$2:$C$5693,$A308)</f>
        <v>853.01</v>
      </c>
      <c r="H308" s="1441">
        <f>SUMIFS('South West Spends'!$AB$2:$AB$5693,'South West Spends'!$A$2:$A$5693,$B308,'South West Spends'!$B$2:$B$5693,$C308,'South West Spends'!$C$2:$C$5693,$A308)</f>
        <v>561.78</v>
      </c>
      <c r="I308" s="1442">
        <f>SUMIFS('South West Spends'!$AG$2:$AG$5693,'South West Spends'!$A$2:$A$5693,$B308,'South West Spends'!$B$2:$B$5693,$C308,'South West Spends'!$C$2:$C$5693,$A308)</f>
        <v>273.83000000000004</v>
      </c>
      <c r="J308" s="24">
        <f>SUMIFS('South West Spends'!$AI$2:$AI$5693,'South West Spends'!$A$2:$A$5693,$B308,'South West Spends'!$B$2:$B$5693,$C308,'South West Spends'!$C$2:$C$5693,$A308)</f>
        <v>0</v>
      </c>
      <c r="K308" s="93">
        <f>SUMIFS('South West Spends'!$AL$2:$AL$5693,'South West Spends'!$A$2:$A$5693,$B308,'South West Spends'!$B$2:$B$5693,$C308,'South West Spends'!$C$2:$C$5693,$A308)</f>
        <v>0</v>
      </c>
    </row>
    <row r="309" spans="1:11" x14ac:dyDescent="0.2">
      <c r="A309" s="94" t="s">
        <v>128</v>
      </c>
      <c r="B309" s="13" t="s">
        <v>3</v>
      </c>
      <c r="C309" s="129" t="s">
        <v>243</v>
      </c>
      <c r="D309" s="506">
        <f>SUMIFS('South West Spends'!$H$2:$H$5693,'South West Spends'!$A$2:$A$5693,$B309,'South West Spends'!$B$2:$B$5693,$C309,'South West Spends'!$C$2:$C$5693,$A309)</f>
        <v>8907.75</v>
      </c>
      <c r="E309" s="507">
        <f>SUMIFS('South West Spends'!$M$2:$M$5693,'South West Spends'!$A$2:$A$5693,$B309,'South West Spends'!$B$2:$B$5693,$C309,'South West Spends'!$C$2:$C$5693,$A309)</f>
        <v>5576.65</v>
      </c>
      <c r="F309" s="507">
        <f>SUMIFS('South West Spends'!$R$2:$R$5693,'South West Spends'!$A$2:$A$5693,$B309,'South West Spends'!$B$2:$B$5693,$C309,'South West Spends'!$C$2:$C$5693,$A309)</f>
        <v>942.48</v>
      </c>
      <c r="G309" s="882">
        <f>SUMIFS('South West Spends'!$W$2:$W$5693,'South West Spends'!$A$2:$A$5693,$B309,'South West Spends'!$B$2:$B$5693,$C309,'South West Spends'!$C$2:$C$5693,$A309)</f>
        <v>0</v>
      </c>
      <c r="H309" s="1441">
        <f>SUMIFS('South West Spends'!$AB$2:$AB$5693,'South West Spends'!$A$2:$A$5693,$B309,'South West Spends'!$B$2:$B$5693,$C309,'South West Spends'!$C$2:$C$5693,$A309)</f>
        <v>0</v>
      </c>
      <c r="I309" s="1442">
        <f>SUMIFS('South West Spends'!$AG$2:$AG$5693,'South West Spends'!$A$2:$A$5693,$B309,'South West Spends'!$B$2:$B$5693,$C309,'South West Spends'!$C$2:$C$5693,$A309)</f>
        <v>0</v>
      </c>
      <c r="J309" s="24">
        <f>SUMIFS('South West Spends'!$AI$2:$AI$5693,'South West Spends'!$A$2:$A$5693,$B309,'South West Spends'!$B$2:$B$5693,$C309,'South West Spends'!$C$2:$C$5693,$A309)</f>
        <v>0</v>
      </c>
      <c r="K309" s="93">
        <f>SUMIFS('South West Spends'!$AL$2:$AL$5693,'South West Spends'!$A$2:$A$5693,$B309,'South West Spends'!$B$2:$B$5693,$C309,'South West Spends'!$C$2:$C$5693,$A309)</f>
        <v>0</v>
      </c>
    </row>
    <row r="310" spans="1:11" x14ac:dyDescent="0.2">
      <c r="A310" s="94" t="s">
        <v>128</v>
      </c>
      <c r="B310" s="13" t="s">
        <v>206</v>
      </c>
      <c r="C310" s="129" t="s">
        <v>243</v>
      </c>
      <c r="D310" s="506">
        <f>SUMIFS('South West Spends'!$H$2:$H$5693,'South West Spends'!$A$2:$A$5693,$B310,'South West Spends'!$B$2:$B$5693,$C310,'South West Spends'!$C$2:$C$5693,$A310)</f>
        <v>0</v>
      </c>
      <c r="E310" s="507">
        <f>SUMIFS('South West Spends'!$M$2:$M$5693,'South West Spends'!$A$2:$A$5693,$B310,'South West Spends'!$B$2:$B$5693,$C310,'South West Spends'!$C$2:$C$5693,$A310)</f>
        <v>0</v>
      </c>
      <c r="F310" s="507">
        <f>SUMIFS('South West Spends'!$R$2:$R$5693,'South West Spends'!$A$2:$A$5693,$B310,'South West Spends'!$B$2:$B$5693,$C310,'South West Spends'!$C$2:$C$5693,$A310)</f>
        <v>227</v>
      </c>
      <c r="G310" s="882">
        <f>SUMIFS('South West Spends'!$W$2:$W$5693,'South West Spends'!$A$2:$A$5693,$B310,'South West Spends'!$B$2:$B$5693,$C310,'South West Spends'!$C$2:$C$5693,$A310)</f>
        <v>838.43000000000006</v>
      </c>
      <c r="H310" s="1441">
        <f>SUMIFS('South West Spends'!$AB$2:$AB$5693,'South West Spends'!$A$2:$A$5693,$B310,'South West Spends'!$B$2:$B$5693,$C310,'South West Spends'!$C$2:$C$5693,$A310)</f>
        <v>60.210000000000008</v>
      </c>
      <c r="I310" s="1442">
        <f>SUMIFS('South West Spends'!$AG$2:$AG$5693,'South West Spends'!$A$2:$A$5693,$B310,'South West Spends'!$B$2:$B$5693,$C310,'South West Spends'!$C$2:$C$5693,$A310)</f>
        <v>0</v>
      </c>
      <c r="J310" s="24">
        <f>SUMIFS('South West Spends'!$AI$2:$AI$5693,'South West Spends'!$A$2:$A$5693,$B310,'South West Spends'!$B$2:$B$5693,$C310,'South West Spends'!$C$2:$C$5693,$A310)</f>
        <v>0</v>
      </c>
      <c r="K310" s="93">
        <f>SUMIFS('South West Spends'!$AL$2:$AL$5693,'South West Spends'!$A$2:$A$5693,$B310,'South West Spends'!$B$2:$B$5693,$C310,'South West Spends'!$C$2:$C$5693,$A310)</f>
        <v>0</v>
      </c>
    </row>
    <row r="311" spans="1:11" x14ac:dyDescent="0.2">
      <c r="A311" s="94" t="s">
        <v>128</v>
      </c>
      <c r="B311" s="13" t="s">
        <v>77</v>
      </c>
      <c r="C311" s="129" t="s">
        <v>243</v>
      </c>
      <c r="D311" s="506">
        <f>SUMIFS('South West Spends'!$H$2:$H$5693,'South West Spends'!$A$2:$A$5693,$B311,'South West Spends'!$B$2:$B$5693,$C311,'South West Spends'!$C$2:$C$5693,$A311)</f>
        <v>0</v>
      </c>
      <c r="E311" s="507">
        <f>SUMIFS('South West Spends'!$M$2:$M$5693,'South West Spends'!$A$2:$A$5693,$B311,'South West Spends'!$B$2:$B$5693,$C311,'South West Spends'!$C$2:$C$5693,$A311)</f>
        <v>452.37</v>
      </c>
      <c r="F311" s="507">
        <f>SUMIFS('South West Spends'!$R$2:$R$5693,'South West Spends'!$A$2:$A$5693,$B311,'South West Spends'!$B$2:$B$5693,$C311,'South West Spends'!$C$2:$C$5693,$A311)</f>
        <v>239.48</v>
      </c>
      <c r="G311" s="882">
        <f>SUMIFS('South West Spends'!$W$2:$W$5693,'South West Spends'!$A$2:$A$5693,$B311,'South West Spends'!$B$2:$B$5693,$C311,'South West Spends'!$C$2:$C$5693,$A311)</f>
        <v>0</v>
      </c>
      <c r="H311" s="1441">
        <f>SUMIFS('South West Spends'!$AB$2:$AB$5693,'South West Spends'!$A$2:$A$5693,$B311,'South West Spends'!$B$2:$B$5693,$C311,'South West Spends'!$C$2:$C$5693,$A311)</f>
        <v>0</v>
      </c>
      <c r="I311" s="1442">
        <f>SUMIFS('South West Spends'!$AG$2:$AG$5693,'South West Spends'!$A$2:$A$5693,$B311,'South West Spends'!$B$2:$B$5693,$C311,'South West Spends'!$C$2:$C$5693,$A311)</f>
        <v>0</v>
      </c>
      <c r="J311" s="24">
        <f>SUMIFS('South West Spends'!$AI$2:$AI$5693,'South West Spends'!$A$2:$A$5693,$B311,'South West Spends'!$B$2:$B$5693,$C311,'South West Spends'!$C$2:$C$5693,$A311)</f>
        <v>0</v>
      </c>
      <c r="K311" s="93">
        <f>SUMIFS('South West Spends'!$AL$2:$AL$5693,'South West Spends'!$A$2:$A$5693,$B311,'South West Spends'!$B$2:$B$5693,$C311,'South West Spends'!$C$2:$C$5693,$A311)</f>
        <v>0</v>
      </c>
    </row>
    <row r="312" spans="1:11" x14ac:dyDescent="0.2">
      <c r="A312" s="94" t="s">
        <v>128</v>
      </c>
      <c r="B312" s="13" t="s">
        <v>77</v>
      </c>
      <c r="C312" s="129" t="s">
        <v>21</v>
      </c>
      <c r="D312" s="506">
        <f>SUMIFS('South West Spends'!$H$2:$H$5693,'South West Spends'!$A$2:$A$5693,$B312,'South West Spends'!$B$2:$B$5693,$C312,'South West Spends'!$C$2:$C$5693,$A312)</f>
        <v>0</v>
      </c>
      <c r="E312" s="507">
        <f>SUMIFS('South West Spends'!$M$2:$M$5693,'South West Spends'!$A$2:$A$5693,$B312,'South West Spends'!$B$2:$B$5693,$C312,'South West Spends'!$C$2:$C$5693,$A312)</f>
        <v>4454.26</v>
      </c>
      <c r="F312" s="507">
        <f>SUMIFS('South West Spends'!$R$2:$R$5693,'South West Spends'!$A$2:$A$5693,$B312,'South West Spends'!$B$2:$B$5693,$C312,'South West Spends'!$C$2:$C$5693,$A312)</f>
        <v>3114.61</v>
      </c>
      <c r="G312" s="882">
        <f>SUMIFS('South West Spends'!$W$2:$W$5693,'South West Spends'!$A$2:$A$5693,$B312,'South West Spends'!$B$2:$B$5693,$C312,'South West Spends'!$C$2:$C$5693,$A312)</f>
        <v>1277.2700000000002</v>
      </c>
      <c r="H312" s="1441">
        <f>SUMIFS('South West Spends'!$AB$2:$AB$5693,'South West Spends'!$A$2:$A$5693,$B312,'South West Spends'!$B$2:$B$5693,$C312,'South West Spends'!$C$2:$C$5693,$A312)</f>
        <v>1545.26</v>
      </c>
      <c r="I312" s="1442">
        <f>SUMIFS('South West Spends'!$AG$2:$AG$5693,'South West Spends'!$A$2:$A$5693,$B312,'South West Spends'!$B$2:$B$5693,$C312,'South West Spends'!$C$2:$C$5693,$A312)</f>
        <v>0</v>
      </c>
      <c r="J312" s="24">
        <f>SUMIFS('South West Spends'!$AI$2:$AI$5693,'South West Spends'!$A$2:$A$5693,$B312,'South West Spends'!$B$2:$B$5693,$C312,'South West Spends'!$C$2:$C$5693,$A312)</f>
        <v>0</v>
      </c>
      <c r="K312" s="93">
        <f>SUMIFS('South West Spends'!$AL$2:$AL$5693,'South West Spends'!$A$2:$A$5693,$B312,'South West Spends'!$B$2:$B$5693,$C312,'South West Spends'!$C$2:$C$5693,$A312)</f>
        <v>0</v>
      </c>
    </row>
    <row r="313" spans="1:11" x14ac:dyDescent="0.2">
      <c r="A313" s="94" t="s">
        <v>128</v>
      </c>
      <c r="B313" s="13" t="s">
        <v>286</v>
      </c>
      <c r="C313" s="129" t="s">
        <v>94</v>
      </c>
      <c r="D313" s="506">
        <f>SUMIFS('South West Spends'!$H$2:$H$5693,'South West Spends'!$A$2:$A$5693,$B313,'South West Spends'!$B$2:$B$5693,$C313,'South West Spends'!$C$2:$C$5693,$A313)</f>
        <v>0</v>
      </c>
      <c r="E313" s="507">
        <f>SUMIFS('South West Spends'!$M$2:$M$5693,'South West Spends'!$A$2:$A$5693,$B313,'South West Spends'!$B$2:$B$5693,$C313,'South West Spends'!$C$2:$C$5693,$A313)</f>
        <v>0</v>
      </c>
      <c r="F313" s="507">
        <f>SUMIFS('South West Spends'!$R$2:$R$5693,'South West Spends'!$A$2:$A$5693,$B313,'South West Spends'!$B$2:$B$5693,$C313,'South West Spends'!$C$2:$C$5693,$A313)</f>
        <v>0</v>
      </c>
      <c r="G313" s="882">
        <f>SUMIFS('South West Spends'!$W$2:$W$5693,'South West Spends'!$A$2:$A$5693,$B313,'South West Spends'!$B$2:$B$5693,$C313,'South West Spends'!$C$2:$C$5693,$A313)</f>
        <v>0</v>
      </c>
      <c r="H313" s="1441">
        <f>SUMIFS('South West Spends'!$AB$2:$AB$5693,'South West Spends'!$A$2:$A$5693,$B313,'South West Spends'!$B$2:$B$5693,$C313,'South West Spends'!$C$2:$C$5693,$A313)</f>
        <v>0</v>
      </c>
      <c r="I313" s="1442">
        <f>SUMIFS('South West Spends'!$AG$2:$AG$5693,'South West Spends'!$A$2:$A$5693,$B313,'South West Spends'!$B$2:$B$5693,$C313,'South West Spends'!$C$2:$C$5693,$A313)</f>
        <v>80.95</v>
      </c>
      <c r="J313" s="24">
        <f>SUMIFS('South West Spends'!$AI$2:$AI$5693,'South West Spends'!$A$2:$A$5693,$B313,'South West Spends'!$B$2:$B$5693,$C313,'South West Spends'!$C$2:$C$5693,$A313)</f>
        <v>0</v>
      </c>
      <c r="K313" s="93">
        <f>SUMIFS('South West Spends'!$AL$2:$AL$5693,'South West Spends'!$A$2:$A$5693,$B313,'South West Spends'!$B$2:$B$5693,$C313,'South West Spends'!$C$2:$C$5693,$A313)</f>
        <v>-80.95</v>
      </c>
    </row>
    <row r="314" spans="1:11" x14ac:dyDescent="0.2">
      <c r="A314" s="94" t="s">
        <v>128</v>
      </c>
      <c r="B314" s="13" t="s">
        <v>8</v>
      </c>
      <c r="C314" s="129" t="s">
        <v>243</v>
      </c>
      <c r="D314" s="506">
        <f>SUMIFS('South West Spends'!$H$2:$H$5693,'South West Spends'!$A$2:$A$5693,$B314,'South West Spends'!$B$2:$B$5693,$C314,'South West Spends'!$C$2:$C$5693,$A314)</f>
        <v>3090.6099999999997</v>
      </c>
      <c r="E314" s="507">
        <f>SUMIFS('South West Spends'!$M$2:$M$5693,'South West Spends'!$A$2:$A$5693,$B314,'South West Spends'!$B$2:$B$5693,$C314,'South West Spends'!$C$2:$C$5693,$A314)</f>
        <v>2188.46</v>
      </c>
      <c r="F314" s="507">
        <f>SUMIFS('South West Spends'!$R$2:$R$5693,'South West Spends'!$A$2:$A$5693,$B314,'South West Spends'!$B$2:$B$5693,$C314,'South West Spends'!$C$2:$C$5693,$A314)</f>
        <v>1880.3600000000001</v>
      </c>
      <c r="G314" s="882">
        <f>SUMIFS('South West Spends'!$W$2:$W$5693,'South West Spends'!$A$2:$A$5693,$B314,'South West Spends'!$B$2:$B$5693,$C314,'South West Spends'!$C$2:$C$5693,$A314)</f>
        <v>0</v>
      </c>
      <c r="H314" s="1441">
        <f>SUMIFS('South West Spends'!$AB$2:$AB$5693,'South West Spends'!$A$2:$A$5693,$B314,'South West Spends'!$B$2:$B$5693,$C314,'South West Spends'!$C$2:$C$5693,$A314)</f>
        <v>0</v>
      </c>
      <c r="I314" s="1442">
        <f>SUMIFS('South West Spends'!$AG$2:$AG$5693,'South West Spends'!$A$2:$A$5693,$B314,'South West Spends'!$B$2:$B$5693,$C314,'South West Spends'!$C$2:$C$5693,$A314)</f>
        <v>0</v>
      </c>
      <c r="J314" s="24">
        <f>SUMIFS('South West Spends'!$AI$2:$AI$5693,'South West Spends'!$A$2:$A$5693,$B314,'South West Spends'!$B$2:$B$5693,$C314,'South West Spends'!$C$2:$C$5693,$A314)</f>
        <v>0</v>
      </c>
      <c r="K314" s="93">
        <f>SUMIFS('South West Spends'!$AL$2:$AL$5693,'South West Spends'!$A$2:$A$5693,$B314,'South West Spends'!$B$2:$B$5693,$C314,'South West Spends'!$C$2:$C$5693,$A314)</f>
        <v>0</v>
      </c>
    </row>
    <row r="315" spans="1:11" x14ac:dyDescent="0.2">
      <c r="A315" s="94" t="s">
        <v>128</v>
      </c>
      <c r="B315" s="13" t="s">
        <v>205</v>
      </c>
      <c r="C315" s="129" t="s">
        <v>243</v>
      </c>
      <c r="D315" s="506">
        <f>SUMIFS('South West Spends'!$H$2:$H$5693,'South West Spends'!$A$2:$A$5693,$B315,'South West Spends'!$B$2:$B$5693,$C315,'South West Spends'!$C$2:$C$5693,$A315)</f>
        <v>0</v>
      </c>
      <c r="E315" s="507">
        <f>SUMIFS('South West Spends'!$M$2:$M$5693,'South West Spends'!$A$2:$A$5693,$B315,'South West Spends'!$B$2:$B$5693,$C315,'South West Spends'!$C$2:$C$5693,$A315)</f>
        <v>0</v>
      </c>
      <c r="F315" s="507">
        <f>SUMIFS('South West Spends'!$R$2:$R$5693,'South West Spends'!$A$2:$A$5693,$B315,'South West Spends'!$B$2:$B$5693,$C315,'South West Spends'!$C$2:$C$5693,$A315)</f>
        <v>242.69</v>
      </c>
      <c r="G315" s="882">
        <f>SUMIFS('South West Spends'!$W$2:$W$5693,'South West Spends'!$A$2:$A$5693,$B315,'South West Spends'!$B$2:$B$5693,$C315,'South West Spends'!$C$2:$C$5693,$A315)</f>
        <v>118.02</v>
      </c>
      <c r="H315" s="1441">
        <f>SUMIFS('South West Spends'!$AB$2:$AB$5693,'South West Spends'!$A$2:$A$5693,$B315,'South West Spends'!$B$2:$B$5693,$C315,'South West Spends'!$C$2:$C$5693,$A315)</f>
        <v>0</v>
      </c>
      <c r="I315" s="1442">
        <f>SUMIFS('South West Spends'!$AG$2:$AG$5693,'South West Spends'!$A$2:$A$5693,$B315,'South West Spends'!$B$2:$B$5693,$C315,'South West Spends'!$C$2:$C$5693,$A315)</f>
        <v>0</v>
      </c>
      <c r="J315" s="24">
        <f>SUMIFS('South West Spends'!$AI$2:$AI$5693,'South West Spends'!$A$2:$A$5693,$B315,'South West Spends'!$B$2:$B$5693,$C315,'South West Spends'!$C$2:$C$5693,$A315)</f>
        <v>0</v>
      </c>
      <c r="K315" s="93">
        <f>SUMIFS('South West Spends'!$AL$2:$AL$5693,'South West Spends'!$A$2:$A$5693,$B315,'South West Spends'!$B$2:$B$5693,$C315,'South West Spends'!$C$2:$C$5693,$A315)</f>
        <v>0</v>
      </c>
    </row>
    <row r="316" spans="1:11" x14ac:dyDescent="0.2">
      <c r="A316" s="94" t="s">
        <v>128</v>
      </c>
      <c r="B316" s="13" t="s">
        <v>40</v>
      </c>
      <c r="C316" s="129" t="s">
        <v>243</v>
      </c>
      <c r="D316" s="506">
        <f>SUMIFS('South West Spends'!$H$2:$H$5693,'South West Spends'!$A$2:$A$5693,$B316,'South West Spends'!$B$2:$B$5693,$C316,'South West Spends'!$C$2:$C$5693,$A316)</f>
        <v>4739.2999999999993</v>
      </c>
      <c r="E316" s="507">
        <f>SUMIFS('South West Spends'!$M$2:$M$5693,'South West Spends'!$A$2:$A$5693,$B316,'South West Spends'!$B$2:$B$5693,$C316,'South West Spends'!$C$2:$C$5693,$A316)</f>
        <v>680.2</v>
      </c>
      <c r="F316" s="507">
        <f>SUMIFS('South West Spends'!$R$2:$R$5693,'South West Spends'!$A$2:$A$5693,$B316,'South West Spends'!$B$2:$B$5693,$C316,'South West Spends'!$C$2:$C$5693,$A316)</f>
        <v>73.97999999999999</v>
      </c>
      <c r="G316" s="882">
        <f>SUMIFS('South West Spends'!$W$2:$W$5693,'South West Spends'!$A$2:$A$5693,$B316,'South West Spends'!$B$2:$B$5693,$C316,'South West Spends'!$C$2:$C$5693,$A316)</f>
        <v>0</v>
      </c>
      <c r="H316" s="1441">
        <f>SUMIFS('South West Spends'!$AB$2:$AB$5693,'South West Spends'!$A$2:$A$5693,$B316,'South West Spends'!$B$2:$B$5693,$C316,'South West Spends'!$C$2:$C$5693,$A316)</f>
        <v>0</v>
      </c>
      <c r="I316" s="1442">
        <f>SUMIFS('South West Spends'!$AG$2:$AG$5693,'South West Spends'!$A$2:$A$5693,$B316,'South West Spends'!$B$2:$B$5693,$C316,'South West Spends'!$C$2:$C$5693,$A316)</f>
        <v>0</v>
      </c>
      <c r="J316" s="24">
        <f>SUMIFS('South West Spends'!$AI$2:$AI$5693,'South West Spends'!$A$2:$A$5693,$B316,'South West Spends'!$B$2:$B$5693,$C316,'South West Spends'!$C$2:$C$5693,$A316)</f>
        <v>0</v>
      </c>
      <c r="K316" s="93">
        <f>SUMIFS('South West Spends'!$AL$2:$AL$5693,'South West Spends'!$A$2:$A$5693,$B316,'South West Spends'!$B$2:$B$5693,$C316,'South West Spends'!$C$2:$C$5693,$A316)</f>
        <v>0</v>
      </c>
    </row>
    <row r="317" spans="1:11" x14ac:dyDescent="0.2">
      <c r="A317" s="94" t="s">
        <v>128</v>
      </c>
      <c r="B317" s="13" t="s">
        <v>40</v>
      </c>
      <c r="C317" s="129" t="s">
        <v>12</v>
      </c>
      <c r="D317" s="506">
        <f>SUMIFS('South West Spends'!$H$2:$H$5693,'South West Spends'!$A$2:$A$5693,$B317,'South West Spends'!$B$2:$B$5693,$C317,'South West Spends'!$C$2:$C$5693,$A317)</f>
        <v>0</v>
      </c>
      <c r="E317" s="507">
        <f>SUMIFS('South West Spends'!$M$2:$M$5693,'South West Spends'!$A$2:$A$5693,$B317,'South West Spends'!$B$2:$B$5693,$C317,'South West Spends'!$C$2:$C$5693,$A317)</f>
        <v>2164.8807499999998</v>
      </c>
      <c r="F317" s="507">
        <f>SUMIFS('South West Spends'!$R$2:$R$5693,'South West Spends'!$A$2:$A$5693,$B317,'South West Spends'!$B$2:$B$5693,$C317,'South West Spends'!$C$2:$C$5693,$A317)</f>
        <v>0</v>
      </c>
      <c r="G317" s="882">
        <f>SUMIFS('South West Spends'!$W$2:$W$5693,'South West Spends'!$A$2:$A$5693,$B317,'South West Spends'!$B$2:$B$5693,$C317,'South West Spends'!$C$2:$C$5693,$A317)</f>
        <v>0</v>
      </c>
      <c r="H317" s="1441">
        <f>SUMIFS('South West Spends'!$AB$2:$AB$5693,'South West Spends'!$A$2:$A$5693,$B317,'South West Spends'!$B$2:$B$5693,$C317,'South West Spends'!$C$2:$C$5693,$A317)</f>
        <v>0</v>
      </c>
      <c r="I317" s="1442">
        <f>SUMIFS('South West Spends'!$AG$2:$AG$5693,'South West Spends'!$A$2:$A$5693,$B317,'South West Spends'!$B$2:$B$5693,$C317,'South West Spends'!$C$2:$C$5693,$A317)</f>
        <v>0</v>
      </c>
      <c r="J317" s="24">
        <f>SUMIFS('South West Spends'!$AI$2:$AI$5693,'South West Spends'!$A$2:$A$5693,$B317,'South West Spends'!$B$2:$B$5693,$C317,'South West Spends'!$C$2:$C$5693,$A317)</f>
        <v>0</v>
      </c>
      <c r="K317" s="93">
        <f>SUMIFS('South West Spends'!$AL$2:$AL$5693,'South West Spends'!$A$2:$A$5693,$B317,'South West Spends'!$B$2:$B$5693,$C317,'South West Spends'!$C$2:$C$5693,$A317)</f>
        <v>0</v>
      </c>
    </row>
    <row r="318" spans="1:11" x14ac:dyDescent="0.2">
      <c r="A318" s="94" t="s">
        <v>128</v>
      </c>
      <c r="B318" s="13" t="s">
        <v>40</v>
      </c>
      <c r="C318" s="129" t="s">
        <v>14</v>
      </c>
      <c r="D318" s="506">
        <f>SUMIFS('South West Spends'!$H$2:$H$5693,'South West Spends'!$A$2:$A$5693,$B318,'South West Spends'!$B$2:$B$5693,$C318,'South West Spends'!$C$2:$C$5693,$A318)</f>
        <v>0</v>
      </c>
      <c r="E318" s="507">
        <f>SUMIFS('South West Spends'!$M$2:$M$5693,'South West Spends'!$A$2:$A$5693,$B318,'South West Spends'!$B$2:$B$5693,$C318,'South West Spends'!$C$2:$C$5693,$A318)</f>
        <v>379.55</v>
      </c>
      <c r="F318" s="507">
        <f>SUMIFS('South West Spends'!$R$2:$R$5693,'South West Spends'!$A$2:$A$5693,$B318,'South West Spends'!$B$2:$B$5693,$C318,'South West Spends'!$C$2:$C$5693,$A318)</f>
        <v>0</v>
      </c>
      <c r="G318" s="882">
        <f>SUMIFS('South West Spends'!$W$2:$W$5693,'South West Spends'!$A$2:$A$5693,$B318,'South West Spends'!$B$2:$B$5693,$C318,'South West Spends'!$C$2:$C$5693,$A318)</f>
        <v>0</v>
      </c>
      <c r="H318" s="1441">
        <f>SUMIFS('South West Spends'!$AB$2:$AB$5693,'South West Spends'!$A$2:$A$5693,$B318,'South West Spends'!$B$2:$B$5693,$C318,'South West Spends'!$C$2:$C$5693,$A318)</f>
        <v>0</v>
      </c>
      <c r="I318" s="1442">
        <f>SUMIFS('South West Spends'!$AG$2:$AG$5693,'South West Spends'!$A$2:$A$5693,$B318,'South West Spends'!$B$2:$B$5693,$C318,'South West Spends'!$C$2:$C$5693,$A318)</f>
        <v>0</v>
      </c>
      <c r="J318" s="24">
        <f>SUMIFS('South West Spends'!$AI$2:$AI$5693,'South West Spends'!$A$2:$A$5693,$B318,'South West Spends'!$B$2:$B$5693,$C318,'South West Spends'!$C$2:$C$5693,$A318)</f>
        <v>0</v>
      </c>
      <c r="K318" s="93">
        <f>SUMIFS('South West Spends'!$AL$2:$AL$5693,'South West Spends'!$A$2:$A$5693,$B318,'South West Spends'!$B$2:$B$5693,$C318,'South West Spends'!$C$2:$C$5693,$A318)</f>
        <v>0</v>
      </c>
    </row>
    <row r="319" spans="1:11" x14ac:dyDescent="0.2">
      <c r="A319" s="94" t="s">
        <v>128</v>
      </c>
      <c r="B319" s="13" t="s">
        <v>203</v>
      </c>
      <c r="C319" s="129" t="s">
        <v>243</v>
      </c>
      <c r="D319" s="506">
        <f>SUMIFS('South West Spends'!$H$2:$H$5693,'South West Spends'!$A$2:$A$5693,$B319,'South West Spends'!$B$2:$B$5693,$C319,'South West Spends'!$C$2:$C$5693,$A319)</f>
        <v>0</v>
      </c>
      <c r="E319" s="507">
        <f>SUMIFS('South West Spends'!$M$2:$M$5693,'South West Spends'!$A$2:$A$5693,$B319,'South West Spends'!$B$2:$B$5693,$C319,'South West Spends'!$C$2:$C$5693,$A319)</f>
        <v>0</v>
      </c>
      <c r="F319" s="507">
        <f>SUMIFS('South West Spends'!$R$2:$R$5693,'South West Spends'!$A$2:$A$5693,$B319,'South West Spends'!$B$2:$B$5693,$C319,'South West Spends'!$C$2:$C$5693,$A319)</f>
        <v>71.789999999999992</v>
      </c>
      <c r="G319" s="882">
        <f>SUMIFS('South West Spends'!$W$2:$W$5693,'South West Spends'!$A$2:$A$5693,$B319,'South West Spends'!$B$2:$B$5693,$C319,'South West Spends'!$C$2:$C$5693,$A319)</f>
        <v>899.70999999999992</v>
      </c>
      <c r="H319" s="1441">
        <f>SUMIFS('South West Spends'!$AB$2:$AB$5693,'South West Spends'!$A$2:$A$5693,$B319,'South West Spends'!$B$2:$B$5693,$C319,'South West Spends'!$C$2:$C$5693,$A319)</f>
        <v>976.43000000000006</v>
      </c>
      <c r="I319" s="1442">
        <f>SUMIFS('South West Spends'!$AG$2:$AG$5693,'South West Spends'!$A$2:$A$5693,$B319,'South West Spends'!$B$2:$B$5693,$C319,'South West Spends'!$C$2:$C$5693,$A319)</f>
        <v>0</v>
      </c>
      <c r="J319" s="24">
        <f>SUMIFS('South West Spends'!$AI$2:$AI$5693,'South West Spends'!$A$2:$A$5693,$B319,'South West Spends'!$B$2:$B$5693,$C319,'South West Spends'!$C$2:$C$5693,$A319)</f>
        <v>0</v>
      </c>
      <c r="K319" s="93">
        <f>SUMIFS('South West Spends'!$AL$2:$AL$5693,'South West Spends'!$A$2:$A$5693,$B319,'South West Spends'!$B$2:$B$5693,$C319,'South West Spends'!$C$2:$C$5693,$A319)</f>
        <v>0</v>
      </c>
    </row>
    <row r="320" spans="1:11" x14ac:dyDescent="0.2">
      <c r="A320" s="94" t="s">
        <v>128</v>
      </c>
      <c r="B320" s="13" t="s">
        <v>16</v>
      </c>
      <c r="C320" s="129" t="s">
        <v>243</v>
      </c>
      <c r="D320" s="506">
        <f>SUMIFS('South West Spends'!$H$2:$H$5693,'South West Spends'!$A$2:$A$5693,$B320,'South West Spends'!$B$2:$B$5693,$C320,'South West Spends'!$C$2:$C$5693,$A320)</f>
        <v>1542.81</v>
      </c>
      <c r="E320" s="507">
        <f>SUMIFS('South West Spends'!$M$2:$M$5693,'South West Spends'!$A$2:$A$5693,$B320,'South West Spends'!$B$2:$B$5693,$C320,'South West Spends'!$C$2:$C$5693,$A320)</f>
        <v>366.5</v>
      </c>
      <c r="F320" s="507">
        <f>SUMIFS('South West Spends'!$R$2:$R$5693,'South West Spends'!$A$2:$A$5693,$B320,'South West Spends'!$B$2:$B$5693,$C320,'South West Spends'!$C$2:$C$5693,$A320)</f>
        <v>0</v>
      </c>
      <c r="G320" s="882">
        <f>SUMIFS('South West Spends'!$W$2:$W$5693,'South West Spends'!$A$2:$A$5693,$B320,'South West Spends'!$B$2:$B$5693,$C320,'South West Spends'!$C$2:$C$5693,$A320)</f>
        <v>0</v>
      </c>
      <c r="H320" s="1441">
        <f>SUMIFS('South West Spends'!$AB$2:$AB$5693,'South West Spends'!$A$2:$A$5693,$B320,'South West Spends'!$B$2:$B$5693,$C320,'South West Spends'!$C$2:$C$5693,$A320)</f>
        <v>0</v>
      </c>
      <c r="I320" s="1442">
        <f>SUMIFS('South West Spends'!$AG$2:$AG$5693,'South West Spends'!$A$2:$A$5693,$B320,'South West Spends'!$B$2:$B$5693,$C320,'South West Spends'!$C$2:$C$5693,$A320)</f>
        <v>0</v>
      </c>
      <c r="J320" s="24">
        <f>SUMIFS('South West Spends'!$AI$2:$AI$5693,'South West Spends'!$A$2:$A$5693,$B320,'South West Spends'!$B$2:$B$5693,$C320,'South West Spends'!$C$2:$C$5693,$A320)</f>
        <v>0</v>
      </c>
      <c r="K320" s="93">
        <f>SUMIFS('South West Spends'!$AL$2:$AL$5693,'South West Spends'!$A$2:$A$5693,$B320,'South West Spends'!$B$2:$B$5693,$C320,'South West Spends'!$C$2:$C$5693,$A320)</f>
        <v>0</v>
      </c>
    </row>
    <row r="321" spans="1:11" x14ac:dyDescent="0.2">
      <c r="A321" s="94" t="s">
        <v>128</v>
      </c>
      <c r="B321" s="13" t="s">
        <v>16</v>
      </c>
      <c r="C321" s="129" t="s">
        <v>32</v>
      </c>
      <c r="D321" s="506">
        <f>SUMIFS('South West Spends'!$H$2:$H$5693,'South West Spends'!$A$2:$A$5693,$B321,'South West Spends'!$B$2:$B$5693,$C321,'South West Spends'!$C$2:$C$5693,$A321)</f>
        <v>324.01000000000005</v>
      </c>
      <c r="E321" s="507">
        <f>SUMIFS('South West Spends'!$M$2:$M$5693,'South West Spends'!$A$2:$A$5693,$B321,'South West Spends'!$B$2:$B$5693,$C321,'South West Spends'!$C$2:$C$5693,$A321)</f>
        <v>0</v>
      </c>
      <c r="F321" s="507">
        <f>SUMIFS('South West Spends'!$R$2:$R$5693,'South West Spends'!$A$2:$A$5693,$B321,'South West Spends'!$B$2:$B$5693,$C321,'South West Spends'!$C$2:$C$5693,$A321)</f>
        <v>0</v>
      </c>
      <c r="G321" s="882">
        <f>SUMIFS('South West Spends'!$W$2:$W$5693,'South West Spends'!$A$2:$A$5693,$B321,'South West Spends'!$B$2:$B$5693,$C321,'South West Spends'!$C$2:$C$5693,$A321)</f>
        <v>0</v>
      </c>
      <c r="H321" s="1441">
        <f>SUMIFS('South West Spends'!$AB$2:$AB$5693,'South West Spends'!$A$2:$A$5693,$B321,'South West Spends'!$B$2:$B$5693,$C321,'South West Spends'!$C$2:$C$5693,$A321)</f>
        <v>0</v>
      </c>
      <c r="I321" s="1442">
        <f>SUMIFS('South West Spends'!$AG$2:$AG$5693,'South West Spends'!$A$2:$A$5693,$B321,'South West Spends'!$B$2:$B$5693,$C321,'South West Spends'!$C$2:$C$5693,$A321)</f>
        <v>0</v>
      </c>
      <c r="J321" s="24">
        <f>SUMIFS('South West Spends'!$AI$2:$AI$5693,'South West Spends'!$A$2:$A$5693,$B321,'South West Spends'!$B$2:$B$5693,$C321,'South West Spends'!$C$2:$C$5693,$A321)</f>
        <v>0</v>
      </c>
      <c r="K321" s="93">
        <f>SUMIFS('South West Spends'!$AL$2:$AL$5693,'South West Spends'!$A$2:$A$5693,$B321,'South West Spends'!$B$2:$B$5693,$C321,'South West Spends'!$C$2:$C$5693,$A321)</f>
        <v>0</v>
      </c>
    </row>
    <row r="322" spans="1:11" x14ac:dyDescent="0.2">
      <c r="A322" s="94" t="s">
        <v>128</v>
      </c>
      <c r="B322" s="13" t="s">
        <v>93</v>
      </c>
      <c r="C322" s="129" t="s">
        <v>243</v>
      </c>
      <c r="D322" s="506">
        <f>SUMIFS('South West Spends'!$H$2:$H$5693,'South West Spends'!$A$2:$A$5693,$B322,'South West Spends'!$B$2:$B$5693,$C322,'South West Spends'!$C$2:$C$5693,$A322)</f>
        <v>0</v>
      </c>
      <c r="E322" s="507">
        <f>SUMIFS('South West Spends'!$M$2:$M$5693,'South West Spends'!$A$2:$A$5693,$B322,'South West Spends'!$B$2:$B$5693,$C322,'South West Spends'!$C$2:$C$5693,$A322)</f>
        <v>0</v>
      </c>
      <c r="F322" s="507">
        <f>SUMIFS('South West Spends'!$R$2:$R$5693,'South West Spends'!$A$2:$A$5693,$B322,'South West Spends'!$B$2:$B$5693,$C322,'South West Spends'!$C$2:$C$5693,$A322)</f>
        <v>782.4799999999999</v>
      </c>
      <c r="G322" s="882">
        <f>SUMIFS('South West Spends'!$W$2:$W$5693,'South West Spends'!$A$2:$A$5693,$B322,'South West Spends'!$B$2:$B$5693,$C322,'South West Spends'!$C$2:$C$5693,$A322)</f>
        <v>2919.4700000000003</v>
      </c>
      <c r="H322" s="1441">
        <f>SUMIFS('South West Spends'!$AB$2:$AB$5693,'South West Spends'!$A$2:$A$5693,$B322,'South West Spends'!$B$2:$B$5693,$C322,'South West Spends'!$C$2:$C$5693,$A322)</f>
        <v>152.22000000000003</v>
      </c>
      <c r="I322" s="1442">
        <f>SUMIFS('South West Spends'!$AG$2:$AG$5693,'South West Spends'!$A$2:$A$5693,$B322,'South West Spends'!$B$2:$B$5693,$C322,'South West Spends'!$C$2:$C$5693,$A322)</f>
        <v>0</v>
      </c>
      <c r="J322" s="24">
        <f>SUMIFS('South West Spends'!$AI$2:$AI$5693,'South West Spends'!$A$2:$A$5693,$B322,'South West Spends'!$B$2:$B$5693,$C322,'South West Spends'!$C$2:$C$5693,$A322)</f>
        <v>0</v>
      </c>
      <c r="K322" s="93">
        <f>SUMIFS('South West Spends'!$AL$2:$AL$5693,'South West Spends'!$A$2:$A$5693,$B322,'South West Spends'!$B$2:$B$5693,$C322,'South West Spends'!$C$2:$C$5693,$A322)</f>
        <v>0</v>
      </c>
    </row>
    <row r="323" spans="1:11" x14ac:dyDescent="0.2">
      <c r="A323" s="94" t="s">
        <v>128</v>
      </c>
      <c r="B323" s="13" t="s">
        <v>79</v>
      </c>
      <c r="C323" s="129" t="s">
        <v>243</v>
      </c>
      <c r="D323" s="506">
        <f>SUMIFS('South West Spends'!$H$2:$H$5693,'South West Spends'!$A$2:$A$5693,$B323,'South West Spends'!$B$2:$B$5693,$C323,'South West Spends'!$C$2:$C$5693,$A323)</f>
        <v>0</v>
      </c>
      <c r="E323" s="507">
        <f>SUMIFS('South West Spends'!$M$2:$M$5693,'South West Spends'!$A$2:$A$5693,$B323,'South West Spends'!$B$2:$B$5693,$C323,'South West Spends'!$C$2:$C$5693,$A323)</f>
        <v>0</v>
      </c>
      <c r="F323" s="507">
        <f>SUMIFS('South West Spends'!$R$2:$R$5693,'South West Spends'!$A$2:$A$5693,$B323,'South West Spends'!$B$2:$B$5693,$C323,'South West Spends'!$C$2:$C$5693,$A323)</f>
        <v>0</v>
      </c>
      <c r="G323" s="882">
        <f>SUMIFS('South West Spends'!$W$2:$W$5693,'South West Spends'!$A$2:$A$5693,$B323,'South West Spends'!$B$2:$B$5693,$C323,'South West Spends'!$C$2:$C$5693,$A323)</f>
        <v>13.78</v>
      </c>
      <c r="H323" s="1441">
        <f>SUMIFS('South West Spends'!$AB$2:$AB$5693,'South West Spends'!$A$2:$A$5693,$B323,'South West Spends'!$B$2:$B$5693,$C323,'South West Spends'!$C$2:$C$5693,$A323)</f>
        <v>0</v>
      </c>
      <c r="I323" s="1442">
        <f>SUMIFS('South West Spends'!$AG$2:$AG$5693,'South West Spends'!$A$2:$A$5693,$B323,'South West Spends'!$B$2:$B$5693,$C323,'South West Spends'!$C$2:$C$5693,$A323)</f>
        <v>0</v>
      </c>
      <c r="J323" s="24">
        <f>SUMIFS('South West Spends'!$AI$2:$AI$5693,'South West Spends'!$A$2:$A$5693,$B323,'South West Spends'!$B$2:$B$5693,$C323,'South West Spends'!$C$2:$C$5693,$A323)</f>
        <v>0</v>
      </c>
      <c r="K323" s="93">
        <f>SUMIFS('South West Spends'!$AL$2:$AL$5693,'South West Spends'!$A$2:$A$5693,$B323,'South West Spends'!$B$2:$B$5693,$C323,'South West Spends'!$C$2:$C$5693,$A323)</f>
        <v>0</v>
      </c>
    </row>
    <row r="324" spans="1:11" x14ac:dyDescent="0.2">
      <c r="A324" s="94" t="s">
        <v>128</v>
      </c>
      <c r="B324" s="13" t="s">
        <v>38</v>
      </c>
      <c r="C324" s="129" t="s">
        <v>243</v>
      </c>
      <c r="D324" s="506">
        <f>SUMIFS('South West Spends'!$H$2:$H$5693,'South West Spends'!$A$2:$A$5693,$B324,'South West Spends'!$B$2:$B$5693,$C324,'South West Spends'!$C$2:$C$5693,$A324)</f>
        <v>14708.349999999999</v>
      </c>
      <c r="E324" s="507">
        <f>SUMIFS('South West Spends'!$M$2:$M$5693,'South West Spends'!$A$2:$A$5693,$B324,'South West Spends'!$B$2:$B$5693,$C324,'South West Spends'!$C$2:$C$5693,$A324)</f>
        <v>7613.09</v>
      </c>
      <c r="F324" s="507">
        <f>SUMIFS('South West Spends'!$R$2:$R$5693,'South West Spends'!$A$2:$A$5693,$B324,'South West Spends'!$B$2:$B$5693,$C324,'South West Spends'!$C$2:$C$5693,$A324)</f>
        <v>1101.96</v>
      </c>
      <c r="G324" s="882">
        <f>SUMIFS('South West Spends'!$W$2:$W$5693,'South West Spends'!$A$2:$A$5693,$B324,'South West Spends'!$B$2:$B$5693,$C324,'South West Spends'!$C$2:$C$5693,$A324)</f>
        <v>790.77</v>
      </c>
      <c r="H324" s="1441">
        <f>SUMIFS('South West Spends'!$AB$2:$AB$5693,'South West Spends'!$A$2:$A$5693,$B324,'South West Spends'!$B$2:$B$5693,$C324,'South West Spends'!$C$2:$C$5693,$A324)</f>
        <v>0</v>
      </c>
      <c r="I324" s="1442">
        <f>SUMIFS('South West Spends'!$AG$2:$AG$5693,'South West Spends'!$A$2:$A$5693,$B324,'South West Spends'!$B$2:$B$5693,$C324,'South West Spends'!$C$2:$C$5693,$A324)</f>
        <v>0</v>
      </c>
      <c r="J324" s="24">
        <f>SUMIFS('South West Spends'!$AI$2:$AI$5693,'South West Spends'!$A$2:$A$5693,$B324,'South West Spends'!$B$2:$B$5693,$C324,'South West Spends'!$C$2:$C$5693,$A324)</f>
        <v>0</v>
      </c>
      <c r="K324" s="93">
        <f>SUMIFS('South West Spends'!$AL$2:$AL$5693,'South West Spends'!$A$2:$A$5693,$B324,'South West Spends'!$B$2:$B$5693,$C324,'South West Spends'!$C$2:$C$5693,$A324)</f>
        <v>0</v>
      </c>
    </row>
    <row r="325" spans="1:11" x14ac:dyDescent="0.2">
      <c r="A325" s="94" t="s">
        <v>128</v>
      </c>
      <c r="B325" s="13" t="s">
        <v>225</v>
      </c>
      <c r="C325" s="129" t="s">
        <v>243</v>
      </c>
      <c r="D325" s="506">
        <f>SUMIFS('South West Spends'!$H$2:$H$5693,'South West Spends'!$A$2:$A$5693,$B325,'South West Spends'!$B$2:$B$5693,$C325,'South West Spends'!$C$2:$C$5693,$A325)</f>
        <v>0</v>
      </c>
      <c r="E325" s="507">
        <f>SUMIFS('South West Spends'!$M$2:$M$5693,'South West Spends'!$A$2:$A$5693,$B325,'South West Spends'!$B$2:$B$5693,$C325,'South West Spends'!$C$2:$C$5693,$A325)</f>
        <v>0</v>
      </c>
      <c r="F325" s="507">
        <f>SUMIFS('South West Spends'!$R$2:$R$5693,'South West Spends'!$A$2:$A$5693,$B325,'South West Spends'!$B$2:$B$5693,$C325,'South West Spends'!$C$2:$C$5693,$A325)</f>
        <v>0</v>
      </c>
      <c r="G325" s="882">
        <f>SUMIFS('South West Spends'!$W$2:$W$5693,'South West Spends'!$A$2:$A$5693,$B325,'South West Spends'!$B$2:$B$5693,$C325,'South West Spends'!$C$2:$C$5693,$A325)</f>
        <v>5145.9400000000005</v>
      </c>
      <c r="H325" s="1441">
        <f>SUMIFS('South West Spends'!$AB$2:$AB$5693,'South West Spends'!$A$2:$A$5693,$B325,'South West Spends'!$B$2:$B$5693,$C325,'South West Spends'!$C$2:$C$5693,$A325)</f>
        <v>2664.76</v>
      </c>
      <c r="I325" s="1442">
        <f>SUMIFS('South West Spends'!$AG$2:$AG$5693,'South West Spends'!$A$2:$A$5693,$B325,'South West Spends'!$B$2:$B$5693,$C325,'South West Spends'!$C$2:$C$5693,$A325)</f>
        <v>0</v>
      </c>
      <c r="J325" s="24">
        <f>SUMIFS('South West Spends'!$AI$2:$AI$5693,'South West Spends'!$A$2:$A$5693,$B325,'South West Spends'!$B$2:$B$5693,$C325,'South West Spends'!$C$2:$C$5693,$A325)</f>
        <v>0</v>
      </c>
      <c r="K325" s="93">
        <f>SUMIFS('South West Spends'!$AL$2:$AL$5693,'South West Spends'!$A$2:$A$5693,$B325,'South West Spends'!$B$2:$B$5693,$C325,'South West Spends'!$C$2:$C$5693,$A325)</f>
        <v>0</v>
      </c>
    </row>
    <row r="326" spans="1:11" x14ac:dyDescent="0.2">
      <c r="A326" s="94" t="s">
        <v>128</v>
      </c>
      <c r="B326" s="13" t="s">
        <v>41</v>
      </c>
      <c r="C326" s="129" t="s">
        <v>242</v>
      </c>
      <c r="D326" s="506">
        <f>SUMIFS('South West Spends'!$H$2:$H$5693,'South West Spends'!$A$2:$A$5693,$B326,'South West Spends'!$B$2:$B$5693,$C326,'South West Spends'!$C$2:$C$5693,$A326)</f>
        <v>1554.6200000000001</v>
      </c>
      <c r="E326" s="507">
        <f>SUMIFS('South West Spends'!$M$2:$M$5693,'South West Spends'!$A$2:$A$5693,$B326,'South West Spends'!$B$2:$B$5693,$C326,'South West Spends'!$C$2:$C$5693,$A326)</f>
        <v>110.35999999999999</v>
      </c>
      <c r="F326" s="507">
        <f>SUMIFS('South West Spends'!$R$2:$R$5693,'South West Spends'!$A$2:$A$5693,$B326,'South West Spends'!$B$2:$B$5693,$C326,'South West Spends'!$C$2:$C$5693,$A326)</f>
        <v>0</v>
      </c>
      <c r="G326" s="882">
        <f>SUMIFS('South West Spends'!$W$2:$W$5693,'South West Spends'!$A$2:$A$5693,$B326,'South West Spends'!$B$2:$B$5693,$C326,'South West Spends'!$C$2:$C$5693,$A326)</f>
        <v>0</v>
      </c>
      <c r="H326" s="1441">
        <f>SUMIFS('South West Spends'!$AB$2:$AB$5693,'South West Spends'!$A$2:$A$5693,$B326,'South West Spends'!$B$2:$B$5693,$C326,'South West Spends'!$C$2:$C$5693,$A326)</f>
        <v>0</v>
      </c>
      <c r="I326" s="1442">
        <f>SUMIFS('South West Spends'!$AG$2:$AG$5693,'South West Spends'!$A$2:$A$5693,$B326,'South West Spends'!$B$2:$B$5693,$C326,'South West Spends'!$C$2:$C$5693,$A326)</f>
        <v>0</v>
      </c>
      <c r="J326" s="24">
        <f>SUMIFS('South West Spends'!$AI$2:$AI$5693,'South West Spends'!$A$2:$A$5693,$B326,'South West Spends'!$B$2:$B$5693,$C326,'South West Spends'!$C$2:$C$5693,$A326)</f>
        <v>0</v>
      </c>
      <c r="K326" s="93">
        <f>SUMIFS('South West Spends'!$AL$2:$AL$5693,'South West Spends'!$A$2:$A$5693,$B326,'South West Spends'!$B$2:$B$5693,$C326,'South West Spends'!$C$2:$C$5693,$A326)</f>
        <v>0</v>
      </c>
    </row>
    <row r="327" spans="1:11" x14ac:dyDescent="0.2">
      <c r="A327" s="94" t="s">
        <v>128</v>
      </c>
      <c r="B327" s="13" t="s">
        <v>41</v>
      </c>
      <c r="C327" s="129" t="s">
        <v>21</v>
      </c>
      <c r="D327" s="506">
        <f>SUMIFS('South West Spends'!$H$2:$H$5693,'South West Spends'!$A$2:$A$5693,$B327,'South West Spends'!$B$2:$B$5693,$C327,'South West Spends'!$C$2:$C$5693,$A327)</f>
        <v>509.45</v>
      </c>
      <c r="E327" s="507">
        <f>SUMIFS('South West Spends'!$M$2:$M$5693,'South West Spends'!$A$2:$A$5693,$B327,'South West Spends'!$B$2:$B$5693,$C327,'South West Spends'!$C$2:$C$5693,$A327)</f>
        <v>586.28000000000009</v>
      </c>
      <c r="F327" s="507">
        <f>SUMIFS('South West Spends'!$R$2:$R$5693,'South West Spends'!$A$2:$A$5693,$B327,'South West Spends'!$B$2:$B$5693,$C327,'South West Spends'!$C$2:$C$5693,$A327)</f>
        <v>0</v>
      </c>
      <c r="G327" s="882">
        <f>SUMIFS('South West Spends'!$W$2:$W$5693,'South West Spends'!$A$2:$A$5693,$B327,'South West Spends'!$B$2:$B$5693,$C327,'South West Spends'!$C$2:$C$5693,$A327)</f>
        <v>0</v>
      </c>
      <c r="H327" s="1441">
        <f>SUMIFS('South West Spends'!$AB$2:$AB$5693,'South West Spends'!$A$2:$A$5693,$B327,'South West Spends'!$B$2:$B$5693,$C327,'South West Spends'!$C$2:$C$5693,$A327)</f>
        <v>0</v>
      </c>
      <c r="I327" s="1442">
        <f>SUMIFS('South West Spends'!$AG$2:$AG$5693,'South West Spends'!$A$2:$A$5693,$B327,'South West Spends'!$B$2:$B$5693,$C327,'South West Spends'!$C$2:$C$5693,$A327)</f>
        <v>0</v>
      </c>
      <c r="J327" s="24">
        <f>SUMIFS('South West Spends'!$AI$2:$AI$5693,'South West Spends'!$A$2:$A$5693,$B327,'South West Spends'!$B$2:$B$5693,$C327,'South West Spends'!$C$2:$C$5693,$A327)</f>
        <v>0</v>
      </c>
      <c r="K327" s="93">
        <f>SUMIFS('South West Spends'!$AL$2:$AL$5693,'South West Spends'!$A$2:$A$5693,$B327,'South West Spends'!$B$2:$B$5693,$C327,'South West Spends'!$C$2:$C$5693,$A327)</f>
        <v>0</v>
      </c>
    </row>
    <row r="328" spans="1:11" x14ac:dyDescent="0.2">
      <c r="A328" s="94" t="s">
        <v>128</v>
      </c>
      <c r="B328" s="13" t="s">
        <v>66</v>
      </c>
      <c r="C328" s="129" t="s">
        <v>243</v>
      </c>
      <c r="D328" s="506">
        <f>SUMIFS('South West Spends'!$H$2:$H$5693,'South West Spends'!$A$2:$A$5693,$B328,'South West Spends'!$B$2:$B$5693,$C328,'South West Spends'!$C$2:$C$5693,$A328)</f>
        <v>0</v>
      </c>
      <c r="E328" s="507">
        <f>SUMIFS('South West Spends'!$M$2:$M$5693,'South West Spends'!$A$2:$A$5693,$B328,'South West Spends'!$B$2:$B$5693,$C328,'South West Spends'!$C$2:$C$5693,$A328)</f>
        <v>0</v>
      </c>
      <c r="F328" s="507">
        <f>SUMIFS('South West Spends'!$R$2:$R$5693,'South West Spends'!$A$2:$A$5693,$B328,'South West Spends'!$B$2:$B$5693,$C328,'South West Spends'!$C$2:$C$5693,$A328)</f>
        <v>82.87</v>
      </c>
      <c r="G328" s="882">
        <f>SUMIFS('South West Spends'!$W$2:$W$5693,'South West Spends'!$A$2:$A$5693,$B328,'South West Spends'!$B$2:$B$5693,$C328,'South West Spends'!$C$2:$C$5693,$A328)</f>
        <v>4.54</v>
      </c>
      <c r="H328" s="1441">
        <f>SUMIFS('South West Spends'!$AB$2:$AB$5693,'South West Spends'!$A$2:$A$5693,$B328,'South West Spends'!$B$2:$B$5693,$C328,'South West Spends'!$C$2:$C$5693,$A328)</f>
        <v>6.52</v>
      </c>
      <c r="I328" s="1442">
        <f>SUMIFS('South West Spends'!$AG$2:$AG$5693,'South West Spends'!$A$2:$A$5693,$B328,'South West Spends'!$B$2:$B$5693,$C328,'South West Spends'!$C$2:$C$5693,$A328)</f>
        <v>0</v>
      </c>
      <c r="J328" s="24">
        <f>SUMIFS('South West Spends'!$AI$2:$AI$5693,'South West Spends'!$A$2:$A$5693,$B328,'South West Spends'!$B$2:$B$5693,$C328,'South West Spends'!$C$2:$C$5693,$A328)</f>
        <v>0</v>
      </c>
      <c r="K328" s="93">
        <f>SUMIFS('South West Spends'!$AL$2:$AL$5693,'South West Spends'!$A$2:$A$5693,$B328,'South West Spends'!$B$2:$B$5693,$C328,'South West Spends'!$C$2:$C$5693,$A328)</f>
        <v>0</v>
      </c>
    </row>
    <row r="329" spans="1:11" x14ac:dyDescent="0.2">
      <c r="A329" s="94" t="s">
        <v>128</v>
      </c>
      <c r="B329" s="13" t="s">
        <v>27</v>
      </c>
      <c r="C329" s="129" t="s">
        <v>29</v>
      </c>
      <c r="D329" s="506">
        <f>SUMIFS('South West Spends'!$H$2:$H$5693,'South West Spends'!$A$2:$A$5693,$B329,'South West Spends'!$B$2:$B$5693,$C329,'South West Spends'!$C$2:$C$5693,$A329)</f>
        <v>2088</v>
      </c>
      <c r="E329" s="507">
        <f>SUMIFS('South West Spends'!$M$2:$M$5693,'South West Spends'!$A$2:$A$5693,$B329,'South West Spends'!$B$2:$B$5693,$C329,'South West Spends'!$C$2:$C$5693,$A329)</f>
        <v>367</v>
      </c>
      <c r="F329" s="507">
        <f>SUMIFS('South West Spends'!$R$2:$R$5693,'South West Spends'!$A$2:$A$5693,$B329,'South West Spends'!$B$2:$B$5693,$C329,'South West Spends'!$C$2:$C$5693,$A329)</f>
        <v>0</v>
      </c>
      <c r="G329" s="882">
        <f>SUMIFS('South West Spends'!$W$2:$W$5693,'South West Spends'!$A$2:$A$5693,$B329,'South West Spends'!$B$2:$B$5693,$C329,'South West Spends'!$C$2:$C$5693,$A329)</f>
        <v>0</v>
      </c>
      <c r="H329" s="1441">
        <f>SUMIFS('South West Spends'!$AB$2:$AB$5693,'South West Spends'!$A$2:$A$5693,$B329,'South West Spends'!$B$2:$B$5693,$C329,'South West Spends'!$C$2:$C$5693,$A329)</f>
        <v>0</v>
      </c>
      <c r="I329" s="1442">
        <f>SUMIFS('South West Spends'!$AG$2:$AG$5693,'South West Spends'!$A$2:$A$5693,$B329,'South West Spends'!$B$2:$B$5693,$C329,'South West Spends'!$C$2:$C$5693,$A329)</f>
        <v>0</v>
      </c>
      <c r="J329" s="24">
        <f>SUMIFS('South West Spends'!$AI$2:$AI$5693,'South West Spends'!$A$2:$A$5693,$B329,'South West Spends'!$B$2:$B$5693,$C329,'South West Spends'!$C$2:$C$5693,$A329)</f>
        <v>0</v>
      </c>
      <c r="K329" s="93">
        <f>SUMIFS('South West Spends'!$AL$2:$AL$5693,'South West Spends'!$A$2:$A$5693,$B329,'South West Spends'!$B$2:$B$5693,$C329,'South West Spends'!$C$2:$C$5693,$A329)</f>
        <v>0</v>
      </c>
    </row>
    <row r="330" spans="1:11" x14ac:dyDescent="0.2">
      <c r="A330" s="94" t="s">
        <v>128</v>
      </c>
      <c r="B330" s="13" t="s">
        <v>82</v>
      </c>
      <c r="C330" s="129" t="s">
        <v>243</v>
      </c>
      <c r="D330" s="506">
        <f>SUMIFS('South West Spends'!$H$2:$H$5693,'South West Spends'!$A$2:$A$5693,$B330,'South West Spends'!$B$2:$B$5693,$C330,'South West Spends'!$C$2:$C$5693,$A330)</f>
        <v>0</v>
      </c>
      <c r="E330" s="507">
        <f>SUMIFS('South West Spends'!$M$2:$M$5693,'South West Spends'!$A$2:$A$5693,$B330,'South West Spends'!$B$2:$B$5693,$C330,'South West Spends'!$C$2:$C$5693,$A330)</f>
        <v>1963.1800000000003</v>
      </c>
      <c r="F330" s="507">
        <f>SUMIFS('South West Spends'!$R$2:$R$5693,'South West Spends'!$A$2:$A$5693,$B330,'South West Spends'!$B$2:$B$5693,$C330,'South West Spends'!$C$2:$C$5693,$A330)</f>
        <v>3076.88</v>
      </c>
      <c r="G330" s="882">
        <f>SUMIFS('South West Spends'!$W$2:$W$5693,'South West Spends'!$A$2:$A$5693,$B330,'South West Spends'!$B$2:$B$5693,$C330,'South West Spends'!$C$2:$C$5693,$A330)</f>
        <v>1952.66</v>
      </c>
      <c r="H330" s="1441">
        <f>SUMIFS('South West Spends'!$AB$2:$AB$5693,'South West Spends'!$A$2:$A$5693,$B330,'South West Spends'!$B$2:$B$5693,$C330,'South West Spends'!$C$2:$C$5693,$A330)</f>
        <v>12.87</v>
      </c>
      <c r="I330" s="1442">
        <f>SUMIFS('South West Spends'!$AG$2:$AG$5693,'South West Spends'!$A$2:$A$5693,$B330,'South West Spends'!$B$2:$B$5693,$C330,'South West Spends'!$C$2:$C$5693,$A330)</f>
        <v>0</v>
      </c>
      <c r="J330" s="24">
        <f>SUMIFS('South West Spends'!$AI$2:$AI$5693,'South West Spends'!$A$2:$A$5693,$B330,'South West Spends'!$B$2:$B$5693,$C330,'South West Spends'!$C$2:$C$5693,$A330)</f>
        <v>0</v>
      </c>
      <c r="K330" s="93">
        <f>SUMIFS('South West Spends'!$AL$2:$AL$5693,'South West Spends'!$A$2:$A$5693,$B330,'South West Spends'!$B$2:$B$5693,$C330,'South West Spends'!$C$2:$C$5693,$A330)</f>
        <v>0</v>
      </c>
    </row>
    <row r="331" spans="1:11" x14ac:dyDescent="0.2">
      <c r="A331" s="94" t="s">
        <v>194</v>
      </c>
      <c r="B331" s="13" t="s">
        <v>77</v>
      </c>
      <c r="C331" s="129" t="s">
        <v>21</v>
      </c>
      <c r="D331" s="506">
        <f>SUMIFS('South West Spends'!$H$2:$H$5693,'South West Spends'!$A$2:$A$5693,$B331,'South West Spends'!$B$2:$B$5693,$C331,'South West Spends'!$C$2:$C$5693,$A331)</f>
        <v>0</v>
      </c>
      <c r="E331" s="507">
        <f>SUMIFS('South West Spends'!$M$2:$M$5693,'South West Spends'!$A$2:$A$5693,$B331,'South West Spends'!$B$2:$B$5693,$C331,'South West Spends'!$C$2:$C$5693,$A331)</f>
        <v>1491.3200000000002</v>
      </c>
      <c r="F331" s="507">
        <f>SUMIFS('South West Spends'!$R$2:$R$5693,'South West Spends'!$A$2:$A$5693,$B331,'South West Spends'!$B$2:$B$5693,$C331,'South West Spends'!$C$2:$C$5693,$A331)</f>
        <v>0</v>
      </c>
      <c r="G331" s="882">
        <f>SUMIFS('South West Spends'!$W$2:$W$5693,'South West Spends'!$A$2:$A$5693,$B331,'South West Spends'!$B$2:$B$5693,$C331,'South West Spends'!$C$2:$C$5693,$A331)</f>
        <v>0</v>
      </c>
      <c r="H331" s="1441">
        <f>SUMIFS('South West Spends'!$AB$2:$AB$5693,'South West Spends'!$A$2:$A$5693,$B331,'South West Spends'!$B$2:$B$5693,$C331,'South West Spends'!$C$2:$C$5693,$A331)</f>
        <v>0</v>
      </c>
      <c r="I331" s="1442">
        <f>SUMIFS('South West Spends'!$AG$2:$AG$5693,'South West Spends'!$A$2:$A$5693,$B331,'South West Spends'!$B$2:$B$5693,$C331,'South West Spends'!$C$2:$C$5693,$A331)</f>
        <v>0</v>
      </c>
      <c r="J331" s="24">
        <f>SUMIFS('South West Spends'!$AI$2:$AI$5693,'South West Spends'!$A$2:$A$5693,$B331,'South West Spends'!$B$2:$B$5693,$C331,'South West Spends'!$C$2:$C$5693,$A331)</f>
        <v>0</v>
      </c>
      <c r="K331" s="93">
        <f>SUMIFS('South West Spends'!$AL$2:$AL$5693,'South West Spends'!$A$2:$A$5693,$B331,'South West Spends'!$B$2:$B$5693,$C331,'South West Spends'!$C$2:$C$5693,$A331)</f>
        <v>0</v>
      </c>
    </row>
    <row r="332" spans="1:11" x14ac:dyDescent="0.2">
      <c r="A332" s="94" t="s">
        <v>129</v>
      </c>
      <c r="B332" s="13" t="s">
        <v>3</v>
      </c>
      <c r="C332" s="129" t="s">
        <v>243</v>
      </c>
      <c r="D332" s="506">
        <f>SUMIFS('South West Spends'!$H$2:$H$5693,'South West Spends'!$A$2:$A$5693,$B332,'South West Spends'!$B$2:$B$5693,$C332,'South West Spends'!$C$2:$C$5693,$A332)</f>
        <v>0</v>
      </c>
      <c r="E332" s="507">
        <f>SUMIFS('South West Spends'!$M$2:$M$5693,'South West Spends'!$A$2:$A$5693,$B332,'South West Spends'!$B$2:$B$5693,$C332,'South West Spends'!$C$2:$C$5693,$A332)</f>
        <v>0</v>
      </c>
      <c r="F332" s="507">
        <f>SUMIFS('South West Spends'!$R$2:$R$5693,'South West Spends'!$A$2:$A$5693,$B332,'South West Spends'!$B$2:$B$5693,$C332,'South West Spends'!$C$2:$C$5693,$A332)</f>
        <v>126.35000000000001</v>
      </c>
      <c r="G332" s="882">
        <f>SUMIFS('South West Spends'!$W$2:$W$5693,'South West Spends'!$A$2:$A$5693,$B332,'South West Spends'!$B$2:$B$5693,$C332,'South West Spends'!$C$2:$C$5693,$A332)</f>
        <v>0</v>
      </c>
      <c r="H332" s="1441">
        <f>SUMIFS('South West Spends'!$AB$2:$AB$5693,'South West Spends'!$A$2:$A$5693,$B332,'South West Spends'!$B$2:$B$5693,$C332,'South West Spends'!$C$2:$C$5693,$A332)</f>
        <v>0</v>
      </c>
      <c r="I332" s="1442">
        <f>SUMIFS('South West Spends'!$AG$2:$AG$5693,'South West Spends'!$A$2:$A$5693,$B332,'South West Spends'!$B$2:$B$5693,$C332,'South West Spends'!$C$2:$C$5693,$A332)</f>
        <v>0</v>
      </c>
      <c r="J332" s="24">
        <f>SUMIFS('South West Spends'!$AI$2:$AI$5693,'South West Spends'!$A$2:$A$5693,$B332,'South West Spends'!$B$2:$B$5693,$C332,'South West Spends'!$C$2:$C$5693,$A332)</f>
        <v>0</v>
      </c>
      <c r="K332" s="93">
        <f>SUMIFS('South West Spends'!$AL$2:$AL$5693,'South West Spends'!$A$2:$A$5693,$B332,'South West Spends'!$B$2:$B$5693,$C332,'South West Spends'!$C$2:$C$5693,$A332)</f>
        <v>0</v>
      </c>
    </row>
    <row r="333" spans="1:11" x14ac:dyDescent="0.2">
      <c r="A333" s="94" t="s">
        <v>129</v>
      </c>
      <c r="B333" s="13" t="s">
        <v>206</v>
      </c>
      <c r="C333" s="129" t="s">
        <v>243</v>
      </c>
      <c r="D333" s="506">
        <f>SUMIFS('South West Spends'!$H$2:$H$5693,'South West Spends'!$A$2:$A$5693,$B333,'South West Spends'!$B$2:$B$5693,$C333,'South West Spends'!$C$2:$C$5693,$A333)</f>
        <v>0</v>
      </c>
      <c r="E333" s="507">
        <f>SUMIFS('South West Spends'!$M$2:$M$5693,'South West Spends'!$A$2:$A$5693,$B333,'South West Spends'!$B$2:$B$5693,$C333,'South West Spends'!$C$2:$C$5693,$A333)</f>
        <v>0</v>
      </c>
      <c r="F333" s="507">
        <f>SUMIFS('South West Spends'!$R$2:$R$5693,'South West Spends'!$A$2:$A$5693,$B333,'South West Spends'!$B$2:$B$5693,$C333,'South West Spends'!$C$2:$C$5693,$A333)</f>
        <v>9.85</v>
      </c>
      <c r="G333" s="882">
        <f>SUMIFS('South West Spends'!$W$2:$W$5693,'South West Spends'!$A$2:$A$5693,$B333,'South West Spends'!$B$2:$B$5693,$C333,'South West Spends'!$C$2:$C$5693,$A333)</f>
        <v>176.76000000000002</v>
      </c>
      <c r="H333" s="1441">
        <f>SUMIFS('South West Spends'!$AB$2:$AB$5693,'South West Spends'!$A$2:$A$5693,$B333,'South West Spends'!$B$2:$B$5693,$C333,'South West Spends'!$C$2:$C$5693,$A333)</f>
        <v>153.10999999999999</v>
      </c>
      <c r="I333" s="1442">
        <f>SUMIFS('South West Spends'!$AG$2:$AG$5693,'South West Spends'!$A$2:$A$5693,$B333,'South West Spends'!$B$2:$B$5693,$C333,'South West Spends'!$C$2:$C$5693,$A333)</f>
        <v>33.369999999999997</v>
      </c>
      <c r="J333" s="24">
        <f>SUMIFS('South West Spends'!$AI$2:$AI$5693,'South West Spends'!$A$2:$A$5693,$B333,'South West Spends'!$B$2:$B$5693,$C333,'South West Spends'!$C$2:$C$5693,$A333)</f>
        <v>0</v>
      </c>
      <c r="K333" s="93">
        <f>SUMIFS('South West Spends'!$AL$2:$AL$5693,'South West Spends'!$A$2:$A$5693,$B333,'South West Spends'!$B$2:$B$5693,$C333,'South West Spends'!$C$2:$C$5693,$A333)</f>
        <v>95.47</v>
      </c>
    </row>
    <row r="334" spans="1:11" x14ac:dyDescent="0.2">
      <c r="A334" s="94" t="s">
        <v>129</v>
      </c>
      <c r="B334" s="13" t="s">
        <v>77</v>
      </c>
      <c r="C334" s="129" t="s">
        <v>243</v>
      </c>
      <c r="D334" s="506">
        <f>SUMIFS('South West Spends'!$H$2:$H$5693,'South West Spends'!$A$2:$A$5693,$B334,'South West Spends'!$B$2:$B$5693,$C334,'South West Spends'!$C$2:$C$5693,$A334)</f>
        <v>0</v>
      </c>
      <c r="E334" s="507">
        <f>SUMIFS('South West Spends'!$M$2:$M$5693,'South West Spends'!$A$2:$A$5693,$B334,'South West Spends'!$B$2:$B$5693,$C334,'South West Spends'!$C$2:$C$5693,$A334)</f>
        <v>0</v>
      </c>
      <c r="F334" s="507">
        <f>SUMIFS('South West Spends'!$R$2:$R$5693,'South West Spends'!$A$2:$A$5693,$B334,'South West Spends'!$B$2:$B$5693,$C334,'South West Spends'!$C$2:$C$5693,$A334)</f>
        <v>145.10000000000002</v>
      </c>
      <c r="G334" s="882">
        <f>SUMIFS('South West Spends'!$W$2:$W$5693,'South West Spends'!$A$2:$A$5693,$B334,'South West Spends'!$B$2:$B$5693,$C334,'South West Spends'!$C$2:$C$5693,$A334)</f>
        <v>0</v>
      </c>
      <c r="H334" s="1441">
        <f>SUMIFS('South West Spends'!$AB$2:$AB$5693,'South West Spends'!$A$2:$A$5693,$B334,'South West Spends'!$B$2:$B$5693,$C334,'South West Spends'!$C$2:$C$5693,$A334)</f>
        <v>416.71</v>
      </c>
      <c r="I334" s="1442">
        <f>SUMIFS('South West Spends'!$AG$2:$AG$5693,'South West Spends'!$A$2:$A$5693,$B334,'South West Spends'!$B$2:$B$5693,$C334,'South West Spends'!$C$2:$C$5693,$A334)</f>
        <v>0</v>
      </c>
      <c r="J334" s="24">
        <f>SUMIFS('South West Spends'!$AI$2:$AI$5693,'South West Spends'!$A$2:$A$5693,$B334,'South West Spends'!$B$2:$B$5693,$C334,'South West Spends'!$C$2:$C$5693,$A334)</f>
        <v>0</v>
      </c>
      <c r="K334" s="93">
        <f>SUMIFS('South West Spends'!$AL$2:$AL$5693,'South West Spends'!$A$2:$A$5693,$B334,'South West Spends'!$B$2:$B$5693,$C334,'South West Spends'!$C$2:$C$5693,$A334)</f>
        <v>0</v>
      </c>
    </row>
    <row r="335" spans="1:11" x14ac:dyDescent="0.2">
      <c r="A335" s="94" t="s">
        <v>129</v>
      </c>
      <c r="B335" s="13" t="s">
        <v>77</v>
      </c>
      <c r="C335" s="129" t="s">
        <v>94</v>
      </c>
      <c r="D335" s="506">
        <f>SUMIFS('South West Spends'!$H$2:$H$5693,'South West Spends'!$A$2:$A$5693,$B335,'South West Spends'!$B$2:$B$5693,$C335,'South West Spends'!$C$2:$C$5693,$A335)</f>
        <v>0</v>
      </c>
      <c r="E335" s="507">
        <f>SUMIFS('South West Spends'!$M$2:$M$5693,'South West Spends'!$A$2:$A$5693,$B335,'South West Spends'!$B$2:$B$5693,$C335,'South West Spends'!$C$2:$C$5693,$A335)</f>
        <v>0</v>
      </c>
      <c r="F335" s="507">
        <f>SUMIFS('South West Spends'!$R$2:$R$5693,'South West Spends'!$A$2:$A$5693,$B335,'South West Spends'!$B$2:$B$5693,$C335,'South West Spends'!$C$2:$C$5693,$A335)</f>
        <v>1719.58</v>
      </c>
      <c r="G335" s="882">
        <f>SUMIFS('South West Spends'!$W$2:$W$5693,'South West Spends'!$A$2:$A$5693,$B335,'South West Spends'!$B$2:$B$5693,$C335,'South West Spends'!$C$2:$C$5693,$A335)</f>
        <v>692.22</v>
      </c>
      <c r="H335" s="1441">
        <f>SUMIFS('South West Spends'!$AB$2:$AB$5693,'South West Spends'!$A$2:$A$5693,$B335,'South West Spends'!$B$2:$B$5693,$C335,'South West Spends'!$C$2:$C$5693,$A335)</f>
        <v>0</v>
      </c>
      <c r="I335" s="1442">
        <f>SUMIFS('South West Spends'!$AG$2:$AG$5693,'South West Spends'!$A$2:$A$5693,$B335,'South West Spends'!$B$2:$B$5693,$C335,'South West Spends'!$C$2:$C$5693,$A335)</f>
        <v>0</v>
      </c>
      <c r="J335" s="24">
        <f>SUMIFS('South West Spends'!$AI$2:$AI$5693,'South West Spends'!$A$2:$A$5693,$B335,'South West Spends'!$B$2:$B$5693,$C335,'South West Spends'!$C$2:$C$5693,$A335)</f>
        <v>0</v>
      </c>
      <c r="K335" s="93">
        <f>SUMIFS('South West Spends'!$AL$2:$AL$5693,'South West Spends'!$A$2:$A$5693,$B335,'South West Spends'!$B$2:$B$5693,$C335,'South West Spends'!$C$2:$C$5693,$A335)</f>
        <v>0</v>
      </c>
    </row>
    <row r="336" spans="1:11" x14ac:dyDescent="0.2">
      <c r="A336" s="94" t="s">
        <v>129</v>
      </c>
      <c r="B336" s="13" t="s">
        <v>77</v>
      </c>
      <c r="C336" s="129" t="s">
        <v>21</v>
      </c>
      <c r="D336" s="506">
        <f>SUMIFS('South West Spends'!$H$2:$H$5693,'South West Spends'!$A$2:$A$5693,$B336,'South West Spends'!$B$2:$B$5693,$C336,'South West Spends'!$C$2:$C$5693,$A336)</f>
        <v>0</v>
      </c>
      <c r="E336" s="507">
        <f>SUMIFS('South West Spends'!$M$2:$M$5693,'South West Spends'!$A$2:$A$5693,$B336,'South West Spends'!$B$2:$B$5693,$C336,'South West Spends'!$C$2:$C$5693,$A336)</f>
        <v>503.98000000000008</v>
      </c>
      <c r="F336" s="507">
        <f>SUMIFS('South West Spends'!$R$2:$R$5693,'South West Spends'!$A$2:$A$5693,$B336,'South West Spends'!$B$2:$B$5693,$C336,'South West Spends'!$C$2:$C$5693,$A336)</f>
        <v>1301.4199999999998</v>
      </c>
      <c r="G336" s="882">
        <f>SUMIFS('South West Spends'!$W$2:$W$5693,'South West Spends'!$A$2:$A$5693,$B336,'South West Spends'!$B$2:$B$5693,$C336,'South West Spends'!$C$2:$C$5693,$A336)</f>
        <v>613.05000000000007</v>
      </c>
      <c r="H336" s="1441">
        <f>SUMIFS('South West Spends'!$AB$2:$AB$5693,'South West Spends'!$A$2:$A$5693,$B336,'South West Spends'!$B$2:$B$5693,$C336,'South West Spends'!$C$2:$C$5693,$A336)</f>
        <v>410.25</v>
      </c>
      <c r="I336" s="1442">
        <f>SUMIFS('South West Spends'!$AG$2:$AG$5693,'South West Spends'!$A$2:$A$5693,$B336,'South West Spends'!$B$2:$B$5693,$C336,'South West Spends'!$C$2:$C$5693,$A336)</f>
        <v>0</v>
      </c>
      <c r="J336" s="24">
        <f>SUMIFS('South West Spends'!$AI$2:$AI$5693,'South West Spends'!$A$2:$A$5693,$B336,'South West Spends'!$B$2:$B$5693,$C336,'South West Spends'!$C$2:$C$5693,$A336)</f>
        <v>0</v>
      </c>
      <c r="K336" s="93">
        <f>SUMIFS('South West Spends'!$AL$2:$AL$5693,'South West Spends'!$A$2:$A$5693,$B336,'South West Spends'!$B$2:$B$5693,$C336,'South West Spends'!$C$2:$C$5693,$A336)</f>
        <v>0</v>
      </c>
    </row>
    <row r="337" spans="1:11" x14ac:dyDescent="0.2">
      <c r="A337" s="94" t="s">
        <v>129</v>
      </c>
      <c r="B337" s="13" t="s">
        <v>286</v>
      </c>
      <c r="C337" s="129" t="s">
        <v>294</v>
      </c>
      <c r="D337" s="506">
        <f>SUMIFS('South West Spends'!$H$2:$H$5693,'South West Spends'!$A$2:$A$5693,$B337,'South West Spends'!$B$2:$B$5693,$C337,'South West Spends'!$C$2:$C$5693,$A337)</f>
        <v>0</v>
      </c>
      <c r="E337" s="507">
        <f>SUMIFS('South West Spends'!$M$2:$M$5693,'South West Spends'!$A$2:$A$5693,$B337,'South West Spends'!$B$2:$B$5693,$C337,'South West Spends'!$C$2:$C$5693,$A337)</f>
        <v>0</v>
      </c>
      <c r="F337" s="507">
        <f>SUMIFS('South West Spends'!$R$2:$R$5693,'South West Spends'!$A$2:$A$5693,$B337,'South West Spends'!$B$2:$B$5693,$C337,'South West Spends'!$C$2:$C$5693,$A337)</f>
        <v>0</v>
      </c>
      <c r="G337" s="882">
        <f>SUMIFS('South West Spends'!$W$2:$W$5693,'South West Spends'!$A$2:$A$5693,$B337,'South West Spends'!$B$2:$B$5693,$C337,'South West Spends'!$C$2:$C$5693,$A337)</f>
        <v>0</v>
      </c>
      <c r="H337" s="1441">
        <f>SUMIFS('South West Spends'!$AB$2:$AB$5693,'South West Spends'!$A$2:$A$5693,$B337,'South West Spends'!$B$2:$B$5693,$C337,'South West Spends'!$C$2:$C$5693,$A337)</f>
        <v>0</v>
      </c>
      <c r="I337" s="1442">
        <f>SUMIFS('South West Spends'!$AG$2:$AG$5693,'South West Spends'!$A$2:$A$5693,$B337,'South West Spends'!$B$2:$B$5693,$C337,'South West Spends'!$C$2:$C$5693,$A337)</f>
        <v>0</v>
      </c>
      <c r="J337" s="24">
        <f>SUMIFS('South West Spends'!$AI$2:$AI$5693,'South West Spends'!$A$2:$A$5693,$B337,'South West Spends'!$B$2:$B$5693,$C337,'South West Spends'!$C$2:$C$5693,$A337)</f>
        <v>156.49</v>
      </c>
      <c r="K337" s="93">
        <f>SUMIFS('South West Spends'!$AL$2:$AL$5693,'South West Spends'!$A$2:$A$5693,$B337,'South West Spends'!$B$2:$B$5693,$C337,'South West Spends'!$C$2:$C$5693,$A337)</f>
        <v>254.32</v>
      </c>
    </row>
    <row r="338" spans="1:11" x14ac:dyDescent="0.2">
      <c r="A338" s="94" t="s">
        <v>129</v>
      </c>
      <c r="B338" s="13" t="s">
        <v>8</v>
      </c>
      <c r="C338" s="129" t="s">
        <v>243</v>
      </c>
      <c r="D338" s="506">
        <f>SUMIFS('South West Spends'!$H$2:$H$5693,'South West Spends'!$A$2:$A$5693,$B338,'South West Spends'!$B$2:$B$5693,$C338,'South West Spends'!$C$2:$C$5693,$A338)</f>
        <v>50.14</v>
      </c>
      <c r="E338" s="507">
        <f>SUMIFS('South West Spends'!$M$2:$M$5693,'South West Spends'!$A$2:$A$5693,$B338,'South West Spends'!$B$2:$B$5693,$C338,'South West Spends'!$C$2:$C$5693,$A338)</f>
        <v>145.85</v>
      </c>
      <c r="F338" s="507">
        <f>SUMIFS('South West Spends'!$R$2:$R$5693,'South West Spends'!$A$2:$A$5693,$B338,'South West Spends'!$B$2:$B$5693,$C338,'South West Spends'!$C$2:$C$5693,$A338)</f>
        <v>2960.8900000000003</v>
      </c>
      <c r="G338" s="882">
        <f>SUMIFS('South West Spends'!$W$2:$W$5693,'South West Spends'!$A$2:$A$5693,$B338,'South West Spends'!$B$2:$B$5693,$C338,'South West Spends'!$C$2:$C$5693,$A338)</f>
        <v>0</v>
      </c>
      <c r="H338" s="1441">
        <f>SUMIFS('South West Spends'!$AB$2:$AB$5693,'South West Spends'!$A$2:$A$5693,$B338,'South West Spends'!$B$2:$B$5693,$C338,'South West Spends'!$C$2:$C$5693,$A338)</f>
        <v>0</v>
      </c>
      <c r="I338" s="1442">
        <f>SUMIFS('South West Spends'!$AG$2:$AG$5693,'South West Spends'!$A$2:$A$5693,$B338,'South West Spends'!$B$2:$B$5693,$C338,'South West Spends'!$C$2:$C$5693,$A338)</f>
        <v>0</v>
      </c>
      <c r="J338" s="24">
        <f>SUMIFS('South West Spends'!$AI$2:$AI$5693,'South West Spends'!$A$2:$A$5693,$B338,'South West Spends'!$B$2:$B$5693,$C338,'South West Spends'!$C$2:$C$5693,$A338)</f>
        <v>0</v>
      </c>
      <c r="K338" s="93">
        <f>SUMIFS('South West Spends'!$AL$2:$AL$5693,'South West Spends'!$A$2:$A$5693,$B338,'South West Spends'!$B$2:$B$5693,$C338,'South West Spends'!$C$2:$C$5693,$A338)</f>
        <v>0</v>
      </c>
    </row>
    <row r="339" spans="1:11" x14ac:dyDescent="0.2">
      <c r="A339" s="94" t="s">
        <v>129</v>
      </c>
      <c r="B339" s="13" t="s">
        <v>205</v>
      </c>
      <c r="C339" s="129" t="s">
        <v>243</v>
      </c>
      <c r="D339" s="506">
        <f>SUMIFS('South West Spends'!$H$2:$H$5693,'South West Spends'!$A$2:$A$5693,$B339,'South West Spends'!$B$2:$B$5693,$C339,'South West Spends'!$C$2:$C$5693,$A339)</f>
        <v>0</v>
      </c>
      <c r="E339" s="507">
        <f>SUMIFS('South West Spends'!$M$2:$M$5693,'South West Spends'!$A$2:$A$5693,$B339,'South West Spends'!$B$2:$B$5693,$C339,'South West Spends'!$C$2:$C$5693,$A339)</f>
        <v>0</v>
      </c>
      <c r="F339" s="507">
        <f>SUMIFS('South West Spends'!$R$2:$R$5693,'South West Spends'!$A$2:$A$5693,$B339,'South West Spends'!$B$2:$B$5693,$C339,'South West Spends'!$C$2:$C$5693,$A339)</f>
        <v>967.84</v>
      </c>
      <c r="G339" s="882">
        <f>SUMIFS('South West Spends'!$W$2:$W$5693,'South West Spends'!$A$2:$A$5693,$B339,'South West Spends'!$B$2:$B$5693,$C339,'South West Spends'!$C$2:$C$5693,$A339)</f>
        <v>4669.67</v>
      </c>
      <c r="H339" s="1441">
        <f>SUMIFS('South West Spends'!$AB$2:$AB$5693,'South West Spends'!$A$2:$A$5693,$B339,'South West Spends'!$B$2:$B$5693,$C339,'South West Spends'!$C$2:$C$5693,$A339)</f>
        <v>2578</v>
      </c>
      <c r="I339" s="1442">
        <f>SUMIFS('South West Spends'!$AG$2:$AG$5693,'South West Spends'!$A$2:$A$5693,$B339,'South West Spends'!$B$2:$B$5693,$C339,'South West Spends'!$C$2:$C$5693,$A339)</f>
        <v>150.68</v>
      </c>
      <c r="J339" s="24">
        <f>SUMIFS('South West Spends'!$AI$2:$AI$5693,'South West Spends'!$A$2:$A$5693,$B339,'South West Spends'!$B$2:$B$5693,$C339,'South West Spends'!$C$2:$C$5693,$A339)</f>
        <v>852.05</v>
      </c>
      <c r="K339" s="93">
        <f>SUMIFS('South West Spends'!$AL$2:$AL$5693,'South West Spends'!$A$2:$A$5693,$B339,'South West Spends'!$B$2:$B$5693,$C339,'South West Spends'!$C$2:$C$5693,$A339)</f>
        <v>1571.0100000000002</v>
      </c>
    </row>
    <row r="340" spans="1:11" x14ac:dyDescent="0.2">
      <c r="A340" s="94" t="s">
        <v>129</v>
      </c>
      <c r="B340" s="13" t="s">
        <v>40</v>
      </c>
      <c r="C340" s="129" t="s">
        <v>243</v>
      </c>
      <c r="D340" s="506">
        <f>SUMIFS('South West Spends'!$H$2:$H$5693,'South West Spends'!$A$2:$A$5693,$B340,'South West Spends'!$B$2:$B$5693,$C340,'South West Spends'!$C$2:$C$5693,$A340)</f>
        <v>243.63</v>
      </c>
      <c r="E340" s="507">
        <f>SUMIFS('South West Spends'!$M$2:$M$5693,'South West Spends'!$A$2:$A$5693,$B340,'South West Spends'!$B$2:$B$5693,$C340,'South West Spends'!$C$2:$C$5693,$A340)</f>
        <v>780.88</v>
      </c>
      <c r="F340" s="507">
        <f>SUMIFS('South West Spends'!$R$2:$R$5693,'South West Spends'!$A$2:$A$5693,$B340,'South West Spends'!$B$2:$B$5693,$C340,'South West Spends'!$C$2:$C$5693,$A340)</f>
        <v>7497.1099999999988</v>
      </c>
      <c r="G340" s="882">
        <f>SUMIFS('South West Spends'!$W$2:$W$5693,'South West Spends'!$A$2:$A$5693,$B340,'South West Spends'!$B$2:$B$5693,$C340,'South West Spends'!$C$2:$C$5693,$A340)</f>
        <v>0</v>
      </c>
      <c r="H340" s="1441">
        <f>SUMIFS('South West Spends'!$AB$2:$AB$5693,'South West Spends'!$A$2:$A$5693,$B340,'South West Spends'!$B$2:$B$5693,$C340,'South West Spends'!$C$2:$C$5693,$A340)</f>
        <v>0</v>
      </c>
      <c r="I340" s="1442">
        <f>SUMIFS('South West Spends'!$AG$2:$AG$5693,'South West Spends'!$A$2:$A$5693,$B340,'South West Spends'!$B$2:$B$5693,$C340,'South West Spends'!$C$2:$C$5693,$A340)</f>
        <v>0</v>
      </c>
      <c r="J340" s="24">
        <f>SUMIFS('South West Spends'!$AI$2:$AI$5693,'South West Spends'!$A$2:$A$5693,$B340,'South West Spends'!$B$2:$B$5693,$C340,'South West Spends'!$C$2:$C$5693,$A340)</f>
        <v>0</v>
      </c>
      <c r="K340" s="93">
        <f>SUMIFS('South West Spends'!$AL$2:$AL$5693,'South West Spends'!$A$2:$A$5693,$B340,'South West Spends'!$B$2:$B$5693,$C340,'South West Spends'!$C$2:$C$5693,$A340)</f>
        <v>0</v>
      </c>
    </row>
    <row r="341" spans="1:11" x14ac:dyDescent="0.2">
      <c r="A341" s="94" t="s">
        <v>129</v>
      </c>
      <c r="B341" s="13" t="s">
        <v>203</v>
      </c>
      <c r="C341" s="129" t="s">
        <v>243</v>
      </c>
      <c r="D341" s="506">
        <f>SUMIFS('South West Spends'!$H$2:$H$5693,'South West Spends'!$A$2:$A$5693,$B341,'South West Spends'!$B$2:$B$5693,$C341,'South West Spends'!$C$2:$C$5693,$A341)</f>
        <v>0</v>
      </c>
      <c r="E341" s="507">
        <f>SUMIFS('South West Spends'!$M$2:$M$5693,'South West Spends'!$A$2:$A$5693,$B341,'South West Spends'!$B$2:$B$5693,$C341,'South West Spends'!$C$2:$C$5693,$A341)</f>
        <v>0</v>
      </c>
      <c r="F341" s="507">
        <f>SUMIFS('South West Spends'!$R$2:$R$5693,'South West Spends'!$A$2:$A$5693,$B341,'South West Spends'!$B$2:$B$5693,$C341,'South West Spends'!$C$2:$C$5693,$A341)</f>
        <v>2710.5299999999997</v>
      </c>
      <c r="G341" s="882">
        <f>SUMIFS('South West Spends'!$W$2:$W$5693,'South West Spends'!$A$2:$A$5693,$B341,'South West Spends'!$B$2:$B$5693,$C341,'South West Spends'!$C$2:$C$5693,$A341)</f>
        <v>15549.34</v>
      </c>
      <c r="H341" s="1441">
        <f>SUMIFS('South West Spends'!$AB$2:$AB$5693,'South West Spends'!$A$2:$A$5693,$B341,'South West Spends'!$B$2:$B$5693,$C341,'South West Spends'!$C$2:$C$5693,$A341)</f>
        <v>11375.14</v>
      </c>
      <c r="I341" s="1442">
        <f>SUMIFS('South West Spends'!$AG$2:$AG$5693,'South West Spends'!$A$2:$A$5693,$B341,'South West Spends'!$B$2:$B$5693,$C341,'South West Spends'!$C$2:$C$5693,$A341)</f>
        <v>9133.06</v>
      </c>
      <c r="J341" s="24">
        <f>SUMIFS('South West Spends'!$AI$2:$AI$5693,'South West Spends'!$A$2:$A$5693,$B341,'South West Spends'!$B$2:$B$5693,$C341,'South West Spends'!$C$2:$C$5693,$A341)</f>
        <v>311.90999999999997</v>
      </c>
      <c r="K341" s="93">
        <f>SUMIFS('South West Spends'!$AL$2:$AL$5693,'South West Spends'!$A$2:$A$5693,$B341,'South West Spends'!$B$2:$B$5693,$C341,'South West Spends'!$C$2:$C$5693,$A341)</f>
        <v>1497.4299999999998</v>
      </c>
    </row>
    <row r="342" spans="1:11" x14ac:dyDescent="0.2">
      <c r="A342" s="94" t="s">
        <v>129</v>
      </c>
      <c r="B342" s="13" t="s">
        <v>268</v>
      </c>
      <c r="C342" s="129" t="s">
        <v>78</v>
      </c>
      <c r="D342" s="506">
        <f>SUMIFS('South West Spends'!$H$2:$H$5693,'South West Spends'!$A$2:$A$5693,$B342,'South West Spends'!$B$2:$B$5693,$C342,'South West Spends'!$C$2:$C$5693,$A342)</f>
        <v>0</v>
      </c>
      <c r="E342" s="507">
        <f>SUMIFS('South West Spends'!$M$2:$M$5693,'South West Spends'!$A$2:$A$5693,$B342,'South West Spends'!$B$2:$B$5693,$C342,'South West Spends'!$C$2:$C$5693,$A342)</f>
        <v>0</v>
      </c>
      <c r="F342" s="507">
        <f>SUMIFS('South West Spends'!$R$2:$R$5693,'South West Spends'!$A$2:$A$5693,$B342,'South West Spends'!$B$2:$B$5693,$C342,'South West Spends'!$C$2:$C$5693,$A342)</f>
        <v>0</v>
      </c>
      <c r="G342" s="882">
        <f>SUMIFS('South West Spends'!$W$2:$W$5693,'South West Spends'!$A$2:$A$5693,$B342,'South West Spends'!$B$2:$B$5693,$C342,'South West Spends'!$C$2:$C$5693,$A342)</f>
        <v>0</v>
      </c>
      <c r="H342" s="1441">
        <f>SUMIFS('South West Spends'!$AB$2:$AB$5693,'South West Spends'!$A$2:$A$5693,$B342,'South West Spends'!$B$2:$B$5693,$C342,'South West Spends'!$C$2:$C$5693,$A342)</f>
        <v>0</v>
      </c>
      <c r="I342" s="1442">
        <f>SUMIFS('South West Spends'!$AG$2:$AG$5693,'South West Spends'!$A$2:$A$5693,$B342,'South West Spends'!$B$2:$B$5693,$C342,'South West Spends'!$C$2:$C$5693,$A342)</f>
        <v>1579.1</v>
      </c>
      <c r="J342" s="24">
        <f>SUMIFS('South West Spends'!$AI$2:$AI$5693,'South West Spends'!$A$2:$A$5693,$B342,'South West Spends'!$B$2:$B$5693,$C342,'South West Spends'!$C$2:$C$5693,$A342)</f>
        <v>438.86</v>
      </c>
      <c r="K342" s="93">
        <f>SUMIFS('South West Spends'!$AL$2:$AL$5693,'South West Spends'!$A$2:$A$5693,$B342,'South West Spends'!$B$2:$B$5693,$C342,'South West Spends'!$C$2:$C$5693,$A342)</f>
        <v>922.06999999999994</v>
      </c>
    </row>
    <row r="343" spans="1:11" x14ac:dyDescent="0.2">
      <c r="A343" s="94" t="s">
        <v>129</v>
      </c>
      <c r="B343" s="13" t="s">
        <v>16</v>
      </c>
      <c r="C343" s="129" t="s">
        <v>243</v>
      </c>
      <c r="D343" s="506">
        <f>SUMIFS('South West Spends'!$H$2:$H$5693,'South West Spends'!$A$2:$A$5693,$B343,'South West Spends'!$B$2:$B$5693,$C343,'South West Spends'!$C$2:$C$5693,$A343)</f>
        <v>0</v>
      </c>
      <c r="E343" s="507">
        <f>SUMIFS('South West Spends'!$M$2:$M$5693,'South West Spends'!$A$2:$A$5693,$B343,'South West Spends'!$B$2:$B$5693,$C343,'South West Spends'!$C$2:$C$5693,$A343)</f>
        <v>58.370000000000005</v>
      </c>
      <c r="F343" s="507">
        <f>SUMIFS('South West Spends'!$R$2:$R$5693,'South West Spends'!$A$2:$A$5693,$B343,'South West Spends'!$B$2:$B$5693,$C343,'South West Spends'!$C$2:$C$5693,$A343)</f>
        <v>0</v>
      </c>
      <c r="G343" s="882">
        <f>SUMIFS('South West Spends'!$W$2:$W$5693,'South West Spends'!$A$2:$A$5693,$B343,'South West Spends'!$B$2:$B$5693,$C343,'South West Spends'!$C$2:$C$5693,$A343)</f>
        <v>0</v>
      </c>
      <c r="H343" s="1441">
        <f>SUMIFS('South West Spends'!$AB$2:$AB$5693,'South West Spends'!$A$2:$A$5693,$B343,'South West Spends'!$B$2:$B$5693,$C343,'South West Spends'!$C$2:$C$5693,$A343)</f>
        <v>0</v>
      </c>
      <c r="I343" s="1442">
        <f>SUMIFS('South West Spends'!$AG$2:$AG$5693,'South West Spends'!$A$2:$A$5693,$B343,'South West Spends'!$B$2:$B$5693,$C343,'South West Spends'!$C$2:$C$5693,$A343)</f>
        <v>0</v>
      </c>
      <c r="J343" s="24">
        <f>SUMIFS('South West Spends'!$AI$2:$AI$5693,'South West Spends'!$A$2:$A$5693,$B343,'South West Spends'!$B$2:$B$5693,$C343,'South West Spends'!$C$2:$C$5693,$A343)</f>
        <v>0</v>
      </c>
      <c r="K343" s="93">
        <f>SUMIFS('South West Spends'!$AL$2:$AL$5693,'South West Spends'!$A$2:$A$5693,$B343,'South West Spends'!$B$2:$B$5693,$C343,'South West Spends'!$C$2:$C$5693,$A343)</f>
        <v>0</v>
      </c>
    </row>
    <row r="344" spans="1:11" x14ac:dyDescent="0.2">
      <c r="A344" s="94" t="s">
        <v>129</v>
      </c>
      <c r="B344" s="13" t="s">
        <v>93</v>
      </c>
      <c r="C344" s="129" t="s">
        <v>243</v>
      </c>
      <c r="D344" s="506">
        <f>SUMIFS('South West Spends'!$H$2:$H$5693,'South West Spends'!$A$2:$A$5693,$B344,'South West Spends'!$B$2:$B$5693,$C344,'South West Spends'!$C$2:$C$5693,$A344)</f>
        <v>0</v>
      </c>
      <c r="E344" s="507">
        <f>SUMIFS('South West Spends'!$M$2:$M$5693,'South West Spends'!$A$2:$A$5693,$B344,'South West Spends'!$B$2:$B$5693,$C344,'South West Spends'!$C$2:$C$5693,$A344)</f>
        <v>0</v>
      </c>
      <c r="F344" s="507">
        <f>SUMIFS('South West Spends'!$R$2:$R$5693,'South West Spends'!$A$2:$A$5693,$B344,'South West Spends'!$B$2:$B$5693,$C344,'South West Spends'!$C$2:$C$5693,$A344)</f>
        <v>11288.11</v>
      </c>
      <c r="G344" s="882">
        <f>SUMIFS('South West Spends'!$W$2:$W$5693,'South West Spends'!$A$2:$A$5693,$B344,'South West Spends'!$B$2:$B$5693,$C344,'South West Spends'!$C$2:$C$5693,$A344)</f>
        <v>25901.059999999998</v>
      </c>
      <c r="H344" s="1441">
        <f>SUMIFS('South West Spends'!$AB$2:$AB$5693,'South West Spends'!$A$2:$A$5693,$B344,'South West Spends'!$B$2:$B$5693,$C344,'South West Spends'!$C$2:$C$5693,$A344)</f>
        <v>25936.09</v>
      </c>
      <c r="I344" s="1442">
        <f>SUMIFS('South West Spends'!$AG$2:$AG$5693,'South West Spends'!$A$2:$A$5693,$B344,'South West Spends'!$B$2:$B$5693,$C344,'South West Spends'!$C$2:$C$5693,$A344)</f>
        <v>13610.41</v>
      </c>
      <c r="J344" s="24">
        <f>SUMIFS('South West Spends'!$AI$2:$AI$5693,'South West Spends'!$A$2:$A$5693,$B344,'South West Spends'!$B$2:$B$5693,$C344,'South West Spends'!$C$2:$C$5693,$A344)</f>
        <v>0</v>
      </c>
      <c r="K344" s="93">
        <f>SUMIFS('South West Spends'!$AL$2:$AL$5693,'South West Spends'!$A$2:$A$5693,$B344,'South West Spends'!$B$2:$B$5693,$C344,'South West Spends'!$C$2:$C$5693,$A344)</f>
        <v>0</v>
      </c>
    </row>
    <row r="345" spans="1:11" x14ac:dyDescent="0.2">
      <c r="A345" s="94" t="s">
        <v>129</v>
      </c>
      <c r="B345" s="13" t="s">
        <v>79</v>
      </c>
      <c r="C345" s="129" t="s">
        <v>243</v>
      </c>
      <c r="D345" s="506">
        <f>SUMIFS('South West Spends'!$H$2:$H$5693,'South West Spends'!$A$2:$A$5693,$B345,'South West Spends'!$B$2:$B$5693,$C345,'South West Spends'!$C$2:$C$5693,$A345)</f>
        <v>0</v>
      </c>
      <c r="E345" s="507">
        <f>SUMIFS('South West Spends'!$M$2:$M$5693,'South West Spends'!$A$2:$A$5693,$B345,'South West Spends'!$B$2:$B$5693,$C345,'South West Spends'!$C$2:$C$5693,$A345)</f>
        <v>0</v>
      </c>
      <c r="F345" s="507">
        <f>SUMIFS('South West Spends'!$R$2:$R$5693,'South West Spends'!$A$2:$A$5693,$B345,'South West Spends'!$B$2:$B$5693,$C345,'South West Spends'!$C$2:$C$5693,$A345)</f>
        <v>0</v>
      </c>
      <c r="G345" s="882">
        <f>SUMIFS('South West Spends'!$W$2:$W$5693,'South West Spends'!$A$2:$A$5693,$B345,'South West Spends'!$B$2:$B$5693,$C345,'South West Spends'!$C$2:$C$5693,$A345)</f>
        <v>2.84</v>
      </c>
      <c r="H345" s="1441">
        <f>SUMIFS('South West Spends'!$AB$2:$AB$5693,'South West Spends'!$A$2:$A$5693,$B345,'South West Spends'!$B$2:$B$5693,$C345,'South West Spends'!$C$2:$C$5693,$A345)</f>
        <v>69.319999999999993</v>
      </c>
      <c r="I345" s="1442">
        <f>SUMIFS('South West Spends'!$AG$2:$AG$5693,'South West Spends'!$A$2:$A$5693,$B345,'South West Spends'!$B$2:$B$5693,$C345,'South West Spends'!$C$2:$C$5693,$A345)</f>
        <v>73.930000000000007</v>
      </c>
      <c r="J345" s="24">
        <f>SUMIFS('South West Spends'!$AI$2:$AI$5693,'South West Spends'!$A$2:$A$5693,$B345,'South West Spends'!$B$2:$B$5693,$C345,'South West Spends'!$C$2:$C$5693,$A345)</f>
        <v>0</v>
      </c>
      <c r="K345" s="93">
        <f>SUMIFS('South West Spends'!$AL$2:$AL$5693,'South West Spends'!$A$2:$A$5693,$B345,'South West Spends'!$B$2:$B$5693,$C345,'South West Spends'!$C$2:$C$5693,$A345)</f>
        <v>0</v>
      </c>
    </row>
    <row r="346" spans="1:11" x14ac:dyDescent="0.2">
      <c r="A346" s="94" t="s">
        <v>129</v>
      </c>
      <c r="B346" s="13" t="s">
        <v>306</v>
      </c>
      <c r="C346" s="129" t="s">
        <v>243</v>
      </c>
      <c r="D346" s="506">
        <f>SUMIFS('South West Spends'!$H$2:$H$5693,'South West Spends'!$A$2:$A$5693,$B346,'South West Spends'!$B$2:$B$5693,$C346,'South West Spends'!$C$2:$C$5693,$A346)</f>
        <v>0</v>
      </c>
      <c r="E346" s="507">
        <f>SUMIFS('South West Spends'!$M$2:$M$5693,'South West Spends'!$A$2:$A$5693,$B346,'South West Spends'!$B$2:$B$5693,$C346,'South West Spends'!$C$2:$C$5693,$A346)</f>
        <v>0</v>
      </c>
      <c r="F346" s="507">
        <f>SUMIFS('South West Spends'!$R$2:$R$5693,'South West Spends'!$A$2:$A$5693,$B346,'South West Spends'!$B$2:$B$5693,$C346,'South West Spends'!$C$2:$C$5693,$A346)</f>
        <v>0</v>
      </c>
      <c r="G346" s="882">
        <f>SUMIFS('South West Spends'!$W$2:$W$5693,'South West Spends'!$A$2:$A$5693,$B346,'South West Spends'!$B$2:$B$5693,$C346,'South West Spends'!$C$2:$C$5693,$A346)</f>
        <v>0</v>
      </c>
      <c r="H346" s="1441">
        <f>SUMIFS('South West Spends'!$AB$2:$AB$5693,'South West Spends'!$A$2:$A$5693,$B346,'South West Spends'!$B$2:$B$5693,$C346,'South West Spends'!$C$2:$C$5693,$A346)</f>
        <v>0</v>
      </c>
      <c r="I346" s="1442">
        <f>SUMIFS('South West Spends'!$AG$2:$AG$5693,'South West Spends'!$A$2:$A$5693,$B346,'South West Spends'!$B$2:$B$5693,$C346,'South West Spends'!$C$2:$C$5693,$A346)</f>
        <v>0</v>
      </c>
      <c r="J346" s="24">
        <f>SUMIFS('South West Spends'!$AI$2:$AI$5693,'South West Spends'!$A$2:$A$5693,$B346,'South West Spends'!$B$2:$B$5693,$C346,'South West Spends'!$C$2:$C$5693,$A346)</f>
        <v>1953.5700000000002</v>
      </c>
      <c r="K346" s="93">
        <f>SUMIFS('South West Spends'!$AL$2:$AL$5693,'South West Spends'!$A$2:$A$5693,$B346,'South West Spends'!$B$2:$B$5693,$C346,'South West Spends'!$C$2:$C$5693,$A346)</f>
        <v>5455.9400000000005</v>
      </c>
    </row>
    <row r="347" spans="1:11" x14ac:dyDescent="0.2">
      <c r="A347" s="94" t="s">
        <v>129</v>
      </c>
      <c r="B347" s="13" t="s">
        <v>38</v>
      </c>
      <c r="C347" s="129" t="s">
        <v>243</v>
      </c>
      <c r="D347" s="506">
        <f>SUMIFS('South West Spends'!$H$2:$H$5693,'South West Spends'!$A$2:$A$5693,$B347,'South West Spends'!$B$2:$B$5693,$C347,'South West Spends'!$C$2:$C$5693,$A347)</f>
        <v>496.07</v>
      </c>
      <c r="E347" s="507">
        <f>SUMIFS('South West Spends'!$M$2:$M$5693,'South West Spends'!$A$2:$A$5693,$B347,'South West Spends'!$B$2:$B$5693,$C347,'South West Spends'!$C$2:$C$5693,$A347)</f>
        <v>1731.42</v>
      </c>
      <c r="F347" s="507">
        <f>SUMIFS('South West Spends'!$R$2:$R$5693,'South West Spends'!$A$2:$A$5693,$B347,'South West Spends'!$B$2:$B$5693,$C347,'South West Spends'!$C$2:$C$5693,$A347)</f>
        <v>21442.350000000006</v>
      </c>
      <c r="G347" s="882">
        <f>SUMIFS('South West Spends'!$W$2:$W$5693,'South West Spends'!$A$2:$A$5693,$B347,'South West Spends'!$B$2:$B$5693,$C347,'South West Spends'!$C$2:$C$5693,$A347)</f>
        <v>12722.59</v>
      </c>
      <c r="H347" s="1441">
        <f>SUMIFS('South West Spends'!$AB$2:$AB$5693,'South West Spends'!$A$2:$A$5693,$B347,'South West Spends'!$B$2:$B$5693,$C347,'South West Spends'!$C$2:$C$5693,$A347)</f>
        <v>0</v>
      </c>
      <c r="I347" s="1442">
        <f>SUMIFS('South West Spends'!$AG$2:$AG$5693,'South West Spends'!$A$2:$A$5693,$B347,'South West Spends'!$B$2:$B$5693,$C347,'South West Spends'!$C$2:$C$5693,$A347)</f>
        <v>0</v>
      </c>
      <c r="J347" s="24">
        <f>SUMIFS('South West Spends'!$AI$2:$AI$5693,'South West Spends'!$A$2:$A$5693,$B347,'South West Spends'!$B$2:$B$5693,$C347,'South West Spends'!$C$2:$C$5693,$A347)</f>
        <v>0</v>
      </c>
      <c r="K347" s="93">
        <f>SUMIFS('South West Spends'!$AL$2:$AL$5693,'South West Spends'!$A$2:$A$5693,$B347,'South West Spends'!$B$2:$B$5693,$C347,'South West Spends'!$C$2:$C$5693,$A347)</f>
        <v>0</v>
      </c>
    </row>
    <row r="348" spans="1:11" x14ac:dyDescent="0.2">
      <c r="A348" s="94" t="s">
        <v>129</v>
      </c>
      <c r="B348" s="13" t="s">
        <v>225</v>
      </c>
      <c r="C348" s="129" t="s">
        <v>243</v>
      </c>
      <c r="D348" s="506">
        <f>SUMIFS('South West Spends'!$H$2:$H$5693,'South West Spends'!$A$2:$A$5693,$B348,'South West Spends'!$B$2:$B$5693,$C348,'South West Spends'!$C$2:$C$5693,$A348)</f>
        <v>0</v>
      </c>
      <c r="E348" s="507">
        <f>SUMIFS('South West Spends'!$M$2:$M$5693,'South West Spends'!$A$2:$A$5693,$B348,'South West Spends'!$B$2:$B$5693,$C348,'South West Spends'!$C$2:$C$5693,$A348)</f>
        <v>0</v>
      </c>
      <c r="F348" s="507">
        <f>SUMIFS('South West Spends'!$R$2:$R$5693,'South West Spends'!$A$2:$A$5693,$B348,'South West Spends'!$B$2:$B$5693,$C348,'South West Spends'!$C$2:$C$5693,$A348)</f>
        <v>0</v>
      </c>
      <c r="G348" s="882">
        <f>SUMIFS('South West Spends'!$W$2:$W$5693,'South West Spends'!$A$2:$A$5693,$B348,'South West Spends'!$B$2:$B$5693,$C348,'South West Spends'!$C$2:$C$5693,$A348)</f>
        <v>27123.759999999998</v>
      </c>
      <c r="H348" s="1441">
        <f>SUMIFS('South West Spends'!$AB$2:$AB$5693,'South West Spends'!$A$2:$A$5693,$B348,'South West Spends'!$B$2:$B$5693,$C348,'South West Spends'!$C$2:$C$5693,$A348)</f>
        <v>29038.749999999996</v>
      </c>
      <c r="I348" s="1442">
        <f>SUMIFS('South West Spends'!$AG$2:$AG$5693,'South West Spends'!$A$2:$A$5693,$B348,'South West Spends'!$B$2:$B$5693,$C348,'South West Spends'!$C$2:$C$5693,$A348)</f>
        <v>7467.48</v>
      </c>
      <c r="J348" s="24">
        <f>SUMIFS('South West Spends'!$AI$2:$AI$5693,'South West Spends'!$A$2:$A$5693,$B348,'South West Spends'!$B$2:$B$5693,$C348,'South West Spends'!$C$2:$C$5693,$A348)</f>
        <v>0</v>
      </c>
      <c r="K348" s="93">
        <f>SUMIFS('South West Spends'!$AL$2:$AL$5693,'South West Spends'!$A$2:$A$5693,$B348,'South West Spends'!$B$2:$B$5693,$C348,'South West Spends'!$C$2:$C$5693,$A348)</f>
        <v>0</v>
      </c>
    </row>
    <row r="349" spans="1:11" x14ac:dyDescent="0.2">
      <c r="A349" s="94" t="s">
        <v>129</v>
      </c>
      <c r="B349" s="13" t="s">
        <v>18</v>
      </c>
      <c r="C349" s="129" t="s">
        <v>223</v>
      </c>
      <c r="D349" s="506">
        <f>SUMIFS('South West Spends'!$H$2:$H$5693,'South West Spends'!$A$2:$A$5693,$B349,'South West Spends'!$B$2:$B$5693,$C349,'South West Spends'!$C$2:$C$5693,$A349)</f>
        <v>2236.86</v>
      </c>
      <c r="E349" s="507">
        <f>SUMIFS('South West Spends'!$M$2:$M$5693,'South West Spends'!$A$2:$A$5693,$B349,'South West Spends'!$B$2:$B$5693,$C349,'South West Spends'!$C$2:$C$5693,$A349)</f>
        <v>2068.63</v>
      </c>
      <c r="F349" s="507">
        <f>SUMIFS('South West Spends'!$R$2:$R$5693,'South West Spends'!$A$2:$A$5693,$B349,'South West Spends'!$B$2:$B$5693,$C349,'South West Spends'!$C$2:$C$5693,$A349)</f>
        <v>449.08000000000004</v>
      </c>
      <c r="G349" s="882">
        <f>SUMIFS('South West Spends'!$W$2:$W$5693,'South West Spends'!$A$2:$A$5693,$B349,'South West Spends'!$B$2:$B$5693,$C349,'South West Spends'!$C$2:$C$5693,$A349)</f>
        <v>0</v>
      </c>
      <c r="H349" s="1441">
        <f>SUMIFS('South West Spends'!$AB$2:$AB$5693,'South West Spends'!$A$2:$A$5693,$B349,'South West Spends'!$B$2:$B$5693,$C349,'South West Spends'!$C$2:$C$5693,$A349)</f>
        <v>0</v>
      </c>
      <c r="I349" s="1442">
        <f>SUMIFS('South West Spends'!$AG$2:$AG$5693,'South West Spends'!$A$2:$A$5693,$B349,'South West Spends'!$B$2:$B$5693,$C349,'South West Spends'!$C$2:$C$5693,$A349)</f>
        <v>0</v>
      </c>
      <c r="J349" s="24">
        <f>SUMIFS('South West Spends'!$AI$2:$AI$5693,'South West Spends'!$A$2:$A$5693,$B349,'South West Spends'!$B$2:$B$5693,$C349,'South West Spends'!$C$2:$C$5693,$A349)</f>
        <v>0</v>
      </c>
      <c r="K349" s="93">
        <f>SUMIFS('South West Spends'!$AL$2:$AL$5693,'South West Spends'!$A$2:$A$5693,$B349,'South West Spends'!$B$2:$B$5693,$C349,'South West Spends'!$C$2:$C$5693,$A349)</f>
        <v>0</v>
      </c>
    </row>
    <row r="350" spans="1:11" x14ac:dyDescent="0.2">
      <c r="A350" s="94" t="s">
        <v>129</v>
      </c>
      <c r="B350" s="13" t="s">
        <v>41</v>
      </c>
      <c r="C350" s="129" t="s">
        <v>21</v>
      </c>
      <c r="D350" s="506">
        <f>SUMIFS('South West Spends'!$H$2:$H$5693,'South West Spends'!$A$2:$A$5693,$B350,'South West Spends'!$B$2:$B$5693,$C350,'South West Spends'!$C$2:$C$5693,$A350)</f>
        <v>555.36999999999989</v>
      </c>
      <c r="E350" s="507">
        <f>SUMIFS('South West Spends'!$M$2:$M$5693,'South West Spends'!$A$2:$A$5693,$B350,'South West Spends'!$B$2:$B$5693,$C350,'South West Spends'!$C$2:$C$5693,$A350)</f>
        <v>130.65</v>
      </c>
      <c r="F350" s="507">
        <f>SUMIFS('South West Spends'!$R$2:$R$5693,'South West Spends'!$A$2:$A$5693,$B350,'South West Spends'!$B$2:$B$5693,$C350,'South West Spends'!$C$2:$C$5693,$A350)</f>
        <v>0</v>
      </c>
      <c r="G350" s="882">
        <f>SUMIFS('South West Spends'!$W$2:$W$5693,'South West Spends'!$A$2:$A$5693,$B350,'South West Spends'!$B$2:$B$5693,$C350,'South West Spends'!$C$2:$C$5693,$A350)</f>
        <v>0</v>
      </c>
      <c r="H350" s="1441">
        <f>SUMIFS('South West Spends'!$AB$2:$AB$5693,'South West Spends'!$A$2:$A$5693,$B350,'South West Spends'!$B$2:$B$5693,$C350,'South West Spends'!$C$2:$C$5693,$A350)</f>
        <v>0</v>
      </c>
      <c r="I350" s="1442">
        <f>SUMIFS('South West Spends'!$AG$2:$AG$5693,'South West Spends'!$A$2:$A$5693,$B350,'South West Spends'!$B$2:$B$5693,$C350,'South West Spends'!$C$2:$C$5693,$A350)</f>
        <v>0</v>
      </c>
      <c r="J350" s="24">
        <f>SUMIFS('South West Spends'!$AI$2:$AI$5693,'South West Spends'!$A$2:$A$5693,$B350,'South West Spends'!$B$2:$B$5693,$C350,'South West Spends'!$C$2:$C$5693,$A350)</f>
        <v>0</v>
      </c>
      <c r="K350" s="93">
        <f>SUMIFS('South West Spends'!$AL$2:$AL$5693,'South West Spends'!$A$2:$A$5693,$B350,'South West Spends'!$B$2:$B$5693,$C350,'South West Spends'!$C$2:$C$5693,$A350)</f>
        <v>0</v>
      </c>
    </row>
    <row r="351" spans="1:11" x14ac:dyDescent="0.2">
      <c r="A351" s="94" t="s">
        <v>129</v>
      </c>
      <c r="B351" s="13" t="s">
        <v>66</v>
      </c>
      <c r="C351" s="129" t="s">
        <v>243</v>
      </c>
      <c r="D351" s="506">
        <f>SUMIFS('South West Spends'!$H$2:$H$5693,'South West Spends'!$A$2:$A$5693,$B351,'South West Spends'!$B$2:$B$5693,$C351,'South West Spends'!$C$2:$C$5693,$A351)</f>
        <v>0</v>
      </c>
      <c r="E351" s="507">
        <f>SUMIFS('South West Spends'!$M$2:$M$5693,'South West Spends'!$A$2:$A$5693,$B351,'South West Spends'!$B$2:$B$5693,$C351,'South West Spends'!$C$2:$C$5693,$A351)</f>
        <v>0</v>
      </c>
      <c r="F351" s="507">
        <f>SUMIFS('South West Spends'!$R$2:$R$5693,'South West Spends'!$A$2:$A$5693,$B351,'South West Spends'!$B$2:$B$5693,$C351,'South West Spends'!$C$2:$C$5693,$A351)</f>
        <v>232.45</v>
      </c>
      <c r="G351" s="882">
        <f>SUMIFS('South West Spends'!$W$2:$W$5693,'South West Spends'!$A$2:$A$5693,$B351,'South West Spends'!$B$2:$B$5693,$C351,'South West Spends'!$C$2:$C$5693,$A351)</f>
        <v>1401.66</v>
      </c>
      <c r="H351" s="1441">
        <f>SUMIFS('South West Spends'!$AB$2:$AB$5693,'South West Spends'!$A$2:$A$5693,$B351,'South West Spends'!$B$2:$B$5693,$C351,'South West Spends'!$C$2:$C$5693,$A351)</f>
        <v>721.44999999999993</v>
      </c>
      <c r="I351" s="1442">
        <f>SUMIFS('South West Spends'!$AG$2:$AG$5693,'South West Spends'!$A$2:$A$5693,$B351,'South West Spends'!$B$2:$B$5693,$C351,'South West Spends'!$C$2:$C$5693,$A351)</f>
        <v>0</v>
      </c>
      <c r="J351" s="24">
        <f>SUMIFS('South West Spends'!$AI$2:$AI$5693,'South West Spends'!$A$2:$A$5693,$B351,'South West Spends'!$B$2:$B$5693,$C351,'South West Spends'!$C$2:$C$5693,$A351)</f>
        <v>0</v>
      </c>
      <c r="K351" s="93">
        <f>SUMIFS('South West Spends'!$AL$2:$AL$5693,'South West Spends'!$A$2:$A$5693,$B351,'South West Spends'!$B$2:$B$5693,$C351,'South West Spends'!$C$2:$C$5693,$A351)</f>
        <v>0</v>
      </c>
    </row>
    <row r="352" spans="1:11" x14ac:dyDescent="0.2">
      <c r="A352" s="94" t="s">
        <v>129</v>
      </c>
      <c r="B352" s="13" t="s">
        <v>258</v>
      </c>
      <c r="C352" s="129" t="s">
        <v>243</v>
      </c>
      <c r="D352" s="506">
        <f>SUMIFS('South West Spends'!$H$2:$H$5693,'South West Spends'!$A$2:$A$5693,$B352,'South West Spends'!$B$2:$B$5693,$C352,'South West Spends'!$C$2:$C$5693,$A352)</f>
        <v>0</v>
      </c>
      <c r="E352" s="507">
        <f>SUMIFS('South West Spends'!$M$2:$M$5693,'South West Spends'!$A$2:$A$5693,$B352,'South West Spends'!$B$2:$B$5693,$C352,'South West Spends'!$C$2:$C$5693,$A352)</f>
        <v>0</v>
      </c>
      <c r="F352" s="507">
        <f>SUMIFS('South West Spends'!$R$2:$R$5693,'South West Spends'!$A$2:$A$5693,$B352,'South West Spends'!$B$2:$B$5693,$C352,'South West Spends'!$C$2:$C$5693,$A352)</f>
        <v>0</v>
      </c>
      <c r="G352" s="882">
        <f>SUMIFS('South West Spends'!$W$2:$W$5693,'South West Spends'!$A$2:$A$5693,$B352,'South West Spends'!$B$2:$B$5693,$C352,'South West Spends'!$C$2:$C$5693,$A352)</f>
        <v>0</v>
      </c>
      <c r="H352" s="1441">
        <f>SUMIFS('South West Spends'!$AB$2:$AB$5693,'South West Spends'!$A$2:$A$5693,$B352,'South West Spends'!$B$2:$B$5693,$C352,'South West Spends'!$C$2:$C$5693,$A352)</f>
        <v>265.78999999999996</v>
      </c>
      <c r="I352" s="1442">
        <f>SUMIFS('South West Spends'!$AG$2:$AG$5693,'South West Spends'!$A$2:$A$5693,$B352,'South West Spends'!$B$2:$B$5693,$C352,'South West Spends'!$C$2:$C$5693,$A352)</f>
        <v>139.70999999999998</v>
      </c>
      <c r="J352" s="24">
        <f>SUMIFS('South West Spends'!$AI$2:$AI$5693,'South West Spends'!$A$2:$A$5693,$B352,'South West Spends'!$B$2:$B$5693,$C352,'South West Spends'!$C$2:$C$5693,$A352)</f>
        <v>0</v>
      </c>
      <c r="K352" s="93">
        <f>SUMIFS('South West Spends'!$AL$2:$AL$5693,'South West Spends'!$A$2:$A$5693,$B352,'South West Spends'!$B$2:$B$5693,$C352,'South West Spends'!$C$2:$C$5693,$A352)</f>
        <v>0</v>
      </c>
    </row>
    <row r="353" spans="1:11" x14ac:dyDescent="0.2">
      <c r="A353" s="94" t="s">
        <v>129</v>
      </c>
      <c r="B353" s="13" t="s">
        <v>82</v>
      </c>
      <c r="C353" s="129" t="s">
        <v>243</v>
      </c>
      <c r="D353" s="506">
        <f>SUMIFS('South West Spends'!$H$2:$H$5693,'South West Spends'!$A$2:$A$5693,$B353,'South West Spends'!$B$2:$B$5693,$C353,'South West Spends'!$C$2:$C$5693,$A353)</f>
        <v>0</v>
      </c>
      <c r="E353" s="507">
        <f>SUMIFS('South West Spends'!$M$2:$M$5693,'South West Spends'!$A$2:$A$5693,$B353,'South West Spends'!$B$2:$B$5693,$C353,'South West Spends'!$C$2:$C$5693,$A353)</f>
        <v>125.32000000000001</v>
      </c>
      <c r="F353" s="507">
        <f>SUMIFS('South West Spends'!$R$2:$R$5693,'South West Spends'!$A$2:$A$5693,$B353,'South West Spends'!$B$2:$B$5693,$C353,'South West Spends'!$C$2:$C$5693,$A353)</f>
        <v>15299.329999999998</v>
      </c>
      <c r="G353" s="882">
        <f>SUMIFS('South West Spends'!$W$2:$W$5693,'South West Spends'!$A$2:$A$5693,$B353,'South West Spends'!$B$2:$B$5693,$C353,'South West Spends'!$C$2:$C$5693,$A353)</f>
        <v>29682.61</v>
      </c>
      <c r="H353" s="1441">
        <f>SUMIFS('South West Spends'!$AB$2:$AB$5693,'South West Spends'!$A$2:$A$5693,$B353,'South West Spends'!$B$2:$B$5693,$C353,'South West Spends'!$C$2:$C$5693,$A353)</f>
        <v>16467.29</v>
      </c>
      <c r="I353" s="1442">
        <f>SUMIFS('South West Spends'!$AG$2:$AG$5693,'South West Spends'!$A$2:$A$5693,$B353,'South West Spends'!$B$2:$B$5693,$C353,'South West Spends'!$C$2:$C$5693,$A353)</f>
        <v>1768.81</v>
      </c>
      <c r="J353" s="24">
        <f>SUMIFS('South West Spends'!$AI$2:$AI$5693,'South West Spends'!$A$2:$A$5693,$B353,'South West Spends'!$B$2:$B$5693,$C353,'South West Spends'!$C$2:$C$5693,$A353)</f>
        <v>0</v>
      </c>
      <c r="K353" s="93">
        <f>SUMIFS('South West Spends'!$AL$2:$AL$5693,'South West Spends'!$A$2:$A$5693,$B353,'South West Spends'!$B$2:$B$5693,$C353,'South West Spends'!$C$2:$C$5693,$A353)</f>
        <v>0</v>
      </c>
    </row>
    <row r="354" spans="1:11" x14ac:dyDescent="0.2">
      <c r="A354" s="94" t="s">
        <v>129</v>
      </c>
      <c r="B354" s="13" t="s">
        <v>285</v>
      </c>
      <c r="C354" s="129" t="s">
        <v>243</v>
      </c>
      <c r="D354" s="506">
        <f>SUMIFS('South West Spends'!$H$2:$H$5693,'South West Spends'!$A$2:$A$5693,$B354,'South West Spends'!$B$2:$B$5693,$C354,'South West Spends'!$C$2:$C$5693,$A354)</f>
        <v>0</v>
      </c>
      <c r="E354" s="507">
        <f>SUMIFS('South West Spends'!$M$2:$M$5693,'South West Spends'!$A$2:$A$5693,$B354,'South West Spends'!$B$2:$B$5693,$C354,'South West Spends'!$C$2:$C$5693,$A354)</f>
        <v>0</v>
      </c>
      <c r="F354" s="507">
        <f>SUMIFS('South West Spends'!$R$2:$R$5693,'South West Spends'!$A$2:$A$5693,$B354,'South West Spends'!$B$2:$B$5693,$C354,'South West Spends'!$C$2:$C$5693,$A354)</f>
        <v>0</v>
      </c>
      <c r="G354" s="882">
        <f>SUMIFS('South West Spends'!$W$2:$W$5693,'South West Spends'!$A$2:$A$5693,$B354,'South West Spends'!$B$2:$B$5693,$C354,'South West Spends'!$C$2:$C$5693,$A354)</f>
        <v>0</v>
      </c>
      <c r="H354" s="1441">
        <f>SUMIFS('South West Spends'!$AB$2:$AB$5693,'South West Spends'!$A$2:$A$5693,$B354,'South West Spends'!$B$2:$B$5693,$C354,'South West Spends'!$C$2:$C$5693,$A354)</f>
        <v>0</v>
      </c>
      <c r="I354" s="1442">
        <f>SUMIFS('South West Spends'!$AG$2:$AG$5693,'South West Spends'!$A$2:$A$5693,$B354,'South West Spends'!$B$2:$B$5693,$C354,'South West Spends'!$C$2:$C$5693,$A354)</f>
        <v>975.54</v>
      </c>
      <c r="J354" s="24">
        <f>SUMIFS('South West Spends'!$AI$2:$AI$5693,'South West Spends'!$A$2:$A$5693,$B354,'South West Spends'!$B$2:$B$5693,$C354,'South West Spends'!$C$2:$C$5693,$A354)</f>
        <v>343.71999999999997</v>
      </c>
      <c r="K354" s="93">
        <f>SUMIFS('South West Spends'!$AL$2:$AL$5693,'South West Spends'!$A$2:$A$5693,$B354,'South West Spends'!$B$2:$B$5693,$C354,'South West Spends'!$C$2:$C$5693,$A354)</f>
        <v>855.32999999999993</v>
      </c>
    </row>
    <row r="355" spans="1:11" x14ac:dyDescent="0.2">
      <c r="A355" s="94" t="s">
        <v>129</v>
      </c>
      <c r="B355" s="13" t="s">
        <v>285</v>
      </c>
      <c r="C355" s="129" t="s">
        <v>29</v>
      </c>
      <c r="D355" s="506">
        <f>SUMIFS('South West Spends'!$H$2:$H$5693,'South West Spends'!$A$2:$A$5693,$B355,'South West Spends'!$B$2:$B$5693,$C355,'South West Spends'!$C$2:$C$5693,$A355)</f>
        <v>0</v>
      </c>
      <c r="E355" s="507">
        <f>SUMIFS('South West Spends'!$M$2:$M$5693,'South West Spends'!$A$2:$A$5693,$B355,'South West Spends'!$B$2:$B$5693,$C355,'South West Spends'!$C$2:$C$5693,$A355)</f>
        <v>0</v>
      </c>
      <c r="F355" s="507">
        <f>SUMIFS('South West Spends'!$R$2:$R$5693,'South West Spends'!$A$2:$A$5693,$B355,'South West Spends'!$B$2:$B$5693,$C355,'South West Spends'!$C$2:$C$5693,$A355)</f>
        <v>0</v>
      </c>
      <c r="G355" s="882">
        <f>SUMIFS('South West Spends'!$W$2:$W$5693,'South West Spends'!$A$2:$A$5693,$B355,'South West Spends'!$B$2:$B$5693,$C355,'South West Spends'!$C$2:$C$5693,$A355)</f>
        <v>0</v>
      </c>
      <c r="H355" s="1441">
        <f>SUMIFS('South West Spends'!$AB$2:$AB$5693,'South West Spends'!$A$2:$A$5693,$B355,'South West Spends'!$B$2:$B$5693,$C355,'South West Spends'!$C$2:$C$5693,$A355)</f>
        <v>0</v>
      </c>
      <c r="I355" s="1442">
        <f>SUMIFS('South West Spends'!$AG$2:$AG$5693,'South West Spends'!$A$2:$A$5693,$B355,'South West Spends'!$B$2:$B$5693,$C355,'South West Spends'!$C$2:$C$5693,$A355)</f>
        <v>0</v>
      </c>
      <c r="J355" s="24">
        <f>SUMIFS('South West Spends'!$AI$2:$AI$5693,'South West Spends'!$A$2:$A$5693,$B355,'South West Spends'!$B$2:$B$5693,$C355,'South West Spends'!$C$2:$C$5693,$A355)</f>
        <v>0</v>
      </c>
      <c r="K355" s="93">
        <f>SUMIFS('South West Spends'!$AL$2:$AL$5693,'South West Spends'!$A$2:$A$5693,$B355,'South West Spends'!$B$2:$B$5693,$C355,'South West Spends'!$C$2:$C$5693,$A355)</f>
        <v>1895</v>
      </c>
    </row>
    <row r="356" spans="1:11" x14ac:dyDescent="0.2">
      <c r="A356" s="94" t="s">
        <v>192</v>
      </c>
      <c r="B356" s="13" t="s">
        <v>77</v>
      </c>
      <c r="C356" s="129" t="s">
        <v>208</v>
      </c>
      <c r="D356" s="506">
        <f>SUMIFS('South West Spends'!$H$2:$H$5693,'South West Spends'!$A$2:$A$5693,$B356,'South West Spends'!$B$2:$B$5693,$C356,'South West Spends'!$C$2:$C$5693,$A356)</f>
        <v>0</v>
      </c>
      <c r="E356" s="507">
        <f>SUMIFS('South West Spends'!$M$2:$M$5693,'South West Spends'!$A$2:$A$5693,$B356,'South West Spends'!$B$2:$B$5693,$C356,'South West Spends'!$C$2:$C$5693,$A356)</f>
        <v>0</v>
      </c>
      <c r="F356" s="507">
        <f>SUMIFS('South West Spends'!$R$2:$R$5693,'South West Spends'!$A$2:$A$5693,$B356,'South West Spends'!$B$2:$B$5693,$C356,'South West Spends'!$C$2:$C$5693,$A356)</f>
        <v>324.56</v>
      </c>
      <c r="G356" s="882">
        <f>SUMIFS('South West Spends'!$W$2:$W$5693,'South West Spends'!$A$2:$A$5693,$B356,'South West Spends'!$B$2:$B$5693,$C356,'South West Spends'!$C$2:$C$5693,$A356)</f>
        <v>0</v>
      </c>
      <c r="H356" s="1441">
        <f>SUMIFS('South West Spends'!$AB$2:$AB$5693,'South West Spends'!$A$2:$A$5693,$B356,'South West Spends'!$B$2:$B$5693,$C356,'South West Spends'!$C$2:$C$5693,$A356)</f>
        <v>0</v>
      </c>
      <c r="I356" s="1442">
        <f>SUMIFS('South West Spends'!$AG$2:$AG$5693,'South West Spends'!$A$2:$A$5693,$B356,'South West Spends'!$B$2:$B$5693,$C356,'South West Spends'!$C$2:$C$5693,$A356)</f>
        <v>0</v>
      </c>
      <c r="J356" s="24">
        <f>SUMIFS('South West Spends'!$AI$2:$AI$5693,'South West Spends'!$A$2:$A$5693,$B356,'South West Spends'!$B$2:$B$5693,$C356,'South West Spends'!$C$2:$C$5693,$A356)</f>
        <v>0</v>
      </c>
      <c r="K356" s="93">
        <f>SUMIFS('South West Spends'!$AL$2:$AL$5693,'South West Spends'!$A$2:$A$5693,$B356,'South West Spends'!$B$2:$B$5693,$C356,'South West Spends'!$C$2:$C$5693,$A356)</f>
        <v>0</v>
      </c>
    </row>
    <row r="357" spans="1:11" x14ac:dyDescent="0.2">
      <c r="A357" s="94" t="s">
        <v>180</v>
      </c>
      <c r="B357" s="13" t="s">
        <v>77</v>
      </c>
      <c r="C357" s="129" t="s">
        <v>21</v>
      </c>
      <c r="D357" s="506">
        <f>SUMIFS('South West Spends'!$H$2:$H$5693,'South West Spends'!$A$2:$A$5693,$B357,'South West Spends'!$B$2:$B$5693,$C357,'South West Spends'!$C$2:$C$5693,$A357)</f>
        <v>0</v>
      </c>
      <c r="E357" s="507">
        <f>SUMIFS('South West Spends'!$M$2:$M$5693,'South West Spends'!$A$2:$A$5693,$B357,'South West Spends'!$B$2:$B$5693,$C357,'South West Spends'!$C$2:$C$5693,$A357)</f>
        <v>699.73</v>
      </c>
      <c r="F357" s="507">
        <f>SUMIFS('South West Spends'!$R$2:$R$5693,'South West Spends'!$A$2:$A$5693,$B357,'South West Spends'!$B$2:$B$5693,$C357,'South West Spends'!$C$2:$C$5693,$A357)</f>
        <v>1814.83</v>
      </c>
      <c r="G357" s="882">
        <f>SUMIFS('South West Spends'!$W$2:$W$5693,'South West Spends'!$A$2:$A$5693,$B357,'South West Spends'!$B$2:$B$5693,$C357,'South West Spends'!$C$2:$C$5693,$A357)</f>
        <v>417.91999999999996</v>
      </c>
      <c r="H357" s="1441">
        <f>SUMIFS('South West Spends'!$AB$2:$AB$5693,'South West Spends'!$A$2:$A$5693,$B357,'South West Spends'!$B$2:$B$5693,$C357,'South West Spends'!$C$2:$C$5693,$A357)</f>
        <v>871.41000000000008</v>
      </c>
      <c r="I357" s="1442">
        <f>SUMIFS('South West Spends'!$AG$2:$AG$5693,'South West Spends'!$A$2:$A$5693,$B357,'South West Spends'!$B$2:$B$5693,$C357,'South West Spends'!$C$2:$C$5693,$A357)</f>
        <v>0</v>
      </c>
      <c r="J357" s="24">
        <f>SUMIFS('South West Spends'!$AI$2:$AI$5693,'South West Spends'!$A$2:$A$5693,$B357,'South West Spends'!$B$2:$B$5693,$C357,'South West Spends'!$C$2:$C$5693,$A357)</f>
        <v>0</v>
      </c>
      <c r="K357" s="93">
        <f>SUMIFS('South West Spends'!$AL$2:$AL$5693,'South West Spends'!$A$2:$A$5693,$B357,'South West Spends'!$B$2:$B$5693,$C357,'South West Spends'!$C$2:$C$5693,$A357)</f>
        <v>0</v>
      </c>
    </row>
    <row r="358" spans="1:11" x14ac:dyDescent="0.2">
      <c r="A358" s="94" t="s">
        <v>180</v>
      </c>
      <c r="B358" s="13" t="s">
        <v>41</v>
      </c>
      <c r="C358" s="129" t="s">
        <v>21</v>
      </c>
      <c r="D358" s="506">
        <f>SUMIFS('South West Spends'!$H$2:$H$5693,'South West Spends'!$A$2:$A$5693,$B358,'South West Spends'!$B$2:$B$5693,$C358,'South West Spends'!$C$2:$C$5693,$A358)</f>
        <v>437.29000000000008</v>
      </c>
      <c r="E358" s="507">
        <f>SUMIFS('South West Spends'!$M$2:$M$5693,'South West Spends'!$A$2:$A$5693,$B358,'South West Spends'!$B$2:$B$5693,$C358,'South West Spends'!$C$2:$C$5693,$A358)</f>
        <v>71.879999999999981</v>
      </c>
      <c r="F358" s="507">
        <f>SUMIFS('South West Spends'!$R$2:$R$5693,'South West Spends'!$A$2:$A$5693,$B358,'South West Spends'!$B$2:$B$5693,$C358,'South West Spends'!$C$2:$C$5693,$A358)</f>
        <v>0</v>
      </c>
      <c r="G358" s="882">
        <f>SUMIFS('South West Spends'!$W$2:$W$5693,'South West Spends'!$A$2:$A$5693,$B358,'South West Spends'!$B$2:$B$5693,$C358,'South West Spends'!$C$2:$C$5693,$A358)</f>
        <v>0</v>
      </c>
      <c r="H358" s="1441">
        <f>SUMIFS('South West Spends'!$AB$2:$AB$5693,'South West Spends'!$A$2:$A$5693,$B358,'South West Spends'!$B$2:$B$5693,$C358,'South West Spends'!$C$2:$C$5693,$A358)</f>
        <v>0</v>
      </c>
      <c r="I358" s="1442">
        <f>SUMIFS('South West Spends'!$AG$2:$AG$5693,'South West Spends'!$A$2:$A$5693,$B358,'South West Spends'!$B$2:$B$5693,$C358,'South West Spends'!$C$2:$C$5693,$A358)</f>
        <v>0</v>
      </c>
      <c r="J358" s="24">
        <f>SUMIFS('South West Spends'!$AI$2:$AI$5693,'South West Spends'!$A$2:$A$5693,$B358,'South West Spends'!$B$2:$B$5693,$C358,'South West Spends'!$C$2:$C$5693,$A358)</f>
        <v>0</v>
      </c>
      <c r="K358" s="93">
        <f>SUMIFS('South West Spends'!$AL$2:$AL$5693,'South West Spends'!$A$2:$A$5693,$B358,'South West Spends'!$B$2:$B$5693,$C358,'South West Spends'!$C$2:$C$5693,$A358)</f>
        <v>0</v>
      </c>
    </row>
    <row r="359" spans="1:11" x14ac:dyDescent="0.2">
      <c r="A359" s="94" t="s">
        <v>251</v>
      </c>
      <c r="B359" s="13" t="s">
        <v>84</v>
      </c>
      <c r="C359" s="129" t="s">
        <v>20</v>
      </c>
      <c r="D359" s="506">
        <f>SUMIFS('South West Spends'!$H$2:$H$5693,'South West Spends'!$A$2:$A$5693,$B359,'South West Spends'!$B$2:$B$5693,$C359,'South West Spends'!$C$2:$C$5693,$A359)</f>
        <v>0</v>
      </c>
      <c r="E359" s="507">
        <f>SUMIFS('South West Spends'!$M$2:$M$5693,'South West Spends'!$A$2:$A$5693,$B359,'South West Spends'!$B$2:$B$5693,$C359,'South West Spends'!$C$2:$C$5693,$A359)</f>
        <v>0</v>
      </c>
      <c r="F359" s="507">
        <f>SUMIFS('South West Spends'!$R$2:$R$5693,'South West Spends'!$A$2:$A$5693,$B359,'South West Spends'!$B$2:$B$5693,$C359,'South West Spends'!$C$2:$C$5693,$A359)</f>
        <v>0</v>
      </c>
      <c r="G359" s="882">
        <f>SUMIFS('South West Spends'!$W$2:$W$5693,'South West Spends'!$A$2:$A$5693,$B359,'South West Spends'!$B$2:$B$5693,$C359,'South West Spends'!$C$2:$C$5693,$A359)</f>
        <v>0</v>
      </c>
      <c r="H359" s="1441">
        <f>SUMIFS('South West Spends'!$AB$2:$AB$5693,'South West Spends'!$A$2:$A$5693,$B359,'South West Spends'!$B$2:$B$5693,$C359,'South West Spends'!$C$2:$C$5693,$A359)</f>
        <v>18.13</v>
      </c>
      <c r="I359" s="1442">
        <f>SUMIFS('South West Spends'!$AG$2:$AG$5693,'South West Spends'!$A$2:$A$5693,$B359,'South West Spends'!$B$2:$B$5693,$C359,'South West Spends'!$C$2:$C$5693,$A359)</f>
        <v>0</v>
      </c>
      <c r="J359" s="24">
        <f>SUMIFS('South West Spends'!$AI$2:$AI$5693,'South West Spends'!$A$2:$A$5693,$B359,'South West Spends'!$B$2:$B$5693,$C359,'South West Spends'!$C$2:$C$5693,$A359)</f>
        <v>0</v>
      </c>
      <c r="K359" s="93">
        <f>SUMIFS('South West Spends'!$AL$2:$AL$5693,'South West Spends'!$A$2:$A$5693,$B359,'South West Spends'!$B$2:$B$5693,$C359,'South West Spends'!$C$2:$C$5693,$A359)</f>
        <v>0</v>
      </c>
    </row>
    <row r="360" spans="1:11" x14ac:dyDescent="0.2">
      <c r="A360" s="94" t="s">
        <v>162</v>
      </c>
      <c r="B360" s="13" t="s">
        <v>77</v>
      </c>
      <c r="C360" s="1115" t="s">
        <v>94</v>
      </c>
      <c r="D360" s="506">
        <f>SUMIFS('South West Spends'!$H$2:$H$5693,'South West Spends'!$A$2:$A$5693,$B360,'South West Spends'!$B$2:$B$5693,$C360,'South West Spends'!$C$2:$C$5693,$A360)</f>
        <v>0</v>
      </c>
      <c r="E360" s="507">
        <f>SUMIFS('South West Spends'!$M$2:$M$5693,'South West Spends'!$A$2:$A$5693,$B360,'South West Spends'!$B$2:$B$5693,$C360,'South West Spends'!$C$2:$C$5693,$A360)</f>
        <v>1198.4099999999999</v>
      </c>
      <c r="F360" s="507">
        <f>SUMIFS('South West Spends'!$R$2:$R$5693,'South West Spends'!$A$2:$A$5693,$B360,'South West Spends'!$B$2:$B$5693,$C360,'South West Spends'!$C$2:$C$5693,$A360)</f>
        <v>5485.43</v>
      </c>
      <c r="G360" s="882">
        <f>SUMIFS('South West Spends'!$W$2:$W$5693,'South West Spends'!$A$2:$A$5693,$B360,'South West Spends'!$B$2:$B$5693,$C360,'South West Spends'!$C$2:$C$5693,$A360)</f>
        <v>6444.92</v>
      </c>
      <c r="H360" s="1441">
        <f>SUMIFS('South West Spends'!$AB$2:$AB$5693,'South West Spends'!$A$2:$A$5693,$B360,'South West Spends'!$B$2:$B$5693,$C360,'South West Spends'!$C$2:$C$5693,$A360)</f>
        <v>12826.55</v>
      </c>
      <c r="I360" s="1442">
        <f>SUMIFS('South West Spends'!$AG$2:$AG$5693,'South West Spends'!$A$2:$A$5693,$B360,'South West Spends'!$B$2:$B$5693,$C360,'South West Spends'!$C$2:$C$5693,$A360)</f>
        <v>1054.71</v>
      </c>
      <c r="J360" s="24">
        <f>SUMIFS('South West Spends'!$AI$2:$AI$5693,'South West Spends'!$A$2:$A$5693,$B360,'South West Spends'!$B$2:$B$5693,$C360,'South West Spends'!$C$2:$C$5693,$A360)</f>
        <v>0</v>
      </c>
      <c r="K360" s="93">
        <f>SUMIFS('South West Spends'!$AL$2:$AL$5693,'South West Spends'!$A$2:$A$5693,$B360,'South West Spends'!$B$2:$B$5693,$C360,'South West Spends'!$C$2:$C$5693,$A360)</f>
        <v>0</v>
      </c>
    </row>
    <row r="361" spans="1:11" x14ac:dyDescent="0.2">
      <c r="A361" s="94" t="s">
        <v>162</v>
      </c>
      <c r="B361" s="13" t="s">
        <v>77</v>
      </c>
      <c r="C361" s="129" t="s">
        <v>21</v>
      </c>
      <c r="D361" s="506">
        <f>SUMIFS('South West Spends'!$H$2:$H$5693,'South West Spends'!$A$2:$A$5693,$B361,'South West Spends'!$B$2:$B$5693,$C361,'South West Spends'!$C$2:$C$5693,$A361)</f>
        <v>0</v>
      </c>
      <c r="E361" s="507">
        <f>SUMIFS('South West Spends'!$M$2:$M$5693,'South West Spends'!$A$2:$A$5693,$B361,'South West Spends'!$B$2:$B$5693,$C361,'South West Spends'!$C$2:$C$5693,$A361)</f>
        <v>29.99</v>
      </c>
      <c r="F361" s="507">
        <f>SUMIFS('South West Spends'!$R$2:$R$5693,'South West Spends'!$A$2:$A$5693,$B361,'South West Spends'!$B$2:$B$5693,$C361,'South West Spends'!$C$2:$C$5693,$A361)</f>
        <v>0</v>
      </c>
      <c r="G361" s="882">
        <f>SUMIFS('South West Spends'!$W$2:$W$5693,'South West Spends'!$A$2:$A$5693,$B361,'South West Spends'!$B$2:$B$5693,$C361,'South West Spends'!$C$2:$C$5693,$A361)</f>
        <v>0</v>
      </c>
      <c r="H361" s="1441">
        <f>SUMIFS('South West Spends'!$AB$2:$AB$5693,'South West Spends'!$A$2:$A$5693,$B361,'South West Spends'!$B$2:$B$5693,$C361,'South West Spends'!$C$2:$C$5693,$A361)</f>
        <v>0</v>
      </c>
      <c r="I361" s="1442">
        <f>SUMIFS('South West Spends'!$AG$2:$AG$5693,'South West Spends'!$A$2:$A$5693,$B361,'South West Spends'!$B$2:$B$5693,$C361,'South West Spends'!$C$2:$C$5693,$A361)</f>
        <v>0</v>
      </c>
      <c r="J361" s="24">
        <f>SUMIFS('South West Spends'!$AI$2:$AI$5693,'South West Spends'!$A$2:$A$5693,$B361,'South West Spends'!$B$2:$B$5693,$C361,'South West Spends'!$C$2:$C$5693,$A361)</f>
        <v>0</v>
      </c>
      <c r="K361" s="93">
        <f>SUMIFS('South West Spends'!$AL$2:$AL$5693,'South West Spends'!$A$2:$A$5693,$B361,'South West Spends'!$B$2:$B$5693,$C361,'South West Spends'!$C$2:$C$5693,$A361)</f>
        <v>0</v>
      </c>
    </row>
    <row r="362" spans="1:11" x14ac:dyDescent="0.2">
      <c r="A362" s="94" t="s">
        <v>162</v>
      </c>
      <c r="B362" s="13" t="s">
        <v>286</v>
      </c>
      <c r="C362" s="129" t="s">
        <v>94</v>
      </c>
      <c r="D362" s="506">
        <f>SUMIFS('South West Spends'!$H$2:$H$5693,'South West Spends'!$A$2:$A$5693,$B362,'South West Spends'!$B$2:$B$5693,$C362,'South West Spends'!$C$2:$C$5693,$A362)</f>
        <v>0</v>
      </c>
      <c r="E362" s="507">
        <f>SUMIFS('South West Spends'!$M$2:$M$5693,'South West Spends'!$A$2:$A$5693,$B362,'South West Spends'!$B$2:$B$5693,$C362,'South West Spends'!$C$2:$C$5693,$A362)</f>
        <v>0</v>
      </c>
      <c r="F362" s="507">
        <f>SUMIFS('South West Spends'!$R$2:$R$5693,'South West Spends'!$A$2:$A$5693,$B362,'South West Spends'!$B$2:$B$5693,$C362,'South West Spends'!$C$2:$C$5693,$A362)</f>
        <v>0</v>
      </c>
      <c r="G362" s="882">
        <f>SUMIFS('South West Spends'!$W$2:$W$5693,'South West Spends'!$A$2:$A$5693,$B362,'South West Spends'!$B$2:$B$5693,$C362,'South West Spends'!$C$2:$C$5693,$A362)</f>
        <v>0</v>
      </c>
      <c r="H362" s="1441">
        <f>SUMIFS('South West Spends'!$AB$2:$AB$5693,'South West Spends'!$A$2:$A$5693,$B362,'South West Spends'!$B$2:$B$5693,$C362,'South West Spends'!$C$2:$C$5693,$A362)</f>
        <v>0</v>
      </c>
      <c r="I362" s="1442">
        <f>SUMIFS('South West Spends'!$AG$2:$AG$5693,'South West Spends'!$A$2:$A$5693,$B362,'South West Spends'!$B$2:$B$5693,$C362,'South West Spends'!$C$2:$C$5693,$A362)</f>
        <v>1187.7</v>
      </c>
      <c r="J362" s="24">
        <f>SUMIFS('South West Spends'!$AI$2:$AI$5693,'South West Spends'!$A$2:$A$5693,$B362,'South West Spends'!$B$2:$B$5693,$C362,'South West Spends'!$C$2:$C$5693,$A362)</f>
        <v>1911.9699999999998</v>
      </c>
      <c r="K362" s="93">
        <f>SUMIFS('South West Spends'!$AL$2:$AL$5693,'South West Spends'!$A$2:$A$5693,$B362,'South West Spends'!$B$2:$B$5693,$C362,'South West Spends'!$C$2:$C$5693,$A362)</f>
        <v>1911.9699999999998</v>
      </c>
    </row>
    <row r="363" spans="1:11" x14ac:dyDescent="0.2">
      <c r="A363" s="94" t="s">
        <v>162</v>
      </c>
      <c r="B363" s="13" t="s">
        <v>286</v>
      </c>
      <c r="C363" s="129" t="s">
        <v>294</v>
      </c>
      <c r="D363" s="506">
        <f>SUMIFS('South West Spends'!$H$2:$H$5693,'South West Spends'!$A$2:$A$5693,$B363,'South West Spends'!$B$2:$B$5693,$C363,'South West Spends'!$C$2:$C$5693,$A363)</f>
        <v>0</v>
      </c>
      <c r="E363" s="507">
        <f>SUMIFS('South West Spends'!$M$2:$M$5693,'South West Spends'!$A$2:$A$5693,$B363,'South West Spends'!$B$2:$B$5693,$C363,'South West Spends'!$C$2:$C$5693,$A363)</f>
        <v>0</v>
      </c>
      <c r="F363" s="507">
        <f>SUMIFS('South West Spends'!$R$2:$R$5693,'South West Spends'!$A$2:$A$5693,$B363,'South West Spends'!$B$2:$B$5693,$C363,'South West Spends'!$C$2:$C$5693,$A363)</f>
        <v>0</v>
      </c>
      <c r="G363" s="882">
        <f>SUMIFS('South West Spends'!$W$2:$W$5693,'South West Spends'!$A$2:$A$5693,$B363,'South West Spends'!$B$2:$B$5693,$C363,'South West Spends'!$C$2:$C$5693,$A363)</f>
        <v>0</v>
      </c>
      <c r="H363" s="1441">
        <f>SUMIFS('South West Spends'!$AB$2:$AB$5693,'South West Spends'!$A$2:$A$5693,$B363,'South West Spends'!$B$2:$B$5693,$C363,'South West Spends'!$C$2:$C$5693,$A363)</f>
        <v>0</v>
      </c>
      <c r="I363" s="1442">
        <f>SUMIFS('South West Spends'!$AG$2:$AG$5693,'South West Spends'!$A$2:$A$5693,$B363,'South West Spends'!$B$2:$B$5693,$C363,'South West Spends'!$C$2:$C$5693,$A363)</f>
        <v>7631.7699999999995</v>
      </c>
      <c r="J363" s="24">
        <f>SUMIFS('South West Spends'!$AI$2:$AI$5693,'South West Spends'!$A$2:$A$5693,$B363,'South West Spends'!$B$2:$B$5693,$C363,'South West Spends'!$C$2:$C$5693,$A363)</f>
        <v>2446.6999999999998</v>
      </c>
      <c r="K363" s="93">
        <f>SUMIFS('South West Spends'!$AL$2:$AL$5693,'South West Spends'!$A$2:$A$5693,$B363,'South West Spends'!$B$2:$B$5693,$C363,'South West Spends'!$C$2:$C$5693,$A363)</f>
        <v>6205.57</v>
      </c>
    </row>
    <row r="364" spans="1:11" x14ac:dyDescent="0.2">
      <c r="A364" s="94" t="s">
        <v>162</v>
      </c>
      <c r="B364" s="13" t="s">
        <v>286</v>
      </c>
      <c r="C364" s="129" t="s">
        <v>289</v>
      </c>
      <c r="D364" s="506">
        <f>SUMIFS('South West Spends'!$H$2:$H$5693,'South West Spends'!$A$2:$A$5693,$B364,'South West Spends'!$B$2:$B$5693,$C364,'South West Spends'!$C$2:$C$5693,$A364)</f>
        <v>0</v>
      </c>
      <c r="E364" s="507">
        <f>SUMIFS('South West Spends'!$M$2:$M$5693,'South West Spends'!$A$2:$A$5693,$B364,'South West Spends'!$B$2:$B$5693,$C364,'South West Spends'!$C$2:$C$5693,$A364)</f>
        <v>0</v>
      </c>
      <c r="F364" s="507">
        <f>SUMIFS('South West Spends'!$R$2:$R$5693,'South West Spends'!$A$2:$A$5693,$B364,'South West Spends'!$B$2:$B$5693,$C364,'South West Spends'!$C$2:$C$5693,$A364)</f>
        <v>0</v>
      </c>
      <c r="G364" s="882">
        <f>SUMIFS('South West Spends'!$W$2:$W$5693,'South West Spends'!$A$2:$A$5693,$B364,'South West Spends'!$B$2:$B$5693,$C364,'South West Spends'!$C$2:$C$5693,$A364)</f>
        <v>0</v>
      </c>
      <c r="H364" s="1441">
        <f>SUMIFS('South West Spends'!$AB$2:$AB$5693,'South West Spends'!$A$2:$A$5693,$B364,'South West Spends'!$B$2:$B$5693,$C364,'South West Spends'!$C$2:$C$5693,$A364)</f>
        <v>0</v>
      </c>
      <c r="I364" s="1442">
        <f>SUMIFS('South West Spends'!$AG$2:$AG$5693,'South West Spends'!$A$2:$A$5693,$B364,'South West Spends'!$B$2:$B$5693,$C364,'South West Spends'!$C$2:$C$5693,$A364)</f>
        <v>3293.4</v>
      </c>
      <c r="J364" s="24">
        <f>SUMIFS('South West Spends'!$AI$2:$AI$5693,'South West Spends'!$A$2:$A$5693,$B364,'South West Spends'!$B$2:$B$5693,$C364,'South West Spends'!$C$2:$C$5693,$A364)</f>
        <v>0</v>
      </c>
      <c r="K364" s="93">
        <f>SUMIFS('South West Spends'!$AL$2:$AL$5693,'South West Spends'!$A$2:$A$5693,$B364,'South West Spends'!$B$2:$B$5693,$C364,'South West Spends'!$C$2:$C$5693,$A364)</f>
        <v>0</v>
      </c>
    </row>
    <row r="365" spans="1:11" x14ac:dyDescent="0.2">
      <c r="A365" s="94" t="s">
        <v>162</v>
      </c>
      <c r="B365" s="13" t="s">
        <v>8</v>
      </c>
      <c r="C365" s="129" t="s">
        <v>249</v>
      </c>
      <c r="D365" s="506">
        <f>SUMIFS('South West Spends'!$H$2:$H$5693,'South West Spends'!$A$2:$A$5693,$B365,'South West Spends'!$B$2:$B$5693,$C365,'South West Spends'!$C$2:$C$5693,$A365)</f>
        <v>2451.3599999999997</v>
      </c>
      <c r="E365" s="507">
        <f>SUMIFS('South West Spends'!$M$2:$M$5693,'South West Spends'!$A$2:$A$5693,$B365,'South West Spends'!$B$2:$B$5693,$C365,'South West Spends'!$C$2:$C$5693,$A365)</f>
        <v>7085.4800000000014</v>
      </c>
      <c r="F365" s="507">
        <f>SUMIFS('South West Spends'!$R$2:$R$5693,'South West Spends'!$A$2:$A$5693,$B365,'South West Spends'!$B$2:$B$5693,$C365,'South West Spends'!$C$2:$C$5693,$A365)</f>
        <v>4601.68</v>
      </c>
      <c r="G365" s="882">
        <f>SUMIFS('South West Spends'!$W$2:$W$5693,'South West Spends'!$A$2:$A$5693,$B365,'South West Spends'!$B$2:$B$5693,$C365,'South West Spends'!$C$2:$C$5693,$A365)</f>
        <v>0</v>
      </c>
      <c r="H365" s="1441">
        <f>SUMIFS('South West Spends'!$AB$2:$AB$5693,'South West Spends'!$A$2:$A$5693,$B365,'South West Spends'!$B$2:$B$5693,$C365,'South West Spends'!$C$2:$C$5693,$A365)</f>
        <v>0</v>
      </c>
      <c r="I365" s="1442">
        <f>SUMIFS('South West Spends'!$AG$2:$AG$5693,'South West Spends'!$A$2:$A$5693,$B365,'South West Spends'!$B$2:$B$5693,$C365,'South West Spends'!$C$2:$C$5693,$A365)</f>
        <v>0</v>
      </c>
      <c r="J365" s="24">
        <f>SUMIFS('South West Spends'!$AI$2:$AI$5693,'South West Spends'!$A$2:$A$5693,$B365,'South West Spends'!$B$2:$B$5693,$C365,'South West Spends'!$C$2:$C$5693,$A365)</f>
        <v>0</v>
      </c>
      <c r="K365" s="93">
        <f>SUMIFS('South West Spends'!$AL$2:$AL$5693,'South West Spends'!$A$2:$A$5693,$B365,'South West Spends'!$B$2:$B$5693,$C365,'South West Spends'!$C$2:$C$5693,$A365)</f>
        <v>0</v>
      </c>
    </row>
    <row r="366" spans="1:11" x14ac:dyDescent="0.2">
      <c r="A366" s="94" t="s">
        <v>162</v>
      </c>
      <c r="B366" s="13" t="s">
        <v>8</v>
      </c>
      <c r="C366" s="129" t="s">
        <v>33</v>
      </c>
      <c r="D366" s="506">
        <f>SUMIFS('South West Spends'!$H$2:$H$5693,'South West Spends'!$A$2:$A$5693,$B366,'South West Spends'!$B$2:$B$5693,$C366,'South West Spends'!$C$2:$C$5693,$A366)</f>
        <v>2715.3500000000004</v>
      </c>
      <c r="E366" s="507">
        <f>SUMIFS('South West Spends'!$M$2:$M$5693,'South West Spends'!$A$2:$A$5693,$B366,'South West Spends'!$B$2:$B$5693,$C366,'South West Spends'!$C$2:$C$5693,$A366)</f>
        <v>3144.91</v>
      </c>
      <c r="F366" s="507">
        <f>SUMIFS('South West Spends'!$R$2:$R$5693,'South West Spends'!$A$2:$A$5693,$B366,'South West Spends'!$B$2:$B$5693,$C366,'South West Spends'!$C$2:$C$5693,$A366)</f>
        <v>1819.79</v>
      </c>
      <c r="G366" s="882">
        <f>SUMIFS('South West Spends'!$W$2:$W$5693,'South West Spends'!$A$2:$A$5693,$B366,'South West Spends'!$B$2:$B$5693,$C366,'South West Spends'!$C$2:$C$5693,$A366)</f>
        <v>0</v>
      </c>
      <c r="H366" s="1441">
        <f>SUMIFS('South West Spends'!$AB$2:$AB$5693,'South West Spends'!$A$2:$A$5693,$B366,'South West Spends'!$B$2:$B$5693,$C366,'South West Spends'!$C$2:$C$5693,$A366)</f>
        <v>0</v>
      </c>
      <c r="I366" s="1442">
        <f>SUMIFS('South West Spends'!$AG$2:$AG$5693,'South West Spends'!$A$2:$A$5693,$B366,'South West Spends'!$B$2:$B$5693,$C366,'South West Spends'!$C$2:$C$5693,$A366)</f>
        <v>0</v>
      </c>
      <c r="J366" s="24">
        <f>SUMIFS('South West Spends'!$AI$2:$AI$5693,'South West Spends'!$A$2:$A$5693,$B366,'South West Spends'!$B$2:$B$5693,$C366,'South West Spends'!$C$2:$C$5693,$A366)</f>
        <v>0</v>
      </c>
      <c r="K366" s="93">
        <f>SUMIFS('South West Spends'!$AL$2:$AL$5693,'South West Spends'!$A$2:$A$5693,$B366,'South West Spends'!$B$2:$B$5693,$C366,'South West Spends'!$C$2:$C$5693,$A366)</f>
        <v>0</v>
      </c>
    </row>
    <row r="367" spans="1:11" x14ac:dyDescent="0.2">
      <c r="A367" s="94" t="s">
        <v>162</v>
      </c>
      <c r="B367" s="13" t="s">
        <v>8</v>
      </c>
      <c r="C367" s="129" t="s">
        <v>9</v>
      </c>
      <c r="D367" s="506">
        <f>SUMIFS('South West Spends'!$H$2:$H$5693,'South West Spends'!$A$2:$A$5693,$B367,'South West Spends'!$B$2:$B$5693,$C367,'South West Spends'!$C$2:$C$5693,$A367)</f>
        <v>1069.73</v>
      </c>
      <c r="E367" s="507">
        <f>SUMIFS('South West Spends'!$M$2:$M$5693,'South West Spends'!$A$2:$A$5693,$B367,'South West Spends'!$B$2:$B$5693,$C367,'South West Spends'!$C$2:$C$5693,$A367)</f>
        <v>2128.08</v>
      </c>
      <c r="F367" s="507">
        <f>SUMIFS('South West Spends'!$R$2:$R$5693,'South West Spends'!$A$2:$A$5693,$B367,'South West Spends'!$B$2:$B$5693,$C367,'South West Spends'!$C$2:$C$5693,$A367)</f>
        <v>602.36000000000013</v>
      </c>
      <c r="G367" s="882">
        <f>SUMIFS('South West Spends'!$W$2:$W$5693,'South West Spends'!$A$2:$A$5693,$B367,'South West Spends'!$B$2:$B$5693,$C367,'South West Spends'!$C$2:$C$5693,$A367)</f>
        <v>0</v>
      </c>
      <c r="H367" s="1441">
        <f>SUMIFS('South West Spends'!$AB$2:$AB$5693,'South West Spends'!$A$2:$A$5693,$B367,'South West Spends'!$B$2:$B$5693,$C367,'South West Spends'!$C$2:$C$5693,$A367)</f>
        <v>0</v>
      </c>
      <c r="I367" s="1442">
        <f>SUMIFS('South West Spends'!$AG$2:$AG$5693,'South West Spends'!$A$2:$A$5693,$B367,'South West Spends'!$B$2:$B$5693,$C367,'South West Spends'!$C$2:$C$5693,$A367)</f>
        <v>0</v>
      </c>
      <c r="J367" s="24">
        <f>SUMIFS('South West Spends'!$AI$2:$AI$5693,'South West Spends'!$A$2:$A$5693,$B367,'South West Spends'!$B$2:$B$5693,$C367,'South West Spends'!$C$2:$C$5693,$A367)</f>
        <v>0</v>
      </c>
      <c r="K367" s="93">
        <f>SUMIFS('South West Spends'!$AL$2:$AL$5693,'South West Spends'!$A$2:$A$5693,$B367,'South West Spends'!$B$2:$B$5693,$C367,'South West Spends'!$C$2:$C$5693,$A367)</f>
        <v>0</v>
      </c>
    </row>
    <row r="368" spans="1:11" x14ac:dyDescent="0.2">
      <c r="A368" s="94" t="s">
        <v>162</v>
      </c>
      <c r="B368" s="13" t="s">
        <v>205</v>
      </c>
      <c r="C368" s="129" t="s">
        <v>249</v>
      </c>
      <c r="D368" s="506">
        <f>SUMIFS('South West Spends'!$H$2:$H$5693,'South West Spends'!$A$2:$A$5693,$B368,'South West Spends'!$B$2:$B$5693,$C368,'South West Spends'!$C$2:$C$5693,$A368)</f>
        <v>0</v>
      </c>
      <c r="E368" s="507">
        <f>SUMIFS('South West Spends'!$M$2:$M$5693,'South West Spends'!$A$2:$A$5693,$B368,'South West Spends'!$B$2:$B$5693,$C368,'South West Spends'!$C$2:$C$5693,$A368)</f>
        <v>0</v>
      </c>
      <c r="F368" s="507">
        <f>SUMIFS('South West Spends'!$R$2:$R$5693,'South West Spends'!$A$2:$A$5693,$B368,'South West Spends'!$B$2:$B$5693,$C368,'South West Spends'!$C$2:$C$5693,$A368)</f>
        <v>3267.71</v>
      </c>
      <c r="G368" s="882">
        <f>SUMIFS('South West Spends'!$W$2:$W$5693,'South West Spends'!$A$2:$A$5693,$B368,'South West Spends'!$B$2:$B$5693,$C368,'South West Spends'!$C$2:$C$5693,$A368)</f>
        <v>7183.5400000000009</v>
      </c>
      <c r="H368" s="1441">
        <f>SUMIFS('South West Spends'!$AB$2:$AB$5693,'South West Spends'!$A$2:$A$5693,$B368,'South West Spends'!$B$2:$B$5693,$C368,'South West Spends'!$C$2:$C$5693,$A368)</f>
        <v>5393.27</v>
      </c>
      <c r="I368" s="1442">
        <f>SUMIFS('South West Spends'!$AG$2:$AG$5693,'South West Spends'!$A$2:$A$5693,$B368,'South West Spends'!$B$2:$B$5693,$C368,'South West Spends'!$C$2:$C$5693,$A368)</f>
        <v>2871.88</v>
      </c>
      <c r="J368" s="24">
        <f>SUMIFS('South West Spends'!$AI$2:$AI$5693,'South West Spends'!$A$2:$A$5693,$B368,'South West Spends'!$B$2:$B$5693,$C368,'South West Spends'!$C$2:$C$5693,$A368)</f>
        <v>0</v>
      </c>
      <c r="K368" s="93">
        <f>SUMIFS('South West Spends'!$AL$2:$AL$5693,'South West Spends'!$A$2:$A$5693,$B368,'South West Spends'!$B$2:$B$5693,$C368,'South West Spends'!$C$2:$C$5693,$A368)</f>
        <v>0</v>
      </c>
    </row>
    <row r="369" spans="1:11" x14ac:dyDescent="0.2">
      <c r="A369" s="94" t="s">
        <v>162</v>
      </c>
      <c r="B369" s="13" t="s">
        <v>205</v>
      </c>
      <c r="C369" s="129" t="s">
        <v>33</v>
      </c>
      <c r="D369" s="506">
        <f>SUMIFS('South West Spends'!$H$2:$H$5693,'South West Spends'!$A$2:$A$5693,$B369,'South West Spends'!$B$2:$B$5693,$C369,'South West Spends'!$C$2:$C$5693,$A369)</f>
        <v>0</v>
      </c>
      <c r="E369" s="507">
        <f>SUMIFS('South West Spends'!$M$2:$M$5693,'South West Spends'!$A$2:$A$5693,$B369,'South West Spends'!$B$2:$B$5693,$C369,'South West Spends'!$C$2:$C$5693,$A369)</f>
        <v>0</v>
      </c>
      <c r="F369" s="507">
        <f>SUMIFS('South West Spends'!$R$2:$R$5693,'South West Spends'!$A$2:$A$5693,$B369,'South West Spends'!$B$2:$B$5693,$C369,'South West Spends'!$C$2:$C$5693,$A369)</f>
        <v>1293.4499999999998</v>
      </c>
      <c r="G369" s="882">
        <f>SUMIFS('South West Spends'!$W$2:$W$5693,'South West Spends'!$A$2:$A$5693,$B369,'South West Spends'!$B$2:$B$5693,$C369,'South West Spends'!$C$2:$C$5693,$A369)</f>
        <v>4844.7299999999996</v>
      </c>
      <c r="H369" s="1441">
        <f>SUMIFS('South West Spends'!$AB$2:$AB$5693,'South West Spends'!$A$2:$A$5693,$B369,'South West Spends'!$B$2:$B$5693,$C369,'South West Spends'!$C$2:$C$5693,$A369)</f>
        <v>4509.2800000000007</v>
      </c>
      <c r="I369" s="1442">
        <f>SUMIFS('South West Spends'!$AG$2:$AG$5693,'South West Spends'!$A$2:$A$5693,$B369,'South West Spends'!$B$2:$B$5693,$C369,'South West Spends'!$C$2:$C$5693,$A369)</f>
        <v>6352.33</v>
      </c>
      <c r="J369" s="24">
        <f>SUMIFS('South West Spends'!$AI$2:$AI$5693,'South West Spends'!$A$2:$A$5693,$B369,'South West Spends'!$B$2:$B$5693,$C369,'South West Spends'!$C$2:$C$5693,$A369)</f>
        <v>1488.4099999999999</v>
      </c>
      <c r="K369" s="93">
        <f>SUMIFS('South West Spends'!$AL$2:$AL$5693,'South West Spends'!$A$2:$A$5693,$B369,'South West Spends'!$B$2:$B$5693,$C369,'South West Spends'!$C$2:$C$5693,$A369)</f>
        <v>2199.8199999999997</v>
      </c>
    </row>
    <row r="370" spans="1:11" x14ac:dyDescent="0.2">
      <c r="A370" s="94" t="s">
        <v>162</v>
      </c>
      <c r="B370" s="13" t="s">
        <v>205</v>
      </c>
      <c r="C370" s="129" t="s">
        <v>9</v>
      </c>
      <c r="D370" s="506">
        <f>SUMIFS('South West Spends'!$H$2:$H$5693,'South West Spends'!$A$2:$A$5693,$B370,'South West Spends'!$B$2:$B$5693,$C370,'South West Spends'!$C$2:$C$5693,$A370)</f>
        <v>0</v>
      </c>
      <c r="E370" s="507">
        <f>SUMIFS('South West Spends'!$M$2:$M$5693,'South West Spends'!$A$2:$A$5693,$B370,'South West Spends'!$B$2:$B$5693,$C370,'South West Spends'!$C$2:$C$5693,$A370)</f>
        <v>0</v>
      </c>
      <c r="F370" s="507">
        <f>SUMIFS('South West Spends'!$R$2:$R$5693,'South West Spends'!$A$2:$A$5693,$B370,'South West Spends'!$B$2:$B$5693,$C370,'South West Spends'!$C$2:$C$5693,$A370)</f>
        <v>570.69000000000005</v>
      </c>
      <c r="G370" s="882">
        <f>SUMIFS('South West Spends'!$W$2:$W$5693,'South West Spends'!$A$2:$A$5693,$B370,'South West Spends'!$B$2:$B$5693,$C370,'South West Spends'!$C$2:$C$5693,$A370)</f>
        <v>3061.33</v>
      </c>
      <c r="H370" s="1441">
        <f>SUMIFS('South West Spends'!$AB$2:$AB$5693,'South West Spends'!$A$2:$A$5693,$B370,'South West Spends'!$B$2:$B$5693,$C370,'South West Spends'!$C$2:$C$5693,$A370)</f>
        <v>7288.7900000000009</v>
      </c>
      <c r="I370" s="1442">
        <f>SUMIFS('South West Spends'!$AG$2:$AG$5693,'South West Spends'!$A$2:$A$5693,$B370,'South West Spends'!$B$2:$B$5693,$C370,'South West Spends'!$C$2:$C$5693,$A370)</f>
        <v>3587.72</v>
      </c>
      <c r="J370" s="24">
        <f>SUMIFS('South West Spends'!$AI$2:$AI$5693,'South West Spends'!$A$2:$A$5693,$B370,'South West Spends'!$B$2:$B$5693,$C370,'South West Spends'!$C$2:$C$5693,$A370)</f>
        <v>1161.5900000000001</v>
      </c>
      <c r="K370" s="93">
        <f>SUMIFS('South West Spends'!$AL$2:$AL$5693,'South West Spends'!$A$2:$A$5693,$B370,'South West Spends'!$B$2:$B$5693,$C370,'South West Spends'!$C$2:$C$5693,$A370)</f>
        <v>1537.3300000000002</v>
      </c>
    </row>
    <row r="371" spans="1:11" x14ac:dyDescent="0.2">
      <c r="A371" s="94" t="s">
        <v>162</v>
      </c>
      <c r="B371" s="13" t="s">
        <v>203</v>
      </c>
      <c r="C371" s="129" t="s">
        <v>12</v>
      </c>
      <c r="D371" s="506">
        <f>SUMIFS('South West Spends'!$H$2:$H$5693,'South West Spends'!$A$2:$A$5693,$B371,'South West Spends'!$B$2:$B$5693,$C371,'South West Spends'!$C$2:$C$5693,$A371)</f>
        <v>0</v>
      </c>
      <c r="E371" s="507">
        <f>SUMIFS('South West Spends'!$M$2:$M$5693,'South West Spends'!$A$2:$A$5693,$B371,'South West Spends'!$B$2:$B$5693,$C371,'South West Spends'!$C$2:$C$5693,$A371)</f>
        <v>0</v>
      </c>
      <c r="F371" s="507">
        <f>SUMIFS('South West Spends'!$R$2:$R$5693,'South West Spends'!$A$2:$A$5693,$B371,'South West Spends'!$B$2:$B$5693,$C371,'South West Spends'!$C$2:$C$5693,$A371)</f>
        <v>0</v>
      </c>
      <c r="G371" s="882">
        <f>SUMIFS('South West Spends'!$W$2:$W$5693,'South West Spends'!$A$2:$A$5693,$B371,'South West Spends'!$B$2:$B$5693,$C371,'South West Spends'!$C$2:$C$5693,$A371)</f>
        <v>8416.8900000000012</v>
      </c>
      <c r="H371" s="1441">
        <f>SUMIFS('South West Spends'!$AB$2:$AB$5693,'South West Spends'!$A$2:$A$5693,$B371,'South West Spends'!$B$2:$B$5693,$C371,'South West Spends'!$C$2:$C$5693,$A371)</f>
        <v>10185.61</v>
      </c>
      <c r="I371" s="1442">
        <f>SUMIFS('South West Spends'!$AG$2:$AG$5693,'South West Spends'!$A$2:$A$5693,$B371,'South West Spends'!$B$2:$B$5693,$C371,'South West Spends'!$C$2:$C$5693,$A371)</f>
        <v>14597.010000000002</v>
      </c>
      <c r="J371" s="24">
        <f>SUMIFS('South West Spends'!$AI$2:$AI$5693,'South West Spends'!$A$2:$A$5693,$B371,'South West Spends'!$B$2:$B$5693,$C371,'South West Spends'!$C$2:$C$5693,$A371)</f>
        <v>0</v>
      </c>
      <c r="K371" s="93">
        <f>SUMIFS('South West Spends'!$AL$2:$AL$5693,'South West Spends'!$A$2:$A$5693,$B371,'South West Spends'!$B$2:$B$5693,$C371,'South West Spends'!$C$2:$C$5693,$A371)</f>
        <v>3077.11</v>
      </c>
    </row>
    <row r="372" spans="1:11" x14ac:dyDescent="0.2">
      <c r="A372" s="94" t="s">
        <v>162</v>
      </c>
      <c r="B372" s="13" t="s">
        <v>67</v>
      </c>
      <c r="C372" s="129" t="s">
        <v>78</v>
      </c>
      <c r="D372" s="506">
        <f>SUMIFS('South West Spends'!$H$2:$H$5693,'South West Spends'!$A$2:$A$5693,$B372,'South West Spends'!$B$2:$B$5693,$C372,'South West Spends'!$C$2:$C$5693,$A372)</f>
        <v>0</v>
      </c>
      <c r="E372" s="507">
        <f>SUMIFS('South West Spends'!$M$2:$M$5693,'South West Spends'!$A$2:$A$5693,$B372,'South West Spends'!$B$2:$B$5693,$C372,'South West Spends'!$C$2:$C$5693,$A372)</f>
        <v>0</v>
      </c>
      <c r="F372" s="507">
        <f>SUMIFS('South West Spends'!$R$2:$R$5693,'South West Spends'!$A$2:$A$5693,$B372,'South West Spends'!$B$2:$B$5693,$C372,'South West Spends'!$C$2:$C$5693,$A372)</f>
        <v>0</v>
      </c>
      <c r="G372" s="882">
        <f>SUMIFS('South West Spends'!$W$2:$W$5693,'South West Spends'!$A$2:$A$5693,$B372,'South West Spends'!$B$2:$B$5693,$C372,'South West Spends'!$C$2:$C$5693,$A372)</f>
        <v>379.97999999999996</v>
      </c>
      <c r="H372" s="1441">
        <f>SUMIFS('South West Spends'!$AB$2:$AB$5693,'South West Spends'!$A$2:$A$5693,$B372,'South West Spends'!$B$2:$B$5693,$C372,'South West Spends'!$C$2:$C$5693,$A372)</f>
        <v>1152.8700000000001</v>
      </c>
      <c r="I372" s="1442">
        <f>SUMIFS('South West Spends'!$AG$2:$AG$5693,'South West Spends'!$A$2:$A$5693,$B372,'South West Spends'!$B$2:$B$5693,$C372,'South West Spends'!$C$2:$C$5693,$A372)</f>
        <v>0</v>
      </c>
      <c r="J372" s="24">
        <f>SUMIFS('South West Spends'!$AI$2:$AI$5693,'South West Spends'!$A$2:$A$5693,$B372,'South West Spends'!$B$2:$B$5693,$C372,'South West Spends'!$C$2:$C$5693,$A372)</f>
        <v>0</v>
      </c>
      <c r="K372" s="93">
        <f>SUMIFS('South West Spends'!$AL$2:$AL$5693,'South West Spends'!$A$2:$A$5693,$B372,'South West Spends'!$B$2:$B$5693,$C372,'South West Spends'!$C$2:$C$5693,$A372)</f>
        <v>0</v>
      </c>
    </row>
    <row r="373" spans="1:11" x14ac:dyDescent="0.2">
      <c r="A373" s="94" t="s">
        <v>162</v>
      </c>
      <c r="B373" s="13" t="s">
        <v>268</v>
      </c>
      <c r="C373" s="129" t="s">
        <v>78</v>
      </c>
      <c r="D373" s="506">
        <f>SUMIFS('South West Spends'!$H$2:$H$5693,'South West Spends'!$A$2:$A$5693,$B373,'South West Spends'!$B$2:$B$5693,$C373,'South West Spends'!$C$2:$C$5693,$A373)</f>
        <v>0</v>
      </c>
      <c r="E373" s="507">
        <f>SUMIFS('South West Spends'!$M$2:$M$5693,'South West Spends'!$A$2:$A$5693,$B373,'South West Spends'!$B$2:$B$5693,$C373,'South West Spends'!$C$2:$C$5693,$A373)</f>
        <v>0</v>
      </c>
      <c r="F373" s="507">
        <f>SUMIFS('South West Spends'!$R$2:$R$5693,'South West Spends'!$A$2:$A$5693,$B373,'South West Spends'!$B$2:$B$5693,$C373,'South West Spends'!$C$2:$C$5693,$A373)</f>
        <v>0</v>
      </c>
      <c r="G373" s="882">
        <f>SUMIFS('South West Spends'!$W$2:$W$5693,'South West Spends'!$A$2:$A$5693,$B373,'South West Spends'!$B$2:$B$5693,$C373,'South West Spends'!$C$2:$C$5693,$A373)</f>
        <v>0</v>
      </c>
      <c r="H373" s="1441">
        <f>SUMIFS('South West Spends'!$AB$2:$AB$5693,'South West Spends'!$A$2:$A$5693,$B373,'South West Spends'!$B$2:$B$5693,$C373,'South West Spends'!$C$2:$C$5693,$A373)</f>
        <v>0</v>
      </c>
      <c r="I373" s="1442">
        <f>SUMIFS('South West Spends'!$AG$2:$AG$5693,'South West Spends'!$A$2:$A$5693,$B373,'South West Spends'!$B$2:$B$5693,$C373,'South West Spends'!$C$2:$C$5693,$A373)</f>
        <v>760.46999999999991</v>
      </c>
      <c r="J373" s="24">
        <f>SUMIFS('South West Spends'!$AI$2:$AI$5693,'South West Spends'!$A$2:$A$5693,$B373,'South West Spends'!$B$2:$B$5693,$C373,'South West Spends'!$C$2:$C$5693,$A373)</f>
        <v>0</v>
      </c>
      <c r="K373" s="93">
        <f>SUMIFS('South West Spends'!$AL$2:$AL$5693,'South West Spends'!$A$2:$A$5693,$B373,'South West Spends'!$B$2:$B$5693,$C373,'South West Spends'!$C$2:$C$5693,$A373)</f>
        <v>79.59</v>
      </c>
    </row>
    <row r="374" spans="1:11" x14ac:dyDescent="0.2">
      <c r="A374" s="94" t="s">
        <v>162</v>
      </c>
      <c r="B374" s="13" t="s">
        <v>18</v>
      </c>
      <c r="C374" s="129" t="s">
        <v>249</v>
      </c>
      <c r="D374" s="506">
        <f>SUMIFS('South West Spends'!$H$2:$H$5693,'South West Spends'!$A$2:$A$5693,$B374,'South West Spends'!$B$2:$B$5693,$C374,'South West Spends'!$C$2:$C$5693,$A374)</f>
        <v>6105.75</v>
      </c>
      <c r="E374" s="507">
        <f>SUMIFS('South West Spends'!$M$2:$M$5693,'South West Spends'!$A$2:$A$5693,$B374,'South West Spends'!$B$2:$B$5693,$C374,'South West Spends'!$C$2:$C$5693,$A374)</f>
        <v>14626.839999999997</v>
      </c>
      <c r="F374" s="507">
        <f>SUMIFS('South West Spends'!$R$2:$R$5693,'South West Spends'!$A$2:$A$5693,$B374,'South West Spends'!$B$2:$B$5693,$C374,'South West Spends'!$C$2:$C$5693,$A374)</f>
        <v>14413.25</v>
      </c>
      <c r="G374" s="882">
        <f>SUMIFS('South West Spends'!$W$2:$W$5693,'South West Spends'!$A$2:$A$5693,$B374,'South West Spends'!$B$2:$B$5693,$C374,'South West Spends'!$C$2:$C$5693,$A374)</f>
        <v>0</v>
      </c>
      <c r="H374" s="1441">
        <f>SUMIFS('South West Spends'!$AB$2:$AB$5693,'South West Spends'!$A$2:$A$5693,$B374,'South West Spends'!$B$2:$B$5693,$C374,'South West Spends'!$C$2:$C$5693,$A374)</f>
        <v>0</v>
      </c>
      <c r="I374" s="1442">
        <f>SUMIFS('South West Spends'!$AG$2:$AG$5693,'South West Spends'!$A$2:$A$5693,$B374,'South West Spends'!$B$2:$B$5693,$C374,'South West Spends'!$C$2:$C$5693,$A374)</f>
        <v>0</v>
      </c>
      <c r="J374" s="24">
        <f>SUMIFS('South West Spends'!$AI$2:$AI$5693,'South West Spends'!$A$2:$A$5693,$B374,'South West Spends'!$B$2:$B$5693,$C374,'South West Spends'!$C$2:$C$5693,$A374)</f>
        <v>0</v>
      </c>
      <c r="K374" s="93">
        <f>SUMIFS('South West Spends'!$AL$2:$AL$5693,'South West Spends'!$A$2:$A$5693,$B374,'South West Spends'!$B$2:$B$5693,$C374,'South West Spends'!$C$2:$C$5693,$A374)</f>
        <v>0</v>
      </c>
    </row>
    <row r="375" spans="1:11" x14ac:dyDescent="0.2">
      <c r="A375" s="94" t="s">
        <v>162</v>
      </c>
      <c r="B375" s="13" t="s">
        <v>207</v>
      </c>
      <c r="C375" s="129" t="s">
        <v>249</v>
      </c>
      <c r="D375" s="506">
        <f>SUMIFS('South West Spends'!$H$2:$H$5693,'South West Spends'!$A$2:$A$5693,$B375,'South West Spends'!$B$2:$B$5693,$C375,'South West Spends'!$C$2:$C$5693,$A375)</f>
        <v>0</v>
      </c>
      <c r="E375" s="507">
        <f>SUMIFS('South West Spends'!$M$2:$M$5693,'South West Spends'!$A$2:$A$5693,$B375,'South West Spends'!$B$2:$B$5693,$C375,'South West Spends'!$C$2:$C$5693,$A375)</f>
        <v>0</v>
      </c>
      <c r="F375" s="507">
        <f>SUMIFS('South West Spends'!$R$2:$R$5693,'South West Spends'!$A$2:$A$5693,$B375,'South West Spends'!$B$2:$B$5693,$C375,'South West Spends'!$C$2:$C$5693,$A375)</f>
        <v>3096.8799999999997</v>
      </c>
      <c r="G375" s="882">
        <f>SUMIFS('South West Spends'!$W$2:$W$5693,'South West Spends'!$A$2:$A$5693,$B375,'South West Spends'!$B$2:$B$5693,$C375,'South West Spends'!$C$2:$C$5693,$A375)</f>
        <v>12012.42</v>
      </c>
      <c r="H375" s="1441">
        <f>SUMIFS('South West Spends'!$AB$2:$AB$5693,'South West Spends'!$A$2:$A$5693,$B375,'South West Spends'!$B$2:$B$5693,$C375,'South West Spends'!$C$2:$C$5693,$A375)</f>
        <v>9858.44</v>
      </c>
      <c r="I375" s="1442">
        <f>SUMIFS('South West Spends'!$AG$2:$AG$5693,'South West Spends'!$A$2:$A$5693,$B375,'South West Spends'!$B$2:$B$5693,$C375,'South West Spends'!$C$2:$C$5693,$A375)</f>
        <v>7101.49</v>
      </c>
      <c r="J375" s="24">
        <f>SUMIFS('South West Spends'!$AI$2:$AI$5693,'South West Spends'!$A$2:$A$5693,$B375,'South West Spends'!$B$2:$B$5693,$C375,'South West Spends'!$C$2:$C$5693,$A375)</f>
        <v>0</v>
      </c>
      <c r="K375" s="93">
        <f>SUMIFS('South West Spends'!$AL$2:$AL$5693,'South West Spends'!$A$2:$A$5693,$B375,'South West Spends'!$B$2:$B$5693,$C375,'South West Spends'!$C$2:$C$5693,$A375)</f>
        <v>0</v>
      </c>
    </row>
    <row r="376" spans="1:11" x14ac:dyDescent="0.2">
      <c r="A376" s="94" t="s">
        <v>162</v>
      </c>
      <c r="B376" s="13" t="s">
        <v>278</v>
      </c>
      <c r="C376" s="129" t="s">
        <v>282</v>
      </c>
      <c r="D376" s="506">
        <f>SUMIFS('South West Spends'!$H$2:$H$5693,'South West Spends'!$A$2:$A$5693,$B376,'South West Spends'!$B$2:$B$5693,$C376,'South West Spends'!$C$2:$C$5693,$A376)</f>
        <v>0</v>
      </c>
      <c r="E376" s="507">
        <f>SUMIFS('South West Spends'!$M$2:$M$5693,'South West Spends'!$A$2:$A$5693,$B376,'South West Spends'!$B$2:$B$5693,$C376,'South West Spends'!$C$2:$C$5693,$A376)</f>
        <v>0</v>
      </c>
      <c r="F376" s="507">
        <f>SUMIFS('South West Spends'!$R$2:$R$5693,'South West Spends'!$A$2:$A$5693,$B376,'South West Spends'!$B$2:$B$5693,$C376,'South West Spends'!$C$2:$C$5693,$A376)</f>
        <v>0</v>
      </c>
      <c r="G376" s="882">
        <f>SUMIFS('South West Spends'!$W$2:$W$5693,'South West Spends'!$A$2:$A$5693,$B376,'South West Spends'!$B$2:$B$5693,$C376,'South West Spends'!$C$2:$C$5693,$A376)</f>
        <v>0</v>
      </c>
      <c r="H376" s="1441">
        <f>SUMIFS('South West Spends'!$AB$2:$AB$5693,'South West Spends'!$A$2:$A$5693,$B376,'South West Spends'!$B$2:$B$5693,$C376,'South West Spends'!$C$2:$C$5693,$A376)</f>
        <v>0</v>
      </c>
      <c r="I376" s="1442">
        <f>SUMIFS('South West Spends'!$AG$2:$AG$5693,'South West Spends'!$A$2:$A$5693,$B376,'South West Spends'!$B$2:$B$5693,$C376,'South West Spends'!$C$2:$C$5693,$A376)</f>
        <v>26167</v>
      </c>
      <c r="J376" s="24">
        <f>SUMIFS('South West Spends'!$AI$2:$AI$5693,'South West Spends'!$A$2:$A$5693,$B376,'South West Spends'!$B$2:$B$5693,$C376,'South West Spends'!$C$2:$C$5693,$A376)</f>
        <v>4773.2300000000005</v>
      </c>
      <c r="K376" s="93">
        <f>SUMIFS('South West Spends'!$AL$2:$AL$5693,'South West Spends'!$A$2:$A$5693,$B376,'South West Spends'!$B$2:$B$5693,$C376,'South West Spends'!$C$2:$C$5693,$A376)</f>
        <v>12945.23</v>
      </c>
    </row>
    <row r="377" spans="1:11" x14ac:dyDescent="0.2">
      <c r="A377" s="94" t="s">
        <v>162</v>
      </c>
      <c r="B377" s="13" t="s">
        <v>27</v>
      </c>
      <c r="C377" s="129" t="s">
        <v>249</v>
      </c>
      <c r="D377" s="506">
        <f>SUMIFS('South West Spends'!$H$2:$H$5693,'South West Spends'!$A$2:$A$5693,$B377,'South West Spends'!$B$2:$B$5693,$C377,'South West Spends'!$C$2:$C$5693,$A377)</f>
        <v>2283.5100000000002</v>
      </c>
      <c r="E377" s="507">
        <f>SUMIFS('South West Spends'!$M$2:$M$5693,'South West Spends'!$A$2:$A$5693,$B377,'South West Spends'!$B$2:$B$5693,$C377,'South West Spends'!$C$2:$C$5693,$A377)</f>
        <v>1581.0349999999999</v>
      </c>
      <c r="F377" s="507">
        <f>SUMIFS('South West Spends'!$R$2:$R$5693,'South West Spends'!$A$2:$A$5693,$B377,'South West Spends'!$B$2:$B$5693,$C377,'South West Spends'!$C$2:$C$5693,$A377)</f>
        <v>0</v>
      </c>
      <c r="G377" s="882">
        <f>SUMIFS('South West Spends'!$W$2:$W$5693,'South West Spends'!$A$2:$A$5693,$B377,'South West Spends'!$B$2:$B$5693,$C377,'South West Spends'!$C$2:$C$5693,$A377)</f>
        <v>0</v>
      </c>
      <c r="H377" s="1441">
        <f>SUMIFS('South West Spends'!$AB$2:$AB$5693,'South West Spends'!$A$2:$A$5693,$B377,'South West Spends'!$B$2:$B$5693,$C377,'South West Spends'!$C$2:$C$5693,$A377)</f>
        <v>0</v>
      </c>
      <c r="I377" s="1442">
        <f>SUMIFS('South West Spends'!$AG$2:$AG$5693,'South West Spends'!$A$2:$A$5693,$B377,'South West Spends'!$B$2:$B$5693,$C377,'South West Spends'!$C$2:$C$5693,$A377)</f>
        <v>0</v>
      </c>
      <c r="J377" s="24">
        <f>SUMIFS('South West Spends'!$AI$2:$AI$5693,'South West Spends'!$A$2:$A$5693,$B377,'South West Spends'!$B$2:$B$5693,$C377,'South West Spends'!$C$2:$C$5693,$A377)</f>
        <v>0</v>
      </c>
      <c r="K377" s="93">
        <f>SUMIFS('South West Spends'!$AL$2:$AL$5693,'South West Spends'!$A$2:$A$5693,$B377,'South West Spends'!$B$2:$B$5693,$C377,'South West Spends'!$C$2:$C$5693,$A377)</f>
        <v>0</v>
      </c>
    </row>
    <row r="378" spans="1:11" x14ac:dyDescent="0.2">
      <c r="A378" s="94" t="s">
        <v>162</v>
      </c>
      <c r="B378" s="13" t="s">
        <v>27</v>
      </c>
      <c r="C378" s="129" t="s">
        <v>28</v>
      </c>
      <c r="D378" s="506">
        <f>SUMIFS('South West Spends'!$H$2:$H$5693,'South West Spends'!$A$2:$A$5693,$B378,'South West Spends'!$B$2:$B$5693,$C378,'South West Spends'!$C$2:$C$5693,$A378)</f>
        <v>7722.4000000000005</v>
      </c>
      <c r="E378" s="507">
        <f>SUMIFS('South West Spends'!$M$2:$M$5693,'South West Spends'!$A$2:$A$5693,$B378,'South West Spends'!$B$2:$B$5693,$C378,'South West Spends'!$C$2:$C$5693,$A378)</f>
        <v>2342.6800000000003</v>
      </c>
      <c r="F378" s="507">
        <f>SUMIFS('South West Spends'!$R$2:$R$5693,'South West Spends'!$A$2:$A$5693,$B378,'South West Spends'!$B$2:$B$5693,$C378,'South West Spends'!$C$2:$C$5693,$A378)</f>
        <v>0</v>
      </c>
      <c r="G378" s="882">
        <f>SUMIFS('South West Spends'!$W$2:$W$5693,'South West Spends'!$A$2:$A$5693,$B378,'South West Spends'!$B$2:$B$5693,$C378,'South West Spends'!$C$2:$C$5693,$A378)</f>
        <v>0</v>
      </c>
      <c r="H378" s="1441">
        <f>SUMIFS('South West Spends'!$AB$2:$AB$5693,'South West Spends'!$A$2:$A$5693,$B378,'South West Spends'!$B$2:$B$5693,$C378,'South West Spends'!$C$2:$C$5693,$A378)</f>
        <v>0</v>
      </c>
      <c r="I378" s="1442">
        <f>SUMIFS('South West Spends'!$AG$2:$AG$5693,'South West Spends'!$A$2:$A$5693,$B378,'South West Spends'!$B$2:$B$5693,$C378,'South West Spends'!$C$2:$C$5693,$A378)</f>
        <v>0</v>
      </c>
      <c r="J378" s="24">
        <f>SUMIFS('South West Spends'!$AI$2:$AI$5693,'South West Spends'!$A$2:$A$5693,$B378,'South West Spends'!$B$2:$B$5693,$C378,'South West Spends'!$C$2:$C$5693,$A378)</f>
        <v>0</v>
      </c>
      <c r="K378" s="93">
        <f>SUMIFS('South West Spends'!$AL$2:$AL$5693,'South West Spends'!$A$2:$A$5693,$B378,'South West Spends'!$B$2:$B$5693,$C378,'South West Spends'!$C$2:$C$5693,$A378)</f>
        <v>0</v>
      </c>
    </row>
    <row r="379" spans="1:11" x14ac:dyDescent="0.2">
      <c r="A379" s="94" t="s">
        <v>162</v>
      </c>
      <c r="B379" s="13" t="s">
        <v>27</v>
      </c>
      <c r="C379" s="129" t="s">
        <v>29</v>
      </c>
      <c r="D379" s="506">
        <f>SUMIFS('South West Spends'!$H$2:$H$5693,'South West Spends'!$A$2:$A$5693,$B379,'South West Spends'!$B$2:$B$5693,$C379,'South West Spends'!$C$2:$C$5693,$A379)</f>
        <v>21625</v>
      </c>
      <c r="E379" s="507">
        <f>SUMIFS('South West Spends'!$M$2:$M$5693,'South West Spends'!$A$2:$A$5693,$B379,'South West Spends'!$B$2:$B$5693,$C379,'South West Spends'!$C$2:$C$5693,$A379)</f>
        <v>12250</v>
      </c>
      <c r="F379" s="507">
        <f>SUMIFS('South West Spends'!$R$2:$R$5693,'South West Spends'!$A$2:$A$5693,$B379,'South West Spends'!$B$2:$B$5693,$C379,'South West Spends'!$C$2:$C$5693,$A379)</f>
        <v>0</v>
      </c>
      <c r="G379" s="882">
        <f>SUMIFS('South West Spends'!$W$2:$W$5693,'South West Spends'!$A$2:$A$5693,$B379,'South West Spends'!$B$2:$B$5693,$C379,'South West Spends'!$C$2:$C$5693,$A379)</f>
        <v>0</v>
      </c>
      <c r="H379" s="1441">
        <f>SUMIFS('South West Spends'!$AB$2:$AB$5693,'South West Spends'!$A$2:$A$5693,$B379,'South West Spends'!$B$2:$B$5693,$C379,'South West Spends'!$C$2:$C$5693,$A379)</f>
        <v>0</v>
      </c>
      <c r="I379" s="1442">
        <f>SUMIFS('South West Spends'!$AG$2:$AG$5693,'South West Spends'!$A$2:$A$5693,$B379,'South West Spends'!$B$2:$B$5693,$C379,'South West Spends'!$C$2:$C$5693,$A379)</f>
        <v>0</v>
      </c>
      <c r="J379" s="24">
        <f>SUMIFS('South West Spends'!$AI$2:$AI$5693,'South West Spends'!$A$2:$A$5693,$B379,'South West Spends'!$B$2:$B$5693,$C379,'South West Spends'!$C$2:$C$5693,$A379)</f>
        <v>0</v>
      </c>
      <c r="K379" s="93">
        <f>SUMIFS('South West Spends'!$AL$2:$AL$5693,'South West Spends'!$A$2:$A$5693,$B379,'South West Spends'!$B$2:$B$5693,$C379,'South West Spends'!$C$2:$C$5693,$A379)</f>
        <v>0</v>
      </c>
    </row>
    <row r="380" spans="1:11" x14ac:dyDescent="0.2">
      <c r="A380" s="94" t="s">
        <v>162</v>
      </c>
      <c r="B380" s="13" t="s">
        <v>82</v>
      </c>
      <c r="C380" s="129" t="s">
        <v>249</v>
      </c>
      <c r="D380" s="506">
        <f>SUMIFS('South West Spends'!$H$2:$H$5693,'South West Spends'!$A$2:$A$5693,$B380,'South West Spends'!$B$2:$B$5693,$C380,'South West Spends'!$C$2:$C$5693,$A380)</f>
        <v>0</v>
      </c>
      <c r="E380" s="507">
        <f>SUMIFS('South West Spends'!$M$2:$M$5693,'South West Spends'!$A$2:$A$5693,$B380,'South West Spends'!$B$2:$B$5693,$C380,'South West Spends'!$C$2:$C$5693,$A380)</f>
        <v>2955.7299999999996</v>
      </c>
      <c r="F380" s="507">
        <f>SUMIFS('South West Spends'!$R$2:$R$5693,'South West Spends'!$A$2:$A$5693,$B380,'South West Spends'!$B$2:$B$5693,$C380,'South West Spends'!$C$2:$C$5693,$A380)</f>
        <v>5224.5</v>
      </c>
      <c r="G380" s="882">
        <f>SUMIFS('South West Spends'!$W$2:$W$5693,'South West Spends'!$A$2:$A$5693,$B380,'South West Spends'!$B$2:$B$5693,$C380,'South West Spends'!$C$2:$C$5693,$A380)</f>
        <v>2171.4299999999998</v>
      </c>
      <c r="H380" s="1441">
        <f>SUMIFS('South West Spends'!$AB$2:$AB$5693,'South West Spends'!$A$2:$A$5693,$B380,'South West Spends'!$B$2:$B$5693,$C380,'South West Spends'!$C$2:$C$5693,$A380)</f>
        <v>3160.7190000000005</v>
      </c>
      <c r="I380" s="1442">
        <f>SUMIFS('South West Spends'!$AG$2:$AG$5693,'South West Spends'!$A$2:$A$5693,$B380,'South West Spends'!$B$2:$B$5693,$C380,'South West Spends'!$C$2:$C$5693,$A380)</f>
        <v>287.21000000000004</v>
      </c>
      <c r="J380" s="24">
        <f>SUMIFS('South West Spends'!$AI$2:$AI$5693,'South West Spends'!$A$2:$A$5693,$B380,'South West Spends'!$B$2:$B$5693,$C380,'South West Spends'!$C$2:$C$5693,$A380)</f>
        <v>0</v>
      </c>
      <c r="K380" s="93">
        <f>SUMIFS('South West Spends'!$AL$2:$AL$5693,'South West Spends'!$A$2:$A$5693,$B380,'South West Spends'!$B$2:$B$5693,$C380,'South West Spends'!$C$2:$C$5693,$A380)</f>
        <v>0</v>
      </c>
    </row>
    <row r="381" spans="1:11" x14ac:dyDescent="0.2">
      <c r="A381" s="94" t="s">
        <v>162</v>
      </c>
      <c r="B381" s="13" t="s">
        <v>82</v>
      </c>
      <c r="C381" s="129" t="s">
        <v>28</v>
      </c>
      <c r="D381" s="506">
        <f>SUMIFS('South West Spends'!$H$2:$H$5693,'South West Spends'!$A$2:$A$5693,$B381,'South West Spends'!$B$2:$B$5693,$C381,'South West Spends'!$C$2:$C$5693,$A381)</f>
        <v>0</v>
      </c>
      <c r="E381" s="507">
        <f>SUMIFS('South West Spends'!$M$2:$M$5693,'South West Spends'!$A$2:$A$5693,$B381,'South West Spends'!$B$2:$B$5693,$C381,'South West Spends'!$C$2:$C$5693,$A381)</f>
        <v>4873.41</v>
      </c>
      <c r="F381" s="507">
        <f>SUMIFS('South West Spends'!$R$2:$R$5693,'South West Spends'!$A$2:$A$5693,$B381,'South West Spends'!$B$2:$B$5693,$C381,'South West Spends'!$C$2:$C$5693,$A381)</f>
        <v>7182.4800000000005</v>
      </c>
      <c r="G381" s="882">
        <f>SUMIFS('South West Spends'!$W$2:$W$5693,'South West Spends'!$A$2:$A$5693,$B381,'South West Spends'!$B$2:$B$5693,$C381,'South West Spends'!$C$2:$C$5693,$A381)</f>
        <v>8258.0400000000009</v>
      </c>
      <c r="H381" s="1441">
        <f>SUMIFS('South West Spends'!$AB$2:$AB$5693,'South West Spends'!$A$2:$A$5693,$B381,'South West Spends'!$B$2:$B$5693,$C381,'South West Spends'!$C$2:$C$5693,$A381)</f>
        <v>1163.71</v>
      </c>
      <c r="I381" s="1442">
        <f>SUMIFS('South West Spends'!$AG$2:$AG$5693,'South West Spends'!$A$2:$A$5693,$B381,'South West Spends'!$B$2:$B$5693,$C381,'South West Spends'!$C$2:$C$5693,$A381)</f>
        <v>0</v>
      </c>
      <c r="J381" s="24">
        <f>SUMIFS('South West Spends'!$AI$2:$AI$5693,'South West Spends'!$A$2:$A$5693,$B381,'South West Spends'!$B$2:$B$5693,$C381,'South West Spends'!$C$2:$C$5693,$A381)</f>
        <v>0</v>
      </c>
      <c r="K381" s="93">
        <f>SUMIFS('South West Spends'!$AL$2:$AL$5693,'South West Spends'!$A$2:$A$5693,$B381,'South West Spends'!$B$2:$B$5693,$C381,'South West Spends'!$C$2:$C$5693,$A381)</f>
        <v>0</v>
      </c>
    </row>
    <row r="382" spans="1:11" x14ac:dyDescent="0.2">
      <c r="A382" s="94" t="s">
        <v>162</v>
      </c>
      <c r="B382" s="13" t="s">
        <v>82</v>
      </c>
      <c r="C382" s="129" t="s">
        <v>29</v>
      </c>
      <c r="D382" s="506">
        <f>SUMIFS('South West Spends'!$H$2:$H$5693,'South West Spends'!$A$2:$A$5693,$B382,'South West Spends'!$B$2:$B$5693,$C382,'South West Spends'!$C$2:$C$5693,$A382)</f>
        <v>0</v>
      </c>
      <c r="E382" s="507">
        <f>SUMIFS('South West Spends'!$M$2:$M$5693,'South West Spends'!$A$2:$A$5693,$B382,'South West Spends'!$B$2:$B$5693,$C382,'South West Spends'!$C$2:$C$5693,$A382)</f>
        <v>19593</v>
      </c>
      <c r="F382" s="507">
        <f>SUMIFS('South West Spends'!$R$2:$R$5693,'South West Spends'!$A$2:$A$5693,$B382,'South West Spends'!$B$2:$B$5693,$C382,'South West Spends'!$C$2:$C$5693,$A382)</f>
        <v>29367</v>
      </c>
      <c r="G382" s="882">
        <f>SUMIFS('South West Spends'!$W$2:$W$5693,'South West Spends'!$A$2:$A$5693,$B382,'South West Spends'!$B$2:$B$5693,$C382,'South West Spends'!$C$2:$C$5693,$A382)</f>
        <v>30425</v>
      </c>
      <c r="H382" s="1441">
        <f>SUMIFS('South West Spends'!$AB$2:$AB$5693,'South West Spends'!$A$2:$A$5693,$B382,'South West Spends'!$B$2:$B$5693,$C382,'South West Spends'!$C$2:$C$5693,$A382)</f>
        <v>22485.96</v>
      </c>
      <c r="I382" s="1442">
        <f>SUMIFS('South West Spends'!$AG$2:$AG$5693,'South West Spends'!$A$2:$A$5693,$B382,'South West Spends'!$B$2:$B$5693,$C382,'South West Spends'!$C$2:$C$5693,$A382)</f>
        <v>7624.0399999999991</v>
      </c>
      <c r="J382" s="24">
        <f>SUMIFS('South West Spends'!$AI$2:$AI$5693,'South West Spends'!$A$2:$A$5693,$B382,'South West Spends'!$B$2:$B$5693,$C382,'South West Spends'!$C$2:$C$5693,$A382)</f>
        <v>0</v>
      </c>
      <c r="K382" s="93">
        <f>SUMIFS('South West Spends'!$AL$2:$AL$5693,'South West Spends'!$A$2:$A$5693,$B382,'South West Spends'!$B$2:$B$5693,$C382,'South West Spends'!$C$2:$C$5693,$A382)</f>
        <v>0</v>
      </c>
    </row>
    <row r="383" spans="1:11" x14ac:dyDescent="0.2">
      <c r="A383" s="94" t="s">
        <v>162</v>
      </c>
      <c r="B383" s="13" t="s">
        <v>82</v>
      </c>
      <c r="C383" s="129" t="s">
        <v>247</v>
      </c>
      <c r="D383" s="506">
        <f>SUMIFS('South West Spends'!$H$2:$H$5693,'South West Spends'!$A$2:$A$5693,$B383,'South West Spends'!$B$2:$B$5693,$C383,'South West Spends'!$C$2:$C$5693,$A383)</f>
        <v>0</v>
      </c>
      <c r="E383" s="507">
        <f>SUMIFS('South West Spends'!$M$2:$M$5693,'South West Spends'!$A$2:$A$5693,$B383,'South West Spends'!$B$2:$B$5693,$C383,'South West Spends'!$C$2:$C$5693,$A383)</f>
        <v>0</v>
      </c>
      <c r="F383" s="507">
        <f>SUMIFS('South West Spends'!$R$2:$R$5693,'South West Spends'!$A$2:$A$5693,$B383,'South West Spends'!$B$2:$B$5693,$C383,'South West Spends'!$C$2:$C$5693,$A383)</f>
        <v>0</v>
      </c>
      <c r="G383" s="882">
        <f>SUMIFS('South West Spends'!$W$2:$W$5693,'South West Spends'!$A$2:$A$5693,$B383,'South West Spends'!$B$2:$B$5693,$C383,'South West Spends'!$C$2:$C$5693,$A383)</f>
        <v>2614.9480000000003</v>
      </c>
      <c r="H383" s="1441">
        <f>SUMIFS('South West Spends'!$AB$2:$AB$5693,'South West Spends'!$A$2:$A$5693,$B383,'South West Spends'!$B$2:$B$5693,$C383,'South West Spends'!$C$2:$C$5693,$A383)</f>
        <v>1757.9070000000002</v>
      </c>
      <c r="I383" s="1442">
        <f>SUMIFS('South West Spends'!$AG$2:$AG$5693,'South West Spends'!$A$2:$A$5693,$B383,'South West Spends'!$B$2:$B$5693,$C383,'South West Spends'!$C$2:$C$5693,$A383)</f>
        <v>602.49599999999998</v>
      </c>
      <c r="J383" s="24">
        <f>SUMIFS('South West Spends'!$AI$2:$AI$5693,'South West Spends'!$A$2:$A$5693,$B383,'South West Spends'!$B$2:$B$5693,$C383,'South West Spends'!$C$2:$C$5693,$A383)</f>
        <v>0</v>
      </c>
      <c r="K383" s="93">
        <f>SUMIFS('South West Spends'!$AL$2:$AL$5693,'South West Spends'!$A$2:$A$5693,$B383,'South West Spends'!$B$2:$B$5693,$C383,'South West Spends'!$C$2:$C$5693,$A383)</f>
        <v>0</v>
      </c>
    </row>
    <row r="384" spans="1:11" x14ac:dyDescent="0.2">
      <c r="A384" s="94" t="s">
        <v>162</v>
      </c>
      <c r="B384" s="13" t="s">
        <v>285</v>
      </c>
      <c r="C384" s="129" t="s">
        <v>249</v>
      </c>
      <c r="D384" s="506">
        <f>SUMIFS('South West Spends'!$H$2:$H$5693,'South West Spends'!$A$2:$A$5693,$B384,'South West Spends'!$B$2:$B$5693,$C384,'South West Spends'!$C$2:$C$5693,$A384)</f>
        <v>0</v>
      </c>
      <c r="E384" s="507">
        <f>SUMIFS('South West Spends'!$M$2:$M$5693,'South West Spends'!$A$2:$A$5693,$B384,'South West Spends'!$B$2:$B$5693,$C384,'South West Spends'!$C$2:$C$5693,$A384)</f>
        <v>0</v>
      </c>
      <c r="F384" s="507">
        <f>SUMIFS('South West Spends'!$R$2:$R$5693,'South West Spends'!$A$2:$A$5693,$B384,'South West Spends'!$B$2:$B$5693,$C384,'South West Spends'!$C$2:$C$5693,$A384)</f>
        <v>0</v>
      </c>
      <c r="G384" s="882">
        <f>SUMIFS('South West Spends'!$W$2:$W$5693,'South West Spends'!$A$2:$A$5693,$B384,'South West Spends'!$B$2:$B$5693,$C384,'South West Spends'!$C$2:$C$5693,$A384)</f>
        <v>0</v>
      </c>
      <c r="H384" s="1441">
        <f>SUMIFS('South West Spends'!$AB$2:$AB$5693,'South West Spends'!$A$2:$A$5693,$B384,'South West Spends'!$B$2:$B$5693,$C384,'South West Spends'!$C$2:$C$5693,$A384)</f>
        <v>0</v>
      </c>
      <c r="I384" s="1442">
        <f>SUMIFS('South West Spends'!$AG$2:$AG$5693,'South West Spends'!$A$2:$A$5693,$B384,'South West Spends'!$B$2:$B$5693,$C384,'South West Spends'!$C$2:$C$5693,$A384)</f>
        <v>68.039999999999992</v>
      </c>
      <c r="J384" s="24">
        <f>SUMIFS('South West Spends'!$AI$2:$AI$5693,'South West Spends'!$A$2:$A$5693,$B384,'South West Spends'!$B$2:$B$5693,$C384,'South West Spends'!$C$2:$C$5693,$A384)</f>
        <v>0</v>
      </c>
      <c r="K384" s="93">
        <f>SUMIFS('South West Spends'!$AL$2:$AL$5693,'South West Spends'!$A$2:$A$5693,$B384,'South West Spends'!$B$2:$B$5693,$C384,'South West Spends'!$C$2:$C$5693,$A384)</f>
        <v>0</v>
      </c>
    </row>
    <row r="385" spans="1:11" x14ac:dyDescent="0.2">
      <c r="A385" s="94" t="s">
        <v>162</v>
      </c>
      <c r="B385" s="13" t="s">
        <v>285</v>
      </c>
      <c r="C385" s="129" t="s">
        <v>29</v>
      </c>
      <c r="D385" s="506">
        <f>SUMIFS('South West Spends'!$H$2:$H$5693,'South West Spends'!$A$2:$A$5693,$B385,'South West Spends'!$B$2:$B$5693,$C385,'South West Spends'!$C$2:$C$5693,$A385)</f>
        <v>0</v>
      </c>
      <c r="E385" s="507">
        <f>SUMIFS('South West Spends'!$M$2:$M$5693,'South West Spends'!$A$2:$A$5693,$B385,'South West Spends'!$B$2:$B$5693,$C385,'South West Spends'!$C$2:$C$5693,$A385)</f>
        <v>0</v>
      </c>
      <c r="F385" s="507">
        <f>SUMIFS('South West Spends'!$R$2:$R$5693,'South West Spends'!$A$2:$A$5693,$B385,'South West Spends'!$B$2:$B$5693,$C385,'South West Spends'!$C$2:$C$5693,$A385)</f>
        <v>0</v>
      </c>
      <c r="G385" s="882">
        <f>SUMIFS('South West Spends'!$W$2:$W$5693,'South West Spends'!$A$2:$A$5693,$B385,'South West Spends'!$B$2:$B$5693,$C385,'South West Spends'!$C$2:$C$5693,$A385)</f>
        <v>0</v>
      </c>
      <c r="H385" s="1441">
        <f>SUMIFS('South West Spends'!$AB$2:$AB$5693,'South West Spends'!$A$2:$A$5693,$B385,'South West Spends'!$B$2:$B$5693,$C385,'South West Spends'!$C$2:$C$5693,$A385)</f>
        <v>0</v>
      </c>
      <c r="I385" s="1442">
        <f>SUMIFS('South West Spends'!$AG$2:$AG$5693,'South West Spends'!$A$2:$A$5693,$B385,'South West Spends'!$B$2:$B$5693,$C385,'South West Spends'!$C$2:$C$5693,$A385)</f>
        <v>14794.42</v>
      </c>
      <c r="J385" s="24">
        <f>SUMIFS('South West Spends'!$AI$2:$AI$5693,'South West Spends'!$A$2:$A$5693,$B385,'South West Spends'!$B$2:$B$5693,$C385,'South West Spends'!$C$2:$C$5693,$A385)</f>
        <v>4500</v>
      </c>
      <c r="K385" s="93">
        <f>SUMIFS('South West Spends'!$AL$2:$AL$5693,'South West Spends'!$A$2:$A$5693,$B385,'South West Spends'!$B$2:$B$5693,$C385,'South West Spends'!$C$2:$C$5693,$A385)</f>
        <v>9116</v>
      </c>
    </row>
    <row r="386" spans="1:11" x14ac:dyDescent="0.2">
      <c r="A386" s="94" t="s">
        <v>162</v>
      </c>
      <c r="B386" s="13" t="s">
        <v>285</v>
      </c>
      <c r="C386" s="129" t="s">
        <v>247</v>
      </c>
      <c r="D386" s="506">
        <f>SUMIFS('South West Spends'!$H$2:$H$5693,'South West Spends'!$A$2:$A$5693,$B386,'South West Spends'!$B$2:$B$5693,$C386,'South West Spends'!$C$2:$C$5693,$A386)</f>
        <v>0</v>
      </c>
      <c r="E386" s="507">
        <f>SUMIFS('South West Spends'!$M$2:$M$5693,'South West Spends'!$A$2:$A$5693,$B386,'South West Spends'!$B$2:$B$5693,$C386,'South West Spends'!$C$2:$C$5693,$A386)</f>
        <v>0</v>
      </c>
      <c r="F386" s="507">
        <f>SUMIFS('South West Spends'!$R$2:$R$5693,'South West Spends'!$A$2:$A$5693,$B386,'South West Spends'!$B$2:$B$5693,$C386,'South West Spends'!$C$2:$C$5693,$A386)</f>
        <v>0</v>
      </c>
      <c r="G386" s="882">
        <f>SUMIFS('South West Spends'!$W$2:$W$5693,'South West Spends'!$A$2:$A$5693,$B386,'South West Spends'!$B$2:$B$5693,$C386,'South West Spends'!$C$2:$C$5693,$A386)</f>
        <v>0</v>
      </c>
      <c r="H386" s="1441">
        <f>SUMIFS('South West Spends'!$AB$2:$AB$5693,'South West Spends'!$A$2:$A$5693,$B386,'South West Spends'!$B$2:$B$5693,$C386,'South West Spends'!$C$2:$C$5693,$A386)</f>
        <v>0</v>
      </c>
      <c r="I386" s="1442">
        <f>SUMIFS('South West Spends'!$AG$2:$AG$5693,'South West Spends'!$A$2:$A$5693,$B386,'South West Spends'!$B$2:$B$5693,$C386,'South West Spends'!$C$2:$C$5693,$A386)</f>
        <v>2871.846</v>
      </c>
      <c r="J386" s="24">
        <f>SUMIFS('South West Spends'!$AI$2:$AI$5693,'South West Spends'!$A$2:$A$5693,$B386,'South West Spends'!$B$2:$B$5693,$C386,'South West Spends'!$C$2:$C$5693,$A386)</f>
        <v>0</v>
      </c>
      <c r="K386" s="93">
        <f>SUMIFS('South West Spends'!$AL$2:$AL$5693,'South West Spends'!$A$2:$A$5693,$B386,'South West Spends'!$B$2:$B$5693,$C386,'South West Spends'!$C$2:$C$5693,$A386)</f>
        <v>778.12200000000007</v>
      </c>
    </row>
    <row r="387" spans="1:11" x14ac:dyDescent="0.2">
      <c r="A387" s="94" t="s">
        <v>162</v>
      </c>
      <c r="B387" s="13" t="s">
        <v>221</v>
      </c>
      <c r="C387" s="129" t="s">
        <v>247</v>
      </c>
      <c r="D387" s="506">
        <f>SUMIFS('South West Spends'!$H$2:$H$5693,'South West Spends'!$A$2:$A$5693,$B387,'South West Spends'!$B$2:$B$5693,$C387,'South West Spends'!$C$2:$C$5693,$A387)</f>
        <v>0</v>
      </c>
      <c r="E387" s="507">
        <f>SUMIFS('South West Spends'!$M$2:$M$5693,'South West Spends'!$A$2:$A$5693,$B387,'South West Spends'!$B$2:$B$5693,$C387,'South West Spends'!$C$2:$C$5693,$A387)</f>
        <v>0</v>
      </c>
      <c r="F387" s="507">
        <f>SUMIFS('South West Spends'!$R$2:$R$5693,'South West Spends'!$A$2:$A$5693,$B387,'South West Spends'!$B$2:$B$5693,$C387,'South West Spends'!$C$2:$C$5693,$A387)</f>
        <v>0</v>
      </c>
      <c r="G387" s="882">
        <f>SUMIFS('South West Spends'!$W$2:$W$5693,'South West Spends'!$A$2:$A$5693,$B387,'South West Spends'!$B$2:$B$5693,$C387,'South West Spends'!$C$2:$C$5693,$A387)</f>
        <v>250.77200000000002</v>
      </c>
      <c r="H387" s="1441">
        <f>SUMIFS('South West Spends'!$AB$2:$AB$5693,'South West Spends'!$A$2:$A$5693,$B387,'South West Spends'!$B$2:$B$5693,$C387,'South West Spends'!$C$2:$C$5693,$A387)</f>
        <v>195.32300000000004</v>
      </c>
      <c r="I387" s="1442">
        <f>SUMIFS('South West Spends'!$AG$2:$AG$5693,'South West Spends'!$A$2:$A$5693,$B387,'South West Spends'!$B$2:$B$5693,$C387,'South West Spends'!$C$2:$C$5693,$A387)</f>
        <v>386.03800000000001</v>
      </c>
      <c r="J387" s="24">
        <f>SUMIFS('South West Spends'!$AI$2:$AI$5693,'South West Spends'!$A$2:$A$5693,$B387,'South West Spends'!$B$2:$B$5693,$C387,'South West Spends'!$C$2:$C$5693,$A387)</f>
        <v>0</v>
      </c>
      <c r="K387" s="93">
        <f>SUMIFS('South West Spends'!$AL$2:$AL$5693,'South West Spends'!$A$2:$A$5693,$B387,'South West Spends'!$B$2:$B$5693,$C387,'South West Spends'!$C$2:$C$5693,$A387)</f>
        <v>86.457999999999998</v>
      </c>
    </row>
    <row r="388" spans="1:11" x14ac:dyDescent="0.2">
      <c r="A388" s="94" t="s">
        <v>130</v>
      </c>
      <c r="B388" s="13" t="s">
        <v>3</v>
      </c>
      <c r="C388" s="129" t="s">
        <v>243</v>
      </c>
      <c r="D388" s="506">
        <f>SUMIFS('South West Spends'!$H$2:$H$5693,'South West Spends'!$A$2:$A$5693,$B388,'South West Spends'!$B$2:$B$5693,$C388,'South West Spends'!$C$2:$C$5693,$A388)</f>
        <v>74.199999999999989</v>
      </c>
      <c r="E388" s="507">
        <f>SUMIFS('South West Spends'!$M$2:$M$5693,'South West Spends'!$A$2:$A$5693,$B388,'South West Spends'!$B$2:$B$5693,$C388,'South West Spends'!$C$2:$C$5693,$A388)</f>
        <v>3.0600000000000023</v>
      </c>
      <c r="F388" s="507">
        <f>SUMIFS('South West Spends'!$R$2:$R$5693,'South West Spends'!$A$2:$A$5693,$B388,'South West Spends'!$B$2:$B$5693,$C388,'South West Spends'!$C$2:$C$5693,$A388)</f>
        <v>130.63</v>
      </c>
      <c r="G388" s="882">
        <f>SUMIFS('South West Spends'!$W$2:$W$5693,'South West Spends'!$A$2:$A$5693,$B388,'South West Spends'!$B$2:$B$5693,$C388,'South West Spends'!$C$2:$C$5693,$A388)</f>
        <v>0</v>
      </c>
      <c r="H388" s="1441">
        <f>SUMIFS('South West Spends'!$AB$2:$AB$5693,'South West Spends'!$A$2:$A$5693,$B388,'South West Spends'!$B$2:$B$5693,$C388,'South West Spends'!$C$2:$C$5693,$A388)</f>
        <v>0</v>
      </c>
      <c r="I388" s="1442">
        <f>SUMIFS('South West Spends'!$AG$2:$AG$5693,'South West Spends'!$A$2:$A$5693,$B388,'South West Spends'!$B$2:$B$5693,$C388,'South West Spends'!$C$2:$C$5693,$A388)</f>
        <v>0</v>
      </c>
      <c r="J388" s="24">
        <f>SUMIFS('South West Spends'!$AI$2:$AI$5693,'South West Spends'!$A$2:$A$5693,$B388,'South West Spends'!$B$2:$B$5693,$C388,'South West Spends'!$C$2:$C$5693,$A388)</f>
        <v>0</v>
      </c>
      <c r="K388" s="93">
        <f>SUMIFS('South West Spends'!$AL$2:$AL$5693,'South West Spends'!$A$2:$A$5693,$B388,'South West Spends'!$B$2:$B$5693,$C388,'South West Spends'!$C$2:$C$5693,$A388)</f>
        <v>0</v>
      </c>
    </row>
    <row r="389" spans="1:11" x14ac:dyDescent="0.2">
      <c r="A389" s="94" t="s">
        <v>130</v>
      </c>
      <c r="B389" s="13" t="s">
        <v>3</v>
      </c>
      <c r="C389" s="129" t="s">
        <v>35</v>
      </c>
      <c r="D389" s="506">
        <f>SUMIFS('South West Spends'!$H$2:$H$5693,'South West Spends'!$A$2:$A$5693,$B389,'South West Spends'!$B$2:$B$5693,$C389,'South West Spends'!$C$2:$C$5693,$A389)</f>
        <v>0</v>
      </c>
      <c r="E389" s="507">
        <f>SUMIFS('South West Spends'!$M$2:$M$5693,'South West Spends'!$A$2:$A$5693,$B389,'South West Spends'!$B$2:$B$5693,$C389,'South West Spends'!$C$2:$C$5693,$A389)</f>
        <v>4140.41</v>
      </c>
      <c r="F389" s="507">
        <f>SUMIFS('South West Spends'!$R$2:$R$5693,'South West Spends'!$A$2:$A$5693,$B389,'South West Spends'!$B$2:$B$5693,$C389,'South West Spends'!$C$2:$C$5693,$A389)</f>
        <v>11864.349999999999</v>
      </c>
      <c r="G389" s="882">
        <f>SUMIFS('South West Spends'!$W$2:$W$5693,'South West Spends'!$A$2:$A$5693,$B389,'South West Spends'!$B$2:$B$5693,$C389,'South West Spends'!$C$2:$C$5693,$A389)</f>
        <v>0</v>
      </c>
      <c r="H389" s="1441">
        <f>SUMIFS('South West Spends'!$AB$2:$AB$5693,'South West Spends'!$A$2:$A$5693,$B389,'South West Spends'!$B$2:$B$5693,$C389,'South West Spends'!$C$2:$C$5693,$A389)</f>
        <v>0</v>
      </c>
      <c r="I389" s="1442">
        <f>SUMIFS('South West Spends'!$AG$2:$AG$5693,'South West Spends'!$A$2:$A$5693,$B389,'South West Spends'!$B$2:$B$5693,$C389,'South West Spends'!$C$2:$C$5693,$A389)</f>
        <v>0</v>
      </c>
      <c r="J389" s="24">
        <f>SUMIFS('South West Spends'!$AI$2:$AI$5693,'South West Spends'!$A$2:$A$5693,$B389,'South West Spends'!$B$2:$B$5693,$C389,'South West Spends'!$C$2:$C$5693,$A389)</f>
        <v>0</v>
      </c>
      <c r="K389" s="93">
        <f>SUMIFS('South West Spends'!$AL$2:$AL$5693,'South West Spends'!$A$2:$A$5693,$B389,'South West Spends'!$B$2:$B$5693,$C389,'South West Spends'!$C$2:$C$5693,$A389)</f>
        <v>0</v>
      </c>
    </row>
    <row r="390" spans="1:11" x14ac:dyDescent="0.2">
      <c r="A390" s="94" t="s">
        <v>130</v>
      </c>
      <c r="B390" s="13" t="s">
        <v>206</v>
      </c>
      <c r="C390" s="129" t="s">
        <v>243</v>
      </c>
      <c r="D390" s="506">
        <f>SUMIFS('South West Spends'!$H$2:$H$5693,'South West Spends'!$A$2:$A$5693,$B390,'South West Spends'!$B$2:$B$5693,$C390,'South West Spends'!$C$2:$C$5693,$A390)</f>
        <v>0</v>
      </c>
      <c r="E390" s="507">
        <f>SUMIFS('South West Spends'!$M$2:$M$5693,'South West Spends'!$A$2:$A$5693,$B390,'South West Spends'!$B$2:$B$5693,$C390,'South West Spends'!$C$2:$C$5693,$A390)</f>
        <v>0</v>
      </c>
      <c r="F390" s="507">
        <f>SUMIFS('South West Spends'!$R$2:$R$5693,'South West Spends'!$A$2:$A$5693,$B390,'South West Spends'!$B$2:$B$5693,$C390,'South West Spends'!$C$2:$C$5693,$A390)</f>
        <v>93.249999999999986</v>
      </c>
      <c r="G390" s="882">
        <f>SUMIFS('South West Spends'!$W$2:$W$5693,'South West Spends'!$A$2:$A$5693,$B390,'South West Spends'!$B$2:$B$5693,$C390,'South West Spends'!$C$2:$C$5693,$A390)</f>
        <v>114.64</v>
      </c>
      <c r="H390" s="1441">
        <f>SUMIFS('South West Spends'!$AB$2:$AB$5693,'South West Spends'!$A$2:$A$5693,$B390,'South West Spends'!$B$2:$B$5693,$C390,'South West Spends'!$C$2:$C$5693,$A390)</f>
        <v>24.72</v>
      </c>
      <c r="I390" s="1442">
        <f>SUMIFS('South West Spends'!$AG$2:$AG$5693,'South West Spends'!$A$2:$A$5693,$B390,'South West Spends'!$B$2:$B$5693,$C390,'South West Spends'!$C$2:$C$5693,$A390)</f>
        <v>44.06</v>
      </c>
      <c r="J390" s="24">
        <f>SUMIFS('South West Spends'!$AI$2:$AI$5693,'South West Spends'!$A$2:$A$5693,$B390,'South West Spends'!$B$2:$B$5693,$C390,'South West Spends'!$C$2:$C$5693,$A390)</f>
        <v>40.51</v>
      </c>
      <c r="K390" s="93">
        <f>SUMIFS('South West Spends'!$AL$2:$AL$5693,'South West Spends'!$A$2:$A$5693,$B390,'South West Spends'!$B$2:$B$5693,$C390,'South West Spends'!$C$2:$C$5693,$A390)</f>
        <v>68.709999999999994</v>
      </c>
    </row>
    <row r="391" spans="1:11" x14ac:dyDescent="0.2">
      <c r="A391" s="94" t="s">
        <v>130</v>
      </c>
      <c r="B391" s="13" t="s">
        <v>206</v>
      </c>
      <c r="C391" s="129" t="s">
        <v>35</v>
      </c>
      <c r="D391" s="506">
        <f>SUMIFS('South West Spends'!$H$2:$H$5693,'South West Spends'!$A$2:$A$5693,$B391,'South West Spends'!$B$2:$B$5693,$C391,'South West Spends'!$C$2:$C$5693,$A391)</f>
        <v>0</v>
      </c>
      <c r="E391" s="507">
        <f>SUMIFS('South West Spends'!$M$2:$M$5693,'South West Spends'!$A$2:$A$5693,$B391,'South West Spends'!$B$2:$B$5693,$C391,'South West Spends'!$C$2:$C$5693,$A391)</f>
        <v>0</v>
      </c>
      <c r="F391" s="507">
        <f>SUMIFS('South West Spends'!$R$2:$R$5693,'South West Spends'!$A$2:$A$5693,$B391,'South West Spends'!$B$2:$B$5693,$C391,'South West Spends'!$C$2:$C$5693,$A391)</f>
        <v>2577.8200000000002</v>
      </c>
      <c r="G391" s="882">
        <f>SUMIFS('South West Spends'!$W$2:$W$5693,'South West Spends'!$A$2:$A$5693,$B391,'South West Spends'!$B$2:$B$5693,$C391,'South West Spends'!$C$2:$C$5693,$A391)</f>
        <v>13083.41</v>
      </c>
      <c r="H391" s="1441">
        <f>SUMIFS('South West Spends'!$AB$2:$AB$5693,'South West Spends'!$A$2:$A$5693,$B391,'South West Spends'!$B$2:$B$5693,$C391,'South West Spends'!$C$2:$C$5693,$A391)</f>
        <v>9835.470000000003</v>
      </c>
      <c r="I391" s="1442">
        <f>SUMIFS('South West Spends'!$AG$2:$AG$5693,'South West Spends'!$A$2:$A$5693,$B391,'South West Spends'!$B$2:$B$5693,$C391,'South West Spends'!$C$2:$C$5693,$A391)</f>
        <v>12623.730000000001</v>
      </c>
      <c r="J391" s="24">
        <f>SUMIFS('South West Spends'!$AI$2:$AI$5693,'South West Spends'!$A$2:$A$5693,$B391,'South West Spends'!$B$2:$B$5693,$C391,'South West Spends'!$C$2:$C$5693,$A391)</f>
        <v>0</v>
      </c>
      <c r="K391" s="93">
        <f>SUMIFS('South West Spends'!$AL$2:$AL$5693,'South West Spends'!$A$2:$A$5693,$B391,'South West Spends'!$B$2:$B$5693,$C391,'South West Spends'!$C$2:$C$5693,$A391)</f>
        <v>368.48</v>
      </c>
    </row>
    <row r="392" spans="1:11" x14ac:dyDescent="0.2">
      <c r="A392" s="94" t="s">
        <v>130</v>
      </c>
      <c r="B392" s="13" t="s">
        <v>77</v>
      </c>
      <c r="C392" s="129" t="s">
        <v>21</v>
      </c>
      <c r="D392" s="506">
        <f>SUMIFS('South West Spends'!$H$2:$H$5693,'South West Spends'!$A$2:$A$5693,$B392,'South West Spends'!$B$2:$B$5693,$C392,'South West Spends'!$C$2:$C$5693,$A392)</f>
        <v>0</v>
      </c>
      <c r="E392" s="507">
        <f>SUMIFS('South West Spends'!$M$2:$M$5693,'South West Spends'!$A$2:$A$5693,$B392,'South West Spends'!$B$2:$B$5693,$C392,'South West Spends'!$C$2:$C$5693,$A392)</f>
        <v>3601.92</v>
      </c>
      <c r="F392" s="507">
        <f>SUMIFS('South West Spends'!$R$2:$R$5693,'South West Spends'!$A$2:$A$5693,$B392,'South West Spends'!$B$2:$B$5693,$C392,'South West Spends'!$C$2:$C$5693,$A392)</f>
        <v>5891.47</v>
      </c>
      <c r="G392" s="882">
        <f>SUMIFS('South West Spends'!$W$2:$W$5693,'South West Spends'!$A$2:$A$5693,$B392,'South West Spends'!$B$2:$B$5693,$C392,'South West Spends'!$C$2:$C$5693,$A392)</f>
        <v>4572.66</v>
      </c>
      <c r="H392" s="1441">
        <f>SUMIFS('South West Spends'!$AB$2:$AB$5693,'South West Spends'!$A$2:$A$5693,$B392,'South West Spends'!$B$2:$B$5693,$C392,'South West Spends'!$C$2:$C$5693,$A392)</f>
        <v>5468.67</v>
      </c>
      <c r="I392" s="1442">
        <f>SUMIFS('South West Spends'!$AG$2:$AG$5693,'South West Spends'!$A$2:$A$5693,$B392,'South West Spends'!$B$2:$B$5693,$C392,'South West Spends'!$C$2:$C$5693,$A392)</f>
        <v>109.98</v>
      </c>
      <c r="J392" s="24">
        <f>SUMIFS('South West Spends'!$AI$2:$AI$5693,'South West Spends'!$A$2:$A$5693,$B392,'South West Spends'!$B$2:$B$5693,$C392,'South West Spends'!$C$2:$C$5693,$A392)</f>
        <v>0</v>
      </c>
      <c r="K392" s="93">
        <f>SUMIFS('South West Spends'!$AL$2:$AL$5693,'South West Spends'!$A$2:$A$5693,$B392,'South West Spends'!$B$2:$B$5693,$C392,'South West Spends'!$C$2:$C$5693,$A392)</f>
        <v>0</v>
      </c>
    </row>
    <row r="393" spans="1:11" x14ac:dyDescent="0.2">
      <c r="A393" s="94" t="s">
        <v>130</v>
      </c>
      <c r="B393" s="13" t="s">
        <v>286</v>
      </c>
      <c r="C393" s="129" t="s">
        <v>94</v>
      </c>
      <c r="D393" s="506">
        <f>SUMIFS('South West Spends'!$H$2:$H$5693,'South West Spends'!$A$2:$A$5693,$B393,'South West Spends'!$B$2:$B$5693,$C393,'South West Spends'!$C$2:$C$5693,$A393)</f>
        <v>0</v>
      </c>
      <c r="E393" s="507">
        <f>SUMIFS('South West Spends'!$M$2:$M$5693,'South West Spends'!$A$2:$A$5693,$B393,'South West Spends'!$B$2:$B$5693,$C393,'South West Spends'!$C$2:$C$5693,$A393)</f>
        <v>0</v>
      </c>
      <c r="F393" s="507">
        <f>SUMIFS('South West Spends'!$R$2:$R$5693,'South West Spends'!$A$2:$A$5693,$B393,'South West Spends'!$B$2:$B$5693,$C393,'South West Spends'!$C$2:$C$5693,$A393)</f>
        <v>0</v>
      </c>
      <c r="G393" s="882">
        <f>SUMIFS('South West Spends'!$W$2:$W$5693,'South West Spends'!$A$2:$A$5693,$B393,'South West Spends'!$B$2:$B$5693,$C393,'South West Spends'!$C$2:$C$5693,$A393)</f>
        <v>0</v>
      </c>
      <c r="H393" s="1441">
        <f>SUMIFS('South West Spends'!$AB$2:$AB$5693,'South West Spends'!$A$2:$A$5693,$B393,'South West Spends'!$B$2:$B$5693,$C393,'South West Spends'!$C$2:$C$5693,$A393)</f>
        <v>0</v>
      </c>
      <c r="I393" s="1442">
        <f>SUMIFS('South West Spends'!$AG$2:$AG$5693,'South West Spends'!$A$2:$A$5693,$B393,'South West Spends'!$B$2:$B$5693,$C393,'South West Spends'!$C$2:$C$5693,$A393)</f>
        <v>0</v>
      </c>
      <c r="J393" s="24">
        <f>SUMIFS('South West Spends'!$AI$2:$AI$5693,'South West Spends'!$A$2:$A$5693,$B393,'South West Spends'!$B$2:$B$5693,$C393,'South West Spends'!$C$2:$C$5693,$A393)</f>
        <v>496.19999999999993</v>
      </c>
      <c r="K393" s="93">
        <f>SUMIFS('South West Spends'!$AL$2:$AL$5693,'South West Spends'!$A$2:$A$5693,$B393,'South West Spends'!$B$2:$B$5693,$C393,'South West Spends'!$C$2:$C$5693,$A393)</f>
        <v>496.19999999999993</v>
      </c>
    </row>
    <row r="394" spans="1:11" x14ac:dyDescent="0.2">
      <c r="A394" s="94" t="s">
        <v>130</v>
      </c>
      <c r="B394" s="13" t="s">
        <v>286</v>
      </c>
      <c r="C394" s="129" t="s">
        <v>21</v>
      </c>
      <c r="D394" s="506">
        <f>SUMIFS('South West Spends'!$H$2:$H$5693,'South West Spends'!$A$2:$A$5693,$B394,'South West Spends'!$B$2:$B$5693,$C394,'South West Spends'!$C$2:$C$5693,$A394)</f>
        <v>0</v>
      </c>
      <c r="E394" s="507">
        <f>SUMIFS('South West Spends'!$M$2:$M$5693,'South West Spends'!$A$2:$A$5693,$B394,'South West Spends'!$B$2:$B$5693,$C394,'South West Spends'!$C$2:$C$5693,$A394)</f>
        <v>0</v>
      </c>
      <c r="F394" s="507">
        <f>SUMIFS('South West Spends'!$R$2:$R$5693,'South West Spends'!$A$2:$A$5693,$B394,'South West Spends'!$B$2:$B$5693,$C394,'South West Spends'!$C$2:$C$5693,$A394)</f>
        <v>0</v>
      </c>
      <c r="G394" s="882">
        <f>SUMIFS('South West Spends'!$W$2:$W$5693,'South West Spends'!$A$2:$A$5693,$B394,'South West Spends'!$B$2:$B$5693,$C394,'South West Spends'!$C$2:$C$5693,$A394)</f>
        <v>0</v>
      </c>
      <c r="H394" s="1441">
        <f>SUMIFS('South West Spends'!$AB$2:$AB$5693,'South West Spends'!$A$2:$A$5693,$B394,'South West Spends'!$B$2:$B$5693,$C394,'South West Spends'!$C$2:$C$5693,$A394)</f>
        <v>0</v>
      </c>
      <c r="I394" s="1442">
        <f>SUMIFS('South West Spends'!$AG$2:$AG$5693,'South West Spends'!$A$2:$A$5693,$B394,'South West Spends'!$B$2:$B$5693,$C394,'South West Spends'!$C$2:$C$5693,$A394)</f>
        <v>201.64</v>
      </c>
      <c r="J394" s="24">
        <f>SUMIFS('South West Spends'!$AI$2:$AI$5693,'South West Spends'!$A$2:$A$5693,$B394,'South West Spends'!$B$2:$B$5693,$C394,'South West Spends'!$C$2:$C$5693,$A394)</f>
        <v>0</v>
      </c>
      <c r="K394" s="93">
        <f>SUMIFS('South West Spends'!$AL$2:$AL$5693,'South West Spends'!$A$2:$A$5693,$B394,'South West Spends'!$B$2:$B$5693,$C394,'South West Spends'!$C$2:$C$5693,$A394)</f>
        <v>0</v>
      </c>
    </row>
    <row r="395" spans="1:11" x14ac:dyDescent="0.2">
      <c r="A395" s="94" t="s">
        <v>130</v>
      </c>
      <c r="B395" s="13" t="s">
        <v>8</v>
      </c>
      <c r="C395" s="129" t="s">
        <v>33</v>
      </c>
      <c r="D395" s="506">
        <f>SUMIFS('South West Spends'!$H$2:$H$5693,'South West Spends'!$A$2:$A$5693,$B395,'South West Spends'!$B$2:$B$5693,$C395,'South West Spends'!$C$2:$C$5693,$A395)</f>
        <v>1922.5</v>
      </c>
      <c r="E395" s="507">
        <f>SUMIFS('South West Spends'!$M$2:$M$5693,'South West Spends'!$A$2:$A$5693,$B395,'South West Spends'!$B$2:$B$5693,$C395,'South West Spends'!$C$2:$C$5693,$A395)</f>
        <v>1709.6</v>
      </c>
      <c r="F395" s="507">
        <f>SUMIFS('South West Spends'!$R$2:$R$5693,'South West Spends'!$A$2:$A$5693,$B395,'South West Spends'!$B$2:$B$5693,$C395,'South West Spends'!$C$2:$C$5693,$A395)</f>
        <v>2353.64</v>
      </c>
      <c r="G395" s="882">
        <f>SUMIFS('South West Spends'!$W$2:$W$5693,'South West Spends'!$A$2:$A$5693,$B395,'South West Spends'!$B$2:$B$5693,$C395,'South West Spends'!$C$2:$C$5693,$A395)</f>
        <v>0</v>
      </c>
      <c r="H395" s="1441">
        <f>SUMIFS('South West Spends'!$AB$2:$AB$5693,'South West Spends'!$A$2:$A$5693,$B395,'South West Spends'!$B$2:$B$5693,$C395,'South West Spends'!$C$2:$C$5693,$A395)</f>
        <v>0</v>
      </c>
      <c r="I395" s="1442">
        <f>SUMIFS('South West Spends'!$AG$2:$AG$5693,'South West Spends'!$A$2:$A$5693,$B395,'South West Spends'!$B$2:$B$5693,$C395,'South West Spends'!$C$2:$C$5693,$A395)</f>
        <v>0</v>
      </c>
      <c r="J395" s="24">
        <f>SUMIFS('South West Spends'!$AI$2:$AI$5693,'South West Spends'!$A$2:$A$5693,$B395,'South West Spends'!$B$2:$B$5693,$C395,'South West Spends'!$C$2:$C$5693,$A395)</f>
        <v>0</v>
      </c>
      <c r="K395" s="93">
        <f>SUMIFS('South West Spends'!$AL$2:$AL$5693,'South West Spends'!$A$2:$A$5693,$B395,'South West Spends'!$B$2:$B$5693,$C395,'South West Spends'!$C$2:$C$5693,$A395)</f>
        <v>0</v>
      </c>
    </row>
    <row r="396" spans="1:11" x14ac:dyDescent="0.2">
      <c r="A396" s="565" t="s">
        <v>130</v>
      </c>
      <c r="B396" s="13" t="s">
        <v>8</v>
      </c>
      <c r="C396" s="129" t="s">
        <v>9</v>
      </c>
      <c r="D396" s="506">
        <f>SUMIFS('South West Spends'!$H$2:$H$5693,'South West Spends'!$A$2:$A$5693,$B396,'South West Spends'!$B$2:$B$5693,$C396,'South West Spends'!$C$2:$C$5693,$A396)</f>
        <v>680</v>
      </c>
      <c r="E396" s="507">
        <f>SUMIFS('South West Spends'!$M$2:$M$5693,'South West Spends'!$A$2:$A$5693,$B396,'South West Spends'!$B$2:$B$5693,$C396,'South West Spends'!$C$2:$C$5693,$A396)</f>
        <v>112.45</v>
      </c>
      <c r="F396" s="507">
        <f>SUMIFS('South West Spends'!$R$2:$R$5693,'South West Spends'!$A$2:$A$5693,$B396,'South West Spends'!$B$2:$B$5693,$C396,'South West Spends'!$C$2:$C$5693,$A396)</f>
        <v>0</v>
      </c>
      <c r="G396" s="882">
        <f>SUMIFS('South West Spends'!$W$2:$W$5693,'South West Spends'!$A$2:$A$5693,$B396,'South West Spends'!$B$2:$B$5693,$C396,'South West Spends'!$C$2:$C$5693,$A396)</f>
        <v>0</v>
      </c>
      <c r="H396" s="1441">
        <f>SUMIFS('South West Spends'!$AB$2:$AB$5693,'South West Spends'!$A$2:$A$5693,$B396,'South West Spends'!$B$2:$B$5693,$C396,'South West Spends'!$C$2:$C$5693,$A396)</f>
        <v>0</v>
      </c>
      <c r="I396" s="1442">
        <f>SUMIFS('South West Spends'!$AG$2:$AG$5693,'South West Spends'!$A$2:$A$5693,$B396,'South West Spends'!$B$2:$B$5693,$C396,'South West Spends'!$C$2:$C$5693,$A396)</f>
        <v>0</v>
      </c>
      <c r="J396" s="24">
        <f>SUMIFS('South West Spends'!$AI$2:$AI$5693,'South West Spends'!$A$2:$A$5693,$B396,'South West Spends'!$B$2:$B$5693,$C396,'South West Spends'!$C$2:$C$5693,$A396)</f>
        <v>0</v>
      </c>
      <c r="K396" s="93">
        <f>SUMIFS('South West Spends'!$AL$2:$AL$5693,'South West Spends'!$A$2:$A$5693,$B396,'South West Spends'!$B$2:$B$5693,$C396,'South West Spends'!$C$2:$C$5693,$A396)</f>
        <v>0</v>
      </c>
    </row>
    <row r="397" spans="1:11" x14ac:dyDescent="0.2">
      <c r="A397" s="94" t="s">
        <v>130</v>
      </c>
      <c r="B397" s="13" t="s">
        <v>205</v>
      </c>
      <c r="C397" s="129" t="s">
        <v>243</v>
      </c>
      <c r="D397" s="506">
        <f>SUMIFS('South West Spends'!$H$2:$H$5693,'South West Spends'!$A$2:$A$5693,$B397,'South West Spends'!$B$2:$B$5693,$C397,'South West Spends'!$C$2:$C$5693,$A397)</f>
        <v>0</v>
      </c>
      <c r="E397" s="507">
        <f>SUMIFS('South West Spends'!$M$2:$M$5693,'South West Spends'!$A$2:$A$5693,$B397,'South West Spends'!$B$2:$B$5693,$C397,'South West Spends'!$C$2:$C$5693,$A397)</f>
        <v>0</v>
      </c>
      <c r="F397" s="507">
        <f>SUMIFS('South West Spends'!$R$2:$R$5693,'South West Spends'!$A$2:$A$5693,$B397,'South West Spends'!$B$2:$B$5693,$C397,'South West Spends'!$C$2:$C$5693,$A397)</f>
        <v>0</v>
      </c>
      <c r="G397" s="882">
        <f>SUMIFS('South West Spends'!$W$2:$W$5693,'South West Spends'!$A$2:$A$5693,$B397,'South West Spends'!$B$2:$B$5693,$C397,'South West Spends'!$C$2:$C$5693,$A397)</f>
        <v>0</v>
      </c>
      <c r="H397" s="1441">
        <f>SUMIFS('South West Spends'!$AB$2:$AB$5693,'South West Spends'!$A$2:$A$5693,$B397,'South West Spends'!$B$2:$B$5693,$C397,'South West Spends'!$C$2:$C$5693,$A397)</f>
        <v>0</v>
      </c>
      <c r="I397" s="1442">
        <f>SUMIFS('South West Spends'!$AG$2:$AG$5693,'South West Spends'!$A$2:$A$5693,$B397,'South West Spends'!$B$2:$B$5693,$C397,'South West Spends'!$C$2:$C$5693,$A397)</f>
        <v>0</v>
      </c>
      <c r="J397" s="24">
        <f>SUMIFS('South West Spends'!$AI$2:$AI$5693,'South West Spends'!$A$2:$A$5693,$B397,'South West Spends'!$B$2:$B$5693,$C397,'South West Spends'!$C$2:$C$5693,$A397)</f>
        <v>13.99</v>
      </c>
      <c r="K397" s="93">
        <f>SUMIFS('South West Spends'!$AL$2:$AL$5693,'South West Spends'!$A$2:$A$5693,$B397,'South West Spends'!$B$2:$B$5693,$C397,'South West Spends'!$C$2:$C$5693,$A397)</f>
        <v>13.99</v>
      </c>
    </row>
    <row r="398" spans="1:11" x14ac:dyDescent="0.2">
      <c r="A398" s="94" t="s">
        <v>130</v>
      </c>
      <c r="B398" s="13" t="s">
        <v>205</v>
      </c>
      <c r="C398" s="129" t="s">
        <v>33</v>
      </c>
      <c r="D398" s="506">
        <f>SUMIFS('South West Spends'!$H$2:$H$5693,'South West Spends'!$A$2:$A$5693,$B398,'South West Spends'!$B$2:$B$5693,$C398,'South West Spends'!$C$2:$C$5693,$A398)</f>
        <v>0</v>
      </c>
      <c r="E398" s="507">
        <f>SUMIFS('South West Spends'!$M$2:$M$5693,'South West Spends'!$A$2:$A$5693,$B398,'South West Spends'!$B$2:$B$5693,$C398,'South West Spends'!$C$2:$C$5693,$A398)</f>
        <v>0</v>
      </c>
      <c r="F398" s="507">
        <f>SUMIFS('South West Spends'!$R$2:$R$5693,'South West Spends'!$A$2:$A$5693,$B398,'South West Spends'!$B$2:$B$5693,$C398,'South West Spends'!$C$2:$C$5693,$A398)</f>
        <v>1537.1100000000001</v>
      </c>
      <c r="G398" s="882">
        <f>SUMIFS('South West Spends'!$W$2:$W$5693,'South West Spends'!$A$2:$A$5693,$B398,'South West Spends'!$B$2:$B$5693,$C398,'South West Spends'!$C$2:$C$5693,$A398)</f>
        <v>3312.1499999999996</v>
      </c>
      <c r="H398" s="1441">
        <f>SUMIFS('South West Spends'!$AB$2:$AB$5693,'South West Spends'!$A$2:$A$5693,$B398,'South West Spends'!$B$2:$B$5693,$C398,'South West Spends'!$C$2:$C$5693,$A398)</f>
        <v>541.18000000000006</v>
      </c>
      <c r="I398" s="1442">
        <f>SUMIFS('South West Spends'!$AG$2:$AG$5693,'South West Spends'!$A$2:$A$5693,$B398,'South West Spends'!$B$2:$B$5693,$C398,'South West Spends'!$C$2:$C$5693,$A398)</f>
        <v>0</v>
      </c>
      <c r="J398" s="24">
        <f>SUMIFS('South West Spends'!$AI$2:$AI$5693,'South West Spends'!$A$2:$A$5693,$B398,'South West Spends'!$B$2:$B$5693,$C398,'South West Spends'!$C$2:$C$5693,$A398)</f>
        <v>0</v>
      </c>
      <c r="K398" s="93">
        <f>SUMIFS('South West Spends'!$AL$2:$AL$5693,'South West Spends'!$A$2:$A$5693,$B398,'South West Spends'!$B$2:$B$5693,$C398,'South West Spends'!$C$2:$C$5693,$A398)</f>
        <v>0</v>
      </c>
    </row>
    <row r="399" spans="1:11" x14ac:dyDescent="0.2">
      <c r="A399" s="94" t="s">
        <v>130</v>
      </c>
      <c r="B399" s="13" t="s">
        <v>40</v>
      </c>
      <c r="C399" s="129" t="s">
        <v>243</v>
      </c>
      <c r="D399" s="506">
        <f>SUMIFS('South West Spends'!$H$2:$H$5693,'South West Spends'!$A$2:$A$5693,$B399,'South West Spends'!$B$2:$B$5693,$C399,'South West Spends'!$C$2:$C$5693,$A399)</f>
        <v>694.16000000000008</v>
      </c>
      <c r="E399" s="507">
        <f>SUMIFS('South West Spends'!$M$2:$M$5693,'South West Spends'!$A$2:$A$5693,$B399,'South West Spends'!$B$2:$B$5693,$C399,'South West Spends'!$C$2:$C$5693,$A399)</f>
        <v>411.04</v>
      </c>
      <c r="F399" s="507">
        <f>SUMIFS('South West Spends'!$R$2:$R$5693,'South West Spends'!$A$2:$A$5693,$B399,'South West Spends'!$B$2:$B$5693,$C399,'South West Spends'!$C$2:$C$5693,$A399)</f>
        <v>276.27000000000004</v>
      </c>
      <c r="G399" s="882">
        <f>SUMIFS('South West Spends'!$W$2:$W$5693,'South West Spends'!$A$2:$A$5693,$B399,'South West Spends'!$B$2:$B$5693,$C399,'South West Spends'!$C$2:$C$5693,$A399)</f>
        <v>0</v>
      </c>
      <c r="H399" s="1441">
        <f>SUMIFS('South West Spends'!$AB$2:$AB$5693,'South West Spends'!$A$2:$A$5693,$B399,'South West Spends'!$B$2:$B$5693,$C399,'South West Spends'!$C$2:$C$5693,$A399)</f>
        <v>0</v>
      </c>
      <c r="I399" s="1442">
        <f>SUMIFS('South West Spends'!$AG$2:$AG$5693,'South West Spends'!$A$2:$A$5693,$B399,'South West Spends'!$B$2:$B$5693,$C399,'South West Spends'!$C$2:$C$5693,$A399)</f>
        <v>0</v>
      </c>
      <c r="J399" s="24">
        <f>SUMIFS('South West Spends'!$AI$2:$AI$5693,'South West Spends'!$A$2:$A$5693,$B399,'South West Spends'!$B$2:$B$5693,$C399,'South West Spends'!$C$2:$C$5693,$A399)</f>
        <v>0</v>
      </c>
      <c r="K399" s="93">
        <f>SUMIFS('South West Spends'!$AL$2:$AL$5693,'South West Spends'!$A$2:$A$5693,$B399,'South West Spends'!$B$2:$B$5693,$C399,'South West Spends'!$C$2:$C$5693,$A399)</f>
        <v>0</v>
      </c>
    </row>
    <row r="400" spans="1:11" x14ac:dyDescent="0.2">
      <c r="A400" s="94" t="s">
        <v>130</v>
      </c>
      <c r="B400" s="13" t="s">
        <v>203</v>
      </c>
      <c r="C400" s="129" t="s">
        <v>243</v>
      </c>
      <c r="D400" s="506">
        <f>SUMIFS('South West Spends'!$H$2:$H$5693,'South West Spends'!$A$2:$A$5693,$B400,'South West Spends'!$B$2:$B$5693,$C400,'South West Spends'!$C$2:$C$5693,$A400)</f>
        <v>0</v>
      </c>
      <c r="E400" s="507">
        <f>SUMIFS('South West Spends'!$M$2:$M$5693,'South West Spends'!$A$2:$A$5693,$B400,'South West Spends'!$B$2:$B$5693,$C400,'South West Spends'!$C$2:$C$5693,$A400)</f>
        <v>0</v>
      </c>
      <c r="F400" s="507">
        <f>SUMIFS('South West Spends'!$R$2:$R$5693,'South West Spends'!$A$2:$A$5693,$B400,'South West Spends'!$B$2:$B$5693,$C400,'South West Spends'!$C$2:$C$5693,$A400)</f>
        <v>98.789999999999992</v>
      </c>
      <c r="G400" s="882">
        <f>SUMIFS('South West Spends'!$W$2:$W$5693,'South West Spends'!$A$2:$A$5693,$B400,'South West Spends'!$B$2:$B$5693,$C400,'South West Spends'!$C$2:$C$5693,$A400)</f>
        <v>198</v>
      </c>
      <c r="H400" s="1441">
        <f>SUMIFS('South West Spends'!$AB$2:$AB$5693,'South West Spends'!$A$2:$A$5693,$B400,'South West Spends'!$B$2:$B$5693,$C400,'South West Spends'!$C$2:$C$5693,$A400)</f>
        <v>121.15000000000002</v>
      </c>
      <c r="I400" s="1442">
        <f>SUMIFS('South West Spends'!$AG$2:$AG$5693,'South West Spends'!$A$2:$A$5693,$B400,'South West Spends'!$B$2:$B$5693,$C400,'South West Spends'!$C$2:$C$5693,$A400)</f>
        <v>9.2199999999999989</v>
      </c>
      <c r="J400" s="24">
        <f>SUMIFS('South West Spends'!$AI$2:$AI$5693,'South West Spends'!$A$2:$A$5693,$B400,'South West Spends'!$B$2:$B$5693,$C400,'South West Spends'!$C$2:$C$5693,$A400)</f>
        <v>13.72</v>
      </c>
      <c r="K400" s="93">
        <f>SUMIFS('South West Spends'!$AL$2:$AL$5693,'South West Spends'!$A$2:$A$5693,$B400,'South West Spends'!$B$2:$B$5693,$C400,'South West Spends'!$C$2:$C$5693,$A400)</f>
        <v>15.59</v>
      </c>
    </row>
    <row r="401" spans="1:11" x14ac:dyDescent="0.2">
      <c r="A401" s="94" t="s">
        <v>130</v>
      </c>
      <c r="B401" s="13" t="s">
        <v>16</v>
      </c>
      <c r="C401" s="129" t="s">
        <v>243</v>
      </c>
      <c r="D401" s="506">
        <f>SUMIFS('South West Spends'!$H$2:$H$5693,'South West Spends'!$A$2:$A$5693,$B401,'South West Spends'!$B$2:$B$5693,$C401,'South West Spends'!$C$2:$C$5693,$A401)</f>
        <v>239.21</v>
      </c>
      <c r="E401" s="507">
        <f>SUMIFS('South West Spends'!$M$2:$M$5693,'South West Spends'!$A$2:$A$5693,$B401,'South West Spends'!$B$2:$B$5693,$C401,'South West Spends'!$C$2:$C$5693,$A401)</f>
        <v>2903.5</v>
      </c>
      <c r="F401" s="507">
        <f>SUMIFS('South West Spends'!$R$2:$R$5693,'South West Spends'!$A$2:$A$5693,$B401,'South West Spends'!$B$2:$B$5693,$C401,'South West Spends'!$C$2:$C$5693,$A401)</f>
        <v>0</v>
      </c>
      <c r="G401" s="882">
        <f>SUMIFS('South West Spends'!$W$2:$W$5693,'South West Spends'!$A$2:$A$5693,$B401,'South West Spends'!$B$2:$B$5693,$C401,'South West Spends'!$C$2:$C$5693,$A401)</f>
        <v>0</v>
      </c>
      <c r="H401" s="1441">
        <f>SUMIFS('South West Spends'!$AB$2:$AB$5693,'South West Spends'!$A$2:$A$5693,$B401,'South West Spends'!$B$2:$B$5693,$C401,'South West Spends'!$C$2:$C$5693,$A401)</f>
        <v>0</v>
      </c>
      <c r="I401" s="1442">
        <f>SUMIFS('South West Spends'!$AG$2:$AG$5693,'South West Spends'!$A$2:$A$5693,$B401,'South West Spends'!$B$2:$B$5693,$C401,'South West Spends'!$C$2:$C$5693,$A401)</f>
        <v>0</v>
      </c>
      <c r="J401" s="24">
        <f>SUMIFS('South West Spends'!$AI$2:$AI$5693,'South West Spends'!$A$2:$A$5693,$B401,'South West Spends'!$B$2:$B$5693,$C401,'South West Spends'!$C$2:$C$5693,$A401)</f>
        <v>0</v>
      </c>
      <c r="K401" s="93">
        <f>SUMIFS('South West Spends'!$AL$2:$AL$5693,'South West Spends'!$A$2:$A$5693,$B401,'South West Spends'!$B$2:$B$5693,$C401,'South West Spends'!$C$2:$C$5693,$A401)</f>
        <v>0</v>
      </c>
    </row>
    <row r="402" spans="1:11" x14ac:dyDescent="0.2">
      <c r="A402" s="94" t="s">
        <v>130</v>
      </c>
      <c r="B402" s="13" t="s">
        <v>93</v>
      </c>
      <c r="C402" s="129" t="s">
        <v>243</v>
      </c>
      <c r="D402" s="506">
        <f>SUMIFS('South West Spends'!$H$2:$H$5693,'South West Spends'!$A$2:$A$5693,$B402,'South West Spends'!$B$2:$B$5693,$C402,'South West Spends'!$C$2:$C$5693,$A402)</f>
        <v>0</v>
      </c>
      <c r="E402" s="507">
        <f>SUMIFS('South West Spends'!$M$2:$M$5693,'South West Spends'!$A$2:$A$5693,$B402,'South West Spends'!$B$2:$B$5693,$C402,'South West Spends'!$C$2:$C$5693,$A402)</f>
        <v>0</v>
      </c>
      <c r="F402" s="507">
        <f>SUMIFS('South West Spends'!$R$2:$R$5693,'South West Spends'!$A$2:$A$5693,$B402,'South West Spends'!$B$2:$B$5693,$C402,'South West Spends'!$C$2:$C$5693,$A402)</f>
        <v>125.85000000000001</v>
      </c>
      <c r="G402" s="882">
        <f>SUMIFS('South West Spends'!$W$2:$W$5693,'South West Spends'!$A$2:$A$5693,$B402,'South West Spends'!$B$2:$B$5693,$C402,'South West Spends'!$C$2:$C$5693,$A402)</f>
        <v>90.929999999999993</v>
      </c>
      <c r="H402" s="1441">
        <f>SUMIFS('South West Spends'!$AB$2:$AB$5693,'South West Spends'!$A$2:$A$5693,$B402,'South West Spends'!$B$2:$B$5693,$C402,'South West Spends'!$C$2:$C$5693,$A402)</f>
        <v>62.18</v>
      </c>
      <c r="I402" s="1442">
        <f>SUMIFS('South West Spends'!$AG$2:$AG$5693,'South West Spends'!$A$2:$A$5693,$B402,'South West Spends'!$B$2:$B$5693,$C402,'South West Spends'!$C$2:$C$5693,$A402)</f>
        <v>195.13000000000002</v>
      </c>
      <c r="J402" s="24">
        <f>SUMIFS('South West Spends'!$AI$2:$AI$5693,'South West Spends'!$A$2:$A$5693,$B402,'South West Spends'!$B$2:$B$5693,$C402,'South West Spends'!$C$2:$C$5693,$A402)</f>
        <v>0</v>
      </c>
      <c r="K402" s="93">
        <f>SUMIFS('South West Spends'!$AL$2:$AL$5693,'South West Spends'!$A$2:$A$5693,$B402,'South West Spends'!$B$2:$B$5693,$C402,'South West Spends'!$C$2:$C$5693,$A402)</f>
        <v>0</v>
      </c>
    </row>
    <row r="403" spans="1:11" x14ac:dyDescent="0.2">
      <c r="A403" s="94" t="s">
        <v>130</v>
      </c>
      <c r="B403" s="13" t="s">
        <v>306</v>
      </c>
      <c r="C403" s="129" t="s">
        <v>243</v>
      </c>
      <c r="D403" s="506">
        <f>SUMIFS('South West Spends'!$H$2:$H$5693,'South West Spends'!$A$2:$A$5693,$B403,'South West Spends'!$B$2:$B$5693,$C403,'South West Spends'!$C$2:$C$5693,$A403)</f>
        <v>0</v>
      </c>
      <c r="E403" s="507">
        <f>SUMIFS('South West Spends'!$M$2:$M$5693,'South West Spends'!$A$2:$A$5693,$B403,'South West Spends'!$B$2:$B$5693,$C403,'South West Spends'!$C$2:$C$5693,$A403)</f>
        <v>0</v>
      </c>
      <c r="F403" s="507">
        <f>SUMIFS('South West Spends'!$R$2:$R$5693,'South West Spends'!$A$2:$A$5693,$B403,'South West Spends'!$B$2:$B$5693,$C403,'South West Spends'!$C$2:$C$5693,$A403)</f>
        <v>0</v>
      </c>
      <c r="G403" s="882">
        <f>SUMIFS('South West Spends'!$W$2:$W$5693,'South West Spends'!$A$2:$A$5693,$B403,'South West Spends'!$B$2:$B$5693,$C403,'South West Spends'!$C$2:$C$5693,$A403)</f>
        <v>0</v>
      </c>
      <c r="H403" s="1441">
        <f>SUMIFS('South West Spends'!$AB$2:$AB$5693,'South West Spends'!$A$2:$A$5693,$B403,'South West Spends'!$B$2:$B$5693,$C403,'South West Spends'!$C$2:$C$5693,$A403)</f>
        <v>0</v>
      </c>
      <c r="I403" s="1442">
        <f>SUMIFS('South West Spends'!$AG$2:$AG$5693,'South West Spends'!$A$2:$A$5693,$B403,'South West Spends'!$B$2:$B$5693,$C403,'South West Spends'!$C$2:$C$5693,$A403)</f>
        <v>0</v>
      </c>
      <c r="J403" s="24">
        <f>SUMIFS('South West Spends'!$AI$2:$AI$5693,'South West Spends'!$A$2:$A$5693,$B403,'South West Spends'!$B$2:$B$5693,$C403,'South West Spends'!$C$2:$C$5693,$A403)</f>
        <v>634.11999999999989</v>
      </c>
      <c r="K403" s="93">
        <f>SUMIFS('South West Spends'!$AL$2:$AL$5693,'South West Spends'!$A$2:$A$5693,$B403,'South West Spends'!$B$2:$B$5693,$C403,'South West Spends'!$C$2:$C$5693,$A403)</f>
        <v>1059.6199999999999</v>
      </c>
    </row>
    <row r="404" spans="1:11" x14ac:dyDescent="0.2">
      <c r="A404" s="94" t="s">
        <v>130</v>
      </c>
      <c r="B404" s="13" t="s">
        <v>38</v>
      </c>
      <c r="C404" s="129" t="s">
        <v>243</v>
      </c>
      <c r="D404" s="506">
        <f>SUMIFS('South West Spends'!$H$2:$H$5693,'South West Spends'!$A$2:$A$5693,$B404,'South West Spends'!$B$2:$B$5693,$C404,'South West Spends'!$C$2:$C$5693,$A404)</f>
        <v>10704.949999999999</v>
      </c>
      <c r="E404" s="507">
        <f>SUMIFS('South West Spends'!$M$2:$M$5693,'South West Spends'!$A$2:$A$5693,$B404,'South West Spends'!$B$2:$B$5693,$C404,'South West Spends'!$C$2:$C$5693,$A404)</f>
        <v>9329</v>
      </c>
      <c r="F404" s="507">
        <f>SUMIFS('South West Spends'!$R$2:$R$5693,'South West Spends'!$A$2:$A$5693,$B404,'South West Spends'!$B$2:$B$5693,$C404,'South West Spends'!$C$2:$C$5693,$A404)</f>
        <v>7030.24</v>
      </c>
      <c r="G404" s="882">
        <f>SUMIFS('South West Spends'!$W$2:$W$5693,'South West Spends'!$A$2:$A$5693,$B404,'South West Spends'!$B$2:$B$5693,$C404,'South West Spends'!$C$2:$C$5693,$A404)</f>
        <v>1754.6800000000003</v>
      </c>
      <c r="H404" s="1441">
        <f>SUMIFS('South West Spends'!$AB$2:$AB$5693,'South West Spends'!$A$2:$A$5693,$B404,'South West Spends'!$B$2:$B$5693,$C404,'South West Spends'!$C$2:$C$5693,$A404)</f>
        <v>0</v>
      </c>
      <c r="I404" s="1442">
        <f>SUMIFS('South West Spends'!$AG$2:$AG$5693,'South West Spends'!$A$2:$A$5693,$B404,'South West Spends'!$B$2:$B$5693,$C404,'South West Spends'!$C$2:$C$5693,$A404)</f>
        <v>0</v>
      </c>
      <c r="J404" s="24">
        <f>SUMIFS('South West Spends'!$AI$2:$AI$5693,'South West Spends'!$A$2:$A$5693,$B404,'South West Spends'!$B$2:$B$5693,$C404,'South West Spends'!$C$2:$C$5693,$A404)</f>
        <v>0</v>
      </c>
      <c r="K404" s="93">
        <f>SUMIFS('South West Spends'!$AL$2:$AL$5693,'South West Spends'!$A$2:$A$5693,$B404,'South West Spends'!$B$2:$B$5693,$C404,'South West Spends'!$C$2:$C$5693,$A404)</f>
        <v>0</v>
      </c>
    </row>
    <row r="405" spans="1:11" x14ac:dyDescent="0.2">
      <c r="A405" s="94" t="s">
        <v>130</v>
      </c>
      <c r="B405" s="656" t="s">
        <v>225</v>
      </c>
      <c r="C405" s="129" t="s">
        <v>243</v>
      </c>
      <c r="D405" s="506">
        <f>SUMIFS('South West Spends'!$H$2:$H$5693,'South West Spends'!$A$2:$A$5693,$B405,'South West Spends'!$B$2:$B$5693,$C405,'South West Spends'!$C$2:$C$5693,$A405)</f>
        <v>0</v>
      </c>
      <c r="E405" s="507">
        <f>SUMIFS('South West Spends'!$M$2:$M$5693,'South West Spends'!$A$2:$A$5693,$B405,'South West Spends'!$B$2:$B$5693,$C405,'South West Spends'!$C$2:$C$5693,$A405)</f>
        <v>0</v>
      </c>
      <c r="F405" s="507">
        <f>SUMIFS('South West Spends'!$R$2:$R$5693,'South West Spends'!$A$2:$A$5693,$B405,'South West Spends'!$B$2:$B$5693,$C405,'South West Spends'!$C$2:$C$5693,$A405)</f>
        <v>0</v>
      </c>
      <c r="G405" s="882">
        <f>SUMIFS('South West Spends'!$W$2:$W$5693,'South West Spends'!$A$2:$A$5693,$B405,'South West Spends'!$B$2:$B$5693,$C405,'South West Spends'!$C$2:$C$5693,$A405)</f>
        <v>4195.59</v>
      </c>
      <c r="H405" s="1441">
        <f>SUMIFS('South West Spends'!$AB$2:$AB$5693,'South West Spends'!$A$2:$A$5693,$B405,'South West Spends'!$B$2:$B$5693,$C405,'South West Spends'!$C$2:$C$5693,$A405)</f>
        <v>5511.6600000000008</v>
      </c>
      <c r="I405" s="1442">
        <f>SUMIFS('South West Spends'!$AG$2:$AG$5693,'South West Spends'!$A$2:$A$5693,$B405,'South West Spends'!$B$2:$B$5693,$C405,'South West Spends'!$C$2:$C$5693,$A405)</f>
        <v>5160.3900000000012</v>
      </c>
      <c r="J405" s="24">
        <f>SUMIFS('South West Spends'!$AI$2:$AI$5693,'South West Spends'!$A$2:$A$5693,$B405,'South West Spends'!$B$2:$B$5693,$C405,'South West Spends'!$C$2:$C$5693,$A405)</f>
        <v>0</v>
      </c>
      <c r="K405" s="93">
        <f>SUMIFS('South West Spends'!$AL$2:$AL$5693,'South West Spends'!$A$2:$A$5693,$B405,'South West Spends'!$B$2:$B$5693,$C405,'South West Spends'!$C$2:$C$5693,$A405)</f>
        <v>0</v>
      </c>
    </row>
    <row r="406" spans="1:11" x14ac:dyDescent="0.2">
      <c r="A406" s="94" t="s">
        <v>130</v>
      </c>
      <c r="B406" s="13" t="s">
        <v>41</v>
      </c>
      <c r="C406" s="129" t="s">
        <v>21</v>
      </c>
      <c r="D406" s="506">
        <f>SUMIFS('South West Spends'!$H$2:$H$5693,'South West Spends'!$A$2:$A$5693,$B406,'South West Spends'!$B$2:$B$5693,$C406,'South West Spends'!$C$2:$C$5693,$A406)</f>
        <v>7338.9900000000016</v>
      </c>
      <c r="E406" s="507">
        <f>SUMIFS('South West Spends'!$M$2:$M$5693,'South West Spends'!$A$2:$A$5693,$B406,'South West Spends'!$B$2:$B$5693,$C406,'South West Spends'!$C$2:$C$5693,$A406)</f>
        <v>311.54999999999995</v>
      </c>
      <c r="F406" s="507">
        <f>SUMIFS('South West Spends'!$R$2:$R$5693,'South West Spends'!$A$2:$A$5693,$B406,'South West Spends'!$B$2:$B$5693,$C406,'South West Spends'!$C$2:$C$5693,$A406)</f>
        <v>0</v>
      </c>
      <c r="G406" s="882">
        <f>SUMIFS('South West Spends'!$W$2:$W$5693,'South West Spends'!$A$2:$A$5693,$B406,'South West Spends'!$B$2:$B$5693,$C406,'South West Spends'!$C$2:$C$5693,$A406)</f>
        <v>0</v>
      </c>
      <c r="H406" s="1441">
        <f>SUMIFS('South West Spends'!$AB$2:$AB$5693,'South West Spends'!$A$2:$A$5693,$B406,'South West Spends'!$B$2:$B$5693,$C406,'South West Spends'!$C$2:$C$5693,$A406)</f>
        <v>0</v>
      </c>
      <c r="I406" s="1442">
        <f>SUMIFS('South West Spends'!$AG$2:$AG$5693,'South West Spends'!$A$2:$A$5693,$B406,'South West Spends'!$B$2:$B$5693,$C406,'South West Spends'!$C$2:$C$5693,$A406)</f>
        <v>0</v>
      </c>
      <c r="J406" s="24">
        <f>SUMIFS('South West Spends'!$AI$2:$AI$5693,'South West Spends'!$A$2:$A$5693,$B406,'South West Spends'!$B$2:$B$5693,$C406,'South West Spends'!$C$2:$C$5693,$A406)</f>
        <v>0</v>
      </c>
      <c r="K406" s="93">
        <f>SUMIFS('South West Spends'!$AL$2:$AL$5693,'South West Spends'!$A$2:$A$5693,$B406,'South West Spends'!$B$2:$B$5693,$C406,'South West Spends'!$C$2:$C$5693,$A406)</f>
        <v>0</v>
      </c>
    </row>
    <row r="407" spans="1:11" x14ac:dyDescent="0.2">
      <c r="A407" s="94" t="s">
        <v>130</v>
      </c>
      <c r="B407" s="13" t="s">
        <v>258</v>
      </c>
      <c r="C407" s="129" t="s">
        <v>202</v>
      </c>
      <c r="D407" s="506">
        <f>SUMIFS('South West Spends'!$H$2:$H$5693,'South West Spends'!$A$2:$A$5693,$B407,'South West Spends'!$B$2:$B$5693,$C407,'South West Spends'!$C$2:$C$5693,$A407)</f>
        <v>0</v>
      </c>
      <c r="E407" s="507">
        <f>SUMIFS('South West Spends'!$M$2:$M$5693,'South West Spends'!$A$2:$A$5693,$B407,'South West Spends'!$B$2:$B$5693,$C407,'South West Spends'!$C$2:$C$5693,$A407)</f>
        <v>0</v>
      </c>
      <c r="F407" s="507">
        <f>SUMIFS('South West Spends'!$R$2:$R$5693,'South West Spends'!$A$2:$A$5693,$B407,'South West Spends'!$B$2:$B$5693,$C407,'South West Spends'!$C$2:$C$5693,$A407)</f>
        <v>0</v>
      </c>
      <c r="G407" s="882">
        <f>SUMIFS('South West Spends'!$W$2:$W$5693,'South West Spends'!$A$2:$A$5693,$B407,'South West Spends'!$B$2:$B$5693,$C407,'South West Spends'!$C$2:$C$5693,$A407)</f>
        <v>0</v>
      </c>
      <c r="H407" s="1441">
        <f>SUMIFS('South West Spends'!$AB$2:$AB$5693,'South West Spends'!$A$2:$A$5693,$B407,'South West Spends'!$B$2:$B$5693,$C407,'South West Spends'!$C$2:$C$5693,$A407)</f>
        <v>0</v>
      </c>
      <c r="I407" s="1442">
        <f>SUMIFS('South West Spends'!$AG$2:$AG$5693,'South West Spends'!$A$2:$A$5693,$B407,'South West Spends'!$B$2:$B$5693,$C407,'South West Spends'!$C$2:$C$5693,$A407)</f>
        <v>1252.82</v>
      </c>
      <c r="J407" s="24">
        <f>SUMIFS('South West Spends'!$AI$2:$AI$5693,'South West Spends'!$A$2:$A$5693,$B407,'South West Spends'!$B$2:$B$5693,$C407,'South West Spends'!$C$2:$C$5693,$A407)</f>
        <v>64.83</v>
      </c>
      <c r="K407" s="93">
        <f>SUMIFS('South West Spends'!$AL$2:$AL$5693,'South West Spends'!$A$2:$A$5693,$B407,'South West Spends'!$B$2:$B$5693,$C407,'South West Spends'!$C$2:$C$5693,$A407)</f>
        <v>64.83</v>
      </c>
    </row>
    <row r="408" spans="1:11" x14ac:dyDescent="0.2">
      <c r="A408" s="94" t="s">
        <v>130</v>
      </c>
      <c r="B408" s="13" t="s">
        <v>82</v>
      </c>
      <c r="C408" s="129" t="s">
        <v>243</v>
      </c>
      <c r="D408" s="506">
        <f>SUMIFS('South West Spends'!$H$2:$H$5693,'South West Spends'!$A$2:$A$5693,$B408,'South West Spends'!$B$2:$B$5693,$C408,'South West Spends'!$C$2:$C$5693,$A408)</f>
        <v>0</v>
      </c>
      <c r="E408" s="507">
        <f>SUMIFS('South West Spends'!$M$2:$M$5693,'South West Spends'!$A$2:$A$5693,$B408,'South West Spends'!$B$2:$B$5693,$C408,'South West Spends'!$C$2:$C$5693,$A408)</f>
        <v>0</v>
      </c>
      <c r="F408" s="507">
        <f>SUMIFS('South West Spends'!$R$2:$R$5693,'South West Spends'!$A$2:$A$5693,$B408,'South West Spends'!$B$2:$B$5693,$C408,'South West Spends'!$C$2:$C$5693,$A408)</f>
        <v>76.14</v>
      </c>
      <c r="G408" s="882">
        <f>SUMIFS('South West Spends'!$W$2:$W$5693,'South West Spends'!$A$2:$A$5693,$B408,'South West Spends'!$B$2:$B$5693,$C408,'South West Spends'!$C$2:$C$5693,$A408)</f>
        <v>45.89</v>
      </c>
      <c r="H408" s="1441">
        <f>SUMIFS('South West Spends'!$AB$2:$AB$5693,'South West Spends'!$A$2:$A$5693,$B408,'South West Spends'!$B$2:$B$5693,$C408,'South West Spends'!$C$2:$C$5693,$A408)</f>
        <v>77.55</v>
      </c>
      <c r="I408" s="1442">
        <f>SUMIFS('South West Spends'!$AG$2:$AG$5693,'South West Spends'!$A$2:$A$5693,$B408,'South West Spends'!$B$2:$B$5693,$C408,'South West Spends'!$C$2:$C$5693,$A408)</f>
        <v>57.77</v>
      </c>
      <c r="J408" s="24">
        <f>SUMIFS('South West Spends'!$AI$2:$AI$5693,'South West Spends'!$A$2:$A$5693,$B408,'South West Spends'!$B$2:$B$5693,$C408,'South West Spends'!$C$2:$C$5693,$A408)</f>
        <v>0</v>
      </c>
      <c r="K408" s="93">
        <f>SUMIFS('South West Spends'!$AL$2:$AL$5693,'South West Spends'!$A$2:$A$5693,$B408,'South West Spends'!$B$2:$B$5693,$C408,'South West Spends'!$C$2:$C$5693,$A408)</f>
        <v>0</v>
      </c>
    </row>
    <row r="409" spans="1:11" x14ac:dyDescent="0.2">
      <c r="A409" s="94" t="s">
        <v>130</v>
      </c>
      <c r="B409" s="13" t="s">
        <v>285</v>
      </c>
      <c r="C409" s="129" t="s">
        <v>243</v>
      </c>
      <c r="D409" s="506">
        <f>SUMIFS('South West Spends'!$H$2:$H$5693,'South West Spends'!$A$2:$A$5693,$B409,'South West Spends'!$B$2:$B$5693,$C409,'South West Spends'!$C$2:$C$5693,$A409)</f>
        <v>0</v>
      </c>
      <c r="E409" s="507">
        <f>SUMIFS('South West Spends'!$M$2:$M$5693,'South West Spends'!$A$2:$A$5693,$B409,'South West Spends'!$B$2:$B$5693,$C409,'South West Spends'!$C$2:$C$5693,$A409)</f>
        <v>0</v>
      </c>
      <c r="F409" s="507">
        <f>SUMIFS('South West Spends'!$R$2:$R$5693,'South West Spends'!$A$2:$A$5693,$B409,'South West Spends'!$B$2:$B$5693,$C409,'South West Spends'!$C$2:$C$5693,$A409)</f>
        <v>0</v>
      </c>
      <c r="G409" s="882">
        <f>SUMIFS('South West Spends'!$W$2:$W$5693,'South West Spends'!$A$2:$A$5693,$B409,'South West Spends'!$B$2:$B$5693,$C409,'South West Spends'!$C$2:$C$5693,$A409)</f>
        <v>0</v>
      </c>
      <c r="H409" s="1441">
        <f>SUMIFS('South West Spends'!$AB$2:$AB$5693,'South West Spends'!$A$2:$A$5693,$B409,'South West Spends'!$B$2:$B$5693,$C409,'South West Spends'!$C$2:$C$5693,$A409)</f>
        <v>0</v>
      </c>
      <c r="I409" s="1442">
        <f>SUMIFS('South West Spends'!$AG$2:$AG$5693,'South West Spends'!$A$2:$A$5693,$B409,'South West Spends'!$B$2:$B$5693,$C409,'South West Spends'!$C$2:$C$5693,$A409)</f>
        <v>132.57</v>
      </c>
      <c r="J409" s="24">
        <f>SUMIFS('South West Spends'!$AI$2:$AI$5693,'South West Spends'!$A$2:$A$5693,$B409,'South West Spends'!$B$2:$B$5693,$C409,'South West Spends'!$C$2:$C$5693,$A409)</f>
        <v>0</v>
      </c>
      <c r="K409" s="93">
        <f>SUMIFS('South West Spends'!$AL$2:$AL$5693,'South West Spends'!$A$2:$A$5693,$B409,'South West Spends'!$B$2:$B$5693,$C409,'South West Spends'!$C$2:$C$5693,$A409)</f>
        <v>0</v>
      </c>
    </row>
    <row r="410" spans="1:11" x14ac:dyDescent="0.2">
      <c r="A410" s="94" t="s">
        <v>181</v>
      </c>
      <c r="B410" s="13" t="s">
        <v>77</v>
      </c>
      <c r="C410" s="129" t="s">
        <v>21</v>
      </c>
      <c r="D410" s="506">
        <f>SUMIFS('South West Spends'!$H$2:$H$5693,'South West Spends'!$A$2:$A$5693,$B410,'South West Spends'!$B$2:$B$5693,$C410,'South West Spends'!$C$2:$C$5693,$A410)</f>
        <v>0</v>
      </c>
      <c r="E410" s="507">
        <f>SUMIFS('South West Spends'!$M$2:$M$5693,'South West Spends'!$A$2:$A$5693,$B410,'South West Spends'!$B$2:$B$5693,$C410,'South West Spends'!$C$2:$C$5693,$A410)</f>
        <v>3595.7400000000021</v>
      </c>
      <c r="F410" s="507">
        <f>SUMIFS('South West Spends'!$R$2:$R$5693,'South West Spends'!$A$2:$A$5693,$B410,'South West Spends'!$B$2:$B$5693,$C410,'South West Spends'!$C$2:$C$5693,$A410)</f>
        <v>0</v>
      </c>
      <c r="G410" s="882">
        <f>SUMIFS('South West Spends'!$W$2:$W$5693,'South West Spends'!$A$2:$A$5693,$B410,'South West Spends'!$B$2:$B$5693,$C410,'South West Spends'!$C$2:$C$5693,$A410)</f>
        <v>0</v>
      </c>
      <c r="H410" s="1441">
        <f>SUMIFS('South West Spends'!$AB$2:$AB$5693,'South West Spends'!$A$2:$A$5693,$B410,'South West Spends'!$B$2:$B$5693,$C410,'South West Spends'!$C$2:$C$5693,$A410)</f>
        <v>0</v>
      </c>
      <c r="I410" s="1442">
        <f>SUMIFS('South West Spends'!$AG$2:$AG$5693,'South West Spends'!$A$2:$A$5693,$B410,'South West Spends'!$B$2:$B$5693,$C410,'South West Spends'!$C$2:$C$5693,$A410)</f>
        <v>0</v>
      </c>
      <c r="J410" s="24">
        <f>SUMIFS('South West Spends'!$AI$2:$AI$5693,'South West Spends'!$A$2:$A$5693,$B410,'South West Spends'!$B$2:$B$5693,$C410,'South West Spends'!$C$2:$C$5693,$A410)</f>
        <v>0</v>
      </c>
      <c r="K410" s="93">
        <f>SUMIFS('South West Spends'!$AL$2:$AL$5693,'South West Spends'!$A$2:$A$5693,$B410,'South West Spends'!$B$2:$B$5693,$C410,'South West Spends'!$C$2:$C$5693,$A410)</f>
        <v>0</v>
      </c>
    </row>
    <row r="411" spans="1:11" x14ac:dyDescent="0.2">
      <c r="A411" s="94" t="s">
        <v>181</v>
      </c>
      <c r="B411" s="13" t="s">
        <v>41</v>
      </c>
      <c r="C411" s="129" t="s">
        <v>21</v>
      </c>
      <c r="D411" s="506">
        <f>SUMIFS('South West Spends'!$H$2:$H$5693,'South West Spends'!$A$2:$A$5693,$B411,'South West Spends'!$B$2:$B$5693,$C411,'South West Spends'!$C$2:$C$5693,$A411)</f>
        <v>1697.39</v>
      </c>
      <c r="E411" s="507">
        <f>SUMIFS('South West Spends'!$M$2:$M$5693,'South West Spends'!$A$2:$A$5693,$B411,'South West Spends'!$B$2:$B$5693,$C411,'South West Spends'!$C$2:$C$5693,$A411)</f>
        <v>106.26</v>
      </c>
      <c r="F411" s="507">
        <f>SUMIFS('South West Spends'!$R$2:$R$5693,'South West Spends'!$A$2:$A$5693,$B411,'South West Spends'!$B$2:$B$5693,$C411,'South West Spends'!$C$2:$C$5693,$A411)</f>
        <v>0</v>
      </c>
      <c r="G411" s="882">
        <f>SUMIFS('South West Spends'!$W$2:$W$5693,'South West Spends'!$A$2:$A$5693,$B411,'South West Spends'!$B$2:$B$5693,$C411,'South West Spends'!$C$2:$C$5693,$A411)</f>
        <v>0</v>
      </c>
      <c r="H411" s="1441">
        <f>SUMIFS('South West Spends'!$AB$2:$AB$5693,'South West Spends'!$A$2:$A$5693,$B411,'South West Spends'!$B$2:$B$5693,$C411,'South West Spends'!$C$2:$C$5693,$A411)</f>
        <v>0</v>
      </c>
      <c r="I411" s="1442">
        <f>SUMIFS('South West Spends'!$AG$2:$AG$5693,'South West Spends'!$A$2:$A$5693,$B411,'South West Spends'!$B$2:$B$5693,$C411,'South West Spends'!$C$2:$C$5693,$A411)</f>
        <v>0</v>
      </c>
      <c r="J411" s="24">
        <f>SUMIFS('South West Spends'!$AI$2:$AI$5693,'South West Spends'!$A$2:$A$5693,$B411,'South West Spends'!$B$2:$B$5693,$C411,'South West Spends'!$C$2:$C$5693,$A411)</f>
        <v>0</v>
      </c>
      <c r="K411" s="93">
        <f>SUMIFS('South West Spends'!$AL$2:$AL$5693,'South West Spends'!$A$2:$A$5693,$B411,'South West Spends'!$B$2:$B$5693,$C411,'South West Spends'!$C$2:$C$5693,$A411)</f>
        <v>0</v>
      </c>
    </row>
    <row r="412" spans="1:11" x14ac:dyDescent="0.2">
      <c r="A412" s="94" t="s">
        <v>131</v>
      </c>
      <c r="B412" s="13" t="s">
        <v>3</v>
      </c>
      <c r="C412" s="129" t="s">
        <v>243</v>
      </c>
      <c r="D412" s="506">
        <f>SUMIFS('South West Spends'!$H$2:$H$5693,'South West Spends'!$A$2:$A$5693,$B412,'South West Spends'!$B$2:$B$5693,$C412,'South West Spends'!$C$2:$C$5693,$A412)</f>
        <v>14064.689999999999</v>
      </c>
      <c r="E412" s="507">
        <f>SUMIFS('South West Spends'!$M$2:$M$5693,'South West Spends'!$A$2:$A$5693,$B412,'South West Spends'!$B$2:$B$5693,$C412,'South West Spends'!$C$2:$C$5693,$A412)</f>
        <v>12280.509999999998</v>
      </c>
      <c r="F412" s="507">
        <f>SUMIFS('South West Spends'!$R$2:$R$5693,'South West Spends'!$A$2:$A$5693,$B412,'South West Spends'!$B$2:$B$5693,$C412,'South West Spends'!$C$2:$C$5693,$A412)</f>
        <v>12331.16</v>
      </c>
      <c r="G412" s="882">
        <f>SUMIFS('South West Spends'!$W$2:$W$5693,'South West Spends'!$A$2:$A$5693,$B412,'South West Spends'!$B$2:$B$5693,$C412,'South West Spends'!$C$2:$C$5693,$A412)</f>
        <v>0</v>
      </c>
      <c r="H412" s="1441">
        <f>SUMIFS('South West Spends'!$AB$2:$AB$5693,'South West Spends'!$A$2:$A$5693,$B412,'South West Spends'!$B$2:$B$5693,$C412,'South West Spends'!$C$2:$C$5693,$A412)</f>
        <v>0</v>
      </c>
      <c r="I412" s="1442">
        <f>SUMIFS('South West Spends'!$AG$2:$AG$5693,'South West Spends'!$A$2:$A$5693,$B412,'South West Spends'!$B$2:$B$5693,$C412,'South West Spends'!$C$2:$C$5693,$A412)</f>
        <v>0</v>
      </c>
      <c r="J412" s="24">
        <f>SUMIFS('South West Spends'!$AI$2:$AI$5693,'South West Spends'!$A$2:$A$5693,$B412,'South West Spends'!$B$2:$B$5693,$C412,'South West Spends'!$C$2:$C$5693,$A412)</f>
        <v>0</v>
      </c>
      <c r="K412" s="93">
        <f>SUMIFS('South West Spends'!$AL$2:$AL$5693,'South West Spends'!$A$2:$A$5693,$B412,'South West Spends'!$B$2:$B$5693,$C412,'South West Spends'!$C$2:$C$5693,$A412)</f>
        <v>0</v>
      </c>
    </row>
    <row r="413" spans="1:11" x14ac:dyDescent="0.2">
      <c r="A413" s="94" t="s">
        <v>131</v>
      </c>
      <c r="B413" s="13" t="s">
        <v>3</v>
      </c>
      <c r="C413" s="129" t="s">
        <v>7</v>
      </c>
      <c r="D413" s="506">
        <f>SUMIFS('South West Spends'!$H$2:$H$5693,'South West Spends'!$A$2:$A$5693,$B413,'South West Spends'!$B$2:$B$5693,$C413,'South West Spends'!$C$2:$C$5693,$A413)</f>
        <v>509.51</v>
      </c>
      <c r="E413" s="507">
        <f>SUMIFS('South West Spends'!$M$2:$M$5693,'South West Spends'!$A$2:$A$5693,$B413,'South West Spends'!$B$2:$B$5693,$C413,'South West Spends'!$C$2:$C$5693,$A413)</f>
        <v>0</v>
      </c>
      <c r="F413" s="507">
        <f>SUMIFS('South West Spends'!$R$2:$R$5693,'South West Spends'!$A$2:$A$5693,$B413,'South West Spends'!$B$2:$B$5693,$C413,'South West Spends'!$C$2:$C$5693,$A413)</f>
        <v>0</v>
      </c>
      <c r="G413" s="882">
        <f>SUMIFS('South West Spends'!$W$2:$W$5693,'South West Spends'!$A$2:$A$5693,$B413,'South West Spends'!$B$2:$B$5693,$C413,'South West Spends'!$C$2:$C$5693,$A413)</f>
        <v>0</v>
      </c>
      <c r="H413" s="1441">
        <f>SUMIFS('South West Spends'!$AB$2:$AB$5693,'South West Spends'!$A$2:$A$5693,$B413,'South West Spends'!$B$2:$B$5693,$C413,'South West Spends'!$C$2:$C$5693,$A413)</f>
        <v>0</v>
      </c>
      <c r="I413" s="1442">
        <f>SUMIFS('South West Spends'!$AG$2:$AG$5693,'South West Spends'!$A$2:$A$5693,$B413,'South West Spends'!$B$2:$B$5693,$C413,'South West Spends'!$C$2:$C$5693,$A413)</f>
        <v>0</v>
      </c>
      <c r="J413" s="24">
        <f>SUMIFS('South West Spends'!$AI$2:$AI$5693,'South West Spends'!$A$2:$A$5693,$B413,'South West Spends'!$B$2:$B$5693,$C413,'South West Spends'!$C$2:$C$5693,$A413)</f>
        <v>0</v>
      </c>
      <c r="K413" s="93">
        <f>SUMIFS('South West Spends'!$AL$2:$AL$5693,'South West Spends'!$A$2:$A$5693,$B413,'South West Spends'!$B$2:$B$5693,$C413,'South West Spends'!$C$2:$C$5693,$A413)</f>
        <v>0</v>
      </c>
    </row>
    <row r="414" spans="1:11" x14ac:dyDescent="0.2">
      <c r="A414" s="94" t="s">
        <v>131</v>
      </c>
      <c r="B414" s="13" t="s">
        <v>206</v>
      </c>
      <c r="C414" s="129" t="s">
        <v>243</v>
      </c>
      <c r="D414" s="506">
        <f>SUMIFS('South West Spends'!$H$2:$H$5693,'South West Spends'!$A$2:$A$5693,$B414,'South West Spends'!$B$2:$B$5693,$C414,'South West Spends'!$C$2:$C$5693,$A414)</f>
        <v>0</v>
      </c>
      <c r="E414" s="507">
        <f>SUMIFS('South West Spends'!$M$2:$M$5693,'South West Spends'!$A$2:$A$5693,$B414,'South West Spends'!$B$2:$B$5693,$C414,'South West Spends'!$C$2:$C$5693,$A414)</f>
        <v>0</v>
      </c>
      <c r="F414" s="507">
        <f>SUMIFS('South West Spends'!$R$2:$R$5693,'South West Spends'!$A$2:$A$5693,$B414,'South West Spends'!$B$2:$B$5693,$C414,'South West Spends'!$C$2:$C$5693,$A414)</f>
        <v>3282.43</v>
      </c>
      <c r="G414" s="882">
        <f>SUMIFS('South West Spends'!$W$2:$W$5693,'South West Spends'!$A$2:$A$5693,$B414,'South West Spends'!$B$2:$B$5693,$C414,'South West Spends'!$C$2:$C$5693,$A414)</f>
        <v>11689.93</v>
      </c>
      <c r="H414" s="1441">
        <f>SUMIFS('South West Spends'!$AB$2:$AB$5693,'South West Spends'!$A$2:$A$5693,$B414,'South West Spends'!$B$2:$B$5693,$C414,'South West Spends'!$C$2:$C$5693,$A414)</f>
        <v>14770.78</v>
      </c>
      <c r="I414" s="1442">
        <f>SUMIFS('South West Spends'!$AG$2:$AG$5693,'South West Spends'!$A$2:$A$5693,$B414,'South West Spends'!$B$2:$B$5693,$C414,'South West Spends'!$C$2:$C$5693,$A414)</f>
        <v>13243.84</v>
      </c>
      <c r="J414" s="24">
        <f>SUMIFS('South West Spends'!$AI$2:$AI$5693,'South West Spends'!$A$2:$A$5693,$B414,'South West Spends'!$B$2:$B$5693,$C414,'South West Spends'!$C$2:$C$5693,$A414)</f>
        <v>5551.67</v>
      </c>
      <c r="K414" s="93">
        <f>SUMIFS('South West Spends'!$AL$2:$AL$5693,'South West Spends'!$A$2:$A$5693,$B414,'South West Spends'!$B$2:$B$5693,$C414,'South West Spends'!$C$2:$C$5693,$A414)</f>
        <v>6890.25</v>
      </c>
    </row>
    <row r="415" spans="1:11" x14ac:dyDescent="0.2">
      <c r="A415" s="94" t="s">
        <v>131</v>
      </c>
      <c r="B415" s="13" t="s">
        <v>77</v>
      </c>
      <c r="C415" s="129" t="s">
        <v>243</v>
      </c>
      <c r="D415" s="506">
        <f>SUMIFS('South West Spends'!$H$2:$H$5693,'South West Spends'!$A$2:$A$5693,$B415,'South West Spends'!$B$2:$B$5693,$C415,'South West Spends'!$C$2:$C$5693,$A415)</f>
        <v>0</v>
      </c>
      <c r="E415" s="507">
        <f>SUMIFS('South West Spends'!$M$2:$M$5693,'South West Spends'!$A$2:$A$5693,$B415,'South West Spends'!$B$2:$B$5693,$C415,'South West Spends'!$C$2:$C$5693,$A415)</f>
        <v>2298.4899999999998</v>
      </c>
      <c r="F415" s="507">
        <f>SUMIFS('South West Spends'!$R$2:$R$5693,'South West Spends'!$A$2:$A$5693,$B415,'South West Spends'!$B$2:$B$5693,$C415,'South West Spends'!$C$2:$C$5693,$A415)</f>
        <v>9652.8700000000008</v>
      </c>
      <c r="G415" s="882">
        <f>SUMIFS('South West Spends'!$W$2:$W$5693,'South West Spends'!$A$2:$A$5693,$B415,'South West Spends'!$B$2:$B$5693,$C415,'South West Spends'!$C$2:$C$5693,$A415)</f>
        <v>1274.44</v>
      </c>
      <c r="H415" s="1441">
        <f>SUMIFS('South West Spends'!$AB$2:$AB$5693,'South West Spends'!$A$2:$A$5693,$B415,'South West Spends'!$B$2:$B$5693,$C415,'South West Spends'!$C$2:$C$5693,$A415)</f>
        <v>1049.27</v>
      </c>
      <c r="I415" s="1442">
        <f>SUMIFS('South West Spends'!$AG$2:$AG$5693,'South West Spends'!$A$2:$A$5693,$B415,'South West Spends'!$B$2:$B$5693,$C415,'South West Spends'!$C$2:$C$5693,$A415)</f>
        <v>3062.6400000000003</v>
      </c>
      <c r="J415" s="24">
        <f>SUMIFS('South West Spends'!$AI$2:$AI$5693,'South West Spends'!$A$2:$A$5693,$B415,'South West Spends'!$B$2:$B$5693,$C415,'South West Spends'!$C$2:$C$5693,$A415)</f>
        <v>0</v>
      </c>
      <c r="K415" s="93">
        <f>SUMIFS('South West Spends'!$AL$2:$AL$5693,'South West Spends'!$A$2:$A$5693,$B415,'South West Spends'!$B$2:$B$5693,$C415,'South West Spends'!$C$2:$C$5693,$A415)</f>
        <v>0</v>
      </c>
    </row>
    <row r="416" spans="1:11" x14ac:dyDescent="0.2">
      <c r="A416" s="94" t="s">
        <v>131</v>
      </c>
      <c r="B416" s="13" t="s">
        <v>77</v>
      </c>
      <c r="C416" s="129" t="s">
        <v>94</v>
      </c>
      <c r="D416" s="506">
        <f>SUMIFS('South West Spends'!$H$2:$H$5693,'South West Spends'!$A$2:$A$5693,$B416,'South West Spends'!$B$2:$B$5693,$C416,'South West Spends'!$C$2:$C$5693,$A416)</f>
        <v>0</v>
      </c>
      <c r="E416" s="507">
        <f>SUMIFS('South West Spends'!$M$2:$M$5693,'South West Spends'!$A$2:$A$5693,$B416,'South West Spends'!$B$2:$B$5693,$C416,'South West Spends'!$C$2:$C$5693,$A416)</f>
        <v>0</v>
      </c>
      <c r="F416" s="507">
        <f>SUMIFS('South West Spends'!$R$2:$R$5693,'South West Spends'!$A$2:$A$5693,$B416,'South West Spends'!$B$2:$B$5693,$C416,'South West Spends'!$C$2:$C$5693,$A416)</f>
        <v>0</v>
      </c>
      <c r="G416" s="882">
        <f>SUMIFS('South West Spends'!$W$2:$W$5693,'South West Spends'!$A$2:$A$5693,$B416,'South West Spends'!$B$2:$B$5693,$C416,'South West Spends'!$C$2:$C$5693,$A416)</f>
        <v>0</v>
      </c>
      <c r="H416" s="1441">
        <f>SUMIFS('South West Spends'!$AB$2:$AB$5693,'South West Spends'!$A$2:$A$5693,$B416,'South West Spends'!$B$2:$B$5693,$C416,'South West Spends'!$C$2:$C$5693,$A416)</f>
        <v>0</v>
      </c>
      <c r="I416" s="1442">
        <f>SUMIFS('South West Spends'!$AG$2:$AG$5693,'South West Spends'!$A$2:$A$5693,$B416,'South West Spends'!$B$2:$B$5693,$C416,'South West Spends'!$C$2:$C$5693,$A416)</f>
        <v>517</v>
      </c>
      <c r="J416" s="24">
        <f>SUMIFS('South West Spends'!$AI$2:$AI$5693,'South West Spends'!$A$2:$A$5693,$B416,'South West Spends'!$B$2:$B$5693,$C416,'South West Spends'!$C$2:$C$5693,$A416)</f>
        <v>0</v>
      </c>
      <c r="K416" s="93">
        <f>SUMIFS('South West Spends'!$AL$2:$AL$5693,'South West Spends'!$A$2:$A$5693,$B416,'South West Spends'!$B$2:$B$5693,$C416,'South West Spends'!$C$2:$C$5693,$A416)</f>
        <v>0</v>
      </c>
    </row>
    <row r="417" spans="1:11" x14ac:dyDescent="0.2">
      <c r="A417" s="94" t="s">
        <v>131</v>
      </c>
      <c r="B417" s="13" t="s">
        <v>77</v>
      </c>
      <c r="C417" s="129" t="s">
        <v>21</v>
      </c>
      <c r="D417" s="506">
        <f>SUMIFS('South West Spends'!$H$2:$H$5693,'South West Spends'!$A$2:$A$5693,$B417,'South West Spends'!$B$2:$B$5693,$C417,'South West Spends'!$C$2:$C$5693,$A417)</f>
        <v>0</v>
      </c>
      <c r="E417" s="507">
        <f>SUMIFS('South West Spends'!$M$2:$M$5693,'South West Spends'!$A$2:$A$5693,$B417,'South West Spends'!$B$2:$B$5693,$C417,'South West Spends'!$C$2:$C$5693,$A417)</f>
        <v>8340.5500000000011</v>
      </c>
      <c r="F417" s="507">
        <f>SUMIFS('South West Spends'!$R$2:$R$5693,'South West Spends'!$A$2:$A$5693,$B417,'South West Spends'!$B$2:$B$5693,$C417,'South West Spends'!$C$2:$C$5693,$A417)</f>
        <v>7136.48</v>
      </c>
      <c r="G417" s="882">
        <f>SUMIFS('South West Spends'!$W$2:$W$5693,'South West Spends'!$A$2:$A$5693,$B417,'South West Spends'!$B$2:$B$5693,$C417,'South West Spends'!$C$2:$C$5693,$A417)</f>
        <v>11418.09</v>
      </c>
      <c r="H417" s="1441">
        <f>SUMIFS('South West Spends'!$AB$2:$AB$5693,'South West Spends'!$A$2:$A$5693,$B417,'South West Spends'!$B$2:$B$5693,$C417,'South West Spends'!$C$2:$C$5693,$A417)</f>
        <v>10594.789999999999</v>
      </c>
      <c r="I417" s="1442">
        <f>SUMIFS('South West Spends'!$AG$2:$AG$5693,'South West Spends'!$A$2:$A$5693,$B417,'South West Spends'!$B$2:$B$5693,$C417,'South West Spends'!$C$2:$C$5693,$A417)</f>
        <v>7222.75</v>
      </c>
      <c r="J417" s="24">
        <f>SUMIFS('South West Spends'!$AI$2:$AI$5693,'South West Spends'!$A$2:$A$5693,$B417,'South West Spends'!$B$2:$B$5693,$C417,'South West Spends'!$C$2:$C$5693,$A417)</f>
        <v>0</v>
      </c>
      <c r="K417" s="93">
        <f>SUMIFS('South West Spends'!$AL$2:$AL$5693,'South West Spends'!$A$2:$A$5693,$B417,'South West Spends'!$B$2:$B$5693,$C417,'South West Spends'!$C$2:$C$5693,$A417)</f>
        <v>0</v>
      </c>
    </row>
    <row r="418" spans="1:11" x14ac:dyDescent="0.2">
      <c r="A418" s="94" t="s">
        <v>131</v>
      </c>
      <c r="B418" s="13" t="s">
        <v>286</v>
      </c>
      <c r="C418" s="129" t="s">
        <v>243</v>
      </c>
      <c r="D418" s="506">
        <f>SUMIFS('South West Spends'!$H$2:$H$5693,'South West Spends'!$A$2:$A$5693,$B418,'South West Spends'!$B$2:$B$5693,$C418,'South West Spends'!$C$2:$C$5693,$A418)</f>
        <v>0</v>
      </c>
      <c r="E418" s="507">
        <f>SUMIFS('South West Spends'!$M$2:$M$5693,'South West Spends'!$A$2:$A$5693,$B418,'South West Spends'!$B$2:$B$5693,$C418,'South West Spends'!$C$2:$C$5693,$A418)</f>
        <v>0</v>
      </c>
      <c r="F418" s="507">
        <f>SUMIFS('South West Spends'!$R$2:$R$5693,'South West Spends'!$A$2:$A$5693,$B418,'South West Spends'!$B$2:$B$5693,$C418,'South West Spends'!$C$2:$C$5693,$A418)</f>
        <v>0</v>
      </c>
      <c r="G418" s="882">
        <f>SUMIFS('South West Spends'!$W$2:$W$5693,'South West Spends'!$A$2:$A$5693,$B418,'South West Spends'!$B$2:$B$5693,$C418,'South West Spends'!$C$2:$C$5693,$A418)</f>
        <v>0</v>
      </c>
      <c r="H418" s="1441">
        <f>SUMIFS('South West Spends'!$AB$2:$AB$5693,'South West Spends'!$A$2:$A$5693,$B418,'South West Spends'!$B$2:$B$5693,$C418,'South West Spends'!$C$2:$C$5693,$A418)</f>
        <v>0</v>
      </c>
      <c r="I418" s="1442">
        <f>SUMIFS('South West Spends'!$AG$2:$AG$5693,'South West Spends'!$A$2:$A$5693,$B418,'South West Spends'!$B$2:$B$5693,$C418,'South West Spends'!$C$2:$C$5693,$A418)</f>
        <v>313.27999999999997</v>
      </c>
      <c r="J418" s="24">
        <f>SUMIFS('South West Spends'!$AI$2:$AI$5693,'South West Spends'!$A$2:$A$5693,$B418,'South West Spends'!$B$2:$B$5693,$C418,'South West Spends'!$C$2:$C$5693,$A418)</f>
        <v>0</v>
      </c>
      <c r="K418" s="93">
        <f>SUMIFS('South West Spends'!$AL$2:$AL$5693,'South West Spends'!$A$2:$A$5693,$B418,'South West Spends'!$B$2:$B$5693,$C418,'South West Spends'!$C$2:$C$5693,$A418)</f>
        <v>854.19</v>
      </c>
    </row>
    <row r="419" spans="1:11" x14ac:dyDescent="0.2">
      <c r="A419" s="94" t="s">
        <v>131</v>
      </c>
      <c r="B419" s="13" t="s">
        <v>286</v>
      </c>
      <c r="C419" s="129" t="s">
        <v>21</v>
      </c>
      <c r="D419" s="506">
        <f>SUMIFS('South West Spends'!$H$2:$H$5693,'South West Spends'!$A$2:$A$5693,$B419,'South West Spends'!$B$2:$B$5693,$C419,'South West Spends'!$C$2:$C$5693,$A419)</f>
        <v>0</v>
      </c>
      <c r="E419" s="507">
        <f>SUMIFS('South West Spends'!$M$2:$M$5693,'South West Spends'!$A$2:$A$5693,$B419,'South West Spends'!$B$2:$B$5693,$C419,'South West Spends'!$C$2:$C$5693,$A419)</f>
        <v>0</v>
      </c>
      <c r="F419" s="507">
        <f>SUMIFS('South West Spends'!$R$2:$R$5693,'South West Spends'!$A$2:$A$5693,$B419,'South West Spends'!$B$2:$B$5693,$C419,'South West Spends'!$C$2:$C$5693,$A419)</f>
        <v>0</v>
      </c>
      <c r="G419" s="882">
        <f>SUMIFS('South West Spends'!$W$2:$W$5693,'South West Spends'!$A$2:$A$5693,$B419,'South West Spends'!$B$2:$B$5693,$C419,'South West Spends'!$C$2:$C$5693,$A419)</f>
        <v>0</v>
      </c>
      <c r="H419" s="1441">
        <f>SUMIFS('South West Spends'!$AB$2:$AB$5693,'South West Spends'!$A$2:$A$5693,$B419,'South West Spends'!$B$2:$B$5693,$C419,'South West Spends'!$C$2:$C$5693,$A419)</f>
        <v>0</v>
      </c>
      <c r="I419" s="1442">
        <f>SUMIFS('South West Spends'!$AG$2:$AG$5693,'South West Spends'!$A$2:$A$5693,$B419,'South West Spends'!$B$2:$B$5693,$C419,'South West Spends'!$C$2:$C$5693,$A419)</f>
        <v>173.39</v>
      </c>
      <c r="J419" s="24">
        <f>SUMIFS('South West Spends'!$AI$2:$AI$5693,'South West Spends'!$A$2:$A$5693,$B419,'South West Spends'!$B$2:$B$5693,$C419,'South West Spends'!$C$2:$C$5693,$A419)</f>
        <v>0</v>
      </c>
      <c r="K419" s="93">
        <f>SUMIFS('South West Spends'!$AL$2:$AL$5693,'South West Spends'!$A$2:$A$5693,$B419,'South West Spends'!$B$2:$B$5693,$C419,'South West Spends'!$C$2:$C$5693,$A419)</f>
        <v>8.7299999999999933</v>
      </c>
    </row>
    <row r="420" spans="1:11" x14ac:dyDescent="0.2">
      <c r="A420" s="94" t="s">
        <v>131</v>
      </c>
      <c r="B420" s="13" t="s">
        <v>8</v>
      </c>
      <c r="C420" s="129" t="s">
        <v>249</v>
      </c>
      <c r="D420" s="506">
        <f>SUMIFS('South West Spends'!$H$2:$H$5693,'South West Spends'!$A$2:$A$5693,$B420,'South West Spends'!$B$2:$B$5693,$C420,'South West Spends'!$C$2:$C$5693,$A420)</f>
        <v>5727.3899999999994</v>
      </c>
      <c r="E420" s="507">
        <f>SUMIFS('South West Spends'!$M$2:$M$5693,'South West Spends'!$A$2:$A$5693,$B420,'South West Spends'!$B$2:$B$5693,$C420,'South West Spends'!$C$2:$C$5693,$A420)</f>
        <v>6659.9699999999993</v>
      </c>
      <c r="F420" s="507">
        <f>SUMIFS('South West Spends'!$R$2:$R$5693,'South West Spends'!$A$2:$A$5693,$B420,'South West Spends'!$B$2:$B$5693,$C420,'South West Spends'!$C$2:$C$5693,$A420)</f>
        <v>638.24</v>
      </c>
      <c r="G420" s="882">
        <f>SUMIFS('South West Spends'!$W$2:$W$5693,'South West Spends'!$A$2:$A$5693,$B420,'South West Spends'!$B$2:$B$5693,$C420,'South West Spends'!$C$2:$C$5693,$A420)</f>
        <v>0</v>
      </c>
      <c r="H420" s="1441">
        <f>SUMIFS('South West Spends'!$AB$2:$AB$5693,'South West Spends'!$A$2:$A$5693,$B420,'South West Spends'!$B$2:$B$5693,$C420,'South West Spends'!$C$2:$C$5693,$A420)</f>
        <v>0</v>
      </c>
      <c r="I420" s="1442">
        <f>SUMIFS('South West Spends'!$AG$2:$AG$5693,'South West Spends'!$A$2:$A$5693,$B420,'South West Spends'!$B$2:$B$5693,$C420,'South West Spends'!$C$2:$C$5693,$A420)</f>
        <v>0</v>
      </c>
      <c r="J420" s="24">
        <f>SUMIFS('South West Spends'!$AI$2:$AI$5693,'South West Spends'!$A$2:$A$5693,$B420,'South West Spends'!$B$2:$B$5693,$C420,'South West Spends'!$C$2:$C$5693,$A420)</f>
        <v>0</v>
      </c>
      <c r="K420" s="93">
        <f>SUMIFS('South West Spends'!$AL$2:$AL$5693,'South West Spends'!$A$2:$A$5693,$B420,'South West Spends'!$B$2:$B$5693,$C420,'South West Spends'!$C$2:$C$5693,$A420)</f>
        <v>0</v>
      </c>
    </row>
    <row r="421" spans="1:11" x14ac:dyDescent="0.2">
      <c r="A421" s="94" t="s">
        <v>131</v>
      </c>
      <c r="B421" s="13" t="s">
        <v>8</v>
      </c>
      <c r="C421" s="129" t="s">
        <v>243</v>
      </c>
      <c r="D421" s="506">
        <f>SUMIFS('South West Spends'!$H$2:$H$5693,'South West Spends'!$A$2:$A$5693,$B421,'South West Spends'!$B$2:$B$5693,$C421,'South West Spends'!$C$2:$C$5693,$A421)</f>
        <v>14881.669999999998</v>
      </c>
      <c r="E421" s="507">
        <f>SUMIFS('South West Spends'!$M$2:$M$5693,'South West Spends'!$A$2:$A$5693,$B421,'South West Spends'!$B$2:$B$5693,$C421,'South West Spends'!$C$2:$C$5693,$A421)</f>
        <v>6478.81</v>
      </c>
      <c r="F421" s="507">
        <f>SUMIFS('South West Spends'!$R$2:$R$5693,'South West Spends'!$A$2:$A$5693,$B421,'South West Spends'!$B$2:$B$5693,$C421,'South West Spends'!$C$2:$C$5693,$A421)</f>
        <v>4737.5499999999993</v>
      </c>
      <c r="G421" s="882">
        <f>SUMIFS('South West Spends'!$W$2:$W$5693,'South West Spends'!$A$2:$A$5693,$B421,'South West Spends'!$B$2:$B$5693,$C421,'South West Spends'!$C$2:$C$5693,$A421)</f>
        <v>0</v>
      </c>
      <c r="H421" s="1441">
        <f>SUMIFS('South West Spends'!$AB$2:$AB$5693,'South West Spends'!$A$2:$A$5693,$B421,'South West Spends'!$B$2:$B$5693,$C421,'South West Spends'!$C$2:$C$5693,$A421)</f>
        <v>0</v>
      </c>
      <c r="I421" s="1442">
        <f>SUMIFS('South West Spends'!$AG$2:$AG$5693,'South West Spends'!$A$2:$A$5693,$B421,'South West Spends'!$B$2:$B$5693,$C421,'South West Spends'!$C$2:$C$5693,$A421)</f>
        <v>0</v>
      </c>
      <c r="J421" s="24">
        <f>SUMIFS('South West Spends'!$AI$2:$AI$5693,'South West Spends'!$A$2:$A$5693,$B421,'South West Spends'!$B$2:$B$5693,$C421,'South West Spends'!$C$2:$C$5693,$A421)</f>
        <v>0</v>
      </c>
      <c r="K421" s="93">
        <f>SUMIFS('South West Spends'!$AL$2:$AL$5693,'South West Spends'!$A$2:$A$5693,$B421,'South West Spends'!$B$2:$B$5693,$C421,'South West Spends'!$C$2:$C$5693,$A421)</f>
        <v>0</v>
      </c>
    </row>
    <row r="422" spans="1:11" x14ac:dyDescent="0.2">
      <c r="A422" s="94" t="s">
        <v>131</v>
      </c>
      <c r="B422" s="13" t="s">
        <v>8</v>
      </c>
      <c r="C422" s="129" t="s">
        <v>11</v>
      </c>
      <c r="D422" s="506">
        <f>SUMIFS('South West Spends'!$H$2:$H$5693,'South West Spends'!$A$2:$A$5693,$B422,'South West Spends'!$B$2:$B$5693,$C422,'South West Spends'!$C$2:$C$5693,$A422)</f>
        <v>18672.199999999997</v>
      </c>
      <c r="E422" s="507">
        <f>SUMIFS('South West Spends'!$M$2:$M$5693,'South West Spends'!$A$2:$A$5693,$B422,'South West Spends'!$B$2:$B$5693,$C422,'South West Spends'!$C$2:$C$5693,$A422)</f>
        <v>0</v>
      </c>
      <c r="F422" s="507">
        <f>SUMIFS('South West Spends'!$R$2:$R$5693,'South West Spends'!$A$2:$A$5693,$B422,'South West Spends'!$B$2:$B$5693,$C422,'South West Spends'!$C$2:$C$5693,$A422)</f>
        <v>0</v>
      </c>
      <c r="G422" s="882">
        <f>SUMIFS('South West Spends'!$W$2:$W$5693,'South West Spends'!$A$2:$A$5693,$B422,'South West Spends'!$B$2:$B$5693,$C422,'South West Spends'!$C$2:$C$5693,$A422)</f>
        <v>0</v>
      </c>
      <c r="H422" s="1441">
        <f>SUMIFS('South West Spends'!$AB$2:$AB$5693,'South West Spends'!$A$2:$A$5693,$B422,'South West Spends'!$B$2:$B$5693,$C422,'South West Spends'!$C$2:$C$5693,$A422)</f>
        <v>0</v>
      </c>
      <c r="I422" s="1442">
        <f>SUMIFS('South West Spends'!$AG$2:$AG$5693,'South West Spends'!$A$2:$A$5693,$B422,'South West Spends'!$B$2:$B$5693,$C422,'South West Spends'!$C$2:$C$5693,$A422)</f>
        <v>0</v>
      </c>
      <c r="J422" s="24">
        <f>SUMIFS('South West Spends'!$AI$2:$AI$5693,'South West Spends'!$A$2:$A$5693,$B422,'South West Spends'!$B$2:$B$5693,$C422,'South West Spends'!$C$2:$C$5693,$A422)</f>
        <v>0</v>
      </c>
      <c r="K422" s="93">
        <f>SUMIFS('South West Spends'!$AL$2:$AL$5693,'South West Spends'!$A$2:$A$5693,$B422,'South West Spends'!$B$2:$B$5693,$C422,'South West Spends'!$C$2:$C$5693,$A422)</f>
        <v>0</v>
      </c>
    </row>
    <row r="423" spans="1:11" x14ac:dyDescent="0.2">
      <c r="A423" s="94" t="s">
        <v>131</v>
      </c>
      <c r="B423" s="13" t="s">
        <v>8</v>
      </c>
      <c r="C423" s="129" t="s">
        <v>9</v>
      </c>
      <c r="D423" s="506">
        <f>SUMIFS('South West Spends'!$H$2:$H$5693,'South West Spends'!$A$2:$A$5693,$B423,'South West Spends'!$B$2:$B$5693,$C423,'South West Spends'!$C$2:$C$5693,$A423)</f>
        <v>0</v>
      </c>
      <c r="E423" s="507">
        <f>SUMIFS('South West Spends'!$M$2:$M$5693,'South West Spends'!$A$2:$A$5693,$B423,'South West Spends'!$B$2:$B$5693,$C423,'South West Spends'!$C$2:$C$5693,$A423)</f>
        <v>0</v>
      </c>
      <c r="F423" s="507">
        <f>SUMIFS('South West Spends'!$R$2:$R$5693,'South West Spends'!$A$2:$A$5693,$B423,'South West Spends'!$B$2:$B$5693,$C423,'South West Spends'!$C$2:$C$5693,$A423)</f>
        <v>2564.8100000000004</v>
      </c>
      <c r="G423" s="882">
        <f>SUMIFS('South West Spends'!$W$2:$W$5693,'South West Spends'!$A$2:$A$5693,$B423,'South West Spends'!$B$2:$B$5693,$C423,'South West Spends'!$C$2:$C$5693,$A423)</f>
        <v>0</v>
      </c>
      <c r="H423" s="1441">
        <f>SUMIFS('South West Spends'!$AB$2:$AB$5693,'South West Spends'!$A$2:$A$5693,$B423,'South West Spends'!$B$2:$B$5693,$C423,'South West Spends'!$C$2:$C$5693,$A423)</f>
        <v>0</v>
      </c>
      <c r="I423" s="1442">
        <f>SUMIFS('South West Spends'!$AG$2:$AG$5693,'South West Spends'!$A$2:$A$5693,$B423,'South West Spends'!$B$2:$B$5693,$C423,'South West Spends'!$C$2:$C$5693,$A423)</f>
        <v>0</v>
      </c>
      <c r="J423" s="24">
        <f>SUMIFS('South West Spends'!$AI$2:$AI$5693,'South West Spends'!$A$2:$A$5693,$B423,'South West Spends'!$B$2:$B$5693,$C423,'South West Spends'!$C$2:$C$5693,$A423)</f>
        <v>0</v>
      </c>
      <c r="K423" s="93">
        <f>SUMIFS('South West Spends'!$AL$2:$AL$5693,'South West Spends'!$A$2:$A$5693,$B423,'South West Spends'!$B$2:$B$5693,$C423,'South West Spends'!$C$2:$C$5693,$A423)</f>
        <v>0</v>
      </c>
    </row>
    <row r="424" spans="1:11" x14ac:dyDescent="0.2">
      <c r="A424" s="94" t="s">
        <v>131</v>
      </c>
      <c r="B424" s="13" t="s">
        <v>205</v>
      </c>
      <c r="C424" s="129" t="s">
        <v>243</v>
      </c>
      <c r="D424" s="506">
        <f>SUMIFS('South West Spends'!$H$2:$H$5693,'South West Spends'!$A$2:$A$5693,$B424,'South West Spends'!$B$2:$B$5693,$C424,'South West Spends'!$C$2:$C$5693,$A424)</f>
        <v>0</v>
      </c>
      <c r="E424" s="507">
        <f>SUMIFS('South West Spends'!$M$2:$M$5693,'South West Spends'!$A$2:$A$5693,$B424,'South West Spends'!$B$2:$B$5693,$C424,'South West Spends'!$C$2:$C$5693,$A424)</f>
        <v>0</v>
      </c>
      <c r="F424" s="507">
        <f>SUMIFS('South West Spends'!$R$2:$R$5693,'South West Spends'!$A$2:$A$5693,$B424,'South West Spends'!$B$2:$B$5693,$C424,'South West Spends'!$C$2:$C$5693,$A424)</f>
        <v>2683.6800000000003</v>
      </c>
      <c r="G424" s="882">
        <f>SUMIFS('South West Spends'!$W$2:$W$5693,'South West Spends'!$A$2:$A$5693,$B424,'South West Spends'!$B$2:$B$5693,$C424,'South West Spends'!$C$2:$C$5693,$A424)</f>
        <v>5743.66</v>
      </c>
      <c r="H424" s="1441">
        <f>SUMIFS('South West Spends'!$AB$2:$AB$5693,'South West Spends'!$A$2:$A$5693,$B424,'South West Spends'!$B$2:$B$5693,$C424,'South West Spends'!$C$2:$C$5693,$A424)</f>
        <v>5012.6399999999994</v>
      </c>
      <c r="I424" s="1442">
        <f>SUMIFS('South West Spends'!$AG$2:$AG$5693,'South West Spends'!$A$2:$A$5693,$B424,'South West Spends'!$B$2:$B$5693,$C424,'South West Spends'!$C$2:$C$5693,$A424)</f>
        <v>4185.97</v>
      </c>
      <c r="J424" s="24">
        <f>SUMIFS('South West Spends'!$AI$2:$AI$5693,'South West Spends'!$A$2:$A$5693,$B424,'South West Spends'!$B$2:$B$5693,$C424,'South West Spends'!$C$2:$C$5693,$A424)</f>
        <v>6178.31</v>
      </c>
      <c r="K424" s="93">
        <f>SUMIFS('South West Spends'!$AL$2:$AL$5693,'South West Spends'!$A$2:$A$5693,$B424,'South West Spends'!$B$2:$B$5693,$C424,'South West Spends'!$C$2:$C$5693,$A424)</f>
        <v>6886.59</v>
      </c>
    </row>
    <row r="425" spans="1:11" x14ac:dyDescent="0.2">
      <c r="A425" s="94" t="s">
        <v>131</v>
      </c>
      <c r="B425" s="13" t="s">
        <v>205</v>
      </c>
      <c r="C425" s="129" t="s">
        <v>9</v>
      </c>
      <c r="D425" s="506">
        <f>SUMIFS('South West Spends'!$H$2:$H$5693,'South West Spends'!$A$2:$A$5693,$B425,'South West Spends'!$B$2:$B$5693,$C425,'South West Spends'!$C$2:$C$5693,$A425)</f>
        <v>0</v>
      </c>
      <c r="E425" s="507">
        <f>SUMIFS('South West Spends'!$M$2:$M$5693,'South West Spends'!$A$2:$A$5693,$B425,'South West Spends'!$B$2:$B$5693,$C425,'South West Spends'!$C$2:$C$5693,$A425)</f>
        <v>0</v>
      </c>
      <c r="F425" s="507">
        <f>SUMIFS('South West Spends'!$R$2:$R$5693,'South West Spends'!$A$2:$A$5693,$B425,'South West Spends'!$B$2:$B$5693,$C425,'South West Spends'!$C$2:$C$5693,$A425)</f>
        <v>3524.52</v>
      </c>
      <c r="G425" s="882">
        <f>SUMIFS('South West Spends'!$W$2:$W$5693,'South West Spends'!$A$2:$A$5693,$B425,'South West Spends'!$B$2:$B$5693,$C425,'South West Spends'!$C$2:$C$5693,$A425)</f>
        <v>10857.53</v>
      </c>
      <c r="H425" s="1441">
        <f>SUMIFS('South West Spends'!$AB$2:$AB$5693,'South West Spends'!$A$2:$A$5693,$B425,'South West Spends'!$B$2:$B$5693,$C425,'South West Spends'!$C$2:$C$5693,$A425)</f>
        <v>3286.4100000000003</v>
      </c>
      <c r="I425" s="1442">
        <f>SUMIFS('South West Spends'!$AG$2:$AG$5693,'South West Spends'!$A$2:$A$5693,$B425,'South West Spends'!$B$2:$B$5693,$C425,'South West Spends'!$C$2:$C$5693,$A425)</f>
        <v>618.42000000000007</v>
      </c>
      <c r="J425" s="24">
        <f>SUMIFS('South West Spends'!$AI$2:$AI$5693,'South West Spends'!$A$2:$A$5693,$B425,'South West Spends'!$B$2:$B$5693,$C425,'South West Spends'!$C$2:$C$5693,$A425)</f>
        <v>415.58</v>
      </c>
      <c r="K425" s="93">
        <f>SUMIFS('South West Spends'!$AL$2:$AL$5693,'South West Spends'!$A$2:$A$5693,$B425,'South West Spends'!$B$2:$B$5693,$C425,'South West Spends'!$C$2:$C$5693,$A425)</f>
        <v>521.49</v>
      </c>
    </row>
    <row r="426" spans="1:11" x14ac:dyDescent="0.2">
      <c r="A426" s="94" t="s">
        <v>131</v>
      </c>
      <c r="B426" s="13" t="s">
        <v>40</v>
      </c>
      <c r="C426" s="129" t="s">
        <v>243</v>
      </c>
      <c r="D426" s="506">
        <f>SUMIFS('South West Spends'!$H$2:$H$5693,'South West Spends'!$A$2:$A$5693,$B426,'South West Spends'!$B$2:$B$5693,$C426,'South West Spends'!$C$2:$C$5693,$A426)</f>
        <v>28007.520000000004</v>
      </c>
      <c r="E426" s="507">
        <f>SUMIFS('South West Spends'!$M$2:$M$5693,'South West Spends'!$A$2:$A$5693,$B426,'South West Spends'!$B$2:$B$5693,$C426,'South West Spends'!$C$2:$C$5693,$A426)</f>
        <v>34454.07</v>
      </c>
      <c r="F426" s="507">
        <f>SUMIFS('South West Spends'!$R$2:$R$5693,'South West Spends'!$A$2:$A$5693,$B426,'South West Spends'!$B$2:$B$5693,$C426,'South West Spends'!$C$2:$C$5693,$A426)</f>
        <v>23463.550000000003</v>
      </c>
      <c r="G426" s="882">
        <f>SUMIFS('South West Spends'!$W$2:$W$5693,'South West Spends'!$A$2:$A$5693,$B426,'South West Spends'!$B$2:$B$5693,$C426,'South West Spends'!$C$2:$C$5693,$A426)</f>
        <v>0</v>
      </c>
      <c r="H426" s="1441">
        <f>SUMIFS('South West Spends'!$AB$2:$AB$5693,'South West Spends'!$A$2:$A$5693,$B426,'South West Spends'!$B$2:$B$5693,$C426,'South West Spends'!$C$2:$C$5693,$A426)</f>
        <v>0</v>
      </c>
      <c r="I426" s="1442">
        <f>SUMIFS('South West Spends'!$AG$2:$AG$5693,'South West Spends'!$A$2:$A$5693,$B426,'South West Spends'!$B$2:$B$5693,$C426,'South West Spends'!$C$2:$C$5693,$A426)</f>
        <v>0</v>
      </c>
      <c r="J426" s="24">
        <f>SUMIFS('South West Spends'!$AI$2:$AI$5693,'South West Spends'!$A$2:$A$5693,$B426,'South West Spends'!$B$2:$B$5693,$C426,'South West Spends'!$C$2:$C$5693,$A426)</f>
        <v>0</v>
      </c>
      <c r="K426" s="93">
        <f>SUMIFS('South West Spends'!$AL$2:$AL$5693,'South West Spends'!$A$2:$A$5693,$B426,'South West Spends'!$B$2:$B$5693,$C426,'South West Spends'!$C$2:$C$5693,$A426)</f>
        <v>0</v>
      </c>
    </row>
    <row r="427" spans="1:11" x14ac:dyDescent="0.2">
      <c r="A427" s="94" t="s">
        <v>131</v>
      </c>
      <c r="B427" s="13" t="s">
        <v>40</v>
      </c>
      <c r="C427" s="129" t="s">
        <v>11</v>
      </c>
      <c r="D427" s="506">
        <f>SUMIFS('South West Spends'!$H$2:$H$5693,'South West Spends'!$A$2:$A$5693,$B427,'South West Spends'!$B$2:$B$5693,$C427,'South West Spends'!$C$2:$C$5693,$A427)</f>
        <v>2124.5100000000002</v>
      </c>
      <c r="E427" s="507">
        <f>SUMIFS('South West Spends'!$M$2:$M$5693,'South West Spends'!$A$2:$A$5693,$B427,'South West Spends'!$B$2:$B$5693,$C427,'South West Spends'!$C$2:$C$5693,$A427)</f>
        <v>0</v>
      </c>
      <c r="F427" s="507">
        <f>SUMIFS('South West Spends'!$R$2:$R$5693,'South West Spends'!$A$2:$A$5693,$B427,'South West Spends'!$B$2:$B$5693,$C427,'South West Spends'!$C$2:$C$5693,$A427)</f>
        <v>0</v>
      </c>
      <c r="G427" s="882">
        <f>SUMIFS('South West Spends'!$W$2:$W$5693,'South West Spends'!$A$2:$A$5693,$B427,'South West Spends'!$B$2:$B$5693,$C427,'South West Spends'!$C$2:$C$5693,$A427)</f>
        <v>0</v>
      </c>
      <c r="H427" s="1441">
        <f>SUMIFS('South West Spends'!$AB$2:$AB$5693,'South West Spends'!$A$2:$A$5693,$B427,'South West Spends'!$B$2:$B$5693,$C427,'South West Spends'!$C$2:$C$5693,$A427)</f>
        <v>0</v>
      </c>
      <c r="I427" s="1442">
        <f>SUMIFS('South West Spends'!$AG$2:$AG$5693,'South West Spends'!$A$2:$A$5693,$B427,'South West Spends'!$B$2:$B$5693,$C427,'South West Spends'!$C$2:$C$5693,$A427)</f>
        <v>0</v>
      </c>
      <c r="J427" s="24">
        <f>SUMIFS('South West Spends'!$AI$2:$AI$5693,'South West Spends'!$A$2:$A$5693,$B427,'South West Spends'!$B$2:$B$5693,$C427,'South West Spends'!$C$2:$C$5693,$A427)</f>
        <v>0</v>
      </c>
      <c r="K427" s="93">
        <f>SUMIFS('South West Spends'!$AL$2:$AL$5693,'South West Spends'!$A$2:$A$5693,$B427,'South West Spends'!$B$2:$B$5693,$C427,'South West Spends'!$C$2:$C$5693,$A427)</f>
        <v>0</v>
      </c>
    </row>
    <row r="428" spans="1:11" x14ac:dyDescent="0.2">
      <c r="A428" s="805" t="s">
        <v>131</v>
      </c>
      <c r="B428" s="806" t="s">
        <v>203</v>
      </c>
      <c r="C428" s="807" t="s">
        <v>243</v>
      </c>
      <c r="D428" s="506">
        <f>SUMIFS('South West Spends'!$H$2:$H$5693,'South West Spends'!$A$2:$A$5693,$B428,'South West Spends'!$B$2:$B$5693,$C428,'South West Spends'!$C$2:$C$5693,$A428)</f>
        <v>0</v>
      </c>
      <c r="E428" s="507">
        <f>SUMIFS('South West Spends'!$M$2:$M$5693,'South West Spends'!$A$2:$A$5693,$B428,'South West Spends'!$B$2:$B$5693,$C428,'South West Spends'!$C$2:$C$5693,$A428)</f>
        <v>0</v>
      </c>
      <c r="F428" s="507">
        <f>SUMIFS('South West Spends'!$R$2:$R$5693,'South West Spends'!$A$2:$A$5693,$B428,'South West Spends'!$B$2:$B$5693,$C428,'South West Spends'!$C$2:$C$5693,$A428)</f>
        <v>13153.42</v>
      </c>
      <c r="G428" s="882">
        <f>SUMIFS('South West Spends'!$W$2:$W$5693,'South West Spends'!$A$2:$A$5693,$B428,'South West Spends'!$B$2:$B$5693,$C428,'South West Spends'!$C$2:$C$5693,$A428)</f>
        <v>44331.69</v>
      </c>
      <c r="H428" s="1441">
        <f>SUMIFS('South West Spends'!$AB$2:$AB$5693,'South West Spends'!$A$2:$A$5693,$B428,'South West Spends'!$B$2:$B$5693,$C428,'South West Spends'!$C$2:$C$5693,$A428)</f>
        <v>41067.549999999996</v>
      </c>
      <c r="I428" s="1442">
        <f>SUMIFS('South West Spends'!$AG$2:$AG$5693,'South West Spends'!$A$2:$A$5693,$B428,'South West Spends'!$B$2:$B$5693,$C428,'South West Spends'!$C$2:$C$5693,$A428)</f>
        <v>38125.520000000004</v>
      </c>
      <c r="J428" s="24">
        <f>SUMIFS('South West Spends'!$AI$2:$AI$5693,'South West Spends'!$A$2:$A$5693,$B428,'South West Spends'!$B$2:$B$5693,$C428,'South West Spends'!$C$2:$C$5693,$A428)</f>
        <v>7516.16</v>
      </c>
      <c r="K428" s="93">
        <f>SUMIFS('South West Spends'!$AL$2:$AL$5693,'South West Spends'!$A$2:$A$5693,$B428,'South West Spends'!$B$2:$B$5693,$C428,'South West Spends'!$C$2:$C$5693,$A428)</f>
        <v>14995.39</v>
      </c>
    </row>
    <row r="429" spans="1:11" x14ac:dyDescent="0.2">
      <c r="A429" s="94" t="s">
        <v>131</v>
      </c>
      <c r="B429" s="13" t="s">
        <v>16</v>
      </c>
      <c r="C429" s="129" t="s">
        <v>243</v>
      </c>
      <c r="D429" s="506">
        <f>SUMIFS('South West Spends'!$H$2:$H$5693,'South West Spends'!$A$2:$A$5693,$B429,'South West Spends'!$B$2:$B$5693,$C429,'South West Spends'!$C$2:$C$5693,$A429)</f>
        <v>78104.44</v>
      </c>
      <c r="E429" s="507">
        <f>SUMIFS('South West Spends'!$M$2:$M$5693,'South West Spends'!$A$2:$A$5693,$B429,'South West Spends'!$B$2:$B$5693,$C429,'South West Spends'!$C$2:$C$5693,$A429)</f>
        <v>88302.48</v>
      </c>
      <c r="F429" s="507">
        <f>SUMIFS('South West Spends'!$R$2:$R$5693,'South West Spends'!$A$2:$A$5693,$B429,'South West Spends'!$B$2:$B$5693,$C429,'South West Spends'!$C$2:$C$5693,$A429)</f>
        <v>0</v>
      </c>
      <c r="G429" s="882">
        <f>SUMIFS('South West Spends'!$W$2:$W$5693,'South West Spends'!$A$2:$A$5693,$B429,'South West Spends'!$B$2:$B$5693,$C429,'South West Spends'!$C$2:$C$5693,$A429)</f>
        <v>0</v>
      </c>
      <c r="H429" s="1441">
        <f>SUMIFS('South West Spends'!$AB$2:$AB$5693,'South West Spends'!$A$2:$A$5693,$B429,'South West Spends'!$B$2:$B$5693,$C429,'South West Spends'!$C$2:$C$5693,$A429)</f>
        <v>0</v>
      </c>
      <c r="I429" s="1442">
        <f>SUMIFS('South West Spends'!$AG$2:$AG$5693,'South West Spends'!$A$2:$A$5693,$B429,'South West Spends'!$B$2:$B$5693,$C429,'South West Spends'!$C$2:$C$5693,$A429)</f>
        <v>0</v>
      </c>
      <c r="J429" s="24">
        <f>SUMIFS('South West Spends'!$AI$2:$AI$5693,'South West Spends'!$A$2:$A$5693,$B429,'South West Spends'!$B$2:$B$5693,$C429,'South West Spends'!$C$2:$C$5693,$A429)</f>
        <v>0</v>
      </c>
      <c r="K429" s="93">
        <f>SUMIFS('South West Spends'!$AL$2:$AL$5693,'South West Spends'!$A$2:$A$5693,$B429,'South West Spends'!$B$2:$B$5693,$C429,'South West Spends'!$C$2:$C$5693,$A429)</f>
        <v>0</v>
      </c>
    </row>
    <row r="430" spans="1:11" x14ac:dyDescent="0.2">
      <c r="A430" s="94" t="s">
        <v>131</v>
      </c>
      <c r="B430" s="13" t="s">
        <v>16</v>
      </c>
      <c r="C430" s="129" t="s">
        <v>11</v>
      </c>
      <c r="D430" s="506">
        <f>SUMIFS('South West Spends'!$H$2:$H$5693,'South West Spends'!$A$2:$A$5693,$B430,'South West Spends'!$B$2:$B$5693,$C430,'South West Spends'!$C$2:$C$5693,$A430)</f>
        <v>36215.920000000006</v>
      </c>
      <c r="E430" s="507">
        <f>SUMIFS('South West Spends'!$M$2:$M$5693,'South West Spends'!$A$2:$A$5693,$B430,'South West Spends'!$B$2:$B$5693,$C430,'South West Spends'!$C$2:$C$5693,$A430)</f>
        <v>0</v>
      </c>
      <c r="F430" s="507">
        <f>SUMIFS('South West Spends'!$R$2:$R$5693,'South West Spends'!$A$2:$A$5693,$B430,'South West Spends'!$B$2:$B$5693,$C430,'South West Spends'!$C$2:$C$5693,$A430)</f>
        <v>0</v>
      </c>
      <c r="G430" s="882">
        <f>SUMIFS('South West Spends'!$W$2:$W$5693,'South West Spends'!$A$2:$A$5693,$B430,'South West Spends'!$B$2:$B$5693,$C430,'South West Spends'!$C$2:$C$5693,$A430)</f>
        <v>0</v>
      </c>
      <c r="H430" s="1441">
        <f>SUMIFS('South West Spends'!$AB$2:$AB$5693,'South West Spends'!$A$2:$A$5693,$B430,'South West Spends'!$B$2:$B$5693,$C430,'South West Spends'!$C$2:$C$5693,$A430)</f>
        <v>0</v>
      </c>
      <c r="I430" s="1442">
        <f>SUMIFS('South West Spends'!$AG$2:$AG$5693,'South West Spends'!$A$2:$A$5693,$B430,'South West Spends'!$B$2:$B$5693,$C430,'South West Spends'!$C$2:$C$5693,$A430)</f>
        <v>0</v>
      </c>
      <c r="J430" s="24">
        <f>SUMIFS('South West Spends'!$AI$2:$AI$5693,'South West Spends'!$A$2:$A$5693,$B430,'South West Spends'!$B$2:$B$5693,$C430,'South West Spends'!$C$2:$C$5693,$A430)</f>
        <v>0</v>
      </c>
      <c r="K430" s="93">
        <f>SUMIFS('South West Spends'!$AL$2:$AL$5693,'South West Spends'!$A$2:$A$5693,$B430,'South West Spends'!$B$2:$B$5693,$C430,'South West Spends'!$C$2:$C$5693,$A430)</f>
        <v>0</v>
      </c>
    </row>
    <row r="431" spans="1:11" x14ac:dyDescent="0.2">
      <c r="A431" s="94" t="s">
        <v>131</v>
      </c>
      <c r="B431" s="13" t="s">
        <v>16</v>
      </c>
      <c r="C431" s="129" t="s">
        <v>107</v>
      </c>
      <c r="D431" s="506">
        <f>SUMIFS('South West Spends'!$H$2:$H$5693,'South West Spends'!$A$2:$A$5693,$B431,'South West Spends'!$B$2:$B$5693,$C431,'South West Spends'!$C$2:$C$5693,$A431)</f>
        <v>5004.2000000000007</v>
      </c>
      <c r="E431" s="507">
        <f>SUMIFS('South West Spends'!$M$2:$M$5693,'South West Spends'!$A$2:$A$5693,$B431,'South West Spends'!$B$2:$B$5693,$C431,'South West Spends'!$C$2:$C$5693,$A431)</f>
        <v>0</v>
      </c>
      <c r="F431" s="507">
        <f>SUMIFS('South West Spends'!$R$2:$R$5693,'South West Spends'!$A$2:$A$5693,$B431,'South West Spends'!$B$2:$B$5693,$C431,'South West Spends'!$C$2:$C$5693,$A431)</f>
        <v>0</v>
      </c>
      <c r="G431" s="882">
        <f>SUMIFS('South West Spends'!$W$2:$W$5693,'South West Spends'!$A$2:$A$5693,$B431,'South West Spends'!$B$2:$B$5693,$C431,'South West Spends'!$C$2:$C$5693,$A431)</f>
        <v>0</v>
      </c>
      <c r="H431" s="1441">
        <f>SUMIFS('South West Spends'!$AB$2:$AB$5693,'South West Spends'!$A$2:$A$5693,$B431,'South West Spends'!$B$2:$B$5693,$C431,'South West Spends'!$C$2:$C$5693,$A431)</f>
        <v>0</v>
      </c>
      <c r="I431" s="1442">
        <f>SUMIFS('South West Spends'!$AG$2:$AG$5693,'South West Spends'!$A$2:$A$5693,$B431,'South West Spends'!$B$2:$B$5693,$C431,'South West Spends'!$C$2:$C$5693,$A431)</f>
        <v>0</v>
      </c>
      <c r="J431" s="24">
        <f>SUMIFS('South West Spends'!$AI$2:$AI$5693,'South West Spends'!$A$2:$A$5693,$B431,'South West Spends'!$B$2:$B$5693,$C431,'South West Spends'!$C$2:$C$5693,$A431)</f>
        <v>0</v>
      </c>
      <c r="K431" s="93">
        <f>SUMIFS('South West Spends'!$AL$2:$AL$5693,'South West Spends'!$A$2:$A$5693,$B431,'South West Spends'!$B$2:$B$5693,$C431,'South West Spends'!$C$2:$C$5693,$A431)</f>
        <v>0</v>
      </c>
    </row>
    <row r="432" spans="1:11" x14ac:dyDescent="0.2">
      <c r="A432" s="94" t="s">
        <v>131</v>
      </c>
      <c r="B432" s="13" t="s">
        <v>93</v>
      </c>
      <c r="C432" s="129" t="s">
        <v>243</v>
      </c>
      <c r="D432" s="506">
        <f>SUMIFS('South West Spends'!$H$2:$H$5693,'South West Spends'!$A$2:$A$5693,$B432,'South West Spends'!$B$2:$B$5693,$C432,'South West Spends'!$C$2:$C$5693,$A432)</f>
        <v>0</v>
      </c>
      <c r="E432" s="507">
        <f>SUMIFS('South West Spends'!$M$2:$M$5693,'South West Spends'!$A$2:$A$5693,$B432,'South West Spends'!$B$2:$B$5693,$C432,'South West Spends'!$C$2:$C$5693,$A432)</f>
        <v>0</v>
      </c>
      <c r="F432" s="507">
        <f>SUMIFS('South West Spends'!$R$2:$R$5693,'South West Spends'!$A$2:$A$5693,$B432,'South West Spends'!$B$2:$B$5693,$C432,'South West Spends'!$C$2:$C$5693,$A432)</f>
        <v>77197.38</v>
      </c>
      <c r="G432" s="882">
        <f>SUMIFS('South West Spends'!$W$2:$W$5693,'South West Spends'!$A$2:$A$5693,$B432,'South West Spends'!$B$2:$B$5693,$C432,'South West Spends'!$C$2:$C$5693,$A432)</f>
        <v>87858.290000000008</v>
      </c>
      <c r="H432" s="1441">
        <f>SUMIFS('South West Spends'!$AB$2:$AB$5693,'South West Spends'!$A$2:$A$5693,$B432,'South West Spends'!$B$2:$B$5693,$C432,'South West Spends'!$C$2:$C$5693,$A432)</f>
        <v>72684.03</v>
      </c>
      <c r="I432" s="1442">
        <f>SUMIFS('South West Spends'!$AG$2:$AG$5693,'South West Spends'!$A$2:$A$5693,$B432,'South West Spends'!$B$2:$B$5693,$C432,'South West Spends'!$C$2:$C$5693,$A432)</f>
        <v>70506.37999999999</v>
      </c>
      <c r="J432" s="24">
        <f>SUMIFS('South West Spends'!$AI$2:$AI$5693,'South West Spends'!$A$2:$A$5693,$B432,'South West Spends'!$B$2:$B$5693,$C432,'South West Spends'!$C$2:$C$5693,$A432)</f>
        <v>0</v>
      </c>
      <c r="K432" s="93">
        <f>SUMIFS('South West Spends'!$AL$2:$AL$5693,'South West Spends'!$A$2:$A$5693,$B432,'South West Spends'!$B$2:$B$5693,$C432,'South West Spends'!$C$2:$C$5693,$A432)</f>
        <v>0</v>
      </c>
    </row>
    <row r="433" spans="1:11" x14ac:dyDescent="0.2">
      <c r="A433" s="94" t="s">
        <v>131</v>
      </c>
      <c r="B433" s="13" t="s">
        <v>15</v>
      </c>
      <c r="C433" s="129" t="s">
        <v>11</v>
      </c>
      <c r="D433" s="506">
        <f>SUMIFS('South West Spends'!$H$2:$H$5693,'South West Spends'!$A$2:$A$5693,$B433,'South West Spends'!$B$2:$B$5693,$C433,'South West Spends'!$C$2:$C$5693,$A433)</f>
        <v>1645.77</v>
      </c>
      <c r="E433" s="507">
        <f>SUMIFS('South West Spends'!$M$2:$M$5693,'South West Spends'!$A$2:$A$5693,$B433,'South West Spends'!$B$2:$B$5693,$C433,'South West Spends'!$C$2:$C$5693,$A433)</f>
        <v>0</v>
      </c>
      <c r="F433" s="507">
        <f>SUMIFS('South West Spends'!$R$2:$R$5693,'South West Spends'!$A$2:$A$5693,$B433,'South West Spends'!$B$2:$B$5693,$C433,'South West Spends'!$C$2:$C$5693,$A433)</f>
        <v>0</v>
      </c>
      <c r="G433" s="882">
        <f>SUMIFS('South West Spends'!$W$2:$W$5693,'South West Spends'!$A$2:$A$5693,$B433,'South West Spends'!$B$2:$B$5693,$C433,'South West Spends'!$C$2:$C$5693,$A433)</f>
        <v>0</v>
      </c>
      <c r="H433" s="1441">
        <f>SUMIFS('South West Spends'!$AB$2:$AB$5693,'South West Spends'!$A$2:$A$5693,$B433,'South West Spends'!$B$2:$B$5693,$C433,'South West Spends'!$C$2:$C$5693,$A433)</f>
        <v>0</v>
      </c>
      <c r="I433" s="1442">
        <f>SUMIFS('South West Spends'!$AG$2:$AG$5693,'South West Spends'!$A$2:$A$5693,$B433,'South West Spends'!$B$2:$B$5693,$C433,'South West Spends'!$C$2:$C$5693,$A433)</f>
        <v>0</v>
      </c>
      <c r="J433" s="24">
        <f>SUMIFS('South West Spends'!$AI$2:$AI$5693,'South West Spends'!$A$2:$A$5693,$B433,'South West Spends'!$B$2:$B$5693,$C433,'South West Spends'!$C$2:$C$5693,$A433)</f>
        <v>0</v>
      </c>
      <c r="K433" s="93">
        <f>SUMIFS('South West Spends'!$AL$2:$AL$5693,'South West Spends'!$A$2:$A$5693,$B433,'South West Spends'!$B$2:$B$5693,$C433,'South West Spends'!$C$2:$C$5693,$A433)</f>
        <v>0</v>
      </c>
    </row>
    <row r="434" spans="1:11" x14ac:dyDescent="0.2">
      <c r="A434" s="94" t="s">
        <v>131</v>
      </c>
      <c r="B434" s="13" t="s">
        <v>79</v>
      </c>
      <c r="C434" s="129" t="s">
        <v>243</v>
      </c>
      <c r="D434" s="506">
        <f>SUMIFS('South West Spends'!$H$2:$H$5693,'South West Spends'!$A$2:$A$5693,$B434,'South West Spends'!$B$2:$B$5693,$C434,'South West Spends'!$C$2:$C$5693,$A434)</f>
        <v>0</v>
      </c>
      <c r="E434" s="507">
        <f>SUMIFS('South West Spends'!$M$2:$M$5693,'South West Spends'!$A$2:$A$5693,$B434,'South West Spends'!$B$2:$B$5693,$C434,'South West Spends'!$C$2:$C$5693,$A434)</f>
        <v>0</v>
      </c>
      <c r="F434" s="507">
        <f>SUMIFS('South West Spends'!$R$2:$R$5693,'South West Spends'!$A$2:$A$5693,$B434,'South West Spends'!$B$2:$B$5693,$C434,'South West Spends'!$C$2:$C$5693,$A434)</f>
        <v>0</v>
      </c>
      <c r="G434" s="882">
        <f>SUMIFS('South West Spends'!$W$2:$W$5693,'South West Spends'!$A$2:$A$5693,$B434,'South West Spends'!$B$2:$B$5693,$C434,'South West Spends'!$C$2:$C$5693,$A434)</f>
        <v>0</v>
      </c>
      <c r="H434" s="1441">
        <f>SUMIFS('South West Spends'!$AB$2:$AB$5693,'South West Spends'!$A$2:$A$5693,$B434,'South West Spends'!$B$2:$B$5693,$C434,'South West Spends'!$C$2:$C$5693,$A434)</f>
        <v>102.95</v>
      </c>
      <c r="I434" s="1442">
        <f>SUMIFS('South West Spends'!$AG$2:$AG$5693,'South West Spends'!$A$2:$A$5693,$B434,'South West Spends'!$B$2:$B$5693,$C434,'South West Spends'!$C$2:$C$5693,$A434)</f>
        <v>236.22</v>
      </c>
      <c r="J434" s="24">
        <f>SUMIFS('South West Spends'!$AI$2:$AI$5693,'South West Spends'!$A$2:$A$5693,$B434,'South West Spends'!$B$2:$B$5693,$C434,'South West Spends'!$C$2:$C$5693,$A434)</f>
        <v>0</v>
      </c>
      <c r="K434" s="93">
        <f>SUMIFS('South West Spends'!$AL$2:$AL$5693,'South West Spends'!$A$2:$A$5693,$B434,'South West Spends'!$B$2:$B$5693,$C434,'South West Spends'!$C$2:$C$5693,$A434)</f>
        <v>0</v>
      </c>
    </row>
    <row r="435" spans="1:11" x14ac:dyDescent="0.2">
      <c r="A435" s="94" t="s">
        <v>131</v>
      </c>
      <c r="B435" s="13" t="s">
        <v>306</v>
      </c>
      <c r="C435" s="129" t="s">
        <v>243</v>
      </c>
      <c r="D435" s="506">
        <f>SUMIFS('South West Spends'!$H$2:$H$5693,'South West Spends'!$A$2:$A$5693,$B435,'South West Spends'!$B$2:$B$5693,$C435,'South West Spends'!$C$2:$C$5693,$A435)</f>
        <v>0</v>
      </c>
      <c r="E435" s="507">
        <f>SUMIFS('South West Spends'!$M$2:$M$5693,'South West Spends'!$A$2:$A$5693,$B435,'South West Spends'!$B$2:$B$5693,$C435,'South West Spends'!$C$2:$C$5693,$A435)</f>
        <v>0</v>
      </c>
      <c r="F435" s="507">
        <f>SUMIFS('South West Spends'!$R$2:$R$5693,'South West Spends'!$A$2:$A$5693,$B435,'South West Spends'!$B$2:$B$5693,$C435,'South West Spends'!$C$2:$C$5693,$A435)</f>
        <v>0</v>
      </c>
      <c r="G435" s="882">
        <f>SUMIFS('South West Spends'!$W$2:$W$5693,'South West Spends'!$A$2:$A$5693,$B435,'South West Spends'!$B$2:$B$5693,$C435,'South West Spends'!$C$2:$C$5693,$A435)</f>
        <v>0</v>
      </c>
      <c r="H435" s="1441">
        <f>SUMIFS('South West Spends'!$AB$2:$AB$5693,'South West Spends'!$A$2:$A$5693,$B435,'South West Spends'!$B$2:$B$5693,$C435,'South West Spends'!$C$2:$C$5693,$A435)</f>
        <v>0</v>
      </c>
      <c r="I435" s="1442">
        <f>SUMIFS('South West Spends'!$AG$2:$AG$5693,'South West Spends'!$A$2:$A$5693,$B435,'South West Spends'!$B$2:$B$5693,$C435,'South West Spends'!$C$2:$C$5693,$A435)</f>
        <v>0</v>
      </c>
      <c r="J435" s="24">
        <f>SUMIFS('South West Spends'!$AI$2:$AI$5693,'South West Spends'!$A$2:$A$5693,$B435,'South West Spends'!$B$2:$B$5693,$C435,'South West Spends'!$C$2:$C$5693,$A435)</f>
        <v>36743.490000000005</v>
      </c>
      <c r="K435" s="93">
        <f>SUMIFS('South West Spends'!$AL$2:$AL$5693,'South West Spends'!$A$2:$A$5693,$B435,'South West Spends'!$B$2:$B$5693,$C435,'South West Spends'!$C$2:$C$5693,$A435)</f>
        <v>74973.12000000001</v>
      </c>
    </row>
    <row r="436" spans="1:11" x14ac:dyDescent="0.2">
      <c r="A436" s="94" t="s">
        <v>131</v>
      </c>
      <c r="B436" s="13" t="s">
        <v>38</v>
      </c>
      <c r="C436" s="129" t="s">
        <v>243</v>
      </c>
      <c r="D436" s="506">
        <f>SUMIFS('South West Spends'!$H$2:$H$5693,'South West Spends'!$A$2:$A$5693,$B436,'South West Spends'!$B$2:$B$5693,$C436,'South West Spends'!$C$2:$C$5693,$A436)</f>
        <v>172232.8</v>
      </c>
      <c r="E436" s="507">
        <f>SUMIFS('South West Spends'!$M$2:$M$5693,'South West Spends'!$A$2:$A$5693,$B436,'South West Spends'!$B$2:$B$5693,$C436,'South West Spends'!$C$2:$C$5693,$A436)</f>
        <v>150892.46</v>
      </c>
      <c r="F436" s="507">
        <f>SUMIFS('South West Spends'!$R$2:$R$5693,'South West Spends'!$A$2:$A$5693,$B436,'South West Spends'!$B$2:$B$5693,$C436,'South West Spends'!$C$2:$C$5693,$A436)</f>
        <v>104322.62999999998</v>
      </c>
      <c r="G436" s="882">
        <f>SUMIFS('South West Spends'!$W$2:$W$5693,'South West Spends'!$A$2:$A$5693,$B436,'South West Spends'!$B$2:$B$5693,$C436,'South West Spends'!$C$2:$C$5693,$A436)</f>
        <v>37058.280000000006</v>
      </c>
      <c r="H436" s="1441">
        <f>SUMIFS('South West Spends'!$AB$2:$AB$5693,'South West Spends'!$A$2:$A$5693,$B436,'South West Spends'!$B$2:$B$5693,$C436,'South West Spends'!$C$2:$C$5693,$A436)</f>
        <v>0</v>
      </c>
      <c r="I436" s="1442">
        <f>SUMIFS('South West Spends'!$AG$2:$AG$5693,'South West Spends'!$A$2:$A$5693,$B436,'South West Spends'!$B$2:$B$5693,$C436,'South West Spends'!$C$2:$C$5693,$A436)</f>
        <v>0</v>
      </c>
      <c r="J436" s="24">
        <f>SUMIFS('South West Spends'!$AI$2:$AI$5693,'South West Spends'!$A$2:$A$5693,$B436,'South West Spends'!$B$2:$B$5693,$C436,'South West Spends'!$C$2:$C$5693,$A436)</f>
        <v>0</v>
      </c>
      <c r="K436" s="93">
        <f>SUMIFS('South West Spends'!$AL$2:$AL$5693,'South West Spends'!$A$2:$A$5693,$B436,'South West Spends'!$B$2:$B$5693,$C436,'South West Spends'!$C$2:$C$5693,$A436)</f>
        <v>0</v>
      </c>
    </row>
    <row r="437" spans="1:11" x14ac:dyDescent="0.2">
      <c r="A437" s="94" t="s">
        <v>131</v>
      </c>
      <c r="B437" s="13" t="s">
        <v>38</v>
      </c>
      <c r="C437" s="129" t="s">
        <v>11</v>
      </c>
      <c r="D437" s="506">
        <f>SUMIFS('South West Spends'!$H$2:$H$5693,'South West Spends'!$A$2:$A$5693,$B437,'South West Spends'!$B$2:$B$5693,$C437,'South West Spends'!$C$2:$C$5693,$A437)</f>
        <v>7999.220000000003</v>
      </c>
      <c r="E437" s="507">
        <f>SUMIFS('South West Spends'!$M$2:$M$5693,'South West Spends'!$A$2:$A$5693,$B437,'South West Spends'!$B$2:$B$5693,$C437,'South West Spends'!$C$2:$C$5693,$A437)</f>
        <v>0</v>
      </c>
      <c r="F437" s="507">
        <f>SUMIFS('South West Spends'!$R$2:$R$5693,'South West Spends'!$A$2:$A$5693,$B437,'South West Spends'!$B$2:$B$5693,$C437,'South West Spends'!$C$2:$C$5693,$A437)</f>
        <v>0</v>
      </c>
      <c r="G437" s="882">
        <f>SUMIFS('South West Spends'!$W$2:$W$5693,'South West Spends'!$A$2:$A$5693,$B437,'South West Spends'!$B$2:$B$5693,$C437,'South West Spends'!$C$2:$C$5693,$A437)</f>
        <v>0</v>
      </c>
      <c r="H437" s="1441">
        <f>SUMIFS('South West Spends'!$AB$2:$AB$5693,'South West Spends'!$A$2:$A$5693,$B437,'South West Spends'!$B$2:$B$5693,$C437,'South West Spends'!$C$2:$C$5693,$A437)</f>
        <v>0</v>
      </c>
      <c r="I437" s="1442">
        <f>SUMIFS('South West Spends'!$AG$2:$AG$5693,'South West Spends'!$A$2:$A$5693,$B437,'South West Spends'!$B$2:$B$5693,$C437,'South West Spends'!$C$2:$C$5693,$A437)</f>
        <v>0</v>
      </c>
      <c r="J437" s="24">
        <f>SUMIFS('South West Spends'!$AI$2:$AI$5693,'South West Spends'!$A$2:$A$5693,$B437,'South West Spends'!$B$2:$B$5693,$C437,'South West Spends'!$C$2:$C$5693,$A437)</f>
        <v>0</v>
      </c>
      <c r="K437" s="93">
        <f>SUMIFS('South West Spends'!$AL$2:$AL$5693,'South West Spends'!$A$2:$A$5693,$B437,'South West Spends'!$B$2:$B$5693,$C437,'South West Spends'!$C$2:$C$5693,$A437)</f>
        <v>0</v>
      </c>
    </row>
    <row r="438" spans="1:11" x14ac:dyDescent="0.2">
      <c r="A438" s="94" t="s">
        <v>131</v>
      </c>
      <c r="B438" s="13" t="s">
        <v>225</v>
      </c>
      <c r="C438" s="129" t="s">
        <v>243</v>
      </c>
      <c r="D438" s="506">
        <f>SUMIFS('South West Spends'!$H$2:$H$5693,'South West Spends'!$A$2:$A$5693,$B438,'South West Spends'!$B$2:$B$5693,$C438,'South West Spends'!$C$2:$C$5693,$A438)</f>
        <v>0</v>
      </c>
      <c r="E438" s="507">
        <f>SUMIFS('South West Spends'!$M$2:$M$5693,'South West Spends'!$A$2:$A$5693,$B438,'South West Spends'!$B$2:$B$5693,$C438,'South West Spends'!$C$2:$C$5693,$A438)</f>
        <v>0</v>
      </c>
      <c r="F438" s="507">
        <f>SUMIFS('South West Spends'!$R$2:$R$5693,'South West Spends'!$A$2:$A$5693,$B438,'South West Spends'!$B$2:$B$5693,$C438,'South West Spends'!$C$2:$C$5693,$A438)</f>
        <v>0</v>
      </c>
      <c r="G438" s="882">
        <f>SUMIFS('South West Spends'!$W$2:$W$5693,'South West Spends'!$A$2:$A$5693,$B438,'South West Spends'!$B$2:$B$5693,$C438,'South West Spends'!$C$2:$C$5693,$A438)</f>
        <v>78307.06</v>
      </c>
      <c r="H438" s="1441">
        <f>SUMIFS('South West Spends'!$AB$2:$AB$5693,'South West Spends'!$A$2:$A$5693,$B438,'South West Spends'!$B$2:$B$5693,$C438,'South West Spends'!$C$2:$C$5693,$A438)</f>
        <v>115289.45999999999</v>
      </c>
      <c r="I438" s="1442">
        <f>SUMIFS('South West Spends'!$AG$2:$AG$5693,'South West Spends'!$A$2:$A$5693,$B438,'South West Spends'!$B$2:$B$5693,$C438,'South West Spends'!$C$2:$C$5693,$A438)</f>
        <v>109802.4</v>
      </c>
      <c r="J438" s="24">
        <f>SUMIFS('South West Spends'!$AI$2:$AI$5693,'South West Spends'!$A$2:$A$5693,$B438,'South West Spends'!$B$2:$B$5693,$C438,'South West Spends'!$C$2:$C$5693,$A438)</f>
        <v>0</v>
      </c>
      <c r="K438" s="93">
        <f>SUMIFS('South West Spends'!$AL$2:$AL$5693,'South West Spends'!$A$2:$A$5693,$B438,'South West Spends'!$B$2:$B$5693,$C438,'South West Spends'!$C$2:$C$5693,$A438)</f>
        <v>0</v>
      </c>
    </row>
    <row r="439" spans="1:11" x14ac:dyDescent="0.2">
      <c r="A439" s="94" t="s">
        <v>131</v>
      </c>
      <c r="B439" s="13" t="s">
        <v>225</v>
      </c>
      <c r="C439" s="129" t="s">
        <v>11</v>
      </c>
      <c r="D439" s="506">
        <f>SUMIFS('South West Spends'!$H$2:$H$5693,'South West Spends'!$A$2:$A$5693,$B439,'South West Spends'!$B$2:$B$5693,$C439,'South West Spends'!$C$2:$C$5693,$A439)</f>
        <v>0</v>
      </c>
      <c r="E439" s="507">
        <f>SUMIFS('South West Spends'!$M$2:$M$5693,'South West Spends'!$A$2:$A$5693,$B439,'South West Spends'!$B$2:$B$5693,$C439,'South West Spends'!$C$2:$C$5693,$A439)</f>
        <v>0</v>
      </c>
      <c r="F439" s="507">
        <f>SUMIFS('South West Spends'!$R$2:$R$5693,'South West Spends'!$A$2:$A$5693,$B439,'South West Spends'!$B$2:$B$5693,$C439,'South West Spends'!$C$2:$C$5693,$A439)</f>
        <v>0</v>
      </c>
      <c r="G439" s="882">
        <f>SUMIFS('South West Spends'!$W$2:$W$5693,'South West Spends'!$A$2:$A$5693,$B439,'South West Spends'!$B$2:$B$5693,$C439,'South West Spends'!$C$2:$C$5693,$A439)</f>
        <v>0</v>
      </c>
      <c r="H439" s="1441">
        <f>SUMIFS('South West Spends'!$AB$2:$AB$5693,'South West Spends'!$A$2:$A$5693,$B439,'South West Spends'!$B$2:$B$5693,$C439,'South West Spends'!$C$2:$C$5693,$A439)</f>
        <v>40.32</v>
      </c>
      <c r="I439" s="1442">
        <f>SUMIFS('South West Spends'!$AG$2:$AG$5693,'South West Spends'!$A$2:$A$5693,$B439,'South West Spends'!$B$2:$B$5693,$C439,'South West Spends'!$C$2:$C$5693,$A439)</f>
        <v>0</v>
      </c>
      <c r="J439" s="24">
        <f>SUMIFS('South West Spends'!$AI$2:$AI$5693,'South West Spends'!$A$2:$A$5693,$B439,'South West Spends'!$B$2:$B$5693,$C439,'South West Spends'!$C$2:$C$5693,$A439)</f>
        <v>0</v>
      </c>
      <c r="K439" s="93">
        <f>SUMIFS('South West Spends'!$AL$2:$AL$5693,'South West Spends'!$A$2:$A$5693,$B439,'South West Spends'!$B$2:$B$5693,$C439,'South West Spends'!$C$2:$C$5693,$A439)</f>
        <v>0</v>
      </c>
    </row>
    <row r="440" spans="1:11" x14ac:dyDescent="0.2">
      <c r="A440" s="94" t="s">
        <v>131</v>
      </c>
      <c r="B440" s="13" t="s">
        <v>18</v>
      </c>
      <c r="C440" s="129" t="s">
        <v>249</v>
      </c>
      <c r="D440" s="506">
        <f>SUMIFS('South West Spends'!$H$2:$H$5693,'South West Spends'!$A$2:$A$5693,$B440,'South West Spends'!$B$2:$B$5693,$C440,'South West Spends'!$C$2:$C$5693,$A440)</f>
        <v>15470.800000000001</v>
      </c>
      <c r="E440" s="507">
        <f>SUMIFS('South West Spends'!$M$2:$M$5693,'South West Spends'!$A$2:$A$5693,$B440,'South West Spends'!$B$2:$B$5693,$C440,'South West Spends'!$C$2:$C$5693,$A440)</f>
        <v>14353.24</v>
      </c>
      <c r="F440" s="507">
        <f>SUMIFS('South West Spends'!$R$2:$R$5693,'South West Spends'!$A$2:$A$5693,$B440,'South West Spends'!$B$2:$B$5693,$C440,'South West Spends'!$C$2:$C$5693,$A440)</f>
        <v>2383.75</v>
      </c>
      <c r="G440" s="882">
        <f>SUMIFS('South West Spends'!$W$2:$W$5693,'South West Spends'!$A$2:$A$5693,$B440,'South West Spends'!$B$2:$B$5693,$C440,'South West Spends'!$C$2:$C$5693,$A440)</f>
        <v>0</v>
      </c>
      <c r="H440" s="1441">
        <f>SUMIFS('South West Spends'!$AB$2:$AB$5693,'South West Spends'!$A$2:$A$5693,$B440,'South West Spends'!$B$2:$B$5693,$C440,'South West Spends'!$C$2:$C$5693,$A440)</f>
        <v>0</v>
      </c>
      <c r="I440" s="1442">
        <f>SUMIFS('South West Spends'!$AG$2:$AG$5693,'South West Spends'!$A$2:$A$5693,$B440,'South West Spends'!$B$2:$B$5693,$C440,'South West Spends'!$C$2:$C$5693,$A440)</f>
        <v>0</v>
      </c>
      <c r="J440" s="24">
        <f>SUMIFS('South West Spends'!$AI$2:$AI$5693,'South West Spends'!$A$2:$A$5693,$B440,'South West Spends'!$B$2:$B$5693,$C440,'South West Spends'!$C$2:$C$5693,$A440)</f>
        <v>0</v>
      </c>
      <c r="K440" s="93">
        <f>SUMIFS('South West Spends'!$AL$2:$AL$5693,'South West Spends'!$A$2:$A$5693,$B440,'South West Spends'!$B$2:$B$5693,$C440,'South West Spends'!$C$2:$C$5693,$A440)</f>
        <v>0</v>
      </c>
    </row>
    <row r="441" spans="1:11" x14ac:dyDescent="0.2">
      <c r="A441" s="94" t="s">
        <v>131</v>
      </c>
      <c r="B441" s="13" t="s">
        <v>18</v>
      </c>
      <c r="C441" s="129" t="s">
        <v>34</v>
      </c>
      <c r="D441" s="506">
        <f>SUMIFS('South West Spends'!$H$2:$H$5693,'South West Spends'!$A$2:$A$5693,$B441,'South West Spends'!$B$2:$B$5693,$C441,'South West Spends'!$C$2:$C$5693,$A441)</f>
        <v>0</v>
      </c>
      <c r="E441" s="507">
        <f>SUMIFS('South West Spends'!$M$2:$M$5693,'South West Spends'!$A$2:$A$5693,$B441,'South West Spends'!$B$2:$B$5693,$C441,'South West Spends'!$C$2:$C$5693,$A441)</f>
        <v>12068.470000000001</v>
      </c>
      <c r="F441" s="507">
        <f>SUMIFS('South West Spends'!$R$2:$R$5693,'South West Spends'!$A$2:$A$5693,$B441,'South West Spends'!$B$2:$B$5693,$C441,'South West Spends'!$C$2:$C$5693,$A441)</f>
        <v>8416.3300000000017</v>
      </c>
      <c r="G441" s="882">
        <f>SUMIFS('South West Spends'!$W$2:$W$5693,'South West Spends'!$A$2:$A$5693,$B441,'South West Spends'!$B$2:$B$5693,$C441,'South West Spends'!$C$2:$C$5693,$A441)</f>
        <v>0</v>
      </c>
      <c r="H441" s="1441">
        <f>SUMIFS('South West Spends'!$AB$2:$AB$5693,'South West Spends'!$A$2:$A$5693,$B441,'South West Spends'!$B$2:$B$5693,$C441,'South West Spends'!$C$2:$C$5693,$A441)</f>
        <v>0</v>
      </c>
      <c r="I441" s="1442">
        <f>SUMIFS('South West Spends'!$AG$2:$AG$5693,'South West Spends'!$A$2:$A$5693,$B441,'South West Spends'!$B$2:$B$5693,$C441,'South West Spends'!$C$2:$C$5693,$A441)</f>
        <v>0</v>
      </c>
      <c r="J441" s="24">
        <f>SUMIFS('South West Spends'!$AI$2:$AI$5693,'South West Spends'!$A$2:$A$5693,$B441,'South West Spends'!$B$2:$B$5693,$C441,'South West Spends'!$C$2:$C$5693,$A441)</f>
        <v>0</v>
      </c>
      <c r="K441" s="93">
        <f>SUMIFS('South West Spends'!$AL$2:$AL$5693,'South West Spends'!$A$2:$A$5693,$B441,'South West Spends'!$B$2:$B$5693,$C441,'South West Spends'!$C$2:$C$5693,$A441)</f>
        <v>0</v>
      </c>
    </row>
    <row r="442" spans="1:11" x14ac:dyDescent="0.2">
      <c r="A442" s="94" t="s">
        <v>131</v>
      </c>
      <c r="B442" s="13" t="s">
        <v>18</v>
      </c>
      <c r="C442" s="129" t="s">
        <v>62</v>
      </c>
      <c r="D442" s="506">
        <f>SUMIFS('South West Spends'!$H$2:$H$5693,'South West Spends'!$A$2:$A$5693,$B442,'South West Spends'!$B$2:$B$5693,$C442,'South West Spends'!$C$2:$C$5693,$A442)</f>
        <v>0</v>
      </c>
      <c r="E442" s="507">
        <f>SUMIFS('South West Spends'!$M$2:$M$5693,'South West Spends'!$A$2:$A$5693,$B442,'South West Spends'!$B$2:$B$5693,$C442,'South West Spends'!$C$2:$C$5693,$A442)</f>
        <v>6424.91</v>
      </c>
      <c r="F442" s="507">
        <f>SUMIFS('South West Spends'!$R$2:$R$5693,'South West Spends'!$A$2:$A$5693,$B442,'South West Spends'!$B$2:$B$5693,$C442,'South West Spends'!$C$2:$C$5693,$A442)</f>
        <v>15916.890000000001</v>
      </c>
      <c r="G442" s="882">
        <f>SUMIFS('South West Spends'!$W$2:$W$5693,'South West Spends'!$A$2:$A$5693,$B442,'South West Spends'!$B$2:$B$5693,$C442,'South West Spends'!$C$2:$C$5693,$A442)</f>
        <v>0</v>
      </c>
      <c r="H442" s="1441">
        <f>SUMIFS('South West Spends'!$AB$2:$AB$5693,'South West Spends'!$A$2:$A$5693,$B442,'South West Spends'!$B$2:$B$5693,$C442,'South West Spends'!$C$2:$C$5693,$A442)</f>
        <v>0</v>
      </c>
      <c r="I442" s="1442">
        <f>SUMIFS('South West Spends'!$AG$2:$AG$5693,'South West Spends'!$A$2:$A$5693,$B442,'South West Spends'!$B$2:$B$5693,$C442,'South West Spends'!$C$2:$C$5693,$A442)</f>
        <v>0</v>
      </c>
      <c r="J442" s="24">
        <f>SUMIFS('South West Spends'!$AI$2:$AI$5693,'South West Spends'!$A$2:$A$5693,$B442,'South West Spends'!$B$2:$B$5693,$C442,'South West Spends'!$C$2:$C$5693,$A442)</f>
        <v>0</v>
      </c>
      <c r="K442" s="93">
        <f>SUMIFS('South West Spends'!$AL$2:$AL$5693,'South West Spends'!$A$2:$A$5693,$B442,'South West Spends'!$B$2:$B$5693,$C442,'South West Spends'!$C$2:$C$5693,$A442)</f>
        <v>0</v>
      </c>
    </row>
    <row r="443" spans="1:11" x14ac:dyDescent="0.2">
      <c r="A443" s="94" t="s">
        <v>131</v>
      </c>
      <c r="B443" s="13" t="s">
        <v>207</v>
      </c>
      <c r="C443" s="129" t="s">
        <v>249</v>
      </c>
      <c r="D443" s="506">
        <f>SUMIFS('South West Spends'!$H$2:$H$5693,'South West Spends'!$A$2:$A$5693,$B443,'South West Spends'!$B$2:$B$5693,$C443,'South West Spends'!$C$2:$C$5693,$A443)</f>
        <v>0</v>
      </c>
      <c r="E443" s="507">
        <f>SUMIFS('South West Spends'!$M$2:$M$5693,'South West Spends'!$A$2:$A$5693,$B443,'South West Spends'!$B$2:$B$5693,$C443,'South West Spends'!$C$2:$C$5693,$A443)</f>
        <v>0</v>
      </c>
      <c r="F443" s="507">
        <f>SUMIFS('South West Spends'!$R$2:$R$5693,'South West Spends'!$A$2:$A$5693,$B443,'South West Spends'!$B$2:$B$5693,$C443,'South West Spends'!$C$2:$C$5693,$A443)</f>
        <v>0</v>
      </c>
      <c r="G443" s="882">
        <f>SUMIFS('South West Spends'!$W$2:$W$5693,'South West Spends'!$A$2:$A$5693,$B443,'South West Spends'!$B$2:$B$5693,$C443,'South West Spends'!$C$2:$C$5693,$A443)</f>
        <v>0</v>
      </c>
      <c r="H443" s="1441">
        <f>SUMIFS('South West Spends'!$AB$2:$AB$5693,'South West Spends'!$A$2:$A$5693,$B443,'South West Spends'!$B$2:$B$5693,$C443,'South West Spends'!$C$2:$C$5693,$A443)</f>
        <v>0</v>
      </c>
      <c r="I443" s="1442">
        <f>SUMIFS('South West Spends'!$AG$2:$AG$5693,'South West Spends'!$A$2:$A$5693,$B443,'South West Spends'!$B$2:$B$5693,$C443,'South West Spends'!$C$2:$C$5693,$A443)</f>
        <v>0</v>
      </c>
      <c r="J443" s="24">
        <f>SUMIFS('South West Spends'!$AI$2:$AI$5693,'South West Spends'!$A$2:$A$5693,$B443,'South West Spends'!$B$2:$B$5693,$C443,'South West Spends'!$C$2:$C$5693,$A443)</f>
        <v>291.40000000000003</v>
      </c>
      <c r="K443" s="93">
        <f>SUMIFS('South West Spends'!$AL$2:$AL$5693,'South West Spends'!$A$2:$A$5693,$B443,'South West Spends'!$B$2:$B$5693,$C443,'South West Spends'!$C$2:$C$5693,$A443)</f>
        <v>291.40000000000003</v>
      </c>
    </row>
    <row r="444" spans="1:11" x14ac:dyDescent="0.2">
      <c r="A444" s="94" t="s">
        <v>131</v>
      </c>
      <c r="B444" s="13" t="s">
        <v>207</v>
      </c>
      <c r="C444" s="129" t="s">
        <v>34</v>
      </c>
      <c r="D444" s="506">
        <f>SUMIFS('South West Spends'!$H$2:$H$5693,'South West Spends'!$A$2:$A$5693,$B444,'South West Spends'!$B$2:$B$5693,$C444,'South West Spends'!$C$2:$C$5693,$A444)</f>
        <v>0</v>
      </c>
      <c r="E444" s="507">
        <f>SUMIFS('South West Spends'!$M$2:$M$5693,'South West Spends'!$A$2:$A$5693,$B444,'South West Spends'!$B$2:$B$5693,$C444,'South West Spends'!$C$2:$C$5693,$A444)</f>
        <v>0</v>
      </c>
      <c r="F444" s="507">
        <f>SUMIFS('South West Spends'!$R$2:$R$5693,'South West Spends'!$A$2:$A$5693,$B444,'South West Spends'!$B$2:$B$5693,$C444,'South West Spends'!$C$2:$C$5693,$A444)</f>
        <v>6831.1200000000026</v>
      </c>
      <c r="G444" s="882">
        <f>SUMIFS('South West Spends'!$W$2:$W$5693,'South West Spends'!$A$2:$A$5693,$B444,'South West Spends'!$B$2:$B$5693,$C444,'South West Spends'!$C$2:$C$5693,$A444)</f>
        <v>29075.330000000005</v>
      </c>
      <c r="H444" s="1441">
        <f>SUMIFS('South West Spends'!$AB$2:$AB$5693,'South West Spends'!$A$2:$A$5693,$B444,'South West Spends'!$B$2:$B$5693,$C444,'South West Spends'!$C$2:$C$5693,$A444)</f>
        <v>50966.350000000006</v>
      </c>
      <c r="I444" s="1442">
        <f>SUMIFS('South West Spends'!$AG$2:$AG$5693,'South West Spends'!$A$2:$A$5693,$B444,'South West Spends'!$B$2:$B$5693,$C444,'South West Spends'!$C$2:$C$5693,$A444)</f>
        <v>107467.94</v>
      </c>
      <c r="J444" s="24">
        <f>SUMIFS('South West Spends'!$AI$2:$AI$5693,'South West Spends'!$A$2:$A$5693,$B444,'South West Spends'!$B$2:$B$5693,$C444,'South West Spends'!$C$2:$C$5693,$A444)</f>
        <v>17679.32</v>
      </c>
      <c r="K444" s="93">
        <f>SUMIFS('South West Spends'!$AL$2:$AL$5693,'South West Spends'!$A$2:$A$5693,$B444,'South West Spends'!$B$2:$B$5693,$C444,'South West Spends'!$C$2:$C$5693,$A444)</f>
        <v>38836.080000000002</v>
      </c>
    </row>
    <row r="445" spans="1:11" x14ac:dyDescent="0.2">
      <c r="A445" s="94" t="s">
        <v>131</v>
      </c>
      <c r="B445" s="13" t="s">
        <v>207</v>
      </c>
      <c r="C445" s="129" t="s">
        <v>62</v>
      </c>
      <c r="D445" s="506">
        <f>SUMIFS('South West Spends'!$H$2:$H$5693,'South West Spends'!$A$2:$A$5693,$B445,'South West Spends'!$B$2:$B$5693,$C445,'South West Spends'!$C$2:$C$5693,$A445)</f>
        <v>0</v>
      </c>
      <c r="E445" s="507">
        <f>SUMIFS('South West Spends'!$M$2:$M$5693,'South West Spends'!$A$2:$A$5693,$B445,'South West Spends'!$B$2:$B$5693,$C445,'South West Spends'!$C$2:$C$5693,$A445)</f>
        <v>0</v>
      </c>
      <c r="F445" s="507">
        <f>SUMIFS('South West Spends'!$R$2:$R$5693,'South West Spends'!$A$2:$A$5693,$B445,'South West Spends'!$B$2:$B$5693,$C445,'South West Spends'!$C$2:$C$5693,$A445)</f>
        <v>6685.49</v>
      </c>
      <c r="G445" s="882">
        <f>SUMIFS('South West Spends'!$W$2:$W$5693,'South West Spends'!$A$2:$A$5693,$B445,'South West Spends'!$B$2:$B$5693,$C445,'South West Spends'!$C$2:$C$5693,$A445)</f>
        <v>36233.03</v>
      </c>
      <c r="H445" s="1441">
        <f>SUMIFS('South West Spends'!$AB$2:$AB$5693,'South West Spends'!$A$2:$A$5693,$B445,'South West Spends'!$B$2:$B$5693,$C445,'South West Spends'!$C$2:$C$5693,$A445)</f>
        <v>23842.399999999998</v>
      </c>
      <c r="I445" s="1442">
        <f>SUMIFS('South West Spends'!$AG$2:$AG$5693,'South West Spends'!$A$2:$A$5693,$B445,'South West Spends'!$B$2:$B$5693,$C445,'South West Spends'!$C$2:$C$5693,$A445)</f>
        <v>16106.880000000001</v>
      </c>
      <c r="J445" s="24">
        <f>SUMIFS('South West Spends'!$AI$2:$AI$5693,'South West Spends'!$A$2:$A$5693,$B445,'South West Spends'!$B$2:$B$5693,$C445,'South West Spends'!$C$2:$C$5693,$A445)</f>
        <v>0</v>
      </c>
      <c r="K445" s="93">
        <f>SUMIFS('South West Spends'!$AL$2:$AL$5693,'South West Spends'!$A$2:$A$5693,$B445,'South West Spends'!$B$2:$B$5693,$C445,'South West Spends'!$C$2:$C$5693,$A445)</f>
        <v>2184.0100000000002</v>
      </c>
    </row>
    <row r="446" spans="1:11" x14ac:dyDescent="0.2">
      <c r="A446" s="94" t="s">
        <v>131</v>
      </c>
      <c r="B446" s="13" t="s">
        <v>19</v>
      </c>
      <c r="C446" s="129" t="s">
        <v>20</v>
      </c>
      <c r="D446" s="506">
        <f>SUMIFS('South West Spends'!$H$2:$H$5693,'South West Spends'!$A$2:$A$5693,$B446,'South West Spends'!$B$2:$B$5693,$C446,'South West Spends'!$C$2:$C$5693,$A446)</f>
        <v>293.76</v>
      </c>
      <c r="E446" s="507">
        <f>SUMIFS('South West Spends'!$M$2:$M$5693,'South West Spends'!$A$2:$A$5693,$B446,'South West Spends'!$B$2:$B$5693,$C446,'South West Spends'!$C$2:$C$5693,$A446)</f>
        <v>0</v>
      </c>
      <c r="F446" s="507">
        <f>SUMIFS('South West Spends'!$R$2:$R$5693,'South West Spends'!$A$2:$A$5693,$B446,'South West Spends'!$B$2:$B$5693,$C446,'South West Spends'!$C$2:$C$5693,$A446)</f>
        <v>0</v>
      </c>
      <c r="G446" s="882">
        <f>SUMIFS('South West Spends'!$W$2:$W$5693,'South West Spends'!$A$2:$A$5693,$B446,'South West Spends'!$B$2:$B$5693,$C446,'South West Spends'!$C$2:$C$5693,$A446)</f>
        <v>0</v>
      </c>
      <c r="H446" s="1441">
        <f>SUMIFS('South West Spends'!$AB$2:$AB$5693,'South West Spends'!$A$2:$A$5693,$B446,'South West Spends'!$B$2:$B$5693,$C446,'South West Spends'!$C$2:$C$5693,$A446)</f>
        <v>0</v>
      </c>
      <c r="I446" s="1442">
        <f>SUMIFS('South West Spends'!$AG$2:$AG$5693,'South West Spends'!$A$2:$A$5693,$B446,'South West Spends'!$B$2:$B$5693,$C446,'South West Spends'!$C$2:$C$5693,$A446)</f>
        <v>0</v>
      </c>
      <c r="J446" s="24">
        <f>SUMIFS('South West Spends'!$AI$2:$AI$5693,'South West Spends'!$A$2:$A$5693,$B446,'South West Spends'!$B$2:$B$5693,$C446,'South West Spends'!$C$2:$C$5693,$A446)</f>
        <v>0</v>
      </c>
      <c r="K446" s="93">
        <f>SUMIFS('South West Spends'!$AL$2:$AL$5693,'South West Spends'!$A$2:$A$5693,$B446,'South West Spends'!$B$2:$B$5693,$C446,'South West Spends'!$C$2:$C$5693,$A446)</f>
        <v>0</v>
      </c>
    </row>
    <row r="447" spans="1:11" x14ac:dyDescent="0.2">
      <c r="A447" s="94" t="s">
        <v>131</v>
      </c>
      <c r="B447" s="13" t="s">
        <v>19</v>
      </c>
      <c r="C447" s="129" t="s">
        <v>61</v>
      </c>
      <c r="D447" s="506">
        <f>SUMIFS('South West Spends'!$H$2:$H$5693,'South West Spends'!$A$2:$A$5693,$B447,'South West Spends'!$B$2:$B$5693,$C447,'South West Spends'!$C$2:$C$5693,$A447)</f>
        <v>2875.95</v>
      </c>
      <c r="E447" s="507">
        <f>SUMIFS('South West Spends'!$M$2:$M$5693,'South West Spends'!$A$2:$A$5693,$B447,'South West Spends'!$B$2:$B$5693,$C447,'South West Spends'!$C$2:$C$5693,$A447)</f>
        <v>0</v>
      </c>
      <c r="F447" s="507">
        <f>SUMIFS('South West Spends'!$R$2:$R$5693,'South West Spends'!$A$2:$A$5693,$B447,'South West Spends'!$B$2:$B$5693,$C447,'South West Spends'!$C$2:$C$5693,$A447)</f>
        <v>0</v>
      </c>
      <c r="G447" s="882">
        <f>SUMIFS('South West Spends'!$W$2:$W$5693,'South West Spends'!$A$2:$A$5693,$B447,'South West Spends'!$B$2:$B$5693,$C447,'South West Spends'!$C$2:$C$5693,$A447)</f>
        <v>0</v>
      </c>
      <c r="H447" s="1441">
        <f>SUMIFS('South West Spends'!$AB$2:$AB$5693,'South West Spends'!$A$2:$A$5693,$B447,'South West Spends'!$B$2:$B$5693,$C447,'South West Spends'!$C$2:$C$5693,$A447)</f>
        <v>0</v>
      </c>
      <c r="I447" s="1442">
        <f>SUMIFS('South West Spends'!$AG$2:$AG$5693,'South West Spends'!$A$2:$A$5693,$B447,'South West Spends'!$B$2:$B$5693,$C447,'South West Spends'!$C$2:$C$5693,$A447)</f>
        <v>0</v>
      </c>
      <c r="J447" s="24">
        <f>SUMIFS('South West Spends'!$AI$2:$AI$5693,'South West Spends'!$A$2:$A$5693,$B447,'South West Spends'!$B$2:$B$5693,$C447,'South West Spends'!$C$2:$C$5693,$A447)</f>
        <v>0</v>
      </c>
      <c r="K447" s="93">
        <f>SUMIFS('South West Spends'!$AL$2:$AL$5693,'South West Spends'!$A$2:$A$5693,$B447,'South West Spends'!$B$2:$B$5693,$C447,'South West Spends'!$C$2:$C$5693,$A447)</f>
        <v>0</v>
      </c>
    </row>
    <row r="448" spans="1:11" x14ac:dyDescent="0.2">
      <c r="A448" s="94" t="s">
        <v>131</v>
      </c>
      <c r="B448" s="13" t="s">
        <v>277</v>
      </c>
      <c r="C448" s="129" t="s">
        <v>102</v>
      </c>
      <c r="D448" s="506">
        <f>SUMIFS('South West Spends'!$H$2:$H$5693,'South West Spends'!$A$2:$A$5693,$B448,'South West Spends'!$B$2:$B$5693,$C448,'South West Spends'!$C$2:$C$5693,$A448)</f>
        <v>0</v>
      </c>
      <c r="E448" s="507">
        <f>SUMIFS('South West Spends'!$M$2:$M$5693,'South West Spends'!$A$2:$A$5693,$B448,'South West Spends'!$B$2:$B$5693,$C448,'South West Spends'!$C$2:$C$5693,$A448)</f>
        <v>0</v>
      </c>
      <c r="F448" s="507">
        <f>SUMIFS('South West Spends'!$R$2:$R$5693,'South West Spends'!$A$2:$A$5693,$B448,'South West Spends'!$B$2:$B$5693,$C448,'South West Spends'!$C$2:$C$5693,$A448)</f>
        <v>0</v>
      </c>
      <c r="G448" s="882">
        <f>SUMIFS('South West Spends'!$W$2:$W$5693,'South West Spends'!$A$2:$A$5693,$B448,'South West Spends'!$B$2:$B$5693,$C448,'South West Spends'!$C$2:$C$5693,$A448)</f>
        <v>0</v>
      </c>
      <c r="H448" s="1441">
        <f>SUMIFS('South West Spends'!$AB$2:$AB$5693,'South West Spends'!$A$2:$A$5693,$B448,'South West Spends'!$B$2:$B$5693,$C448,'South West Spends'!$C$2:$C$5693,$A448)</f>
        <v>0</v>
      </c>
      <c r="I448" s="1442">
        <f>SUMIFS('South West Spends'!$AG$2:$AG$5693,'South West Spends'!$A$2:$A$5693,$B448,'South West Spends'!$B$2:$B$5693,$C448,'South West Spends'!$C$2:$C$5693,$A448)</f>
        <v>4729.2899999999991</v>
      </c>
      <c r="J448" s="24">
        <f>SUMIFS('South West Spends'!$AI$2:$AI$5693,'South West Spends'!$A$2:$A$5693,$B448,'South West Spends'!$B$2:$B$5693,$C448,'South West Spends'!$C$2:$C$5693,$A448)</f>
        <v>0</v>
      </c>
      <c r="K448" s="93">
        <f>SUMIFS('South West Spends'!$AL$2:$AL$5693,'South West Spends'!$A$2:$A$5693,$B448,'South West Spends'!$B$2:$B$5693,$C448,'South West Spends'!$C$2:$C$5693,$A448)</f>
        <v>123.76</v>
      </c>
    </row>
    <row r="449" spans="1:11" x14ac:dyDescent="0.2">
      <c r="A449" s="94" t="s">
        <v>131</v>
      </c>
      <c r="B449" s="13" t="s">
        <v>277</v>
      </c>
      <c r="C449" s="129" t="s">
        <v>103</v>
      </c>
      <c r="D449" s="506">
        <f>SUMIFS('South West Spends'!$H$2:$H$5693,'South West Spends'!$A$2:$A$5693,$B449,'South West Spends'!$B$2:$B$5693,$C449,'South West Spends'!$C$2:$C$5693,$A449)</f>
        <v>0</v>
      </c>
      <c r="E449" s="507">
        <f>SUMIFS('South West Spends'!$M$2:$M$5693,'South West Spends'!$A$2:$A$5693,$B449,'South West Spends'!$B$2:$B$5693,$C449,'South West Spends'!$C$2:$C$5693,$A449)</f>
        <v>0</v>
      </c>
      <c r="F449" s="507">
        <f>SUMIFS('South West Spends'!$R$2:$R$5693,'South West Spends'!$A$2:$A$5693,$B449,'South West Spends'!$B$2:$B$5693,$C449,'South West Spends'!$C$2:$C$5693,$A449)</f>
        <v>0</v>
      </c>
      <c r="G449" s="882">
        <f>SUMIFS('South West Spends'!$W$2:$W$5693,'South West Spends'!$A$2:$A$5693,$B449,'South West Spends'!$B$2:$B$5693,$C449,'South West Spends'!$C$2:$C$5693,$A449)</f>
        <v>0</v>
      </c>
      <c r="H449" s="1441">
        <f>SUMIFS('South West Spends'!$AB$2:$AB$5693,'South West Spends'!$A$2:$A$5693,$B449,'South West Spends'!$B$2:$B$5693,$C449,'South West Spends'!$C$2:$C$5693,$A449)</f>
        <v>0</v>
      </c>
      <c r="I449" s="1442">
        <f>SUMIFS('South West Spends'!$AG$2:$AG$5693,'South West Spends'!$A$2:$A$5693,$B449,'South West Spends'!$B$2:$B$5693,$C449,'South West Spends'!$C$2:$C$5693,$A449)</f>
        <v>6921.5399999999991</v>
      </c>
      <c r="J449" s="24">
        <f>SUMIFS('South West Spends'!$AI$2:$AI$5693,'South West Spends'!$A$2:$A$5693,$B449,'South West Spends'!$B$2:$B$5693,$C449,'South West Spends'!$C$2:$C$5693,$A449)</f>
        <v>1884.83</v>
      </c>
      <c r="K449" s="93">
        <f>SUMIFS('South West Spends'!$AL$2:$AL$5693,'South West Spends'!$A$2:$A$5693,$B449,'South West Spends'!$B$2:$B$5693,$C449,'South West Spends'!$C$2:$C$5693,$A449)</f>
        <v>3021.41</v>
      </c>
    </row>
    <row r="450" spans="1:11" x14ac:dyDescent="0.2">
      <c r="A450" s="94" t="s">
        <v>131</v>
      </c>
      <c r="B450" s="13" t="s">
        <v>84</v>
      </c>
      <c r="C450" s="129" t="s">
        <v>102</v>
      </c>
      <c r="D450" s="506">
        <f>SUMIFS('South West Spends'!$H$2:$H$5693,'South West Spends'!$A$2:$A$5693,$B450,'South West Spends'!$B$2:$B$5693,$C450,'South West Spends'!$C$2:$C$5693,$A450)</f>
        <v>0</v>
      </c>
      <c r="E450" s="507">
        <f>SUMIFS('South West Spends'!$M$2:$M$5693,'South West Spends'!$A$2:$A$5693,$B450,'South West Spends'!$B$2:$B$5693,$C450,'South West Spends'!$C$2:$C$5693,$A450)</f>
        <v>0</v>
      </c>
      <c r="F450" s="507">
        <f>SUMIFS('South West Spends'!$R$2:$R$5693,'South West Spends'!$A$2:$A$5693,$B450,'South West Spends'!$B$2:$B$5693,$C450,'South West Spends'!$C$2:$C$5693,$A450)</f>
        <v>0</v>
      </c>
      <c r="G450" s="882">
        <f>SUMIFS('South West Spends'!$W$2:$W$5693,'South West Spends'!$A$2:$A$5693,$B450,'South West Spends'!$B$2:$B$5693,$C450,'South West Spends'!$C$2:$C$5693,$A450)</f>
        <v>0</v>
      </c>
      <c r="H450" s="1441">
        <f>SUMIFS('South West Spends'!$AB$2:$AB$5693,'South West Spends'!$A$2:$A$5693,$B450,'South West Spends'!$B$2:$B$5693,$C450,'South West Spends'!$C$2:$C$5693,$A450)</f>
        <v>7562.48</v>
      </c>
      <c r="I450" s="1442">
        <f>SUMIFS('South West Spends'!$AG$2:$AG$5693,'South West Spends'!$A$2:$A$5693,$B450,'South West Spends'!$B$2:$B$5693,$C450,'South West Spends'!$C$2:$C$5693,$A450)</f>
        <v>2085.4299999999998</v>
      </c>
      <c r="J450" s="24">
        <f>SUMIFS('South West Spends'!$AI$2:$AI$5693,'South West Spends'!$A$2:$A$5693,$B450,'South West Spends'!$B$2:$B$5693,$C450,'South West Spends'!$C$2:$C$5693,$A450)</f>
        <v>0</v>
      </c>
      <c r="K450" s="93">
        <f>SUMIFS('South West Spends'!$AL$2:$AL$5693,'South West Spends'!$A$2:$A$5693,$B450,'South West Spends'!$B$2:$B$5693,$C450,'South West Spends'!$C$2:$C$5693,$A450)</f>
        <v>0</v>
      </c>
    </row>
    <row r="451" spans="1:11" x14ac:dyDescent="0.2">
      <c r="A451" s="94" t="s">
        <v>131</v>
      </c>
      <c r="B451" s="13" t="s">
        <v>84</v>
      </c>
      <c r="C451" s="129" t="s">
        <v>20</v>
      </c>
      <c r="D451" s="506">
        <f>SUMIFS('South West Spends'!$H$2:$H$5693,'South West Spends'!$A$2:$A$5693,$B451,'South West Spends'!$B$2:$B$5693,$C451,'South West Spends'!$C$2:$C$5693,$A451)</f>
        <v>0</v>
      </c>
      <c r="E451" s="507">
        <f>SUMIFS('South West Spends'!$M$2:$M$5693,'South West Spends'!$A$2:$A$5693,$B451,'South West Spends'!$B$2:$B$5693,$C451,'South West Spends'!$C$2:$C$5693,$A451)</f>
        <v>241.92000000000002</v>
      </c>
      <c r="F451" s="507">
        <f>SUMIFS('South West Spends'!$R$2:$R$5693,'South West Spends'!$A$2:$A$5693,$B451,'South West Spends'!$B$2:$B$5693,$C451,'South West Spends'!$C$2:$C$5693,$A451)</f>
        <v>2062.5600000000004</v>
      </c>
      <c r="G451" s="882">
        <f>SUMIFS('South West Spends'!$W$2:$W$5693,'South West Spends'!$A$2:$A$5693,$B451,'South West Spends'!$B$2:$B$5693,$C451,'South West Spends'!$C$2:$C$5693,$A451)</f>
        <v>497.75000000000006</v>
      </c>
      <c r="H451" s="1441">
        <f>SUMIFS('South West Spends'!$AB$2:$AB$5693,'South West Spends'!$A$2:$A$5693,$B451,'South West Spends'!$B$2:$B$5693,$C451,'South West Spends'!$C$2:$C$5693,$A451)</f>
        <v>72.599999999999994</v>
      </c>
      <c r="I451" s="1442">
        <f>SUMIFS('South West Spends'!$AG$2:$AG$5693,'South West Spends'!$A$2:$A$5693,$B451,'South West Spends'!$B$2:$B$5693,$C451,'South West Spends'!$C$2:$C$5693,$A451)</f>
        <v>0</v>
      </c>
      <c r="J451" s="24">
        <f>SUMIFS('South West Spends'!$AI$2:$AI$5693,'South West Spends'!$A$2:$A$5693,$B451,'South West Spends'!$B$2:$B$5693,$C451,'South West Spends'!$C$2:$C$5693,$A451)</f>
        <v>0</v>
      </c>
      <c r="K451" s="93">
        <f>SUMIFS('South West Spends'!$AL$2:$AL$5693,'South West Spends'!$A$2:$A$5693,$B451,'South West Spends'!$B$2:$B$5693,$C451,'South West Spends'!$C$2:$C$5693,$A451)</f>
        <v>0</v>
      </c>
    </row>
    <row r="452" spans="1:11" x14ac:dyDescent="0.2">
      <c r="A452" s="94" t="s">
        <v>131</v>
      </c>
      <c r="B452" s="13" t="s">
        <v>84</v>
      </c>
      <c r="C452" s="129" t="s">
        <v>85</v>
      </c>
      <c r="D452" s="506">
        <f>SUMIFS('South West Spends'!$H$2:$H$5693,'South West Spends'!$A$2:$A$5693,$B452,'South West Spends'!$B$2:$B$5693,$C452,'South West Spends'!$C$2:$C$5693,$A452)</f>
        <v>0</v>
      </c>
      <c r="E452" s="507">
        <f>SUMIFS('South West Spends'!$M$2:$M$5693,'South West Spends'!$A$2:$A$5693,$B452,'South West Spends'!$B$2:$B$5693,$C452,'South West Spends'!$C$2:$C$5693,$A452)</f>
        <v>0</v>
      </c>
      <c r="F452" s="507">
        <f>SUMIFS('South West Spends'!$R$2:$R$5693,'South West Spends'!$A$2:$A$5693,$B452,'South West Spends'!$B$2:$B$5693,$C452,'South West Spends'!$C$2:$C$5693,$A452)</f>
        <v>1643.1</v>
      </c>
      <c r="G452" s="882">
        <f>SUMIFS('South West Spends'!$W$2:$W$5693,'South West Spends'!$A$2:$A$5693,$B452,'South West Spends'!$B$2:$B$5693,$C452,'South West Spends'!$C$2:$C$5693,$A452)</f>
        <v>4219.22</v>
      </c>
      <c r="H452" s="1441">
        <f>SUMIFS('South West Spends'!$AB$2:$AB$5693,'South West Spends'!$A$2:$A$5693,$B452,'South West Spends'!$B$2:$B$5693,$C452,'South West Spends'!$C$2:$C$5693,$A452)</f>
        <v>0</v>
      </c>
      <c r="I452" s="1442">
        <f>SUMIFS('South West Spends'!$AG$2:$AG$5693,'South West Spends'!$A$2:$A$5693,$B452,'South West Spends'!$B$2:$B$5693,$C452,'South West Spends'!$C$2:$C$5693,$A452)</f>
        <v>0</v>
      </c>
      <c r="J452" s="24">
        <f>SUMIFS('South West Spends'!$AI$2:$AI$5693,'South West Spends'!$A$2:$A$5693,$B452,'South West Spends'!$B$2:$B$5693,$C452,'South West Spends'!$C$2:$C$5693,$A452)</f>
        <v>0</v>
      </c>
      <c r="K452" s="93">
        <f>SUMIFS('South West Spends'!$AL$2:$AL$5693,'South West Spends'!$A$2:$A$5693,$B452,'South West Spends'!$B$2:$B$5693,$C452,'South West Spends'!$C$2:$C$5693,$A452)</f>
        <v>0</v>
      </c>
    </row>
    <row r="453" spans="1:11" x14ac:dyDescent="0.2">
      <c r="A453" s="94" t="s">
        <v>131</v>
      </c>
      <c r="B453" s="13" t="s">
        <v>84</v>
      </c>
      <c r="C453" s="129" t="s">
        <v>103</v>
      </c>
      <c r="D453" s="506">
        <f>SUMIFS('South West Spends'!$H$2:$H$5693,'South West Spends'!$A$2:$A$5693,$B453,'South West Spends'!$B$2:$B$5693,$C453,'South West Spends'!$C$2:$C$5693,$A453)</f>
        <v>0</v>
      </c>
      <c r="E453" s="507">
        <f>SUMIFS('South West Spends'!$M$2:$M$5693,'South West Spends'!$A$2:$A$5693,$B453,'South West Spends'!$B$2:$B$5693,$C453,'South West Spends'!$C$2:$C$5693,$A453)</f>
        <v>0</v>
      </c>
      <c r="F453" s="507">
        <f>SUMIFS('South West Spends'!$R$2:$R$5693,'South West Spends'!$A$2:$A$5693,$B453,'South West Spends'!$B$2:$B$5693,$C453,'South West Spends'!$C$2:$C$5693,$A453)</f>
        <v>0</v>
      </c>
      <c r="G453" s="882">
        <f>SUMIFS('South West Spends'!$W$2:$W$5693,'South West Spends'!$A$2:$A$5693,$B453,'South West Spends'!$B$2:$B$5693,$C453,'South West Spends'!$C$2:$C$5693,$A453)</f>
        <v>5796.25</v>
      </c>
      <c r="H453" s="1441">
        <f>SUMIFS('South West Spends'!$AB$2:$AB$5693,'South West Spends'!$A$2:$A$5693,$B453,'South West Spends'!$B$2:$B$5693,$C453,'South West Spends'!$C$2:$C$5693,$A453)</f>
        <v>12628.81</v>
      </c>
      <c r="I453" s="1442">
        <f>SUMIFS('South West Spends'!$AG$2:$AG$5693,'South West Spends'!$A$2:$A$5693,$B453,'South West Spends'!$B$2:$B$5693,$C453,'South West Spends'!$C$2:$C$5693,$A453)</f>
        <v>2841.7200000000003</v>
      </c>
      <c r="J453" s="24">
        <f>SUMIFS('South West Spends'!$AI$2:$AI$5693,'South West Spends'!$A$2:$A$5693,$B453,'South West Spends'!$B$2:$B$5693,$C453,'South West Spends'!$C$2:$C$5693,$A453)</f>
        <v>0</v>
      </c>
      <c r="K453" s="93">
        <f>SUMIFS('South West Spends'!$AL$2:$AL$5693,'South West Spends'!$A$2:$A$5693,$B453,'South West Spends'!$B$2:$B$5693,$C453,'South West Spends'!$C$2:$C$5693,$A453)</f>
        <v>0</v>
      </c>
    </row>
    <row r="454" spans="1:11" x14ac:dyDescent="0.2">
      <c r="A454" s="94" t="s">
        <v>131</v>
      </c>
      <c r="B454" s="13" t="s">
        <v>41</v>
      </c>
      <c r="C454" s="129" t="s">
        <v>242</v>
      </c>
      <c r="D454" s="506">
        <f>SUMIFS('South West Spends'!$H$2:$H$5693,'South West Spends'!$A$2:$A$5693,$B454,'South West Spends'!$B$2:$B$5693,$C454,'South West Spends'!$C$2:$C$5693,$A454)</f>
        <v>964.06000000000006</v>
      </c>
      <c r="E454" s="507">
        <f>SUMIFS('South West Spends'!$M$2:$M$5693,'South West Spends'!$A$2:$A$5693,$B454,'South West Spends'!$B$2:$B$5693,$C454,'South West Spends'!$C$2:$C$5693,$A454)</f>
        <v>303.62</v>
      </c>
      <c r="F454" s="507">
        <f>SUMIFS('South West Spends'!$R$2:$R$5693,'South West Spends'!$A$2:$A$5693,$B454,'South West Spends'!$B$2:$B$5693,$C454,'South West Spends'!$C$2:$C$5693,$A454)</f>
        <v>0</v>
      </c>
      <c r="G454" s="882">
        <f>SUMIFS('South West Spends'!$W$2:$W$5693,'South West Spends'!$A$2:$A$5693,$B454,'South West Spends'!$B$2:$B$5693,$C454,'South West Spends'!$C$2:$C$5693,$A454)</f>
        <v>0</v>
      </c>
      <c r="H454" s="1441">
        <f>SUMIFS('South West Spends'!$AB$2:$AB$5693,'South West Spends'!$A$2:$A$5693,$B454,'South West Spends'!$B$2:$B$5693,$C454,'South West Spends'!$C$2:$C$5693,$A454)</f>
        <v>0</v>
      </c>
      <c r="I454" s="1442">
        <f>SUMIFS('South West Spends'!$AG$2:$AG$5693,'South West Spends'!$A$2:$A$5693,$B454,'South West Spends'!$B$2:$B$5693,$C454,'South West Spends'!$C$2:$C$5693,$A454)</f>
        <v>0</v>
      </c>
      <c r="J454" s="24">
        <f>SUMIFS('South West Spends'!$AI$2:$AI$5693,'South West Spends'!$A$2:$A$5693,$B454,'South West Spends'!$B$2:$B$5693,$C454,'South West Spends'!$C$2:$C$5693,$A454)</f>
        <v>0</v>
      </c>
      <c r="K454" s="93">
        <f>SUMIFS('South West Spends'!$AL$2:$AL$5693,'South West Spends'!$A$2:$A$5693,$B454,'South West Spends'!$B$2:$B$5693,$C454,'South West Spends'!$C$2:$C$5693,$A454)</f>
        <v>0</v>
      </c>
    </row>
    <row r="455" spans="1:11" x14ac:dyDescent="0.2">
      <c r="A455" s="94" t="s">
        <v>131</v>
      </c>
      <c r="B455" s="13" t="s">
        <v>41</v>
      </c>
      <c r="C455" s="129" t="s">
        <v>21</v>
      </c>
      <c r="D455" s="506">
        <f>SUMIFS('South West Spends'!$H$2:$H$5693,'South West Spends'!$A$2:$A$5693,$B455,'South West Spends'!$B$2:$B$5693,$C455,'South West Spends'!$C$2:$C$5693,$A455)</f>
        <v>10528.839999999998</v>
      </c>
      <c r="E455" s="507">
        <f>SUMIFS('South West Spends'!$M$2:$M$5693,'South West Spends'!$A$2:$A$5693,$B455,'South West Spends'!$B$2:$B$5693,$C455,'South West Spends'!$C$2:$C$5693,$A455)</f>
        <v>851.38</v>
      </c>
      <c r="F455" s="507">
        <f>SUMIFS('South West Spends'!$R$2:$R$5693,'South West Spends'!$A$2:$A$5693,$B455,'South West Spends'!$B$2:$B$5693,$C455,'South West Spends'!$C$2:$C$5693,$A455)</f>
        <v>0</v>
      </c>
      <c r="G455" s="882">
        <f>SUMIFS('South West Spends'!$W$2:$W$5693,'South West Spends'!$A$2:$A$5693,$B455,'South West Spends'!$B$2:$B$5693,$C455,'South West Spends'!$C$2:$C$5693,$A455)</f>
        <v>0</v>
      </c>
      <c r="H455" s="1441">
        <f>SUMIFS('South West Spends'!$AB$2:$AB$5693,'South West Spends'!$A$2:$A$5693,$B455,'South West Spends'!$B$2:$B$5693,$C455,'South West Spends'!$C$2:$C$5693,$A455)</f>
        <v>0</v>
      </c>
      <c r="I455" s="1442">
        <f>SUMIFS('South West Spends'!$AG$2:$AG$5693,'South West Spends'!$A$2:$A$5693,$B455,'South West Spends'!$B$2:$B$5693,$C455,'South West Spends'!$C$2:$C$5693,$A455)</f>
        <v>0</v>
      </c>
      <c r="J455" s="24">
        <f>SUMIFS('South West Spends'!$AI$2:$AI$5693,'South West Spends'!$A$2:$A$5693,$B455,'South West Spends'!$B$2:$B$5693,$C455,'South West Spends'!$C$2:$C$5693,$A455)</f>
        <v>0</v>
      </c>
      <c r="K455" s="93">
        <f>SUMIFS('South West Spends'!$AL$2:$AL$5693,'South West Spends'!$A$2:$A$5693,$B455,'South West Spends'!$B$2:$B$5693,$C455,'South West Spends'!$C$2:$C$5693,$A455)</f>
        <v>0</v>
      </c>
    </row>
    <row r="456" spans="1:11" x14ac:dyDescent="0.2">
      <c r="A456" s="94" t="s">
        <v>131</v>
      </c>
      <c r="B456" s="13" t="s">
        <v>66</v>
      </c>
      <c r="C456" s="129" t="s">
        <v>243</v>
      </c>
      <c r="D456" s="506">
        <f>SUMIFS('South West Spends'!$H$2:$H$5693,'South West Spends'!$A$2:$A$5693,$B456,'South West Spends'!$B$2:$B$5693,$C456,'South West Spends'!$C$2:$C$5693,$A456)</f>
        <v>1250.04</v>
      </c>
      <c r="E456" s="507">
        <f>SUMIFS('South West Spends'!$M$2:$M$5693,'South West Spends'!$A$2:$A$5693,$B456,'South West Spends'!$B$2:$B$5693,$C456,'South West Spends'!$C$2:$C$5693,$A456)</f>
        <v>2775.5700000000006</v>
      </c>
      <c r="F456" s="507">
        <f>SUMIFS('South West Spends'!$R$2:$R$5693,'South West Spends'!$A$2:$A$5693,$B456,'South West Spends'!$B$2:$B$5693,$C456,'South West Spends'!$C$2:$C$5693,$A456)</f>
        <v>1789.0700000000002</v>
      </c>
      <c r="G456" s="882">
        <f>SUMIFS('South West Spends'!$W$2:$W$5693,'South West Spends'!$A$2:$A$5693,$B456,'South West Spends'!$B$2:$B$5693,$C456,'South West Spends'!$C$2:$C$5693,$A456)</f>
        <v>3022.67</v>
      </c>
      <c r="H456" s="1441">
        <f>SUMIFS('South West Spends'!$AB$2:$AB$5693,'South West Spends'!$A$2:$A$5693,$B456,'South West Spends'!$B$2:$B$5693,$C456,'South West Spends'!$C$2:$C$5693,$A456)</f>
        <v>2457.35</v>
      </c>
      <c r="I456" s="1442">
        <f>SUMIFS('South West Spends'!$AG$2:$AG$5693,'South West Spends'!$A$2:$A$5693,$B456,'South West Spends'!$B$2:$B$5693,$C456,'South West Spends'!$C$2:$C$5693,$A456)</f>
        <v>0</v>
      </c>
      <c r="J456" s="24">
        <f>SUMIFS('South West Spends'!$AI$2:$AI$5693,'South West Spends'!$A$2:$A$5693,$B456,'South West Spends'!$B$2:$B$5693,$C456,'South West Spends'!$C$2:$C$5693,$A456)</f>
        <v>0</v>
      </c>
      <c r="K456" s="93">
        <f>SUMIFS('South West Spends'!$AL$2:$AL$5693,'South West Spends'!$A$2:$A$5693,$B456,'South West Spends'!$B$2:$B$5693,$C456,'South West Spends'!$C$2:$C$5693,$A456)</f>
        <v>0</v>
      </c>
    </row>
    <row r="457" spans="1:11" x14ac:dyDescent="0.2">
      <c r="A457" s="94" t="s">
        <v>131</v>
      </c>
      <c r="B457" s="13" t="s">
        <v>258</v>
      </c>
      <c r="C457" s="129" t="s">
        <v>243</v>
      </c>
      <c r="D457" s="506">
        <f>SUMIFS('South West Spends'!$H$2:$H$5693,'South West Spends'!$A$2:$A$5693,$B457,'South West Spends'!$B$2:$B$5693,$C457,'South West Spends'!$C$2:$C$5693,$A457)</f>
        <v>0</v>
      </c>
      <c r="E457" s="507">
        <f>SUMIFS('South West Spends'!$M$2:$M$5693,'South West Spends'!$A$2:$A$5693,$B457,'South West Spends'!$B$2:$B$5693,$C457,'South West Spends'!$C$2:$C$5693,$A457)</f>
        <v>0</v>
      </c>
      <c r="F457" s="507">
        <f>SUMIFS('South West Spends'!$R$2:$R$5693,'South West Spends'!$A$2:$A$5693,$B457,'South West Spends'!$B$2:$B$5693,$C457,'South West Spends'!$C$2:$C$5693,$A457)</f>
        <v>0</v>
      </c>
      <c r="G457" s="882">
        <f>SUMIFS('South West Spends'!$W$2:$W$5693,'South West Spends'!$A$2:$A$5693,$B457,'South West Spends'!$B$2:$B$5693,$C457,'South West Spends'!$C$2:$C$5693,$A457)</f>
        <v>0</v>
      </c>
      <c r="H457" s="1441">
        <f>SUMIFS('South West Spends'!$AB$2:$AB$5693,'South West Spends'!$A$2:$A$5693,$B457,'South West Spends'!$B$2:$B$5693,$C457,'South West Spends'!$C$2:$C$5693,$A457)</f>
        <v>1109.68</v>
      </c>
      <c r="I457" s="1442">
        <f>SUMIFS('South West Spends'!$AG$2:$AG$5693,'South West Spends'!$A$2:$A$5693,$B457,'South West Spends'!$B$2:$B$5693,$C457,'South West Spends'!$C$2:$C$5693,$A457)</f>
        <v>3021.0200000000004</v>
      </c>
      <c r="J457" s="24">
        <f>SUMIFS('South West Spends'!$AI$2:$AI$5693,'South West Spends'!$A$2:$A$5693,$B457,'South West Spends'!$B$2:$B$5693,$C457,'South West Spends'!$C$2:$C$5693,$A457)</f>
        <v>2267.2600000000002</v>
      </c>
      <c r="K457" s="93">
        <f>SUMIFS('South West Spends'!$AL$2:$AL$5693,'South West Spends'!$A$2:$A$5693,$B457,'South West Spends'!$B$2:$B$5693,$C457,'South West Spends'!$C$2:$C$5693,$A457)</f>
        <v>2926.9500000000003</v>
      </c>
    </row>
    <row r="458" spans="1:11" x14ac:dyDescent="0.2">
      <c r="A458" s="94" t="s">
        <v>131</v>
      </c>
      <c r="B458" s="13" t="s">
        <v>26</v>
      </c>
      <c r="C458" s="129" t="s">
        <v>220</v>
      </c>
      <c r="D458" s="506">
        <f>SUMIFS('South West Spends'!$H$2:$H$5693,'South West Spends'!$A$2:$A$5693,$B458,'South West Spends'!$B$2:$B$5693,$C458,'South West Spends'!$C$2:$C$5693,$A458)</f>
        <v>33.879999999999953</v>
      </c>
      <c r="E458" s="507">
        <f>SUMIFS('South West Spends'!$M$2:$M$5693,'South West Spends'!$A$2:$A$5693,$B458,'South West Spends'!$B$2:$B$5693,$C458,'South West Spends'!$C$2:$C$5693,$A458)</f>
        <v>0</v>
      </c>
      <c r="F458" s="507">
        <f>SUMIFS('South West Spends'!$R$2:$R$5693,'South West Spends'!$A$2:$A$5693,$B458,'South West Spends'!$B$2:$B$5693,$C458,'South West Spends'!$C$2:$C$5693,$A458)</f>
        <v>0</v>
      </c>
      <c r="G458" s="882">
        <f>SUMIFS('South West Spends'!$W$2:$W$5693,'South West Spends'!$A$2:$A$5693,$B458,'South West Spends'!$B$2:$B$5693,$C458,'South West Spends'!$C$2:$C$5693,$A458)</f>
        <v>0</v>
      </c>
      <c r="H458" s="1441">
        <f>SUMIFS('South West Spends'!$AB$2:$AB$5693,'South West Spends'!$A$2:$A$5693,$B458,'South West Spends'!$B$2:$B$5693,$C458,'South West Spends'!$C$2:$C$5693,$A458)</f>
        <v>0</v>
      </c>
      <c r="I458" s="1442">
        <f>SUMIFS('South West Spends'!$AG$2:$AG$5693,'South West Spends'!$A$2:$A$5693,$B458,'South West Spends'!$B$2:$B$5693,$C458,'South West Spends'!$C$2:$C$5693,$A458)</f>
        <v>0</v>
      </c>
      <c r="J458" s="24">
        <f>SUMIFS('South West Spends'!$AI$2:$AI$5693,'South West Spends'!$A$2:$A$5693,$B458,'South West Spends'!$B$2:$B$5693,$C458,'South West Spends'!$C$2:$C$5693,$A458)</f>
        <v>0</v>
      </c>
      <c r="K458" s="93">
        <f>SUMIFS('South West Spends'!$AL$2:$AL$5693,'South West Spends'!$A$2:$A$5693,$B458,'South West Spends'!$B$2:$B$5693,$C458,'South West Spends'!$C$2:$C$5693,$A458)</f>
        <v>0</v>
      </c>
    </row>
    <row r="459" spans="1:11" x14ac:dyDescent="0.2">
      <c r="A459" s="94" t="s">
        <v>131</v>
      </c>
      <c r="B459" s="13" t="s">
        <v>81</v>
      </c>
      <c r="C459" s="129" t="s">
        <v>255</v>
      </c>
      <c r="D459" s="506">
        <f>SUMIFS('South West Spends'!$H$2:$H$5693,'South West Spends'!$A$2:$A$5693,$B459,'South West Spends'!$B$2:$B$5693,$C459,'South West Spends'!$C$2:$C$5693,$A459)</f>
        <v>0</v>
      </c>
      <c r="E459" s="507">
        <f>SUMIFS('South West Spends'!$M$2:$M$5693,'South West Spends'!$A$2:$A$5693,$B459,'South West Spends'!$B$2:$B$5693,$C459,'South West Spends'!$C$2:$C$5693,$A459)</f>
        <v>0</v>
      </c>
      <c r="F459" s="507">
        <f>SUMIFS('South West Spends'!$R$2:$R$5693,'South West Spends'!$A$2:$A$5693,$B459,'South West Spends'!$B$2:$B$5693,$C459,'South West Spends'!$C$2:$C$5693,$A459)</f>
        <v>0</v>
      </c>
      <c r="G459" s="882">
        <f>SUMIFS('South West Spends'!$W$2:$W$5693,'South West Spends'!$A$2:$A$5693,$B459,'South West Spends'!$B$2:$B$5693,$C459,'South West Spends'!$C$2:$C$5693,$A459)</f>
        <v>0</v>
      </c>
      <c r="H459" s="1441">
        <f>SUMIFS('South West Spends'!$AB$2:$AB$5693,'South West Spends'!$A$2:$A$5693,$B459,'South West Spends'!$B$2:$B$5693,$C459,'South West Spends'!$C$2:$C$5693,$A459)</f>
        <v>0</v>
      </c>
      <c r="I459" s="1442">
        <f>SUMIFS('South West Spends'!$AG$2:$AG$5693,'South West Spends'!$A$2:$A$5693,$B459,'South West Spends'!$B$2:$B$5693,$C459,'South West Spends'!$C$2:$C$5693,$A459)</f>
        <v>20092.939999999999</v>
      </c>
      <c r="J459" s="24">
        <f>SUMIFS('South West Spends'!$AI$2:$AI$5693,'South West Spends'!$A$2:$A$5693,$B459,'South West Spends'!$B$2:$B$5693,$C459,'South West Spends'!$C$2:$C$5693,$A459)</f>
        <v>0</v>
      </c>
      <c r="K459" s="93">
        <f>SUMIFS('South West Spends'!$AL$2:$AL$5693,'South West Spends'!$A$2:$A$5693,$B459,'South West Spends'!$B$2:$B$5693,$C459,'South West Spends'!$C$2:$C$5693,$A459)</f>
        <v>0</v>
      </c>
    </row>
    <row r="460" spans="1:11" x14ac:dyDescent="0.2">
      <c r="A460" s="94" t="s">
        <v>131</v>
      </c>
      <c r="B460" s="13" t="s">
        <v>278</v>
      </c>
      <c r="C460" s="129" t="s">
        <v>255</v>
      </c>
      <c r="D460" s="506">
        <f>SUMIFS('South West Spends'!$H$2:$H$5693,'South West Spends'!$A$2:$A$5693,$B460,'South West Spends'!$B$2:$B$5693,$C460,'South West Spends'!$C$2:$C$5693,$A460)</f>
        <v>0</v>
      </c>
      <c r="E460" s="507">
        <f>SUMIFS('South West Spends'!$M$2:$M$5693,'South West Spends'!$A$2:$A$5693,$B460,'South West Spends'!$B$2:$B$5693,$C460,'South West Spends'!$C$2:$C$5693,$A460)</f>
        <v>0</v>
      </c>
      <c r="F460" s="507">
        <f>SUMIFS('South West Spends'!$R$2:$R$5693,'South West Spends'!$A$2:$A$5693,$B460,'South West Spends'!$B$2:$B$5693,$C460,'South West Spends'!$C$2:$C$5693,$A460)</f>
        <v>0</v>
      </c>
      <c r="G460" s="882">
        <f>SUMIFS('South West Spends'!$W$2:$W$5693,'South West Spends'!$A$2:$A$5693,$B460,'South West Spends'!$B$2:$B$5693,$C460,'South West Spends'!$C$2:$C$5693,$A460)</f>
        <v>0</v>
      </c>
      <c r="H460" s="1441">
        <f>SUMIFS('South West Spends'!$AB$2:$AB$5693,'South West Spends'!$A$2:$A$5693,$B460,'South West Spends'!$B$2:$B$5693,$C460,'South West Spends'!$C$2:$C$5693,$A460)</f>
        <v>0</v>
      </c>
      <c r="I460" s="1442">
        <f>SUMIFS('South West Spends'!$AG$2:$AG$5693,'South West Spends'!$A$2:$A$5693,$B460,'South West Spends'!$B$2:$B$5693,$C460,'South West Spends'!$C$2:$C$5693,$A460)</f>
        <v>53836.52</v>
      </c>
      <c r="J460" s="24">
        <f>SUMIFS('South West Spends'!$AI$2:$AI$5693,'South West Spends'!$A$2:$A$5693,$B460,'South West Spends'!$B$2:$B$5693,$C460,'South West Spends'!$C$2:$C$5693,$A460)</f>
        <v>1695</v>
      </c>
      <c r="K460" s="93">
        <f>SUMIFS('South West Spends'!$AL$2:$AL$5693,'South West Spends'!$A$2:$A$5693,$B460,'South West Spends'!$B$2:$B$5693,$C460,'South West Spends'!$C$2:$C$5693,$A460)</f>
        <v>14553</v>
      </c>
    </row>
    <row r="461" spans="1:11" x14ac:dyDescent="0.2">
      <c r="A461" s="94" t="s">
        <v>131</v>
      </c>
      <c r="B461" s="13" t="s">
        <v>27</v>
      </c>
      <c r="C461" s="129" t="s">
        <v>249</v>
      </c>
      <c r="D461" s="506">
        <f>SUMIFS('South West Spends'!$H$2:$H$5693,'South West Spends'!$A$2:$A$5693,$B461,'South West Spends'!$B$2:$B$5693,$C461,'South West Spends'!$C$2:$C$5693,$A461)</f>
        <v>8410.89</v>
      </c>
      <c r="E461" s="507">
        <f>SUMIFS('South West Spends'!$M$2:$M$5693,'South West Spends'!$A$2:$A$5693,$B461,'South West Spends'!$B$2:$B$5693,$C461,'South West Spends'!$C$2:$C$5693,$A461)</f>
        <v>2398.6099999999997</v>
      </c>
      <c r="F461" s="507">
        <f>SUMIFS('South West Spends'!$R$2:$R$5693,'South West Spends'!$A$2:$A$5693,$B461,'South West Spends'!$B$2:$B$5693,$C461,'South West Spends'!$C$2:$C$5693,$A461)</f>
        <v>0</v>
      </c>
      <c r="G461" s="882">
        <f>SUMIFS('South West Spends'!$W$2:$W$5693,'South West Spends'!$A$2:$A$5693,$B461,'South West Spends'!$B$2:$B$5693,$C461,'South West Spends'!$C$2:$C$5693,$A461)</f>
        <v>0</v>
      </c>
      <c r="H461" s="1441">
        <f>SUMIFS('South West Spends'!$AB$2:$AB$5693,'South West Spends'!$A$2:$A$5693,$B461,'South West Spends'!$B$2:$B$5693,$C461,'South West Spends'!$C$2:$C$5693,$A461)</f>
        <v>0</v>
      </c>
      <c r="I461" s="1442">
        <f>SUMIFS('South West Spends'!$AG$2:$AG$5693,'South West Spends'!$A$2:$A$5693,$B461,'South West Spends'!$B$2:$B$5693,$C461,'South West Spends'!$C$2:$C$5693,$A461)</f>
        <v>0</v>
      </c>
      <c r="J461" s="24">
        <f>SUMIFS('South West Spends'!$AI$2:$AI$5693,'South West Spends'!$A$2:$A$5693,$B461,'South West Spends'!$B$2:$B$5693,$C461,'South West Spends'!$C$2:$C$5693,$A461)</f>
        <v>0</v>
      </c>
      <c r="K461" s="93">
        <f>SUMIFS('South West Spends'!$AL$2:$AL$5693,'South West Spends'!$A$2:$A$5693,$B461,'South West Spends'!$B$2:$B$5693,$C461,'South West Spends'!$C$2:$C$5693,$A461)</f>
        <v>0</v>
      </c>
    </row>
    <row r="462" spans="1:11" x14ac:dyDescent="0.2">
      <c r="A462" s="94" t="s">
        <v>131</v>
      </c>
      <c r="B462" s="13" t="s">
        <v>27</v>
      </c>
      <c r="C462" s="129" t="s">
        <v>29</v>
      </c>
      <c r="D462" s="506">
        <f>SUMIFS('South West Spends'!$H$2:$H$5693,'South West Spends'!$A$2:$A$5693,$B462,'South West Spends'!$B$2:$B$5693,$C462,'South West Spends'!$C$2:$C$5693,$A462)</f>
        <v>4442</v>
      </c>
      <c r="E462" s="507">
        <f>SUMIFS('South West Spends'!$M$2:$M$5693,'South West Spends'!$A$2:$A$5693,$B462,'South West Spends'!$B$2:$B$5693,$C462,'South West Spends'!$C$2:$C$5693,$A462)</f>
        <v>0</v>
      </c>
      <c r="F462" s="507">
        <f>SUMIFS('South West Spends'!$R$2:$R$5693,'South West Spends'!$A$2:$A$5693,$B462,'South West Spends'!$B$2:$B$5693,$C462,'South West Spends'!$C$2:$C$5693,$A462)</f>
        <v>0</v>
      </c>
      <c r="G462" s="882">
        <f>SUMIFS('South West Spends'!$W$2:$W$5693,'South West Spends'!$A$2:$A$5693,$B462,'South West Spends'!$B$2:$B$5693,$C462,'South West Spends'!$C$2:$C$5693,$A462)</f>
        <v>0</v>
      </c>
      <c r="H462" s="1441">
        <f>SUMIFS('South West Spends'!$AB$2:$AB$5693,'South West Spends'!$A$2:$A$5693,$B462,'South West Spends'!$B$2:$B$5693,$C462,'South West Spends'!$C$2:$C$5693,$A462)</f>
        <v>0</v>
      </c>
      <c r="I462" s="1442">
        <f>SUMIFS('South West Spends'!$AG$2:$AG$5693,'South West Spends'!$A$2:$A$5693,$B462,'South West Spends'!$B$2:$B$5693,$C462,'South West Spends'!$C$2:$C$5693,$A462)</f>
        <v>0</v>
      </c>
      <c r="J462" s="24">
        <f>SUMIFS('South West Spends'!$AI$2:$AI$5693,'South West Spends'!$A$2:$A$5693,$B462,'South West Spends'!$B$2:$B$5693,$C462,'South West Spends'!$C$2:$C$5693,$A462)</f>
        <v>0</v>
      </c>
      <c r="K462" s="93">
        <f>SUMIFS('South West Spends'!$AL$2:$AL$5693,'South West Spends'!$A$2:$A$5693,$B462,'South West Spends'!$B$2:$B$5693,$C462,'South West Spends'!$C$2:$C$5693,$A462)</f>
        <v>0</v>
      </c>
    </row>
    <row r="463" spans="1:11" x14ac:dyDescent="0.2">
      <c r="A463" s="94" t="s">
        <v>131</v>
      </c>
      <c r="B463" s="13" t="s">
        <v>82</v>
      </c>
      <c r="C463" s="129" t="s">
        <v>249</v>
      </c>
      <c r="D463" s="506">
        <f>SUMIFS('South West Spends'!$H$2:$H$5693,'South West Spends'!$A$2:$A$5693,$B463,'South West Spends'!$B$2:$B$5693,$C463,'South West Spends'!$C$2:$C$5693,$A463)</f>
        <v>0</v>
      </c>
      <c r="E463" s="507">
        <f>SUMIFS('South West Spends'!$M$2:$M$5693,'South West Spends'!$A$2:$A$5693,$B463,'South West Spends'!$B$2:$B$5693,$C463,'South West Spends'!$C$2:$C$5693,$A463)</f>
        <v>2617.48</v>
      </c>
      <c r="F463" s="507">
        <f>SUMIFS('South West Spends'!$R$2:$R$5693,'South West Spends'!$A$2:$A$5693,$B463,'South West Spends'!$B$2:$B$5693,$C463,'South West Spends'!$C$2:$C$5693,$A463)</f>
        <v>410.00000000000006</v>
      </c>
      <c r="G463" s="882">
        <f>SUMIFS('South West Spends'!$W$2:$W$5693,'South West Spends'!$A$2:$A$5693,$B463,'South West Spends'!$B$2:$B$5693,$C463,'South West Spends'!$C$2:$C$5693,$A463)</f>
        <v>0</v>
      </c>
      <c r="H463" s="1441">
        <f>SUMIFS('South West Spends'!$AB$2:$AB$5693,'South West Spends'!$A$2:$A$5693,$B463,'South West Spends'!$B$2:$B$5693,$C463,'South West Spends'!$C$2:$C$5693,$A463)</f>
        <v>0</v>
      </c>
      <c r="I463" s="1442">
        <f>SUMIFS('South West Spends'!$AG$2:$AG$5693,'South West Spends'!$A$2:$A$5693,$B463,'South West Spends'!$B$2:$B$5693,$C463,'South West Spends'!$C$2:$C$5693,$A463)</f>
        <v>0</v>
      </c>
      <c r="J463" s="24">
        <f>SUMIFS('South West Spends'!$AI$2:$AI$5693,'South West Spends'!$A$2:$A$5693,$B463,'South West Spends'!$B$2:$B$5693,$C463,'South West Spends'!$C$2:$C$5693,$A463)</f>
        <v>0</v>
      </c>
      <c r="K463" s="93">
        <f>SUMIFS('South West Spends'!$AL$2:$AL$5693,'South West Spends'!$A$2:$A$5693,$B463,'South West Spends'!$B$2:$B$5693,$C463,'South West Spends'!$C$2:$C$5693,$A463)</f>
        <v>0</v>
      </c>
    </row>
    <row r="464" spans="1:11" x14ac:dyDescent="0.2">
      <c r="A464" s="94" t="s">
        <v>131</v>
      </c>
      <c r="B464" s="13" t="s">
        <v>82</v>
      </c>
      <c r="C464" s="129" t="s">
        <v>243</v>
      </c>
      <c r="D464" s="506">
        <f>SUMIFS('South West Spends'!$H$2:$H$5693,'South West Spends'!$A$2:$A$5693,$B464,'South West Spends'!$B$2:$B$5693,$C464,'South West Spends'!$C$2:$C$5693,$A464)</f>
        <v>0</v>
      </c>
      <c r="E464" s="507">
        <f>SUMIFS('South West Spends'!$M$2:$M$5693,'South West Spends'!$A$2:$A$5693,$B464,'South West Spends'!$B$2:$B$5693,$C464,'South West Spends'!$C$2:$C$5693,$A464)</f>
        <v>10503.580000000002</v>
      </c>
      <c r="F464" s="507">
        <f>SUMIFS('South West Spends'!$R$2:$R$5693,'South West Spends'!$A$2:$A$5693,$B464,'South West Spends'!$B$2:$B$5693,$C464,'South West Spends'!$C$2:$C$5693,$A464)</f>
        <v>36913.97</v>
      </c>
      <c r="G464" s="882">
        <f>SUMIFS('South West Spends'!$W$2:$W$5693,'South West Spends'!$A$2:$A$5693,$B464,'South West Spends'!$B$2:$B$5693,$C464,'South West Spends'!$C$2:$C$5693,$A464)</f>
        <v>40141.379999999997</v>
      </c>
      <c r="H464" s="1441">
        <f>SUMIFS('South West Spends'!$AB$2:$AB$5693,'South West Spends'!$A$2:$A$5693,$B464,'South West Spends'!$B$2:$B$5693,$C464,'South West Spends'!$C$2:$C$5693,$A464)</f>
        <v>40850.11</v>
      </c>
      <c r="I464" s="1442">
        <f>SUMIFS('South West Spends'!$AG$2:$AG$5693,'South West Spends'!$A$2:$A$5693,$B464,'South West Spends'!$B$2:$B$5693,$C464,'South West Spends'!$C$2:$C$5693,$A464)</f>
        <v>17733.809999999998</v>
      </c>
      <c r="J464" s="24">
        <f>SUMIFS('South West Spends'!$AI$2:$AI$5693,'South West Spends'!$A$2:$A$5693,$B464,'South West Spends'!$B$2:$B$5693,$C464,'South West Spends'!$C$2:$C$5693,$A464)</f>
        <v>0</v>
      </c>
      <c r="K464" s="93">
        <f>SUMIFS('South West Spends'!$AL$2:$AL$5693,'South West Spends'!$A$2:$A$5693,$B464,'South West Spends'!$B$2:$B$5693,$C464,'South West Spends'!$C$2:$C$5693,$A464)</f>
        <v>0</v>
      </c>
    </row>
    <row r="465" spans="1:11" x14ac:dyDescent="0.2">
      <c r="A465" s="94" t="s">
        <v>131</v>
      </c>
      <c r="B465" s="13" t="s">
        <v>285</v>
      </c>
      <c r="C465" s="129" t="s">
        <v>243</v>
      </c>
      <c r="D465" s="506">
        <f>SUMIFS('South West Spends'!$H$2:$H$5693,'South West Spends'!$A$2:$A$5693,$B465,'South West Spends'!$B$2:$B$5693,$C465,'South West Spends'!$C$2:$C$5693,$A465)</f>
        <v>0</v>
      </c>
      <c r="E465" s="507">
        <f>SUMIFS('South West Spends'!$M$2:$M$5693,'South West Spends'!$A$2:$A$5693,$B465,'South West Spends'!$B$2:$B$5693,$C465,'South West Spends'!$C$2:$C$5693,$A465)</f>
        <v>0</v>
      </c>
      <c r="F465" s="507">
        <f>SUMIFS('South West Spends'!$R$2:$R$5693,'South West Spends'!$A$2:$A$5693,$B465,'South West Spends'!$B$2:$B$5693,$C465,'South West Spends'!$C$2:$C$5693,$A465)</f>
        <v>0</v>
      </c>
      <c r="G465" s="882">
        <f>SUMIFS('South West Spends'!$W$2:$W$5693,'South West Spends'!$A$2:$A$5693,$B465,'South West Spends'!$B$2:$B$5693,$C465,'South West Spends'!$C$2:$C$5693,$A465)</f>
        <v>0</v>
      </c>
      <c r="H465" s="1441">
        <f>SUMIFS('South West Spends'!$AB$2:$AB$5693,'South West Spends'!$A$2:$A$5693,$B465,'South West Spends'!$B$2:$B$5693,$C465,'South West Spends'!$C$2:$C$5693,$A465)</f>
        <v>0</v>
      </c>
      <c r="I465" s="1442">
        <f>SUMIFS('South West Spends'!$AG$2:$AG$5693,'South West Spends'!$A$2:$A$5693,$B465,'South West Spends'!$B$2:$B$5693,$C465,'South West Spends'!$C$2:$C$5693,$A465)</f>
        <v>25794.11</v>
      </c>
      <c r="J465" s="24">
        <f>SUMIFS('South West Spends'!$AI$2:$AI$5693,'South West Spends'!$A$2:$A$5693,$B465,'South West Spends'!$B$2:$B$5693,$C465,'South West Spends'!$C$2:$C$5693,$A465)</f>
        <v>4055.8900000000003</v>
      </c>
      <c r="K465" s="93">
        <f>SUMIFS('South West Spends'!$AL$2:$AL$5693,'South West Spends'!$A$2:$A$5693,$B465,'South West Spends'!$B$2:$B$5693,$C465,'South West Spends'!$C$2:$C$5693,$A465)</f>
        <v>13687.43</v>
      </c>
    </row>
    <row r="466" spans="1:11" x14ac:dyDescent="0.2">
      <c r="A466" s="94" t="s">
        <v>174</v>
      </c>
      <c r="B466" s="13" t="s">
        <v>77</v>
      </c>
      <c r="C466" s="129" t="s">
        <v>104</v>
      </c>
      <c r="D466" s="506">
        <f>SUMIFS('South West Spends'!$H$2:$H$5693,'South West Spends'!$A$2:$A$5693,$B466,'South West Spends'!$B$2:$B$5693,$C466,'South West Spends'!$C$2:$C$5693,$A466)</f>
        <v>0</v>
      </c>
      <c r="E466" s="507">
        <f>SUMIFS('South West Spends'!$M$2:$M$5693,'South West Spends'!$A$2:$A$5693,$B466,'South West Spends'!$B$2:$B$5693,$C466,'South West Spends'!$C$2:$C$5693,$A466)</f>
        <v>3595</v>
      </c>
      <c r="F466" s="507">
        <f>SUMIFS('South West Spends'!$R$2:$R$5693,'South West Spends'!$A$2:$A$5693,$B466,'South West Spends'!$B$2:$B$5693,$C466,'South West Spends'!$C$2:$C$5693,$A466)</f>
        <v>0</v>
      </c>
      <c r="G466" s="882">
        <f>SUMIFS('South West Spends'!$W$2:$W$5693,'South West Spends'!$A$2:$A$5693,$B466,'South West Spends'!$B$2:$B$5693,$C466,'South West Spends'!$C$2:$C$5693,$A466)</f>
        <v>0</v>
      </c>
      <c r="H466" s="1441">
        <f>SUMIFS('South West Spends'!$AB$2:$AB$5693,'South West Spends'!$A$2:$A$5693,$B466,'South West Spends'!$B$2:$B$5693,$C466,'South West Spends'!$C$2:$C$5693,$A466)</f>
        <v>0</v>
      </c>
      <c r="I466" s="1442">
        <f>SUMIFS('South West Spends'!$AG$2:$AG$5693,'South West Spends'!$A$2:$A$5693,$B466,'South West Spends'!$B$2:$B$5693,$C466,'South West Spends'!$C$2:$C$5693,$A466)</f>
        <v>0</v>
      </c>
      <c r="J466" s="24">
        <f>SUMIFS('South West Spends'!$AI$2:$AI$5693,'South West Spends'!$A$2:$A$5693,$B466,'South West Spends'!$B$2:$B$5693,$C466,'South West Spends'!$C$2:$C$5693,$A466)</f>
        <v>0</v>
      </c>
      <c r="K466" s="93">
        <f>SUMIFS('South West Spends'!$AL$2:$AL$5693,'South West Spends'!$A$2:$A$5693,$B466,'South West Spends'!$B$2:$B$5693,$C466,'South West Spends'!$C$2:$C$5693,$A466)</f>
        <v>0</v>
      </c>
    </row>
    <row r="467" spans="1:11" x14ac:dyDescent="0.2">
      <c r="A467" s="94" t="s">
        <v>174</v>
      </c>
      <c r="B467" s="13" t="s">
        <v>286</v>
      </c>
      <c r="C467" s="129" t="s">
        <v>294</v>
      </c>
      <c r="D467" s="506">
        <f>SUMIFS('South West Spends'!$H$2:$H$5693,'South West Spends'!$A$2:$A$5693,$B467,'South West Spends'!$B$2:$B$5693,$C467,'South West Spends'!$C$2:$C$5693,$A467)</f>
        <v>0</v>
      </c>
      <c r="E467" s="507">
        <f>SUMIFS('South West Spends'!$M$2:$M$5693,'South West Spends'!$A$2:$A$5693,$B467,'South West Spends'!$B$2:$B$5693,$C467,'South West Spends'!$C$2:$C$5693,$A467)</f>
        <v>0</v>
      </c>
      <c r="F467" s="507">
        <f>SUMIFS('South West Spends'!$R$2:$R$5693,'South West Spends'!$A$2:$A$5693,$B467,'South West Spends'!$B$2:$B$5693,$C467,'South West Spends'!$C$2:$C$5693,$A467)</f>
        <v>0</v>
      </c>
      <c r="G467" s="882">
        <f>SUMIFS('South West Spends'!$W$2:$W$5693,'South West Spends'!$A$2:$A$5693,$B467,'South West Spends'!$B$2:$B$5693,$C467,'South West Spends'!$C$2:$C$5693,$A467)</f>
        <v>0</v>
      </c>
      <c r="H467" s="1441">
        <f>SUMIFS('South West Spends'!$AB$2:$AB$5693,'South West Spends'!$A$2:$A$5693,$B467,'South West Spends'!$B$2:$B$5693,$C467,'South West Spends'!$C$2:$C$5693,$A467)</f>
        <v>0</v>
      </c>
      <c r="I467" s="1442">
        <f>SUMIFS('South West Spends'!$AG$2:$AG$5693,'South West Spends'!$A$2:$A$5693,$B467,'South West Spends'!$B$2:$B$5693,$C467,'South West Spends'!$C$2:$C$5693,$A467)</f>
        <v>0</v>
      </c>
      <c r="J467" s="24">
        <f>SUMIFS('South West Spends'!$AI$2:$AI$5693,'South West Spends'!$A$2:$A$5693,$B467,'South West Spends'!$B$2:$B$5693,$C467,'South West Spends'!$C$2:$C$5693,$A467)</f>
        <v>876.92000000000007</v>
      </c>
      <c r="K467" s="93">
        <f>SUMIFS('South West Spends'!$AL$2:$AL$5693,'South West Spends'!$A$2:$A$5693,$B467,'South West Spends'!$B$2:$B$5693,$C467,'South West Spends'!$C$2:$C$5693,$A467)</f>
        <v>1242.3200000000002</v>
      </c>
    </row>
    <row r="468" spans="1:11" x14ac:dyDescent="0.2">
      <c r="A468" s="94" t="s">
        <v>174</v>
      </c>
      <c r="B468" s="13" t="s">
        <v>16</v>
      </c>
      <c r="C468" s="129" t="s">
        <v>32</v>
      </c>
      <c r="D468" s="506">
        <f>SUMIFS('South West Spends'!$H$2:$H$5693,'South West Spends'!$A$2:$A$5693,$B468,'South West Spends'!$B$2:$B$5693,$C468,'South West Spends'!$C$2:$C$5693,$A468)</f>
        <v>3605.3699999999994</v>
      </c>
      <c r="E468" s="507">
        <f>SUMIFS('South West Spends'!$M$2:$M$5693,'South West Spends'!$A$2:$A$5693,$B468,'South West Spends'!$B$2:$B$5693,$C468,'South West Spends'!$C$2:$C$5693,$A468)</f>
        <v>569.94000000000005</v>
      </c>
      <c r="F468" s="507">
        <f>SUMIFS('South West Spends'!$R$2:$R$5693,'South West Spends'!$A$2:$A$5693,$B468,'South West Spends'!$B$2:$B$5693,$C468,'South West Spends'!$C$2:$C$5693,$A468)</f>
        <v>0</v>
      </c>
      <c r="G468" s="882">
        <f>SUMIFS('South West Spends'!$W$2:$W$5693,'South West Spends'!$A$2:$A$5693,$B468,'South West Spends'!$B$2:$B$5693,$C468,'South West Spends'!$C$2:$C$5693,$A468)</f>
        <v>0</v>
      </c>
      <c r="H468" s="1441">
        <f>SUMIFS('South West Spends'!$AB$2:$AB$5693,'South West Spends'!$A$2:$A$5693,$B468,'South West Spends'!$B$2:$B$5693,$C468,'South West Spends'!$C$2:$C$5693,$A468)</f>
        <v>0</v>
      </c>
      <c r="I468" s="1442">
        <f>SUMIFS('South West Spends'!$AG$2:$AG$5693,'South West Spends'!$A$2:$A$5693,$B468,'South West Spends'!$B$2:$B$5693,$C468,'South West Spends'!$C$2:$C$5693,$A468)</f>
        <v>0</v>
      </c>
      <c r="J468" s="24">
        <f>SUMIFS('South West Spends'!$AI$2:$AI$5693,'South West Spends'!$A$2:$A$5693,$B468,'South West Spends'!$B$2:$B$5693,$C468,'South West Spends'!$C$2:$C$5693,$A468)</f>
        <v>0</v>
      </c>
      <c r="K468" s="93">
        <f>SUMIFS('South West Spends'!$AL$2:$AL$5693,'South West Spends'!$A$2:$A$5693,$B468,'South West Spends'!$B$2:$B$5693,$C468,'South West Spends'!$C$2:$C$5693,$A468)</f>
        <v>0</v>
      </c>
    </row>
    <row r="469" spans="1:11" x14ac:dyDescent="0.2">
      <c r="A469" s="94" t="s">
        <v>174</v>
      </c>
      <c r="B469" s="13" t="s">
        <v>38</v>
      </c>
      <c r="C469" s="129" t="s">
        <v>32</v>
      </c>
      <c r="D469" s="506">
        <f>SUMIFS('South West Spends'!$H$2:$H$5693,'South West Spends'!$A$2:$A$5693,$B469,'South West Spends'!$B$2:$B$5693,$C469,'South West Spends'!$C$2:$C$5693,$A469)</f>
        <v>5260.2000000000007</v>
      </c>
      <c r="E469" s="507">
        <f>SUMIFS('South West Spends'!$M$2:$M$5693,'South West Spends'!$A$2:$A$5693,$B469,'South West Spends'!$B$2:$B$5693,$C469,'South West Spends'!$C$2:$C$5693,$A469)</f>
        <v>691.16</v>
      </c>
      <c r="F469" s="507">
        <f>SUMIFS('South West Spends'!$R$2:$R$5693,'South West Spends'!$A$2:$A$5693,$B469,'South West Spends'!$B$2:$B$5693,$C469,'South West Spends'!$C$2:$C$5693,$A469)</f>
        <v>0</v>
      </c>
      <c r="G469" s="882">
        <f>SUMIFS('South West Spends'!$W$2:$W$5693,'South West Spends'!$A$2:$A$5693,$B469,'South West Spends'!$B$2:$B$5693,$C469,'South West Spends'!$C$2:$C$5693,$A469)</f>
        <v>0</v>
      </c>
      <c r="H469" s="1441">
        <f>SUMIFS('South West Spends'!$AB$2:$AB$5693,'South West Spends'!$A$2:$A$5693,$B469,'South West Spends'!$B$2:$B$5693,$C469,'South West Spends'!$C$2:$C$5693,$A469)</f>
        <v>0</v>
      </c>
      <c r="I469" s="1442">
        <f>SUMIFS('South West Spends'!$AG$2:$AG$5693,'South West Spends'!$A$2:$A$5693,$B469,'South West Spends'!$B$2:$B$5693,$C469,'South West Spends'!$C$2:$C$5693,$A469)</f>
        <v>0</v>
      </c>
      <c r="J469" s="24">
        <f>SUMIFS('South West Spends'!$AI$2:$AI$5693,'South West Spends'!$A$2:$A$5693,$B469,'South West Spends'!$B$2:$B$5693,$C469,'South West Spends'!$C$2:$C$5693,$A469)</f>
        <v>0</v>
      </c>
      <c r="K469" s="93">
        <f>SUMIFS('South West Spends'!$AL$2:$AL$5693,'South West Spends'!$A$2:$A$5693,$B469,'South West Spends'!$B$2:$B$5693,$C469,'South West Spends'!$C$2:$C$5693,$A469)</f>
        <v>0</v>
      </c>
    </row>
    <row r="470" spans="1:11" x14ac:dyDescent="0.2">
      <c r="A470" s="94" t="s">
        <v>244</v>
      </c>
      <c r="B470" s="13" t="s">
        <v>77</v>
      </c>
      <c r="C470" s="129" t="s">
        <v>21</v>
      </c>
      <c r="D470" s="506">
        <f>SUMIFS('South West Spends'!$H$2:$H$5693,'South West Spends'!$A$2:$A$5693,$B470,'South West Spends'!$B$2:$B$5693,$C470,'South West Spends'!$C$2:$C$5693,$A470)</f>
        <v>0</v>
      </c>
      <c r="E470" s="507">
        <f>SUMIFS('South West Spends'!$M$2:$M$5693,'South West Spends'!$A$2:$A$5693,$B470,'South West Spends'!$B$2:$B$5693,$C470,'South West Spends'!$C$2:$C$5693,$A470)</f>
        <v>0</v>
      </c>
      <c r="F470" s="507">
        <f>SUMIFS('South West Spends'!$R$2:$R$5693,'South West Spends'!$A$2:$A$5693,$B470,'South West Spends'!$B$2:$B$5693,$C470,'South West Spends'!$C$2:$C$5693,$A470)</f>
        <v>0</v>
      </c>
      <c r="G470" s="882">
        <f>SUMIFS('South West Spends'!$W$2:$W$5693,'South West Spends'!$A$2:$A$5693,$B470,'South West Spends'!$B$2:$B$5693,$C470,'South West Spends'!$C$2:$C$5693,$A470)</f>
        <v>0</v>
      </c>
      <c r="H470" s="1441">
        <f>SUMIFS('South West Spends'!$AB$2:$AB$5693,'South West Spends'!$A$2:$A$5693,$B470,'South West Spends'!$B$2:$B$5693,$C470,'South West Spends'!$C$2:$C$5693,$A470)</f>
        <v>9925.02</v>
      </c>
      <c r="I470" s="1442">
        <f>SUMIFS('South West Spends'!$AG$2:$AG$5693,'South West Spends'!$A$2:$A$5693,$B470,'South West Spends'!$B$2:$B$5693,$C470,'South West Spends'!$C$2:$C$5693,$A470)</f>
        <v>0</v>
      </c>
      <c r="J470" s="24">
        <f>SUMIFS('South West Spends'!$AI$2:$AI$5693,'South West Spends'!$A$2:$A$5693,$B470,'South West Spends'!$B$2:$B$5693,$C470,'South West Spends'!$C$2:$C$5693,$A470)</f>
        <v>0</v>
      </c>
      <c r="K470" s="93">
        <f>SUMIFS('South West Spends'!$AL$2:$AL$5693,'South West Spends'!$A$2:$A$5693,$B470,'South West Spends'!$B$2:$B$5693,$C470,'South West Spends'!$C$2:$C$5693,$A470)</f>
        <v>0</v>
      </c>
    </row>
    <row r="471" spans="1:11" x14ac:dyDescent="0.2">
      <c r="A471" s="94" t="s">
        <v>244</v>
      </c>
      <c r="B471" s="13" t="s">
        <v>286</v>
      </c>
      <c r="C471" s="129" t="s">
        <v>21</v>
      </c>
      <c r="D471" s="506">
        <f>SUMIFS('South West Spends'!$H$2:$H$5693,'South West Spends'!$A$2:$A$5693,$B471,'South West Spends'!$B$2:$B$5693,$C471,'South West Spends'!$C$2:$C$5693,$A471)</f>
        <v>0</v>
      </c>
      <c r="E471" s="507">
        <f>SUMIFS('South West Spends'!$M$2:$M$5693,'South West Spends'!$A$2:$A$5693,$B471,'South West Spends'!$B$2:$B$5693,$C471,'South West Spends'!$C$2:$C$5693,$A471)</f>
        <v>0</v>
      </c>
      <c r="F471" s="507">
        <f>SUMIFS('South West Spends'!$R$2:$R$5693,'South West Spends'!$A$2:$A$5693,$B471,'South West Spends'!$B$2:$B$5693,$C471,'South West Spends'!$C$2:$C$5693,$A471)</f>
        <v>0</v>
      </c>
      <c r="G471" s="882">
        <f>SUMIFS('South West Spends'!$W$2:$W$5693,'South West Spends'!$A$2:$A$5693,$B471,'South West Spends'!$B$2:$B$5693,$C471,'South West Spends'!$C$2:$C$5693,$A471)</f>
        <v>0</v>
      </c>
      <c r="H471" s="1441">
        <f>SUMIFS('South West Spends'!$AB$2:$AB$5693,'South West Spends'!$A$2:$A$5693,$B471,'South West Spends'!$B$2:$B$5693,$C471,'South West Spends'!$C$2:$C$5693,$A471)</f>
        <v>0</v>
      </c>
      <c r="I471" s="1442">
        <f>SUMIFS('South West Spends'!$AG$2:$AG$5693,'South West Spends'!$A$2:$A$5693,$B471,'South West Spends'!$B$2:$B$5693,$C471,'South West Spends'!$C$2:$C$5693,$A471)</f>
        <v>0</v>
      </c>
      <c r="J471" s="24">
        <f>SUMIFS('South West Spends'!$AI$2:$AI$5693,'South West Spends'!$A$2:$A$5693,$B471,'South West Spends'!$B$2:$B$5693,$C471,'South West Spends'!$C$2:$C$5693,$A471)</f>
        <v>0</v>
      </c>
      <c r="K471" s="93">
        <f>SUMIFS('South West Spends'!$AL$2:$AL$5693,'South West Spends'!$A$2:$A$5693,$B471,'South West Spends'!$B$2:$B$5693,$C471,'South West Spends'!$C$2:$C$5693,$A471)</f>
        <v>1530</v>
      </c>
    </row>
    <row r="472" spans="1:11" x14ac:dyDescent="0.2">
      <c r="A472" s="94" t="s">
        <v>226</v>
      </c>
      <c r="B472" s="13" t="s">
        <v>206</v>
      </c>
      <c r="C472" s="129" t="s">
        <v>243</v>
      </c>
      <c r="D472" s="506">
        <f>SUMIFS('South West Spends'!$H$2:$H$5693,'South West Spends'!$A$2:$A$5693,$B472,'South West Spends'!$B$2:$B$5693,$C472,'South West Spends'!$C$2:$C$5693,$A472)</f>
        <v>0</v>
      </c>
      <c r="E472" s="507">
        <f>SUMIFS('South West Spends'!$M$2:$M$5693,'South West Spends'!$A$2:$A$5693,$B472,'South West Spends'!$B$2:$B$5693,$C472,'South West Spends'!$C$2:$C$5693,$A472)</f>
        <v>0</v>
      </c>
      <c r="F472" s="507">
        <f>SUMIFS('South West Spends'!$R$2:$R$5693,'South West Spends'!$A$2:$A$5693,$B472,'South West Spends'!$B$2:$B$5693,$C472,'South West Spends'!$C$2:$C$5693,$A472)</f>
        <v>0</v>
      </c>
      <c r="G472" s="882">
        <f>SUMIFS('South West Spends'!$W$2:$W$5693,'South West Spends'!$A$2:$A$5693,$B472,'South West Spends'!$B$2:$B$5693,$C472,'South West Spends'!$C$2:$C$5693,$A472)</f>
        <v>0</v>
      </c>
      <c r="H472" s="1441">
        <f>SUMIFS('South West Spends'!$AB$2:$AB$5693,'South West Spends'!$A$2:$A$5693,$B472,'South West Spends'!$B$2:$B$5693,$C472,'South West Spends'!$C$2:$C$5693,$A472)</f>
        <v>955.1400000000001</v>
      </c>
      <c r="I472" s="1442">
        <f>SUMIFS('South West Spends'!$AG$2:$AG$5693,'South West Spends'!$A$2:$A$5693,$B472,'South West Spends'!$B$2:$B$5693,$C472,'South West Spends'!$C$2:$C$5693,$A472)</f>
        <v>1626.09</v>
      </c>
      <c r="J472" s="24">
        <f>SUMIFS('South West Spends'!$AI$2:$AI$5693,'South West Spends'!$A$2:$A$5693,$B472,'South West Spends'!$B$2:$B$5693,$C472,'South West Spends'!$C$2:$C$5693,$A472)</f>
        <v>476.63</v>
      </c>
      <c r="K472" s="93">
        <f>SUMIFS('South West Spends'!$AL$2:$AL$5693,'South West Spends'!$A$2:$A$5693,$B472,'South West Spends'!$B$2:$B$5693,$C472,'South West Spends'!$C$2:$C$5693,$A472)</f>
        <v>703.36</v>
      </c>
    </row>
    <row r="473" spans="1:11" x14ac:dyDescent="0.2">
      <c r="A473" s="94" t="s">
        <v>226</v>
      </c>
      <c r="B473" s="13" t="s">
        <v>205</v>
      </c>
      <c r="C473" s="129" t="s">
        <v>243</v>
      </c>
      <c r="D473" s="506">
        <f>SUMIFS('South West Spends'!$H$2:$H$5693,'South West Spends'!$A$2:$A$5693,$B473,'South West Spends'!$B$2:$B$5693,$C473,'South West Spends'!$C$2:$C$5693,$A473)</f>
        <v>0</v>
      </c>
      <c r="E473" s="507">
        <f>SUMIFS('South West Spends'!$M$2:$M$5693,'South West Spends'!$A$2:$A$5693,$B473,'South West Spends'!$B$2:$B$5693,$C473,'South West Spends'!$C$2:$C$5693,$A473)</f>
        <v>0</v>
      </c>
      <c r="F473" s="507">
        <f>SUMIFS('South West Spends'!$R$2:$R$5693,'South West Spends'!$A$2:$A$5693,$B473,'South West Spends'!$B$2:$B$5693,$C473,'South West Spends'!$C$2:$C$5693,$A473)</f>
        <v>0</v>
      </c>
      <c r="G473" s="882">
        <f>SUMIFS('South West Spends'!$W$2:$W$5693,'South West Spends'!$A$2:$A$5693,$B473,'South West Spends'!$B$2:$B$5693,$C473,'South West Spends'!$C$2:$C$5693,$A473)</f>
        <v>0</v>
      </c>
      <c r="H473" s="1441">
        <f>SUMIFS('South West Spends'!$AB$2:$AB$5693,'South West Spends'!$A$2:$A$5693,$B473,'South West Spends'!$B$2:$B$5693,$C473,'South West Spends'!$C$2:$C$5693,$A473)</f>
        <v>1295.44</v>
      </c>
      <c r="I473" s="1442">
        <f>SUMIFS('South West Spends'!$AG$2:$AG$5693,'South West Spends'!$A$2:$A$5693,$B473,'South West Spends'!$B$2:$B$5693,$C473,'South West Spends'!$C$2:$C$5693,$A473)</f>
        <v>1847.89</v>
      </c>
      <c r="J473" s="24">
        <f>SUMIFS('South West Spends'!$AI$2:$AI$5693,'South West Spends'!$A$2:$A$5693,$B473,'South West Spends'!$B$2:$B$5693,$C473,'South West Spends'!$C$2:$C$5693,$A473)</f>
        <v>10.63</v>
      </c>
      <c r="K473" s="93">
        <f>SUMIFS('South West Spends'!$AL$2:$AL$5693,'South West Spends'!$A$2:$A$5693,$B473,'South West Spends'!$B$2:$B$5693,$C473,'South West Spends'!$C$2:$C$5693,$A473)</f>
        <v>108.92</v>
      </c>
    </row>
    <row r="474" spans="1:11" x14ac:dyDescent="0.2">
      <c r="A474" s="94" t="s">
        <v>226</v>
      </c>
      <c r="B474" s="13" t="s">
        <v>203</v>
      </c>
      <c r="C474" s="129" t="s">
        <v>243</v>
      </c>
      <c r="D474" s="506">
        <f>SUMIFS('South West Spends'!$H$2:$H$5693,'South West Spends'!$A$2:$A$5693,$B474,'South West Spends'!$B$2:$B$5693,$C474,'South West Spends'!$C$2:$C$5693,$A474)</f>
        <v>0</v>
      </c>
      <c r="E474" s="507">
        <f>SUMIFS('South West Spends'!$M$2:$M$5693,'South West Spends'!$A$2:$A$5693,$B474,'South West Spends'!$B$2:$B$5693,$C474,'South West Spends'!$C$2:$C$5693,$A474)</f>
        <v>0</v>
      </c>
      <c r="F474" s="507">
        <f>SUMIFS('South West Spends'!$R$2:$R$5693,'South West Spends'!$A$2:$A$5693,$B474,'South West Spends'!$B$2:$B$5693,$C474,'South West Spends'!$C$2:$C$5693,$A474)</f>
        <v>0</v>
      </c>
      <c r="G474" s="882">
        <f>SUMIFS('South West Spends'!$W$2:$W$5693,'South West Spends'!$A$2:$A$5693,$B474,'South West Spends'!$B$2:$B$5693,$C474,'South West Spends'!$C$2:$C$5693,$A474)</f>
        <v>0</v>
      </c>
      <c r="H474" s="1441">
        <f>SUMIFS('South West Spends'!$AB$2:$AB$5693,'South West Spends'!$A$2:$A$5693,$B474,'South West Spends'!$B$2:$B$5693,$C474,'South West Spends'!$C$2:$C$5693,$A474)</f>
        <v>4817.9399999999996</v>
      </c>
      <c r="I474" s="1442">
        <f>SUMIFS('South West Spends'!$AG$2:$AG$5693,'South West Spends'!$A$2:$A$5693,$B474,'South West Spends'!$B$2:$B$5693,$C474,'South West Spends'!$C$2:$C$5693,$A474)</f>
        <v>7827.0399999999991</v>
      </c>
      <c r="J474" s="24">
        <f>SUMIFS('South West Spends'!$AI$2:$AI$5693,'South West Spends'!$A$2:$A$5693,$B474,'South West Spends'!$B$2:$B$5693,$C474,'South West Spends'!$C$2:$C$5693,$A474)</f>
        <v>2427.58</v>
      </c>
      <c r="K474" s="93">
        <f>SUMIFS('South West Spends'!$AL$2:$AL$5693,'South West Spends'!$A$2:$A$5693,$B474,'South West Spends'!$B$2:$B$5693,$C474,'South West Spends'!$C$2:$C$5693,$A474)</f>
        <v>4170.78</v>
      </c>
    </row>
    <row r="475" spans="1:11" x14ac:dyDescent="0.2">
      <c r="A475" s="94" t="s">
        <v>226</v>
      </c>
      <c r="B475" s="13" t="s">
        <v>93</v>
      </c>
      <c r="C475" s="129" t="s">
        <v>243</v>
      </c>
      <c r="D475" s="506">
        <f>SUMIFS('South West Spends'!$H$2:$H$5693,'South West Spends'!$A$2:$A$5693,$B475,'South West Spends'!$B$2:$B$5693,$C475,'South West Spends'!$C$2:$C$5693,$A475)</f>
        <v>0</v>
      </c>
      <c r="E475" s="507">
        <f>SUMIFS('South West Spends'!$M$2:$M$5693,'South West Spends'!$A$2:$A$5693,$B475,'South West Spends'!$B$2:$B$5693,$C475,'South West Spends'!$C$2:$C$5693,$A475)</f>
        <v>0</v>
      </c>
      <c r="F475" s="507">
        <f>SUMIFS('South West Spends'!$R$2:$R$5693,'South West Spends'!$A$2:$A$5693,$B475,'South West Spends'!$B$2:$B$5693,$C475,'South West Spends'!$C$2:$C$5693,$A475)</f>
        <v>0</v>
      </c>
      <c r="G475" s="882">
        <f>SUMIFS('South West Spends'!$W$2:$W$5693,'South West Spends'!$A$2:$A$5693,$B475,'South West Spends'!$B$2:$B$5693,$C475,'South West Spends'!$C$2:$C$5693,$A475)</f>
        <v>1288.5900000000001</v>
      </c>
      <c r="H475" s="1441">
        <f>SUMIFS('South West Spends'!$AB$2:$AB$5693,'South West Spends'!$A$2:$A$5693,$B475,'South West Spends'!$B$2:$B$5693,$C475,'South West Spends'!$C$2:$C$5693,$A475)</f>
        <v>800.54</v>
      </c>
      <c r="I475" s="1442">
        <f>SUMIFS('South West Spends'!$AG$2:$AG$5693,'South West Spends'!$A$2:$A$5693,$B475,'South West Spends'!$B$2:$B$5693,$C475,'South West Spends'!$C$2:$C$5693,$A475)</f>
        <v>2045.51</v>
      </c>
      <c r="J475" s="24">
        <f>SUMIFS('South West Spends'!$AI$2:$AI$5693,'South West Spends'!$A$2:$A$5693,$B475,'South West Spends'!$B$2:$B$5693,$C475,'South West Spends'!$C$2:$C$5693,$A475)</f>
        <v>0</v>
      </c>
      <c r="K475" s="93">
        <f>SUMIFS('South West Spends'!$AL$2:$AL$5693,'South West Spends'!$A$2:$A$5693,$B475,'South West Spends'!$B$2:$B$5693,$C475,'South West Spends'!$C$2:$C$5693,$A475)</f>
        <v>0</v>
      </c>
    </row>
    <row r="476" spans="1:11" x14ac:dyDescent="0.2">
      <c r="A476" s="94" t="s">
        <v>226</v>
      </c>
      <c r="B476" s="13" t="s">
        <v>79</v>
      </c>
      <c r="C476" s="129" t="s">
        <v>243</v>
      </c>
      <c r="D476" s="506">
        <f>SUMIFS('South West Spends'!$H$2:$H$5693,'South West Spends'!$A$2:$A$5693,$B476,'South West Spends'!$B$2:$B$5693,$C476,'South West Spends'!$C$2:$C$5693,$A476)</f>
        <v>0</v>
      </c>
      <c r="E476" s="507">
        <f>SUMIFS('South West Spends'!$M$2:$M$5693,'South West Spends'!$A$2:$A$5693,$B476,'South West Spends'!$B$2:$B$5693,$C476,'South West Spends'!$C$2:$C$5693,$A476)</f>
        <v>0</v>
      </c>
      <c r="F476" s="507">
        <f>SUMIFS('South West Spends'!$R$2:$R$5693,'South West Spends'!$A$2:$A$5693,$B476,'South West Spends'!$B$2:$B$5693,$C476,'South West Spends'!$C$2:$C$5693,$A476)</f>
        <v>0</v>
      </c>
      <c r="G476" s="882">
        <f>SUMIFS('South West Spends'!$W$2:$W$5693,'South West Spends'!$A$2:$A$5693,$B476,'South West Spends'!$B$2:$B$5693,$C476,'South West Spends'!$C$2:$C$5693,$A476)</f>
        <v>0</v>
      </c>
      <c r="H476" s="1441">
        <f>SUMIFS('South West Spends'!$AB$2:$AB$5693,'South West Spends'!$A$2:$A$5693,$B476,'South West Spends'!$B$2:$B$5693,$C476,'South West Spends'!$C$2:$C$5693,$A476)</f>
        <v>0</v>
      </c>
      <c r="I476" s="1442">
        <f>SUMIFS('South West Spends'!$AG$2:$AG$5693,'South West Spends'!$A$2:$A$5693,$B476,'South West Spends'!$B$2:$B$5693,$C476,'South West Spends'!$C$2:$C$5693,$A476)</f>
        <v>3.53</v>
      </c>
      <c r="J476" s="24">
        <f>SUMIFS('South West Spends'!$AI$2:$AI$5693,'South West Spends'!$A$2:$A$5693,$B476,'South West Spends'!$B$2:$B$5693,$C476,'South West Spends'!$C$2:$C$5693,$A476)</f>
        <v>0</v>
      </c>
      <c r="K476" s="93">
        <f>SUMIFS('South West Spends'!$AL$2:$AL$5693,'South West Spends'!$A$2:$A$5693,$B476,'South West Spends'!$B$2:$B$5693,$C476,'South West Spends'!$C$2:$C$5693,$A476)</f>
        <v>0</v>
      </c>
    </row>
    <row r="477" spans="1:11" x14ac:dyDescent="0.2">
      <c r="A477" s="94" t="s">
        <v>226</v>
      </c>
      <c r="B477" s="13" t="s">
        <v>306</v>
      </c>
      <c r="C477" s="129" t="s">
        <v>243</v>
      </c>
      <c r="D477" s="506">
        <f>SUMIFS('South West Spends'!$H$2:$H$5693,'South West Spends'!$A$2:$A$5693,$B477,'South West Spends'!$B$2:$B$5693,$C477,'South West Spends'!$C$2:$C$5693,$A477)</f>
        <v>0</v>
      </c>
      <c r="E477" s="507">
        <f>SUMIFS('South West Spends'!$M$2:$M$5693,'South West Spends'!$A$2:$A$5693,$B477,'South West Spends'!$B$2:$B$5693,$C477,'South West Spends'!$C$2:$C$5693,$A477)</f>
        <v>0</v>
      </c>
      <c r="F477" s="507">
        <f>SUMIFS('South West Spends'!$R$2:$R$5693,'South West Spends'!$A$2:$A$5693,$B477,'South West Spends'!$B$2:$B$5693,$C477,'South West Spends'!$C$2:$C$5693,$A477)</f>
        <v>0</v>
      </c>
      <c r="G477" s="882">
        <f>SUMIFS('South West Spends'!$W$2:$W$5693,'South West Spends'!$A$2:$A$5693,$B477,'South West Spends'!$B$2:$B$5693,$C477,'South West Spends'!$C$2:$C$5693,$A477)</f>
        <v>0</v>
      </c>
      <c r="H477" s="1441">
        <f>SUMIFS('South West Spends'!$AB$2:$AB$5693,'South West Spends'!$A$2:$A$5693,$B477,'South West Spends'!$B$2:$B$5693,$C477,'South West Spends'!$C$2:$C$5693,$A477)</f>
        <v>0</v>
      </c>
      <c r="I477" s="1442">
        <f>SUMIFS('South West Spends'!$AG$2:$AG$5693,'South West Spends'!$A$2:$A$5693,$B477,'South West Spends'!$B$2:$B$5693,$C477,'South West Spends'!$C$2:$C$5693,$A477)</f>
        <v>0</v>
      </c>
      <c r="J477" s="24">
        <f>SUMIFS('South West Spends'!$AI$2:$AI$5693,'South West Spends'!$A$2:$A$5693,$B477,'South West Spends'!$B$2:$B$5693,$C477,'South West Spends'!$C$2:$C$5693,$A477)</f>
        <v>7551.3900000000012</v>
      </c>
      <c r="K477" s="93">
        <f>SUMIFS('South West Spends'!$AL$2:$AL$5693,'South West Spends'!$A$2:$A$5693,$B477,'South West Spends'!$B$2:$B$5693,$C477,'South West Spends'!$C$2:$C$5693,$A477)</f>
        <v>14558.950000000004</v>
      </c>
    </row>
    <row r="478" spans="1:11" x14ac:dyDescent="0.2">
      <c r="A478" s="94" t="s">
        <v>226</v>
      </c>
      <c r="B478" s="13" t="s">
        <v>225</v>
      </c>
      <c r="C478" s="129" t="s">
        <v>243</v>
      </c>
      <c r="D478" s="506">
        <f>SUMIFS('South West Spends'!$H$2:$H$5693,'South West Spends'!$A$2:$A$5693,$B478,'South West Spends'!$B$2:$B$5693,$C478,'South West Spends'!$C$2:$C$5693,$A478)</f>
        <v>0</v>
      </c>
      <c r="E478" s="507">
        <f>SUMIFS('South West Spends'!$M$2:$M$5693,'South West Spends'!$A$2:$A$5693,$B478,'South West Spends'!$B$2:$B$5693,$C478,'South West Spends'!$C$2:$C$5693,$A478)</f>
        <v>0</v>
      </c>
      <c r="F478" s="507">
        <f>SUMIFS('South West Spends'!$R$2:$R$5693,'South West Spends'!$A$2:$A$5693,$B478,'South West Spends'!$B$2:$B$5693,$C478,'South West Spends'!$C$2:$C$5693,$A478)</f>
        <v>0</v>
      </c>
      <c r="G478" s="882">
        <f>SUMIFS('South West Spends'!$W$2:$W$5693,'South West Spends'!$A$2:$A$5693,$B478,'South West Spends'!$B$2:$B$5693,$C478,'South West Spends'!$C$2:$C$5693,$A478)</f>
        <v>7031.7300000000005</v>
      </c>
      <c r="H478" s="1441">
        <f>SUMIFS('South West Spends'!$AB$2:$AB$5693,'South West Spends'!$A$2:$A$5693,$B478,'South West Spends'!$B$2:$B$5693,$C478,'South West Spends'!$C$2:$C$5693,$A478)</f>
        <v>8407.49</v>
      </c>
      <c r="I478" s="1442">
        <f>SUMIFS('South West Spends'!$AG$2:$AG$5693,'South West Spends'!$A$2:$A$5693,$B478,'South West Spends'!$B$2:$B$5693,$C478,'South West Spends'!$C$2:$C$5693,$A478)</f>
        <v>21026.910000000003</v>
      </c>
      <c r="J478" s="24">
        <f>SUMIFS('South West Spends'!$AI$2:$AI$5693,'South West Spends'!$A$2:$A$5693,$B478,'South West Spends'!$B$2:$B$5693,$C478,'South West Spends'!$C$2:$C$5693,$A478)</f>
        <v>0</v>
      </c>
      <c r="K478" s="93">
        <f>SUMIFS('South West Spends'!$AL$2:$AL$5693,'South West Spends'!$A$2:$A$5693,$B478,'South West Spends'!$B$2:$B$5693,$C478,'South West Spends'!$C$2:$C$5693,$A478)</f>
        <v>0</v>
      </c>
    </row>
    <row r="479" spans="1:11" x14ac:dyDescent="0.2">
      <c r="A479" s="94" t="s">
        <v>226</v>
      </c>
      <c r="B479" s="13" t="s">
        <v>66</v>
      </c>
      <c r="C479" s="326" t="s">
        <v>243</v>
      </c>
      <c r="D479" s="506">
        <f>SUMIFS('South West Spends'!$H$2:$H$5693,'South West Spends'!$A$2:$A$5693,$B479,'South West Spends'!$B$2:$B$5693,$C479,'South West Spends'!$C$2:$C$5693,$A479)</f>
        <v>0</v>
      </c>
      <c r="E479" s="507">
        <f>SUMIFS('South West Spends'!$M$2:$M$5693,'South West Spends'!$A$2:$A$5693,$B479,'South West Spends'!$B$2:$B$5693,$C479,'South West Spends'!$C$2:$C$5693,$A479)</f>
        <v>0</v>
      </c>
      <c r="F479" s="507">
        <f>SUMIFS('South West Spends'!$R$2:$R$5693,'South West Spends'!$A$2:$A$5693,$B479,'South West Spends'!$B$2:$B$5693,$C479,'South West Spends'!$C$2:$C$5693,$A479)</f>
        <v>0</v>
      </c>
      <c r="G479" s="882">
        <f>SUMIFS('South West Spends'!$W$2:$W$5693,'South West Spends'!$A$2:$A$5693,$B479,'South West Spends'!$B$2:$B$5693,$C479,'South West Spends'!$C$2:$C$5693,$A479)</f>
        <v>28.75</v>
      </c>
      <c r="H479" s="1441">
        <f>SUMIFS('South West Spends'!$AB$2:$AB$5693,'South West Spends'!$A$2:$A$5693,$B479,'South West Spends'!$B$2:$B$5693,$C479,'South West Spends'!$C$2:$C$5693,$A479)</f>
        <v>248.9</v>
      </c>
      <c r="I479" s="1442">
        <f>SUMIFS('South West Spends'!$AG$2:$AG$5693,'South West Spends'!$A$2:$A$5693,$B479,'South West Spends'!$B$2:$B$5693,$C479,'South West Spends'!$C$2:$C$5693,$A479)</f>
        <v>0</v>
      </c>
      <c r="J479" s="24">
        <f>SUMIFS('South West Spends'!$AI$2:$AI$5693,'South West Spends'!$A$2:$A$5693,$B479,'South West Spends'!$B$2:$B$5693,$C479,'South West Spends'!$C$2:$C$5693,$A479)</f>
        <v>0</v>
      </c>
      <c r="K479" s="93">
        <f>SUMIFS('South West Spends'!$AL$2:$AL$5693,'South West Spends'!$A$2:$A$5693,$B479,'South West Spends'!$B$2:$B$5693,$C479,'South West Spends'!$C$2:$C$5693,$A479)</f>
        <v>0</v>
      </c>
    </row>
    <row r="480" spans="1:11" x14ac:dyDescent="0.2">
      <c r="A480" s="94" t="s">
        <v>226</v>
      </c>
      <c r="B480" s="13" t="s">
        <v>258</v>
      </c>
      <c r="C480" s="129" t="s">
        <v>243</v>
      </c>
      <c r="D480" s="506">
        <f>SUMIFS('South West Spends'!$H$2:$H$5693,'South West Spends'!$A$2:$A$5693,$B480,'South West Spends'!$B$2:$B$5693,$C480,'South West Spends'!$C$2:$C$5693,$A480)</f>
        <v>0</v>
      </c>
      <c r="E480" s="507">
        <f>SUMIFS('South West Spends'!$M$2:$M$5693,'South West Spends'!$A$2:$A$5693,$B480,'South West Spends'!$B$2:$B$5693,$C480,'South West Spends'!$C$2:$C$5693,$A480)</f>
        <v>0</v>
      </c>
      <c r="F480" s="507">
        <f>SUMIFS('South West Spends'!$R$2:$R$5693,'South West Spends'!$A$2:$A$5693,$B480,'South West Spends'!$B$2:$B$5693,$C480,'South West Spends'!$C$2:$C$5693,$A480)</f>
        <v>0</v>
      </c>
      <c r="G480" s="882">
        <f>SUMIFS('South West Spends'!$W$2:$W$5693,'South West Spends'!$A$2:$A$5693,$B480,'South West Spends'!$B$2:$B$5693,$C480,'South West Spends'!$C$2:$C$5693,$A480)</f>
        <v>0</v>
      </c>
      <c r="H480" s="1441">
        <f>SUMIFS('South West Spends'!$AB$2:$AB$5693,'South West Spends'!$A$2:$A$5693,$B480,'South West Spends'!$B$2:$B$5693,$C480,'South West Spends'!$C$2:$C$5693,$A480)</f>
        <v>16.52</v>
      </c>
      <c r="I480" s="1442">
        <f>SUMIFS('South West Spends'!$AG$2:$AG$5693,'South West Spends'!$A$2:$A$5693,$B480,'South West Spends'!$B$2:$B$5693,$C480,'South West Spends'!$C$2:$C$5693,$A480)</f>
        <v>182.95999999999998</v>
      </c>
      <c r="J480" s="24">
        <f>SUMIFS('South West Spends'!$AI$2:$AI$5693,'South West Spends'!$A$2:$A$5693,$B480,'South West Spends'!$B$2:$B$5693,$C480,'South West Spends'!$C$2:$C$5693,$A480)</f>
        <v>60.82</v>
      </c>
      <c r="K480" s="93">
        <f>SUMIFS('South West Spends'!$AL$2:$AL$5693,'South West Spends'!$A$2:$A$5693,$B480,'South West Spends'!$B$2:$B$5693,$C480,'South West Spends'!$C$2:$C$5693,$A480)</f>
        <v>148.47999999999999</v>
      </c>
    </row>
    <row r="481" spans="1:11" x14ac:dyDescent="0.2">
      <c r="A481" s="94" t="s">
        <v>226</v>
      </c>
      <c r="B481" s="13" t="s">
        <v>82</v>
      </c>
      <c r="C481" s="129" t="s">
        <v>243</v>
      </c>
      <c r="D481" s="506">
        <f>SUMIFS('South West Spends'!$H$2:$H$5693,'South West Spends'!$A$2:$A$5693,$B481,'South West Spends'!$B$2:$B$5693,$C481,'South West Spends'!$C$2:$C$5693,$A481)</f>
        <v>0</v>
      </c>
      <c r="E481" s="507">
        <f>SUMIFS('South West Spends'!$M$2:$M$5693,'South West Spends'!$A$2:$A$5693,$B481,'South West Spends'!$B$2:$B$5693,$C481,'South West Spends'!$C$2:$C$5693,$A481)</f>
        <v>0</v>
      </c>
      <c r="F481" s="507">
        <f>SUMIFS('South West Spends'!$R$2:$R$5693,'South West Spends'!$A$2:$A$5693,$B481,'South West Spends'!$B$2:$B$5693,$C481,'South West Spends'!$C$2:$C$5693,$A481)</f>
        <v>0</v>
      </c>
      <c r="G481" s="882">
        <f>SUMIFS('South West Spends'!$W$2:$W$5693,'South West Spends'!$A$2:$A$5693,$B481,'South West Spends'!$B$2:$B$5693,$C481,'South West Spends'!$C$2:$C$5693,$A481)</f>
        <v>0</v>
      </c>
      <c r="H481" s="1441">
        <f>SUMIFS('South West Spends'!$AB$2:$AB$5693,'South West Spends'!$A$2:$A$5693,$B481,'South West Spends'!$B$2:$B$5693,$C481,'South West Spends'!$C$2:$C$5693,$A481)</f>
        <v>1265.76</v>
      </c>
      <c r="I481" s="1442">
        <f>SUMIFS('South West Spends'!$AG$2:$AG$5693,'South West Spends'!$A$2:$A$5693,$B481,'South West Spends'!$B$2:$B$5693,$C481,'South West Spends'!$C$2:$C$5693,$A481)</f>
        <v>1616.98</v>
      </c>
      <c r="J481" s="24">
        <f>SUMIFS('South West Spends'!$AI$2:$AI$5693,'South West Spends'!$A$2:$A$5693,$B481,'South West Spends'!$B$2:$B$5693,$C481,'South West Spends'!$C$2:$C$5693,$A481)</f>
        <v>0</v>
      </c>
      <c r="K481" s="93">
        <f>SUMIFS('South West Spends'!$AL$2:$AL$5693,'South West Spends'!$A$2:$A$5693,$B481,'South West Spends'!$B$2:$B$5693,$C481,'South West Spends'!$C$2:$C$5693,$A481)</f>
        <v>0</v>
      </c>
    </row>
    <row r="482" spans="1:11" x14ac:dyDescent="0.2">
      <c r="A482" s="94" t="s">
        <v>226</v>
      </c>
      <c r="B482" s="13" t="s">
        <v>285</v>
      </c>
      <c r="C482" s="129" t="s">
        <v>243</v>
      </c>
      <c r="D482" s="506">
        <f>SUMIFS('South West Spends'!$H$2:$H$5693,'South West Spends'!$A$2:$A$5693,$B482,'South West Spends'!$B$2:$B$5693,$C482,'South West Spends'!$C$2:$C$5693,$A482)</f>
        <v>0</v>
      </c>
      <c r="E482" s="507">
        <f>SUMIFS('South West Spends'!$M$2:$M$5693,'South West Spends'!$A$2:$A$5693,$B482,'South West Spends'!$B$2:$B$5693,$C482,'South West Spends'!$C$2:$C$5693,$A482)</f>
        <v>0</v>
      </c>
      <c r="F482" s="507">
        <f>SUMIFS('South West Spends'!$R$2:$R$5693,'South West Spends'!$A$2:$A$5693,$B482,'South West Spends'!$B$2:$B$5693,$C482,'South West Spends'!$C$2:$C$5693,$A482)</f>
        <v>0</v>
      </c>
      <c r="G482" s="882">
        <f>SUMIFS('South West Spends'!$W$2:$W$5693,'South West Spends'!$A$2:$A$5693,$B482,'South West Spends'!$B$2:$B$5693,$C482,'South West Spends'!$C$2:$C$5693,$A482)</f>
        <v>0</v>
      </c>
      <c r="H482" s="1441">
        <f>SUMIFS('South West Spends'!$AB$2:$AB$5693,'South West Spends'!$A$2:$A$5693,$B482,'South West Spends'!$B$2:$B$5693,$C482,'South West Spends'!$C$2:$C$5693,$A482)</f>
        <v>0</v>
      </c>
      <c r="I482" s="1442">
        <f>SUMIFS('South West Spends'!$AG$2:$AG$5693,'South West Spends'!$A$2:$A$5693,$B482,'South West Spends'!$B$2:$B$5693,$C482,'South West Spends'!$C$2:$C$5693,$A482)</f>
        <v>1596.17</v>
      </c>
      <c r="J482" s="24">
        <f>SUMIFS('South West Spends'!$AI$2:$AI$5693,'South West Spends'!$A$2:$A$5693,$B482,'South West Spends'!$B$2:$B$5693,$C482,'South West Spends'!$C$2:$C$5693,$A482)</f>
        <v>0</v>
      </c>
      <c r="K482" s="93">
        <f>SUMIFS('South West Spends'!$AL$2:$AL$5693,'South West Spends'!$A$2:$A$5693,$B482,'South West Spends'!$B$2:$B$5693,$C482,'South West Spends'!$C$2:$C$5693,$A482)</f>
        <v>11.72</v>
      </c>
    </row>
    <row r="483" spans="1:11" x14ac:dyDescent="0.2">
      <c r="A483" s="94" t="s">
        <v>132</v>
      </c>
      <c r="B483" s="13" t="s">
        <v>3</v>
      </c>
      <c r="C483" s="129" t="s">
        <v>243</v>
      </c>
      <c r="D483" s="506">
        <f>SUMIFS('South West Spends'!$H$2:$H$5693,'South West Spends'!$A$2:$A$5693,$B483,'South West Spends'!$B$2:$B$5693,$C483,'South West Spends'!$C$2:$C$5693,$A483)</f>
        <v>0.01</v>
      </c>
      <c r="E483" s="507">
        <f>SUMIFS('South West Spends'!$M$2:$M$5693,'South West Spends'!$A$2:$A$5693,$B483,'South West Spends'!$B$2:$B$5693,$C483,'South West Spends'!$C$2:$C$5693,$A483)</f>
        <v>75.959999999999994</v>
      </c>
      <c r="F483" s="507">
        <f>SUMIFS('South West Spends'!$R$2:$R$5693,'South West Spends'!$A$2:$A$5693,$B483,'South West Spends'!$B$2:$B$5693,$C483,'South West Spends'!$C$2:$C$5693,$A483)</f>
        <v>0</v>
      </c>
      <c r="G483" s="882">
        <f>SUMIFS('South West Spends'!$W$2:$W$5693,'South West Spends'!$A$2:$A$5693,$B483,'South West Spends'!$B$2:$B$5693,$C483,'South West Spends'!$C$2:$C$5693,$A483)</f>
        <v>0</v>
      </c>
      <c r="H483" s="1441">
        <f>SUMIFS('South West Spends'!$AB$2:$AB$5693,'South West Spends'!$A$2:$A$5693,$B483,'South West Spends'!$B$2:$B$5693,$C483,'South West Spends'!$C$2:$C$5693,$A483)</f>
        <v>0</v>
      </c>
      <c r="I483" s="1442">
        <f>SUMIFS('South West Spends'!$AG$2:$AG$5693,'South West Spends'!$A$2:$A$5693,$B483,'South West Spends'!$B$2:$B$5693,$C483,'South West Spends'!$C$2:$C$5693,$A483)</f>
        <v>0</v>
      </c>
      <c r="J483" s="24">
        <f>SUMIFS('South West Spends'!$AI$2:$AI$5693,'South West Spends'!$A$2:$A$5693,$B483,'South West Spends'!$B$2:$B$5693,$C483,'South West Spends'!$C$2:$C$5693,$A483)</f>
        <v>0</v>
      </c>
      <c r="K483" s="93">
        <f>SUMIFS('South West Spends'!$AL$2:$AL$5693,'South West Spends'!$A$2:$A$5693,$B483,'South West Spends'!$B$2:$B$5693,$C483,'South West Spends'!$C$2:$C$5693,$A483)</f>
        <v>0</v>
      </c>
    </row>
    <row r="484" spans="1:11" x14ac:dyDescent="0.2">
      <c r="A484" s="94" t="s">
        <v>132</v>
      </c>
      <c r="B484" s="13" t="s">
        <v>77</v>
      </c>
      <c r="C484" s="129" t="s">
        <v>21</v>
      </c>
      <c r="D484" s="506">
        <f>SUMIFS('South West Spends'!$H$2:$H$5693,'South West Spends'!$A$2:$A$5693,$B484,'South West Spends'!$B$2:$B$5693,$C484,'South West Spends'!$C$2:$C$5693,$A484)</f>
        <v>0</v>
      </c>
      <c r="E484" s="507">
        <f>SUMIFS('South West Spends'!$M$2:$M$5693,'South West Spends'!$A$2:$A$5693,$B484,'South West Spends'!$B$2:$B$5693,$C484,'South West Spends'!$C$2:$C$5693,$A484)</f>
        <v>1210.94</v>
      </c>
      <c r="F484" s="507">
        <f>SUMIFS('South West Spends'!$R$2:$R$5693,'South West Spends'!$A$2:$A$5693,$B484,'South West Spends'!$B$2:$B$5693,$C484,'South West Spends'!$C$2:$C$5693,$A484)</f>
        <v>4155.9699999999993</v>
      </c>
      <c r="G484" s="882">
        <f>SUMIFS('South West Spends'!$W$2:$W$5693,'South West Spends'!$A$2:$A$5693,$B484,'South West Spends'!$B$2:$B$5693,$C484,'South West Spends'!$C$2:$C$5693,$A484)</f>
        <v>8838.8700000000008</v>
      </c>
      <c r="H484" s="1441">
        <f>SUMIFS('South West Spends'!$AB$2:$AB$5693,'South West Spends'!$A$2:$A$5693,$B484,'South West Spends'!$B$2:$B$5693,$C484,'South West Spends'!$C$2:$C$5693,$A484)</f>
        <v>751.21</v>
      </c>
      <c r="I484" s="1442">
        <f>SUMIFS('South West Spends'!$AG$2:$AG$5693,'South West Spends'!$A$2:$A$5693,$B484,'South West Spends'!$B$2:$B$5693,$C484,'South West Spends'!$C$2:$C$5693,$A484)</f>
        <v>1132.1300000000001</v>
      </c>
      <c r="J484" s="24">
        <f>SUMIFS('South West Spends'!$AI$2:$AI$5693,'South West Spends'!$A$2:$A$5693,$B484,'South West Spends'!$B$2:$B$5693,$C484,'South West Spends'!$C$2:$C$5693,$A484)</f>
        <v>0</v>
      </c>
      <c r="K484" s="93">
        <f>SUMIFS('South West Spends'!$AL$2:$AL$5693,'South West Spends'!$A$2:$A$5693,$B484,'South West Spends'!$B$2:$B$5693,$C484,'South West Spends'!$C$2:$C$5693,$A484)</f>
        <v>0</v>
      </c>
    </row>
    <row r="485" spans="1:11" x14ac:dyDescent="0.2">
      <c r="A485" s="94" t="s">
        <v>132</v>
      </c>
      <c r="B485" s="13" t="s">
        <v>286</v>
      </c>
      <c r="C485" s="129" t="s">
        <v>294</v>
      </c>
      <c r="D485" s="506">
        <f>SUMIFS('South West Spends'!$H$2:$H$5693,'South West Spends'!$A$2:$A$5693,$B485,'South West Spends'!$B$2:$B$5693,$C485,'South West Spends'!$C$2:$C$5693,$A485)</f>
        <v>0</v>
      </c>
      <c r="E485" s="507">
        <f>SUMIFS('South West Spends'!$M$2:$M$5693,'South West Spends'!$A$2:$A$5693,$B485,'South West Spends'!$B$2:$B$5693,$C485,'South West Spends'!$C$2:$C$5693,$A485)</f>
        <v>0</v>
      </c>
      <c r="F485" s="507">
        <f>SUMIFS('South West Spends'!$R$2:$R$5693,'South West Spends'!$A$2:$A$5693,$B485,'South West Spends'!$B$2:$B$5693,$C485,'South West Spends'!$C$2:$C$5693,$A485)</f>
        <v>0</v>
      </c>
      <c r="G485" s="882">
        <f>SUMIFS('South West Spends'!$W$2:$W$5693,'South West Spends'!$A$2:$A$5693,$B485,'South West Spends'!$B$2:$B$5693,$C485,'South West Spends'!$C$2:$C$5693,$A485)</f>
        <v>0</v>
      </c>
      <c r="H485" s="1441">
        <f>SUMIFS('South West Spends'!$AB$2:$AB$5693,'South West Spends'!$A$2:$A$5693,$B485,'South West Spends'!$B$2:$B$5693,$C485,'South West Spends'!$C$2:$C$5693,$A485)</f>
        <v>0</v>
      </c>
      <c r="I485" s="1442">
        <f>SUMIFS('South West Spends'!$AG$2:$AG$5693,'South West Spends'!$A$2:$A$5693,$B485,'South West Spends'!$B$2:$B$5693,$C485,'South West Spends'!$C$2:$C$5693,$A485)</f>
        <v>2419.1600000000003</v>
      </c>
      <c r="J485" s="24">
        <f>SUMIFS('South West Spends'!$AI$2:$AI$5693,'South West Spends'!$A$2:$A$5693,$B485,'South West Spends'!$B$2:$B$5693,$C485,'South West Spends'!$C$2:$C$5693,$A485)</f>
        <v>2105.85</v>
      </c>
      <c r="K485" s="93">
        <f>SUMIFS('South West Spends'!$AL$2:$AL$5693,'South West Spends'!$A$2:$A$5693,$B485,'South West Spends'!$B$2:$B$5693,$C485,'South West Spends'!$C$2:$C$5693,$A485)</f>
        <v>3798.81</v>
      </c>
    </row>
    <row r="486" spans="1:11" x14ac:dyDescent="0.2">
      <c r="A486" s="94" t="s">
        <v>132</v>
      </c>
      <c r="B486" s="13" t="s">
        <v>286</v>
      </c>
      <c r="C486" s="129" t="s">
        <v>21</v>
      </c>
      <c r="D486" s="506">
        <f>SUMIFS('South West Spends'!$H$2:$H$5693,'South West Spends'!$A$2:$A$5693,$B486,'South West Spends'!$B$2:$B$5693,$C486,'South West Spends'!$C$2:$C$5693,$A486)</f>
        <v>0</v>
      </c>
      <c r="E486" s="507">
        <f>SUMIFS('South West Spends'!$M$2:$M$5693,'South West Spends'!$A$2:$A$5693,$B486,'South West Spends'!$B$2:$B$5693,$C486,'South West Spends'!$C$2:$C$5693,$A486)</f>
        <v>0</v>
      </c>
      <c r="F486" s="507">
        <f>SUMIFS('South West Spends'!$R$2:$R$5693,'South West Spends'!$A$2:$A$5693,$B486,'South West Spends'!$B$2:$B$5693,$C486,'South West Spends'!$C$2:$C$5693,$A486)</f>
        <v>0</v>
      </c>
      <c r="G486" s="882">
        <f>SUMIFS('South West Spends'!$W$2:$W$5693,'South West Spends'!$A$2:$A$5693,$B486,'South West Spends'!$B$2:$B$5693,$C486,'South West Spends'!$C$2:$C$5693,$A486)</f>
        <v>0</v>
      </c>
      <c r="H486" s="1441">
        <f>SUMIFS('South West Spends'!$AB$2:$AB$5693,'South West Spends'!$A$2:$A$5693,$B486,'South West Spends'!$B$2:$B$5693,$C486,'South West Spends'!$C$2:$C$5693,$A486)</f>
        <v>0</v>
      </c>
      <c r="I486" s="1442">
        <f>SUMIFS('South West Spends'!$AG$2:$AG$5693,'South West Spends'!$A$2:$A$5693,$B486,'South West Spends'!$B$2:$B$5693,$C486,'South West Spends'!$C$2:$C$5693,$A486)</f>
        <v>679.35</v>
      </c>
      <c r="J486" s="24">
        <f>SUMIFS('South West Spends'!$AI$2:$AI$5693,'South West Spends'!$A$2:$A$5693,$B486,'South West Spends'!$B$2:$B$5693,$C486,'South West Spends'!$C$2:$C$5693,$A486)</f>
        <v>0</v>
      </c>
      <c r="K486" s="93">
        <f>SUMIFS('South West Spends'!$AL$2:$AL$5693,'South West Spends'!$A$2:$A$5693,$B486,'South West Spends'!$B$2:$B$5693,$C486,'South West Spends'!$C$2:$C$5693,$A486)</f>
        <v>287.99</v>
      </c>
    </row>
    <row r="487" spans="1:11" x14ac:dyDescent="0.2">
      <c r="A487" s="94" t="s">
        <v>132</v>
      </c>
      <c r="B487" s="13" t="s">
        <v>8</v>
      </c>
      <c r="C487" s="129" t="s">
        <v>249</v>
      </c>
      <c r="D487" s="506">
        <f>SUMIFS('South West Spends'!$H$2:$H$5693,'South West Spends'!$A$2:$A$5693,$B487,'South West Spends'!$B$2:$B$5693,$C487,'South West Spends'!$C$2:$C$5693,$A487)</f>
        <v>392.37</v>
      </c>
      <c r="E487" s="507">
        <f>SUMIFS('South West Spends'!$M$2:$M$5693,'South West Spends'!$A$2:$A$5693,$B487,'South West Spends'!$B$2:$B$5693,$C487,'South West Spends'!$C$2:$C$5693,$A487)</f>
        <v>0</v>
      </c>
      <c r="F487" s="507">
        <f>SUMIFS('South West Spends'!$R$2:$R$5693,'South West Spends'!$A$2:$A$5693,$B487,'South West Spends'!$B$2:$B$5693,$C487,'South West Spends'!$C$2:$C$5693,$A487)</f>
        <v>0</v>
      </c>
      <c r="G487" s="882">
        <f>SUMIFS('South West Spends'!$W$2:$W$5693,'South West Spends'!$A$2:$A$5693,$B487,'South West Spends'!$B$2:$B$5693,$C487,'South West Spends'!$C$2:$C$5693,$A487)</f>
        <v>0</v>
      </c>
      <c r="H487" s="1441">
        <f>SUMIFS('South West Spends'!$AB$2:$AB$5693,'South West Spends'!$A$2:$A$5693,$B487,'South West Spends'!$B$2:$B$5693,$C487,'South West Spends'!$C$2:$C$5693,$A487)</f>
        <v>0</v>
      </c>
      <c r="I487" s="1442">
        <f>SUMIFS('South West Spends'!$AG$2:$AG$5693,'South West Spends'!$A$2:$A$5693,$B487,'South West Spends'!$B$2:$B$5693,$C487,'South West Spends'!$C$2:$C$5693,$A487)</f>
        <v>0</v>
      </c>
      <c r="J487" s="24">
        <f>SUMIFS('South West Spends'!$AI$2:$AI$5693,'South West Spends'!$A$2:$A$5693,$B487,'South West Spends'!$B$2:$B$5693,$C487,'South West Spends'!$C$2:$C$5693,$A487)</f>
        <v>0</v>
      </c>
      <c r="K487" s="93">
        <f>SUMIFS('South West Spends'!$AL$2:$AL$5693,'South West Spends'!$A$2:$A$5693,$B487,'South West Spends'!$B$2:$B$5693,$C487,'South West Spends'!$C$2:$C$5693,$A487)</f>
        <v>0</v>
      </c>
    </row>
    <row r="488" spans="1:11" x14ac:dyDescent="0.2">
      <c r="A488" s="94" t="s">
        <v>132</v>
      </c>
      <c r="B488" s="13" t="s">
        <v>8</v>
      </c>
      <c r="C488" s="129" t="s">
        <v>243</v>
      </c>
      <c r="D488" s="506">
        <f>SUMIFS('South West Spends'!$H$2:$H$5693,'South West Spends'!$A$2:$A$5693,$B488,'South West Spends'!$B$2:$B$5693,$C488,'South West Spends'!$C$2:$C$5693,$A488)</f>
        <v>1045.81</v>
      </c>
      <c r="E488" s="507">
        <f>SUMIFS('South West Spends'!$M$2:$M$5693,'South West Spends'!$A$2:$A$5693,$B488,'South West Spends'!$B$2:$B$5693,$C488,'South West Spends'!$C$2:$C$5693,$A488)</f>
        <v>43.129999999999995</v>
      </c>
      <c r="F488" s="507">
        <f>SUMIFS('South West Spends'!$R$2:$R$5693,'South West Spends'!$A$2:$A$5693,$B488,'South West Spends'!$B$2:$B$5693,$C488,'South West Spends'!$C$2:$C$5693,$A488)</f>
        <v>496.85000000000008</v>
      </c>
      <c r="G488" s="882">
        <f>SUMIFS('South West Spends'!$W$2:$W$5693,'South West Spends'!$A$2:$A$5693,$B488,'South West Spends'!$B$2:$B$5693,$C488,'South West Spends'!$C$2:$C$5693,$A488)</f>
        <v>0</v>
      </c>
      <c r="H488" s="1441">
        <f>SUMIFS('South West Spends'!$AB$2:$AB$5693,'South West Spends'!$A$2:$A$5693,$B488,'South West Spends'!$B$2:$B$5693,$C488,'South West Spends'!$C$2:$C$5693,$A488)</f>
        <v>0</v>
      </c>
      <c r="I488" s="1442">
        <f>SUMIFS('South West Spends'!$AG$2:$AG$5693,'South West Spends'!$A$2:$A$5693,$B488,'South West Spends'!$B$2:$B$5693,$C488,'South West Spends'!$C$2:$C$5693,$A488)</f>
        <v>0</v>
      </c>
      <c r="J488" s="24">
        <f>SUMIFS('South West Spends'!$AI$2:$AI$5693,'South West Spends'!$A$2:$A$5693,$B488,'South West Spends'!$B$2:$B$5693,$C488,'South West Spends'!$C$2:$C$5693,$A488)</f>
        <v>0</v>
      </c>
      <c r="K488" s="93">
        <f>SUMIFS('South West Spends'!$AL$2:$AL$5693,'South West Spends'!$A$2:$A$5693,$B488,'South West Spends'!$B$2:$B$5693,$C488,'South West Spends'!$C$2:$C$5693,$A488)</f>
        <v>0</v>
      </c>
    </row>
    <row r="489" spans="1:11" x14ac:dyDescent="0.2">
      <c r="A489" s="94" t="s">
        <v>132</v>
      </c>
      <c r="B489" s="13" t="s">
        <v>8</v>
      </c>
      <c r="C489" s="129" t="s">
        <v>11</v>
      </c>
      <c r="D489" s="506">
        <f>SUMIFS('South West Spends'!$H$2:$H$5693,'South West Spends'!$A$2:$A$5693,$B489,'South West Spends'!$B$2:$B$5693,$C489,'South West Spends'!$C$2:$C$5693,$A489)</f>
        <v>326.48</v>
      </c>
      <c r="E489" s="507">
        <f>SUMIFS('South West Spends'!$M$2:$M$5693,'South West Spends'!$A$2:$A$5693,$B489,'South West Spends'!$B$2:$B$5693,$C489,'South West Spends'!$C$2:$C$5693,$A489)</f>
        <v>0</v>
      </c>
      <c r="F489" s="507">
        <f>SUMIFS('South West Spends'!$R$2:$R$5693,'South West Spends'!$A$2:$A$5693,$B489,'South West Spends'!$B$2:$B$5693,$C489,'South West Spends'!$C$2:$C$5693,$A489)</f>
        <v>0</v>
      </c>
      <c r="G489" s="882">
        <f>SUMIFS('South West Spends'!$W$2:$W$5693,'South West Spends'!$A$2:$A$5693,$B489,'South West Spends'!$B$2:$B$5693,$C489,'South West Spends'!$C$2:$C$5693,$A489)</f>
        <v>0</v>
      </c>
      <c r="H489" s="1441">
        <f>SUMIFS('South West Spends'!$AB$2:$AB$5693,'South West Spends'!$A$2:$A$5693,$B489,'South West Spends'!$B$2:$B$5693,$C489,'South West Spends'!$C$2:$C$5693,$A489)</f>
        <v>0</v>
      </c>
      <c r="I489" s="1442">
        <f>SUMIFS('South West Spends'!$AG$2:$AG$5693,'South West Spends'!$A$2:$A$5693,$B489,'South West Spends'!$B$2:$B$5693,$C489,'South West Spends'!$C$2:$C$5693,$A489)</f>
        <v>0</v>
      </c>
      <c r="J489" s="24">
        <f>SUMIFS('South West Spends'!$AI$2:$AI$5693,'South West Spends'!$A$2:$A$5693,$B489,'South West Spends'!$B$2:$B$5693,$C489,'South West Spends'!$C$2:$C$5693,$A489)</f>
        <v>0</v>
      </c>
      <c r="K489" s="93">
        <f>SUMIFS('South West Spends'!$AL$2:$AL$5693,'South West Spends'!$A$2:$A$5693,$B489,'South West Spends'!$B$2:$B$5693,$C489,'South West Spends'!$C$2:$C$5693,$A489)</f>
        <v>0</v>
      </c>
    </row>
    <row r="490" spans="1:11" x14ac:dyDescent="0.2">
      <c r="A490" s="94" t="s">
        <v>132</v>
      </c>
      <c r="B490" s="13" t="s">
        <v>205</v>
      </c>
      <c r="C490" s="129" t="s">
        <v>243</v>
      </c>
      <c r="D490" s="506">
        <f>SUMIFS('South West Spends'!$H$2:$H$5693,'South West Spends'!$A$2:$A$5693,$B490,'South West Spends'!$B$2:$B$5693,$C490,'South West Spends'!$C$2:$C$5693,$A490)</f>
        <v>0</v>
      </c>
      <c r="E490" s="507">
        <f>SUMIFS('South West Spends'!$M$2:$M$5693,'South West Spends'!$A$2:$A$5693,$B490,'South West Spends'!$B$2:$B$5693,$C490,'South West Spends'!$C$2:$C$5693,$A490)</f>
        <v>0</v>
      </c>
      <c r="F490" s="507">
        <f>SUMIFS('South West Spends'!$R$2:$R$5693,'South West Spends'!$A$2:$A$5693,$B490,'South West Spends'!$B$2:$B$5693,$C490,'South West Spends'!$C$2:$C$5693,$A490)</f>
        <v>458.05</v>
      </c>
      <c r="G490" s="882">
        <f>SUMIFS('South West Spends'!$W$2:$W$5693,'South West Spends'!$A$2:$A$5693,$B490,'South West Spends'!$B$2:$B$5693,$C490,'South West Spends'!$C$2:$C$5693,$A490)</f>
        <v>899.92999999999984</v>
      </c>
      <c r="H490" s="1441">
        <f>SUMIFS('South West Spends'!$AB$2:$AB$5693,'South West Spends'!$A$2:$A$5693,$B490,'South West Spends'!$B$2:$B$5693,$C490,'South West Spends'!$C$2:$C$5693,$A490)</f>
        <v>755.21</v>
      </c>
      <c r="I490" s="1442">
        <f>SUMIFS('South West Spends'!$AG$2:$AG$5693,'South West Spends'!$A$2:$A$5693,$B490,'South West Spends'!$B$2:$B$5693,$C490,'South West Spends'!$C$2:$C$5693,$A490)</f>
        <v>0</v>
      </c>
      <c r="J490" s="24">
        <f>SUMIFS('South West Spends'!$AI$2:$AI$5693,'South West Spends'!$A$2:$A$5693,$B490,'South West Spends'!$B$2:$B$5693,$C490,'South West Spends'!$C$2:$C$5693,$A490)</f>
        <v>101.9</v>
      </c>
      <c r="K490" s="93">
        <f>SUMIFS('South West Spends'!$AL$2:$AL$5693,'South West Spends'!$A$2:$A$5693,$B490,'South West Spends'!$B$2:$B$5693,$C490,'South West Spends'!$C$2:$C$5693,$A490)</f>
        <v>101.9</v>
      </c>
    </row>
    <row r="491" spans="1:11" x14ac:dyDescent="0.2">
      <c r="A491" s="94" t="s">
        <v>132</v>
      </c>
      <c r="B491" s="13" t="s">
        <v>40</v>
      </c>
      <c r="C491" s="129" t="s">
        <v>243</v>
      </c>
      <c r="D491" s="506">
        <f>SUMIFS('South West Spends'!$H$2:$H$5693,'South West Spends'!$A$2:$A$5693,$B491,'South West Spends'!$B$2:$B$5693,$C491,'South West Spends'!$C$2:$C$5693,$A491)</f>
        <v>1286.7199999999998</v>
      </c>
      <c r="E491" s="507">
        <f>SUMIFS('South West Spends'!$M$2:$M$5693,'South West Spends'!$A$2:$A$5693,$B491,'South West Spends'!$B$2:$B$5693,$C491,'South West Spends'!$C$2:$C$5693,$A491)</f>
        <v>465.37</v>
      </c>
      <c r="F491" s="507">
        <f>SUMIFS('South West Spends'!$R$2:$R$5693,'South West Spends'!$A$2:$A$5693,$B491,'South West Spends'!$B$2:$B$5693,$C491,'South West Spends'!$C$2:$C$5693,$A491)</f>
        <v>269.49999999999994</v>
      </c>
      <c r="G491" s="882">
        <f>SUMIFS('South West Spends'!$W$2:$W$5693,'South West Spends'!$A$2:$A$5693,$B491,'South West Spends'!$B$2:$B$5693,$C491,'South West Spends'!$C$2:$C$5693,$A491)</f>
        <v>0</v>
      </c>
      <c r="H491" s="1441">
        <f>SUMIFS('South West Spends'!$AB$2:$AB$5693,'South West Spends'!$A$2:$A$5693,$B491,'South West Spends'!$B$2:$B$5693,$C491,'South West Spends'!$C$2:$C$5693,$A491)</f>
        <v>0</v>
      </c>
      <c r="I491" s="1442">
        <f>SUMIFS('South West Spends'!$AG$2:$AG$5693,'South West Spends'!$A$2:$A$5693,$B491,'South West Spends'!$B$2:$B$5693,$C491,'South West Spends'!$C$2:$C$5693,$A491)</f>
        <v>0</v>
      </c>
      <c r="J491" s="24">
        <f>SUMIFS('South West Spends'!$AI$2:$AI$5693,'South West Spends'!$A$2:$A$5693,$B491,'South West Spends'!$B$2:$B$5693,$C491,'South West Spends'!$C$2:$C$5693,$A491)</f>
        <v>0</v>
      </c>
      <c r="K491" s="93">
        <f>SUMIFS('South West Spends'!$AL$2:$AL$5693,'South West Spends'!$A$2:$A$5693,$B491,'South West Spends'!$B$2:$B$5693,$C491,'South West Spends'!$C$2:$C$5693,$A491)</f>
        <v>0</v>
      </c>
    </row>
    <row r="492" spans="1:11" x14ac:dyDescent="0.2">
      <c r="A492" s="94" t="s">
        <v>132</v>
      </c>
      <c r="B492" s="13" t="s">
        <v>40</v>
      </c>
      <c r="C492" s="129" t="s">
        <v>11</v>
      </c>
      <c r="D492" s="506">
        <f>SUMIFS('South West Spends'!$H$2:$H$5693,'South West Spends'!$A$2:$A$5693,$B492,'South West Spends'!$B$2:$B$5693,$C492,'South West Spends'!$C$2:$C$5693,$A492)</f>
        <v>69.7</v>
      </c>
      <c r="E492" s="507">
        <f>SUMIFS('South West Spends'!$M$2:$M$5693,'South West Spends'!$A$2:$A$5693,$B492,'South West Spends'!$B$2:$B$5693,$C492,'South West Spends'!$C$2:$C$5693,$A492)</f>
        <v>0</v>
      </c>
      <c r="F492" s="507">
        <f>SUMIFS('South West Spends'!$R$2:$R$5693,'South West Spends'!$A$2:$A$5693,$B492,'South West Spends'!$B$2:$B$5693,$C492,'South West Spends'!$C$2:$C$5693,$A492)</f>
        <v>0</v>
      </c>
      <c r="G492" s="882">
        <f>SUMIFS('South West Spends'!$W$2:$W$5693,'South West Spends'!$A$2:$A$5693,$B492,'South West Spends'!$B$2:$B$5693,$C492,'South West Spends'!$C$2:$C$5693,$A492)</f>
        <v>0</v>
      </c>
      <c r="H492" s="1441">
        <f>SUMIFS('South West Spends'!$AB$2:$AB$5693,'South West Spends'!$A$2:$A$5693,$B492,'South West Spends'!$B$2:$B$5693,$C492,'South West Spends'!$C$2:$C$5693,$A492)</f>
        <v>0</v>
      </c>
      <c r="I492" s="1442">
        <f>SUMIFS('South West Spends'!$AG$2:$AG$5693,'South West Spends'!$A$2:$A$5693,$B492,'South West Spends'!$B$2:$B$5693,$C492,'South West Spends'!$C$2:$C$5693,$A492)</f>
        <v>0</v>
      </c>
      <c r="J492" s="24">
        <f>SUMIFS('South West Spends'!$AI$2:$AI$5693,'South West Spends'!$A$2:$A$5693,$B492,'South West Spends'!$B$2:$B$5693,$C492,'South West Spends'!$C$2:$C$5693,$A492)</f>
        <v>0</v>
      </c>
      <c r="K492" s="93">
        <f>SUMIFS('South West Spends'!$AL$2:$AL$5693,'South West Spends'!$A$2:$A$5693,$B492,'South West Spends'!$B$2:$B$5693,$C492,'South West Spends'!$C$2:$C$5693,$A492)</f>
        <v>0</v>
      </c>
    </row>
    <row r="493" spans="1:11" x14ac:dyDescent="0.2">
      <c r="A493" s="94" t="s">
        <v>132</v>
      </c>
      <c r="B493" s="13" t="s">
        <v>203</v>
      </c>
      <c r="C493" s="129" t="s">
        <v>243</v>
      </c>
      <c r="D493" s="506">
        <f>SUMIFS('South West Spends'!$H$2:$H$5693,'South West Spends'!$A$2:$A$5693,$B493,'South West Spends'!$B$2:$B$5693,$C493,'South West Spends'!$C$2:$C$5693,$A493)</f>
        <v>0</v>
      </c>
      <c r="E493" s="507">
        <f>SUMIFS('South West Spends'!$M$2:$M$5693,'South West Spends'!$A$2:$A$5693,$B493,'South West Spends'!$B$2:$B$5693,$C493,'South West Spends'!$C$2:$C$5693,$A493)</f>
        <v>0</v>
      </c>
      <c r="F493" s="507">
        <f>SUMIFS('South West Spends'!$R$2:$R$5693,'South West Spends'!$A$2:$A$5693,$B493,'South West Spends'!$B$2:$B$5693,$C493,'South West Spends'!$C$2:$C$5693,$A493)</f>
        <v>0</v>
      </c>
      <c r="G493" s="882">
        <f>SUMIFS('South West Spends'!$W$2:$W$5693,'South West Spends'!$A$2:$A$5693,$B493,'South West Spends'!$B$2:$B$5693,$C493,'South West Spends'!$C$2:$C$5693,$A493)</f>
        <v>114.81</v>
      </c>
      <c r="H493" s="1441">
        <f>SUMIFS('South West Spends'!$AB$2:$AB$5693,'South West Spends'!$A$2:$A$5693,$B493,'South West Spends'!$B$2:$B$5693,$C493,'South West Spends'!$C$2:$C$5693,$A493)</f>
        <v>43.5</v>
      </c>
      <c r="I493" s="1442">
        <f>SUMIFS('South West Spends'!$AG$2:$AG$5693,'South West Spends'!$A$2:$A$5693,$B493,'South West Spends'!$B$2:$B$5693,$C493,'South West Spends'!$C$2:$C$5693,$A493)</f>
        <v>224.6</v>
      </c>
      <c r="J493" s="24">
        <f>SUMIFS('South West Spends'!$AI$2:$AI$5693,'South West Spends'!$A$2:$A$5693,$B493,'South West Spends'!$B$2:$B$5693,$C493,'South West Spends'!$C$2:$C$5693,$A493)</f>
        <v>0</v>
      </c>
      <c r="K493" s="93">
        <f>SUMIFS('South West Spends'!$AL$2:$AL$5693,'South West Spends'!$A$2:$A$5693,$B493,'South West Spends'!$B$2:$B$5693,$C493,'South West Spends'!$C$2:$C$5693,$A493)</f>
        <v>0</v>
      </c>
    </row>
    <row r="494" spans="1:11" x14ac:dyDescent="0.2">
      <c r="A494" s="94" t="s">
        <v>132</v>
      </c>
      <c r="B494" s="13" t="s">
        <v>16</v>
      </c>
      <c r="C494" s="129" t="s">
        <v>243</v>
      </c>
      <c r="D494" s="506">
        <f>SUMIFS('South West Spends'!$H$2:$H$5693,'South West Spends'!$A$2:$A$5693,$B494,'South West Spends'!$B$2:$B$5693,$C494,'South West Spends'!$C$2:$C$5693,$A494)</f>
        <v>15022.039999999999</v>
      </c>
      <c r="E494" s="507">
        <f>SUMIFS('South West Spends'!$M$2:$M$5693,'South West Spends'!$A$2:$A$5693,$B494,'South West Spends'!$B$2:$B$5693,$C494,'South West Spends'!$C$2:$C$5693,$A494)</f>
        <v>214.96</v>
      </c>
      <c r="F494" s="507">
        <f>SUMIFS('South West Spends'!$R$2:$R$5693,'South West Spends'!$A$2:$A$5693,$B494,'South West Spends'!$B$2:$B$5693,$C494,'South West Spends'!$C$2:$C$5693,$A494)</f>
        <v>0</v>
      </c>
      <c r="G494" s="882">
        <f>SUMIFS('South West Spends'!$W$2:$W$5693,'South West Spends'!$A$2:$A$5693,$B494,'South West Spends'!$B$2:$B$5693,$C494,'South West Spends'!$C$2:$C$5693,$A494)</f>
        <v>0</v>
      </c>
      <c r="H494" s="1441">
        <f>SUMIFS('South West Spends'!$AB$2:$AB$5693,'South West Spends'!$A$2:$A$5693,$B494,'South West Spends'!$B$2:$B$5693,$C494,'South West Spends'!$C$2:$C$5693,$A494)</f>
        <v>0</v>
      </c>
      <c r="I494" s="1442">
        <f>SUMIFS('South West Spends'!$AG$2:$AG$5693,'South West Spends'!$A$2:$A$5693,$B494,'South West Spends'!$B$2:$B$5693,$C494,'South West Spends'!$C$2:$C$5693,$A494)</f>
        <v>0</v>
      </c>
      <c r="J494" s="24">
        <f>SUMIFS('South West Spends'!$AI$2:$AI$5693,'South West Spends'!$A$2:$A$5693,$B494,'South West Spends'!$B$2:$B$5693,$C494,'South West Spends'!$C$2:$C$5693,$A494)</f>
        <v>0</v>
      </c>
      <c r="K494" s="93">
        <f>SUMIFS('South West Spends'!$AL$2:$AL$5693,'South West Spends'!$A$2:$A$5693,$B494,'South West Spends'!$B$2:$B$5693,$C494,'South West Spends'!$C$2:$C$5693,$A494)</f>
        <v>0</v>
      </c>
    </row>
    <row r="495" spans="1:11" x14ac:dyDescent="0.2">
      <c r="A495" s="94" t="s">
        <v>132</v>
      </c>
      <c r="B495" s="13" t="s">
        <v>16</v>
      </c>
      <c r="C495" s="129" t="s">
        <v>11</v>
      </c>
      <c r="D495" s="506">
        <f>SUMIFS('South West Spends'!$H$2:$H$5693,'South West Spends'!$A$2:$A$5693,$B495,'South West Spends'!$B$2:$B$5693,$C495,'South West Spends'!$C$2:$C$5693,$A495)</f>
        <v>446.01</v>
      </c>
      <c r="E495" s="507">
        <f>SUMIFS('South West Spends'!$M$2:$M$5693,'South West Spends'!$A$2:$A$5693,$B495,'South West Spends'!$B$2:$B$5693,$C495,'South West Spends'!$C$2:$C$5693,$A495)</f>
        <v>0</v>
      </c>
      <c r="F495" s="507">
        <f>SUMIFS('South West Spends'!$R$2:$R$5693,'South West Spends'!$A$2:$A$5693,$B495,'South West Spends'!$B$2:$B$5693,$C495,'South West Spends'!$C$2:$C$5693,$A495)</f>
        <v>0</v>
      </c>
      <c r="G495" s="882">
        <f>SUMIFS('South West Spends'!$W$2:$W$5693,'South West Spends'!$A$2:$A$5693,$B495,'South West Spends'!$B$2:$B$5693,$C495,'South West Spends'!$C$2:$C$5693,$A495)</f>
        <v>0</v>
      </c>
      <c r="H495" s="1441">
        <f>SUMIFS('South West Spends'!$AB$2:$AB$5693,'South West Spends'!$A$2:$A$5693,$B495,'South West Spends'!$B$2:$B$5693,$C495,'South West Spends'!$C$2:$C$5693,$A495)</f>
        <v>0</v>
      </c>
      <c r="I495" s="1442">
        <f>SUMIFS('South West Spends'!$AG$2:$AG$5693,'South West Spends'!$A$2:$A$5693,$B495,'South West Spends'!$B$2:$B$5693,$C495,'South West Spends'!$C$2:$C$5693,$A495)</f>
        <v>0</v>
      </c>
      <c r="J495" s="24">
        <f>SUMIFS('South West Spends'!$AI$2:$AI$5693,'South West Spends'!$A$2:$A$5693,$B495,'South West Spends'!$B$2:$B$5693,$C495,'South West Spends'!$C$2:$C$5693,$A495)</f>
        <v>0</v>
      </c>
      <c r="K495" s="93">
        <f>SUMIFS('South West Spends'!$AL$2:$AL$5693,'South West Spends'!$A$2:$A$5693,$B495,'South West Spends'!$B$2:$B$5693,$C495,'South West Spends'!$C$2:$C$5693,$A495)</f>
        <v>0</v>
      </c>
    </row>
    <row r="496" spans="1:11" x14ac:dyDescent="0.2">
      <c r="A496" s="94" t="s">
        <v>132</v>
      </c>
      <c r="B496" s="13" t="s">
        <v>93</v>
      </c>
      <c r="C496" s="129" t="s">
        <v>243</v>
      </c>
      <c r="D496" s="506">
        <f>SUMIFS('South West Spends'!$H$2:$H$5693,'South West Spends'!$A$2:$A$5693,$B496,'South West Spends'!$B$2:$B$5693,$C496,'South West Spends'!$C$2:$C$5693,$A496)</f>
        <v>0</v>
      </c>
      <c r="E496" s="507">
        <f>SUMIFS('South West Spends'!$M$2:$M$5693,'South West Spends'!$A$2:$A$5693,$B496,'South West Spends'!$B$2:$B$5693,$C496,'South West Spends'!$C$2:$C$5693,$A496)</f>
        <v>0</v>
      </c>
      <c r="F496" s="507">
        <f>SUMIFS('South West Spends'!$R$2:$R$5693,'South West Spends'!$A$2:$A$5693,$B496,'South West Spends'!$B$2:$B$5693,$C496,'South West Spends'!$C$2:$C$5693,$A496)</f>
        <v>19.14</v>
      </c>
      <c r="G496" s="882">
        <f>SUMIFS('South West Spends'!$W$2:$W$5693,'South West Spends'!$A$2:$A$5693,$B496,'South West Spends'!$B$2:$B$5693,$C496,'South West Spends'!$C$2:$C$5693,$A496)</f>
        <v>40.799999999999997</v>
      </c>
      <c r="H496" s="1441">
        <f>SUMIFS('South West Spends'!$AB$2:$AB$5693,'South West Spends'!$A$2:$A$5693,$B496,'South West Spends'!$B$2:$B$5693,$C496,'South West Spends'!$C$2:$C$5693,$A496)</f>
        <v>0</v>
      </c>
      <c r="I496" s="1442">
        <f>SUMIFS('South West Spends'!$AG$2:$AG$5693,'South West Spends'!$A$2:$A$5693,$B496,'South West Spends'!$B$2:$B$5693,$C496,'South West Spends'!$C$2:$C$5693,$A496)</f>
        <v>0</v>
      </c>
      <c r="J496" s="24">
        <f>SUMIFS('South West Spends'!$AI$2:$AI$5693,'South West Spends'!$A$2:$A$5693,$B496,'South West Spends'!$B$2:$B$5693,$C496,'South West Spends'!$C$2:$C$5693,$A496)</f>
        <v>0</v>
      </c>
      <c r="K496" s="93">
        <f>SUMIFS('South West Spends'!$AL$2:$AL$5693,'South West Spends'!$A$2:$A$5693,$B496,'South West Spends'!$B$2:$B$5693,$C496,'South West Spends'!$C$2:$C$5693,$A496)</f>
        <v>0</v>
      </c>
    </row>
    <row r="497" spans="1:11" x14ac:dyDescent="0.2">
      <c r="A497" s="94" t="s">
        <v>132</v>
      </c>
      <c r="B497" s="13" t="s">
        <v>306</v>
      </c>
      <c r="C497" s="129" t="s">
        <v>243</v>
      </c>
      <c r="D497" s="506">
        <f>SUMIFS('South West Spends'!$H$2:$H$5693,'South West Spends'!$A$2:$A$5693,$B497,'South West Spends'!$B$2:$B$5693,$C497,'South West Spends'!$C$2:$C$5693,$A497)</f>
        <v>0</v>
      </c>
      <c r="E497" s="507">
        <f>SUMIFS('South West Spends'!$M$2:$M$5693,'South West Spends'!$A$2:$A$5693,$B497,'South West Spends'!$B$2:$B$5693,$C497,'South West Spends'!$C$2:$C$5693,$A497)</f>
        <v>0</v>
      </c>
      <c r="F497" s="507">
        <f>SUMIFS('South West Spends'!$R$2:$R$5693,'South West Spends'!$A$2:$A$5693,$B497,'South West Spends'!$B$2:$B$5693,$C497,'South West Spends'!$C$2:$C$5693,$A497)</f>
        <v>0</v>
      </c>
      <c r="G497" s="882">
        <f>SUMIFS('South West Spends'!$W$2:$W$5693,'South West Spends'!$A$2:$A$5693,$B497,'South West Spends'!$B$2:$B$5693,$C497,'South West Spends'!$C$2:$C$5693,$A497)</f>
        <v>0</v>
      </c>
      <c r="H497" s="1441">
        <f>SUMIFS('South West Spends'!$AB$2:$AB$5693,'South West Spends'!$A$2:$A$5693,$B497,'South West Spends'!$B$2:$B$5693,$C497,'South West Spends'!$C$2:$C$5693,$A497)</f>
        <v>0</v>
      </c>
      <c r="I497" s="1442">
        <f>SUMIFS('South West Spends'!$AG$2:$AG$5693,'South West Spends'!$A$2:$A$5693,$B497,'South West Spends'!$B$2:$B$5693,$C497,'South West Spends'!$C$2:$C$5693,$A497)</f>
        <v>0</v>
      </c>
      <c r="J497" s="24">
        <f>SUMIFS('South West Spends'!$AI$2:$AI$5693,'South West Spends'!$A$2:$A$5693,$B497,'South West Spends'!$B$2:$B$5693,$C497,'South West Spends'!$C$2:$C$5693,$A497)</f>
        <v>64.599999999999994</v>
      </c>
      <c r="K497" s="93">
        <f>SUMIFS('South West Spends'!$AL$2:$AL$5693,'South West Spends'!$A$2:$A$5693,$B497,'South West Spends'!$B$2:$B$5693,$C497,'South West Spends'!$C$2:$C$5693,$A497)</f>
        <v>134.35</v>
      </c>
    </row>
    <row r="498" spans="1:11" x14ac:dyDescent="0.2">
      <c r="A498" s="94" t="s">
        <v>132</v>
      </c>
      <c r="B498" s="13" t="s">
        <v>38</v>
      </c>
      <c r="C498" s="129" t="s">
        <v>243</v>
      </c>
      <c r="D498" s="506">
        <f>SUMIFS('South West Spends'!$H$2:$H$5693,'South West Spends'!$A$2:$A$5693,$B498,'South West Spends'!$B$2:$B$5693,$C498,'South West Spends'!$C$2:$C$5693,$A498)</f>
        <v>28432.53</v>
      </c>
      <c r="E498" s="507">
        <f>SUMIFS('South West Spends'!$M$2:$M$5693,'South West Spends'!$A$2:$A$5693,$B498,'South West Spends'!$B$2:$B$5693,$C498,'South West Spends'!$C$2:$C$5693,$A498)</f>
        <v>2417.2399999999998</v>
      </c>
      <c r="F498" s="507">
        <f>SUMIFS('South West Spends'!$R$2:$R$5693,'South West Spends'!$A$2:$A$5693,$B498,'South West Spends'!$B$2:$B$5693,$C498,'South West Spends'!$C$2:$C$5693,$A498)</f>
        <v>1420.52</v>
      </c>
      <c r="G498" s="882">
        <f>SUMIFS('South West Spends'!$W$2:$W$5693,'South West Spends'!$A$2:$A$5693,$B498,'South West Spends'!$B$2:$B$5693,$C498,'South West Spends'!$C$2:$C$5693,$A498)</f>
        <v>581.93999999999994</v>
      </c>
      <c r="H498" s="1441">
        <f>SUMIFS('South West Spends'!$AB$2:$AB$5693,'South West Spends'!$A$2:$A$5693,$B498,'South West Spends'!$B$2:$B$5693,$C498,'South West Spends'!$C$2:$C$5693,$A498)</f>
        <v>0</v>
      </c>
      <c r="I498" s="1442">
        <f>SUMIFS('South West Spends'!$AG$2:$AG$5693,'South West Spends'!$A$2:$A$5693,$B498,'South West Spends'!$B$2:$B$5693,$C498,'South West Spends'!$C$2:$C$5693,$A498)</f>
        <v>0</v>
      </c>
      <c r="J498" s="24">
        <f>SUMIFS('South West Spends'!$AI$2:$AI$5693,'South West Spends'!$A$2:$A$5693,$B498,'South West Spends'!$B$2:$B$5693,$C498,'South West Spends'!$C$2:$C$5693,$A498)</f>
        <v>0</v>
      </c>
      <c r="K498" s="93">
        <f>SUMIFS('South West Spends'!$AL$2:$AL$5693,'South West Spends'!$A$2:$A$5693,$B498,'South West Spends'!$B$2:$B$5693,$C498,'South West Spends'!$C$2:$C$5693,$A498)</f>
        <v>0</v>
      </c>
    </row>
    <row r="499" spans="1:11" x14ac:dyDescent="0.2">
      <c r="A499" s="94" t="s">
        <v>132</v>
      </c>
      <c r="B499" s="13" t="s">
        <v>38</v>
      </c>
      <c r="C499" s="129" t="s">
        <v>11</v>
      </c>
      <c r="D499" s="506">
        <f>SUMIFS('South West Spends'!$H$2:$H$5693,'South West Spends'!$A$2:$A$5693,$B499,'South West Spends'!$B$2:$B$5693,$C499,'South West Spends'!$C$2:$C$5693,$A499)</f>
        <v>34.659999999999997</v>
      </c>
      <c r="E499" s="507">
        <f>SUMIFS('South West Spends'!$M$2:$M$5693,'South West Spends'!$A$2:$A$5693,$B499,'South West Spends'!$B$2:$B$5693,$C499,'South West Spends'!$C$2:$C$5693,$A499)</f>
        <v>0</v>
      </c>
      <c r="F499" s="507">
        <f>SUMIFS('South West Spends'!$R$2:$R$5693,'South West Spends'!$A$2:$A$5693,$B499,'South West Spends'!$B$2:$B$5693,$C499,'South West Spends'!$C$2:$C$5693,$A499)</f>
        <v>0</v>
      </c>
      <c r="G499" s="882">
        <f>SUMIFS('South West Spends'!$W$2:$W$5693,'South West Spends'!$A$2:$A$5693,$B499,'South West Spends'!$B$2:$B$5693,$C499,'South West Spends'!$C$2:$C$5693,$A499)</f>
        <v>0</v>
      </c>
      <c r="H499" s="1441">
        <f>SUMIFS('South West Spends'!$AB$2:$AB$5693,'South West Spends'!$A$2:$A$5693,$B499,'South West Spends'!$B$2:$B$5693,$C499,'South West Spends'!$C$2:$C$5693,$A499)</f>
        <v>0</v>
      </c>
      <c r="I499" s="1442">
        <f>SUMIFS('South West Spends'!$AG$2:$AG$5693,'South West Spends'!$A$2:$A$5693,$B499,'South West Spends'!$B$2:$B$5693,$C499,'South West Spends'!$C$2:$C$5693,$A499)</f>
        <v>0</v>
      </c>
      <c r="J499" s="24">
        <f>SUMIFS('South West Spends'!$AI$2:$AI$5693,'South West Spends'!$A$2:$A$5693,$B499,'South West Spends'!$B$2:$B$5693,$C499,'South West Spends'!$C$2:$C$5693,$A499)</f>
        <v>0</v>
      </c>
      <c r="K499" s="93">
        <f>SUMIFS('South West Spends'!$AL$2:$AL$5693,'South West Spends'!$A$2:$A$5693,$B499,'South West Spends'!$B$2:$B$5693,$C499,'South West Spends'!$C$2:$C$5693,$A499)</f>
        <v>0</v>
      </c>
    </row>
    <row r="500" spans="1:11" x14ac:dyDescent="0.2">
      <c r="A500" s="94" t="s">
        <v>132</v>
      </c>
      <c r="B500" s="13" t="s">
        <v>225</v>
      </c>
      <c r="C500" s="129" t="s">
        <v>243</v>
      </c>
      <c r="D500" s="506">
        <f>SUMIFS('South West Spends'!$H$2:$H$5693,'South West Spends'!$A$2:$A$5693,$B500,'South West Spends'!$B$2:$B$5693,$C500,'South West Spends'!$C$2:$C$5693,$A500)</f>
        <v>0</v>
      </c>
      <c r="E500" s="507">
        <f>SUMIFS('South West Spends'!$M$2:$M$5693,'South West Spends'!$A$2:$A$5693,$B500,'South West Spends'!$B$2:$B$5693,$C500,'South West Spends'!$C$2:$C$5693,$A500)</f>
        <v>0</v>
      </c>
      <c r="F500" s="507">
        <f>SUMIFS('South West Spends'!$R$2:$R$5693,'South West Spends'!$A$2:$A$5693,$B500,'South West Spends'!$B$2:$B$5693,$C500,'South West Spends'!$C$2:$C$5693,$A500)</f>
        <v>0</v>
      </c>
      <c r="G500" s="882">
        <f>SUMIFS('South West Spends'!$W$2:$W$5693,'South West Spends'!$A$2:$A$5693,$B500,'South West Spends'!$B$2:$B$5693,$C500,'South West Spends'!$C$2:$C$5693,$A500)</f>
        <v>1235.77</v>
      </c>
      <c r="H500" s="1441">
        <f>SUMIFS('South West Spends'!$AB$2:$AB$5693,'South West Spends'!$A$2:$A$5693,$B500,'South West Spends'!$B$2:$B$5693,$C500,'South West Spends'!$C$2:$C$5693,$A500)</f>
        <v>996.76</v>
      </c>
      <c r="I500" s="1442">
        <f>SUMIFS('South West Spends'!$AG$2:$AG$5693,'South West Spends'!$A$2:$A$5693,$B500,'South West Spends'!$B$2:$B$5693,$C500,'South West Spends'!$C$2:$C$5693,$A500)</f>
        <v>0</v>
      </c>
      <c r="J500" s="24">
        <f>SUMIFS('South West Spends'!$AI$2:$AI$5693,'South West Spends'!$A$2:$A$5693,$B500,'South West Spends'!$B$2:$B$5693,$C500,'South West Spends'!$C$2:$C$5693,$A500)</f>
        <v>0</v>
      </c>
      <c r="K500" s="93">
        <f>SUMIFS('South West Spends'!$AL$2:$AL$5693,'South West Spends'!$A$2:$A$5693,$B500,'South West Spends'!$B$2:$B$5693,$C500,'South West Spends'!$C$2:$C$5693,$A500)</f>
        <v>0</v>
      </c>
    </row>
    <row r="501" spans="1:11" x14ac:dyDescent="0.2">
      <c r="A501" s="94" t="s">
        <v>132</v>
      </c>
      <c r="B501" s="13" t="s">
        <v>18</v>
      </c>
      <c r="C501" s="129" t="s">
        <v>249</v>
      </c>
      <c r="D501" s="506">
        <f>SUMIFS('South West Spends'!$H$2:$H$5693,'South West Spends'!$A$2:$A$5693,$B501,'South West Spends'!$B$2:$B$5693,$C501,'South West Spends'!$C$2:$C$5693,$A501)</f>
        <v>68.180000000000007</v>
      </c>
      <c r="E501" s="507">
        <f>SUMIFS('South West Spends'!$M$2:$M$5693,'South West Spends'!$A$2:$A$5693,$B501,'South West Spends'!$B$2:$B$5693,$C501,'South West Spends'!$C$2:$C$5693,$A501)</f>
        <v>0</v>
      </c>
      <c r="F501" s="507">
        <f>SUMIFS('South West Spends'!$R$2:$R$5693,'South West Spends'!$A$2:$A$5693,$B501,'South West Spends'!$B$2:$B$5693,$C501,'South West Spends'!$C$2:$C$5693,$A501)</f>
        <v>0</v>
      </c>
      <c r="G501" s="882">
        <f>SUMIFS('South West Spends'!$W$2:$W$5693,'South West Spends'!$A$2:$A$5693,$B501,'South West Spends'!$B$2:$B$5693,$C501,'South West Spends'!$C$2:$C$5693,$A501)</f>
        <v>0</v>
      </c>
      <c r="H501" s="1441">
        <f>SUMIFS('South West Spends'!$AB$2:$AB$5693,'South West Spends'!$A$2:$A$5693,$B501,'South West Spends'!$B$2:$B$5693,$C501,'South West Spends'!$C$2:$C$5693,$A501)</f>
        <v>0</v>
      </c>
      <c r="I501" s="1442">
        <f>SUMIFS('South West Spends'!$AG$2:$AG$5693,'South West Spends'!$A$2:$A$5693,$B501,'South West Spends'!$B$2:$B$5693,$C501,'South West Spends'!$C$2:$C$5693,$A501)</f>
        <v>0</v>
      </c>
      <c r="J501" s="24">
        <f>SUMIFS('South West Spends'!$AI$2:$AI$5693,'South West Spends'!$A$2:$A$5693,$B501,'South West Spends'!$B$2:$B$5693,$C501,'South West Spends'!$C$2:$C$5693,$A501)</f>
        <v>0</v>
      </c>
      <c r="K501" s="93">
        <f>SUMIFS('South West Spends'!$AL$2:$AL$5693,'South West Spends'!$A$2:$A$5693,$B501,'South West Spends'!$B$2:$B$5693,$C501,'South West Spends'!$C$2:$C$5693,$A501)</f>
        <v>0</v>
      </c>
    </row>
    <row r="502" spans="1:11" x14ac:dyDescent="0.2">
      <c r="A502" s="94" t="s">
        <v>132</v>
      </c>
      <c r="B502" s="13" t="s">
        <v>19</v>
      </c>
      <c r="C502" s="129" t="s">
        <v>61</v>
      </c>
      <c r="D502" s="506">
        <f>SUMIFS('South West Spends'!$H$2:$H$5693,'South West Spends'!$A$2:$A$5693,$B502,'South West Spends'!$B$2:$B$5693,$C502,'South West Spends'!$C$2:$C$5693,$A502)</f>
        <v>5220.45</v>
      </c>
      <c r="E502" s="507">
        <f>SUMIFS('South West Spends'!$M$2:$M$5693,'South West Spends'!$A$2:$A$5693,$B502,'South West Spends'!$B$2:$B$5693,$C502,'South West Spends'!$C$2:$C$5693,$A502)</f>
        <v>0</v>
      </c>
      <c r="F502" s="507">
        <f>SUMIFS('South West Spends'!$R$2:$R$5693,'South West Spends'!$A$2:$A$5693,$B502,'South West Spends'!$B$2:$B$5693,$C502,'South West Spends'!$C$2:$C$5693,$A502)</f>
        <v>0</v>
      </c>
      <c r="G502" s="882">
        <f>SUMIFS('South West Spends'!$W$2:$W$5693,'South West Spends'!$A$2:$A$5693,$B502,'South West Spends'!$B$2:$B$5693,$C502,'South West Spends'!$C$2:$C$5693,$A502)</f>
        <v>0</v>
      </c>
      <c r="H502" s="1441">
        <f>SUMIFS('South West Spends'!$AB$2:$AB$5693,'South West Spends'!$A$2:$A$5693,$B502,'South West Spends'!$B$2:$B$5693,$C502,'South West Spends'!$C$2:$C$5693,$A502)</f>
        <v>0</v>
      </c>
      <c r="I502" s="1442">
        <f>SUMIFS('South West Spends'!$AG$2:$AG$5693,'South West Spends'!$A$2:$A$5693,$B502,'South West Spends'!$B$2:$B$5693,$C502,'South West Spends'!$C$2:$C$5693,$A502)</f>
        <v>0</v>
      </c>
      <c r="J502" s="24">
        <f>SUMIFS('South West Spends'!$AI$2:$AI$5693,'South West Spends'!$A$2:$A$5693,$B502,'South West Spends'!$B$2:$B$5693,$C502,'South West Spends'!$C$2:$C$5693,$A502)</f>
        <v>0</v>
      </c>
      <c r="K502" s="93">
        <f>SUMIFS('South West Spends'!$AL$2:$AL$5693,'South West Spends'!$A$2:$A$5693,$B502,'South West Spends'!$B$2:$B$5693,$C502,'South West Spends'!$C$2:$C$5693,$A502)</f>
        <v>0</v>
      </c>
    </row>
    <row r="503" spans="1:11" x14ac:dyDescent="0.2">
      <c r="A503" s="94" t="s">
        <v>132</v>
      </c>
      <c r="B503" s="13" t="s">
        <v>41</v>
      </c>
      <c r="C503" s="129" t="s">
        <v>21</v>
      </c>
      <c r="D503" s="506">
        <f>SUMIFS('South West Spends'!$H$2:$H$5693,'South West Spends'!$A$2:$A$5693,$B503,'South West Spends'!$B$2:$B$5693,$C503,'South West Spends'!$C$2:$C$5693,$A503)</f>
        <v>2034.75</v>
      </c>
      <c r="E503" s="507">
        <f>SUMIFS('South West Spends'!$M$2:$M$5693,'South West Spends'!$A$2:$A$5693,$B503,'South West Spends'!$B$2:$B$5693,$C503,'South West Spends'!$C$2:$C$5693,$A503)</f>
        <v>0</v>
      </c>
      <c r="F503" s="507">
        <f>SUMIFS('South West Spends'!$R$2:$R$5693,'South West Spends'!$A$2:$A$5693,$B503,'South West Spends'!$B$2:$B$5693,$C503,'South West Spends'!$C$2:$C$5693,$A503)</f>
        <v>0</v>
      </c>
      <c r="G503" s="882">
        <f>SUMIFS('South West Spends'!$W$2:$W$5693,'South West Spends'!$A$2:$A$5693,$B503,'South West Spends'!$B$2:$B$5693,$C503,'South West Spends'!$C$2:$C$5693,$A503)</f>
        <v>0</v>
      </c>
      <c r="H503" s="1441">
        <f>SUMIFS('South West Spends'!$AB$2:$AB$5693,'South West Spends'!$A$2:$A$5693,$B503,'South West Spends'!$B$2:$B$5693,$C503,'South West Spends'!$C$2:$C$5693,$A503)</f>
        <v>0</v>
      </c>
      <c r="I503" s="1442">
        <f>SUMIFS('South West Spends'!$AG$2:$AG$5693,'South West Spends'!$A$2:$A$5693,$B503,'South West Spends'!$B$2:$B$5693,$C503,'South West Spends'!$C$2:$C$5693,$A503)</f>
        <v>0</v>
      </c>
      <c r="J503" s="24">
        <f>SUMIFS('South West Spends'!$AI$2:$AI$5693,'South West Spends'!$A$2:$A$5693,$B503,'South West Spends'!$B$2:$B$5693,$C503,'South West Spends'!$C$2:$C$5693,$A503)</f>
        <v>0</v>
      </c>
      <c r="K503" s="93">
        <f>SUMIFS('South West Spends'!$AL$2:$AL$5693,'South West Spends'!$A$2:$A$5693,$B503,'South West Spends'!$B$2:$B$5693,$C503,'South West Spends'!$C$2:$C$5693,$A503)</f>
        <v>0</v>
      </c>
    </row>
    <row r="504" spans="1:11" x14ac:dyDescent="0.2">
      <c r="A504" s="94" t="s">
        <v>132</v>
      </c>
      <c r="B504" s="13" t="s">
        <v>66</v>
      </c>
      <c r="C504" s="129" t="s">
        <v>243</v>
      </c>
      <c r="D504" s="506">
        <f>SUMIFS('South West Spends'!$H$2:$H$5693,'South West Spends'!$A$2:$A$5693,$B504,'South West Spends'!$B$2:$B$5693,$C504,'South West Spends'!$C$2:$C$5693,$A504)</f>
        <v>353.13000000000005</v>
      </c>
      <c r="E504" s="507">
        <f>SUMIFS('South West Spends'!$M$2:$M$5693,'South West Spends'!$A$2:$A$5693,$B504,'South West Spends'!$B$2:$B$5693,$C504,'South West Spends'!$C$2:$C$5693,$A504)</f>
        <v>9.0500000000000007</v>
      </c>
      <c r="F504" s="507">
        <f>SUMIFS('South West Spends'!$R$2:$R$5693,'South West Spends'!$A$2:$A$5693,$B504,'South West Spends'!$B$2:$B$5693,$C504,'South West Spends'!$C$2:$C$5693,$A504)</f>
        <v>0</v>
      </c>
      <c r="G504" s="882">
        <f>SUMIFS('South West Spends'!$W$2:$W$5693,'South West Spends'!$A$2:$A$5693,$B504,'South West Spends'!$B$2:$B$5693,$C504,'South West Spends'!$C$2:$C$5693,$A504)</f>
        <v>0</v>
      </c>
      <c r="H504" s="1441">
        <f>SUMIFS('South West Spends'!$AB$2:$AB$5693,'South West Spends'!$A$2:$A$5693,$B504,'South West Spends'!$B$2:$B$5693,$C504,'South West Spends'!$C$2:$C$5693,$A504)</f>
        <v>0</v>
      </c>
      <c r="I504" s="1442">
        <f>SUMIFS('South West Spends'!$AG$2:$AG$5693,'South West Spends'!$A$2:$A$5693,$B504,'South West Spends'!$B$2:$B$5693,$C504,'South West Spends'!$C$2:$C$5693,$A504)</f>
        <v>0</v>
      </c>
      <c r="J504" s="24">
        <f>SUMIFS('South West Spends'!$AI$2:$AI$5693,'South West Spends'!$A$2:$A$5693,$B504,'South West Spends'!$B$2:$B$5693,$C504,'South West Spends'!$C$2:$C$5693,$A504)</f>
        <v>0</v>
      </c>
      <c r="K504" s="93">
        <f>SUMIFS('South West Spends'!$AL$2:$AL$5693,'South West Spends'!$A$2:$A$5693,$B504,'South West Spends'!$B$2:$B$5693,$C504,'South West Spends'!$C$2:$C$5693,$A504)</f>
        <v>0</v>
      </c>
    </row>
    <row r="505" spans="1:11" x14ac:dyDescent="0.2">
      <c r="A505" s="94" t="s">
        <v>132</v>
      </c>
      <c r="B505" s="13" t="s">
        <v>82</v>
      </c>
      <c r="C505" s="129" t="s">
        <v>243</v>
      </c>
      <c r="D505" s="506">
        <f>SUMIFS('South West Spends'!$H$2:$H$5693,'South West Spends'!$A$2:$A$5693,$B505,'South West Spends'!$B$2:$B$5693,$C505,'South West Spends'!$C$2:$C$5693,$A505)</f>
        <v>0</v>
      </c>
      <c r="E505" s="507">
        <f>SUMIFS('South West Spends'!$M$2:$M$5693,'South West Spends'!$A$2:$A$5693,$B505,'South West Spends'!$B$2:$B$5693,$C505,'South West Spends'!$C$2:$C$5693,$A505)</f>
        <v>76.319999999999993</v>
      </c>
      <c r="F505" s="507">
        <f>SUMIFS('South West Spends'!$R$2:$R$5693,'South West Spends'!$A$2:$A$5693,$B505,'South West Spends'!$B$2:$B$5693,$C505,'South West Spends'!$C$2:$C$5693,$A505)</f>
        <v>1646.19</v>
      </c>
      <c r="G505" s="882">
        <f>SUMIFS('South West Spends'!$W$2:$W$5693,'South West Spends'!$A$2:$A$5693,$B505,'South West Spends'!$B$2:$B$5693,$C505,'South West Spends'!$C$2:$C$5693,$A505)</f>
        <v>2626.84</v>
      </c>
      <c r="H505" s="1441">
        <f>SUMIFS('South West Spends'!$AB$2:$AB$5693,'South West Spends'!$A$2:$A$5693,$B505,'South West Spends'!$B$2:$B$5693,$C505,'South West Spends'!$C$2:$C$5693,$A505)</f>
        <v>1453.71</v>
      </c>
      <c r="I505" s="1442">
        <f>SUMIFS('South West Spends'!$AG$2:$AG$5693,'South West Spends'!$A$2:$A$5693,$B505,'South West Spends'!$B$2:$B$5693,$C505,'South West Spends'!$C$2:$C$5693,$A505)</f>
        <v>0</v>
      </c>
      <c r="J505" s="24">
        <f>SUMIFS('South West Spends'!$AI$2:$AI$5693,'South West Spends'!$A$2:$A$5693,$B505,'South West Spends'!$B$2:$B$5693,$C505,'South West Spends'!$C$2:$C$5693,$A505)</f>
        <v>0</v>
      </c>
      <c r="K505" s="93">
        <f>SUMIFS('South West Spends'!$AL$2:$AL$5693,'South West Spends'!$A$2:$A$5693,$B505,'South West Spends'!$B$2:$B$5693,$C505,'South West Spends'!$C$2:$C$5693,$A505)</f>
        <v>0</v>
      </c>
    </row>
    <row r="506" spans="1:11" x14ac:dyDescent="0.2">
      <c r="A506" s="94" t="s">
        <v>132</v>
      </c>
      <c r="B506" s="13" t="s">
        <v>285</v>
      </c>
      <c r="C506" s="129" t="s">
        <v>243</v>
      </c>
      <c r="D506" s="506">
        <f>SUMIFS('South West Spends'!$H$2:$H$5693,'South West Spends'!$A$2:$A$5693,$B506,'South West Spends'!$B$2:$B$5693,$C506,'South West Spends'!$C$2:$C$5693,$A506)</f>
        <v>0</v>
      </c>
      <c r="E506" s="507">
        <f>SUMIFS('South West Spends'!$M$2:$M$5693,'South West Spends'!$A$2:$A$5693,$B506,'South West Spends'!$B$2:$B$5693,$C506,'South West Spends'!$C$2:$C$5693,$A506)</f>
        <v>0</v>
      </c>
      <c r="F506" s="507">
        <f>SUMIFS('South West Spends'!$R$2:$R$5693,'South West Spends'!$A$2:$A$5693,$B506,'South West Spends'!$B$2:$B$5693,$C506,'South West Spends'!$C$2:$C$5693,$A506)</f>
        <v>0</v>
      </c>
      <c r="G506" s="882">
        <f>SUMIFS('South West Spends'!$W$2:$W$5693,'South West Spends'!$A$2:$A$5693,$B506,'South West Spends'!$B$2:$B$5693,$C506,'South West Spends'!$C$2:$C$5693,$A506)</f>
        <v>0</v>
      </c>
      <c r="H506" s="1441">
        <f>SUMIFS('South West Spends'!$AB$2:$AB$5693,'South West Spends'!$A$2:$A$5693,$B506,'South West Spends'!$B$2:$B$5693,$C506,'South West Spends'!$C$2:$C$5693,$A506)</f>
        <v>0</v>
      </c>
      <c r="I506" s="1442">
        <f>SUMIFS('South West Spends'!$AG$2:$AG$5693,'South West Spends'!$A$2:$A$5693,$B506,'South West Spends'!$B$2:$B$5693,$C506,'South West Spends'!$C$2:$C$5693,$A506)</f>
        <v>148.86000000000001</v>
      </c>
      <c r="J506" s="24">
        <f>SUMIFS('South West Spends'!$AI$2:$AI$5693,'South West Spends'!$A$2:$A$5693,$B506,'South West Spends'!$B$2:$B$5693,$C506,'South West Spends'!$C$2:$C$5693,$A506)</f>
        <v>0</v>
      </c>
      <c r="K506" s="93">
        <f>SUMIFS('South West Spends'!$AL$2:$AL$5693,'South West Spends'!$A$2:$A$5693,$B506,'South West Spends'!$B$2:$B$5693,$C506,'South West Spends'!$C$2:$C$5693,$A506)</f>
        <v>0</v>
      </c>
    </row>
    <row r="507" spans="1:11" x14ac:dyDescent="0.2">
      <c r="A507" s="94" t="s">
        <v>259</v>
      </c>
      <c r="B507" s="13" t="s">
        <v>81</v>
      </c>
      <c r="C507" s="129" t="s">
        <v>255</v>
      </c>
      <c r="D507" s="506">
        <f>SUMIFS('South West Spends'!$H$2:$H$5693,'South West Spends'!$A$2:$A$5693,$B507,'South West Spends'!$B$2:$B$5693,$C507,'South West Spends'!$C$2:$C$5693,$A507)</f>
        <v>0</v>
      </c>
      <c r="E507" s="507">
        <f>SUMIFS('South West Spends'!$M$2:$M$5693,'South West Spends'!$A$2:$A$5693,$B507,'South West Spends'!$B$2:$B$5693,$C507,'South West Spends'!$C$2:$C$5693,$A507)</f>
        <v>0</v>
      </c>
      <c r="F507" s="507">
        <f>SUMIFS('South West Spends'!$R$2:$R$5693,'South West Spends'!$A$2:$A$5693,$B507,'South West Spends'!$B$2:$B$5693,$C507,'South West Spends'!$C$2:$C$5693,$A507)</f>
        <v>0</v>
      </c>
      <c r="G507" s="882">
        <f>SUMIFS('South West Spends'!$W$2:$W$5693,'South West Spends'!$A$2:$A$5693,$B507,'South West Spends'!$B$2:$B$5693,$C507,'South West Spends'!$C$2:$C$5693,$A507)</f>
        <v>0</v>
      </c>
      <c r="H507" s="1441">
        <f>SUMIFS('South West Spends'!$AB$2:$AB$5693,'South West Spends'!$A$2:$A$5693,$B507,'South West Spends'!$B$2:$B$5693,$C507,'South West Spends'!$C$2:$C$5693,$A507)</f>
        <v>25920.04</v>
      </c>
      <c r="I507" s="1442">
        <f>SUMIFS('South West Spends'!$AG$2:$AG$5693,'South West Spends'!$A$2:$A$5693,$B507,'South West Spends'!$B$2:$B$5693,$C507,'South West Spends'!$C$2:$C$5693,$A507)</f>
        <v>41083.300000000003</v>
      </c>
      <c r="J507" s="24">
        <f>SUMIFS('South West Spends'!$AI$2:$AI$5693,'South West Spends'!$A$2:$A$5693,$B507,'South West Spends'!$B$2:$B$5693,$C507,'South West Spends'!$C$2:$C$5693,$A507)</f>
        <v>0</v>
      </c>
      <c r="K507" s="93">
        <f>SUMIFS('South West Spends'!$AL$2:$AL$5693,'South West Spends'!$A$2:$A$5693,$B507,'South West Spends'!$B$2:$B$5693,$C507,'South West Spends'!$C$2:$C$5693,$A507)</f>
        <v>0</v>
      </c>
    </row>
    <row r="508" spans="1:11" x14ac:dyDescent="0.2">
      <c r="A508" s="94" t="s">
        <v>259</v>
      </c>
      <c r="B508" s="13" t="s">
        <v>278</v>
      </c>
      <c r="C508" s="129" t="s">
        <v>255</v>
      </c>
      <c r="D508" s="506">
        <f>SUMIFS('South West Spends'!$H$2:$H$5693,'South West Spends'!$A$2:$A$5693,$B508,'South West Spends'!$B$2:$B$5693,$C508,'South West Spends'!$C$2:$C$5693,$A508)</f>
        <v>0</v>
      </c>
      <c r="E508" s="507">
        <f>SUMIFS('South West Spends'!$M$2:$M$5693,'South West Spends'!$A$2:$A$5693,$B508,'South West Spends'!$B$2:$B$5693,$C508,'South West Spends'!$C$2:$C$5693,$A508)</f>
        <v>0</v>
      </c>
      <c r="F508" s="507">
        <f>SUMIFS('South West Spends'!$R$2:$R$5693,'South West Spends'!$A$2:$A$5693,$B508,'South West Spends'!$B$2:$B$5693,$C508,'South West Spends'!$C$2:$C$5693,$A508)</f>
        <v>0</v>
      </c>
      <c r="G508" s="882">
        <f>SUMIFS('South West Spends'!$W$2:$W$5693,'South West Spends'!$A$2:$A$5693,$B508,'South West Spends'!$B$2:$B$5693,$C508,'South West Spends'!$C$2:$C$5693,$A508)</f>
        <v>0</v>
      </c>
      <c r="H508" s="1441">
        <f>SUMIFS('South West Spends'!$AB$2:$AB$5693,'South West Spends'!$A$2:$A$5693,$B508,'South West Spends'!$B$2:$B$5693,$C508,'South West Spends'!$C$2:$C$5693,$A508)</f>
        <v>0</v>
      </c>
      <c r="I508" s="1442">
        <f>SUMIFS('South West Spends'!$AG$2:$AG$5693,'South West Spends'!$A$2:$A$5693,$B508,'South West Spends'!$B$2:$B$5693,$C508,'South West Spends'!$C$2:$C$5693,$A508)</f>
        <v>129759.28</v>
      </c>
      <c r="J508" s="24">
        <f>SUMIFS('South West Spends'!$AI$2:$AI$5693,'South West Spends'!$A$2:$A$5693,$B508,'South West Spends'!$B$2:$B$5693,$C508,'South West Spends'!$C$2:$C$5693,$A508)</f>
        <v>49344</v>
      </c>
      <c r="K508" s="93">
        <f>SUMIFS('South West Spends'!$AL$2:$AL$5693,'South West Spends'!$A$2:$A$5693,$B508,'South West Spends'!$B$2:$B$5693,$C508,'South West Spends'!$C$2:$C$5693,$A508)</f>
        <v>98252</v>
      </c>
    </row>
    <row r="509" spans="1:11" x14ac:dyDescent="0.2">
      <c r="A509" s="94" t="s">
        <v>190</v>
      </c>
      <c r="B509" s="13" t="s">
        <v>77</v>
      </c>
      <c r="C509" s="129" t="s">
        <v>94</v>
      </c>
      <c r="D509" s="506">
        <f>SUMIFS('South West Spends'!$H$2:$H$5693,'South West Spends'!$A$2:$A$5693,$B509,'South West Spends'!$B$2:$B$5693,$C509,'South West Spends'!$C$2:$C$5693,$A509)</f>
        <v>0</v>
      </c>
      <c r="E509" s="507">
        <f>SUMIFS('South West Spends'!$M$2:$M$5693,'South West Spends'!$A$2:$A$5693,$B509,'South West Spends'!$B$2:$B$5693,$C509,'South West Spends'!$C$2:$C$5693,$A509)</f>
        <v>0</v>
      </c>
      <c r="F509" s="507">
        <f>SUMIFS('South West Spends'!$R$2:$R$5693,'South West Spends'!$A$2:$A$5693,$B509,'South West Spends'!$B$2:$B$5693,$C509,'South West Spends'!$C$2:$C$5693,$A509)</f>
        <v>270</v>
      </c>
      <c r="G509" s="882">
        <f>SUMIFS('South West Spends'!$W$2:$W$5693,'South West Spends'!$A$2:$A$5693,$B509,'South West Spends'!$B$2:$B$5693,$C509,'South West Spends'!$C$2:$C$5693,$A509)</f>
        <v>0</v>
      </c>
      <c r="H509" s="1441">
        <f>SUMIFS('South West Spends'!$AB$2:$AB$5693,'South West Spends'!$A$2:$A$5693,$B509,'South West Spends'!$B$2:$B$5693,$C509,'South West Spends'!$C$2:$C$5693,$A509)</f>
        <v>0</v>
      </c>
      <c r="I509" s="1442">
        <f>SUMIFS('South West Spends'!$AG$2:$AG$5693,'South West Spends'!$A$2:$A$5693,$B509,'South West Spends'!$B$2:$B$5693,$C509,'South West Spends'!$C$2:$C$5693,$A509)</f>
        <v>0</v>
      </c>
      <c r="J509" s="24">
        <f>SUMIFS('South West Spends'!$AI$2:$AI$5693,'South West Spends'!$A$2:$A$5693,$B509,'South West Spends'!$B$2:$B$5693,$C509,'South West Spends'!$C$2:$C$5693,$A509)</f>
        <v>0</v>
      </c>
      <c r="K509" s="93">
        <f>SUMIFS('South West Spends'!$AL$2:$AL$5693,'South West Spends'!$A$2:$A$5693,$B509,'South West Spends'!$B$2:$B$5693,$C509,'South West Spends'!$C$2:$C$5693,$A509)</f>
        <v>0</v>
      </c>
    </row>
    <row r="510" spans="1:11" x14ac:dyDescent="0.2">
      <c r="A510" s="94" t="s">
        <v>133</v>
      </c>
      <c r="B510" s="13" t="s">
        <v>3</v>
      </c>
      <c r="C510" s="129" t="s">
        <v>243</v>
      </c>
      <c r="D510" s="506">
        <f>SUMIFS('South West Spends'!$H$2:$H$5693,'South West Spends'!$A$2:$A$5693,$B510,'South West Spends'!$B$2:$B$5693,$C510,'South West Spends'!$C$2:$C$5693,$A510)</f>
        <v>364.71000000000004</v>
      </c>
      <c r="E510" s="507">
        <f>SUMIFS('South West Spends'!$M$2:$M$5693,'South West Spends'!$A$2:$A$5693,$B510,'South West Spends'!$B$2:$B$5693,$C510,'South West Spends'!$C$2:$C$5693,$A510)</f>
        <v>460.57</v>
      </c>
      <c r="F510" s="507">
        <f>SUMIFS('South West Spends'!$R$2:$R$5693,'South West Spends'!$A$2:$A$5693,$B510,'South West Spends'!$B$2:$B$5693,$C510,'South West Spends'!$C$2:$C$5693,$A510)</f>
        <v>414.37</v>
      </c>
      <c r="G510" s="882">
        <f>SUMIFS('South West Spends'!$W$2:$W$5693,'South West Spends'!$A$2:$A$5693,$B510,'South West Spends'!$B$2:$B$5693,$C510,'South West Spends'!$C$2:$C$5693,$A510)</f>
        <v>0</v>
      </c>
      <c r="H510" s="1441">
        <f>SUMIFS('South West Spends'!$AB$2:$AB$5693,'South West Spends'!$A$2:$A$5693,$B510,'South West Spends'!$B$2:$B$5693,$C510,'South West Spends'!$C$2:$C$5693,$A510)</f>
        <v>0</v>
      </c>
      <c r="I510" s="1442">
        <f>SUMIFS('South West Spends'!$AG$2:$AG$5693,'South West Spends'!$A$2:$A$5693,$B510,'South West Spends'!$B$2:$B$5693,$C510,'South West Spends'!$C$2:$C$5693,$A510)</f>
        <v>0</v>
      </c>
      <c r="J510" s="24">
        <f>SUMIFS('South West Spends'!$AI$2:$AI$5693,'South West Spends'!$A$2:$A$5693,$B510,'South West Spends'!$B$2:$B$5693,$C510,'South West Spends'!$C$2:$C$5693,$A510)</f>
        <v>0</v>
      </c>
      <c r="K510" s="93">
        <f>SUMIFS('South West Spends'!$AL$2:$AL$5693,'South West Spends'!$A$2:$A$5693,$B510,'South West Spends'!$B$2:$B$5693,$C510,'South West Spends'!$C$2:$C$5693,$A510)</f>
        <v>0</v>
      </c>
    </row>
    <row r="511" spans="1:11" x14ac:dyDescent="0.2">
      <c r="A511" s="94" t="s">
        <v>133</v>
      </c>
      <c r="B511" s="13" t="s">
        <v>206</v>
      </c>
      <c r="C511" s="129" t="s">
        <v>243</v>
      </c>
      <c r="D511" s="506">
        <f>SUMIFS('South West Spends'!$H$2:$H$5693,'South West Spends'!$A$2:$A$5693,$B511,'South West Spends'!$B$2:$B$5693,$C511,'South West Spends'!$C$2:$C$5693,$A511)</f>
        <v>0</v>
      </c>
      <c r="E511" s="507">
        <f>SUMIFS('South West Spends'!$M$2:$M$5693,'South West Spends'!$A$2:$A$5693,$B511,'South West Spends'!$B$2:$B$5693,$C511,'South West Spends'!$C$2:$C$5693,$A511)</f>
        <v>0</v>
      </c>
      <c r="F511" s="507">
        <f>SUMIFS('South West Spends'!$R$2:$R$5693,'South West Spends'!$A$2:$A$5693,$B511,'South West Spends'!$B$2:$B$5693,$C511,'South West Spends'!$C$2:$C$5693,$A511)</f>
        <v>46.56</v>
      </c>
      <c r="G511" s="882">
        <f>SUMIFS('South West Spends'!$W$2:$W$5693,'South West Spends'!$A$2:$A$5693,$B511,'South West Spends'!$B$2:$B$5693,$C511,'South West Spends'!$C$2:$C$5693,$A511)</f>
        <v>539.36999999999989</v>
      </c>
      <c r="H511" s="1441">
        <f>SUMIFS('South West Spends'!$AB$2:$AB$5693,'South West Spends'!$A$2:$A$5693,$B511,'South West Spends'!$B$2:$B$5693,$C511,'South West Spends'!$C$2:$C$5693,$A511)</f>
        <v>476.03000000000009</v>
      </c>
      <c r="I511" s="1442">
        <f>SUMIFS('South West Spends'!$AG$2:$AG$5693,'South West Spends'!$A$2:$A$5693,$B511,'South West Spends'!$B$2:$B$5693,$C511,'South West Spends'!$C$2:$C$5693,$A511)</f>
        <v>736.54</v>
      </c>
      <c r="J511" s="24">
        <f>SUMIFS('South West Spends'!$AI$2:$AI$5693,'South West Spends'!$A$2:$A$5693,$B511,'South West Spends'!$B$2:$B$5693,$C511,'South West Spends'!$C$2:$C$5693,$A511)</f>
        <v>85.31</v>
      </c>
      <c r="K511" s="93">
        <f>SUMIFS('South West Spends'!$AL$2:$AL$5693,'South West Spends'!$A$2:$A$5693,$B511,'South West Spends'!$B$2:$B$5693,$C511,'South West Spends'!$C$2:$C$5693,$A511)</f>
        <v>136.23000000000002</v>
      </c>
    </row>
    <row r="512" spans="1:11" x14ac:dyDescent="0.2">
      <c r="A512" s="94" t="s">
        <v>133</v>
      </c>
      <c r="B512" s="13" t="s">
        <v>77</v>
      </c>
      <c r="C512" s="129" t="s">
        <v>21</v>
      </c>
      <c r="D512" s="506">
        <f>SUMIFS('South West Spends'!$H$2:$H$5693,'South West Spends'!$A$2:$A$5693,$B512,'South West Spends'!$B$2:$B$5693,$C512,'South West Spends'!$C$2:$C$5693,$A512)</f>
        <v>0</v>
      </c>
      <c r="E512" s="507">
        <f>SUMIFS('South West Spends'!$M$2:$M$5693,'South West Spends'!$A$2:$A$5693,$B512,'South West Spends'!$B$2:$B$5693,$C512,'South West Spends'!$C$2:$C$5693,$A512)</f>
        <v>2477.3000000000002</v>
      </c>
      <c r="F512" s="507">
        <f>SUMIFS('South West Spends'!$R$2:$R$5693,'South West Spends'!$A$2:$A$5693,$B512,'South West Spends'!$B$2:$B$5693,$C512,'South West Spends'!$C$2:$C$5693,$A512)</f>
        <v>817.82</v>
      </c>
      <c r="G512" s="882">
        <f>SUMIFS('South West Spends'!$W$2:$W$5693,'South West Spends'!$A$2:$A$5693,$B512,'South West Spends'!$B$2:$B$5693,$C512,'South West Spends'!$C$2:$C$5693,$A512)</f>
        <v>1412.8000000000002</v>
      </c>
      <c r="H512" s="1441">
        <f>SUMIFS('South West Spends'!$AB$2:$AB$5693,'South West Spends'!$A$2:$A$5693,$B512,'South West Spends'!$B$2:$B$5693,$C512,'South West Spends'!$C$2:$C$5693,$A512)</f>
        <v>3601.96</v>
      </c>
      <c r="I512" s="1442">
        <f>SUMIFS('South West Spends'!$AG$2:$AG$5693,'South West Spends'!$A$2:$A$5693,$B512,'South West Spends'!$B$2:$B$5693,$C512,'South West Spends'!$C$2:$C$5693,$A512)</f>
        <v>0</v>
      </c>
      <c r="J512" s="24">
        <f>SUMIFS('South West Spends'!$AI$2:$AI$5693,'South West Spends'!$A$2:$A$5693,$B512,'South West Spends'!$B$2:$B$5693,$C512,'South West Spends'!$C$2:$C$5693,$A512)</f>
        <v>0</v>
      </c>
      <c r="K512" s="93">
        <f>SUMIFS('South West Spends'!$AL$2:$AL$5693,'South West Spends'!$A$2:$A$5693,$B512,'South West Spends'!$B$2:$B$5693,$C512,'South West Spends'!$C$2:$C$5693,$A512)</f>
        <v>0</v>
      </c>
    </row>
    <row r="513" spans="1:11" x14ac:dyDescent="0.2">
      <c r="A513" s="94" t="s">
        <v>133</v>
      </c>
      <c r="B513" s="13" t="s">
        <v>286</v>
      </c>
      <c r="C513" s="129" t="s">
        <v>21</v>
      </c>
      <c r="D513" s="506">
        <f>SUMIFS('South West Spends'!$H$2:$H$5693,'South West Spends'!$A$2:$A$5693,$B513,'South West Spends'!$B$2:$B$5693,$C513,'South West Spends'!$C$2:$C$5693,$A513)</f>
        <v>0</v>
      </c>
      <c r="E513" s="507">
        <f>SUMIFS('South West Spends'!$M$2:$M$5693,'South West Spends'!$A$2:$A$5693,$B513,'South West Spends'!$B$2:$B$5693,$C513,'South West Spends'!$C$2:$C$5693,$A513)</f>
        <v>0</v>
      </c>
      <c r="F513" s="507">
        <f>SUMIFS('South West Spends'!$R$2:$R$5693,'South West Spends'!$A$2:$A$5693,$B513,'South West Spends'!$B$2:$B$5693,$C513,'South West Spends'!$C$2:$C$5693,$A513)</f>
        <v>0</v>
      </c>
      <c r="G513" s="882">
        <f>SUMIFS('South West Spends'!$W$2:$W$5693,'South West Spends'!$A$2:$A$5693,$B513,'South West Spends'!$B$2:$B$5693,$C513,'South West Spends'!$C$2:$C$5693,$A513)</f>
        <v>0</v>
      </c>
      <c r="H513" s="1441">
        <f>SUMIFS('South West Spends'!$AB$2:$AB$5693,'South West Spends'!$A$2:$A$5693,$B513,'South West Spends'!$B$2:$B$5693,$C513,'South West Spends'!$C$2:$C$5693,$A513)</f>
        <v>0</v>
      </c>
      <c r="I513" s="1442">
        <f>SUMIFS('South West Spends'!$AG$2:$AG$5693,'South West Spends'!$A$2:$A$5693,$B513,'South West Spends'!$B$2:$B$5693,$C513,'South West Spends'!$C$2:$C$5693,$A513)</f>
        <v>0</v>
      </c>
      <c r="J513" s="24">
        <f>SUMIFS('South West Spends'!$AI$2:$AI$5693,'South West Spends'!$A$2:$A$5693,$B513,'South West Spends'!$B$2:$B$5693,$C513,'South West Spends'!$C$2:$C$5693,$A513)</f>
        <v>0</v>
      </c>
      <c r="K513" s="93">
        <f>SUMIFS('South West Spends'!$AL$2:$AL$5693,'South West Spends'!$A$2:$A$5693,$B513,'South West Spends'!$B$2:$B$5693,$C513,'South West Spends'!$C$2:$C$5693,$A513)</f>
        <v>235.91</v>
      </c>
    </row>
    <row r="514" spans="1:11" x14ac:dyDescent="0.2">
      <c r="A514" s="94" t="s">
        <v>133</v>
      </c>
      <c r="B514" s="13" t="s">
        <v>8</v>
      </c>
      <c r="C514" s="129" t="s">
        <v>243</v>
      </c>
      <c r="D514" s="506">
        <f>SUMIFS('South West Spends'!$H$2:$H$5693,'South West Spends'!$A$2:$A$5693,$B514,'South West Spends'!$B$2:$B$5693,$C514,'South West Spends'!$C$2:$C$5693,$A514)</f>
        <v>18.899999999999999</v>
      </c>
      <c r="E514" s="507">
        <f>SUMIFS('South West Spends'!$M$2:$M$5693,'South West Spends'!$A$2:$A$5693,$B514,'South West Spends'!$B$2:$B$5693,$C514,'South West Spends'!$C$2:$C$5693,$A514)</f>
        <v>126.07000000000001</v>
      </c>
      <c r="F514" s="507">
        <f>SUMIFS('South West Spends'!$R$2:$R$5693,'South West Spends'!$A$2:$A$5693,$B514,'South West Spends'!$B$2:$B$5693,$C514,'South West Spends'!$C$2:$C$5693,$A514)</f>
        <v>0</v>
      </c>
      <c r="G514" s="882">
        <f>SUMIFS('South West Spends'!$W$2:$W$5693,'South West Spends'!$A$2:$A$5693,$B514,'South West Spends'!$B$2:$B$5693,$C514,'South West Spends'!$C$2:$C$5693,$A514)</f>
        <v>0</v>
      </c>
      <c r="H514" s="1441">
        <f>SUMIFS('South West Spends'!$AB$2:$AB$5693,'South West Spends'!$A$2:$A$5693,$B514,'South West Spends'!$B$2:$B$5693,$C514,'South West Spends'!$C$2:$C$5693,$A514)</f>
        <v>0</v>
      </c>
      <c r="I514" s="1442">
        <f>SUMIFS('South West Spends'!$AG$2:$AG$5693,'South West Spends'!$A$2:$A$5693,$B514,'South West Spends'!$B$2:$B$5693,$C514,'South West Spends'!$C$2:$C$5693,$A514)</f>
        <v>0</v>
      </c>
      <c r="J514" s="24">
        <f>SUMIFS('South West Spends'!$AI$2:$AI$5693,'South West Spends'!$A$2:$A$5693,$B514,'South West Spends'!$B$2:$B$5693,$C514,'South West Spends'!$C$2:$C$5693,$A514)</f>
        <v>0</v>
      </c>
      <c r="K514" s="93">
        <f>SUMIFS('South West Spends'!$AL$2:$AL$5693,'South West Spends'!$A$2:$A$5693,$B514,'South West Spends'!$B$2:$B$5693,$C514,'South West Spends'!$C$2:$C$5693,$A514)</f>
        <v>0</v>
      </c>
    </row>
    <row r="515" spans="1:11" x14ac:dyDescent="0.2">
      <c r="A515" s="94" t="s">
        <v>133</v>
      </c>
      <c r="B515" s="13" t="s">
        <v>205</v>
      </c>
      <c r="C515" s="129" t="s">
        <v>243</v>
      </c>
      <c r="D515" s="506">
        <f>SUMIFS('South West Spends'!$H$2:$H$5693,'South West Spends'!$A$2:$A$5693,$B515,'South West Spends'!$B$2:$B$5693,$C515,'South West Spends'!$C$2:$C$5693,$A515)</f>
        <v>0</v>
      </c>
      <c r="E515" s="507">
        <f>SUMIFS('South West Spends'!$M$2:$M$5693,'South West Spends'!$A$2:$A$5693,$B515,'South West Spends'!$B$2:$B$5693,$C515,'South West Spends'!$C$2:$C$5693,$A515)</f>
        <v>0</v>
      </c>
      <c r="F515" s="507">
        <f>SUMIFS('South West Spends'!$R$2:$R$5693,'South West Spends'!$A$2:$A$5693,$B515,'South West Spends'!$B$2:$B$5693,$C515,'South West Spends'!$C$2:$C$5693,$A515)</f>
        <v>0</v>
      </c>
      <c r="G515" s="882">
        <f>SUMIFS('South West Spends'!$W$2:$W$5693,'South West Spends'!$A$2:$A$5693,$B515,'South West Spends'!$B$2:$B$5693,$C515,'South West Spends'!$C$2:$C$5693,$A515)</f>
        <v>0</v>
      </c>
      <c r="H515" s="1441">
        <f>SUMIFS('South West Spends'!$AB$2:$AB$5693,'South West Spends'!$A$2:$A$5693,$B515,'South West Spends'!$B$2:$B$5693,$C515,'South West Spends'!$C$2:$C$5693,$A515)</f>
        <v>34.54</v>
      </c>
      <c r="I515" s="1442">
        <f>SUMIFS('South West Spends'!$AG$2:$AG$5693,'South West Spends'!$A$2:$A$5693,$B515,'South West Spends'!$B$2:$B$5693,$C515,'South West Spends'!$C$2:$C$5693,$A515)</f>
        <v>0</v>
      </c>
      <c r="J515" s="24">
        <f>SUMIFS('South West Spends'!$AI$2:$AI$5693,'South West Spends'!$A$2:$A$5693,$B515,'South West Spends'!$B$2:$B$5693,$C515,'South West Spends'!$C$2:$C$5693,$A515)</f>
        <v>16.559999999999999</v>
      </c>
      <c r="K515" s="93">
        <f>SUMIFS('South West Spends'!$AL$2:$AL$5693,'South West Spends'!$A$2:$A$5693,$B515,'South West Spends'!$B$2:$B$5693,$C515,'South West Spends'!$C$2:$C$5693,$A515)</f>
        <v>16.559999999999999</v>
      </c>
    </row>
    <row r="516" spans="1:11" x14ac:dyDescent="0.2">
      <c r="A516" s="94" t="s">
        <v>133</v>
      </c>
      <c r="B516" s="13" t="s">
        <v>40</v>
      </c>
      <c r="C516" s="129" t="s">
        <v>243</v>
      </c>
      <c r="D516" s="506">
        <f>SUMIFS('South West Spends'!$H$2:$H$5693,'South West Spends'!$A$2:$A$5693,$B516,'South West Spends'!$B$2:$B$5693,$C516,'South West Spends'!$C$2:$C$5693,$A516)</f>
        <v>684.95</v>
      </c>
      <c r="E516" s="507">
        <f>SUMIFS('South West Spends'!$M$2:$M$5693,'South West Spends'!$A$2:$A$5693,$B516,'South West Spends'!$B$2:$B$5693,$C516,'South West Spends'!$C$2:$C$5693,$A516)</f>
        <v>875.2</v>
      </c>
      <c r="F516" s="507">
        <f>SUMIFS('South West Spends'!$R$2:$R$5693,'South West Spends'!$A$2:$A$5693,$B516,'South West Spends'!$B$2:$B$5693,$C516,'South West Spends'!$C$2:$C$5693,$A516)</f>
        <v>567.44999999999993</v>
      </c>
      <c r="G516" s="882">
        <f>SUMIFS('South West Spends'!$W$2:$W$5693,'South West Spends'!$A$2:$A$5693,$B516,'South West Spends'!$B$2:$B$5693,$C516,'South West Spends'!$C$2:$C$5693,$A516)</f>
        <v>0</v>
      </c>
      <c r="H516" s="1441">
        <f>SUMIFS('South West Spends'!$AB$2:$AB$5693,'South West Spends'!$A$2:$A$5693,$B516,'South West Spends'!$B$2:$B$5693,$C516,'South West Spends'!$C$2:$C$5693,$A516)</f>
        <v>0</v>
      </c>
      <c r="I516" s="1442">
        <f>SUMIFS('South West Spends'!$AG$2:$AG$5693,'South West Spends'!$A$2:$A$5693,$B516,'South West Spends'!$B$2:$B$5693,$C516,'South West Spends'!$C$2:$C$5693,$A516)</f>
        <v>0</v>
      </c>
      <c r="J516" s="24">
        <f>SUMIFS('South West Spends'!$AI$2:$AI$5693,'South West Spends'!$A$2:$A$5693,$B516,'South West Spends'!$B$2:$B$5693,$C516,'South West Spends'!$C$2:$C$5693,$A516)</f>
        <v>0</v>
      </c>
      <c r="K516" s="93">
        <f>SUMIFS('South West Spends'!$AL$2:$AL$5693,'South West Spends'!$A$2:$A$5693,$B516,'South West Spends'!$B$2:$B$5693,$C516,'South West Spends'!$C$2:$C$5693,$A516)</f>
        <v>0</v>
      </c>
    </row>
    <row r="517" spans="1:11" x14ac:dyDescent="0.2">
      <c r="A517" s="94" t="s">
        <v>133</v>
      </c>
      <c r="B517" s="13" t="s">
        <v>203</v>
      </c>
      <c r="C517" s="129" t="s">
        <v>243</v>
      </c>
      <c r="D517" s="506">
        <f>SUMIFS('South West Spends'!$H$2:$H$5693,'South West Spends'!$A$2:$A$5693,$B517,'South West Spends'!$B$2:$B$5693,$C517,'South West Spends'!$C$2:$C$5693,$A517)</f>
        <v>0</v>
      </c>
      <c r="E517" s="507">
        <f>SUMIFS('South West Spends'!$M$2:$M$5693,'South West Spends'!$A$2:$A$5693,$B517,'South West Spends'!$B$2:$B$5693,$C517,'South West Spends'!$C$2:$C$5693,$A517)</f>
        <v>0</v>
      </c>
      <c r="F517" s="507">
        <f>SUMIFS('South West Spends'!$R$2:$R$5693,'South West Spends'!$A$2:$A$5693,$B517,'South West Spends'!$B$2:$B$5693,$C517,'South West Spends'!$C$2:$C$5693,$A517)</f>
        <v>274.81</v>
      </c>
      <c r="G517" s="882">
        <f>SUMIFS('South West Spends'!$W$2:$W$5693,'South West Spends'!$A$2:$A$5693,$B517,'South West Spends'!$B$2:$B$5693,$C517,'South West Spends'!$C$2:$C$5693,$A517)</f>
        <v>653.35</v>
      </c>
      <c r="H517" s="1441">
        <f>SUMIFS('South West Spends'!$AB$2:$AB$5693,'South West Spends'!$A$2:$A$5693,$B517,'South West Spends'!$B$2:$B$5693,$C517,'South West Spends'!$C$2:$C$5693,$A517)</f>
        <v>1135.1200000000001</v>
      </c>
      <c r="I517" s="1442">
        <f>SUMIFS('South West Spends'!$AG$2:$AG$5693,'South West Spends'!$A$2:$A$5693,$B517,'South West Spends'!$B$2:$B$5693,$C517,'South West Spends'!$C$2:$C$5693,$A517)</f>
        <v>1469.32</v>
      </c>
      <c r="J517" s="24">
        <f>SUMIFS('South West Spends'!$AI$2:$AI$5693,'South West Spends'!$A$2:$A$5693,$B517,'South West Spends'!$B$2:$B$5693,$C517,'South West Spends'!$C$2:$C$5693,$A517)</f>
        <v>188.8</v>
      </c>
      <c r="K517" s="93">
        <f>SUMIFS('South West Spends'!$AL$2:$AL$5693,'South West Spends'!$A$2:$A$5693,$B517,'South West Spends'!$B$2:$B$5693,$C517,'South West Spends'!$C$2:$C$5693,$A517)</f>
        <v>266.38</v>
      </c>
    </row>
    <row r="518" spans="1:11" x14ac:dyDescent="0.2">
      <c r="A518" s="94" t="s">
        <v>133</v>
      </c>
      <c r="B518" s="13" t="s">
        <v>16</v>
      </c>
      <c r="C518" s="129" t="s">
        <v>243</v>
      </c>
      <c r="D518" s="506">
        <f>SUMIFS('South West Spends'!$H$2:$H$5693,'South West Spends'!$A$2:$A$5693,$B518,'South West Spends'!$B$2:$B$5693,$C518,'South West Spends'!$C$2:$C$5693,$A518)</f>
        <v>175.76999999999998</v>
      </c>
      <c r="E518" s="507">
        <f>SUMIFS('South West Spends'!$M$2:$M$5693,'South West Spends'!$A$2:$A$5693,$B518,'South West Spends'!$B$2:$B$5693,$C518,'South West Spends'!$C$2:$C$5693,$A518)</f>
        <v>435.46000000000004</v>
      </c>
      <c r="F518" s="507">
        <f>SUMIFS('South West Spends'!$R$2:$R$5693,'South West Spends'!$A$2:$A$5693,$B518,'South West Spends'!$B$2:$B$5693,$C518,'South West Spends'!$C$2:$C$5693,$A518)</f>
        <v>0</v>
      </c>
      <c r="G518" s="882">
        <f>SUMIFS('South West Spends'!$W$2:$W$5693,'South West Spends'!$A$2:$A$5693,$B518,'South West Spends'!$B$2:$B$5693,$C518,'South West Spends'!$C$2:$C$5693,$A518)</f>
        <v>0</v>
      </c>
      <c r="H518" s="1441">
        <f>SUMIFS('South West Spends'!$AB$2:$AB$5693,'South West Spends'!$A$2:$A$5693,$B518,'South West Spends'!$B$2:$B$5693,$C518,'South West Spends'!$C$2:$C$5693,$A518)</f>
        <v>0</v>
      </c>
      <c r="I518" s="1442">
        <f>SUMIFS('South West Spends'!$AG$2:$AG$5693,'South West Spends'!$A$2:$A$5693,$B518,'South West Spends'!$B$2:$B$5693,$C518,'South West Spends'!$C$2:$C$5693,$A518)</f>
        <v>0</v>
      </c>
      <c r="J518" s="24">
        <f>SUMIFS('South West Spends'!$AI$2:$AI$5693,'South West Spends'!$A$2:$A$5693,$B518,'South West Spends'!$B$2:$B$5693,$C518,'South West Spends'!$C$2:$C$5693,$A518)</f>
        <v>0</v>
      </c>
      <c r="K518" s="93">
        <f>SUMIFS('South West Spends'!$AL$2:$AL$5693,'South West Spends'!$A$2:$A$5693,$B518,'South West Spends'!$B$2:$B$5693,$C518,'South West Spends'!$C$2:$C$5693,$A518)</f>
        <v>0</v>
      </c>
    </row>
    <row r="519" spans="1:11" x14ac:dyDescent="0.2">
      <c r="A519" s="94" t="s">
        <v>133</v>
      </c>
      <c r="B519" s="13" t="s">
        <v>93</v>
      </c>
      <c r="C519" s="129" t="s">
        <v>243</v>
      </c>
      <c r="D519" s="506">
        <f>SUMIFS('South West Spends'!$H$2:$H$5693,'South West Spends'!$A$2:$A$5693,$B519,'South West Spends'!$B$2:$B$5693,$C519,'South West Spends'!$C$2:$C$5693,$A519)</f>
        <v>0</v>
      </c>
      <c r="E519" s="507">
        <f>SUMIFS('South West Spends'!$M$2:$M$5693,'South West Spends'!$A$2:$A$5693,$B519,'South West Spends'!$B$2:$B$5693,$C519,'South West Spends'!$C$2:$C$5693,$A519)</f>
        <v>0</v>
      </c>
      <c r="F519" s="507">
        <f>SUMIFS('South West Spends'!$R$2:$R$5693,'South West Spends'!$A$2:$A$5693,$B519,'South West Spends'!$B$2:$B$5693,$C519,'South West Spends'!$C$2:$C$5693,$A519)</f>
        <v>205.11</v>
      </c>
      <c r="G519" s="882">
        <f>SUMIFS('South West Spends'!$W$2:$W$5693,'South West Spends'!$A$2:$A$5693,$B519,'South West Spends'!$B$2:$B$5693,$C519,'South West Spends'!$C$2:$C$5693,$A519)</f>
        <v>169.83</v>
      </c>
      <c r="H519" s="1441">
        <f>SUMIFS('South West Spends'!$AB$2:$AB$5693,'South West Spends'!$A$2:$A$5693,$B519,'South West Spends'!$B$2:$B$5693,$C519,'South West Spends'!$C$2:$C$5693,$A519)</f>
        <v>240.98000000000002</v>
      </c>
      <c r="I519" s="1442">
        <f>SUMIFS('South West Spends'!$AG$2:$AG$5693,'South West Spends'!$A$2:$A$5693,$B519,'South West Spends'!$B$2:$B$5693,$C519,'South West Spends'!$C$2:$C$5693,$A519)</f>
        <v>152.98000000000002</v>
      </c>
      <c r="J519" s="24">
        <f>SUMIFS('South West Spends'!$AI$2:$AI$5693,'South West Spends'!$A$2:$A$5693,$B519,'South West Spends'!$B$2:$B$5693,$C519,'South West Spends'!$C$2:$C$5693,$A519)</f>
        <v>0</v>
      </c>
      <c r="K519" s="93">
        <f>SUMIFS('South West Spends'!$AL$2:$AL$5693,'South West Spends'!$A$2:$A$5693,$B519,'South West Spends'!$B$2:$B$5693,$C519,'South West Spends'!$C$2:$C$5693,$A519)</f>
        <v>0</v>
      </c>
    </row>
    <row r="520" spans="1:11" x14ac:dyDescent="0.2">
      <c r="A520" s="94" t="s">
        <v>133</v>
      </c>
      <c r="B520" s="13" t="s">
        <v>79</v>
      </c>
      <c r="C520" s="129" t="s">
        <v>166</v>
      </c>
      <c r="D520" s="506">
        <f>SUMIFS('South West Spends'!$H$2:$H$5693,'South West Spends'!$A$2:$A$5693,$B520,'South West Spends'!$B$2:$B$5693,$C520,'South West Spends'!$C$2:$C$5693,$A520)</f>
        <v>0</v>
      </c>
      <c r="E520" s="507">
        <f>SUMIFS('South West Spends'!$M$2:$M$5693,'South West Spends'!$A$2:$A$5693,$B520,'South West Spends'!$B$2:$B$5693,$C520,'South West Spends'!$C$2:$C$5693,$A520)</f>
        <v>3985.2799999999997</v>
      </c>
      <c r="F520" s="507">
        <f>SUMIFS('South West Spends'!$R$2:$R$5693,'South West Spends'!$A$2:$A$5693,$B520,'South West Spends'!$B$2:$B$5693,$C520,'South West Spends'!$C$2:$C$5693,$A520)</f>
        <v>7751.42</v>
      </c>
      <c r="G520" s="882">
        <f>SUMIFS('South West Spends'!$W$2:$W$5693,'South West Spends'!$A$2:$A$5693,$B520,'South West Spends'!$B$2:$B$5693,$C520,'South West Spends'!$C$2:$C$5693,$A520)</f>
        <v>8267.93</v>
      </c>
      <c r="H520" s="1441">
        <f>SUMIFS('South West Spends'!$AB$2:$AB$5693,'South West Spends'!$A$2:$A$5693,$B520,'South West Spends'!$B$2:$B$5693,$C520,'South West Spends'!$C$2:$C$5693,$A520)</f>
        <v>9679.25</v>
      </c>
      <c r="I520" s="1442">
        <f>SUMIFS('South West Spends'!$AG$2:$AG$5693,'South West Spends'!$A$2:$A$5693,$B520,'South West Spends'!$B$2:$B$5693,$C520,'South West Spends'!$C$2:$C$5693,$A520)</f>
        <v>3297.05</v>
      </c>
      <c r="J520" s="24">
        <f>SUMIFS('South West Spends'!$AI$2:$AI$5693,'South West Spends'!$A$2:$A$5693,$B520,'South West Spends'!$B$2:$B$5693,$C520,'South West Spends'!$C$2:$C$5693,$A520)</f>
        <v>0</v>
      </c>
      <c r="K520" s="93">
        <f>SUMIFS('South West Spends'!$AL$2:$AL$5693,'South West Spends'!$A$2:$A$5693,$B520,'South West Spends'!$B$2:$B$5693,$C520,'South West Spends'!$C$2:$C$5693,$A520)</f>
        <v>0</v>
      </c>
    </row>
    <row r="521" spans="1:11" x14ac:dyDescent="0.2">
      <c r="A521" s="94" t="s">
        <v>133</v>
      </c>
      <c r="B521" s="13" t="s">
        <v>306</v>
      </c>
      <c r="C521" s="129" t="s">
        <v>243</v>
      </c>
      <c r="D521" s="506">
        <f>SUMIFS('South West Spends'!$H$2:$H$5693,'South West Spends'!$A$2:$A$5693,$B521,'South West Spends'!$B$2:$B$5693,$C521,'South West Spends'!$C$2:$C$5693,$A521)</f>
        <v>0</v>
      </c>
      <c r="E521" s="507">
        <f>SUMIFS('South West Spends'!$M$2:$M$5693,'South West Spends'!$A$2:$A$5693,$B521,'South West Spends'!$B$2:$B$5693,$C521,'South West Spends'!$C$2:$C$5693,$A521)</f>
        <v>0</v>
      </c>
      <c r="F521" s="507">
        <f>SUMIFS('South West Spends'!$R$2:$R$5693,'South West Spends'!$A$2:$A$5693,$B521,'South West Spends'!$B$2:$B$5693,$C521,'South West Spends'!$C$2:$C$5693,$A521)</f>
        <v>0</v>
      </c>
      <c r="G521" s="882">
        <f>SUMIFS('South West Spends'!$W$2:$W$5693,'South West Spends'!$A$2:$A$5693,$B521,'South West Spends'!$B$2:$B$5693,$C521,'South West Spends'!$C$2:$C$5693,$A521)</f>
        <v>0</v>
      </c>
      <c r="H521" s="1441">
        <f>SUMIFS('South West Spends'!$AB$2:$AB$5693,'South West Spends'!$A$2:$A$5693,$B521,'South West Spends'!$B$2:$B$5693,$C521,'South West Spends'!$C$2:$C$5693,$A521)</f>
        <v>0</v>
      </c>
      <c r="I521" s="1442">
        <f>SUMIFS('South West Spends'!$AG$2:$AG$5693,'South West Spends'!$A$2:$A$5693,$B521,'South West Spends'!$B$2:$B$5693,$C521,'South West Spends'!$C$2:$C$5693,$A521)</f>
        <v>0</v>
      </c>
      <c r="J521" s="24">
        <f>SUMIFS('South West Spends'!$AI$2:$AI$5693,'South West Spends'!$A$2:$A$5693,$B521,'South West Spends'!$B$2:$B$5693,$C521,'South West Spends'!$C$2:$C$5693,$A521)</f>
        <v>907.63999999999976</v>
      </c>
      <c r="K521" s="93">
        <f>SUMIFS('South West Spends'!$AL$2:$AL$5693,'South West Spends'!$A$2:$A$5693,$B521,'South West Spends'!$B$2:$B$5693,$C521,'South West Spends'!$C$2:$C$5693,$A521)</f>
        <v>2037.2199999999998</v>
      </c>
    </row>
    <row r="522" spans="1:11" x14ac:dyDescent="0.2">
      <c r="A522" s="94" t="s">
        <v>133</v>
      </c>
      <c r="B522" s="13" t="s">
        <v>38</v>
      </c>
      <c r="C522" s="129" t="s">
        <v>243</v>
      </c>
      <c r="D522" s="506">
        <f>SUMIFS('South West Spends'!$H$2:$H$5693,'South West Spends'!$A$2:$A$5693,$B522,'South West Spends'!$B$2:$B$5693,$C522,'South West Spends'!$C$2:$C$5693,$A522)</f>
        <v>4574.12</v>
      </c>
      <c r="E522" s="507">
        <f>SUMIFS('South West Spends'!$M$2:$M$5693,'South West Spends'!$A$2:$A$5693,$B522,'South West Spends'!$B$2:$B$5693,$C522,'South West Spends'!$C$2:$C$5693,$A522)</f>
        <v>6162.420000000001</v>
      </c>
      <c r="F522" s="507">
        <f>SUMIFS('South West Spends'!$R$2:$R$5693,'South West Spends'!$A$2:$A$5693,$B522,'South West Spends'!$B$2:$B$5693,$C522,'South West Spends'!$C$2:$C$5693,$A522)</f>
        <v>3947.81</v>
      </c>
      <c r="G522" s="882">
        <f>SUMIFS('South West Spends'!$W$2:$W$5693,'South West Spends'!$A$2:$A$5693,$B522,'South West Spends'!$B$2:$B$5693,$C522,'South West Spends'!$C$2:$C$5693,$A522)</f>
        <v>988.17000000000007</v>
      </c>
      <c r="H522" s="1441">
        <f>SUMIFS('South West Spends'!$AB$2:$AB$5693,'South West Spends'!$A$2:$A$5693,$B522,'South West Spends'!$B$2:$B$5693,$C522,'South West Spends'!$C$2:$C$5693,$A522)</f>
        <v>0</v>
      </c>
      <c r="I522" s="1442">
        <f>SUMIFS('South West Spends'!$AG$2:$AG$5693,'South West Spends'!$A$2:$A$5693,$B522,'South West Spends'!$B$2:$B$5693,$C522,'South West Spends'!$C$2:$C$5693,$A522)</f>
        <v>0</v>
      </c>
      <c r="J522" s="24">
        <f>SUMIFS('South West Spends'!$AI$2:$AI$5693,'South West Spends'!$A$2:$A$5693,$B522,'South West Spends'!$B$2:$B$5693,$C522,'South West Spends'!$C$2:$C$5693,$A522)</f>
        <v>0</v>
      </c>
      <c r="K522" s="93">
        <f>SUMIFS('South West Spends'!$AL$2:$AL$5693,'South West Spends'!$A$2:$A$5693,$B522,'South West Spends'!$B$2:$B$5693,$C522,'South West Spends'!$C$2:$C$5693,$A522)</f>
        <v>0</v>
      </c>
    </row>
    <row r="523" spans="1:11" x14ac:dyDescent="0.2">
      <c r="A523" s="94" t="s">
        <v>133</v>
      </c>
      <c r="B523" s="13" t="s">
        <v>225</v>
      </c>
      <c r="C523" s="129" t="s">
        <v>243</v>
      </c>
      <c r="D523" s="506">
        <f>SUMIFS('South West Spends'!$H$2:$H$5693,'South West Spends'!$A$2:$A$5693,$B523,'South West Spends'!$B$2:$B$5693,$C523,'South West Spends'!$C$2:$C$5693,$A523)</f>
        <v>0</v>
      </c>
      <c r="E523" s="507">
        <f>SUMIFS('South West Spends'!$M$2:$M$5693,'South West Spends'!$A$2:$A$5693,$B523,'South West Spends'!$B$2:$B$5693,$C523,'South West Spends'!$C$2:$C$5693,$A523)</f>
        <v>0</v>
      </c>
      <c r="F523" s="507">
        <f>SUMIFS('South West Spends'!$R$2:$R$5693,'South West Spends'!$A$2:$A$5693,$B523,'South West Spends'!$B$2:$B$5693,$C523,'South West Spends'!$C$2:$C$5693,$A523)</f>
        <v>0</v>
      </c>
      <c r="G523" s="882">
        <f>SUMIFS('South West Spends'!$W$2:$W$5693,'South West Spends'!$A$2:$A$5693,$B523,'South West Spends'!$B$2:$B$5693,$C523,'South West Spends'!$C$2:$C$5693,$A523)</f>
        <v>3144.54</v>
      </c>
      <c r="H523" s="1441">
        <f>SUMIFS('South West Spends'!$AB$2:$AB$5693,'South West Spends'!$A$2:$A$5693,$B523,'South West Spends'!$B$2:$B$5693,$C523,'South West Spends'!$C$2:$C$5693,$A523)</f>
        <v>3499.11</v>
      </c>
      <c r="I523" s="1442">
        <f>SUMIFS('South West Spends'!$AG$2:$AG$5693,'South West Spends'!$A$2:$A$5693,$B523,'South West Spends'!$B$2:$B$5693,$C523,'South West Spends'!$C$2:$C$5693,$A523)</f>
        <v>5556.85</v>
      </c>
      <c r="J523" s="24">
        <f>SUMIFS('South West Spends'!$AI$2:$AI$5693,'South West Spends'!$A$2:$A$5693,$B523,'South West Spends'!$B$2:$B$5693,$C523,'South West Spends'!$C$2:$C$5693,$A523)</f>
        <v>0</v>
      </c>
      <c r="K523" s="93">
        <f>SUMIFS('South West Spends'!$AL$2:$AL$5693,'South West Spends'!$A$2:$A$5693,$B523,'South West Spends'!$B$2:$B$5693,$C523,'South West Spends'!$C$2:$C$5693,$A523)</f>
        <v>0</v>
      </c>
    </row>
    <row r="524" spans="1:11" x14ac:dyDescent="0.2">
      <c r="A524" s="94" t="s">
        <v>133</v>
      </c>
      <c r="B524" s="13" t="s">
        <v>41</v>
      </c>
      <c r="C524" s="129" t="s">
        <v>21</v>
      </c>
      <c r="D524" s="506">
        <f>SUMIFS('South West Spends'!$H$2:$H$5693,'South West Spends'!$A$2:$A$5693,$B524,'South West Spends'!$B$2:$B$5693,$C524,'South West Spends'!$C$2:$C$5693,$A524)</f>
        <v>7773.8600000000006</v>
      </c>
      <c r="E524" s="507">
        <f>SUMIFS('South West Spends'!$M$2:$M$5693,'South West Spends'!$A$2:$A$5693,$B524,'South West Spends'!$B$2:$B$5693,$C524,'South West Spends'!$C$2:$C$5693,$A524)</f>
        <v>0</v>
      </c>
      <c r="F524" s="507">
        <f>SUMIFS('South West Spends'!$R$2:$R$5693,'South West Spends'!$A$2:$A$5693,$B524,'South West Spends'!$B$2:$B$5693,$C524,'South West Spends'!$C$2:$C$5693,$A524)</f>
        <v>0</v>
      </c>
      <c r="G524" s="882">
        <f>SUMIFS('South West Spends'!$W$2:$W$5693,'South West Spends'!$A$2:$A$5693,$B524,'South West Spends'!$B$2:$B$5693,$C524,'South West Spends'!$C$2:$C$5693,$A524)</f>
        <v>0</v>
      </c>
      <c r="H524" s="1441">
        <f>SUMIFS('South West Spends'!$AB$2:$AB$5693,'South West Spends'!$A$2:$A$5693,$B524,'South West Spends'!$B$2:$B$5693,$C524,'South West Spends'!$C$2:$C$5693,$A524)</f>
        <v>0</v>
      </c>
      <c r="I524" s="1442">
        <f>SUMIFS('South West Spends'!$AG$2:$AG$5693,'South West Spends'!$A$2:$A$5693,$B524,'South West Spends'!$B$2:$B$5693,$C524,'South West Spends'!$C$2:$C$5693,$A524)</f>
        <v>0</v>
      </c>
      <c r="J524" s="24">
        <f>SUMIFS('South West Spends'!$AI$2:$AI$5693,'South West Spends'!$A$2:$A$5693,$B524,'South West Spends'!$B$2:$B$5693,$C524,'South West Spends'!$C$2:$C$5693,$A524)</f>
        <v>0</v>
      </c>
      <c r="K524" s="93">
        <f>SUMIFS('South West Spends'!$AL$2:$AL$5693,'South West Spends'!$A$2:$A$5693,$B524,'South West Spends'!$B$2:$B$5693,$C524,'South West Spends'!$C$2:$C$5693,$A524)</f>
        <v>0</v>
      </c>
    </row>
    <row r="525" spans="1:11" x14ac:dyDescent="0.2">
      <c r="A525" s="94" t="s">
        <v>133</v>
      </c>
      <c r="B525" s="13" t="s">
        <v>66</v>
      </c>
      <c r="C525" s="129" t="s">
        <v>243</v>
      </c>
      <c r="D525" s="506">
        <f>SUMIFS('South West Spends'!$H$2:$H$5693,'South West Spends'!$A$2:$A$5693,$B525,'South West Spends'!$B$2:$B$5693,$C525,'South West Spends'!$C$2:$C$5693,$A525)</f>
        <v>0</v>
      </c>
      <c r="E525" s="507">
        <f>SUMIFS('South West Spends'!$M$2:$M$5693,'South West Spends'!$A$2:$A$5693,$B525,'South West Spends'!$B$2:$B$5693,$C525,'South West Spends'!$C$2:$C$5693,$A525)</f>
        <v>5.78</v>
      </c>
      <c r="F525" s="507">
        <f>SUMIFS('South West Spends'!$R$2:$R$5693,'South West Spends'!$A$2:$A$5693,$B525,'South West Spends'!$B$2:$B$5693,$C525,'South West Spends'!$C$2:$C$5693,$A525)</f>
        <v>5.16</v>
      </c>
      <c r="G525" s="882">
        <f>SUMIFS('South West Spends'!$W$2:$W$5693,'South West Spends'!$A$2:$A$5693,$B525,'South West Spends'!$B$2:$B$5693,$C525,'South West Spends'!$C$2:$C$5693,$A525)</f>
        <v>2.94</v>
      </c>
      <c r="H525" s="1441">
        <f>SUMIFS('South West Spends'!$AB$2:$AB$5693,'South West Spends'!$A$2:$A$5693,$B525,'South West Spends'!$B$2:$B$5693,$C525,'South West Spends'!$C$2:$C$5693,$A525)</f>
        <v>14.080000000000002</v>
      </c>
      <c r="I525" s="1442">
        <f>SUMIFS('South West Spends'!$AG$2:$AG$5693,'South West Spends'!$A$2:$A$5693,$B525,'South West Spends'!$B$2:$B$5693,$C525,'South West Spends'!$C$2:$C$5693,$A525)</f>
        <v>0</v>
      </c>
      <c r="J525" s="24">
        <f>SUMIFS('South West Spends'!$AI$2:$AI$5693,'South West Spends'!$A$2:$A$5693,$B525,'South West Spends'!$B$2:$B$5693,$C525,'South West Spends'!$C$2:$C$5693,$A525)</f>
        <v>0</v>
      </c>
      <c r="K525" s="93">
        <f>SUMIFS('South West Spends'!$AL$2:$AL$5693,'South West Spends'!$A$2:$A$5693,$B525,'South West Spends'!$B$2:$B$5693,$C525,'South West Spends'!$C$2:$C$5693,$A525)</f>
        <v>0</v>
      </c>
    </row>
    <row r="526" spans="1:11" x14ac:dyDescent="0.2">
      <c r="A526" s="94" t="s">
        <v>133</v>
      </c>
      <c r="B526" s="13" t="s">
        <v>258</v>
      </c>
      <c r="C526" s="129" t="s">
        <v>243</v>
      </c>
      <c r="D526" s="506">
        <f>SUMIFS('South West Spends'!$H$2:$H$5693,'South West Spends'!$A$2:$A$5693,$B526,'South West Spends'!$B$2:$B$5693,$C526,'South West Spends'!$C$2:$C$5693,$A526)</f>
        <v>0</v>
      </c>
      <c r="E526" s="507">
        <f>SUMIFS('South West Spends'!$M$2:$M$5693,'South West Spends'!$A$2:$A$5693,$B526,'South West Spends'!$B$2:$B$5693,$C526,'South West Spends'!$C$2:$C$5693,$A526)</f>
        <v>0</v>
      </c>
      <c r="F526" s="507">
        <f>SUMIFS('South West Spends'!$R$2:$R$5693,'South West Spends'!$A$2:$A$5693,$B526,'South West Spends'!$B$2:$B$5693,$C526,'South West Spends'!$C$2:$C$5693,$A526)</f>
        <v>0</v>
      </c>
      <c r="G526" s="882">
        <f>SUMIFS('South West Spends'!$W$2:$W$5693,'South West Spends'!$A$2:$A$5693,$B526,'South West Spends'!$B$2:$B$5693,$C526,'South West Spends'!$C$2:$C$5693,$A526)</f>
        <v>0</v>
      </c>
      <c r="H526" s="1441">
        <f>SUMIFS('South West Spends'!$AB$2:$AB$5693,'South West Spends'!$A$2:$A$5693,$B526,'South West Spends'!$B$2:$B$5693,$C526,'South West Spends'!$C$2:$C$5693,$A526)</f>
        <v>0</v>
      </c>
      <c r="I526" s="1442">
        <f>SUMIFS('South West Spends'!$AG$2:$AG$5693,'South West Spends'!$A$2:$A$5693,$B526,'South West Spends'!$B$2:$B$5693,$C526,'South West Spends'!$C$2:$C$5693,$A526)</f>
        <v>53.31</v>
      </c>
      <c r="J526" s="24">
        <f>SUMIFS('South West Spends'!$AI$2:$AI$5693,'South West Spends'!$A$2:$A$5693,$B526,'South West Spends'!$B$2:$B$5693,$C526,'South West Spends'!$C$2:$C$5693,$A526)</f>
        <v>29.62</v>
      </c>
      <c r="K526" s="93">
        <f>SUMIFS('South West Spends'!$AL$2:$AL$5693,'South West Spends'!$A$2:$A$5693,$B526,'South West Spends'!$B$2:$B$5693,$C526,'South West Spends'!$C$2:$C$5693,$A526)</f>
        <v>50.2</v>
      </c>
    </row>
    <row r="527" spans="1:11" x14ac:dyDescent="0.2">
      <c r="A527" s="94" t="s">
        <v>133</v>
      </c>
      <c r="B527" s="13" t="s">
        <v>82</v>
      </c>
      <c r="C527" s="129" t="s">
        <v>243</v>
      </c>
      <c r="D527" s="506">
        <f>SUMIFS('South West Spends'!$H$2:$H$5693,'South West Spends'!$A$2:$A$5693,$B527,'South West Spends'!$B$2:$B$5693,$C527,'South West Spends'!$C$2:$C$5693,$A527)</f>
        <v>0</v>
      </c>
      <c r="E527" s="507">
        <f>SUMIFS('South West Spends'!$M$2:$M$5693,'South West Spends'!$A$2:$A$5693,$B527,'South West Spends'!$B$2:$B$5693,$C527,'South West Spends'!$C$2:$C$5693,$A527)</f>
        <v>281.52</v>
      </c>
      <c r="F527" s="507">
        <f>SUMIFS('South West Spends'!$R$2:$R$5693,'South West Spends'!$A$2:$A$5693,$B527,'South West Spends'!$B$2:$B$5693,$C527,'South West Spends'!$C$2:$C$5693,$A527)</f>
        <v>581.71</v>
      </c>
      <c r="G527" s="882">
        <f>SUMIFS('South West Spends'!$W$2:$W$5693,'South West Spends'!$A$2:$A$5693,$B527,'South West Spends'!$B$2:$B$5693,$C527,'South West Spends'!$C$2:$C$5693,$A527)</f>
        <v>591.1</v>
      </c>
      <c r="H527" s="1441">
        <f>SUMIFS('South West Spends'!$AB$2:$AB$5693,'South West Spends'!$A$2:$A$5693,$B527,'South West Spends'!$B$2:$B$5693,$C527,'South West Spends'!$C$2:$C$5693,$A527)</f>
        <v>498.74</v>
      </c>
      <c r="I527" s="1442">
        <f>SUMIFS('South West Spends'!$AG$2:$AG$5693,'South West Spends'!$A$2:$A$5693,$B527,'South West Spends'!$B$2:$B$5693,$C527,'South West Spends'!$C$2:$C$5693,$A527)</f>
        <v>233.03999999999996</v>
      </c>
      <c r="J527" s="24">
        <f>SUMIFS('South West Spends'!$AI$2:$AI$5693,'South West Spends'!$A$2:$A$5693,$B527,'South West Spends'!$B$2:$B$5693,$C527,'South West Spends'!$C$2:$C$5693,$A527)</f>
        <v>0</v>
      </c>
      <c r="K527" s="93">
        <f>SUMIFS('South West Spends'!$AL$2:$AL$5693,'South West Spends'!$A$2:$A$5693,$B527,'South West Spends'!$B$2:$B$5693,$C527,'South West Spends'!$C$2:$C$5693,$A527)</f>
        <v>0</v>
      </c>
    </row>
    <row r="528" spans="1:11" x14ac:dyDescent="0.2">
      <c r="A528" s="94" t="s">
        <v>133</v>
      </c>
      <c r="B528" s="13" t="s">
        <v>285</v>
      </c>
      <c r="C528" s="129" t="s">
        <v>243</v>
      </c>
      <c r="D528" s="506">
        <f>SUMIFS('South West Spends'!$H$2:$H$5693,'South West Spends'!$A$2:$A$5693,$B528,'South West Spends'!$B$2:$B$5693,$C528,'South West Spends'!$C$2:$C$5693,$A528)</f>
        <v>0</v>
      </c>
      <c r="E528" s="507">
        <f>SUMIFS('South West Spends'!$M$2:$M$5693,'South West Spends'!$A$2:$A$5693,$B528,'South West Spends'!$B$2:$B$5693,$C528,'South West Spends'!$C$2:$C$5693,$A528)</f>
        <v>0</v>
      </c>
      <c r="F528" s="507">
        <f>SUMIFS('South West Spends'!$R$2:$R$5693,'South West Spends'!$A$2:$A$5693,$B528,'South West Spends'!$B$2:$B$5693,$C528,'South West Spends'!$C$2:$C$5693,$A528)</f>
        <v>0</v>
      </c>
      <c r="G528" s="882">
        <f>SUMIFS('South West Spends'!$W$2:$W$5693,'South West Spends'!$A$2:$A$5693,$B528,'South West Spends'!$B$2:$B$5693,$C528,'South West Spends'!$C$2:$C$5693,$A528)</f>
        <v>0</v>
      </c>
      <c r="H528" s="1441">
        <f>SUMIFS('South West Spends'!$AB$2:$AB$5693,'South West Spends'!$A$2:$A$5693,$B528,'South West Spends'!$B$2:$B$5693,$C528,'South West Spends'!$C$2:$C$5693,$A528)</f>
        <v>0</v>
      </c>
      <c r="I528" s="1442">
        <f>SUMIFS('South West Spends'!$AG$2:$AG$5693,'South West Spends'!$A$2:$A$5693,$B528,'South West Spends'!$B$2:$B$5693,$C528,'South West Spends'!$C$2:$C$5693,$A528)</f>
        <v>371.88</v>
      </c>
      <c r="J528" s="24">
        <f>SUMIFS('South West Spends'!$AI$2:$AI$5693,'South West Spends'!$A$2:$A$5693,$B528,'South West Spends'!$B$2:$B$5693,$C528,'South West Spends'!$C$2:$C$5693,$A528)</f>
        <v>8.91</v>
      </c>
      <c r="K528" s="93">
        <f>SUMIFS('South West Spends'!$AL$2:$AL$5693,'South West Spends'!$A$2:$A$5693,$B528,'South West Spends'!$B$2:$B$5693,$C528,'South West Spends'!$C$2:$C$5693,$A528)</f>
        <v>154.33000000000001</v>
      </c>
    </row>
    <row r="529" spans="1:11" x14ac:dyDescent="0.2">
      <c r="A529" s="94" t="s">
        <v>134</v>
      </c>
      <c r="B529" s="13" t="s">
        <v>3</v>
      </c>
      <c r="C529" s="129" t="s">
        <v>243</v>
      </c>
      <c r="D529" s="506">
        <f>SUMIFS('South West Spends'!$H$2:$H$5693,'South West Spends'!$A$2:$A$5693,$B529,'South West Spends'!$B$2:$B$5693,$C529,'South West Spends'!$C$2:$C$5693,$A529)</f>
        <v>604.79999999999995</v>
      </c>
      <c r="E529" s="507">
        <f>SUMIFS('South West Spends'!$M$2:$M$5693,'South West Spends'!$A$2:$A$5693,$B529,'South West Spends'!$B$2:$B$5693,$C529,'South West Spends'!$C$2:$C$5693,$A529)</f>
        <v>402.15999999999997</v>
      </c>
      <c r="F529" s="507">
        <f>SUMIFS('South West Spends'!$R$2:$R$5693,'South West Spends'!$A$2:$A$5693,$B529,'South West Spends'!$B$2:$B$5693,$C529,'South West Spends'!$C$2:$C$5693,$A529)</f>
        <v>304.5</v>
      </c>
      <c r="G529" s="882">
        <f>SUMIFS('South West Spends'!$W$2:$W$5693,'South West Spends'!$A$2:$A$5693,$B529,'South West Spends'!$B$2:$B$5693,$C529,'South West Spends'!$C$2:$C$5693,$A529)</f>
        <v>0</v>
      </c>
      <c r="H529" s="1441">
        <f>SUMIFS('South West Spends'!$AB$2:$AB$5693,'South West Spends'!$A$2:$A$5693,$B529,'South West Spends'!$B$2:$B$5693,$C529,'South West Spends'!$C$2:$C$5693,$A529)</f>
        <v>0</v>
      </c>
      <c r="I529" s="1442">
        <f>SUMIFS('South West Spends'!$AG$2:$AG$5693,'South West Spends'!$A$2:$A$5693,$B529,'South West Spends'!$B$2:$B$5693,$C529,'South West Spends'!$C$2:$C$5693,$A529)</f>
        <v>0</v>
      </c>
      <c r="J529" s="24">
        <f>SUMIFS('South West Spends'!$AI$2:$AI$5693,'South West Spends'!$A$2:$A$5693,$B529,'South West Spends'!$B$2:$B$5693,$C529,'South West Spends'!$C$2:$C$5693,$A529)</f>
        <v>0</v>
      </c>
      <c r="K529" s="93">
        <f>SUMIFS('South West Spends'!$AL$2:$AL$5693,'South West Spends'!$A$2:$A$5693,$B529,'South West Spends'!$B$2:$B$5693,$C529,'South West Spends'!$C$2:$C$5693,$A529)</f>
        <v>0</v>
      </c>
    </row>
    <row r="530" spans="1:11" x14ac:dyDescent="0.2">
      <c r="A530" s="94" t="s">
        <v>134</v>
      </c>
      <c r="B530" s="13" t="s">
        <v>206</v>
      </c>
      <c r="C530" s="129" t="s">
        <v>243</v>
      </c>
      <c r="D530" s="506">
        <f>SUMIFS('South West Spends'!$H$2:$H$5693,'South West Spends'!$A$2:$A$5693,$B530,'South West Spends'!$B$2:$B$5693,$C530,'South West Spends'!$C$2:$C$5693,$A530)</f>
        <v>0</v>
      </c>
      <c r="E530" s="507">
        <f>SUMIFS('South West Spends'!$M$2:$M$5693,'South West Spends'!$A$2:$A$5693,$B530,'South West Spends'!$B$2:$B$5693,$C530,'South West Spends'!$C$2:$C$5693,$A530)</f>
        <v>0</v>
      </c>
      <c r="F530" s="507">
        <f>SUMIFS('South West Spends'!$R$2:$R$5693,'South West Spends'!$A$2:$A$5693,$B530,'South West Spends'!$B$2:$B$5693,$C530,'South West Spends'!$C$2:$C$5693,$A530)</f>
        <v>24.72</v>
      </c>
      <c r="G530" s="882">
        <f>SUMIFS('South West Spends'!$W$2:$W$5693,'South West Spends'!$A$2:$A$5693,$B530,'South West Spends'!$B$2:$B$5693,$C530,'South West Spends'!$C$2:$C$5693,$A530)</f>
        <v>790</v>
      </c>
      <c r="H530" s="1441">
        <f>SUMIFS('South West Spends'!$AB$2:$AB$5693,'South West Spends'!$A$2:$A$5693,$B530,'South West Spends'!$B$2:$B$5693,$C530,'South West Spends'!$C$2:$C$5693,$A530)</f>
        <v>126.06</v>
      </c>
      <c r="I530" s="1442">
        <f>SUMIFS('South West Spends'!$AG$2:$AG$5693,'South West Spends'!$A$2:$A$5693,$B530,'South West Spends'!$B$2:$B$5693,$C530,'South West Spends'!$C$2:$C$5693,$A530)</f>
        <v>0</v>
      </c>
      <c r="J530" s="24">
        <f>SUMIFS('South West Spends'!$AI$2:$AI$5693,'South West Spends'!$A$2:$A$5693,$B530,'South West Spends'!$B$2:$B$5693,$C530,'South West Spends'!$C$2:$C$5693,$A530)</f>
        <v>0</v>
      </c>
      <c r="K530" s="93">
        <f>SUMIFS('South West Spends'!$AL$2:$AL$5693,'South West Spends'!$A$2:$A$5693,$B530,'South West Spends'!$B$2:$B$5693,$C530,'South West Spends'!$C$2:$C$5693,$A530)</f>
        <v>0</v>
      </c>
    </row>
    <row r="531" spans="1:11" x14ac:dyDescent="0.2">
      <c r="A531" s="94" t="s">
        <v>134</v>
      </c>
      <c r="B531" s="13" t="s">
        <v>77</v>
      </c>
      <c r="C531" s="129" t="s">
        <v>94</v>
      </c>
      <c r="D531" s="506">
        <f>SUMIFS('South West Spends'!$H$2:$H$5693,'South West Spends'!$A$2:$A$5693,$B531,'South West Spends'!$B$2:$B$5693,$C531,'South West Spends'!$C$2:$C$5693,$A531)</f>
        <v>0</v>
      </c>
      <c r="E531" s="507">
        <f>SUMIFS('South West Spends'!$M$2:$M$5693,'South West Spends'!$A$2:$A$5693,$B531,'South West Spends'!$B$2:$B$5693,$C531,'South West Spends'!$C$2:$C$5693,$A531)</f>
        <v>0</v>
      </c>
      <c r="F531" s="507">
        <f>SUMIFS('South West Spends'!$R$2:$R$5693,'South West Spends'!$A$2:$A$5693,$B531,'South West Spends'!$B$2:$B$5693,$C531,'South West Spends'!$C$2:$C$5693,$A531)</f>
        <v>0</v>
      </c>
      <c r="G531" s="882">
        <f>SUMIFS('South West Spends'!$W$2:$W$5693,'South West Spends'!$A$2:$A$5693,$B531,'South West Spends'!$B$2:$B$5693,$C531,'South West Spends'!$C$2:$C$5693,$A531)</f>
        <v>0</v>
      </c>
      <c r="H531" s="1441">
        <f>SUMIFS('South West Spends'!$AB$2:$AB$5693,'South West Spends'!$A$2:$A$5693,$B531,'South West Spends'!$B$2:$B$5693,$C531,'South West Spends'!$C$2:$C$5693,$A531)</f>
        <v>203.51999999999998</v>
      </c>
      <c r="I531" s="1442">
        <f>SUMIFS('South West Spends'!$AG$2:$AG$5693,'South West Spends'!$A$2:$A$5693,$B531,'South West Spends'!$B$2:$B$5693,$C531,'South West Spends'!$C$2:$C$5693,$A531)</f>
        <v>0</v>
      </c>
      <c r="J531" s="24">
        <f>SUMIFS('South West Spends'!$AI$2:$AI$5693,'South West Spends'!$A$2:$A$5693,$B531,'South West Spends'!$B$2:$B$5693,$C531,'South West Spends'!$C$2:$C$5693,$A531)</f>
        <v>0</v>
      </c>
      <c r="K531" s="93">
        <f>SUMIFS('South West Spends'!$AL$2:$AL$5693,'South West Spends'!$A$2:$A$5693,$B531,'South West Spends'!$B$2:$B$5693,$C531,'South West Spends'!$C$2:$C$5693,$A531)</f>
        <v>0</v>
      </c>
    </row>
    <row r="532" spans="1:11" x14ac:dyDescent="0.2">
      <c r="A532" s="94" t="s">
        <v>134</v>
      </c>
      <c r="B532" s="13" t="s">
        <v>77</v>
      </c>
      <c r="C532" s="129" t="s">
        <v>21</v>
      </c>
      <c r="D532" s="506">
        <f>SUMIFS('South West Spends'!$H$2:$H$5693,'South West Spends'!$A$2:$A$5693,$B532,'South West Spends'!$B$2:$B$5693,$C532,'South West Spends'!$C$2:$C$5693,$A532)</f>
        <v>0</v>
      </c>
      <c r="E532" s="507">
        <f>SUMIFS('South West Spends'!$M$2:$M$5693,'South West Spends'!$A$2:$A$5693,$B532,'South West Spends'!$B$2:$B$5693,$C532,'South West Spends'!$C$2:$C$5693,$A532)</f>
        <v>6964.6800000000012</v>
      </c>
      <c r="F532" s="507">
        <f>SUMIFS('South West Spends'!$R$2:$R$5693,'South West Spends'!$A$2:$A$5693,$B532,'South West Spends'!$B$2:$B$5693,$C532,'South West Spends'!$C$2:$C$5693,$A532)</f>
        <v>11277.76</v>
      </c>
      <c r="G532" s="882">
        <f>SUMIFS('South West Spends'!$W$2:$W$5693,'South West Spends'!$A$2:$A$5693,$B532,'South West Spends'!$B$2:$B$5693,$C532,'South West Spends'!$C$2:$C$5693,$A532)</f>
        <v>11626.460000000001</v>
      </c>
      <c r="H532" s="1441">
        <f>SUMIFS('South West Spends'!$AB$2:$AB$5693,'South West Spends'!$A$2:$A$5693,$B532,'South West Spends'!$B$2:$B$5693,$C532,'South West Spends'!$C$2:$C$5693,$A532)</f>
        <v>12880.919999999998</v>
      </c>
      <c r="I532" s="1442">
        <f>SUMIFS('South West Spends'!$AG$2:$AG$5693,'South West Spends'!$A$2:$A$5693,$B532,'South West Spends'!$B$2:$B$5693,$C532,'South West Spends'!$C$2:$C$5693,$A532)</f>
        <v>6458.02</v>
      </c>
      <c r="J532" s="24">
        <f>SUMIFS('South West Spends'!$AI$2:$AI$5693,'South West Spends'!$A$2:$A$5693,$B532,'South West Spends'!$B$2:$B$5693,$C532,'South West Spends'!$C$2:$C$5693,$A532)</f>
        <v>0</v>
      </c>
      <c r="K532" s="93">
        <f>SUMIFS('South West Spends'!$AL$2:$AL$5693,'South West Spends'!$A$2:$A$5693,$B532,'South West Spends'!$B$2:$B$5693,$C532,'South West Spends'!$C$2:$C$5693,$A532)</f>
        <v>0</v>
      </c>
    </row>
    <row r="533" spans="1:11" x14ac:dyDescent="0.2">
      <c r="A533" s="94" t="s">
        <v>134</v>
      </c>
      <c r="B533" s="13" t="s">
        <v>286</v>
      </c>
      <c r="C533" s="129" t="s">
        <v>21</v>
      </c>
      <c r="D533" s="506">
        <f>SUMIFS('South West Spends'!$H$2:$H$5693,'South West Spends'!$A$2:$A$5693,$B533,'South West Spends'!$B$2:$B$5693,$C533,'South West Spends'!$C$2:$C$5693,$A533)</f>
        <v>0</v>
      </c>
      <c r="E533" s="507">
        <f>SUMIFS('South West Spends'!$M$2:$M$5693,'South West Spends'!$A$2:$A$5693,$B533,'South West Spends'!$B$2:$B$5693,$C533,'South West Spends'!$C$2:$C$5693,$A533)</f>
        <v>0</v>
      </c>
      <c r="F533" s="507">
        <f>SUMIFS('South West Spends'!$R$2:$R$5693,'South West Spends'!$A$2:$A$5693,$B533,'South West Spends'!$B$2:$B$5693,$C533,'South West Spends'!$C$2:$C$5693,$A533)</f>
        <v>0</v>
      </c>
      <c r="G533" s="882">
        <f>SUMIFS('South West Spends'!$W$2:$W$5693,'South West Spends'!$A$2:$A$5693,$B533,'South West Spends'!$B$2:$B$5693,$C533,'South West Spends'!$C$2:$C$5693,$A533)</f>
        <v>0</v>
      </c>
      <c r="H533" s="1441">
        <f>SUMIFS('South West Spends'!$AB$2:$AB$5693,'South West Spends'!$A$2:$A$5693,$B533,'South West Spends'!$B$2:$B$5693,$C533,'South West Spends'!$C$2:$C$5693,$A533)</f>
        <v>0</v>
      </c>
      <c r="I533" s="1442">
        <f>SUMIFS('South West Spends'!$AG$2:$AG$5693,'South West Spends'!$A$2:$A$5693,$B533,'South West Spends'!$B$2:$B$5693,$C533,'South West Spends'!$C$2:$C$5693,$A533)</f>
        <v>1180.4699999999998</v>
      </c>
      <c r="J533" s="24">
        <f>SUMIFS('South West Spends'!$AI$2:$AI$5693,'South West Spends'!$A$2:$A$5693,$B533,'South West Spends'!$B$2:$B$5693,$C533,'South West Spends'!$C$2:$C$5693,$A533)</f>
        <v>0</v>
      </c>
      <c r="K533" s="93">
        <f>SUMIFS('South West Spends'!$AL$2:$AL$5693,'South West Spends'!$A$2:$A$5693,$B533,'South West Spends'!$B$2:$B$5693,$C533,'South West Spends'!$C$2:$C$5693,$A533)</f>
        <v>41.58</v>
      </c>
    </row>
    <row r="534" spans="1:11" x14ac:dyDescent="0.2">
      <c r="A534" s="94" t="s">
        <v>134</v>
      </c>
      <c r="B534" s="13" t="s">
        <v>8</v>
      </c>
      <c r="C534" s="129" t="s">
        <v>11</v>
      </c>
      <c r="D534" s="506">
        <f>SUMIFS('South West Spends'!$H$2:$H$5693,'South West Spends'!$A$2:$A$5693,$B534,'South West Spends'!$B$2:$B$5693,$C534,'South West Spends'!$C$2:$C$5693,$A534)</f>
        <v>27789.329999999998</v>
      </c>
      <c r="E534" s="507">
        <f>SUMIFS('South West Spends'!$M$2:$M$5693,'South West Spends'!$A$2:$A$5693,$B534,'South West Spends'!$B$2:$B$5693,$C534,'South West Spends'!$C$2:$C$5693,$A534)</f>
        <v>6139.7899999999991</v>
      </c>
      <c r="F534" s="507">
        <f>SUMIFS('South West Spends'!$R$2:$R$5693,'South West Spends'!$A$2:$A$5693,$B534,'South West Spends'!$B$2:$B$5693,$C534,'South West Spends'!$C$2:$C$5693,$A534)</f>
        <v>1305.7800000000002</v>
      </c>
      <c r="G534" s="882">
        <f>SUMIFS('South West Spends'!$W$2:$W$5693,'South West Spends'!$A$2:$A$5693,$B534,'South West Spends'!$B$2:$B$5693,$C534,'South West Spends'!$C$2:$C$5693,$A534)</f>
        <v>0</v>
      </c>
      <c r="H534" s="1441">
        <f>SUMIFS('South West Spends'!$AB$2:$AB$5693,'South West Spends'!$A$2:$A$5693,$B534,'South West Spends'!$B$2:$B$5693,$C534,'South West Spends'!$C$2:$C$5693,$A534)</f>
        <v>0</v>
      </c>
      <c r="I534" s="1442">
        <f>SUMIFS('South West Spends'!$AG$2:$AG$5693,'South West Spends'!$A$2:$A$5693,$B534,'South West Spends'!$B$2:$B$5693,$C534,'South West Spends'!$C$2:$C$5693,$A534)</f>
        <v>0</v>
      </c>
      <c r="J534" s="24">
        <f>SUMIFS('South West Spends'!$AI$2:$AI$5693,'South West Spends'!$A$2:$A$5693,$B534,'South West Spends'!$B$2:$B$5693,$C534,'South West Spends'!$C$2:$C$5693,$A534)</f>
        <v>0</v>
      </c>
      <c r="K534" s="93">
        <f>SUMIFS('South West Spends'!$AL$2:$AL$5693,'South West Spends'!$A$2:$A$5693,$B534,'South West Spends'!$B$2:$B$5693,$C534,'South West Spends'!$C$2:$C$5693,$A534)</f>
        <v>0</v>
      </c>
    </row>
    <row r="535" spans="1:11" x14ac:dyDescent="0.2">
      <c r="A535" s="94" t="s">
        <v>134</v>
      </c>
      <c r="B535" s="13" t="s">
        <v>8</v>
      </c>
      <c r="C535" s="129" t="s">
        <v>9</v>
      </c>
      <c r="D535" s="506">
        <f>SUMIFS('South West Spends'!$H$2:$H$5693,'South West Spends'!$A$2:$A$5693,$B535,'South West Spends'!$B$2:$B$5693,$C535,'South West Spends'!$C$2:$C$5693,$A535)</f>
        <v>5013.04</v>
      </c>
      <c r="E535" s="507">
        <f>SUMIFS('South West Spends'!$M$2:$M$5693,'South West Spends'!$A$2:$A$5693,$B535,'South West Spends'!$B$2:$B$5693,$C535,'South West Spends'!$C$2:$C$5693,$A535)</f>
        <v>5158.49</v>
      </c>
      <c r="F535" s="507">
        <f>SUMIFS('South West Spends'!$R$2:$R$5693,'South West Spends'!$A$2:$A$5693,$B535,'South West Spends'!$B$2:$B$5693,$C535,'South West Spends'!$C$2:$C$5693,$A535)</f>
        <v>2463.04</v>
      </c>
      <c r="G535" s="882">
        <f>SUMIFS('South West Spends'!$W$2:$W$5693,'South West Spends'!$A$2:$A$5693,$B535,'South West Spends'!$B$2:$B$5693,$C535,'South West Spends'!$C$2:$C$5693,$A535)</f>
        <v>0</v>
      </c>
      <c r="H535" s="1441">
        <f>SUMIFS('South West Spends'!$AB$2:$AB$5693,'South West Spends'!$A$2:$A$5693,$B535,'South West Spends'!$B$2:$B$5693,$C535,'South West Spends'!$C$2:$C$5693,$A535)</f>
        <v>0</v>
      </c>
      <c r="I535" s="1442">
        <f>SUMIFS('South West Spends'!$AG$2:$AG$5693,'South West Spends'!$A$2:$A$5693,$B535,'South West Spends'!$B$2:$B$5693,$C535,'South West Spends'!$C$2:$C$5693,$A535)</f>
        <v>0</v>
      </c>
      <c r="J535" s="24">
        <f>SUMIFS('South West Spends'!$AI$2:$AI$5693,'South West Spends'!$A$2:$A$5693,$B535,'South West Spends'!$B$2:$B$5693,$C535,'South West Spends'!$C$2:$C$5693,$A535)</f>
        <v>0</v>
      </c>
      <c r="K535" s="93">
        <f>SUMIFS('South West Spends'!$AL$2:$AL$5693,'South West Spends'!$A$2:$A$5693,$B535,'South West Spends'!$B$2:$B$5693,$C535,'South West Spends'!$C$2:$C$5693,$A535)</f>
        <v>0</v>
      </c>
    </row>
    <row r="536" spans="1:11" x14ac:dyDescent="0.2">
      <c r="A536" s="94" t="s">
        <v>134</v>
      </c>
      <c r="B536" s="13" t="s">
        <v>205</v>
      </c>
      <c r="C536" s="129" t="s">
        <v>243</v>
      </c>
      <c r="D536" s="506">
        <f>SUMIFS('South West Spends'!$H$2:$H$5693,'South West Spends'!$A$2:$A$5693,$B536,'South West Spends'!$B$2:$B$5693,$C536,'South West Spends'!$C$2:$C$5693,$A536)</f>
        <v>0</v>
      </c>
      <c r="E536" s="507">
        <f>SUMIFS('South West Spends'!$M$2:$M$5693,'South West Spends'!$A$2:$A$5693,$B536,'South West Spends'!$B$2:$B$5693,$C536,'South West Spends'!$C$2:$C$5693,$A536)</f>
        <v>0</v>
      </c>
      <c r="F536" s="507">
        <f>SUMIFS('South West Spends'!$R$2:$R$5693,'South West Spends'!$A$2:$A$5693,$B536,'South West Spends'!$B$2:$B$5693,$C536,'South West Spends'!$C$2:$C$5693,$A536)</f>
        <v>0</v>
      </c>
      <c r="G536" s="882">
        <f>SUMIFS('South West Spends'!$W$2:$W$5693,'South West Spends'!$A$2:$A$5693,$B536,'South West Spends'!$B$2:$B$5693,$C536,'South West Spends'!$C$2:$C$5693,$A536)</f>
        <v>517.74</v>
      </c>
      <c r="H536" s="1441">
        <f>SUMIFS('South West Spends'!$AB$2:$AB$5693,'South West Spends'!$A$2:$A$5693,$B536,'South West Spends'!$B$2:$B$5693,$C536,'South West Spends'!$C$2:$C$5693,$A536)</f>
        <v>0</v>
      </c>
      <c r="I536" s="1442">
        <f>SUMIFS('South West Spends'!$AG$2:$AG$5693,'South West Spends'!$A$2:$A$5693,$B536,'South West Spends'!$B$2:$B$5693,$C536,'South West Spends'!$C$2:$C$5693,$A536)</f>
        <v>0</v>
      </c>
      <c r="J536" s="24">
        <f>SUMIFS('South West Spends'!$AI$2:$AI$5693,'South West Spends'!$A$2:$A$5693,$B536,'South West Spends'!$B$2:$B$5693,$C536,'South West Spends'!$C$2:$C$5693,$A536)</f>
        <v>0</v>
      </c>
      <c r="K536" s="93">
        <f>SUMIFS('South West Spends'!$AL$2:$AL$5693,'South West Spends'!$A$2:$A$5693,$B536,'South West Spends'!$B$2:$B$5693,$C536,'South West Spends'!$C$2:$C$5693,$A536)</f>
        <v>0</v>
      </c>
    </row>
    <row r="537" spans="1:11" x14ac:dyDescent="0.2">
      <c r="A537" s="94" t="s">
        <v>134</v>
      </c>
      <c r="B537" s="13" t="s">
        <v>205</v>
      </c>
      <c r="C537" s="129" t="s">
        <v>11</v>
      </c>
      <c r="D537" s="506">
        <f>SUMIFS('South West Spends'!$H$2:$H$5693,'South West Spends'!$A$2:$A$5693,$B537,'South West Spends'!$B$2:$B$5693,$C537,'South West Spends'!$C$2:$C$5693,$A537)</f>
        <v>0</v>
      </c>
      <c r="E537" s="507">
        <f>SUMIFS('South West Spends'!$M$2:$M$5693,'South West Spends'!$A$2:$A$5693,$B537,'South West Spends'!$B$2:$B$5693,$C537,'South West Spends'!$C$2:$C$5693,$A537)</f>
        <v>0</v>
      </c>
      <c r="F537" s="507">
        <f>SUMIFS('South West Spends'!$R$2:$R$5693,'South West Spends'!$A$2:$A$5693,$B537,'South West Spends'!$B$2:$B$5693,$C537,'South West Spends'!$C$2:$C$5693,$A537)</f>
        <v>245.51</v>
      </c>
      <c r="G537" s="882">
        <f>SUMIFS('South West Spends'!$W$2:$W$5693,'South West Spends'!$A$2:$A$5693,$B537,'South West Spends'!$B$2:$B$5693,$C537,'South West Spends'!$C$2:$C$5693,$A537)</f>
        <v>659.44999999999993</v>
      </c>
      <c r="H537" s="1441">
        <f>SUMIFS('South West Spends'!$AB$2:$AB$5693,'South West Spends'!$A$2:$A$5693,$B537,'South West Spends'!$B$2:$B$5693,$C537,'South West Spends'!$C$2:$C$5693,$A537)</f>
        <v>981.47</v>
      </c>
      <c r="I537" s="1442">
        <f>SUMIFS('South West Spends'!$AG$2:$AG$5693,'South West Spends'!$A$2:$A$5693,$B537,'South West Spends'!$B$2:$B$5693,$C537,'South West Spends'!$C$2:$C$5693,$A537)</f>
        <v>241.29999999999998</v>
      </c>
      <c r="J537" s="24">
        <f>SUMIFS('South West Spends'!$AI$2:$AI$5693,'South West Spends'!$A$2:$A$5693,$B537,'South West Spends'!$B$2:$B$5693,$C537,'South West Spends'!$C$2:$C$5693,$A537)</f>
        <v>0</v>
      </c>
      <c r="K537" s="93">
        <f>SUMIFS('South West Spends'!$AL$2:$AL$5693,'South West Spends'!$A$2:$A$5693,$B537,'South West Spends'!$B$2:$B$5693,$C537,'South West Spends'!$C$2:$C$5693,$A537)</f>
        <v>23.97</v>
      </c>
    </row>
    <row r="538" spans="1:11" x14ac:dyDescent="0.2">
      <c r="A538" s="94" t="s">
        <v>134</v>
      </c>
      <c r="B538" s="13" t="s">
        <v>205</v>
      </c>
      <c r="C538" s="129" t="s">
        <v>9</v>
      </c>
      <c r="D538" s="506">
        <f>SUMIFS('South West Spends'!$H$2:$H$5693,'South West Spends'!$A$2:$A$5693,$B538,'South West Spends'!$B$2:$B$5693,$C538,'South West Spends'!$C$2:$C$5693,$A538)</f>
        <v>0</v>
      </c>
      <c r="E538" s="507">
        <f>SUMIFS('South West Spends'!$M$2:$M$5693,'South West Spends'!$A$2:$A$5693,$B538,'South West Spends'!$B$2:$B$5693,$C538,'South West Spends'!$C$2:$C$5693,$A538)</f>
        <v>0</v>
      </c>
      <c r="F538" s="507">
        <f>SUMIFS('South West Spends'!$R$2:$R$5693,'South West Spends'!$A$2:$A$5693,$B538,'South West Spends'!$B$2:$B$5693,$C538,'South West Spends'!$C$2:$C$5693,$A538)</f>
        <v>2116.75</v>
      </c>
      <c r="G538" s="882">
        <f>SUMIFS('South West Spends'!$W$2:$W$5693,'South West Spends'!$A$2:$A$5693,$B538,'South West Spends'!$B$2:$B$5693,$C538,'South West Spends'!$C$2:$C$5693,$A538)</f>
        <v>5355.17</v>
      </c>
      <c r="H538" s="1441">
        <f>SUMIFS('South West Spends'!$AB$2:$AB$5693,'South West Spends'!$A$2:$A$5693,$B538,'South West Spends'!$B$2:$B$5693,$C538,'South West Spends'!$C$2:$C$5693,$A538)</f>
        <v>4870.3099999999995</v>
      </c>
      <c r="I538" s="1442">
        <f>SUMIFS('South West Spends'!$AG$2:$AG$5693,'South West Spends'!$A$2:$A$5693,$B538,'South West Spends'!$B$2:$B$5693,$C538,'South West Spends'!$C$2:$C$5693,$A538)</f>
        <v>4434.66</v>
      </c>
      <c r="J538" s="24">
        <f>SUMIFS('South West Spends'!$AI$2:$AI$5693,'South West Spends'!$A$2:$A$5693,$B538,'South West Spends'!$B$2:$B$5693,$C538,'South West Spends'!$C$2:$C$5693,$A538)</f>
        <v>970.58</v>
      </c>
      <c r="K538" s="93">
        <f>SUMIFS('South West Spends'!$AL$2:$AL$5693,'South West Spends'!$A$2:$A$5693,$B538,'South West Spends'!$B$2:$B$5693,$C538,'South West Spends'!$C$2:$C$5693,$A538)</f>
        <v>1828.1</v>
      </c>
    </row>
    <row r="539" spans="1:11" x14ac:dyDescent="0.2">
      <c r="A539" s="94" t="s">
        <v>134</v>
      </c>
      <c r="B539" s="13" t="s">
        <v>40</v>
      </c>
      <c r="C539" s="129" t="s">
        <v>59</v>
      </c>
      <c r="D539" s="506">
        <f>SUMIFS('South West Spends'!$H$2:$H$5693,'South West Spends'!$A$2:$A$5693,$B539,'South West Spends'!$B$2:$B$5693,$C539,'South West Spends'!$C$2:$C$5693,$A539)</f>
        <v>2543.3599999999997</v>
      </c>
      <c r="E539" s="507">
        <f>SUMIFS('South West Spends'!$M$2:$M$5693,'South West Spends'!$A$2:$A$5693,$B539,'South West Spends'!$B$2:$B$5693,$C539,'South West Spends'!$C$2:$C$5693,$A539)</f>
        <v>4056.7999999999997</v>
      </c>
      <c r="F539" s="507">
        <f>SUMIFS('South West Spends'!$R$2:$R$5693,'South West Spends'!$A$2:$A$5693,$B539,'South West Spends'!$B$2:$B$5693,$C539,'South West Spends'!$C$2:$C$5693,$A539)</f>
        <v>2426.9299999999998</v>
      </c>
      <c r="G539" s="882">
        <f>SUMIFS('South West Spends'!$W$2:$W$5693,'South West Spends'!$A$2:$A$5693,$B539,'South West Spends'!$B$2:$B$5693,$C539,'South West Spends'!$C$2:$C$5693,$A539)</f>
        <v>0</v>
      </c>
      <c r="H539" s="1441">
        <f>SUMIFS('South West Spends'!$AB$2:$AB$5693,'South West Spends'!$A$2:$A$5693,$B539,'South West Spends'!$B$2:$B$5693,$C539,'South West Spends'!$C$2:$C$5693,$A539)</f>
        <v>0</v>
      </c>
      <c r="I539" s="1442">
        <f>SUMIFS('South West Spends'!$AG$2:$AG$5693,'South West Spends'!$A$2:$A$5693,$B539,'South West Spends'!$B$2:$B$5693,$C539,'South West Spends'!$C$2:$C$5693,$A539)</f>
        <v>0</v>
      </c>
      <c r="J539" s="24">
        <f>SUMIFS('South West Spends'!$AI$2:$AI$5693,'South West Spends'!$A$2:$A$5693,$B539,'South West Spends'!$B$2:$B$5693,$C539,'South West Spends'!$C$2:$C$5693,$A539)</f>
        <v>0</v>
      </c>
      <c r="K539" s="93">
        <f>SUMIFS('South West Spends'!$AL$2:$AL$5693,'South West Spends'!$A$2:$A$5693,$B539,'South West Spends'!$B$2:$B$5693,$C539,'South West Spends'!$C$2:$C$5693,$A539)</f>
        <v>0</v>
      </c>
    </row>
    <row r="540" spans="1:11" x14ac:dyDescent="0.2">
      <c r="A540" s="94" t="s">
        <v>134</v>
      </c>
      <c r="B540" s="13" t="s">
        <v>40</v>
      </c>
      <c r="C540" s="129" t="s">
        <v>243</v>
      </c>
      <c r="D540" s="506">
        <f>SUMIFS('South West Spends'!$H$2:$H$5693,'South West Spends'!$A$2:$A$5693,$B540,'South West Spends'!$B$2:$B$5693,$C540,'South West Spends'!$C$2:$C$5693,$A540)</f>
        <v>61.910000000000004</v>
      </c>
      <c r="E540" s="507">
        <f>SUMIFS('South West Spends'!$M$2:$M$5693,'South West Spends'!$A$2:$A$5693,$B540,'South West Spends'!$B$2:$B$5693,$C540,'South West Spends'!$C$2:$C$5693,$A540)</f>
        <v>268.36</v>
      </c>
      <c r="F540" s="507">
        <f>SUMIFS('South West Spends'!$R$2:$R$5693,'South West Spends'!$A$2:$A$5693,$B540,'South West Spends'!$B$2:$B$5693,$C540,'South West Spends'!$C$2:$C$5693,$A540)</f>
        <v>176.62</v>
      </c>
      <c r="G540" s="882">
        <f>SUMIFS('South West Spends'!$W$2:$W$5693,'South West Spends'!$A$2:$A$5693,$B540,'South West Spends'!$B$2:$B$5693,$C540,'South West Spends'!$C$2:$C$5693,$A540)</f>
        <v>0</v>
      </c>
      <c r="H540" s="1441">
        <f>SUMIFS('South West Spends'!$AB$2:$AB$5693,'South West Spends'!$A$2:$A$5693,$B540,'South West Spends'!$B$2:$B$5693,$C540,'South West Spends'!$C$2:$C$5693,$A540)</f>
        <v>0</v>
      </c>
      <c r="I540" s="1442">
        <f>SUMIFS('South West Spends'!$AG$2:$AG$5693,'South West Spends'!$A$2:$A$5693,$B540,'South West Spends'!$B$2:$B$5693,$C540,'South West Spends'!$C$2:$C$5693,$A540)</f>
        <v>0</v>
      </c>
      <c r="J540" s="24">
        <f>SUMIFS('South West Spends'!$AI$2:$AI$5693,'South West Spends'!$A$2:$A$5693,$B540,'South West Spends'!$B$2:$B$5693,$C540,'South West Spends'!$C$2:$C$5693,$A540)</f>
        <v>0</v>
      </c>
      <c r="K540" s="93">
        <f>SUMIFS('South West Spends'!$AL$2:$AL$5693,'South West Spends'!$A$2:$A$5693,$B540,'South West Spends'!$B$2:$B$5693,$C540,'South West Spends'!$C$2:$C$5693,$A540)</f>
        <v>0</v>
      </c>
    </row>
    <row r="541" spans="1:11" x14ac:dyDescent="0.2">
      <c r="A541" s="94" t="s">
        <v>134</v>
      </c>
      <c r="B541" s="13" t="s">
        <v>40</v>
      </c>
      <c r="C541" s="129" t="s">
        <v>11</v>
      </c>
      <c r="D541" s="506">
        <f>SUMIFS('South West Spends'!$H$2:$H$5693,'South West Spends'!$A$2:$A$5693,$B541,'South West Spends'!$B$2:$B$5693,$C541,'South West Spends'!$C$2:$C$5693,$A541)</f>
        <v>504.53999999999996</v>
      </c>
      <c r="E541" s="507">
        <f>SUMIFS('South West Spends'!$M$2:$M$5693,'South West Spends'!$A$2:$A$5693,$B541,'South West Spends'!$B$2:$B$5693,$C541,'South West Spends'!$C$2:$C$5693,$A541)</f>
        <v>1504.85</v>
      </c>
      <c r="F541" s="507">
        <f>SUMIFS('South West Spends'!$R$2:$R$5693,'South West Spends'!$A$2:$A$5693,$B541,'South West Spends'!$B$2:$B$5693,$C541,'South West Spends'!$C$2:$C$5693,$A541)</f>
        <v>681.44999999999993</v>
      </c>
      <c r="G541" s="882">
        <f>SUMIFS('South West Spends'!$W$2:$W$5693,'South West Spends'!$A$2:$A$5693,$B541,'South West Spends'!$B$2:$B$5693,$C541,'South West Spends'!$C$2:$C$5693,$A541)</f>
        <v>0</v>
      </c>
      <c r="H541" s="1441">
        <f>SUMIFS('South West Spends'!$AB$2:$AB$5693,'South West Spends'!$A$2:$A$5693,$B541,'South West Spends'!$B$2:$B$5693,$C541,'South West Spends'!$C$2:$C$5693,$A541)</f>
        <v>0</v>
      </c>
      <c r="I541" s="1442">
        <f>SUMIFS('South West Spends'!$AG$2:$AG$5693,'South West Spends'!$A$2:$A$5693,$B541,'South West Spends'!$B$2:$B$5693,$C541,'South West Spends'!$C$2:$C$5693,$A541)</f>
        <v>0</v>
      </c>
      <c r="J541" s="24">
        <f>SUMIFS('South West Spends'!$AI$2:$AI$5693,'South West Spends'!$A$2:$A$5693,$B541,'South West Spends'!$B$2:$B$5693,$C541,'South West Spends'!$C$2:$C$5693,$A541)</f>
        <v>0</v>
      </c>
      <c r="K541" s="93">
        <f>SUMIFS('South West Spends'!$AL$2:$AL$5693,'South West Spends'!$A$2:$A$5693,$B541,'South West Spends'!$B$2:$B$5693,$C541,'South West Spends'!$C$2:$C$5693,$A541)</f>
        <v>0</v>
      </c>
    </row>
    <row r="542" spans="1:11" x14ac:dyDescent="0.2">
      <c r="A542" s="94" t="s">
        <v>134</v>
      </c>
      <c r="B542" s="13" t="s">
        <v>40</v>
      </c>
      <c r="C542" s="129" t="s">
        <v>12</v>
      </c>
      <c r="D542" s="506">
        <f>SUMIFS('South West Spends'!$H$2:$H$5693,'South West Spends'!$A$2:$A$5693,$B542,'South West Spends'!$B$2:$B$5693,$C542,'South West Spends'!$C$2:$C$5693,$A542)</f>
        <v>6560.74</v>
      </c>
      <c r="E542" s="507">
        <f>SUMIFS('South West Spends'!$M$2:$M$5693,'South West Spends'!$A$2:$A$5693,$B542,'South West Spends'!$B$2:$B$5693,$C542,'South West Spends'!$C$2:$C$5693,$A542)</f>
        <v>6384.65</v>
      </c>
      <c r="F542" s="507">
        <f>SUMIFS('South West Spends'!$R$2:$R$5693,'South West Spends'!$A$2:$A$5693,$B542,'South West Spends'!$B$2:$B$5693,$C542,'South West Spends'!$C$2:$C$5693,$A542)</f>
        <v>0</v>
      </c>
      <c r="G542" s="882">
        <f>SUMIFS('South West Spends'!$W$2:$W$5693,'South West Spends'!$A$2:$A$5693,$B542,'South West Spends'!$B$2:$B$5693,$C542,'South West Spends'!$C$2:$C$5693,$A542)</f>
        <v>0</v>
      </c>
      <c r="H542" s="1441">
        <f>SUMIFS('South West Spends'!$AB$2:$AB$5693,'South West Spends'!$A$2:$A$5693,$B542,'South West Spends'!$B$2:$B$5693,$C542,'South West Spends'!$C$2:$C$5693,$A542)</f>
        <v>0</v>
      </c>
      <c r="I542" s="1442">
        <f>SUMIFS('South West Spends'!$AG$2:$AG$5693,'South West Spends'!$A$2:$A$5693,$B542,'South West Spends'!$B$2:$B$5693,$C542,'South West Spends'!$C$2:$C$5693,$A542)</f>
        <v>0</v>
      </c>
      <c r="J542" s="24">
        <f>SUMIFS('South West Spends'!$AI$2:$AI$5693,'South West Spends'!$A$2:$A$5693,$B542,'South West Spends'!$B$2:$B$5693,$C542,'South West Spends'!$C$2:$C$5693,$A542)</f>
        <v>0</v>
      </c>
      <c r="K542" s="93">
        <f>SUMIFS('South West Spends'!$AL$2:$AL$5693,'South West Spends'!$A$2:$A$5693,$B542,'South West Spends'!$B$2:$B$5693,$C542,'South West Spends'!$C$2:$C$5693,$A542)</f>
        <v>0</v>
      </c>
    </row>
    <row r="543" spans="1:11" x14ac:dyDescent="0.2">
      <c r="A543" s="94" t="s">
        <v>134</v>
      </c>
      <c r="B543" s="13" t="s">
        <v>203</v>
      </c>
      <c r="C543" s="129" t="s">
        <v>243</v>
      </c>
      <c r="D543" s="506">
        <f>SUMIFS('South West Spends'!$H$2:$H$5693,'South West Spends'!$A$2:$A$5693,$B543,'South West Spends'!$B$2:$B$5693,$C543,'South West Spends'!$C$2:$C$5693,$A543)</f>
        <v>0</v>
      </c>
      <c r="E543" s="507">
        <f>SUMIFS('South West Spends'!$M$2:$M$5693,'South West Spends'!$A$2:$A$5693,$B543,'South West Spends'!$B$2:$B$5693,$C543,'South West Spends'!$C$2:$C$5693,$A543)</f>
        <v>0</v>
      </c>
      <c r="F543" s="507">
        <f>SUMIFS('South West Spends'!$R$2:$R$5693,'South West Spends'!$A$2:$A$5693,$B543,'South West Spends'!$B$2:$B$5693,$C543,'South West Spends'!$C$2:$C$5693,$A543)</f>
        <v>86.52</v>
      </c>
      <c r="G543" s="882">
        <f>SUMIFS('South West Spends'!$W$2:$W$5693,'South West Spends'!$A$2:$A$5693,$B543,'South West Spends'!$B$2:$B$5693,$C543,'South West Spends'!$C$2:$C$5693,$A543)</f>
        <v>534.05999999999995</v>
      </c>
      <c r="H543" s="1441">
        <f>SUMIFS('South West Spends'!$AB$2:$AB$5693,'South West Spends'!$A$2:$A$5693,$B543,'South West Spends'!$B$2:$B$5693,$C543,'South West Spends'!$C$2:$C$5693,$A543)</f>
        <v>374.84000000000003</v>
      </c>
      <c r="I543" s="1442">
        <f>SUMIFS('South West Spends'!$AG$2:$AG$5693,'South West Spends'!$A$2:$A$5693,$B543,'South West Spends'!$B$2:$B$5693,$C543,'South West Spends'!$C$2:$C$5693,$A543)</f>
        <v>0</v>
      </c>
      <c r="J543" s="24">
        <f>SUMIFS('South West Spends'!$AI$2:$AI$5693,'South West Spends'!$A$2:$A$5693,$B543,'South West Spends'!$B$2:$B$5693,$C543,'South West Spends'!$C$2:$C$5693,$A543)</f>
        <v>0</v>
      </c>
      <c r="K543" s="93">
        <f>SUMIFS('South West Spends'!$AL$2:$AL$5693,'South West Spends'!$A$2:$A$5693,$B543,'South West Spends'!$B$2:$B$5693,$C543,'South West Spends'!$C$2:$C$5693,$A543)</f>
        <v>0</v>
      </c>
    </row>
    <row r="544" spans="1:11" x14ac:dyDescent="0.2">
      <c r="A544" s="94" t="s">
        <v>134</v>
      </c>
      <c r="B544" s="13" t="s">
        <v>203</v>
      </c>
      <c r="C544" s="129" t="s">
        <v>12</v>
      </c>
      <c r="D544" s="506">
        <f>SUMIFS('South West Spends'!$H$2:$H$5693,'South West Spends'!$A$2:$A$5693,$B544,'South West Spends'!$B$2:$B$5693,$C544,'South West Spends'!$C$2:$C$5693,$A544)</f>
        <v>0</v>
      </c>
      <c r="E544" s="507">
        <f>SUMIFS('South West Spends'!$M$2:$M$5693,'South West Spends'!$A$2:$A$5693,$B544,'South West Spends'!$B$2:$B$5693,$C544,'South West Spends'!$C$2:$C$5693,$A544)</f>
        <v>0</v>
      </c>
      <c r="F544" s="507">
        <f>SUMIFS('South West Spends'!$R$2:$R$5693,'South West Spends'!$A$2:$A$5693,$B544,'South West Spends'!$B$2:$B$5693,$C544,'South West Spends'!$C$2:$C$5693,$A544)</f>
        <v>154.96999999999997</v>
      </c>
      <c r="G544" s="882">
        <f>SUMIFS('South West Spends'!$W$2:$W$5693,'South West Spends'!$A$2:$A$5693,$B544,'South West Spends'!$B$2:$B$5693,$C544,'South West Spends'!$C$2:$C$5693,$A544)</f>
        <v>0</v>
      </c>
      <c r="H544" s="1441">
        <f>SUMIFS('South West Spends'!$AB$2:$AB$5693,'South West Spends'!$A$2:$A$5693,$B544,'South West Spends'!$B$2:$B$5693,$C544,'South West Spends'!$C$2:$C$5693,$A544)</f>
        <v>0</v>
      </c>
      <c r="I544" s="1442">
        <f>SUMIFS('South West Spends'!$AG$2:$AG$5693,'South West Spends'!$A$2:$A$5693,$B544,'South West Spends'!$B$2:$B$5693,$C544,'South West Spends'!$C$2:$C$5693,$A544)</f>
        <v>0</v>
      </c>
      <c r="J544" s="24">
        <f>SUMIFS('South West Spends'!$AI$2:$AI$5693,'South West Spends'!$A$2:$A$5693,$B544,'South West Spends'!$B$2:$B$5693,$C544,'South West Spends'!$C$2:$C$5693,$A544)</f>
        <v>0</v>
      </c>
      <c r="K544" s="93">
        <f>SUMIFS('South West Spends'!$AL$2:$AL$5693,'South West Spends'!$A$2:$A$5693,$B544,'South West Spends'!$B$2:$B$5693,$C544,'South West Spends'!$C$2:$C$5693,$A544)</f>
        <v>0</v>
      </c>
    </row>
    <row r="545" spans="1:11" x14ac:dyDescent="0.2">
      <c r="A545" s="94" t="s">
        <v>134</v>
      </c>
      <c r="B545" s="13" t="s">
        <v>203</v>
      </c>
      <c r="C545" s="129" t="s">
        <v>245</v>
      </c>
      <c r="D545" s="506">
        <f>SUMIFS('South West Spends'!$H$2:$H$5693,'South West Spends'!$A$2:$A$5693,$B545,'South West Spends'!$B$2:$B$5693,$C545,'South West Spends'!$C$2:$C$5693,$A545)</f>
        <v>0</v>
      </c>
      <c r="E545" s="507">
        <f>SUMIFS('South West Spends'!$M$2:$M$5693,'South West Spends'!$A$2:$A$5693,$B545,'South West Spends'!$B$2:$B$5693,$C545,'South West Spends'!$C$2:$C$5693,$A545)</f>
        <v>0</v>
      </c>
      <c r="F545" s="507">
        <f>SUMIFS('South West Spends'!$R$2:$R$5693,'South West Spends'!$A$2:$A$5693,$B545,'South West Spends'!$B$2:$B$5693,$C545,'South West Spends'!$C$2:$C$5693,$A545)</f>
        <v>0</v>
      </c>
      <c r="G545" s="882">
        <f>SUMIFS('South West Spends'!$W$2:$W$5693,'South West Spends'!$A$2:$A$5693,$B545,'South West Spends'!$B$2:$B$5693,$C545,'South West Spends'!$C$2:$C$5693,$A545)</f>
        <v>0</v>
      </c>
      <c r="H545" s="1441">
        <f>SUMIFS('South West Spends'!$AB$2:$AB$5693,'South West Spends'!$A$2:$A$5693,$B545,'South West Spends'!$B$2:$B$5693,$C545,'South West Spends'!$C$2:$C$5693,$A545)</f>
        <v>666.47</v>
      </c>
      <c r="I545" s="1442">
        <f>SUMIFS('South West Spends'!$AG$2:$AG$5693,'South West Spends'!$A$2:$A$5693,$B545,'South West Spends'!$B$2:$B$5693,$C545,'South West Spends'!$C$2:$C$5693,$A545)</f>
        <v>0</v>
      </c>
      <c r="J545" s="24">
        <f>SUMIFS('South West Spends'!$AI$2:$AI$5693,'South West Spends'!$A$2:$A$5693,$B545,'South West Spends'!$B$2:$B$5693,$C545,'South West Spends'!$C$2:$C$5693,$A545)</f>
        <v>0</v>
      </c>
      <c r="K545" s="93">
        <f>SUMIFS('South West Spends'!$AL$2:$AL$5693,'South West Spends'!$A$2:$A$5693,$B545,'South West Spends'!$B$2:$B$5693,$C545,'South West Spends'!$C$2:$C$5693,$A545)</f>
        <v>0</v>
      </c>
    </row>
    <row r="546" spans="1:11" x14ac:dyDescent="0.2">
      <c r="A546" s="94" t="s">
        <v>134</v>
      </c>
      <c r="B546" s="13" t="s">
        <v>16</v>
      </c>
      <c r="C546" s="129" t="s">
        <v>243</v>
      </c>
      <c r="D546" s="506">
        <f>SUMIFS('South West Spends'!$H$2:$H$5693,'South West Spends'!$A$2:$A$5693,$B546,'South West Spends'!$B$2:$B$5693,$C546,'South West Spends'!$C$2:$C$5693,$A546)</f>
        <v>4297.82</v>
      </c>
      <c r="E546" s="507">
        <f>SUMIFS('South West Spends'!$M$2:$M$5693,'South West Spends'!$A$2:$A$5693,$B546,'South West Spends'!$B$2:$B$5693,$C546,'South West Spends'!$C$2:$C$5693,$A546)</f>
        <v>3104.73</v>
      </c>
      <c r="F546" s="507">
        <f>SUMIFS('South West Spends'!$R$2:$R$5693,'South West Spends'!$A$2:$A$5693,$B546,'South West Spends'!$B$2:$B$5693,$C546,'South West Spends'!$C$2:$C$5693,$A546)</f>
        <v>0</v>
      </c>
      <c r="G546" s="882">
        <f>SUMIFS('South West Spends'!$W$2:$W$5693,'South West Spends'!$A$2:$A$5693,$B546,'South West Spends'!$B$2:$B$5693,$C546,'South West Spends'!$C$2:$C$5693,$A546)</f>
        <v>0</v>
      </c>
      <c r="H546" s="1441">
        <f>SUMIFS('South West Spends'!$AB$2:$AB$5693,'South West Spends'!$A$2:$A$5693,$B546,'South West Spends'!$B$2:$B$5693,$C546,'South West Spends'!$C$2:$C$5693,$A546)</f>
        <v>0</v>
      </c>
      <c r="I546" s="1442">
        <f>SUMIFS('South West Spends'!$AG$2:$AG$5693,'South West Spends'!$A$2:$A$5693,$B546,'South West Spends'!$B$2:$B$5693,$C546,'South West Spends'!$C$2:$C$5693,$A546)</f>
        <v>0</v>
      </c>
      <c r="J546" s="24">
        <f>SUMIFS('South West Spends'!$AI$2:$AI$5693,'South West Spends'!$A$2:$A$5693,$B546,'South West Spends'!$B$2:$B$5693,$C546,'South West Spends'!$C$2:$C$5693,$A546)</f>
        <v>0</v>
      </c>
      <c r="K546" s="93">
        <f>SUMIFS('South West Spends'!$AL$2:$AL$5693,'South West Spends'!$A$2:$A$5693,$B546,'South West Spends'!$B$2:$B$5693,$C546,'South West Spends'!$C$2:$C$5693,$A546)</f>
        <v>0</v>
      </c>
    </row>
    <row r="547" spans="1:11" x14ac:dyDescent="0.2">
      <c r="A547" s="94" t="s">
        <v>134</v>
      </c>
      <c r="B547" s="13" t="s">
        <v>16</v>
      </c>
      <c r="C547" s="129" t="s">
        <v>11</v>
      </c>
      <c r="D547" s="506">
        <f>SUMIFS('South West Spends'!$H$2:$H$5693,'South West Spends'!$A$2:$A$5693,$B547,'South West Spends'!$B$2:$B$5693,$C547,'South West Spends'!$C$2:$C$5693,$A547)</f>
        <v>22871.719999999998</v>
      </c>
      <c r="E547" s="507">
        <f>SUMIFS('South West Spends'!$M$2:$M$5693,'South West Spends'!$A$2:$A$5693,$B547,'South West Spends'!$B$2:$B$5693,$C547,'South West Spends'!$C$2:$C$5693,$A547)</f>
        <v>22507.800000000003</v>
      </c>
      <c r="F547" s="507">
        <f>SUMIFS('South West Spends'!$R$2:$R$5693,'South West Spends'!$A$2:$A$5693,$B547,'South West Spends'!$B$2:$B$5693,$C547,'South West Spends'!$C$2:$C$5693,$A547)</f>
        <v>0</v>
      </c>
      <c r="G547" s="882">
        <f>SUMIFS('South West Spends'!$W$2:$W$5693,'South West Spends'!$A$2:$A$5693,$B547,'South West Spends'!$B$2:$B$5693,$C547,'South West Spends'!$C$2:$C$5693,$A547)</f>
        <v>0</v>
      </c>
      <c r="H547" s="1441">
        <f>SUMIFS('South West Spends'!$AB$2:$AB$5693,'South West Spends'!$A$2:$A$5693,$B547,'South West Spends'!$B$2:$B$5693,$C547,'South West Spends'!$C$2:$C$5693,$A547)</f>
        <v>0</v>
      </c>
      <c r="I547" s="1442">
        <f>SUMIFS('South West Spends'!$AG$2:$AG$5693,'South West Spends'!$A$2:$A$5693,$B547,'South West Spends'!$B$2:$B$5693,$C547,'South West Spends'!$C$2:$C$5693,$A547)</f>
        <v>0</v>
      </c>
      <c r="J547" s="24">
        <f>SUMIFS('South West Spends'!$AI$2:$AI$5693,'South West Spends'!$A$2:$A$5693,$B547,'South West Spends'!$B$2:$B$5693,$C547,'South West Spends'!$C$2:$C$5693,$A547)</f>
        <v>0</v>
      </c>
      <c r="K547" s="93">
        <f>SUMIFS('South West Spends'!$AL$2:$AL$5693,'South West Spends'!$A$2:$A$5693,$B547,'South West Spends'!$B$2:$B$5693,$C547,'South West Spends'!$C$2:$C$5693,$A547)</f>
        <v>0</v>
      </c>
    </row>
    <row r="548" spans="1:11" x14ac:dyDescent="0.2">
      <c r="A548" s="94" t="s">
        <v>134</v>
      </c>
      <c r="B548" s="13" t="s">
        <v>93</v>
      </c>
      <c r="C548" s="129" t="s">
        <v>243</v>
      </c>
      <c r="D548" s="506">
        <f>SUMIFS('South West Spends'!$H$2:$H$5693,'South West Spends'!$A$2:$A$5693,$B548,'South West Spends'!$B$2:$B$5693,$C548,'South West Spends'!$C$2:$C$5693,$A548)</f>
        <v>0</v>
      </c>
      <c r="E548" s="507">
        <f>SUMIFS('South West Spends'!$M$2:$M$5693,'South West Spends'!$A$2:$A$5693,$B548,'South West Spends'!$B$2:$B$5693,$C548,'South West Spends'!$C$2:$C$5693,$A548)</f>
        <v>0</v>
      </c>
      <c r="F548" s="507">
        <f>SUMIFS('South West Spends'!$R$2:$R$5693,'South West Spends'!$A$2:$A$5693,$B548,'South West Spends'!$B$2:$B$5693,$C548,'South West Spends'!$C$2:$C$5693,$A548)</f>
        <v>2156.9</v>
      </c>
      <c r="G548" s="882">
        <f>SUMIFS('South West Spends'!$W$2:$W$5693,'South West Spends'!$A$2:$A$5693,$B548,'South West Spends'!$B$2:$B$5693,$C548,'South West Spends'!$C$2:$C$5693,$A548)</f>
        <v>3389.83</v>
      </c>
      <c r="H548" s="1441">
        <f>SUMIFS('South West Spends'!$AB$2:$AB$5693,'South West Spends'!$A$2:$A$5693,$B548,'South West Spends'!$B$2:$B$5693,$C548,'South West Spends'!$C$2:$C$5693,$A548)</f>
        <v>597.07000000000005</v>
      </c>
      <c r="I548" s="1442">
        <f>SUMIFS('South West Spends'!$AG$2:$AG$5693,'South West Spends'!$A$2:$A$5693,$B548,'South West Spends'!$B$2:$B$5693,$C548,'South West Spends'!$C$2:$C$5693,$A548)</f>
        <v>0</v>
      </c>
      <c r="J548" s="24">
        <f>SUMIFS('South West Spends'!$AI$2:$AI$5693,'South West Spends'!$A$2:$A$5693,$B548,'South West Spends'!$B$2:$B$5693,$C548,'South West Spends'!$C$2:$C$5693,$A548)</f>
        <v>0</v>
      </c>
      <c r="K548" s="93">
        <f>SUMIFS('South West Spends'!$AL$2:$AL$5693,'South West Spends'!$A$2:$A$5693,$B548,'South West Spends'!$B$2:$B$5693,$C548,'South West Spends'!$C$2:$C$5693,$A548)</f>
        <v>0</v>
      </c>
    </row>
    <row r="549" spans="1:11" x14ac:dyDescent="0.2">
      <c r="A549" s="94" t="s">
        <v>134</v>
      </c>
      <c r="B549" s="13" t="s">
        <v>93</v>
      </c>
      <c r="C549" s="129" t="s">
        <v>11</v>
      </c>
      <c r="D549" s="506">
        <f>SUMIFS('South West Spends'!$H$2:$H$5693,'South West Spends'!$A$2:$A$5693,$B549,'South West Spends'!$B$2:$B$5693,$C549,'South West Spends'!$C$2:$C$5693,$A549)</f>
        <v>0</v>
      </c>
      <c r="E549" s="507">
        <f>SUMIFS('South West Spends'!$M$2:$M$5693,'South West Spends'!$A$2:$A$5693,$B549,'South West Spends'!$B$2:$B$5693,$C549,'South West Spends'!$C$2:$C$5693,$A549)</f>
        <v>0</v>
      </c>
      <c r="F549" s="507">
        <f>SUMIFS('South West Spends'!$R$2:$R$5693,'South West Spends'!$A$2:$A$5693,$B549,'South West Spends'!$B$2:$B$5693,$C549,'South West Spends'!$C$2:$C$5693,$A549)</f>
        <v>21435.32</v>
      </c>
      <c r="G549" s="882">
        <f>SUMIFS('South West Spends'!$W$2:$W$5693,'South West Spends'!$A$2:$A$5693,$B549,'South West Spends'!$B$2:$B$5693,$C549,'South West Spends'!$C$2:$C$5693,$A549)</f>
        <v>18901.11</v>
      </c>
      <c r="H549" s="1441">
        <f>SUMIFS('South West Spends'!$AB$2:$AB$5693,'South West Spends'!$A$2:$A$5693,$B549,'South West Spends'!$B$2:$B$5693,$C549,'South West Spends'!$C$2:$C$5693,$A549)</f>
        <v>9304.94</v>
      </c>
      <c r="I549" s="1442">
        <f>SUMIFS('South West Spends'!$AG$2:$AG$5693,'South West Spends'!$A$2:$A$5693,$B549,'South West Spends'!$B$2:$B$5693,$C549,'South West Spends'!$C$2:$C$5693,$A549)</f>
        <v>2966.1400000000003</v>
      </c>
      <c r="J549" s="24">
        <f>SUMIFS('South West Spends'!$AI$2:$AI$5693,'South West Spends'!$A$2:$A$5693,$B549,'South West Spends'!$B$2:$B$5693,$C549,'South West Spends'!$C$2:$C$5693,$A549)</f>
        <v>0</v>
      </c>
      <c r="K549" s="93">
        <f>SUMIFS('South West Spends'!$AL$2:$AL$5693,'South West Spends'!$A$2:$A$5693,$B549,'South West Spends'!$B$2:$B$5693,$C549,'South West Spends'!$C$2:$C$5693,$A549)</f>
        <v>0</v>
      </c>
    </row>
    <row r="550" spans="1:11" x14ac:dyDescent="0.2">
      <c r="A550" s="94" t="s">
        <v>134</v>
      </c>
      <c r="B550" s="13" t="s">
        <v>15</v>
      </c>
      <c r="C550" s="129" t="s">
        <v>11</v>
      </c>
      <c r="D550" s="506">
        <f>SUMIFS('South West Spends'!$H$2:$H$5693,'South West Spends'!$A$2:$A$5693,$B550,'South West Spends'!$B$2:$B$5693,$C550,'South West Spends'!$C$2:$C$5693,$A550)</f>
        <v>497.87</v>
      </c>
      <c r="E550" s="507">
        <f>SUMIFS('South West Spends'!$M$2:$M$5693,'South West Spends'!$A$2:$A$5693,$B550,'South West Spends'!$B$2:$B$5693,$C550,'South West Spends'!$C$2:$C$5693,$A550)</f>
        <v>142.59</v>
      </c>
      <c r="F550" s="507">
        <f>SUMIFS('South West Spends'!$R$2:$R$5693,'South West Spends'!$A$2:$A$5693,$B550,'South West Spends'!$B$2:$B$5693,$C550,'South West Spends'!$C$2:$C$5693,$A550)</f>
        <v>0</v>
      </c>
      <c r="G550" s="882">
        <f>SUMIFS('South West Spends'!$W$2:$W$5693,'South West Spends'!$A$2:$A$5693,$B550,'South West Spends'!$B$2:$B$5693,$C550,'South West Spends'!$C$2:$C$5693,$A550)</f>
        <v>0</v>
      </c>
      <c r="H550" s="1441">
        <f>SUMIFS('South West Spends'!$AB$2:$AB$5693,'South West Spends'!$A$2:$A$5693,$B550,'South West Spends'!$B$2:$B$5693,$C550,'South West Spends'!$C$2:$C$5693,$A550)</f>
        <v>0</v>
      </c>
      <c r="I550" s="1442">
        <f>SUMIFS('South West Spends'!$AG$2:$AG$5693,'South West Spends'!$A$2:$A$5693,$B550,'South West Spends'!$B$2:$B$5693,$C550,'South West Spends'!$C$2:$C$5693,$A550)</f>
        <v>0</v>
      </c>
      <c r="J550" s="24">
        <f>SUMIFS('South West Spends'!$AI$2:$AI$5693,'South West Spends'!$A$2:$A$5693,$B550,'South West Spends'!$B$2:$B$5693,$C550,'South West Spends'!$C$2:$C$5693,$A550)</f>
        <v>0</v>
      </c>
      <c r="K550" s="93">
        <f>SUMIFS('South West Spends'!$AL$2:$AL$5693,'South West Spends'!$A$2:$A$5693,$B550,'South West Spends'!$B$2:$B$5693,$C550,'South West Spends'!$C$2:$C$5693,$A550)</f>
        <v>0</v>
      </c>
    </row>
    <row r="551" spans="1:11" x14ac:dyDescent="0.2">
      <c r="A551" s="94" t="s">
        <v>134</v>
      </c>
      <c r="B551" s="13" t="s">
        <v>79</v>
      </c>
      <c r="C551" s="129" t="s">
        <v>243</v>
      </c>
      <c r="D551" s="506">
        <f>SUMIFS('South West Spends'!$H$2:$H$5693,'South West Spends'!$A$2:$A$5693,$B551,'South West Spends'!$B$2:$B$5693,$C551,'South West Spends'!$C$2:$C$5693,$A551)</f>
        <v>0</v>
      </c>
      <c r="E551" s="507">
        <f>SUMIFS('South West Spends'!$M$2:$M$5693,'South West Spends'!$A$2:$A$5693,$B551,'South West Spends'!$B$2:$B$5693,$C551,'South West Spends'!$C$2:$C$5693,$A551)</f>
        <v>0</v>
      </c>
      <c r="F551" s="507">
        <f>SUMIFS('South West Spends'!$R$2:$R$5693,'South West Spends'!$A$2:$A$5693,$B551,'South West Spends'!$B$2:$B$5693,$C551,'South West Spends'!$C$2:$C$5693,$A551)</f>
        <v>0</v>
      </c>
      <c r="G551" s="882">
        <f>SUMIFS('South West Spends'!$W$2:$W$5693,'South West Spends'!$A$2:$A$5693,$B551,'South West Spends'!$B$2:$B$5693,$C551,'South West Spends'!$C$2:$C$5693,$A551)</f>
        <v>0</v>
      </c>
      <c r="H551" s="1441">
        <f>SUMIFS('South West Spends'!$AB$2:$AB$5693,'South West Spends'!$A$2:$A$5693,$B551,'South West Spends'!$B$2:$B$5693,$C551,'South West Spends'!$C$2:$C$5693,$A551)</f>
        <v>2.99</v>
      </c>
      <c r="I551" s="1442">
        <f>SUMIFS('South West Spends'!$AG$2:$AG$5693,'South West Spends'!$A$2:$A$5693,$B551,'South West Spends'!$B$2:$B$5693,$C551,'South West Spends'!$C$2:$C$5693,$A551)</f>
        <v>0</v>
      </c>
      <c r="J551" s="24">
        <f>SUMIFS('South West Spends'!$AI$2:$AI$5693,'South West Spends'!$A$2:$A$5693,$B551,'South West Spends'!$B$2:$B$5693,$C551,'South West Spends'!$C$2:$C$5693,$A551)</f>
        <v>0</v>
      </c>
      <c r="K551" s="93">
        <f>SUMIFS('South West Spends'!$AL$2:$AL$5693,'South West Spends'!$A$2:$A$5693,$B551,'South West Spends'!$B$2:$B$5693,$C551,'South West Spends'!$C$2:$C$5693,$A551)</f>
        <v>0</v>
      </c>
    </row>
    <row r="552" spans="1:11" x14ac:dyDescent="0.2">
      <c r="A552" s="94" t="s">
        <v>134</v>
      </c>
      <c r="B552" s="13" t="s">
        <v>79</v>
      </c>
      <c r="C552" s="129" t="s">
        <v>11</v>
      </c>
      <c r="D552" s="506">
        <f>SUMIFS('South West Spends'!$H$2:$H$5693,'South West Spends'!$A$2:$A$5693,$B552,'South West Spends'!$B$2:$B$5693,$C552,'South West Spends'!$C$2:$C$5693,$A552)</f>
        <v>0</v>
      </c>
      <c r="E552" s="507">
        <f>SUMIFS('South West Spends'!$M$2:$M$5693,'South West Spends'!$A$2:$A$5693,$B552,'South West Spends'!$B$2:$B$5693,$C552,'South West Spends'!$C$2:$C$5693,$A552)</f>
        <v>5.82</v>
      </c>
      <c r="F552" s="507">
        <f>SUMIFS('South West Spends'!$R$2:$R$5693,'South West Spends'!$A$2:$A$5693,$B552,'South West Spends'!$B$2:$B$5693,$C552,'South West Spends'!$C$2:$C$5693,$A552)</f>
        <v>0</v>
      </c>
      <c r="G552" s="882">
        <f>SUMIFS('South West Spends'!$W$2:$W$5693,'South West Spends'!$A$2:$A$5693,$B552,'South West Spends'!$B$2:$B$5693,$C552,'South West Spends'!$C$2:$C$5693,$A552)</f>
        <v>19.84</v>
      </c>
      <c r="H552" s="1441">
        <f>SUMIFS('South West Spends'!$AB$2:$AB$5693,'South West Spends'!$A$2:$A$5693,$B552,'South West Spends'!$B$2:$B$5693,$C552,'South West Spends'!$C$2:$C$5693,$A552)</f>
        <v>574.92000000000007</v>
      </c>
      <c r="I552" s="1442">
        <f>SUMIFS('South West Spends'!$AG$2:$AG$5693,'South West Spends'!$A$2:$A$5693,$B552,'South West Spends'!$B$2:$B$5693,$C552,'South West Spends'!$C$2:$C$5693,$A552)</f>
        <v>0</v>
      </c>
      <c r="J552" s="24">
        <f>SUMIFS('South West Spends'!$AI$2:$AI$5693,'South West Spends'!$A$2:$A$5693,$B552,'South West Spends'!$B$2:$B$5693,$C552,'South West Spends'!$C$2:$C$5693,$A552)</f>
        <v>0</v>
      </c>
      <c r="K552" s="93">
        <f>SUMIFS('South West Spends'!$AL$2:$AL$5693,'South West Spends'!$A$2:$A$5693,$B552,'South West Spends'!$B$2:$B$5693,$C552,'South West Spends'!$C$2:$C$5693,$A552)</f>
        <v>0</v>
      </c>
    </row>
    <row r="553" spans="1:11" x14ac:dyDescent="0.2">
      <c r="A553" s="94" t="s">
        <v>134</v>
      </c>
      <c r="B553" s="13" t="s">
        <v>306</v>
      </c>
      <c r="C553" s="129" t="s">
        <v>11</v>
      </c>
      <c r="D553" s="506">
        <f>SUMIFS('South West Spends'!$H$2:$H$5693,'South West Spends'!$A$2:$A$5693,$B553,'South West Spends'!$B$2:$B$5693,$C553,'South West Spends'!$C$2:$C$5693,$A553)</f>
        <v>0</v>
      </c>
      <c r="E553" s="507">
        <f>SUMIFS('South West Spends'!$M$2:$M$5693,'South West Spends'!$A$2:$A$5693,$B553,'South West Spends'!$B$2:$B$5693,$C553,'South West Spends'!$C$2:$C$5693,$A553)</f>
        <v>0</v>
      </c>
      <c r="F553" s="507">
        <f>SUMIFS('South West Spends'!$R$2:$R$5693,'South West Spends'!$A$2:$A$5693,$B553,'South West Spends'!$B$2:$B$5693,$C553,'South West Spends'!$C$2:$C$5693,$A553)</f>
        <v>0</v>
      </c>
      <c r="G553" s="882">
        <f>SUMIFS('South West Spends'!$W$2:$W$5693,'South West Spends'!$A$2:$A$5693,$B553,'South West Spends'!$B$2:$B$5693,$C553,'South West Spends'!$C$2:$C$5693,$A553)</f>
        <v>0</v>
      </c>
      <c r="H553" s="1441">
        <f>SUMIFS('South West Spends'!$AB$2:$AB$5693,'South West Spends'!$A$2:$A$5693,$B553,'South West Spends'!$B$2:$B$5693,$C553,'South West Spends'!$C$2:$C$5693,$A553)</f>
        <v>0</v>
      </c>
      <c r="I553" s="1442">
        <f>SUMIFS('South West Spends'!$AG$2:$AG$5693,'South West Spends'!$A$2:$A$5693,$B553,'South West Spends'!$B$2:$B$5693,$C553,'South West Spends'!$C$2:$C$5693,$A553)</f>
        <v>0</v>
      </c>
      <c r="J553" s="24">
        <f>SUMIFS('South West Spends'!$AI$2:$AI$5693,'South West Spends'!$A$2:$A$5693,$B553,'South West Spends'!$B$2:$B$5693,$C553,'South West Spends'!$C$2:$C$5693,$A553)</f>
        <v>0</v>
      </c>
      <c r="K553" s="93">
        <f>SUMIFS('South West Spends'!$AL$2:$AL$5693,'South West Spends'!$A$2:$A$5693,$B553,'South West Spends'!$B$2:$B$5693,$C553,'South West Spends'!$C$2:$C$5693,$A553)</f>
        <v>448.49</v>
      </c>
    </row>
    <row r="554" spans="1:11" x14ac:dyDescent="0.2">
      <c r="A554" s="94" t="s">
        <v>134</v>
      </c>
      <c r="B554" s="13" t="s">
        <v>38</v>
      </c>
      <c r="C554" s="129" t="s">
        <v>243</v>
      </c>
      <c r="D554" s="506">
        <f>SUMIFS('South West Spends'!$H$2:$H$5693,'South West Spends'!$A$2:$A$5693,$B554,'South West Spends'!$B$2:$B$5693,$C554,'South West Spends'!$C$2:$C$5693,$A554)</f>
        <v>4571.24</v>
      </c>
      <c r="E554" s="507">
        <f>SUMIFS('South West Spends'!$M$2:$M$5693,'South West Spends'!$A$2:$A$5693,$B554,'South West Spends'!$B$2:$B$5693,$C554,'South West Spends'!$C$2:$C$5693,$A554)</f>
        <v>6566.3199999999988</v>
      </c>
      <c r="F554" s="507">
        <f>SUMIFS('South West Spends'!$R$2:$R$5693,'South West Spends'!$A$2:$A$5693,$B554,'South West Spends'!$B$2:$B$5693,$C554,'South West Spends'!$C$2:$C$5693,$A554)</f>
        <v>5279.02</v>
      </c>
      <c r="G554" s="882">
        <f>SUMIFS('South West Spends'!$W$2:$W$5693,'South West Spends'!$A$2:$A$5693,$B554,'South West Spends'!$B$2:$B$5693,$C554,'South West Spends'!$C$2:$C$5693,$A554)</f>
        <v>1981.46</v>
      </c>
      <c r="H554" s="1441">
        <f>SUMIFS('South West Spends'!$AB$2:$AB$5693,'South West Spends'!$A$2:$A$5693,$B554,'South West Spends'!$B$2:$B$5693,$C554,'South West Spends'!$C$2:$C$5693,$A554)</f>
        <v>0</v>
      </c>
      <c r="I554" s="1442">
        <f>SUMIFS('South West Spends'!$AG$2:$AG$5693,'South West Spends'!$A$2:$A$5693,$B554,'South West Spends'!$B$2:$B$5693,$C554,'South West Spends'!$C$2:$C$5693,$A554)</f>
        <v>0</v>
      </c>
      <c r="J554" s="24">
        <f>SUMIFS('South West Spends'!$AI$2:$AI$5693,'South West Spends'!$A$2:$A$5693,$B554,'South West Spends'!$B$2:$B$5693,$C554,'South West Spends'!$C$2:$C$5693,$A554)</f>
        <v>0</v>
      </c>
      <c r="K554" s="93">
        <f>SUMIFS('South West Spends'!$AL$2:$AL$5693,'South West Spends'!$A$2:$A$5693,$B554,'South West Spends'!$B$2:$B$5693,$C554,'South West Spends'!$C$2:$C$5693,$A554)</f>
        <v>0</v>
      </c>
    </row>
    <row r="555" spans="1:11" x14ac:dyDescent="0.2">
      <c r="A555" s="94" t="s">
        <v>134</v>
      </c>
      <c r="B555" s="13" t="s">
        <v>38</v>
      </c>
      <c r="C555" s="129" t="s">
        <v>11</v>
      </c>
      <c r="D555" s="506">
        <f>SUMIFS('South West Spends'!$H$2:$H$5693,'South West Spends'!$A$2:$A$5693,$B555,'South West Spends'!$B$2:$B$5693,$C555,'South West Spends'!$C$2:$C$5693,$A555)</f>
        <v>19401.34</v>
      </c>
      <c r="E555" s="507">
        <f>SUMIFS('South West Spends'!$M$2:$M$5693,'South West Spends'!$A$2:$A$5693,$B555,'South West Spends'!$B$2:$B$5693,$C555,'South West Spends'!$C$2:$C$5693,$A555)</f>
        <v>4923.16</v>
      </c>
      <c r="F555" s="507">
        <f>SUMIFS('South West Spends'!$R$2:$R$5693,'South West Spends'!$A$2:$A$5693,$B555,'South West Spends'!$B$2:$B$5693,$C555,'South West Spends'!$C$2:$C$5693,$A555)</f>
        <v>402.09000000000003</v>
      </c>
      <c r="G555" s="882">
        <f>SUMIFS('South West Spends'!$W$2:$W$5693,'South West Spends'!$A$2:$A$5693,$B555,'South West Spends'!$B$2:$B$5693,$C555,'South West Spends'!$C$2:$C$5693,$A555)</f>
        <v>0</v>
      </c>
      <c r="H555" s="1441">
        <f>SUMIFS('South West Spends'!$AB$2:$AB$5693,'South West Spends'!$A$2:$A$5693,$B555,'South West Spends'!$B$2:$B$5693,$C555,'South West Spends'!$C$2:$C$5693,$A555)</f>
        <v>0</v>
      </c>
      <c r="I555" s="1442">
        <f>SUMIFS('South West Spends'!$AG$2:$AG$5693,'South West Spends'!$A$2:$A$5693,$B555,'South West Spends'!$B$2:$B$5693,$C555,'South West Spends'!$C$2:$C$5693,$A555)</f>
        <v>0</v>
      </c>
      <c r="J555" s="24">
        <f>SUMIFS('South West Spends'!$AI$2:$AI$5693,'South West Spends'!$A$2:$A$5693,$B555,'South West Spends'!$B$2:$B$5693,$C555,'South West Spends'!$C$2:$C$5693,$A555)</f>
        <v>0</v>
      </c>
      <c r="K555" s="93">
        <f>SUMIFS('South West Spends'!$AL$2:$AL$5693,'South West Spends'!$A$2:$A$5693,$B555,'South West Spends'!$B$2:$B$5693,$C555,'South West Spends'!$C$2:$C$5693,$A555)</f>
        <v>0</v>
      </c>
    </row>
    <row r="556" spans="1:11" x14ac:dyDescent="0.2">
      <c r="A556" s="94" t="s">
        <v>134</v>
      </c>
      <c r="B556" s="13" t="s">
        <v>225</v>
      </c>
      <c r="C556" s="129" t="s">
        <v>243</v>
      </c>
      <c r="D556" s="506">
        <f>SUMIFS('South West Spends'!$H$2:$H$5693,'South West Spends'!$A$2:$A$5693,$B556,'South West Spends'!$B$2:$B$5693,$C556,'South West Spends'!$C$2:$C$5693,$A556)</f>
        <v>0</v>
      </c>
      <c r="E556" s="507">
        <f>SUMIFS('South West Spends'!$M$2:$M$5693,'South West Spends'!$A$2:$A$5693,$B556,'South West Spends'!$B$2:$B$5693,$C556,'South West Spends'!$C$2:$C$5693,$A556)</f>
        <v>0</v>
      </c>
      <c r="F556" s="507">
        <f>SUMIFS('South West Spends'!$R$2:$R$5693,'South West Spends'!$A$2:$A$5693,$B556,'South West Spends'!$B$2:$B$5693,$C556,'South West Spends'!$C$2:$C$5693,$A556)</f>
        <v>0</v>
      </c>
      <c r="G556" s="882">
        <f>SUMIFS('South West Spends'!$W$2:$W$5693,'South West Spends'!$A$2:$A$5693,$B556,'South West Spends'!$B$2:$B$5693,$C556,'South West Spends'!$C$2:$C$5693,$A556)</f>
        <v>3452.72</v>
      </c>
      <c r="H556" s="1441">
        <f>SUMIFS('South West Spends'!$AB$2:$AB$5693,'South West Spends'!$A$2:$A$5693,$B556,'South West Spends'!$B$2:$B$5693,$C556,'South West Spends'!$C$2:$C$5693,$A556)</f>
        <v>1900.24</v>
      </c>
      <c r="I556" s="1442">
        <f>SUMIFS('South West Spends'!$AG$2:$AG$5693,'South West Spends'!$A$2:$A$5693,$B556,'South West Spends'!$B$2:$B$5693,$C556,'South West Spends'!$C$2:$C$5693,$A556)</f>
        <v>0</v>
      </c>
      <c r="J556" s="24">
        <f>SUMIFS('South West Spends'!$AI$2:$AI$5693,'South West Spends'!$A$2:$A$5693,$B556,'South West Spends'!$B$2:$B$5693,$C556,'South West Spends'!$C$2:$C$5693,$A556)</f>
        <v>0</v>
      </c>
      <c r="K556" s="93">
        <f>SUMIFS('South West Spends'!$AL$2:$AL$5693,'South West Spends'!$A$2:$A$5693,$B556,'South West Spends'!$B$2:$B$5693,$C556,'South West Spends'!$C$2:$C$5693,$A556)</f>
        <v>0</v>
      </c>
    </row>
    <row r="557" spans="1:11" x14ac:dyDescent="0.2">
      <c r="A557" s="94" t="s">
        <v>134</v>
      </c>
      <c r="B557" s="13" t="s">
        <v>225</v>
      </c>
      <c r="C557" s="129" t="s">
        <v>11</v>
      </c>
      <c r="D557" s="506">
        <f>SUMIFS('South West Spends'!$H$2:$H$5693,'South West Spends'!$A$2:$A$5693,$B557,'South West Spends'!$B$2:$B$5693,$C557,'South West Spends'!$C$2:$C$5693,$A557)</f>
        <v>0</v>
      </c>
      <c r="E557" s="507">
        <f>SUMIFS('South West Spends'!$M$2:$M$5693,'South West Spends'!$A$2:$A$5693,$B557,'South West Spends'!$B$2:$B$5693,$C557,'South West Spends'!$C$2:$C$5693,$A557)</f>
        <v>0</v>
      </c>
      <c r="F557" s="507">
        <f>SUMIFS('South West Spends'!$R$2:$R$5693,'South West Spends'!$A$2:$A$5693,$B557,'South West Spends'!$B$2:$B$5693,$C557,'South West Spends'!$C$2:$C$5693,$A557)</f>
        <v>0</v>
      </c>
      <c r="G557" s="882">
        <f>SUMIFS('South West Spends'!$W$2:$W$5693,'South West Spends'!$A$2:$A$5693,$B557,'South West Spends'!$B$2:$B$5693,$C557,'South West Spends'!$C$2:$C$5693,$A557)</f>
        <v>645.77</v>
      </c>
      <c r="H557" s="1441">
        <f>SUMIFS('South West Spends'!$AB$2:$AB$5693,'South West Spends'!$A$2:$A$5693,$B557,'South West Spends'!$B$2:$B$5693,$C557,'South West Spends'!$C$2:$C$5693,$A557)</f>
        <v>4044.0700000000006</v>
      </c>
      <c r="I557" s="1442">
        <f>SUMIFS('South West Spends'!$AG$2:$AG$5693,'South West Spends'!$A$2:$A$5693,$B557,'South West Spends'!$B$2:$B$5693,$C557,'South West Spends'!$C$2:$C$5693,$A557)</f>
        <v>1745.0600000000002</v>
      </c>
      <c r="J557" s="24">
        <f>SUMIFS('South West Spends'!$AI$2:$AI$5693,'South West Spends'!$A$2:$A$5693,$B557,'South West Spends'!$B$2:$B$5693,$C557,'South West Spends'!$C$2:$C$5693,$A557)</f>
        <v>0</v>
      </c>
      <c r="K557" s="93">
        <f>SUMIFS('South West Spends'!$AL$2:$AL$5693,'South West Spends'!$A$2:$A$5693,$B557,'South West Spends'!$B$2:$B$5693,$C557,'South West Spends'!$C$2:$C$5693,$A557)</f>
        <v>0</v>
      </c>
    </row>
    <row r="558" spans="1:11" x14ac:dyDescent="0.2">
      <c r="A558" s="234" t="s">
        <v>134</v>
      </c>
      <c r="B558" s="235" t="s">
        <v>19</v>
      </c>
      <c r="C558" s="236" t="s">
        <v>20</v>
      </c>
      <c r="D558" s="506">
        <f>SUMIFS('South West Spends'!$H$2:$H$5693,'South West Spends'!$A$2:$A$5693,$B558,'South West Spends'!$B$2:$B$5693,$C558,'South West Spends'!$C$2:$C$5693,$A558)</f>
        <v>276.48</v>
      </c>
      <c r="E558" s="507">
        <f>SUMIFS('South West Spends'!$M$2:$M$5693,'South West Spends'!$A$2:$A$5693,$B558,'South West Spends'!$B$2:$B$5693,$C558,'South West Spends'!$C$2:$C$5693,$A558)</f>
        <v>0</v>
      </c>
      <c r="F558" s="507">
        <f>SUMIFS('South West Spends'!$R$2:$R$5693,'South West Spends'!$A$2:$A$5693,$B558,'South West Spends'!$B$2:$B$5693,$C558,'South West Spends'!$C$2:$C$5693,$A558)</f>
        <v>0</v>
      </c>
      <c r="G558" s="882">
        <f>SUMIFS('South West Spends'!$W$2:$W$5693,'South West Spends'!$A$2:$A$5693,$B558,'South West Spends'!$B$2:$B$5693,$C558,'South West Spends'!$C$2:$C$5693,$A558)</f>
        <v>0</v>
      </c>
      <c r="H558" s="1441">
        <f>SUMIFS('South West Spends'!$AB$2:$AB$5693,'South West Spends'!$A$2:$A$5693,$B558,'South West Spends'!$B$2:$B$5693,$C558,'South West Spends'!$C$2:$C$5693,$A558)</f>
        <v>0</v>
      </c>
      <c r="I558" s="1442">
        <f>SUMIFS('South West Spends'!$AG$2:$AG$5693,'South West Spends'!$A$2:$A$5693,$B558,'South West Spends'!$B$2:$B$5693,$C558,'South West Spends'!$C$2:$C$5693,$A558)</f>
        <v>0</v>
      </c>
      <c r="J558" s="24">
        <f>SUMIFS('South West Spends'!$AI$2:$AI$5693,'South West Spends'!$A$2:$A$5693,$B558,'South West Spends'!$B$2:$B$5693,$C558,'South West Spends'!$C$2:$C$5693,$A558)</f>
        <v>0</v>
      </c>
      <c r="K558" s="93">
        <f>SUMIFS('South West Spends'!$AL$2:$AL$5693,'South West Spends'!$A$2:$A$5693,$B558,'South West Spends'!$B$2:$B$5693,$C558,'South West Spends'!$C$2:$C$5693,$A558)</f>
        <v>0</v>
      </c>
    </row>
    <row r="559" spans="1:11" x14ac:dyDescent="0.2">
      <c r="A559" s="234" t="s">
        <v>134</v>
      </c>
      <c r="B559" s="235" t="s">
        <v>19</v>
      </c>
      <c r="C559" s="236" t="s">
        <v>61</v>
      </c>
      <c r="D559" s="506">
        <f>SUMIFS('South West Spends'!$H$2:$H$5693,'South West Spends'!$A$2:$A$5693,$B559,'South West Spends'!$B$2:$B$5693,$C559,'South West Spends'!$C$2:$C$5693,$A559)</f>
        <v>10272.23</v>
      </c>
      <c r="E559" s="507">
        <f>SUMIFS('South West Spends'!$M$2:$M$5693,'South West Spends'!$A$2:$A$5693,$B559,'South West Spends'!$B$2:$B$5693,$C559,'South West Spends'!$C$2:$C$5693,$A559)</f>
        <v>12752.89</v>
      </c>
      <c r="F559" s="507">
        <f>SUMIFS('South West Spends'!$R$2:$R$5693,'South West Spends'!$A$2:$A$5693,$B559,'South West Spends'!$B$2:$B$5693,$C559,'South West Spends'!$C$2:$C$5693,$A559)</f>
        <v>0</v>
      </c>
      <c r="G559" s="882">
        <f>SUMIFS('South West Spends'!$W$2:$W$5693,'South West Spends'!$A$2:$A$5693,$B559,'South West Spends'!$B$2:$B$5693,$C559,'South West Spends'!$C$2:$C$5693,$A559)</f>
        <v>0</v>
      </c>
      <c r="H559" s="1441">
        <f>SUMIFS('South West Spends'!$AB$2:$AB$5693,'South West Spends'!$A$2:$A$5693,$B559,'South West Spends'!$B$2:$B$5693,$C559,'South West Spends'!$C$2:$C$5693,$A559)</f>
        <v>0</v>
      </c>
      <c r="I559" s="1442">
        <f>SUMIFS('South West Spends'!$AG$2:$AG$5693,'South West Spends'!$A$2:$A$5693,$B559,'South West Spends'!$B$2:$B$5693,$C559,'South West Spends'!$C$2:$C$5693,$A559)</f>
        <v>0</v>
      </c>
      <c r="J559" s="24">
        <f>SUMIFS('South West Spends'!$AI$2:$AI$5693,'South West Spends'!$A$2:$A$5693,$B559,'South West Spends'!$B$2:$B$5693,$C559,'South West Spends'!$C$2:$C$5693,$A559)</f>
        <v>0</v>
      </c>
      <c r="K559" s="93">
        <f>SUMIFS('South West Spends'!$AL$2:$AL$5693,'South West Spends'!$A$2:$A$5693,$B559,'South West Spends'!$B$2:$B$5693,$C559,'South West Spends'!$C$2:$C$5693,$A559)</f>
        <v>0</v>
      </c>
    </row>
    <row r="560" spans="1:11" x14ac:dyDescent="0.2">
      <c r="A560" s="94" t="s">
        <v>134</v>
      </c>
      <c r="B560" s="13" t="s">
        <v>277</v>
      </c>
      <c r="C560" s="129" t="s">
        <v>61</v>
      </c>
      <c r="D560" s="506">
        <f>SUMIFS('South West Spends'!$H$2:$H$5693,'South West Spends'!$A$2:$A$5693,$B560,'South West Spends'!$B$2:$B$5693,$C560,'South West Spends'!$C$2:$C$5693,$A560)</f>
        <v>0</v>
      </c>
      <c r="E560" s="507">
        <f>SUMIFS('South West Spends'!$M$2:$M$5693,'South West Spends'!$A$2:$A$5693,$B560,'South West Spends'!$B$2:$B$5693,$C560,'South West Spends'!$C$2:$C$5693,$A560)</f>
        <v>0</v>
      </c>
      <c r="F560" s="507">
        <f>SUMIFS('South West Spends'!$R$2:$R$5693,'South West Spends'!$A$2:$A$5693,$B560,'South West Spends'!$B$2:$B$5693,$C560,'South West Spends'!$C$2:$C$5693,$A560)</f>
        <v>0</v>
      </c>
      <c r="G560" s="882">
        <f>SUMIFS('South West Spends'!$W$2:$W$5693,'South West Spends'!$A$2:$A$5693,$B560,'South West Spends'!$B$2:$B$5693,$C560,'South West Spends'!$C$2:$C$5693,$A560)</f>
        <v>0</v>
      </c>
      <c r="H560" s="1441">
        <f>SUMIFS('South West Spends'!$AB$2:$AB$5693,'South West Spends'!$A$2:$A$5693,$B560,'South West Spends'!$B$2:$B$5693,$C560,'South West Spends'!$C$2:$C$5693,$A560)</f>
        <v>0</v>
      </c>
      <c r="I560" s="1442">
        <f>SUMIFS('South West Spends'!$AG$2:$AG$5693,'South West Spends'!$A$2:$A$5693,$B560,'South West Spends'!$B$2:$B$5693,$C560,'South West Spends'!$C$2:$C$5693,$A560)</f>
        <v>10820.65</v>
      </c>
      <c r="J560" s="24">
        <f>SUMIFS('South West Spends'!$AI$2:$AI$5693,'South West Spends'!$A$2:$A$5693,$B560,'South West Spends'!$B$2:$B$5693,$C560,'South West Spends'!$C$2:$C$5693,$A560)</f>
        <v>2999.35</v>
      </c>
      <c r="K560" s="93">
        <f>SUMIFS('South West Spends'!$AL$2:$AL$5693,'South West Spends'!$A$2:$A$5693,$B560,'South West Spends'!$B$2:$B$5693,$C560,'South West Spends'!$C$2:$C$5693,$A560)</f>
        <v>6236.5</v>
      </c>
    </row>
    <row r="561" spans="1:11" x14ac:dyDescent="0.2">
      <c r="A561" s="94" t="s">
        <v>134</v>
      </c>
      <c r="B561" s="13" t="s">
        <v>84</v>
      </c>
      <c r="C561" s="129" t="s">
        <v>20</v>
      </c>
      <c r="D561" s="506">
        <f>SUMIFS('South West Spends'!$H$2:$H$5693,'South West Spends'!$A$2:$A$5693,$B561,'South West Spends'!$B$2:$B$5693,$C561,'South West Spends'!$C$2:$C$5693,$A561)</f>
        <v>0</v>
      </c>
      <c r="E561" s="507">
        <f>SUMIFS('South West Spends'!$M$2:$M$5693,'South West Spends'!$A$2:$A$5693,$B561,'South West Spends'!$B$2:$B$5693,$C561,'South West Spends'!$C$2:$C$5693,$A561)</f>
        <v>0</v>
      </c>
      <c r="F561" s="507">
        <f>SUMIFS('South West Spends'!$R$2:$R$5693,'South West Spends'!$A$2:$A$5693,$B561,'South West Spends'!$B$2:$B$5693,$C561,'South West Spends'!$C$2:$C$5693,$A561)</f>
        <v>79.64</v>
      </c>
      <c r="G561" s="882">
        <f>SUMIFS('South West Spends'!$W$2:$W$5693,'South West Spends'!$A$2:$A$5693,$B561,'South West Spends'!$B$2:$B$5693,$C561,'South West Spends'!$C$2:$C$5693,$A561)</f>
        <v>39.82</v>
      </c>
      <c r="H561" s="1441">
        <f>SUMIFS('South West Spends'!$AB$2:$AB$5693,'South West Spends'!$A$2:$A$5693,$B561,'South West Spends'!$B$2:$B$5693,$C561,'South West Spends'!$C$2:$C$5693,$A561)</f>
        <v>0</v>
      </c>
      <c r="I561" s="1442">
        <f>SUMIFS('South West Spends'!$AG$2:$AG$5693,'South West Spends'!$A$2:$A$5693,$B561,'South West Spends'!$B$2:$B$5693,$C561,'South West Spends'!$C$2:$C$5693,$A561)</f>
        <v>0</v>
      </c>
      <c r="J561" s="24">
        <f>SUMIFS('South West Spends'!$AI$2:$AI$5693,'South West Spends'!$A$2:$A$5693,$B561,'South West Spends'!$B$2:$B$5693,$C561,'South West Spends'!$C$2:$C$5693,$A561)</f>
        <v>0</v>
      </c>
      <c r="K561" s="93">
        <f>SUMIFS('South West Spends'!$AL$2:$AL$5693,'South West Spends'!$A$2:$A$5693,$B561,'South West Spends'!$B$2:$B$5693,$C561,'South West Spends'!$C$2:$C$5693,$A561)</f>
        <v>0</v>
      </c>
    </row>
    <row r="562" spans="1:11" x14ac:dyDescent="0.2">
      <c r="A562" s="94" t="s">
        <v>134</v>
      </c>
      <c r="B562" s="13" t="s">
        <v>84</v>
      </c>
      <c r="C562" s="129" t="s">
        <v>61</v>
      </c>
      <c r="D562" s="506">
        <f>SUMIFS('South West Spends'!$H$2:$H$5693,'South West Spends'!$A$2:$A$5693,$B562,'South West Spends'!$B$2:$B$5693,$C562,'South West Spends'!$C$2:$C$5693,$A562)</f>
        <v>0</v>
      </c>
      <c r="E562" s="507">
        <f>SUMIFS('South West Spends'!$M$2:$M$5693,'South West Spends'!$A$2:$A$5693,$B562,'South West Spends'!$B$2:$B$5693,$C562,'South West Spends'!$C$2:$C$5693,$A562)</f>
        <v>9246.869999999999</v>
      </c>
      <c r="F562" s="507">
        <f>SUMIFS('South West Spends'!$R$2:$R$5693,'South West Spends'!$A$2:$A$5693,$B562,'South West Spends'!$B$2:$B$5693,$C562,'South West Spends'!$C$2:$C$5693,$A562)</f>
        <v>21727.51</v>
      </c>
      <c r="G562" s="882">
        <f>SUMIFS('South West Spends'!$W$2:$W$5693,'South West Spends'!$A$2:$A$5693,$B562,'South West Spends'!$B$2:$B$5693,$C562,'South West Spends'!$C$2:$C$5693,$A562)</f>
        <v>27613.59</v>
      </c>
      <c r="H562" s="1441">
        <f>SUMIFS('South West Spends'!$AB$2:$AB$5693,'South West Spends'!$A$2:$A$5693,$B562,'South West Spends'!$B$2:$B$5693,$C562,'South West Spends'!$C$2:$C$5693,$A562)</f>
        <v>19833.95</v>
      </c>
      <c r="I562" s="1442">
        <f>SUMIFS('South West Spends'!$AG$2:$AG$5693,'South West Spends'!$A$2:$A$5693,$B562,'South West Spends'!$B$2:$B$5693,$C562,'South West Spends'!$C$2:$C$5693,$A562)</f>
        <v>4709.25</v>
      </c>
      <c r="J562" s="24">
        <f>SUMIFS('South West Spends'!$AI$2:$AI$5693,'South West Spends'!$A$2:$A$5693,$B562,'South West Spends'!$B$2:$B$5693,$C562,'South West Spends'!$C$2:$C$5693,$A562)</f>
        <v>0</v>
      </c>
      <c r="K562" s="93">
        <f>SUMIFS('South West Spends'!$AL$2:$AL$5693,'South West Spends'!$A$2:$A$5693,$B562,'South West Spends'!$B$2:$B$5693,$C562,'South West Spends'!$C$2:$C$5693,$A562)</f>
        <v>0</v>
      </c>
    </row>
    <row r="563" spans="1:11" x14ac:dyDescent="0.2">
      <c r="A563" s="94" t="s">
        <v>134</v>
      </c>
      <c r="B563" s="13" t="s">
        <v>41</v>
      </c>
      <c r="C563" s="129" t="s">
        <v>21</v>
      </c>
      <c r="D563" s="506">
        <f>SUMIFS('South West Spends'!$H$2:$H$5693,'South West Spends'!$A$2:$A$5693,$B563,'South West Spends'!$B$2:$B$5693,$C563,'South West Spends'!$C$2:$C$5693,$A563)</f>
        <v>8219.369999999999</v>
      </c>
      <c r="E563" s="507">
        <f>SUMIFS('South West Spends'!$M$2:$M$5693,'South West Spends'!$A$2:$A$5693,$B563,'South West Spends'!$B$2:$B$5693,$C563,'South West Spends'!$C$2:$C$5693,$A563)</f>
        <v>1933.2900000000004</v>
      </c>
      <c r="F563" s="507">
        <f>SUMIFS('South West Spends'!$R$2:$R$5693,'South West Spends'!$A$2:$A$5693,$B563,'South West Spends'!$B$2:$B$5693,$C563,'South West Spends'!$C$2:$C$5693,$A563)</f>
        <v>0</v>
      </c>
      <c r="G563" s="882">
        <f>SUMIFS('South West Spends'!$W$2:$W$5693,'South West Spends'!$A$2:$A$5693,$B563,'South West Spends'!$B$2:$B$5693,$C563,'South West Spends'!$C$2:$C$5693,$A563)</f>
        <v>0</v>
      </c>
      <c r="H563" s="1441">
        <f>SUMIFS('South West Spends'!$AB$2:$AB$5693,'South West Spends'!$A$2:$A$5693,$B563,'South West Spends'!$B$2:$B$5693,$C563,'South West Spends'!$C$2:$C$5693,$A563)</f>
        <v>0</v>
      </c>
      <c r="I563" s="1442">
        <f>SUMIFS('South West Spends'!$AG$2:$AG$5693,'South West Spends'!$A$2:$A$5693,$B563,'South West Spends'!$B$2:$B$5693,$C563,'South West Spends'!$C$2:$C$5693,$A563)</f>
        <v>0</v>
      </c>
      <c r="J563" s="24">
        <f>SUMIFS('South West Spends'!$AI$2:$AI$5693,'South West Spends'!$A$2:$A$5693,$B563,'South West Spends'!$B$2:$B$5693,$C563,'South West Spends'!$C$2:$C$5693,$A563)</f>
        <v>0</v>
      </c>
      <c r="K563" s="93">
        <f>SUMIFS('South West Spends'!$AL$2:$AL$5693,'South West Spends'!$A$2:$A$5693,$B563,'South West Spends'!$B$2:$B$5693,$C563,'South West Spends'!$C$2:$C$5693,$A563)</f>
        <v>0</v>
      </c>
    </row>
    <row r="564" spans="1:11" x14ac:dyDescent="0.2">
      <c r="A564" s="94" t="s">
        <v>134</v>
      </c>
      <c r="B564" s="13" t="s">
        <v>66</v>
      </c>
      <c r="C564" s="129" t="s">
        <v>243</v>
      </c>
      <c r="D564" s="506">
        <f>SUMIFS('South West Spends'!$H$2:$H$5693,'South West Spends'!$A$2:$A$5693,$B564,'South West Spends'!$B$2:$B$5693,$C564,'South West Spends'!$C$2:$C$5693,$A564)</f>
        <v>0</v>
      </c>
      <c r="E564" s="507">
        <f>SUMIFS('South West Spends'!$M$2:$M$5693,'South West Spends'!$A$2:$A$5693,$B564,'South West Spends'!$B$2:$B$5693,$C564,'South West Spends'!$C$2:$C$5693,$A564)</f>
        <v>7.04</v>
      </c>
      <c r="F564" s="507">
        <f>SUMIFS('South West Spends'!$R$2:$R$5693,'South West Spends'!$A$2:$A$5693,$B564,'South West Spends'!$B$2:$B$5693,$C564,'South West Spends'!$C$2:$C$5693,$A564)</f>
        <v>134.85</v>
      </c>
      <c r="G564" s="882">
        <f>SUMIFS('South West Spends'!$W$2:$W$5693,'South West Spends'!$A$2:$A$5693,$B564,'South West Spends'!$B$2:$B$5693,$C564,'South West Spends'!$C$2:$C$5693,$A564)</f>
        <v>223.94</v>
      </c>
      <c r="H564" s="1441">
        <f>SUMIFS('South West Spends'!$AB$2:$AB$5693,'South West Spends'!$A$2:$A$5693,$B564,'South West Spends'!$B$2:$B$5693,$C564,'South West Spends'!$C$2:$C$5693,$A564)</f>
        <v>0</v>
      </c>
      <c r="I564" s="1442">
        <f>SUMIFS('South West Spends'!$AG$2:$AG$5693,'South West Spends'!$A$2:$A$5693,$B564,'South West Spends'!$B$2:$B$5693,$C564,'South West Spends'!$C$2:$C$5693,$A564)</f>
        <v>0</v>
      </c>
      <c r="J564" s="24">
        <f>SUMIFS('South West Spends'!$AI$2:$AI$5693,'South West Spends'!$A$2:$A$5693,$B564,'South West Spends'!$B$2:$B$5693,$C564,'South West Spends'!$C$2:$C$5693,$A564)</f>
        <v>0</v>
      </c>
      <c r="K564" s="93">
        <f>SUMIFS('South West Spends'!$AL$2:$AL$5693,'South West Spends'!$A$2:$A$5693,$B564,'South West Spends'!$B$2:$B$5693,$C564,'South West Spends'!$C$2:$C$5693,$A564)</f>
        <v>0</v>
      </c>
    </row>
    <row r="565" spans="1:11" x14ac:dyDescent="0.2">
      <c r="A565" s="94" t="s">
        <v>134</v>
      </c>
      <c r="B565" s="13" t="s">
        <v>66</v>
      </c>
      <c r="C565" s="129" t="s">
        <v>11</v>
      </c>
      <c r="D565" s="506">
        <f>SUMIFS('South West Spends'!$H$2:$H$5693,'South West Spends'!$A$2:$A$5693,$B565,'South West Spends'!$B$2:$B$5693,$C565,'South West Spends'!$C$2:$C$5693,$A565)</f>
        <v>0</v>
      </c>
      <c r="E565" s="507">
        <f>SUMIFS('South West Spends'!$M$2:$M$5693,'South West Spends'!$A$2:$A$5693,$B565,'South West Spends'!$B$2:$B$5693,$C565,'South West Spends'!$C$2:$C$5693,$A565)</f>
        <v>0</v>
      </c>
      <c r="F565" s="507">
        <f>SUMIFS('South West Spends'!$R$2:$R$5693,'South West Spends'!$A$2:$A$5693,$B565,'South West Spends'!$B$2:$B$5693,$C565,'South West Spends'!$C$2:$C$5693,$A565)</f>
        <v>108</v>
      </c>
      <c r="G565" s="882">
        <f>SUMIFS('South West Spends'!$W$2:$W$5693,'South West Spends'!$A$2:$A$5693,$B565,'South West Spends'!$B$2:$B$5693,$C565,'South West Spends'!$C$2:$C$5693,$A565)</f>
        <v>0</v>
      </c>
      <c r="H565" s="1441">
        <f>SUMIFS('South West Spends'!$AB$2:$AB$5693,'South West Spends'!$A$2:$A$5693,$B565,'South West Spends'!$B$2:$B$5693,$C565,'South West Spends'!$C$2:$C$5693,$A565)</f>
        <v>0</v>
      </c>
      <c r="I565" s="1442">
        <f>SUMIFS('South West Spends'!$AG$2:$AG$5693,'South West Spends'!$A$2:$A$5693,$B565,'South West Spends'!$B$2:$B$5693,$C565,'South West Spends'!$C$2:$C$5693,$A565)</f>
        <v>0</v>
      </c>
      <c r="J565" s="24">
        <f>SUMIFS('South West Spends'!$AI$2:$AI$5693,'South West Spends'!$A$2:$A$5693,$B565,'South West Spends'!$B$2:$B$5693,$C565,'South West Spends'!$C$2:$C$5693,$A565)</f>
        <v>0</v>
      </c>
      <c r="K565" s="93">
        <f>SUMIFS('South West Spends'!$AL$2:$AL$5693,'South West Spends'!$A$2:$A$5693,$B565,'South West Spends'!$B$2:$B$5693,$C565,'South West Spends'!$C$2:$C$5693,$A565)</f>
        <v>0</v>
      </c>
    </row>
    <row r="566" spans="1:11" x14ac:dyDescent="0.2">
      <c r="A566" s="94" t="s">
        <v>134</v>
      </c>
      <c r="B566" s="13" t="s">
        <v>258</v>
      </c>
      <c r="C566" s="129" t="s">
        <v>11</v>
      </c>
      <c r="D566" s="506">
        <f>SUMIFS('South West Spends'!$H$2:$H$5693,'South West Spends'!$A$2:$A$5693,$B566,'South West Spends'!$B$2:$B$5693,$C566,'South West Spends'!$C$2:$C$5693,$A566)</f>
        <v>0</v>
      </c>
      <c r="E566" s="507">
        <f>SUMIFS('South West Spends'!$M$2:$M$5693,'South West Spends'!$A$2:$A$5693,$B566,'South West Spends'!$B$2:$B$5693,$C566,'South West Spends'!$C$2:$C$5693,$A566)</f>
        <v>0</v>
      </c>
      <c r="F566" s="507">
        <f>SUMIFS('South West Spends'!$R$2:$R$5693,'South West Spends'!$A$2:$A$5693,$B566,'South West Spends'!$B$2:$B$5693,$C566,'South West Spends'!$C$2:$C$5693,$A566)</f>
        <v>0</v>
      </c>
      <c r="G566" s="882">
        <f>SUMIFS('South West Spends'!$W$2:$W$5693,'South West Spends'!$A$2:$A$5693,$B566,'South West Spends'!$B$2:$B$5693,$C566,'South West Spends'!$C$2:$C$5693,$A566)</f>
        <v>0</v>
      </c>
      <c r="H566" s="1441">
        <f>SUMIFS('South West Spends'!$AB$2:$AB$5693,'South West Spends'!$A$2:$A$5693,$B566,'South West Spends'!$B$2:$B$5693,$C566,'South West Spends'!$C$2:$C$5693,$A566)</f>
        <v>0</v>
      </c>
      <c r="I566" s="1442">
        <f>SUMIFS('South West Spends'!$AG$2:$AG$5693,'South West Spends'!$A$2:$A$5693,$B566,'South West Spends'!$B$2:$B$5693,$C566,'South West Spends'!$C$2:$C$5693,$A566)</f>
        <v>142.88999999999999</v>
      </c>
      <c r="J566" s="24">
        <f>SUMIFS('South West Spends'!$AI$2:$AI$5693,'South West Spends'!$A$2:$A$5693,$B566,'South West Spends'!$B$2:$B$5693,$C566,'South West Spends'!$C$2:$C$5693,$A566)</f>
        <v>0</v>
      </c>
      <c r="K566" s="93">
        <f>SUMIFS('South West Spends'!$AL$2:$AL$5693,'South West Spends'!$A$2:$A$5693,$B566,'South West Spends'!$B$2:$B$5693,$C566,'South West Spends'!$C$2:$C$5693,$A566)</f>
        <v>0</v>
      </c>
    </row>
    <row r="567" spans="1:11" x14ac:dyDescent="0.2">
      <c r="A567" s="94" t="s">
        <v>134</v>
      </c>
      <c r="B567" s="13" t="s">
        <v>27</v>
      </c>
      <c r="C567" s="129" t="s">
        <v>28</v>
      </c>
      <c r="D567" s="506">
        <f>SUMIFS('South West Spends'!$H$2:$H$5693,'South West Spends'!$A$2:$A$5693,$B567,'South West Spends'!$B$2:$B$5693,$C567,'South West Spends'!$C$2:$C$5693,$A567)</f>
        <v>33822.939999999995</v>
      </c>
      <c r="E567" s="507">
        <f>SUMIFS('South West Spends'!$M$2:$M$5693,'South West Spends'!$A$2:$A$5693,$B567,'South West Spends'!$B$2:$B$5693,$C567,'South West Spends'!$C$2:$C$5693,$A567)</f>
        <v>12821.4</v>
      </c>
      <c r="F567" s="507">
        <f>SUMIFS('South West Spends'!$R$2:$R$5693,'South West Spends'!$A$2:$A$5693,$B567,'South West Spends'!$B$2:$B$5693,$C567,'South West Spends'!$C$2:$C$5693,$A567)</f>
        <v>0</v>
      </c>
      <c r="G567" s="882">
        <f>SUMIFS('South West Spends'!$W$2:$W$5693,'South West Spends'!$A$2:$A$5693,$B567,'South West Spends'!$B$2:$B$5693,$C567,'South West Spends'!$C$2:$C$5693,$A567)</f>
        <v>0</v>
      </c>
      <c r="H567" s="1441">
        <f>SUMIFS('South West Spends'!$AB$2:$AB$5693,'South West Spends'!$A$2:$A$5693,$B567,'South West Spends'!$B$2:$B$5693,$C567,'South West Spends'!$C$2:$C$5693,$A567)</f>
        <v>0</v>
      </c>
      <c r="I567" s="1442">
        <f>SUMIFS('South West Spends'!$AG$2:$AG$5693,'South West Spends'!$A$2:$A$5693,$B567,'South West Spends'!$B$2:$B$5693,$C567,'South West Spends'!$C$2:$C$5693,$A567)</f>
        <v>0</v>
      </c>
      <c r="J567" s="24">
        <f>SUMIFS('South West Spends'!$AI$2:$AI$5693,'South West Spends'!$A$2:$A$5693,$B567,'South West Spends'!$B$2:$B$5693,$C567,'South West Spends'!$C$2:$C$5693,$A567)</f>
        <v>0</v>
      </c>
      <c r="K567" s="93">
        <f>SUMIFS('South West Spends'!$AL$2:$AL$5693,'South West Spends'!$A$2:$A$5693,$B567,'South West Spends'!$B$2:$B$5693,$C567,'South West Spends'!$C$2:$C$5693,$A567)</f>
        <v>0</v>
      </c>
    </row>
    <row r="568" spans="1:11" x14ac:dyDescent="0.2">
      <c r="A568" s="94" t="s">
        <v>134</v>
      </c>
      <c r="B568" s="13" t="s">
        <v>27</v>
      </c>
      <c r="C568" s="129" t="s">
        <v>29</v>
      </c>
      <c r="D568" s="506">
        <f>SUMIFS('South West Spends'!$H$2:$H$5693,'South West Spends'!$A$2:$A$5693,$B568,'South West Spends'!$B$2:$B$5693,$C568,'South West Spends'!$C$2:$C$5693,$A568)</f>
        <v>32119</v>
      </c>
      <c r="E568" s="507">
        <f>SUMIFS('South West Spends'!$M$2:$M$5693,'South West Spends'!$A$2:$A$5693,$B568,'South West Spends'!$B$2:$B$5693,$C568,'South West Spends'!$C$2:$C$5693,$A568)</f>
        <v>10363</v>
      </c>
      <c r="F568" s="507">
        <f>SUMIFS('South West Spends'!$R$2:$R$5693,'South West Spends'!$A$2:$A$5693,$B568,'South West Spends'!$B$2:$B$5693,$C568,'South West Spends'!$C$2:$C$5693,$A568)</f>
        <v>0</v>
      </c>
      <c r="G568" s="882">
        <f>SUMIFS('South West Spends'!$W$2:$W$5693,'South West Spends'!$A$2:$A$5693,$B568,'South West Spends'!$B$2:$B$5693,$C568,'South West Spends'!$C$2:$C$5693,$A568)</f>
        <v>0</v>
      </c>
      <c r="H568" s="1441">
        <f>SUMIFS('South West Spends'!$AB$2:$AB$5693,'South West Spends'!$A$2:$A$5693,$B568,'South West Spends'!$B$2:$B$5693,$C568,'South West Spends'!$C$2:$C$5693,$A568)</f>
        <v>0</v>
      </c>
      <c r="I568" s="1442">
        <f>SUMIFS('South West Spends'!$AG$2:$AG$5693,'South West Spends'!$A$2:$A$5693,$B568,'South West Spends'!$B$2:$B$5693,$C568,'South West Spends'!$C$2:$C$5693,$A568)</f>
        <v>0</v>
      </c>
      <c r="J568" s="24">
        <f>SUMIFS('South West Spends'!$AI$2:$AI$5693,'South West Spends'!$A$2:$A$5693,$B568,'South West Spends'!$B$2:$B$5693,$C568,'South West Spends'!$C$2:$C$5693,$A568)</f>
        <v>0</v>
      </c>
      <c r="K568" s="93">
        <f>SUMIFS('South West Spends'!$AL$2:$AL$5693,'South West Spends'!$A$2:$A$5693,$B568,'South West Spends'!$B$2:$B$5693,$C568,'South West Spends'!$C$2:$C$5693,$A568)</f>
        <v>0</v>
      </c>
    </row>
    <row r="569" spans="1:11" x14ac:dyDescent="0.2">
      <c r="A569" s="94" t="s">
        <v>134</v>
      </c>
      <c r="B569" s="13" t="s">
        <v>82</v>
      </c>
      <c r="C569" s="129" t="s">
        <v>243</v>
      </c>
      <c r="D569" s="506">
        <f>SUMIFS('South West Spends'!$H$2:$H$5693,'South West Spends'!$A$2:$A$5693,$B569,'South West Spends'!$B$2:$B$5693,$C569,'South West Spends'!$C$2:$C$5693,$A569)</f>
        <v>0</v>
      </c>
      <c r="E569" s="507">
        <f>SUMIFS('South West Spends'!$M$2:$M$5693,'South West Spends'!$A$2:$A$5693,$B569,'South West Spends'!$B$2:$B$5693,$C569,'South West Spends'!$C$2:$C$5693,$A569)</f>
        <v>0</v>
      </c>
      <c r="F569" s="507">
        <f>SUMIFS('South West Spends'!$R$2:$R$5693,'South West Spends'!$A$2:$A$5693,$B569,'South West Spends'!$B$2:$B$5693,$C569,'South West Spends'!$C$2:$C$5693,$A569)</f>
        <v>38.56</v>
      </c>
      <c r="G569" s="882">
        <f>SUMIFS('South West Spends'!$W$2:$W$5693,'South West Spends'!$A$2:$A$5693,$B569,'South West Spends'!$B$2:$B$5693,$C569,'South West Spends'!$C$2:$C$5693,$A569)</f>
        <v>293.83000000000004</v>
      </c>
      <c r="H569" s="1441">
        <f>SUMIFS('South West Spends'!$AB$2:$AB$5693,'South West Spends'!$A$2:$A$5693,$B569,'South West Spends'!$B$2:$B$5693,$C569,'South West Spends'!$C$2:$C$5693,$A569)</f>
        <v>28.51</v>
      </c>
      <c r="I569" s="1442">
        <f>SUMIFS('South West Spends'!$AG$2:$AG$5693,'South West Spends'!$A$2:$A$5693,$B569,'South West Spends'!$B$2:$B$5693,$C569,'South West Spends'!$C$2:$C$5693,$A569)</f>
        <v>0</v>
      </c>
      <c r="J569" s="24">
        <f>SUMIFS('South West Spends'!$AI$2:$AI$5693,'South West Spends'!$A$2:$A$5693,$B569,'South West Spends'!$B$2:$B$5693,$C569,'South West Spends'!$C$2:$C$5693,$A569)</f>
        <v>0</v>
      </c>
      <c r="K569" s="93">
        <f>SUMIFS('South West Spends'!$AL$2:$AL$5693,'South West Spends'!$A$2:$A$5693,$B569,'South West Spends'!$B$2:$B$5693,$C569,'South West Spends'!$C$2:$C$5693,$A569)</f>
        <v>0</v>
      </c>
    </row>
    <row r="570" spans="1:11" x14ac:dyDescent="0.2">
      <c r="A570" s="94" t="s">
        <v>134</v>
      </c>
      <c r="B570" s="13" t="s">
        <v>82</v>
      </c>
      <c r="C570" s="129" t="s">
        <v>28</v>
      </c>
      <c r="D570" s="506">
        <f>SUMIFS('South West Spends'!$H$2:$H$5693,'South West Spends'!$A$2:$A$5693,$B570,'South West Spends'!$B$2:$B$5693,$C570,'South West Spends'!$C$2:$C$5693,$A570)</f>
        <v>0</v>
      </c>
      <c r="E570" s="507">
        <f>SUMIFS('South West Spends'!$M$2:$M$5693,'South West Spends'!$A$2:$A$5693,$B570,'South West Spends'!$B$2:$B$5693,$C570,'South West Spends'!$C$2:$C$5693,$A570)</f>
        <v>19099.810000000001</v>
      </c>
      <c r="F570" s="507">
        <f>SUMIFS('South West Spends'!$R$2:$R$5693,'South West Spends'!$A$2:$A$5693,$B570,'South West Spends'!$B$2:$B$5693,$C570,'South West Spends'!$C$2:$C$5693,$A570)</f>
        <v>15276.25</v>
      </c>
      <c r="G570" s="882">
        <f>SUMIFS('South West Spends'!$W$2:$W$5693,'South West Spends'!$A$2:$A$5693,$B570,'South West Spends'!$B$2:$B$5693,$C570,'South West Spends'!$C$2:$C$5693,$A570)</f>
        <v>4270.32</v>
      </c>
      <c r="H570" s="1441">
        <f>SUMIFS('South West Spends'!$AB$2:$AB$5693,'South West Spends'!$A$2:$A$5693,$B570,'South West Spends'!$B$2:$B$5693,$C570,'South West Spends'!$C$2:$C$5693,$A570)</f>
        <v>3191.11</v>
      </c>
      <c r="I570" s="1442">
        <f>SUMIFS('South West Spends'!$AG$2:$AG$5693,'South West Spends'!$A$2:$A$5693,$B570,'South West Spends'!$B$2:$B$5693,$C570,'South West Spends'!$C$2:$C$5693,$A570)</f>
        <v>0</v>
      </c>
      <c r="J570" s="24">
        <f>SUMIFS('South West Spends'!$AI$2:$AI$5693,'South West Spends'!$A$2:$A$5693,$B570,'South West Spends'!$B$2:$B$5693,$C570,'South West Spends'!$C$2:$C$5693,$A570)</f>
        <v>0</v>
      </c>
      <c r="K570" s="93">
        <f>SUMIFS('South West Spends'!$AL$2:$AL$5693,'South West Spends'!$A$2:$A$5693,$B570,'South West Spends'!$B$2:$B$5693,$C570,'South West Spends'!$C$2:$C$5693,$A570)</f>
        <v>0</v>
      </c>
    </row>
    <row r="571" spans="1:11" x14ac:dyDescent="0.2">
      <c r="A571" s="94" t="s">
        <v>134</v>
      </c>
      <c r="B571" s="13" t="s">
        <v>82</v>
      </c>
      <c r="C571" s="129" t="s">
        <v>29</v>
      </c>
      <c r="D571" s="506">
        <f>SUMIFS('South West Spends'!$H$2:$H$5693,'South West Spends'!$A$2:$A$5693,$B571,'South West Spends'!$B$2:$B$5693,$C571,'South West Spends'!$C$2:$C$5693,$A571)</f>
        <v>0</v>
      </c>
      <c r="E571" s="507">
        <f>SUMIFS('South West Spends'!$M$2:$M$5693,'South West Spends'!$A$2:$A$5693,$B571,'South West Spends'!$B$2:$B$5693,$C571,'South West Spends'!$C$2:$C$5693,$A571)</f>
        <v>18741</v>
      </c>
      <c r="F571" s="507">
        <f>SUMIFS('South West Spends'!$R$2:$R$5693,'South West Spends'!$A$2:$A$5693,$B571,'South West Spends'!$B$2:$B$5693,$C571,'South West Spends'!$C$2:$C$5693,$A571)</f>
        <v>25087</v>
      </c>
      <c r="G571" s="882">
        <f>SUMIFS('South West Spends'!$W$2:$W$5693,'South West Spends'!$A$2:$A$5693,$B571,'South West Spends'!$B$2:$B$5693,$C571,'South West Spends'!$C$2:$C$5693,$A571)</f>
        <v>24756</v>
      </c>
      <c r="H571" s="1441">
        <f>SUMIFS('South West Spends'!$AB$2:$AB$5693,'South West Spends'!$A$2:$A$5693,$B571,'South West Spends'!$B$2:$B$5693,$C571,'South West Spends'!$C$2:$C$5693,$A571)</f>
        <v>15464</v>
      </c>
      <c r="I571" s="1442">
        <f>SUMIFS('South West Spends'!$AG$2:$AG$5693,'South West Spends'!$A$2:$A$5693,$B571,'South West Spends'!$B$2:$B$5693,$C571,'South West Spends'!$C$2:$C$5693,$A571)</f>
        <v>0</v>
      </c>
      <c r="J571" s="24">
        <f>SUMIFS('South West Spends'!$AI$2:$AI$5693,'South West Spends'!$A$2:$A$5693,$B571,'South West Spends'!$B$2:$B$5693,$C571,'South West Spends'!$C$2:$C$5693,$A571)</f>
        <v>0</v>
      </c>
      <c r="K571" s="93">
        <f>SUMIFS('South West Spends'!$AL$2:$AL$5693,'South West Spends'!$A$2:$A$5693,$B571,'South West Spends'!$B$2:$B$5693,$C571,'South West Spends'!$C$2:$C$5693,$A571)</f>
        <v>0</v>
      </c>
    </row>
    <row r="572" spans="1:11" x14ac:dyDescent="0.2">
      <c r="A572" s="94" t="s">
        <v>134</v>
      </c>
      <c r="B572" s="13" t="s">
        <v>285</v>
      </c>
      <c r="C572" s="129" t="s">
        <v>11</v>
      </c>
      <c r="D572" s="506">
        <f>SUMIFS('South West Spends'!$H$2:$H$5693,'South West Spends'!$A$2:$A$5693,$B572,'South West Spends'!$B$2:$B$5693,$C572,'South West Spends'!$C$2:$C$5693,$A572)</f>
        <v>0</v>
      </c>
      <c r="E572" s="507">
        <f>SUMIFS('South West Spends'!$M$2:$M$5693,'South West Spends'!$A$2:$A$5693,$B572,'South West Spends'!$B$2:$B$5693,$C572,'South West Spends'!$C$2:$C$5693,$A572)</f>
        <v>0</v>
      </c>
      <c r="F572" s="507">
        <f>SUMIFS('South West Spends'!$R$2:$R$5693,'South West Spends'!$A$2:$A$5693,$B572,'South West Spends'!$B$2:$B$5693,$C572,'South West Spends'!$C$2:$C$5693,$A572)</f>
        <v>0</v>
      </c>
      <c r="G572" s="882">
        <f>SUMIFS('South West Spends'!$W$2:$W$5693,'South West Spends'!$A$2:$A$5693,$B572,'South West Spends'!$B$2:$B$5693,$C572,'South West Spends'!$C$2:$C$5693,$A572)</f>
        <v>0</v>
      </c>
      <c r="H572" s="1441">
        <f>SUMIFS('South West Spends'!$AB$2:$AB$5693,'South West Spends'!$A$2:$A$5693,$B572,'South West Spends'!$B$2:$B$5693,$C572,'South West Spends'!$C$2:$C$5693,$A572)</f>
        <v>0</v>
      </c>
      <c r="I572" s="1442">
        <f>SUMIFS('South West Spends'!$AG$2:$AG$5693,'South West Spends'!$A$2:$A$5693,$B572,'South West Spends'!$B$2:$B$5693,$C572,'South West Spends'!$C$2:$C$5693,$A572)</f>
        <v>90.12</v>
      </c>
      <c r="J572" s="24">
        <f>SUMIFS('South West Spends'!$AI$2:$AI$5693,'South West Spends'!$A$2:$A$5693,$B572,'South West Spends'!$B$2:$B$5693,$C572,'South West Spends'!$C$2:$C$5693,$A572)</f>
        <v>0</v>
      </c>
      <c r="K572" s="93">
        <f>SUMIFS('South West Spends'!$AL$2:$AL$5693,'South West Spends'!$A$2:$A$5693,$B572,'South West Spends'!$B$2:$B$5693,$C572,'South West Spends'!$C$2:$C$5693,$A572)</f>
        <v>0</v>
      </c>
    </row>
    <row r="573" spans="1:11" x14ac:dyDescent="0.2">
      <c r="A573" s="94" t="s">
        <v>134</v>
      </c>
      <c r="B573" s="13" t="s">
        <v>285</v>
      </c>
      <c r="C573" s="129" t="s">
        <v>29</v>
      </c>
      <c r="D573" s="506">
        <f>SUMIFS('South West Spends'!$H$2:$H$5693,'South West Spends'!$A$2:$A$5693,$B573,'South West Spends'!$B$2:$B$5693,$C573,'South West Spends'!$C$2:$C$5693,$A573)</f>
        <v>0</v>
      </c>
      <c r="E573" s="507">
        <f>SUMIFS('South West Spends'!$M$2:$M$5693,'South West Spends'!$A$2:$A$5693,$B573,'South West Spends'!$B$2:$B$5693,$C573,'South West Spends'!$C$2:$C$5693,$A573)</f>
        <v>0</v>
      </c>
      <c r="F573" s="507">
        <f>SUMIFS('South West Spends'!$R$2:$R$5693,'South West Spends'!$A$2:$A$5693,$B573,'South West Spends'!$B$2:$B$5693,$C573,'South West Spends'!$C$2:$C$5693,$A573)</f>
        <v>0</v>
      </c>
      <c r="G573" s="882">
        <f>SUMIFS('South West Spends'!$W$2:$W$5693,'South West Spends'!$A$2:$A$5693,$B573,'South West Spends'!$B$2:$B$5693,$C573,'South West Spends'!$C$2:$C$5693,$A573)</f>
        <v>0</v>
      </c>
      <c r="H573" s="1441">
        <f>SUMIFS('South West Spends'!$AB$2:$AB$5693,'South West Spends'!$A$2:$A$5693,$B573,'South West Spends'!$B$2:$B$5693,$C573,'South West Spends'!$C$2:$C$5693,$A573)</f>
        <v>0</v>
      </c>
      <c r="I573" s="1442">
        <f>SUMIFS('South West Spends'!$AG$2:$AG$5693,'South West Spends'!$A$2:$A$5693,$B573,'South West Spends'!$B$2:$B$5693,$C573,'South West Spends'!$C$2:$C$5693,$A573)</f>
        <v>12736</v>
      </c>
      <c r="J573" s="24">
        <f>SUMIFS('South West Spends'!$AI$2:$AI$5693,'South West Spends'!$A$2:$A$5693,$B573,'South West Spends'!$B$2:$B$5693,$C573,'South West Spends'!$C$2:$C$5693,$A573)</f>
        <v>5024</v>
      </c>
      <c r="K573" s="93">
        <f>SUMIFS('South West Spends'!$AL$2:$AL$5693,'South West Spends'!$A$2:$A$5693,$B573,'South West Spends'!$B$2:$B$5693,$C573,'South West Spends'!$C$2:$C$5693,$A573)</f>
        <v>9968</v>
      </c>
    </row>
    <row r="574" spans="1:11" x14ac:dyDescent="0.2">
      <c r="A574" s="94" t="s">
        <v>135</v>
      </c>
      <c r="B574" s="13" t="s">
        <v>3</v>
      </c>
      <c r="C574" s="129" t="s">
        <v>243</v>
      </c>
      <c r="D574" s="506">
        <f>SUMIFS('South West Spends'!$H$2:$H$5693,'South West Spends'!$A$2:$A$5693,$B574,'South West Spends'!$B$2:$B$5693,$C574,'South West Spends'!$C$2:$C$5693,$A574)</f>
        <v>0</v>
      </c>
      <c r="E574" s="507">
        <f>SUMIFS('South West Spends'!$M$2:$M$5693,'South West Spends'!$A$2:$A$5693,$B574,'South West Spends'!$B$2:$B$5693,$C574,'South West Spends'!$C$2:$C$5693,$A574)</f>
        <v>65</v>
      </c>
      <c r="F574" s="507">
        <f>SUMIFS('South West Spends'!$R$2:$R$5693,'South West Spends'!$A$2:$A$5693,$B574,'South West Spends'!$B$2:$B$5693,$C574,'South West Spends'!$C$2:$C$5693,$A574)</f>
        <v>0</v>
      </c>
      <c r="G574" s="882">
        <f>SUMIFS('South West Spends'!$W$2:$W$5693,'South West Spends'!$A$2:$A$5693,$B574,'South West Spends'!$B$2:$B$5693,$C574,'South West Spends'!$C$2:$C$5693,$A574)</f>
        <v>0</v>
      </c>
      <c r="H574" s="1441">
        <f>SUMIFS('South West Spends'!$AB$2:$AB$5693,'South West Spends'!$A$2:$A$5693,$B574,'South West Spends'!$B$2:$B$5693,$C574,'South West Spends'!$C$2:$C$5693,$A574)</f>
        <v>0</v>
      </c>
      <c r="I574" s="1442">
        <f>SUMIFS('South West Spends'!$AG$2:$AG$5693,'South West Spends'!$A$2:$A$5693,$B574,'South West Spends'!$B$2:$B$5693,$C574,'South West Spends'!$C$2:$C$5693,$A574)</f>
        <v>0</v>
      </c>
      <c r="J574" s="24">
        <f>SUMIFS('South West Spends'!$AI$2:$AI$5693,'South West Spends'!$A$2:$A$5693,$B574,'South West Spends'!$B$2:$B$5693,$C574,'South West Spends'!$C$2:$C$5693,$A574)</f>
        <v>0</v>
      </c>
      <c r="K574" s="93">
        <f>SUMIFS('South West Spends'!$AL$2:$AL$5693,'South West Spends'!$A$2:$A$5693,$B574,'South West Spends'!$B$2:$B$5693,$C574,'South West Spends'!$C$2:$C$5693,$A574)</f>
        <v>0</v>
      </c>
    </row>
    <row r="575" spans="1:11" x14ac:dyDescent="0.2">
      <c r="A575" s="94" t="s">
        <v>135</v>
      </c>
      <c r="B575" s="13" t="s">
        <v>206</v>
      </c>
      <c r="C575" s="129" t="s">
        <v>243</v>
      </c>
      <c r="D575" s="506">
        <f>SUMIFS('South West Spends'!$H$2:$H$5693,'South West Spends'!$A$2:$A$5693,$B575,'South West Spends'!$B$2:$B$5693,$C575,'South West Spends'!$C$2:$C$5693,$A575)</f>
        <v>0</v>
      </c>
      <c r="E575" s="507">
        <f>SUMIFS('South West Spends'!$M$2:$M$5693,'South West Spends'!$A$2:$A$5693,$B575,'South West Spends'!$B$2:$B$5693,$C575,'South West Spends'!$C$2:$C$5693,$A575)</f>
        <v>0</v>
      </c>
      <c r="F575" s="507">
        <f>SUMIFS('South West Spends'!$R$2:$R$5693,'South West Spends'!$A$2:$A$5693,$B575,'South West Spends'!$B$2:$B$5693,$C575,'South West Spends'!$C$2:$C$5693,$A575)</f>
        <v>0</v>
      </c>
      <c r="G575" s="882">
        <f>SUMIFS('South West Spends'!$W$2:$W$5693,'South West Spends'!$A$2:$A$5693,$B575,'South West Spends'!$B$2:$B$5693,$C575,'South West Spends'!$C$2:$C$5693,$A575)</f>
        <v>73.2</v>
      </c>
      <c r="H575" s="1441">
        <f>SUMIFS('South West Spends'!$AB$2:$AB$5693,'South West Spends'!$A$2:$A$5693,$B575,'South West Spends'!$B$2:$B$5693,$C575,'South West Spends'!$C$2:$C$5693,$A575)</f>
        <v>77.960000000000008</v>
      </c>
      <c r="I575" s="1442">
        <f>SUMIFS('South West Spends'!$AG$2:$AG$5693,'South West Spends'!$A$2:$A$5693,$B575,'South West Spends'!$B$2:$B$5693,$C575,'South West Spends'!$C$2:$C$5693,$A575)</f>
        <v>0</v>
      </c>
      <c r="J575" s="24">
        <f>SUMIFS('South West Spends'!$AI$2:$AI$5693,'South West Spends'!$A$2:$A$5693,$B575,'South West Spends'!$B$2:$B$5693,$C575,'South West Spends'!$C$2:$C$5693,$A575)</f>
        <v>0</v>
      </c>
      <c r="K575" s="93">
        <f>SUMIFS('South West Spends'!$AL$2:$AL$5693,'South West Spends'!$A$2:$A$5693,$B575,'South West Spends'!$B$2:$B$5693,$C575,'South West Spends'!$C$2:$C$5693,$A575)</f>
        <v>10.87</v>
      </c>
    </row>
    <row r="576" spans="1:11" x14ac:dyDescent="0.2">
      <c r="A576" s="94" t="s">
        <v>135</v>
      </c>
      <c r="B576" s="13" t="s">
        <v>77</v>
      </c>
      <c r="C576" s="129" t="s">
        <v>209</v>
      </c>
      <c r="D576" s="506">
        <f>SUMIFS('South West Spends'!$H$2:$H$5693,'South West Spends'!$A$2:$A$5693,$B576,'South West Spends'!$B$2:$B$5693,$C576,'South West Spends'!$C$2:$C$5693,$A576)</f>
        <v>0</v>
      </c>
      <c r="E576" s="507">
        <f>SUMIFS('South West Spends'!$M$2:$M$5693,'South West Spends'!$A$2:$A$5693,$B576,'South West Spends'!$B$2:$B$5693,$C576,'South West Spends'!$C$2:$C$5693,$A576)</f>
        <v>0</v>
      </c>
      <c r="F576" s="507">
        <f>SUMIFS('South West Spends'!$R$2:$R$5693,'South West Spends'!$A$2:$A$5693,$B576,'South West Spends'!$B$2:$B$5693,$C576,'South West Spends'!$C$2:$C$5693,$A576)</f>
        <v>2064</v>
      </c>
      <c r="G576" s="882">
        <f>SUMIFS('South West Spends'!$W$2:$W$5693,'South West Spends'!$A$2:$A$5693,$B576,'South West Spends'!$B$2:$B$5693,$C576,'South West Spends'!$C$2:$C$5693,$A576)</f>
        <v>0</v>
      </c>
      <c r="H576" s="1441">
        <f>SUMIFS('South West Spends'!$AB$2:$AB$5693,'South West Spends'!$A$2:$A$5693,$B576,'South West Spends'!$B$2:$B$5693,$C576,'South West Spends'!$C$2:$C$5693,$A576)</f>
        <v>0</v>
      </c>
      <c r="I576" s="1442">
        <f>SUMIFS('South West Spends'!$AG$2:$AG$5693,'South West Spends'!$A$2:$A$5693,$B576,'South West Spends'!$B$2:$B$5693,$C576,'South West Spends'!$C$2:$C$5693,$A576)</f>
        <v>0</v>
      </c>
      <c r="J576" s="24">
        <f>SUMIFS('South West Spends'!$AI$2:$AI$5693,'South West Spends'!$A$2:$A$5693,$B576,'South West Spends'!$B$2:$B$5693,$C576,'South West Spends'!$C$2:$C$5693,$A576)</f>
        <v>0</v>
      </c>
      <c r="K576" s="93">
        <f>SUMIFS('South West Spends'!$AL$2:$AL$5693,'South West Spends'!$A$2:$A$5693,$B576,'South West Spends'!$B$2:$B$5693,$C576,'South West Spends'!$C$2:$C$5693,$A576)</f>
        <v>0</v>
      </c>
    </row>
    <row r="577" spans="1:11" x14ac:dyDescent="0.2">
      <c r="A577" s="94" t="s">
        <v>135</v>
      </c>
      <c r="B577" s="13" t="s">
        <v>77</v>
      </c>
      <c r="C577" s="129" t="s">
        <v>21</v>
      </c>
      <c r="D577" s="506">
        <f>SUMIFS('South West Spends'!$H$2:$H$5693,'South West Spends'!$A$2:$A$5693,$B577,'South West Spends'!$B$2:$B$5693,$C577,'South West Spends'!$C$2:$C$5693,$A577)</f>
        <v>0</v>
      </c>
      <c r="E577" s="507">
        <f>SUMIFS('South West Spends'!$M$2:$M$5693,'South West Spends'!$A$2:$A$5693,$B577,'South West Spends'!$B$2:$B$5693,$C577,'South West Spends'!$C$2:$C$5693,$A577)</f>
        <v>212.48</v>
      </c>
      <c r="F577" s="507">
        <f>SUMIFS('South West Spends'!$R$2:$R$5693,'South West Spends'!$A$2:$A$5693,$B577,'South West Spends'!$B$2:$B$5693,$C577,'South West Spends'!$C$2:$C$5693,$A577)</f>
        <v>775.1</v>
      </c>
      <c r="G577" s="882">
        <f>SUMIFS('South West Spends'!$W$2:$W$5693,'South West Spends'!$A$2:$A$5693,$B577,'South West Spends'!$B$2:$B$5693,$C577,'South West Spends'!$C$2:$C$5693,$A577)</f>
        <v>1950.33</v>
      </c>
      <c r="H577" s="1441">
        <f>SUMIFS('South West Spends'!$AB$2:$AB$5693,'South West Spends'!$A$2:$A$5693,$B577,'South West Spends'!$B$2:$B$5693,$C577,'South West Spends'!$C$2:$C$5693,$A577)</f>
        <v>116.13</v>
      </c>
      <c r="I577" s="1442">
        <f>SUMIFS('South West Spends'!$AG$2:$AG$5693,'South West Spends'!$A$2:$A$5693,$B577,'South West Spends'!$B$2:$B$5693,$C577,'South West Spends'!$C$2:$C$5693,$A577)</f>
        <v>475.07</v>
      </c>
      <c r="J577" s="24">
        <f>SUMIFS('South West Spends'!$AI$2:$AI$5693,'South West Spends'!$A$2:$A$5693,$B577,'South West Spends'!$B$2:$B$5693,$C577,'South West Spends'!$C$2:$C$5693,$A577)</f>
        <v>0</v>
      </c>
      <c r="K577" s="93">
        <f>SUMIFS('South West Spends'!$AL$2:$AL$5693,'South West Spends'!$A$2:$A$5693,$B577,'South West Spends'!$B$2:$B$5693,$C577,'South West Spends'!$C$2:$C$5693,$A577)</f>
        <v>0</v>
      </c>
    </row>
    <row r="578" spans="1:11" x14ac:dyDescent="0.2">
      <c r="A578" s="94" t="s">
        <v>135</v>
      </c>
      <c r="B578" s="13" t="s">
        <v>286</v>
      </c>
      <c r="C578" s="129" t="s">
        <v>294</v>
      </c>
      <c r="D578" s="506">
        <f>SUMIFS('South West Spends'!$H$2:$H$5693,'South West Spends'!$A$2:$A$5693,$B578,'South West Spends'!$B$2:$B$5693,$C578,'South West Spends'!$C$2:$C$5693,$A578)</f>
        <v>0</v>
      </c>
      <c r="E578" s="507">
        <f>SUMIFS('South West Spends'!$M$2:$M$5693,'South West Spends'!$A$2:$A$5693,$B578,'South West Spends'!$B$2:$B$5693,$C578,'South West Spends'!$C$2:$C$5693,$A578)</f>
        <v>0</v>
      </c>
      <c r="F578" s="507">
        <f>SUMIFS('South West Spends'!$R$2:$R$5693,'South West Spends'!$A$2:$A$5693,$B578,'South West Spends'!$B$2:$B$5693,$C578,'South West Spends'!$C$2:$C$5693,$A578)</f>
        <v>0</v>
      </c>
      <c r="G578" s="882">
        <f>SUMIFS('South West Spends'!$W$2:$W$5693,'South West Spends'!$A$2:$A$5693,$B578,'South West Spends'!$B$2:$B$5693,$C578,'South West Spends'!$C$2:$C$5693,$A578)</f>
        <v>0</v>
      </c>
      <c r="H578" s="1441">
        <f>SUMIFS('South West Spends'!$AB$2:$AB$5693,'South West Spends'!$A$2:$A$5693,$B578,'South West Spends'!$B$2:$B$5693,$C578,'South West Spends'!$C$2:$C$5693,$A578)</f>
        <v>0</v>
      </c>
      <c r="I578" s="1442">
        <f>SUMIFS('South West Spends'!$AG$2:$AG$5693,'South West Spends'!$A$2:$A$5693,$B578,'South West Spends'!$B$2:$B$5693,$C578,'South West Spends'!$C$2:$C$5693,$A578)</f>
        <v>3172.4199999999996</v>
      </c>
      <c r="J578" s="24">
        <f>SUMIFS('South West Spends'!$AI$2:$AI$5693,'South West Spends'!$A$2:$A$5693,$B578,'South West Spends'!$B$2:$B$5693,$C578,'South West Spends'!$C$2:$C$5693,$A578)</f>
        <v>1607.97</v>
      </c>
      <c r="K578" s="93">
        <f>SUMIFS('South West Spends'!$AL$2:$AL$5693,'South West Spends'!$A$2:$A$5693,$B578,'South West Spends'!$B$2:$B$5693,$C578,'South West Spends'!$C$2:$C$5693,$A578)</f>
        <v>2538.61</v>
      </c>
    </row>
    <row r="579" spans="1:11" x14ac:dyDescent="0.2">
      <c r="A579" s="94" t="s">
        <v>135</v>
      </c>
      <c r="B579" s="13" t="s">
        <v>286</v>
      </c>
      <c r="C579" s="129" t="s">
        <v>21</v>
      </c>
      <c r="D579" s="506">
        <f>SUMIFS('South West Spends'!$H$2:$H$5693,'South West Spends'!$A$2:$A$5693,$B579,'South West Spends'!$B$2:$B$5693,$C579,'South West Spends'!$C$2:$C$5693,$A579)</f>
        <v>0</v>
      </c>
      <c r="E579" s="507">
        <f>SUMIFS('South West Spends'!$M$2:$M$5693,'South West Spends'!$A$2:$A$5693,$B579,'South West Spends'!$B$2:$B$5693,$C579,'South West Spends'!$C$2:$C$5693,$A579)</f>
        <v>0</v>
      </c>
      <c r="F579" s="507">
        <f>SUMIFS('South West Spends'!$R$2:$R$5693,'South West Spends'!$A$2:$A$5693,$B579,'South West Spends'!$B$2:$B$5693,$C579,'South West Spends'!$C$2:$C$5693,$A579)</f>
        <v>0</v>
      </c>
      <c r="G579" s="882">
        <f>SUMIFS('South West Spends'!$W$2:$W$5693,'South West Spends'!$A$2:$A$5693,$B579,'South West Spends'!$B$2:$B$5693,$C579,'South West Spends'!$C$2:$C$5693,$A579)</f>
        <v>0</v>
      </c>
      <c r="H579" s="1441">
        <f>SUMIFS('South West Spends'!$AB$2:$AB$5693,'South West Spends'!$A$2:$A$5693,$B579,'South West Spends'!$B$2:$B$5693,$C579,'South West Spends'!$C$2:$C$5693,$A579)</f>
        <v>0</v>
      </c>
      <c r="I579" s="1442">
        <f>SUMIFS('South West Spends'!$AG$2:$AG$5693,'South West Spends'!$A$2:$A$5693,$B579,'South West Spends'!$B$2:$B$5693,$C579,'South West Spends'!$C$2:$C$5693,$A579)</f>
        <v>3.99</v>
      </c>
      <c r="J579" s="24">
        <f>SUMIFS('South West Spends'!$AI$2:$AI$5693,'South West Spends'!$A$2:$A$5693,$B579,'South West Spends'!$B$2:$B$5693,$C579,'South West Spends'!$C$2:$C$5693,$A579)</f>
        <v>0</v>
      </c>
      <c r="K579" s="93">
        <f>SUMIFS('South West Spends'!$AL$2:$AL$5693,'South West Spends'!$A$2:$A$5693,$B579,'South West Spends'!$B$2:$B$5693,$C579,'South West Spends'!$C$2:$C$5693,$A579)</f>
        <v>929.99</v>
      </c>
    </row>
    <row r="580" spans="1:11" x14ac:dyDescent="0.2">
      <c r="A580" s="94" t="s">
        <v>135</v>
      </c>
      <c r="B580" s="13" t="s">
        <v>8</v>
      </c>
      <c r="C580" s="129" t="s">
        <v>243</v>
      </c>
      <c r="D580" s="506">
        <f>SUMIFS('South West Spends'!$H$2:$H$5693,'South West Spends'!$A$2:$A$5693,$B580,'South West Spends'!$B$2:$B$5693,$C580,'South West Spends'!$C$2:$C$5693,$A580)</f>
        <v>0</v>
      </c>
      <c r="E580" s="507">
        <f>SUMIFS('South West Spends'!$M$2:$M$5693,'South West Spends'!$A$2:$A$5693,$B580,'South West Spends'!$B$2:$B$5693,$C580,'South West Spends'!$C$2:$C$5693,$A580)</f>
        <v>6441.5499999999993</v>
      </c>
      <c r="F580" s="507">
        <f>SUMIFS('South West Spends'!$R$2:$R$5693,'South West Spends'!$A$2:$A$5693,$B580,'South West Spends'!$B$2:$B$5693,$C580,'South West Spends'!$C$2:$C$5693,$A580)</f>
        <v>15820.789999999997</v>
      </c>
      <c r="G580" s="882">
        <f>SUMIFS('South West Spends'!$W$2:$W$5693,'South West Spends'!$A$2:$A$5693,$B580,'South West Spends'!$B$2:$B$5693,$C580,'South West Spends'!$C$2:$C$5693,$A580)</f>
        <v>0</v>
      </c>
      <c r="H580" s="1441">
        <f>SUMIFS('South West Spends'!$AB$2:$AB$5693,'South West Spends'!$A$2:$A$5693,$B580,'South West Spends'!$B$2:$B$5693,$C580,'South West Spends'!$C$2:$C$5693,$A580)</f>
        <v>0</v>
      </c>
      <c r="I580" s="1442">
        <f>SUMIFS('South West Spends'!$AG$2:$AG$5693,'South West Spends'!$A$2:$A$5693,$B580,'South West Spends'!$B$2:$B$5693,$C580,'South West Spends'!$C$2:$C$5693,$A580)</f>
        <v>0</v>
      </c>
      <c r="J580" s="24">
        <f>SUMIFS('South West Spends'!$AI$2:$AI$5693,'South West Spends'!$A$2:$A$5693,$B580,'South West Spends'!$B$2:$B$5693,$C580,'South West Spends'!$C$2:$C$5693,$A580)</f>
        <v>0</v>
      </c>
      <c r="K580" s="93">
        <f>SUMIFS('South West Spends'!$AL$2:$AL$5693,'South West Spends'!$A$2:$A$5693,$B580,'South West Spends'!$B$2:$B$5693,$C580,'South West Spends'!$C$2:$C$5693,$A580)</f>
        <v>0</v>
      </c>
    </row>
    <row r="581" spans="1:11" x14ac:dyDescent="0.2">
      <c r="A581" s="94" t="s">
        <v>135</v>
      </c>
      <c r="B581" s="739" t="s">
        <v>8</v>
      </c>
      <c r="C581" s="129" t="s">
        <v>33</v>
      </c>
      <c r="D581" s="506">
        <f>SUMIFS('South West Spends'!$H$2:$H$5693,'South West Spends'!$A$2:$A$5693,$B581,'South West Spends'!$B$2:$B$5693,$C581,'South West Spends'!$C$2:$C$5693,$A581)</f>
        <v>787.5</v>
      </c>
      <c r="E581" s="507">
        <f>SUMIFS('South West Spends'!$M$2:$M$5693,'South West Spends'!$A$2:$A$5693,$B581,'South West Spends'!$B$2:$B$5693,$C581,'South West Spends'!$C$2:$C$5693,$A581)</f>
        <v>886.3</v>
      </c>
      <c r="F581" s="507">
        <f>SUMIFS('South West Spends'!$R$2:$R$5693,'South West Spends'!$A$2:$A$5693,$B581,'South West Spends'!$B$2:$B$5693,$C581,'South West Spends'!$C$2:$C$5693,$A581)</f>
        <v>512.62</v>
      </c>
      <c r="G581" s="882">
        <f>SUMIFS('South West Spends'!$W$2:$W$5693,'South West Spends'!$A$2:$A$5693,$B581,'South West Spends'!$B$2:$B$5693,$C581,'South West Spends'!$C$2:$C$5693,$A581)</f>
        <v>0</v>
      </c>
      <c r="H581" s="1441">
        <f>SUMIFS('South West Spends'!$AB$2:$AB$5693,'South West Spends'!$A$2:$A$5693,$B581,'South West Spends'!$B$2:$B$5693,$C581,'South West Spends'!$C$2:$C$5693,$A581)</f>
        <v>0</v>
      </c>
      <c r="I581" s="1442">
        <f>SUMIFS('South West Spends'!$AG$2:$AG$5693,'South West Spends'!$A$2:$A$5693,$B581,'South West Spends'!$B$2:$B$5693,$C581,'South West Spends'!$C$2:$C$5693,$A581)</f>
        <v>0</v>
      </c>
      <c r="J581" s="24">
        <f>SUMIFS('South West Spends'!$AI$2:$AI$5693,'South West Spends'!$A$2:$A$5693,$B581,'South West Spends'!$B$2:$B$5693,$C581,'South West Spends'!$C$2:$C$5693,$A581)</f>
        <v>0</v>
      </c>
      <c r="K581" s="93">
        <f>SUMIFS('South West Spends'!$AL$2:$AL$5693,'South West Spends'!$A$2:$A$5693,$B581,'South West Spends'!$B$2:$B$5693,$C581,'South West Spends'!$C$2:$C$5693,$A581)</f>
        <v>0</v>
      </c>
    </row>
    <row r="582" spans="1:11" x14ac:dyDescent="0.2">
      <c r="A582" s="94" t="s">
        <v>135</v>
      </c>
      <c r="B582" s="739" t="s">
        <v>205</v>
      </c>
      <c r="C582" s="129" t="s">
        <v>243</v>
      </c>
      <c r="D582" s="506">
        <f>SUMIFS('South West Spends'!$H$2:$H$5693,'South West Spends'!$A$2:$A$5693,$B582,'South West Spends'!$B$2:$B$5693,$C582,'South West Spends'!$C$2:$C$5693,$A582)</f>
        <v>0</v>
      </c>
      <c r="E582" s="507">
        <f>SUMIFS('South West Spends'!$M$2:$M$5693,'South West Spends'!$A$2:$A$5693,$B582,'South West Spends'!$B$2:$B$5693,$C582,'South West Spends'!$C$2:$C$5693,$A582)</f>
        <v>0</v>
      </c>
      <c r="F582" s="507">
        <f>SUMIFS('South West Spends'!$R$2:$R$5693,'South West Spends'!$A$2:$A$5693,$B582,'South West Spends'!$B$2:$B$5693,$C582,'South West Spends'!$C$2:$C$5693,$A582)</f>
        <v>9768.6700000000019</v>
      </c>
      <c r="G582" s="882">
        <f>SUMIFS('South West Spends'!$W$2:$W$5693,'South West Spends'!$A$2:$A$5693,$B582,'South West Spends'!$B$2:$B$5693,$C582,'South West Spends'!$C$2:$C$5693,$A582)</f>
        <v>22590.83</v>
      </c>
      <c r="H582" s="1441">
        <f>SUMIFS('South West Spends'!$AB$2:$AB$5693,'South West Spends'!$A$2:$A$5693,$B582,'South West Spends'!$B$2:$B$5693,$C582,'South West Spends'!$C$2:$C$5693,$A582)</f>
        <v>2649.02</v>
      </c>
      <c r="I582" s="1442">
        <f>SUMIFS('South West Spends'!$AG$2:$AG$5693,'South West Spends'!$A$2:$A$5693,$B582,'South West Spends'!$B$2:$B$5693,$C582,'South West Spends'!$C$2:$C$5693,$A582)</f>
        <v>0</v>
      </c>
      <c r="J582" s="24">
        <f>SUMIFS('South West Spends'!$AI$2:$AI$5693,'South West Spends'!$A$2:$A$5693,$B582,'South West Spends'!$B$2:$B$5693,$C582,'South West Spends'!$C$2:$C$5693,$A582)</f>
        <v>66.92</v>
      </c>
      <c r="K582" s="93">
        <f>SUMIFS('South West Spends'!$AL$2:$AL$5693,'South West Spends'!$A$2:$A$5693,$B582,'South West Spends'!$B$2:$B$5693,$C582,'South West Spends'!$C$2:$C$5693,$A582)</f>
        <v>66.92</v>
      </c>
    </row>
    <row r="583" spans="1:11" x14ac:dyDescent="0.2">
      <c r="A583" s="94" t="s">
        <v>135</v>
      </c>
      <c r="B583" s="13" t="s">
        <v>205</v>
      </c>
      <c r="C583" s="129" t="s">
        <v>33</v>
      </c>
      <c r="D583" s="506">
        <f>SUMIFS('South West Spends'!$H$2:$H$5693,'South West Spends'!$A$2:$A$5693,$B583,'South West Spends'!$B$2:$B$5693,$C583,'South West Spends'!$C$2:$C$5693,$A583)</f>
        <v>0</v>
      </c>
      <c r="E583" s="507">
        <f>SUMIFS('South West Spends'!$M$2:$M$5693,'South West Spends'!$A$2:$A$5693,$B583,'South West Spends'!$B$2:$B$5693,$C583,'South West Spends'!$C$2:$C$5693,$A583)</f>
        <v>0</v>
      </c>
      <c r="F583" s="507">
        <f>SUMIFS('South West Spends'!$R$2:$R$5693,'South West Spends'!$A$2:$A$5693,$B583,'South West Spends'!$B$2:$B$5693,$C583,'South West Spends'!$C$2:$C$5693,$A583)</f>
        <v>397.70000000000005</v>
      </c>
      <c r="G583" s="882">
        <f>SUMIFS('South West Spends'!$W$2:$W$5693,'South West Spends'!$A$2:$A$5693,$B583,'South West Spends'!$B$2:$B$5693,$C583,'South West Spends'!$C$2:$C$5693,$A583)</f>
        <v>1033.56</v>
      </c>
      <c r="H583" s="1441">
        <f>SUMIFS('South West Spends'!$AB$2:$AB$5693,'South West Spends'!$A$2:$A$5693,$B583,'South West Spends'!$B$2:$B$5693,$C583,'South West Spends'!$C$2:$C$5693,$A583)</f>
        <v>0</v>
      </c>
      <c r="I583" s="1442">
        <f>SUMIFS('South West Spends'!$AG$2:$AG$5693,'South West Spends'!$A$2:$A$5693,$B583,'South West Spends'!$B$2:$B$5693,$C583,'South West Spends'!$C$2:$C$5693,$A583)</f>
        <v>0</v>
      </c>
      <c r="J583" s="24">
        <f>SUMIFS('South West Spends'!$AI$2:$AI$5693,'South West Spends'!$A$2:$A$5693,$B583,'South West Spends'!$B$2:$B$5693,$C583,'South West Spends'!$C$2:$C$5693,$A583)</f>
        <v>0</v>
      </c>
      <c r="K583" s="93">
        <f>SUMIFS('South West Spends'!$AL$2:$AL$5693,'South West Spends'!$A$2:$A$5693,$B583,'South West Spends'!$B$2:$B$5693,$C583,'South West Spends'!$C$2:$C$5693,$A583)</f>
        <v>0</v>
      </c>
    </row>
    <row r="584" spans="1:11" x14ac:dyDescent="0.2">
      <c r="A584" s="94" t="s">
        <v>135</v>
      </c>
      <c r="B584" s="13" t="s">
        <v>40</v>
      </c>
      <c r="C584" s="129" t="s">
        <v>243</v>
      </c>
      <c r="D584" s="506">
        <f>SUMIFS('South West Spends'!$H$2:$H$5693,'South West Spends'!$A$2:$A$5693,$B584,'South West Spends'!$B$2:$B$5693,$C584,'South West Spends'!$C$2:$C$5693,$A584)</f>
        <v>0</v>
      </c>
      <c r="E584" s="507">
        <f>SUMIFS('South West Spends'!$M$2:$M$5693,'South West Spends'!$A$2:$A$5693,$B584,'South West Spends'!$B$2:$B$5693,$C584,'South West Spends'!$C$2:$C$5693,$A584)</f>
        <v>319.08</v>
      </c>
      <c r="F584" s="507">
        <f>SUMIFS('South West Spends'!$R$2:$R$5693,'South West Spends'!$A$2:$A$5693,$B584,'South West Spends'!$B$2:$B$5693,$C584,'South West Spends'!$C$2:$C$5693,$A584)</f>
        <v>328.85</v>
      </c>
      <c r="G584" s="882">
        <f>SUMIFS('South West Spends'!$W$2:$W$5693,'South West Spends'!$A$2:$A$5693,$B584,'South West Spends'!$B$2:$B$5693,$C584,'South West Spends'!$C$2:$C$5693,$A584)</f>
        <v>0</v>
      </c>
      <c r="H584" s="1441">
        <f>SUMIFS('South West Spends'!$AB$2:$AB$5693,'South West Spends'!$A$2:$A$5693,$B584,'South West Spends'!$B$2:$B$5693,$C584,'South West Spends'!$C$2:$C$5693,$A584)</f>
        <v>0</v>
      </c>
      <c r="I584" s="1442">
        <f>SUMIFS('South West Spends'!$AG$2:$AG$5693,'South West Spends'!$A$2:$A$5693,$B584,'South West Spends'!$B$2:$B$5693,$C584,'South West Spends'!$C$2:$C$5693,$A584)</f>
        <v>0</v>
      </c>
      <c r="J584" s="24">
        <f>SUMIFS('South West Spends'!$AI$2:$AI$5693,'South West Spends'!$A$2:$A$5693,$B584,'South West Spends'!$B$2:$B$5693,$C584,'South West Spends'!$C$2:$C$5693,$A584)</f>
        <v>0</v>
      </c>
      <c r="K584" s="93">
        <f>SUMIFS('South West Spends'!$AL$2:$AL$5693,'South West Spends'!$A$2:$A$5693,$B584,'South West Spends'!$B$2:$B$5693,$C584,'South West Spends'!$C$2:$C$5693,$A584)</f>
        <v>0</v>
      </c>
    </row>
    <row r="585" spans="1:11" x14ac:dyDescent="0.2">
      <c r="A585" s="94" t="s">
        <v>135</v>
      </c>
      <c r="B585" s="13" t="s">
        <v>40</v>
      </c>
      <c r="C585" s="129" t="s">
        <v>12</v>
      </c>
      <c r="D585" s="506">
        <f>SUMIFS('South West Spends'!$H$2:$H$5693,'South West Spends'!$A$2:$A$5693,$B585,'South West Spends'!$B$2:$B$5693,$C585,'South West Spends'!$C$2:$C$5693,$A585)</f>
        <v>7644.17</v>
      </c>
      <c r="E585" s="507">
        <f>SUMIFS('South West Spends'!$M$2:$M$5693,'South West Spends'!$A$2:$A$5693,$B585,'South West Spends'!$B$2:$B$5693,$C585,'South West Spends'!$C$2:$C$5693,$A585)</f>
        <v>6878.4862500000008</v>
      </c>
      <c r="F585" s="507">
        <f>SUMIFS('South West Spends'!$R$2:$R$5693,'South West Spends'!$A$2:$A$5693,$B585,'South West Spends'!$B$2:$B$5693,$C585,'South West Spends'!$C$2:$C$5693,$A585)</f>
        <v>3904.21</v>
      </c>
      <c r="G585" s="882">
        <f>SUMIFS('South West Spends'!$W$2:$W$5693,'South West Spends'!$A$2:$A$5693,$B585,'South West Spends'!$B$2:$B$5693,$C585,'South West Spends'!$C$2:$C$5693,$A585)</f>
        <v>0</v>
      </c>
      <c r="H585" s="1441">
        <f>SUMIFS('South West Spends'!$AB$2:$AB$5693,'South West Spends'!$A$2:$A$5693,$B585,'South West Spends'!$B$2:$B$5693,$C585,'South West Spends'!$C$2:$C$5693,$A585)</f>
        <v>0</v>
      </c>
      <c r="I585" s="1442">
        <f>SUMIFS('South West Spends'!$AG$2:$AG$5693,'South West Spends'!$A$2:$A$5693,$B585,'South West Spends'!$B$2:$B$5693,$C585,'South West Spends'!$C$2:$C$5693,$A585)</f>
        <v>0</v>
      </c>
      <c r="J585" s="24">
        <f>SUMIFS('South West Spends'!$AI$2:$AI$5693,'South West Spends'!$A$2:$A$5693,$B585,'South West Spends'!$B$2:$B$5693,$C585,'South West Spends'!$C$2:$C$5693,$A585)</f>
        <v>0</v>
      </c>
      <c r="K585" s="93">
        <f>SUMIFS('South West Spends'!$AL$2:$AL$5693,'South West Spends'!$A$2:$A$5693,$B585,'South West Spends'!$B$2:$B$5693,$C585,'South West Spends'!$C$2:$C$5693,$A585)</f>
        <v>0</v>
      </c>
    </row>
    <row r="586" spans="1:11" x14ac:dyDescent="0.2">
      <c r="A586" s="94" t="s">
        <v>135</v>
      </c>
      <c r="B586" s="739" t="s">
        <v>40</v>
      </c>
      <c r="C586" s="129" t="s">
        <v>13</v>
      </c>
      <c r="D586" s="506">
        <f>SUMIFS('South West Spends'!$H$2:$H$5693,'South West Spends'!$A$2:$A$5693,$B586,'South West Spends'!$B$2:$B$5693,$C586,'South West Spends'!$C$2:$C$5693,$A586)</f>
        <v>17.04</v>
      </c>
      <c r="E586" s="507">
        <f>SUMIFS('South West Spends'!$M$2:$M$5693,'South West Spends'!$A$2:$A$5693,$B586,'South West Spends'!$B$2:$B$5693,$C586,'South West Spends'!$C$2:$C$5693,$A586)</f>
        <v>0</v>
      </c>
      <c r="F586" s="507">
        <f>SUMIFS('South West Spends'!$R$2:$R$5693,'South West Spends'!$A$2:$A$5693,$B586,'South West Spends'!$B$2:$B$5693,$C586,'South West Spends'!$C$2:$C$5693,$A586)</f>
        <v>0</v>
      </c>
      <c r="G586" s="882">
        <f>SUMIFS('South West Spends'!$W$2:$W$5693,'South West Spends'!$A$2:$A$5693,$B586,'South West Spends'!$B$2:$B$5693,$C586,'South West Spends'!$C$2:$C$5693,$A586)</f>
        <v>0</v>
      </c>
      <c r="H586" s="1441">
        <f>SUMIFS('South West Spends'!$AB$2:$AB$5693,'South West Spends'!$A$2:$A$5693,$B586,'South West Spends'!$B$2:$B$5693,$C586,'South West Spends'!$C$2:$C$5693,$A586)</f>
        <v>0</v>
      </c>
      <c r="I586" s="1442">
        <f>SUMIFS('South West Spends'!$AG$2:$AG$5693,'South West Spends'!$A$2:$A$5693,$B586,'South West Spends'!$B$2:$B$5693,$C586,'South West Spends'!$C$2:$C$5693,$A586)</f>
        <v>0</v>
      </c>
      <c r="J586" s="24">
        <f>SUMIFS('South West Spends'!$AI$2:$AI$5693,'South West Spends'!$A$2:$A$5693,$B586,'South West Spends'!$B$2:$B$5693,$C586,'South West Spends'!$C$2:$C$5693,$A586)</f>
        <v>0</v>
      </c>
      <c r="K586" s="93">
        <f>SUMIFS('South West Spends'!$AL$2:$AL$5693,'South West Spends'!$A$2:$A$5693,$B586,'South West Spends'!$B$2:$B$5693,$C586,'South West Spends'!$C$2:$C$5693,$A586)</f>
        <v>0</v>
      </c>
    </row>
    <row r="587" spans="1:11" x14ac:dyDescent="0.2">
      <c r="A587" s="94" t="s">
        <v>135</v>
      </c>
      <c r="B587" s="13" t="s">
        <v>203</v>
      </c>
      <c r="C587" s="129" t="s">
        <v>243</v>
      </c>
      <c r="D587" s="506">
        <f>SUMIFS('South West Spends'!$H$2:$H$5693,'South West Spends'!$A$2:$A$5693,$B587,'South West Spends'!$B$2:$B$5693,$C587,'South West Spends'!$C$2:$C$5693,$A587)</f>
        <v>0</v>
      </c>
      <c r="E587" s="507">
        <f>SUMIFS('South West Spends'!$M$2:$M$5693,'South West Spends'!$A$2:$A$5693,$B587,'South West Spends'!$B$2:$B$5693,$C587,'South West Spends'!$C$2:$C$5693,$A587)</f>
        <v>0</v>
      </c>
      <c r="F587" s="507">
        <f>SUMIFS('South West Spends'!$R$2:$R$5693,'South West Spends'!$A$2:$A$5693,$B587,'South West Spends'!$B$2:$B$5693,$C587,'South West Spends'!$C$2:$C$5693,$A587)</f>
        <v>410.4</v>
      </c>
      <c r="G587" s="882">
        <f>SUMIFS('South West Spends'!$W$2:$W$5693,'South West Spends'!$A$2:$A$5693,$B587,'South West Spends'!$B$2:$B$5693,$C587,'South West Spends'!$C$2:$C$5693,$A587)</f>
        <v>1150.8400000000001</v>
      </c>
      <c r="H587" s="1441">
        <f>SUMIFS('South West Spends'!$AB$2:$AB$5693,'South West Spends'!$A$2:$A$5693,$B587,'South West Spends'!$B$2:$B$5693,$C587,'South West Spends'!$C$2:$C$5693,$A587)</f>
        <v>596.03</v>
      </c>
      <c r="I587" s="1442">
        <f>SUMIFS('South West Spends'!$AG$2:$AG$5693,'South West Spends'!$A$2:$A$5693,$B587,'South West Spends'!$B$2:$B$5693,$C587,'South West Spends'!$C$2:$C$5693,$A587)</f>
        <v>338.89000000000004</v>
      </c>
      <c r="J587" s="24">
        <f>SUMIFS('South West Spends'!$AI$2:$AI$5693,'South West Spends'!$A$2:$A$5693,$B587,'South West Spends'!$B$2:$B$5693,$C587,'South West Spends'!$C$2:$C$5693,$A587)</f>
        <v>12.94</v>
      </c>
      <c r="K587" s="93">
        <f>SUMIFS('South West Spends'!$AL$2:$AL$5693,'South West Spends'!$A$2:$A$5693,$B587,'South West Spends'!$B$2:$B$5693,$C587,'South West Spends'!$C$2:$C$5693,$A587)</f>
        <v>57.19</v>
      </c>
    </row>
    <row r="588" spans="1:11" x14ac:dyDescent="0.2">
      <c r="A588" s="94" t="s">
        <v>135</v>
      </c>
      <c r="B588" s="13" t="s">
        <v>203</v>
      </c>
      <c r="C588" s="129" t="s">
        <v>12</v>
      </c>
      <c r="D588" s="506">
        <f>SUMIFS('South West Spends'!$H$2:$H$5693,'South West Spends'!$A$2:$A$5693,$B588,'South West Spends'!$B$2:$B$5693,$C588,'South West Spends'!$C$2:$C$5693,$A588)</f>
        <v>0</v>
      </c>
      <c r="E588" s="507">
        <f>SUMIFS('South West Spends'!$M$2:$M$5693,'South West Spends'!$A$2:$A$5693,$B588,'South West Spends'!$B$2:$B$5693,$C588,'South West Spends'!$C$2:$C$5693,$A588)</f>
        <v>0</v>
      </c>
      <c r="F588" s="507">
        <f>SUMIFS('South West Spends'!$R$2:$R$5693,'South West Spends'!$A$2:$A$5693,$B588,'South West Spends'!$B$2:$B$5693,$C588,'South West Spends'!$C$2:$C$5693,$A588)</f>
        <v>2370.29</v>
      </c>
      <c r="G588" s="882">
        <f>SUMIFS('South West Spends'!$W$2:$W$5693,'South West Spends'!$A$2:$A$5693,$B588,'South West Spends'!$B$2:$B$5693,$C588,'South West Spends'!$C$2:$C$5693,$A588)</f>
        <v>7270.9500000000007</v>
      </c>
      <c r="H588" s="1441">
        <f>SUMIFS('South West Spends'!$AB$2:$AB$5693,'South West Spends'!$A$2:$A$5693,$B588,'South West Spends'!$B$2:$B$5693,$C588,'South West Spends'!$C$2:$C$5693,$A588)</f>
        <v>1159.8599999999999</v>
      </c>
      <c r="I588" s="1442">
        <f>SUMIFS('South West Spends'!$AG$2:$AG$5693,'South West Spends'!$A$2:$A$5693,$B588,'South West Spends'!$B$2:$B$5693,$C588,'South West Spends'!$C$2:$C$5693,$A588)</f>
        <v>0</v>
      </c>
      <c r="J588" s="24">
        <f>SUMIFS('South West Spends'!$AI$2:$AI$5693,'South West Spends'!$A$2:$A$5693,$B588,'South West Spends'!$B$2:$B$5693,$C588,'South West Spends'!$C$2:$C$5693,$A588)</f>
        <v>0</v>
      </c>
      <c r="K588" s="93">
        <f>SUMIFS('South West Spends'!$AL$2:$AL$5693,'South West Spends'!$A$2:$A$5693,$B588,'South West Spends'!$B$2:$B$5693,$C588,'South West Spends'!$C$2:$C$5693,$A588)</f>
        <v>0</v>
      </c>
    </row>
    <row r="589" spans="1:11" x14ac:dyDescent="0.2">
      <c r="A589" s="94" t="s">
        <v>135</v>
      </c>
      <c r="B589" s="13" t="s">
        <v>16</v>
      </c>
      <c r="C589" s="129" t="s">
        <v>243</v>
      </c>
      <c r="D589" s="506">
        <f>SUMIFS('South West Spends'!$H$2:$H$5693,'South West Spends'!$A$2:$A$5693,$B589,'South West Spends'!$B$2:$B$5693,$C589,'South West Spends'!$C$2:$C$5693,$A589)</f>
        <v>0</v>
      </c>
      <c r="E589" s="507">
        <f>SUMIFS('South West Spends'!$M$2:$M$5693,'South West Spends'!$A$2:$A$5693,$B589,'South West Spends'!$B$2:$B$5693,$C589,'South West Spends'!$C$2:$C$5693,$A589)</f>
        <v>21337.37</v>
      </c>
      <c r="F589" s="507">
        <f>SUMIFS('South West Spends'!$R$2:$R$5693,'South West Spends'!$A$2:$A$5693,$B589,'South West Spends'!$B$2:$B$5693,$C589,'South West Spends'!$C$2:$C$5693,$A589)</f>
        <v>0</v>
      </c>
      <c r="G589" s="882">
        <f>SUMIFS('South West Spends'!$W$2:$W$5693,'South West Spends'!$A$2:$A$5693,$B589,'South West Spends'!$B$2:$B$5693,$C589,'South West Spends'!$C$2:$C$5693,$A589)</f>
        <v>0</v>
      </c>
      <c r="H589" s="1441">
        <f>SUMIFS('South West Spends'!$AB$2:$AB$5693,'South West Spends'!$A$2:$A$5693,$B589,'South West Spends'!$B$2:$B$5693,$C589,'South West Spends'!$C$2:$C$5693,$A589)</f>
        <v>0</v>
      </c>
      <c r="I589" s="1442">
        <f>SUMIFS('South West Spends'!$AG$2:$AG$5693,'South West Spends'!$A$2:$A$5693,$B589,'South West Spends'!$B$2:$B$5693,$C589,'South West Spends'!$C$2:$C$5693,$A589)</f>
        <v>0</v>
      </c>
      <c r="J589" s="24">
        <f>SUMIFS('South West Spends'!$AI$2:$AI$5693,'South West Spends'!$A$2:$A$5693,$B589,'South West Spends'!$B$2:$B$5693,$C589,'South West Spends'!$C$2:$C$5693,$A589)</f>
        <v>0</v>
      </c>
      <c r="K589" s="93">
        <f>SUMIFS('South West Spends'!$AL$2:$AL$5693,'South West Spends'!$A$2:$A$5693,$B589,'South West Spends'!$B$2:$B$5693,$C589,'South West Spends'!$C$2:$C$5693,$A589)</f>
        <v>0</v>
      </c>
    </row>
    <row r="590" spans="1:11" x14ac:dyDescent="0.2">
      <c r="A590" s="94" t="s">
        <v>135</v>
      </c>
      <c r="B590" s="13" t="s">
        <v>16</v>
      </c>
      <c r="C590" s="129" t="s">
        <v>11</v>
      </c>
      <c r="D590" s="506">
        <f>SUMIFS('South West Spends'!$H$2:$H$5693,'South West Spends'!$A$2:$A$5693,$B590,'South West Spends'!$B$2:$B$5693,$C590,'South West Spends'!$C$2:$C$5693,$A590)</f>
        <v>4190.3099999999995</v>
      </c>
      <c r="E590" s="507">
        <f>SUMIFS('South West Spends'!$M$2:$M$5693,'South West Spends'!$A$2:$A$5693,$B590,'South West Spends'!$B$2:$B$5693,$C590,'South West Spends'!$C$2:$C$5693,$A590)</f>
        <v>2407.71</v>
      </c>
      <c r="F590" s="507">
        <f>SUMIFS('South West Spends'!$R$2:$R$5693,'South West Spends'!$A$2:$A$5693,$B590,'South West Spends'!$B$2:$B$5693,$C590,'South West Spends'!$C$2:$C$5693,$A590)</f>
        <v>0</v>
      </c>
      <c r="G590" s="882">
        <f>SUMIFS('South West Spends'!$W$2:$W$5693,'South West Spends'!$A$2:$A$5693,$B590,'South West Spends'!$B$2:$B$5693,$C590,'South West Spends'!$C$2:$C$5693,$A590)</f>
        <v>0</v>
      </c>
      <c r="H590" s="1441">
        <f>SUMIFS('South West Spends'!$AB$2:$AB$5693,'South West Spends'!$A$2:$A$5693,$B590,'South West Spends'!$B$2:$B$5693,$C590,'South West Spends'!$C$2:$C$5693,$A590)</f>
        <v>0</v>
      </c>
      <c r="I590" s="1442">
        <f>SUMIFS('South West Spends'!$AG$2:$AG$5693,'South West Spends'!$A$2:$A$5693,$B590,'South West Spends'!$B$2:$B$5693,$C590,'South West Spends'!$C$2:$C$5693,$A590)</f>
        <v>0</v>
      </c>
      <c r="J590" s="24">
        <f>SUMIFS('South West Spends'!$AI$2:$AI$5693,'South West Spends'!$A$2:$A$5693,$B590,'South West Spends'!$B$2:$B$5693,$C590,'South West Spends'!$C$2:$C$5693,$A590)</f>
        <v>0</v>
      </c>
      <c r="K590" s="93">
        <f>SUMIFS('South West Spends'!$AL$2:$AL$5693,'South West Spends'!$A$2:$A$5693,$B590,'South West Spends'!$B$2:$B$5693,$C590,'South West Spends'!$C$2:$C$5693,$A590)</f>
        <v>0</v>
      </c>
    </row>
    <row r="591" spans="1:11" x14ac:dyDescent="0.2">
      <c r="A591" s="94" t="s">
        <v>135</v>
      </c>
      <c r="B591" s="13" t="s">
        <v>93</v>
      </c>
      <c r="C591" s="129" t="s">
        <v>243</v>
      </c>
      <c r="D591" s="506">
        <f>SUMIFS('South West Spends'!$H$2:$H$5693,'South West Spends'!$A$2:$A$5693,$B591,'South West Spends'!$B$2:$B$5693,$C591,'South West Spends'!$C$2:$C$5693,$A591)</f>
        <v>0</v>
      </c>
      <c r="E591" s="507">
        <f>SUMIFS('South West Spends'!$M$2:$M$5693,'South West Spends'!$A$2:$A$5693,$B591,'South West Spends'!$B$2:$B$5693,$C591,'South West Spends'!$C$2:$C$5693,$A591)</f>
        <v>0</v>
      </c>
      <c r="F591" s="507">
        <f>SUMIFS('South West Spends'!$R$2:$R$5693,'South West Spends'!$A$2:$A$5693,$B591,'South West Spends'!$B$2:$B$5693,$C591,'South West Spends'!$C$2:$C$5693,$A591)</f>
        <v>82171.360000000001</v>
      </c>
      <c r="G591" s="882">
        <f>SUMIFS('South West Spends'!$W$2:$W$5693,'South West Spends'!$A$2:$A$5693,$B591,'South West Spends'!$B$2:$B$5693,$C591,'South West Spends'!$C$2:$C$5693,$A591)</f>
        <v>91622.65</v>
      </c>
      <c r="H591" s="1441">
        <f>SUMIFS('South West Spends'!$AB$2:$AB$5693,'South West Spends'!$A$2:$A$5693,$B591,'South West Spends'!$B$2:$B$5693,$C591,'South West Spends'!$C$2:$C$5693,$A591)</f>
        <v>19098.289999999997</v>
      </c>
      <c r="I591" s="1442">
        <f>SUMIFS('South West Spends'!$AG$2:$AG$5693,'South West Spends'!$A$2:$A$5693,$B591,'South West Spends'!$B$2:$B$5693,$C591,'South West Spends'!$C$2:$C$5693,$A591)</f>
        <v>1698.4099999999999</v>
      </c>
      <c r="J591" s="24">
        <f>SUMIFS('South West Spends'!$AI$2:$AI$5693,'South West Spends'!$A$2:$A$5693,$B591,'South West Spends'!$B$2:$B$5693,$C591,'South West Spends'!$C$2:$C$5693,$A591)</f>
        <v>0</v>
      </c>
      <c r="K591" s="93">
        <f>SUMIFS('South West Spends'!$AL$2:$AL$5693,'South West Spends'!$A$2:$A$5693,$B591,'South West Spends'!$B$2:$B$5693,$C591,'South West Spends'!$C$2:$C$5693,$A591)</f>
        <v>0</v>
      </c>
    </row>
    <row r="592" spans="1:11" x14ac:dyDescent="0.2">
      <c r="A592" s="94" t="s">
        <v>135</v>
      </c>
      <c r="B592" s="13" t="s">
        <v>79</v>
      </c>
      <c r="C592" s="129" t="s">
        <v>243</v>
      </c>
      <c r="D592" s="506">
        <f>SUMIFS('South West Spends'!$H$2:$H$5693,'South West Spends'!$A$2:$A$5693,$B592,'South West Spends'!$B$2:$B$5693,$C592,'South West Spends'!$C$2:$C$5693,$A592)</f>
        <v>0</v>
      </c>
      <c r="E592" s="507">
        <f>SUMIFS('South West Spends'!$M$2:$M$5693,'South West Spends'!$A$2:$A$5693,$B592,'South West Spends'!$B$2:$B$5693,$C592,'South West Spends'!$C$2:$C$5693,$A592)</f>
        <v>0</v>
      </c>
      <c r="F592" s="507">
        <f>SUMIFS('South West Spends'!$R$2:$R$5693,'South West Spends'!$A$2:$A$5693,$B592,'South West Spends'!$B$2:$B$5693,$C592,'South West Spends'!$C$2:$C$5693,$A592)</f>
        <v>0</v>
      </c>
      <c r="G592" s="882">
        <f>SUMIFS('South West Spends'!$W$2:$W$5693,'South West Spends'!$A$2:$A$5693,$B592,'South West Spends'!$B$2:$B$5693,$C592,'South West Spends'!$C$2:$C$5693,$A592)</f>
        <v>660.77</v>
      </c>
      <c r="H592" s="1441">
        <f>SUMIFS('South West Spends'!$AB$2:$AB$5693,'South West Spends'!$A$2:$A$5693,$B592,'South West Spends'!$B$2:$B$5693,$C592,'South West Spends'!$C$2:$C$5693,$A592)</f>
        <v>639.10000000000014</v>
      </c>
      <c r="I592" s="1442">
        <f>SUMIFS('South West Spends'!$AG$2:$AG$5693,'South West Spends'!$A$2:$A$5693,$B592,'South West Spends'!$B$2:$B$5693,$C592,'South West Spends'!$C$2:$C$5693,$A592)</f>
        <v>90.36</v>
      </c>
      <c r="J592" s="24">
        <f>SUMIFS('South West Spends'!$AI$2:$AI$5693,'South West Spends'!$A$2:$A$5693,$B592,'South West Spends'!$B$2:$B$5693,$C592,'South West Spends'!$C$2:$C$5693,$A592)</f>
        <v>0</v>
      </c>
      <c r="K592" s="93">
        <f>SUMIFS('South West Spends'!$AL$2:$AL$5693,'South West Spends'!$A$2:$A$5693,$B592,'South West Spends'!$B$2:$B$5693,$C592,'South West Spends'!$C$2:$C$5693,$A592)</f>
        <v>0</v>
      </c>
    </row>
    <row r="593" spans="1:11" x14ac:dyDescent="0.2">
      <c r="A593" s="94" t="s">
        <v>135</v>
      </c>
      <c r="B593" s="13" t="s">
        <v>306</v>
      </c>
      <c r="C593" s="129" t="s">
        <v>243</v>
      </c>
      <c r="D593" s="506">
        <f>SUMIFS('South West Spends'!$H$2:$H$5693,'South West Spends'!$A$2:$A$5693,$B593,'South West Spends'!$B$2:$B$5693,$C593,'South West Spends'!$C$2:$C$5693,$A593)</f>
        <v>0</v>
      </c>
      <c r="E593" s="507">
        <f>SUMIFS('South West Spends'!$M$2:$M$5693,'South West Spends'!$A$2:$A$5693,$B593,'South West Spends'!$B$2:$B$5693,$C593,'South West Spends'!$C$2:$C$5693,$A593)</f>
        <v>0</v>
      </c>
      <c r="F593" s="507">
        <f>SUMIFS('South West Spends'!$R$2:$R$5693,'South West Spends'!$A$2:$A$5693,$B593,'South West Spends'!$B$2:$B$5693,$C593,'South West Spends'!$C$2:$C$5693,$A593)</f>
        <v>0</v>
      </c>
      <c r="G593" s="882">
        <f>SUMIFS('South West Spends'!$W$2:$W$5693,'South West Spends'!$A$2:$A$5693,$B593,'South West Spends'!$B$2:$B$5693,$C593,'South West Spends'!$C$2:$C$5693,$A593)</f>
        <v>0</v>
      </c>
      <c r="H593" s="1441">
        <f>SUMIFS('South West Spends'!$AB$2:$AB$5693,'South West Spends'!$A$2:$A$5693,$B593,'South West Spends'!$B$2:$B$5693,$C593,'South West Spends'!$C$2:$C$5693,$A593)</f>
        <v>0</v>
      </c>
      <c r="I593" s="1442">
        <f>SUMIFS('South West Spends'!$AG$2:$AG$5693,'South West Spends'!$A$2:$A$5693,$B593,'South West Spends'!$B$2:$B$5693,$C593,'South West Spends'!$C$2:$C$5693,$A593)</f>
        <v>0</v>
      </c>
      <c r="J593" s="24">
        <f>SUMIFS('South West Spends'!$AI$2:$AI$5693,'South West Spends'!$A$2:$A$5693,$B593,'South West Spends'!$B$2:$B$5693,$C593,'South West Spends'!$C$2:$C$5693,$A593)</f>
        <v>1776.4100000000003</v>
      </c>
      <c r="K593" s="93">
        <f>SUMIFS('South West Spends'!$AL$2:$AL$5693,'South West Spends'!$A$2:$A$5693,$B593,'South West Spends'!$B$2:$B$5693,$C593,'South West Spends'!$C$2:$C$5693,$A593)</f>
        <v>3289.03</v>
      </c>
    </row>
    <row r="594" spans="1:11" x14ac:dyDescent="0.2">
      <c r="A594" s="94" t="s">
        <v>135</v>
      </c>
      <c r="B594" s="13" t="s">
        <v>306</v>
      </c>
      <c r="C594" s="129" t="s">
        <v>307</v>
      </c>
      <c r="D594" s="506">
        <f>SUMIFS('South West Spends'!$H$2:$H$5693,'South West Spends'!$A$2:$A$5693,$B594,'South West Spends'!$B$2:$B$5693,$C594,'South West Spends'!$C$2:$C$5693,$A594)</f>
        <v>0</v>
      </c>
      <c r="E594" s="507">
        <f>SUMIFS('South West Spends'!$M$2:$M$5693,'South West Spends'!$A$2:$A$5693,$B594,'South West Spends'!$B$2:$B$5693,$C594,'South West Spends'!$C$2:$C$5693,$A594)</f>
        <v>0</v>
      </c>
      <c r="F594" s="507">
        <f>SUMIFS('South West Spends'!$R$2:$R$5693,'South West Spends'!$A$2:$A$5693,$B594,'South West Spends'!$B$2:$B$5693,$C594,'South West Spends'!$C$2:$C$5693,$A594)</f>
        <v>0</v>
      </c>
      <c r="G594" s="882">
        <f>SUMIFS('South West Spends'!$W$2:$W$5693,'South West Spends'!$A$2:$A$5693,$B594,'South West Spends'!$B$2:$B$5693,$C594,'South West Spends'!$C$2:$C$5693,$A594)</f>
        <v>0</v>
      </c>
      <c r="H594" s="1441">
        <f>SUMIFS('South West Spends'!$AB$2:$AB$5693,'South West Spends'!$A$2:$A$5693,$B594,'South West Spends'!$B$2:$B$5693,$C594,'South West Spends'!$C$2:$C$5693,$A594)</f>
        <v>0</v>
      </c>
      <c r="I594" s="1442">
        <f>SUMIFS('South West Spends'!$AG$2:$AG$5693,'South West Spends'!$A$2:$A$5693,$B594,'South West Spends'!$B$2:$B$5693,$C594,'South West Spends'!$C$2:$C$5693,$A594)</f>
        <v>0</v>
      </c>
      <c r="J594" s="24">
        <f>SUMIFS('South West Spends'!$AI$2:$AI$5693,'South West Spends'!$A$2:$A$5693,$B594,'South West Spends'!$B$2:$B$5693,$C594,'South West Spends'!$C$2:$C$5693,$A594)</f>
        <v>0</v>
      </c>
      <c r="K594" s="93">
        <f>SUMIFS('South West Spends'!$AL$2:$AL$5693,'South West Spends'!$A$2:$A$5693,$B594,'South West Spends'!$B$2:$B$5693,$C594,'South West Spends'!$C$2:$C$5693,$A594)</f>
        <v>1409</v>
      </c>
    </row>
    <row r="595" spans="1:11" x14ac:dyDescent="0.2">
      <c r="A595" s="94" t="s">
        <v>135</v>
      </c>
      <c r="B595" s="13" t="s">
        <v>38</v>
      </c>
      <c r="C595" s="129" t="s">
        <v>243</v>
      </c>
      <c r="D595" s="506">
        <f>SUMIFS('South West Spends'!$H$2:$H$5693,'South West Spends'!$A$2:$A$5693,$B595,'South West Spends'!$B$2:$B$5693,$C595,'South West Spends'!$C$2:$C$5693,$A595)</f>
        <v>0</v>
      </c>
      <c r="E595" s="507">
        <f>SUMIFS('South West Spends'!$M$2:$M$5693,'South West Spends'!$A$2:$A$5693,$B595,'South West Spends'!$B$2:$B$5693,$C595,'South West Spends'!$C$2:$C$5693,$A595)</f>
        <v>9625.9600000000009</v>
      </c>
      <c r="F595" s="507">
        <f>SUMIFS('South West Spends'!$R$2:$R$5693,'South West Spends'!$A$2:$A$5693,$B595,'South West Spends'!$B$2:$B$5693,$C595,'South West Spends'!$C$2:$C$5693,$A595)</f>
        <v>34240.559999999998</v>
      </c>
      <c r="G595" s="882">
        <f>SUMIFS('South West Spends'!$W$2:$W$5693,'South West Spends'!$A$2:$A$5693,$B595,'South West Spends'!$B$2:$B$5693,$C595,'South West Spends'!$C$2:$C$5693,$A595)</f>
        <v>8419.86</v>
      </c>
      <c r="H595" s="1441">
        <f>SUMIFS('South West Spends'!$AB$2:$AB$5693,'South West Spends'!$A$2:$A$5693,$B595,'South West Spends'!$B$2:$B$5693,$C595,'South West Spends'!$C$2:$C$5693,$A595)</f>
        <v>0</v>
      </c>
      <c r="I595" s="1442">
        <f>SUMIFS('South West Spends'!$AG$2:$AG$5693,'South West Spends'!$A$2:$A$5693,$B595,'South West Spends'!$B$2:$B$5693,$C595,'South West Spends'!$C$2:$C$5693,$A595)</f>
        <v>0</v>
      </c>
      <c r="J595" s="24">
        <f>SUMIFS('South West Spends'!$AI$2:$AI$5693,'South West Spends'!$A$2:$A$5693,$B595,'South West Spends'!$B$2:$B$5693,$C595,'South West Spends'!$C$2:$C$5693,$A595)</f>
        <v>0</v>
      </c>
      <c r="K595" s="93">
        <f>SUMIFS('South West Spends'!$AL$2:$AL$5693,'South West Spends'!$A$2:$A$5693,$B595,'South West Spends'!$B$2:$B$5693,$C595,'South West Spends'!$C$2:$C$5693,$A595)</f>
        <v>0</v>
      </c>
    </row>
    <row r="596" spans="1:11" x14ac:dyDescent="0.2">
      <c r="A596" s="94" t="s">
        <v>135</v>
      </c>
      <c r="B596" s="13" t="s">
        <v>38</v>
      </c>
      <c r="C596" s="129" t="s">
        <v>11</v>
      </c>
      <c r="D596" s="506">
        <f>SUMIFS('South West Spends'!$H$2:$H$5693,'South West Spends'!$A$2:$A$5693,$B596,'South West Spends'!$B$2:$B$5693,$C596,'South West Spends'!$C$2:$C$5693,$A596)</f>
        <v>0</v>
      </c>
      <c r="E596" s="507">
        <f>SUMIFS('South West Spends'!$M$2:$M$5693,'South West Spends'!$A$2:$A$5693,$B596,'South West Spends'!$B$2:$B$5693,$C596,'South West Spends'!$C$2:$C$5693,$A596)</f>
        <v>180</v>
      </c>
      <c r="F596" s="507">
        <f>SUMIFS('South West Spends'!$R$2:$R$5693,'South West Spends'!$A$2:$A$5693,$B596,'South West Spends'!$B$2:$B$5693,$C596,'South West Spends'!$C$2:$C$5693,$A596)</f>
        <v>0</v>
      </c>
      <c r="G596" s="882">
        <f>SUMIFS('South West Spends'!$W$2:$W$5693,'South West Spends'!$A$2:$A$5693,$B596,'South West Spends'!$B$2:$B$5693,$C596,'South West Spends'!$C$2:$C$5693,$A596)</f>
        <v>0</v>
      </c>
      <c r="H596" s="1441">
        <f>SUMIFS('South West Spends'!$AB$2:$AB$5693,'South West Spends'!$A$2:$A$5693,$B596,'South West Spends'!$B$2:$B$5693,$C596,'South West Spends'!$C$2:$C$5693,$A596)</f>
        <v>0</v>
      </c>
      <c r="I596" s="1442">
        <f>SUMIFS('South West Spends'!$AG$2:$AG$5693,'South West Spends'!$A$2:$A$5693,$B596,'South West Spends'!$B$2:$B$5693,$C596,'South West Spends'!$C$2:$C$5693,$A596)</f>
        <v>0</v>
      </c>
      <c r="J596" s="24">
        <f>SUMIFS('South West Spends'!$AI$2:$AI$5693,'South West Spends'!$A$2:$A$5693,$B596,'South West Spends'!$B$2:$B$5693,$C596,'South West Spends'!$C$2:$C$5693,$A596)</f>
        <v>0</v>
      </c>
      <c r="K596" s="93">
        <f>SUMIFS('South West Spends'!$AL$2:$AL$5693,'South West Spends'!$A$2:$A$5693,$B596,'South West Spends'!$B$2:$B$5693,$C596,'South West Spends'!$C$2:$C$5693,$A596)</f>
        <v>0</v>
      </c>
    </row>
    <row r="597" spans="1:11" x14ac:dyDescent="0.2">
      <c r="A597" s="94" t="s">
        <v>135</v>
      </c>
      <c r="B597" s="13" t="s">
        <v>38</v>
      </c>
      <c r="C597" s="129" t="s">
        <v>32</v>
      </c>
      <c r="D597" s="506">
        <f>SUMIFS('South West Spends'!$H$2:$H$5693,'South West Spends'!$A$2:$A$5693,$B597,'South West Spends'!$B$2:$B$5693,$C597,'South West Spends'!$C$2:$C$5693,$A597)</f>
        <v>0</v>
      </c>
      <c r="E597" s="507">
        <f>SUMIFS('South West Spends'!$M$2:$M$5693,'South West Spends'!$A$2:$A$5693,$B597,'South West Spends'!$B$2:$B$5693,$C597,'South West Spends'!$C$2:$C$5693,$A597)</f>
        <v>0</v>
      </c>
      <c r="F597" s="507">
        <f>SUMIFS('South West Spends'!$R$2:$R$5693,'South West Spends'!$A$2:$A$5693,$B597,'South West Spends'!$B$2:$B$5693,$C597,'South West Spends'!$C$2:$C$5693,$A597)</f>
        <v>0</v>
      </c>
      <c r="G597" s="882">
        <f>SUMIFS('South West Spends'!$W$2:$W$5693,'South West Spends'!$A$2:$A$5693,$B597,'South West Spends'!$B$2:$B$5693,$C597,'South West Spends'!$C$2:$C$5693,$A597)</f>
        <v>149</v>
      </c>
      <c r="H597" s="1441">
        <f>SUMIFS('South West Spends'!$AB$2:$AB$5693,'South West Spends'!$A$2:$A$5693,$B597,'South West Spends'!$B$2:$B$5693,$C597,'South West Spends'!$C$2:$C$5693,$A597)</f>
        <v>0</v>
      </c>
      <c r="I597" s="1442">
        <f>SUMIFS('South West Spends'!$AG$2:$AG$5693,'South West Spends'!$A$2:$A$5693,$B597,'South West Spends'!$B$2:$B$5693,$C597,'South West Spends'!$C$2:$C$5693,$A597)</f>
        <v>0</v>
      </c>
      <c r="J597" s="24">
        <f>SUMIFS('South West Spends'!$AI$2:$AI$5693,'South West Spends'!$A$2:$A$5693,$B597,'South West Spends'!$B$2:$B$5693,$C597,'South West Spends'!$C$2:$C$5693,$A597)</f>
        <v>0</v>
      </c>
      <c r="K597" s="93">
        <f>SUMIFS('South West Spends'!$AL$2:$AL$5693,'South West Spends'!$A$2:$A$5693,$B597,'South West Spends'!$B$2:$B$5693,$C597,'South West Spends'!$C$2:$C$5693,$A597)</f>
        <v>0</v>
      </c>
    </row>
    <row r="598" spans="1:11" x14ac:dyDescent="0.2">
      <c r="A598" s="94" t="s">
        <v>135</v>
      </c>
      <c r="B598" s="13" t="s">
        <v>225</v>
      </c>
      <c r="C598" s="129" t="s">
        <v>243</v>
      </c>
      <c r="D598" s="506">
        <f>SUMIFS('South West Spends'!$H$2:$H$5693,'South West Spends'!$A$2:$A$5693,$B598,'South West Spends'!$B$2:$B$5693,$C598,'South West Spends'!$C$2:$C$5693,$A598)</f>
        <v>0</v>
      </c>
      <c r="E598" s="507">
        <f>SUMIFS('South West Spends'!$M$2:$M$5693,'South West Spends'!$A$2:$A$5693,$B598,'South West Spends'!$B$2:$B$5693,$C598,'South West Spends'!$C$2:$C$5693,$A598)</f>
        <v>0</v>
      </c>
      <c r="F598" s="507">
        <f>SUMIFS('South West Spends'!$R$2:$R$5693,'South West Spends'!$A$2:$A$5693,$B598,'South West Spends'!$B$2:$B$5693,$C598,'South West Spends'!$C$2:$C$5693,$A598)</f>
        <v>0</v>
      </c>
      <c r="G598" s="882">
        <f>SUMIFS('South West Spends'!$W$2:$W$5693,'South West Spends'!$A$2:$A$5693,$B598,'South West Spends'!$B$2:$B$5693,$C598,'South West Spends'!$C$2:$C$5693,$A598)</f>
        <v>26901.89</v>
      </c>
      <c r="H598" s="1441">
        <f>SUMIFS('South West Spends'!$AB$2:$AB$5693,'South West Spends'!$A$2:$A$5693,$B598,'South West Spends'!$B$2:$B$5693,$C598,'South West Spends'!$C$2:$C$5693,$A598)</f>
        <v>14089.810000000001</v>
      </c>
      <c r="I598" s="1442">
        <f>SUMIFS('South West Spends'!$AG$2:$AG$5693,'South West Spends'!$A$2:$A$5693,$B598,'South West Spends'!$B$2:$B$5693,$C598,'South West Spends'!$C$2:$C$5693,$A598)</f>
        <v>9863.4599999999991</v>
      </c>
      <c r="J598" s="24">
        <f>SUMIFS('South West Spends'!$AI$2:$AI$5693,'South West Spends'!$A$2:$A$5693,$B598,'South West Spends'!$B$2:$B$5693,$C598,'South West Spends'!$C$2:$C$5693,$A598)</f>
        <v>0</v>
      </c>
      <c r="K598" s="93">
        <f>SUMIFS('South West Spends'!$AL$2:$AL$5693,'South West Spends'!$A$2:$A$5693,$B598,'South West Spends'!$B$2:$B$5693,$C598,'South West Spends'!$C$2:$C$5693,$A598)</f>
        <v>0</v>
      </c>
    </row>
    <row r="599" spans="1:11" x14ac:dyDescent="0.2">
      <c r="A599" s="94" t="s">
        <v>135</v>
      </c>
      <c r="B599" s="13" t="s">
        <v>18</v>
      </c>
      <c r="C599" s="129" t="s">
        <v>58</v>
      </c>
      <c r="D599" s="506">
        <f>SUMIFS('South West Spends'!$H$2:$H$5693,'South West Spends'!$A$2:$A$5693,$B599,'South West Spends'!$B$2:$B$5693,$C599,'South West Spends'!$C$2:$C$5693,$A599)</f>
        <v>18530.059999999998</v>
      </c>
      <c r="E599" s="507">
        <f>SUMIFS('South West Spends'!$M$2:$M$5693,'South West Spends'!$A$2:$A$5693,$B599,'South West Spends'!$B$2:$B$5693,$C599,'South West Spends'!$C$2:$C$5693,$A599)</f>
        <v>19960.400000000001</v>
      </c>
      <c r="F599" s="507">
        <f>SUMIFS('South West Spends'!$R$2:$R$5693,'South West Spends'!$A$2:$A$5693,$B599,'South West Spends'!$B$2:$B$5693,$C599,'South West Spends'!$C$2:$C$5693,$A599)</f>
        <v>11245.189999999999</v>
      </c>
      <c r="G599" s="882">
        <f>SUMIFS('South West Spends'!$W$2:$W$5693,'South West Spends'!$A$2:$A$5693,$B599,'South West Spends'!$B$2:$B$5693,$C599,'South West Spends'!$C$2:$C$5693,$A599)</f>
        <v>0</v>
      </c>
      <c r="H599" s="1441">
        <f>SUMIFS('South West Spends'!$AB$2:$AB$5693,'South West Spends'!$A$2:$A$5693,$B599,'South West Spends'!$B$2:$B$5693,$C599,'South West Spends'!$C$2:$C$5693,$A599)</f>
        <v>0</v>
      </c>
      <c r="I599" s="1442">
        <f>SUMIFS('South West Spends'!$AG$2:$AG$5693,'South West Spends'!$A$2:$A$5693,$B599,'South West Spends'!$B$2:$B$5693,$C599,'South West Spends'!$C$2:$C$5693,$A599)</f>
        <v>0</v>
      </c>
      <c r="J599" s="24">
        <f>SUMIFS('South West Spends'!$AI$2:$AI$5693,'South West Spends'!$A$2:$A$5693,$B599,'South West Spends'!$B$2:$B$5693,$C599,'South West Spends'!$C$2:$C$5693,$A599)</f>
        <v>0</v>
      </c>
      <c r="K599" s="93">
        <f>SUMIFS('South West Spends'!$AL$2:$AL$5693,'South West Spends'!$A$2:$A$5693,$B599,'South West Spends'!$B$2:$B$5693,$C599,'South West Spends'!$C$2:$C$5693,$A599)</f>
        <v>0</v>
      </c>
    </row>
    <row r="600" spans="1:11" x14ac:dyDescent="0.2">
      <c r="A600" s="94" t="s">
        <v>135</v>
      </c>
      <c r="B600" s="13" t="s">
        <v>207</v>
      </c>
      <c r="C600" s="129" t="s">
        <v>58</v>
      </c>
      <c r="D600" s="506">
        <f>SUMIFS('South West Spends'!$H$2:$H$5693,'South West Spends'!$A$2:$A$5693,$B600,'South West Spends'!$B$2:$B$5693,$C600,'South West Spends'!$C$2:$C$5693,$A600)</f>
        <v>0</v>
      </c>
      <c r="E600" s="507">
        <f>SUMIFS('South West Spends'!$M$2:$M$5693,'South West Spends'!$A$2:$A$5693,$B600,'South West Spends'!$B$2:$B$5693,$C600,'South West Spends'!$C$2:$C$5693,$A600)</f>
        <v>0</v>
      </c>
      <c r="F600" s="507">
        <f>SUMIFS('South West Spends'!$R$2:$R$5693,'South West Spends'!$A$2:$A$5693,$B600,'South West Spends'!$B$2:$B$5693,$C600,'South West Spends'!$C$2:$C$5693,$A600)</f>
        <v>5418.51</v>
      </c>
      <c r="G600" s="882">
        <f>SUMIFS('South West Spends'!$W$2:$W$5693,'South West Spends'!$A$2:$A$5693,$B600,'South West Spends'!$B$2:$B$5693,$C600,'South West Spends'!$C$2:$C$5693,$A600)</f>
        <v>21044.9</v>
      </c>
      <c r="H600" s="1441">
        <f>SUMIFS('South West Spends'!$AB$2:$AB$5693,'South West Spends'!$A$2:$A$5693,$B600,'South West Spends'!$B$2:$B$5693,$C600,'South West Spends'!$C$2:$C$5693,$A600)</f>
        <v>3714.24</v>
      </c>
      <c r="I600" s="1442">
        <f>SUMIFS('South West Spends'!$AG$2:$AG$5693,'South West Spends'!$A$2:$A$5693,$B600,'South West Spends'!$B$2:$B$5693,$C600,'South West Spends'!$C$2:$C$5693,$A600)</f>
        <v>1402.3</v>
      </c>
      <c r="J600" s="24">
        <f>SUMIFS('South West Spends'!$AI$2:$AI$5693,'South West Spends'!$A$2:$A$5693,$B600,'South West Spends'!$B$2:$B$5693,$C600,'South West Spends'!$C$2:$C$5693,$A600)</f>
        <v>365.08</v>
      </c>
      <c r="K600" s="93">
        <f>SUMIFS('South West Spends'!$AL$2:$AL$5693,'South West Spends'!$A$2:$A$5693,$B600,'South West Spends'!$B$2:$B$5693,$C600,'South West Spends'!$C$2:$C$5693,$A600)</f>
        <v>523.07999999999993</v>
      </c>
    </row>
    <row r="601" spans="1:11" x14ac:dyDescent="0.2">
      <c r="A601" s="94" t="s">
        <v>135</v>
      </c>
      <c r="B601" s="13" t="s">
        <v>19</v>
      </c>
      <c r="C601" s="129" t="s">
        <v>98</v>
      </c>
      <c r="D601" s="506">
        <f>SUMIFS('South West Spends'!$H$2:$H$5693,'South West Spends'!$A$2:$A$5693,$B601,'South West Spends'!$B$2:$B$5693,$C601,'South West Spends'!$C$2:$C$5693,$A601)</f>
        <v>1167.98</v>
      </c>
      <c r="E601" s="507">
        <f>SUMIFS('South West Spends'!$M$2:$M$5693,'South West Spends'!$A$2:$A$5693,$B601,'South West Spends'!$B$2:$B$5693,$C601,'South West Spends'!$C$2:$C$5693,$A601)</f>
        <v>1262.32</v>
      </c>
      <c r="F601" s="507">
        <f>SUMIFS('South West Spends'!$R$2:$R$5693,'South West Spends'!$A$2:$A$5693,$B601,'South West Spends'!$B$2:$B$5693,$C601,'South West Spends'!$C$2:$C$5693,$A601)</f>
        <v>0</v>
      </c>
      <c r="G601" s="882">
        <f>SUMIFS('South West Spends'!$W$2:$W$5693,'South West Spends'!$A$2:$A$5693,$B601,'South West Spends'!$B$2:$B$5693,$C601,'South West Spends'!$C$2:$C$5693,$A601)</f>
        <v>0</v>
      </c>
      <c r="H601" s="1441">
        <f>SUMIFS('South West Spends'!$AB$2:$AB$5693,'South West Spends'!$A$2:$A$5693,$B601,'South West Spends'!$B$2:$B$5693,$C601,'South West Spends'!$C$2:$C$5693,$A601)</f>
        <v>0</v>
      </c>
      <c r="I601" s="1442">
        <f>SUMIFS('South West Spends'!$AG$2:$AG$5693,'South West Spends'!$A$2:$A$5693,$B601,'South West Spends'!$B$2:$B$5693,$C601,'South West Spends'!$C$2:$C$5693,$A601)</f>
        <v>0</v>
      </c>
      <c r="J601" s="24">
        <f>SUMIFS('South West Spends'!$AI$2:$AI$5693,'South West Spends'!$A$2:$A$5693,$B601,'South West Spends'!$B$2:$B$5693,$C601,'South West Spends'!$C$2:$C$5693,$A601)</f>
        <v>0</v>
      </c>
      <c r="K601" s="93">
        <f>SUMIFS('South West Spends'!$AL$2:$AL$5693,'South West Spends'!$A$2:$A$5693,$B601,'South West Spends'!$B$2:$B$5693,$C601,'South West Spends'!$C$2:$C$5693,$A601)</f>
        <v>0</v>
      </c>
    </row>
    <row r="602" spans="1:11" x14ac:dyDescent="0.2">
      <c r="A602" s="94" t="s">
        <v>135</v>
      </c>
      <c r="B602" s="13" t="s">
        <v>84</v>
      </c>
      <c r="C602" s="129" t="s">
        <v>20</v>
      </c>
      <c r="D602" s="506">
        <f>SUMIFS('South West Spends'!$H$2:$H$5693,'South West Spends'!$A$2:$A$5693,$B602,'South West Spends'!$B$2:$B$5693,$C602,'South West Spends'!$C$2:$C$5693,$A602)</f>
        <v>0</v>
      </c>
      <c r="E602" s="507">
        <f>SUMIFS('South West Spends'!$M$2:$M$5693,'South West Spends'!$A$2:$A$5693,$B602,'South West Spends'!$B$2:$B$5693,$C602,'South West Spends'!$C$2:$C$5693,$A602)</f>
        <v>2194.56</v>
      </c>
      <c r="F602" s="507">
        <f>SUMIFS('South West Spends'!$R$2:$R$5693,'South West Spends'!$A$2:$A$5693,$B602,'South West Spends'!$B$2:$B$5693,$C602,'South West Spends'!$C$2:$C$5693,$A602)</f>
        <v>8394.48</v>
      </c>
      <c r="G602" s="882">
        <f>SUMIFS('South West Spends'!$W$2:$W$5693,'South West Spends'!$A$2:$A$5693,$B602,'South West Spends'!$B$2:$B$5693,$C602,'South West Spends'!$C$2:$C$5693,$A602)</f>
        <v>10014.73</v>
      </c>
      <c r="H602" s="1441">
        <f>SUMIFS('South West Spends'!$AB$2:$AB$5693,'South West Spends'!$A$2:$A$5693,$B602,'South West Spends'!$B$2:$B$5693,$C602,'South West Spends'!$C$2:$C$5693,$A602)</f>
        <v>2217.6</v>
      </c>
      <c r="I602" s="1442">
        <f>SUMIFS('South West Spends'!$AG$2:$AG$5693,'South West Spends'!$A$2:$A$5693,$B602,'South West Spends'!$B$2:$B$5693,$C602,'South West Spends'!$C$2:$C$5693,$A602)</f>
        <v>0</v>
      </c>
      <c r="J602" s="24">
        <f>SUMIFS('South West Spends'!$AI$2:$AI$5693,'South West Spends'!$A$2:$A$5693,$B602,'South West Spends'!$B$2:$B$5693,$C602,'South West Spends'!$C$2:$C$5693,$A602)</f>
        <v>0</v>
      </c>
      <c r="K602" s="93">
        <f>SUMIFS('South West Spends'!$AL$2:$AL$5693,'South West Spends'!$A$2:$A$5693,$B602,'South West Spends'!$B$2:$B$5693,$C602,'South West Spends'!$C$2:$C$5693,$A602)</f>
        <v>0</v>
      </c>
    </row>
    <row r="603" spans="1:11" x14ac:dyDescent="0.2">
      <c r="A603" s="94" t="s">
        <v>135</v>
      </c>
      <c r="B603" s="13" t="s">
        <v>84</v>
      </c>
      <c r="C603" s="129" t="s">
        <v>98</v>
      </c>
      <c r="D603" s="506">
        <f>SUMIFS('South West Spends'!$H$2:$H$5693,'South West Spends'!$A$2:$A$5693,$B603,'South West Spends'!$B$2:$B$5693,$C603,'South West Spends'!$C$2:$C$5693,$A603)</f>
        <v>0</v>
      </c>
      <c r="E603" s="507">
        <f>SUMIFS('South West Spends'!$M$2:$M$5693,'South West Spends'!$A$2:$A$5693,$B603,'South West Spends'!$B$2:$B$5693,$C603,'South West Spends'!$C$2:$C$5693,$A603)</f>
        <v>490.82000000000005</v>
      </c>
      <c r="F603" s="507">
        <f>SUMIFS('South West Spends'!$R$2:$R$5693,'South West Spends'!$A$2:$A$5693,$B603,'South West Spends'!$B$2:$B$5693,$C603,'South West Spends'!$C$2:$C$5693,$A603)</f>
        <v>880.18</v>
      </c>
      <c r="G603" s="882">
        <f>SUMIFS('South West Spends'!$W$2:$W$5693,'South West Spends'!$A$2:$A$5693,$B603,'South West Spends'!$B$2:$B$5693,$C603,'South West Spends'!$C$2:$C$5693,$A603)</f>
        <v>0</v>
      </c>
      <c r="H603" s="1441">
        <f>SUMIFS('South West Spends'!$AB$2:$AB$5693,'South West Spends'!$A$2:$A$5693,$B603,'South West Spends'!$B$2:$B$5693,$C603,'South West Spends'!$C$2:$C$5693,$A603)</f>
        <v>0</v>
      </c>
      <c r="I603" s="1442">
        <f>SUMIFS('South West Spends'!$AG$2:$AG$5693,'South West Spends'!$A$2:$A$5693,$B603,'South West Spends'!$B$2:$B$5693,$C603,'South West Spends'!$C$2:$C$5693,$A603)</f>
        <v>0</v>
      </c>
      <c r="J603" s="24">
        <f>SUMIFS('South West Spends'!$AI$2:$AI$5693,'South West Spends'!$A$2:$A$5693,$B603,'South West Spends'!$B$2:$B$5693,$C603,'South West Spends'!$C$2:$C$5693,$A603)</f>
        <v>0</v>
      </c>
      <c r="K603" s="93">
        <f>SUMIFS('South West Spends'!$AL$2:$AL$5693,'South West Spends'!$A$2:$A$5693,$B603,'South West Spends'!$B$2:$B$5693,$C603,'South West Spends'!$C$2:$C$5693,$A603)</f>
        <v>0</v>
      </c>
    </row>
    <row r="604" spans="1:11" x14ac:dyDescent="0.2">
      <c r="A604" s="94" t="s">
        <v>135</v>
      </c>
      <c r="B604" s="13" t="s">
        <v>41</v>
      </c>
      <c r="C604" s="129" t="s">
        <v>21</v>
      </c>
      <c r="D604" s="506">
        <f>SUMIFS('South West Spends'!$H$2:$H$5693,'South West Spends'!$A$2:$A$5693,$B604,'South West Spends'!$B$2:$B$5693,$C604,'South West Spends'!$C$2:$C$5693,$A604)</f>
        <v>127.94000000000001</v>
      </c>
      <c r="E604" s="507">
        <f>SUMIFS('South West Spends'!$M$2:$M$5693,'South West Spends'!$A$2:$A$5693,$B604,'South West Spends'!$B$2:$B$5693,$C604,'South West Spends'!$C$2:$C$5693,$A604)</f>
        <v>0</v>
      </c>
      <c r="F604" s="507">
        <f>SUMIFS('South West Spends'!$R$2:$R$5693,'South West Spends'!$A$2:$A$5693,$B604,'South West Spends'!$B$2:$B$5693,$C604,'South West Spends'!$C$2:$C$5693,$A604)</f>
        <v>0</v>
      </c>
      <c r="G604" s="882">
        <f>SUMIFS('South West Spends'!$W$2:$W$5693,'South West Spends'!$A$2:$A$5693,$B604,'South West Spends'!$B$2:$B$5693,$C604,'South West Spends'!$C$2:$C$5693,$A604)</f>
        <v>0</v>
      </c>
      <c r="H604" s="1441">
        <f>SUMIFS('South West Spends'!$AB$2:$AB$5693,'South West Spends'!$A$2:$A$5693,$B604,'South West Spends'!$B$2:$B$5693,$C604,'South West Spends'!$C$2:$C$5693,$A604)</f>
        <v>0</v>
      </c>
      <c r="I604" s="1442">
        <f>SUMIFS('South West Spends'!$AG$2:$AG$5693,'South West Spends'!$A$2:$A$5693,$B604,'South West Spends'!$B$2:$B$5693,$C604,'South West Spends'!$C$2:$C$5693,$A604)</f>
        <v>0</v>
      </c>
      <c r="J604" s="24">
        <f>SUMIFS('South West Spends'!$AI$2:$AI$5693,'South West Spends'!$A$2:$A$5693,$B604,'South West Spends'!$B$2:$B$5693,$C604,'South West Spends'!$C$2:$C$5693,$A604)</f>
        <v>0</v>
      </c>
      <c r="K604" s="93">
        <f>SUMIFS('South West Spends'!$AL$2:$AL$5693,'South West Spends'!$A$2:$A$5693,$B604,'South West Spends'!$B$2:$B$5693,$C604,'South West Spends'!$C$2:$C$5693,$A604)</f>
        <v>0</v>
      </c>
    </row>
    <row r="605" spans="1:11" x14ac:dyDescent="0.2">
      <c r="A605" s="94" t="s">
        <v>135</v>
      </c>
      <c r="B605" s="13" t="s">
        <v>66</v>
      </c>
      <c r="C605" s="129" t="s">
        <v>243</v>
      </c>
      <c r="D605" s="506">
        <f>SUMIFS('South West Spends'!$H$2:$H$5693,'South West Spends'!$A$2:$A$5693,$B605,'South West Spends'!$B$2:$B$5693,$C605,'South West Spends'!$C$2:$C$5693,$A605)</f>
        <v>0</v>
      </c>
      <c r="E605" s="507">
        <f>SUMIFS('South West Spends'!$M$2:$M$5693,'South West Spends'!$A$2:$A$5693,$B605,'South West Spends'!$B$2:$B$5693,$C605,'South West Spends'!$C$2:$C$5693,$A605)</f>
        <v>320.89999999999998</v>
      </c>
      <c r="F605" s="507">
        <f>SUMIFS('South West Spends'!$R$2:$R$5693,'South West Spends'!$A$2:$A$5693,$B605,'South West Spends'!$B$2:$B$5693,$C605,'South West Spends'!$C$2:$C$5693,$A605)</f>
        <v>1377.8400000000001</v>
      </c>
      <c r="G605" s="882">
        <f>SUMIFS('South West Spends'!$W$2:$W$5693,'South West Spends'!$A$2:$A$5693,$B605,'South West Spends'!$B$2:$B$5693,$C605,'South West Spends'!$C$2:$C$5693,$A605)</f>
        <v>1643.59</v>
      </c>
      <c r="H605" s="1441">
        <f>SUMIFS('South West Spends'!$AB$2:$AB$5693,'South West Spends'!$A$2:$A$5693,$B605,'South West Spends'!$B$2:$B$5693,$C605,'South West Spends'!$C$2:$C$5693,$A605)</f>
        <v>246.03</v>
      </c>
      <c r="I605" s="1442">
        <f>SUMIFS('South West Spends'!$AG$2:$AG$5693,'South West Spends'!$A$2:$A$5693,$B605,'South West Spends'!$B$2:$B$5693,$C605,'South West Spends'!$C$2:$C$5693,$A605)</f>
        <v>0</v>
      </c>
      <c r="J605" s="24">
        <f>SUMIFS('South West Spends'!$AI$2:$AI$5693,'South West Spends'!$A$2:$A$5693,$B605,'South West Spends'!$B$2:$B$5693,$C605,'South West Spends'!$C$2:$C$5693,$A605)</f>
        <v>0</v>
      </c>
      <c r="K605" s="93">
        <f>SUMIFS('South West Spends'!$AL$2:$AL$5693,'South West Spends'!$A$2:$A$5693,$B605,'South West Spends'!$B$2:$B$5693,$C605,'South West Spends'!$C$2:$C$5693,$A605)</f>
        <v>0</v>
      </c>
    </row>
    <row r="606" spans="1:11" x14ac:dyDescent="0.2">
      <c r="A606" s="94" t="s">
        <v>135</v>
      </c>
      <c r="B606" s="13" t="s">
        <v>258</v>
      </c>
      <c r="C606" s="129" t="s">
        <v>243</v>
      </c>
      <c r="D606" s="506">
        <f>SUMIFS('South West Spends'!$H$2:$H$5693,'South West Spends'!$A$2:$A$5693,$B606,'South West Spends'!$B$2:$B$5693,$C606,'South West Spends'!$C$2:$C$5693,$A606)</f>
        <v>0</v>
      </c>
      <c r="E606" s="507">
        <f>SUMIFS('South West Spends'!$M$2:$M$5693,'South West Spends'!$A$2:$A$5693,$B606,'South West Spends'!$B$2:$B$5693,$C606,'South West Spends'!$C$2:$C$5693,$A606)</f>
        <v>0</v>
      </c>
      <c r="F606" s="507">
        <f>SUMIFS('South West Spends'!$R$2:$R$5693,'South West Spends'!$A$2:$A$5693,$B606,'South West Spends'!$B$2:$B$5693,$C606,'South West Spends'!$C$2:$C$5693,$A606)</f>
        <v>0</v>
      </c>
      <c r="G606" s="882">
        <f>SUMIFS('South West Spends'!$W$2:$W$5693,'South West Spends'!$A$2:$A$5693,$B606,'South West Spends'!$B$2:$B$5693,$C606,'South West Spends'!$C$2:$C$5693,$A606)</f>
        <v>0</v>
      </c>
      <c r="H606" s="1441">
        <f>SUMIFS('South West Spends'!$AB$2:$AB$5693,'South West Spends'!$A$2:$A$5693,$B606,'South West Spends'!$B$2:$B$5693,$C606,'South West Spends'!$C$2:$C$5693,$A606)</f>
        <v>175.29</v>
      </c>
      <c r="I606" s="1442">
        <f>SUMIFS('South West Spends'!$AG$2:$AG$5693,'South West Spends'!$A$2:$A$5693,$B606,'South West Spends'!$B$2:$B$5693,$C606,'South West Spends'!$C$2:$C$5693,$A606)</f>
        <v>179.18</v>
      </c>
      <c r="J606" s="24">
        <f>SUMIFS('South West Spends'!$AI$2:$AI$5693,'South West Spends'!$A$2:$A$5693,$B606,'South West Spends'!$B$2:$B$5693,$C606,'South West Spends'!$C$2:$C$5693,$A606)</f>
        <v>0</v>
      </c>
      <c r="K606" s="93">
        <f>SUMIFS('South West Spends'!$AL$2:$AL$5693,'South West Spends'!$A$2:$A$5693,$B606,'South West Spends'!$B$2:$B$5693,$C606,'South West Spends'!$C$2:$C$5693,$A606)</f>
        <v>23.4</v>
      </c>
    </row>
    <row r="607" spans="1:11" x14ac:dyDescent="0.2">
      <c r="A607" s="94" t="s">
        <v>135</v>
      </c>
      <c r="B607" s="13" t="s">
        <v>26</v>
      </c>
      <c r="C607" s="129" t="s">
        <v>220</v>
      </c>
      <c r="D607" s="506">
        <f>SUMIFS('South West Spends'!$H$2:$H$5693,'South West Spends'!$A$2:$A$5693,$B607,'South West Spends'!$B$2:$B$5693,$C607,'South West Spends'!$C$2:$C$5693,$A607)</f>
        <v>9486.880000000001</v>
      </c>
      <c r="E607" s="507">
        <f>SUMIFS('South West Spends'!$M$2:$M$5693,'South West Spends'!$A$2:$A$5693,$B607,'South West Spends'!$B$2:$B$5693,$C607,'South West Spends'!$C$2:$C$5693,$A607)</f>
        <v>1138.7799999999997</v>
      </c>
      <c r="F607" s="507">
        <f>SUMIFS('South West Spends'!$R$2:$R$5693,'South West Spends'!$A$2:$A$5693,$B607,'South West Spends'!$B$2:$B$5693,$C607,'South West Spends'!$C$2:$C$5693,$A607)</f>
        <v>0</v>
      </c>
      <c r="G607" s="882">
        <f>SUMIFS('South West Spends'!$W$2:$W$5693,'South West Spends'!$A$2:$A$5693,$B607,'South West Spends'!$B$2:$B$5693,$C607,'South West Spends'!$C$2:$C$5693,$A607)</f>
        <v>0</v>
      </c>
      <c r="H607" s="1441">
        <f>SUMIFS('South West Spends'!$AB$2:$AB$5693,'South West Spends'!$A$2:$A$5693,$B607,'South West Spends'!$B$2:$B$5693,$C607,'South West Spends'!$C$2:$C$5693,$A607)</f>
        <v>0</v>
      </c>
      <c r="I607" s="1442">
        <f>SUMIFS('South West Spends'!$AG$2:$AG$5693,'South West Spends'!$A$2:$A$5693,$B607,'South West Spends'!$B$2:$B$5693,$C607,'South West Spends'!$C$2:$C$5693,$A607)</f>
        <v>0</v>
      </c>
      <c r="J607" s="24">
        <f>SUMIFS('South West Spends'!$AI$2:$AI$5693,'South West Spends'!$A$2:$A$5693,$B607,'South West Spends'!$B$2:$B$5693,$C607,'South West Spends'!$C$2:$C$5693,$A607)</f>
        <v>0</v>
      </c>
      <c r="K607" s="93">
        <f>SUMIFS('South West Spends'!$AL$2:$AL$5693,'South West Spends'!$A$2:$A$5693,$B607,'South West Spends'!$B$2:$B$5693,$C607,'South West Spends'!$C$2:$C$5693,$A607)</f>
        <v>0</v>
      </c>
    </row>
    <row r="608" spans="1:11" x14ac:dyDescent="0.2">
      <c r="A608" s="94" t="s">
        <v>135</v>
      </c>
      <c r="B608" s="13" t="s">
        <v>26</v>
      </c>
      <c r="C608" s="129" t="s">
        <v>105</v>
      </c>
      <c r="D608" s="506">
        <f>SUMIFS('South West Spends'!$H$2:$H$5693,'South West Spends'!$A$2:$A$5693,$B608,'South West Spends'!$B$2:$B$5693,$C608,'South West Spends'!$C$2:$C$5693,$A608)</f>
        <v>1878.14</v>
      </c>
      <c r="E608" s="507">
        <f>SUMIFS('South West Spends'!$M$2:$M$5693,'South West Spends'!$A$2:$A$5693,$B608,'South West Spends'!$B$2:$B$5693,$C608,'South West Spends'!$C$2:$C$5693,$A608)</f>
        <v>0</v>
      </c>
      <c r="F608" s="507">
        <f>SUMIFS('South West Spends'!$R$2:$R$5693,'South West Spends'!$A$2:$A$5693,$B608,'South West Spends'!$B$2:$B$5693,$C608,'South West Spends'!$C$2:$C$5693,$A608)</f>
        <v>0</v>
      </c>
      <c r="G608" s="882">
        <f>SUMIFS('South West Spends'!$W$2:$W$5693,'South West Spends'!$A$2:$A$5693,$B608,'South West Spends'!$B$2:$B$5693,$C608,'South West Spends'!$C$2:$C$5693,$A608)</f>
        <v>0</v>
      </c>
      <c r="H608" s="1441">
        <f>SUMIFS('South West Spends'!$AB$2:$AB$5693,'South West Spends'!$A$2:$A$5693,$B608,'South West Spends'!$B$2:$B$5693,$C608,'South West Spends'!$C$2:$C$5693,$A608)</f>
        <v>0</v>
      </c>
      <c r="I608" s="1442">
        <f>SUMIFS('South West Spends'!$AG$2:$AG$5693,'South West Spends'!$A$2:$A$5693,$B608,'South West Spends'!$B$2:$B$5693,$C608,'South West Spends'!$C$2:$C$5693,$A608)</f>
        <v>0</v>
      </c>
      <c r="J608" s="24">
        <f>SUMIFS('South West Spends'!$AI$2:$AI$5693,'South West Spends'!$A$2:$A$5693,$B608,'South West Spends'!$B$2:$B$5693,$C608,'South West Spends'!$C$2:$C$5693,$A608)</f>
        <v>0</v>
      </c>
      <c r="K608" s="93">
        <f>SUMIFS('South West Spends'!$AL$2:$AL$5693,'South West Spends'!$A$2:$A$5693,$B608,'South West Spends'!$B$2:$B$5693,$C608,'South West Spends'!$C$2:$C$5693,$A608)</f>
        <v>0</v>
      </c>
    </row>
    <row r="609" spans="1:11" x14ac:dyDescent="0.2">
      <c r="A609" s="94" t="s">
        <v>135</v>
      </c>
      <c r="B609" s="13" t="s">
        <v>81</v>
      </c>
      <c r="C609" s="129" t="s">
        <v>220</v>
      </c>
      <c r="D609" s="506">
        <f>SUMIFS('South West Spends'!$H$2:$H$5693,'South West Spends'!$A$2:$A$5693,$B609,'South West Spends'!$B$2:$B$5693,$C609,'South West Spends'!$C$2:$C$5693,$A609)</f>
        <v>0</v>
      </c>
      <c r="E609" s="507">
        <f>SUMIFS('South West Spends'!$M$2:$M$5693,'South West Spends'!$A$2:$A$5693,$B609,'South West Spends'!$B$2:$B$5693,$C609,'South West Spends'!$C$2:$C$5693,$A609)</f>
        <v>3796.7599999999993</v>
      </c>
      <c r="F609" s="507">
        <f>SUMIFS('South West Spends'!$R$2:$R$5693,'South West Spends'!$A$2:$A$5693,$B609,'South West Spends'!$B$2:$B$5693,$C609,'South West Spends'!$C$2:$C$5693,$A609)</f>
        <v>3962.7599999999998</v>
      </c>
      <c r="G609" s="882">
        <f>SUMIFS('South West Spends'!$W$2:$W$5693,'South West Spends'!$A$2:$A$5693,$B609,'South West Spends'!$B$2:$B$5693,$C609,'South West Spends'!$C$2:$C$5693,$A609)</f>
        <v>1391</v>
      </c>
      <c r="H609" s="1441">
        <f>SUMIFS('South West Spends'!$AB$2:$AB$5693,'South West Spends'!$A$2:$A$5693,$B609,'South West Spends'!$B$2:$B$5693,$C609,'South West Spends'!$C$2:$C$5693,$A609)</f>
        <v>0</v>
      </c>
      <c r="I609" s="1442">
        <f>SUMIFS('South West Spends'!$AG$2:$AG$5693,'South West Spends'!$A$2:$A$5693,$B609,'South West Spends'!$B$2:$B$5693,$C609,'South West Spends'!$C$2:$C$5693,$A609)</f>
        <v>0</v>
      </c>
      <c r="J609" s="24">
        <f>SUMIFS('South West Spends'!$AI$2:$AI$5693,'South West Spends'!$A$2:$A$5693,$B609,'South West Spends'!$B$2:$B$5693,$C609,'South West Spends'!$C$2:$C$5693,$A609)</f>
        <v>0</v>
      </c>
      <c r="K609" s="93">
        <f>SUMIFS('South West Spends'!$AL$2:$AL$5693,'South West Spends'!$A$2:$A$5693,$B609,'South West Spends'!$B$2:$B$5693,$C609,'South West Spends'!$C$2:$C$5693,$A609)</f>
        <v>0</v>
      </c>
    </row>
    <row r="610" spans="1:11" x14ac:dyDescent="0.2">
      <c r="A610" s="94" t="s">
        <v>135</v>
      </c>
      <c r="B610" s="13" t="s">
        <v>81</v>
      </c>
      <c r="C610" s="129" t="s">
        <v>248</v>
      </c>
      <c r="D610" s="506">
        <f>SUMIFS('South West Spends'!$H$2:$H$5693,'South West Spends'!$A$2:$A$5693,$B610,'South West Spends'!$B$2:$B$5693,$C610,'South West Spends'!$C$2:$C$5693,$A610)</f>
        <v>0</v>
      </c>
      <c r="E610" s="507">
        <f>SUMIFS('South West Spends'!$M$2:$M$5693,'South West Spends'!$A$2:$A$5693,$B610,'South West Spends'!$B$2:$B$5693,$C610,'South West Spends'!$C$2:$C$5693,$A610)</f>
        <v>7018.09</v>
      </c>
      <c r="F610" s="507">
        <f>SUMIFS('South West Spends'!$R$2:$R$5693,'South West Spends'!$A$2:$A$5693,$B610,'South West Spends'!$B$2:$B$5693,$C610,'South West Spends'!$C$2:$C$5693,$A610)</f>
        <v>16544.39</v>
      </c>
      <c r="G610" s="882">
        <f>SUMIFS('South West Spends'!$W$2:$W$5693,'South West Spends'!$A$2:$A$5693,$B610,'South West Spends'!$B$2:$B$5693,$C610,'South West Spends'!$C$2:$C$5693,$A610)</f>
        <v>5677.3</v>
      </c>
      <c r="H610" s="1441">
        <f>SUMIFS('South West Spends'!$AB$2:$AB$5693,'South West Spends'!$A$2:$A$5693,$B610,'South West Spends'!$B$2:$B$5693,$C610,'South West Spends'!$C$2:$C$5693,$A610)</f>
        <v>0</v>
      </c>
      <c r="I610" s="1442">
        <f>SUMIFS('South West Spends'!$AG$2:$AG$5693,'South West Spends'!$A$2:$A$5693,$B610,'South West Spends'!$B$2:$B$5693,$C610,'South West Spends'!$C$2:$C$5693,$A610)</f>
        <v>0</v>
      </c>
      <c r="J610" s="24">
        <f>SUMIFS('South West Spends'!$AI$2:$AI$5693,'South West Spends'!$A$2:$A$5693,$B610,'South West Spends'!$B$2:$B$5693,$C610,'South West Spends'!$C$2:$C$5693,$A610)</f>
        <v>0</v>
      </c>
      <c r="K610" s="93">
        <f>SUMIFS('South West Spends'!$AL$2:$AL$5693,'South West Spends'!$A$2:$A$5693,$B610,'South West Spends'!$B$2:$B$5693,$C610,'South West Spends'!$C$2:$C$5693,$A610)</f>
        <v>0</v>
      </c>
    </row>
    <row r="611" spans="1:11" x14ac:dyDescent="0.2">
      <c r="A611" s="94" t="s">
        <v>135</v>
      </c>
      <c r="B611" s="13" t="s">
        <v>27</v>
      </c>
      <c r="C611" s="129" t="s">
        <v>28</v>
      </c>
      <c r="D611" s="506">
        <f>SUMIFS('South West Spends'!$H$2:$H$5693,'South West Spends'!$A$2:$A$5693,$B611,'South West Spends'!$B$2:$B$5693,$C611,'South West Spends'!$C$2:$C$5693,$A611)</f>
        <v>18463.949999999997</v>
      </c>
      <c r="E611" s="507">
        <f>SUMIFS('South West Spends'!$M$2:$M$5693,'South West Spends'!$A$2:$A$5693,$B611,'South West Spends'!$B$2:$B$5693,$C611,'South West Spends'!$C$2:$C$5693,$A611)</f>
        <v>6708.08</v>
      </c>
      <c r="F611" s="507">
        <f>SUMIFS('South West Spends'!$R$2:$R$5693,'South West Spends'!$A$2:$A$5693,$B611,'South West Spends'!$B$2:$B$5693,$C611,'South West Spends'!$C$2:$C$5693,$A611)</f>
        <v>0</v>
      </c>
      <c r="G611" s="882">
        <f>SUMIFS('South West Spends'!$W$2:$W$5693,'South West Spends'!$A$2:$A$5693,$B611,'South West Spends'!$B$2:$B$5693,$C611,'South West Spends'!$C$2:$C$5693,$A611)</f>
        <v>0</v>
      </c>
      <c r="H611" s="1441">
        <f>SUMIFS('South West Spends'!$AB$2:$AB$5693,'South West Spends'!$A$2:$A$5693,$B611,'South West Spends'!$B$2:$B$5693,$C611,'South West Spends'!$C$2:$C$5693,$A611)</f>
        <v>0</v>
      </c>
      <c r="I611" s="1442">
        <f>SUMIFS('South West Spends'!$AG$2:$AG$5693,'South West Spends'!$A$2:$A$5693,$B611,'South West Spends'!$B$2:$B$5693,$C611,'South West Spends'!$C$2:$C$5693,$A611)</f>
        <v>0</v>
      </c>
      <c r="J611" s="24">
        <f>SUMIFS('South West Spends'!$AI$2:$AI$5693,'South West Spends'!$A$2:$A$5693,$B611,'South West Spends'!$B$2:$B$5693,$C611,'South West Spends'!$C$2:$C$5693,$A611)</f>
        <v>0</v>
      </c>
      <c r="K611" s="93">
        <f>SUMIFS('South West Spends'!$AL$2:$AL$5693,'South West Spends'!$A$2:$A$5693,$B611,'South West Spends'!$B$2:$B$5693,$C611,'South West Spends'!$C$2:$C$5693,$A611)</f>
        <v>0</v>
      </c>
    </row>
    <row r="612" spans="1:11" x14ac:dyDescent="0.2">
      <c r="A612" s="94" t="s">
        <v>135</v>
      </c>
      <c r="B612" s="13" t="s">
        <v>27</v>
      </c>
      <c r="C612" s="129" t="s">
        <v>29</v>
      </c>
      <c r="D612" s="506">
        <f>SUMIFS('South West Spends'!$H$2:$H$5693,'South West Spends'!$A$2:$A$5693,$B612,'South West Spends'!$B$2:$B$5693,$C612,'South West Spends'!$C$2:$C$5693,$A612)</f>
        <v>41668</v>
      </c>
      <c r="E612" s="507">
        <f>SUMIFS('South West Spends'!$M$2:$M$5693,'South West Spends'!$A$2:$A$5693,$B612,'South West Spends'!$B$2:$B$5693,$C612,'South West Spends'!$C$2:$C$5693,$A612)</f>
        <v>12681</v>
      </c>
      <c r="F612" s="507">
        <f>SUMIFS('South West Spends'!$R$2:$R$5693,'South West Spends'!$A$2:$A$5693,$B612,'South West Spends'!$B$2:$B$5693,$C612,'South West Spends'!$C$2:$C$5693,$A612)</f>
        <v>0</v>
      </c>
      <c r="G612" s="882">
        <f>SUMIFS('South West Spends'!$W$2:$W$5693,'South West Spends'!$A$2:$A$5693,$B612,'South West Spends'!$B$2:$B$5693,$C612,'South West Spends'!$C$2:$C$5693,$A612)</f>
        <v>0</v>
      </c>
      <c r="H612" s="1441">
        <f>SUMIFS('South West Spends'!$AB$2:$AB$5693,'South West Spends'!$A$2:$A$5693,$B612,'South West Spends'!$B$2:$B$5693,$C612,'South West Spends'!$C$2:$C$5693,$A612)</f>
        <v>0</v>
      </c>
      <c r="I612" s="1442">
        <f>SUMIFS('South West Spends'!$AG$2:$AG$5693,'South West Spends'!$A$2:$A$5693,$B612,'South West Spends'!$B$2:$B$5693,$C612,'South West Spends'!$C$2:$C$5693,$A612)</f>
        <v>0</v>
      </c>
      <c r="J612" s="24">
        <f>SUMIFS('South West Spends'!$AI$2:$AI$5693,'South West Spends'!$A$2:$A$5693,$B612,'South West Spends'!$B$2:$B$5693,$C612,'South West Spends'!$C$2:$C$5693,$A612)</f>
        <v>0</v>
      </c>
      <c r="K612" s="93">
        <f>SUMIFS('South West Spends'!$AL$2:$AL$5693,'South West Spends'!$A$2:$A$5693,$B612,'South West Spends'!$B$2:$B$5693,$C612,'South West Spends'!$C$2:$C$5693,$A612)</f>
        <v>0</v>
      </c>
    </row>
    <row r="613" spans="1:11" x14ac:dyDescent="0.2">
      <c r="A613" s="94" t="s">
        <v>135</v>
      </c>
      <c r="B613" s="777" t="s">
        <v>82</v>
      </c>
      <c r="C613" s="778" t="s">
        <v>243</v>
      </c>
      <c r="D613" s="506">
        <f>SUMIFS('South West Spends'!$H$2:$H$5693,'South West Spends'!$A$2:$A$5693,$B613,'South West Spends'!$B$2:$B$5693,$C613,'South West Spends'!$C$2:$C$5693,$A613)</f>
        <v>0</v>
      </c>
      <c r="E613" s="507">
        <f>SUMIFS('South West Spends'!$M$2:$M$5693,'South West Spends'!$A$2:$A$5693,$B613,'South West Spends'!$B$2:$B$5693,$C613,'South West Spends'!$C$2:$C$5693,$A613)</f>
        <v>4279.76</v>
      </c>
      <c r="F613" s="507">
        <f>SUMIFS('South West Spends'!$R$2:$R$5693,'South West Spends'!$A$2:$A$5693,$B613,'South West Spends'!$B$2:$B$5693,$C613,'South West Spends'!$C$2:$C$5693,$A613)</f>
        <v>20370.07</v>
      </c>
      <c r="G613" s="882">
        <f>SUMIFS('South West Spends'!$W$2:$W$5693,'South West Spends'!$A$2:$A$5693,$B613,'South West Spends'!$B$2:$B$5693,$C613,'South West Spends'!$C$2:$C$5693,$A613)</f>
        <v>24118.86</v>
      </c>
      <c r="H613" s="1441">
        <f>SUMIFS('South West Spends'!$AB$2:$AB$5693,'South West Spends'!$A$2:$A$5693,$B613,'South West Spends'!$B$2:$B$5693,$C613,'South West Spends'!$C$2:$C$5693,$A613)</f>
        <v>4189.78</v>
      </c>
      <c r="I613" s="1442">
        <f>SUMIFS('South West Spends'!$AG$2:$AG$5693,'South West Spends'!$A$2:$A$5693,$B613,'South West Spends'!$B$2:$B$5693,$C613,'South West Spends'!$C$2:$C$5693,$A613)</f>
        <v>31.47</v>
      </c>
      <c r="J613" s="24">
        <f>SUMIFS('South West Spends'!$AI$2:$AI$5693,'South West Spends'!$A$2:$A$5693,$B613,'South West Spends'!$B$2:$B$5693,$C613,'South West Spends'!$C$2:$C$5693,$A613)</f>
        <v>0</v>
      </c>
      <c r="K613" s="93">
        <f>SUMIFS('South West Spends'!$AL$2:$AL$5693,'South West Spends'!$A$2:$A$5693,$B613,'South West Spends'!$B$2:$B$5693,$C613,'South West Spends'!$C$2:$C$5693,$A613)</f>
        <v>0</v>
      </c>
    </row>
    <row r="614" spans="1:11" x14ac:dyDescent="0.2">
      <c r="A614" s="94" t="s">
        <v>135</v>
      </c>
      <c r="B614" s="13" t="s">
        <v>82</v>
      </c>
      <c r="C614" s="129" t="s">
        <v>28</v>
      </c>
      <c r="D614" s="506">
        <f>SUMIFS('South West Spends'!$H$2:$H$5693,'South West Spends'!$A$2:$A$5693,$B614,'South West Spends'!$B$2:$B$5693,$C614,'South West Spends'!$C$2:$C$5693,$A614)</f>
        <v>0</v>
      </c>
      <c r="E614" s="507">
        <f>SUMIFS('South West Spends'!$M$2:$M$5693,'South West Spends'!$A$2:$A$5693,$B614,'South West Spends'!$B$2:$B$5693,$C614,'South West Spends'!$C$2:$C$5693,$A614)</f>
        <v>7716.91</v>
      </c>
      <c r="F614" s="507">
        <f>SUMIFS('South West Spends'!$R$2:$R$5693,'South West Spends'!$A$2:$A$5693,$B614,'South West Spends'!$B$2:$B$5693,$C614,'South West Spends'!$C$2:$C$5693,$A614)</f>
        <v>13715.91</v>
      </c>
      <c r="G614" s="882">
        <f>SUMIFS('South West Spends'!$W$2:$W$5693,'South West Spends'!$A$2:$A$5693,$B614,'South West Spends'!$B$2:$B$5693,$C614,'South West Spends'!$C$2:$C$5693,$A614)</f>
        <v>16110.470000000001</v>
      </c>
      <c r="H614" s="1441">
        <f>SUMIFS('South West Spends'!$AB$2:$AB$5693,'South West Spends'!$A$2:$A$5693,$B614,'South West Spends'!$B$2:$B$5693,$C614,'South West Spends'!$C$2:$C$5693,$A614)</f>
        <v>504.15</v>
      </c>
      <c r="I614" s="1442">
        <f>SUMIFS('South West Spends'!$AG$2:$AG$5693,'South West Spends'!$A$2:$A$5693,$B614,'South West Spends'!$B$2:$B$5693,$C614,'South West Spends'!$C$2:$C$5693,$A614)</f>
        <v>0</v>
      </c>
      <c r="J614" s="24">
        <f>SUMIFS('South West Spends'!$AI$2:$AI$5693,'South West Spends'!$A$2:$A$5693,$B614,'South West Spends'!$B$2:$B$5693,$C614,'South West Spends'!$C$2:$C$5693,$A614)</f>
        <v>0</v>
      </c>
      <c r="K614" s="93">
        <f>SUMIFS('South West Spends'!$AL$2:$AL$5693,'South West Spends'!$A$2:$A$5693,$B614,'South West Spends'!$B$2:$B$5693,$C614,'South West Spends'!$C$2:$C$5693,$A614)</f>
        <v>0</v>
      </c>
    </row>
    <row r="615" spans="1:11" x14ac:dyDescent="0.2">
      <c r="A615" s="94" t="s">
        <v>135</v>
      </c>
      <c r="B615" s="13" t="s">
        <v>82</v>
      </c>
      <c r="C615" s="129" t="s">
        <v>29</v>
      </c>
      <c r="D615" s="506">
        <f>SUMIFS('South West Spends'!$H$2:$H$5693,'South West Spends'!$A$2:$A$5693,$B615,'South West Spends'!$B$2:$B$5693,$C615,'South West Spends'!$C$2:$C$5693,$A615)</f>
        <v>0</v>
      </c>
      <c r="E615" s="507">
        <f>SUMIFS('South West Spends'!$M$2:$M$5693,'South West Spends'!$A$2:$A$5693,$B615,'South West Spends'!$B$2:$B$5693,$C615,'South West Spends'!$C$2:$C$5693,$A615)</f>
        <v>18574</v>
      </c>
      <c r="F615" s="507">
        <f>SUMIFS('South West Spends'!$R$2:$R$5693,'South West Spends'!$A$2:$A$5693,$B615,'South West Spends'!$B$2:$B$5693,$C615,'South West Spends'!$C$2:$C$5693,$A615)</f>
        <v>27116</v>
      </c>
      <c r="G615" s="882">
        <f>SUMIFS('South West Spends'!$W$2:$W$5693,'South West Spends'!$A$2:$A$5693,$B615,'South West Spends'!$B$2:$B$5693,$C615,'South West Spends'!$C$2:$C$5693,$A615)</f>
        <v>24684</v>
      </c>
      <c r="H615" s="1441">
        <f>SUMIFS('South West Spends'!$AB$2:$AB$5693,'South West Spends'!$A$2:$A$5693,$B615,'South West Spends'!$B$2:$B$5693,$C615,'South West Spends'!$C$2:$C$5693,$A615)</f>
        <v>4333</v>
      </c>
      <c r="I615" s="1442">
        <f>SUMIFS('South West Spends'!$AG$2:$AG$5693,'South West Spends'!$A$2:$A$5693,$B615,'South West Spends'!$B$2:$B$5693,$C615,'South West Spends'!$C$2:$C$5693,$A615)</f>
        <v>0</v>
      </c>
      <c r="J615" s="24">
        <f>SUMIFS('South West Spends'!$AI$2:$AI$5693,'South West Spends'!$A$2:$A$5693,$B615,'South West Spends'!$B$2:$B$5693,$C615,'South West Spends'!$C$2:$C$5693,$A615)</f>
        <v>0</v>
      </c>
      <c r="K615" s="93">
        <f>SUMIFS('South West Spends'!$AL$2:$AL$5693,'South West Spends'!$A$2:$A$5693,$B615,'South West Spends'!$B$2:$B$5693,$C615,'South West Spends'!$C$2:$C$5693,$A615)</f>
        <v>0</v>
      </c>
    </row>
    <row r="616" spans="1:11" x14ac:dyDescent="0.2">
      <c r="A616" s="94" t="s">
        <v>135</v>
      </c>
      <c r="B616" s="13" t="s">
        <v>285</v>
      </c>
      <c r="C616" s="129" t="s">
        <v>243</v>
      </c>
      <c r="D616" s="506">
        <f>SUMIFS('South West Spends'!$H$2:$H$5693,'South West Spends'!$A$2:$A$5693,$B616,'South West Spends'!$B$2:$B$5693,$C616,'South West Spends'!$C$2:$C$5693,$A616)</f>
        <v>0</v>
      </c>
      <c r="E616" s="507">
        <f>SUMIFS('South West Spends'!$M$2:$M$5693,'South West Spends'!$A$2:$A$5693,$B616,'South West Spends'!$B$2:$B$5693,$C616,'South West Spends'!$C$2:$C$5693,$A616)</f>
        <v>0</v>
      </c>
      <c r="F616" s="507">
        <f>SUMIFS('South West Spends'!$R$2:$R$5693,'South West Spends'!$A$2:$A$5693,$B616,'South West Spends'!$B$2:$B$5693,$C616,'South West Spends'!$C$2:$C$5693,$A616)</f>
        <v>0</v>
      </c>
      <c r="G616" s="882">
        <f>SUMIFS('South West Spends'!$W$2:$W$5693,'South West Spends'!$A$2:$A$5693,$B616,'South West Spends'!$B$2:$B$5693,$C616,'South West Spends'!$C$2:$C$5693,$A616)</f>
        <v>0</v>
      </c>
      <c r="H616" s="1441">
        <f>SUMIFS('South West Spends'!$AB$2:$AB$5693,'South West Spends'!$A$2:$A$5693,$B616,'South West Spends'!$B$2:$B$5693,$C616,'South West Spends'!$C$2:$C$5693,$A616)</f>
        <v>0</v>
      </c>
      <c r="I616" s="1442">
        <f>SUMIFS('South West Spends'!$AG$2:$AG$5693,'South West Spends'!$A$2:$A$5693,$B616,'South West Spends'!$B$2:$B$5693,$C616,'South West Spends'!$C$2:$C$5693,$A616)</f>
        <v>31.310000000000002</v>
      </c>
      <c r="J616" s="24">
        <f>SUMIFS('South West Spends'!$AI$2:$AI$5693,'South West Spends'!$A$2:$A$5693,$B616,'South West Spends'!$B$2:$B$5693,$C616,'South West Spends'!$C$2:$C$5693,$A616)</f>
        <v>50.27</v>
      </c>
      <c r="K616" s="93">
        <f>SUMIFS('South West Spends'!$AL$2:$AL$5693,'South West Spends'!$A$2:$A$5693,$B616,'South West Spends'!$B$2:$B$5693,$C616,'South West Spends'!$C$2:$C$5693,$A616)</f>
        <v>50.27</v>
      </c>
    </row>
    <row r="617" spans="1:11" x14ac:dyDescent="0.2">
      <c r="A617" s="94" t="s">
        <v>175</v>
      </c>
      <c r="B617" s="13" t="s">
        <v>77</v>
      </c>
      <c r="C617" s="129" t="s">
        <v>21</v>
      </c>
      <c r="D617" s="506">
        <f>SUMIFS('South West Spends'!$H$2:$H$5693,'South West Spends'!$A$2:$A$5693,$B617,'South West Spends'!$B$2:$B$5693,$C617,'South West Spends'!$C$2:$C$5693,$A617)</f>
        <v>0</v>
      </c>
      <c r="E617" s="507">
        <f>SUMIFS('South West Spends'!$M$2:$M$5693,'South West Spends'!$A$2:$A$5693,$B617,'South West Spends'!$B$2:$B$5693,$C617,'South West Spends'!$C$2:$C$5693,$A617)</f>
        <v>668.71</v>
      </c>
      <c r="F617" s="507">
        <f>SUMIFS('South West Spends'!$R$2:$R$5693,'South West Spends'!$A$2:$A$5693,$B617,'South West Spends'!$B$2:$B$5693,$C617,'South West Spends'!$C$2:$C$5693,$A617)</f>
        <v>130.46</v>
      </c>
      <c r="G617" s="882">
        <f>SUMIFS('South West Spends'!$W$2:$W$5693,'South West Spends'!$A$2:$A$5693,$B617,'South West Spends'!$B$2:$B$5693,$C617,'South West Spends'!$C$2:$C$5693,$A617)</f>
        <v>1396.11</v>
      </c>
      <c r="H617" s="1441">
        <f>SUMIFS('South West Spends'!$AB$2:$AB$5693,'South West Spends'!$A$2:$A$5693,$B617,'South West Spends'!$B$2:$B$5693,$C617,'South West Spends'!$C$2:$C$5693,$A617)</f>
        <v>526.24</v>
      </c>
      <c r="I617" s="1442">
        <f>SUMIFS('South West Spends'!$AG$2:$AG$5693,'South West Spends'!$A$2:$A$5693,$B617,'South West Spends'!$B$2:$B$5693,$C617,'South West Spends'!$C$2:$C$5693,$A617)</f>
        <v>0</v>
      </c>
      <c r="J617" s="24">
        <f>SUMIFS('South West Spends'!$AI$2:$AI$5693,'South West Spends'!$A$2:$A$5693,$B617,'South West Spends'!$B$2:$B$5693,$C617,'South West Spends'!$C$2:$C$5693,$A617)</f>
        <v>0</v>
      </c>
      <c r="K617" s="93">
        <f>SUMIFS('South West Spends'!$AL$2:$AL$5693,'South West Spends'!$A$2:$A$5693,$B617,'South West Spends'!$B$2:$B$5693,$C617,'South West Spends'!$C$2:$C$5693,$A617)</f>
        <v>0</v>
      </c>
    </row>
    <row r="618" spans="1:11" x14ac:dyDescent="0.2">
      <c r="A618" s="94" t="s">
        <v>175</v>
      </c>
      <c r="B618" s="13" t="s">
        <v>18</v>
      </c>
      <c r="C618" s="129" t="s">
        <v>249</v>
      </c>
      <c r="D618" s="506">
        <f>SUMIFS('South West Spends'!$H$2:$H$5693,'South West Spends'!$A$2:$A$5693,$B618,'South West Spends'!$B$2:$B$5693,$C618,'South West Spends'!$C$2:$C$5693,$A618)</f>
        <v>0</v>
      </c>
      <c r="E618" s="507">
        <f>SUMIFS('South West Spends'!$M$2:$M$5693,'South West Spends'!$A$2:$A$5693,$B618,'South West Spends'!$B$2:$B$5693,$C618,'South West Spends'!$C$2:$C$5693,$A618)</f>
        <v>108.23000000000002</v>
      </c>
      <c r="F618" s="507">
        <f>SUMIFS('South West Spends'!$R$2:$R$5693,'South West Spends'!$A$2:$A$5693,$B618,'South West Spends'!$B$2:$B$5693,$C618,'South West Spends'!$C$2:$C$5693,$A618)</f>
        <v>0</v>
      </c>
      <c r="G618" s="882">
        <f>SUMIFS('South West Spends'!$W$2:$W$5693,'South West Spends'!$A$2:$A$5693,$B618,'South West Spends'!$B$2:$B$5693,$C618,'South West Spends'!$C$2:$C$5693,$A618)</f>
        <v>0</v>
      </c>
      <c r="H618" s="1441">
        <f>SUMIFS('South West Spends'!$AB$2:$AB$5693,'South West Spends'!$A$2:$A$5693,$B618,'South West Spends'!$B$2:$B$5693,$C618,'South West Spends'!$C$2:$C$5693,$A618)</f>
        <v>0</v>
      </c>
      <c r="I618" s="1442">
        <f>SUMIFS('South West Spends'!$AG$2:$AG$5693,'South West Spends'!$A$2:$A$5693,$B618,'South West Spends'!$B$2:$B$5693,$C618,'South West Spends'!$C$2:$C$5693,$A618)</f>
        <v>0</v>
      </c>
      <c r="J618" s="24">
        <f>SUMIFS('South West Spends'!$AI$2:$AI$5693,'South West Spends'!$A$2:$A$5693,$B618,'South West Spends'!$B$2:$B$5693,$C618,'South West Spends'!$C$2:$C$5693,$A618)</f>
        <v>0</v>
      </c>
      <c r="K618" s="93">
        <f>SUMIFS('South West Spends'!$AL$2:$AL$5693,'South West Spends'!$A$2:$A$5693,$B618,'South West Spends'!$B$2:$B$5693,$C618,'South West Spends'!$C$2:$C$5693,$A618)</f>
        <v>0</v>
      </c>
    </row>
    <row r="619" spans="1:11" x14ac:dyDescent="0.2">
      <c r="A619" s="94" t="s">
        <v>175</v>
      </c>
      <c r="B619" s="13" t="s">
        <v>84</v>
      </c>
      <c r="C619" s="129" t="s">
        <v>103</v>
      </c>
      <c r="D619" s="506">
        <f>SUMIFS('South West Spends'!$H$2:$H$5693,'South West Spends'!$A$2:$A$5693,$B619,'South West Spends'!$B$2:$B$5693,$C619,'South West Spends'!$C$2:$C$5693,$A619)</f>
        <v>0</v>
      </c>
      <c r="E619" s="507">
        <f>SUMIFS('South West Spends'!$M$2:$M$5693,'South West Spends'!$A$2:$A$5693,$B619,'South West Spends'!$B$2:$B$5693,$C619,'South West Spends'!$C$2:$C$5693,$A619)</f>
        <v>0</v>
      </c>
      <c r="F619" s="507">
        <f>SUMIFS('South West Spends'!$R$2:$R$5693,'South West Spends'!$A$2:$A$5693,$B619,'South West Spends'!$B$2:$B$5693,$C619,'South West Spends'!$C$2:$C$5693,$A619)</f>
        <v>147.26</v>
      </c>
      <c r="G619" s="882">
        <f>SUMIFS('South West Spends'!$W$2:$W$5693,'South West Spends'!$A$2:$A$5693,$B619,'South West Spends'!$B$2:$B$5693,$C619,'South West Spends'!$C$2:$C$5693,$A619)</f>
        <v>0</v>
      </c>
      <c r="H619" s="1441">
        <f>SUMIFS('South West Spends'!$AB$2:$AB$5693,'South West Spends'!$A$2:$A$5693,$B619,'South West Spends'!$B$2:$B$5693,$C619,'South West Spends'!$C$2:$C$5693,$A619)</f>
        <v>0</v>
      </c>
      <c r="I619" s="1442">
        <f>SUMIFS('South West Spends'!$AG$2:$AG$5693,'South West Spends'!$A$2:$A$5693,$B619,'South West Spends'!$B$2:$B$5693,$C619,'South West Spends'!$C$2:$C$5693,$A619)</f>
        <v>0</v>
      </c>
      <c r="J619" s="24">
        <f>SUMIFS('South West Spends'!$AI$2:$AI$5693,'South West Spends'!$A$2:$A$5693,$B619,'South West Spends'!$B$2:$B$5693,$C619,'South West Spends'!$C$2:$C$5693,$A619)</f>
        <v>0</v>
      </c>
      <c r="K619" s="93">
        <f>SUMIFS('South West Spends'!$AL$2:$AL$5693,'South West Spends'!$A$2:$A$5693,$B619,'South West Spends'!$B$2:$B$5693,$C619,'South West Spends'!$C$2:$C$5693,$A619)</f>
        <v>0</v>
      </c>
    </row>
    <row r="620" spans="1:11" x14ac:dyDescent="0.2">
      <c r="A620" s="94" t="s">
        <v>175</v>
      </c>
      <c r="B620" s="13" t="s">
        <v>41</v>
      </c>
      <c r="C620" s="129" t="s">
        <v>242</v>
      </c>
      <c r="D620" s="506">
        <f>SUMIFS('South West Spends'!$H$2:$H$5693,'South West Spends'!$A$2:$A$5693,$B620,'South West Spends'!$B$2:$B$5693,$C620,'South West Spends'!$C$2:$C$5693,$A620)</f>
        <v>0</v>
      </c>
      <c r="E620" s="507">
        <f>SUMIFS('South West Spends'!$M$2:$M$5693,'South West Spends'!$A$2:$A$5693,$B620,'South West Spends'!$B$2:$B$5693,$C620,'South West Spends'!$C$2:$C$5693,$A620)</f>
        <v>28.12</v>
      </c>
      <c r="F620" s="507">
        <f>SUMIFS('South West Spends'!$R$2:$R$5693,'South West Spends'!$A$2:$A$5693,$B620,'South West Spends'!$B$2:$B$5693,$C620,'South West Spends'!$C$2:$C$5693,$A620)</f>
        <v>0</v>
      </c>
      <c r="G620" s="882">
        <f>SUMIFS('South West Spends'!$W$2:$W$5693,'South West Spends'!$A$2:$A$5693,$B620,'South West Spends'!$B$2:$B$5693,$C620,'South West Spends'!$C$2:$C$5693,$A620)</f>
        <v>0</v>
      </c>
      <c r="H620" s="1441">
        <f>SUMIFS('South West Spends'!$AB$2:$AB$5693,'South West Spends'!$A$2:$A$5693,$B620,'South West Spends'!$B$2:$B$5693,$C620,'South West Spends'!$C$2:$C$5693,$A620)</f>
        <v>0</v>
      </c>
      <c r="I620" s="1442">
        <f>SUMIFS('South West Spends'!$AG$2:$AG$5693,'South West Spends'!$A$2:$A$5693,$B620,'South West Spends'!$B$2:$B$5693,$C620,'South West Spends'!$C$2:$C$5693,$A620)</f>
        <v>0</v>
      </c>
      <c r="J620" s="24">
        <f>SUMIFS('South West Spends'!$AI$2:$AI$5693,'South West Spends'!$A$2:$A$5693,$B620,'South West Spends'!$B$2:$B$5693,$C620,'South West Spends'!$C$2:$C$5693,$A620)</f>
        <v>0</v>
      </c>
      <c r="K620" s="93">
        <f>SUMIFS('South West Spends'!$AL$2:$AL$5693,'South West Spends'!$A$2:$A$5693,$B620,'South West Spends'!$B$2:$B$5693,$C620,'South West Spends'!$C$2:$C$5693,$A620)</f>
        <v>0</v>
      </c>
    </row>
    <row r="621" spans="1:11" x14ac:dyDescent="0.2">
      <c r="A621" s="94" t="s">
        <v>175</v>
      </c>
      <c r="B621" s="13" t="s">
        <v>41</v>
      </c>
      <c r="C621" s="129" t="s">
        <v>21</v>
      </c>
      <c r="D621" s="506">
        <f>SUMIFS('South West Spends'!$H$2:$H$5693,'South West Spends'!$A$2:$A$5693,$B621,'South West Spends'!$B$2:$B$5693,$C621,'South West Spends'!$C$2:$C$5693,$A621)</f>
        <v>1768.8700000000001</v>
      </c>
      <c r="E621" s="507">
        <f>SUMIFS('South West Spends'!$M$2:$M$5693,'South West Spends'!$A$2:$A$5693,$B621,'South West Spends'!$B$2:$B$5693,$C621,'South West Spends'!$C$2:$C$5693,$A621)</f>
        <v>205.95</v>
      </c>
      <c r="F621" s="507">
        <f>SUMIFS('South West Spends'!$R$2:$R$5693,'South West Spends'!$A$2:$A$5693,$B621,'South West Spends'!$B$2:$B$5693,$C621,'South West Spends'!$C$2:$C$5693,$A621)</f>
        <v>0</v>
      </c>
      <c r="G621" s="882">
        <f>SUMIFS('South West Spends'!$W$2:$W$5693,'South West Spends'!$A$2:$A$5693,$B621,'South West Spends'!$B$2:$B$5693,$C621,'South West Spends'!$C$2:$C$5693,$A621)</f>
        <v>0</v>
      </c>
      <c r="H621" s="1441">
        <f>SUMIFS('South West Spends'!$AB$2:$AB$5693,'South West Spends'!$A$2:$A$5693,$B621,'South West Spends'!$B$2:$B$5693,$C621,'South West Spends'!$C$2:$C$5693,$A621)</f>
        <v>0</v>
      </c>
      <c r="I621" s="1442">
        <f>SUMIFS('South West Spends'!$AG$2:$AG$5693,'South West Spends'!$A$2:$A$5693,$B621,'South West Spends'!$B$2:$B$5693,$C621,'South West Spends'!$C$2:$C$5693,$A621)</f>
        <v>0</v>
      </c>
      <c r="J621" s="24">
        <f>SUMIFS('South West Spends'!$AI$2:$AI$5693,'South West Spends'!$A$2:$A$5693,$B621,'South West Spends'!$B$2:$B$5693,$C621,'South West Spends'!$C$2:$C$5693,$A621)</f>
        <v>0</v>
      </c>
      <c r="K621" s="93">
        <f>SUMIFS('South West Spends'!$AL$2:$AL$5693,'South West Spends'!$A$2:$A$5693,$B621,'South West Spends'!$B$2:$B$5693,$C621,'South West Spends'!$C$2:$C$5693,$A621)</f>
        <v>0</v>
      </c>
    </row>
    <row r="622" spans="1:11" x14ac:dyDescent="0.2">
      <c r="A622" s="94" t="s">
        <v>182</v>
      </c>
      <c r="B622" s="880" t="s">
        <v>77</v>
      </c>
      <c r="C622" s="881" t="s">
        <v>21</v>
      </c>
      <c r="D622" s="506">
        <f>SUMIFS('South West Spends'!$H$2:$H$5693,'South West Spends'!$A$2:$A$5693,$B622,'South West Spends'!$B$2:$B$5693,$C622,'South West Spends'!$C$2:$C$5693,$A622)</f>
        <v>0</v>
      </c>
      <c r="E622" s="507">
        <f>SUMIFS('South West Spends'!$M$2:$M$5693,'South West Spends'!$A$2:$A$5693,$B622,'South West Spends'!$B$2:$B$5693,$C622,'South West Spends'!$C$2:$C$5693,$A622)</f>
        <v>7828.4099999999989</v>
      </c>
      <c r="F622" s="507">
        <f>SUMIFS('South West Spends'!$R$2:$R$5693,'South West Spends'!$A$2:$A$5693,$B622,'South West Spends'!$B$2:$B$5693,$C622,'South West Spends'!$C$2:$C$5693,$A622)</f>
        <v>3818.89</v>
      </c>
      <c r="G622" s="882">
        <f>SUMIFS('South West Spends'!$W$2:$W$5693,'South West Spends'!$A$2:$A$5693,$B622,'South West Spends'!$B$2:$B$5693,$C622,'South West Spends'!$C$2:$C$5693,$A622)</f>
        <v>1861.95</v>
      </c>
      <c r="H622" s="1441">
        <f>SUMIFS('South West Spends'!$AB$2:$AB$5693,'South West Spends'!$A$2:$A$5693,$B622,'South West Spends'!$B$2:$B$5693,$C622,'South West Spends'!$C$2:$C$5693,$A622)</f>
        <v>608.24</v>
      </c>
      <c r="I622" s="1442">
        <f>SUMIFS('South West Spends'!$AG$2:$AG$5693,'South West Spends'!$A$2:$A$5693,$B622,'South West Spends'!$B$2:$B$5693,$C622,'South West Spends'!$C$2:$C$5693,$A622)</f>
        <v>0</v>
      </c>
      <c r="J622" s="24">
        <f>SUMIFS('South West Spends'!$AI$2:$AI$5693,'South West Spends'!$A$2:$A$5693,$B622,'South West Spends'!$B$2:$B$5693,$C622,'South West Spends'!$C$2:$C$5693,$A622)</f>
        <v>0</v>
      </c>
      <c r="K622" s="93">
        <f>SUMIFS('South West Spends'!$AL$2:$AL$5693,'South West Spends'!$A$2:$A$5693,$B622,'South West Spends'!$B$2:$B$5693,$C622,'South West Spends'!$C$2:$C$5693,$A622)</f>
        <v>0</v>
      </c>
    </row>
    <row r="623" spans="1:11" x14ac:dyDescent="0.2">
      <c r="A623" s="94" t="s">
        <v>182</v>
      </c>
      <c r="B623" s="13" t="s">
        <v>41</v>
      </c>
      <c r="C623" s="129" t="s">
        <v>21</v>
      </c>
      <c r="D623" s="506">
        <f>SUMIFS('South West Spends'!$H$2:$H$5693,'South West Spends'!$A$2:$A$5693,$B623,'South West Spends'!$B$2:$B$5693,$C623,'South West Spends'!$C$2:$C$5693,$A623)</f>
        <v>11770.13</v>
      </c>
      <c r="E623" s="507">
        <f>SUMIFS('South West Spends'!$M$2:$M$5693,'South West Spends'!$A$2:$A$5693,$B623,'South West Spends'!$B$2:$B$5693,$C623,'South West Spends'!$C$2:$C$5693,$A623)</f>
        <v>695.26</v>
      </c>
      <c r="F623" s="507">
        <f>SUMIFS('South West Spends'!$R$2:$R$5693,'South West Spends'!$A$2:$A$5693,$B623,'South West Spends'!$B$2:$B$5693,$C623,'South West Spends'!$C$2:$C$5693,$A623)</f>
        <v>0</v>
      </c>
      <c r="G623" s="882">
        <f>SUMIFS('South West Spends'!$W$2:$W$5693,'South West Spends'!$A$2:$A$5693,$B623,'South West Spends'!$B$2:$B$5693,$C623,'South West Spends'!$C$2:$C$5693,$A623)</f>
        <v>0</v>
      </c>
      <c r="H623" s="1441">
        <f>SUMIFS('South West Spends'!$AB$2:$AB$5693,'South West Spends'!$A$2:$A$5693,$B623,'South West Spends'!$B$2:$B$5693,$C623,'South West Spends'!$C$2:$C$5693,$A623)</f>
        <v>0</v>
      </c>
      <c r="I623" s="1442">
        <f>SUMIFS('South West Spends'!$AG$2:$AG$5693,'South West Spends'!$A$2:$A$5693,$B623,'South West Spends'!$B$2:$B$5693,$C623,'South West Spends'!$C$2:$C$5693,$A623)</f>
        <v>0</v>
      </c>
      <c r="J623" s="24">
        <f>SUMIFS('South West Spends'!$AI$2:$AI$5693,'South West Spends'!$A$2:$A$5693,$B623,'South West Spends'!$B$2:$B$5693,$C623,'South West Spends'!$C$2:$C$5693,$A623)</f>
        <v>0</v>
      </c>
      <c r="K623" s="93">
        <f>SUMIFS('South West Spends'!$AL$2:$AL$5693,'South West Spends'!$A$2:$A$5693,$B623,'South West Spends'!$B$2:$B$5693,$C623,'South West Spends'!$C$2:$C$5693,$A623)</f>
        <v>0</v>
      </c>
    </row>
    <row r="624" spans="1:11" x14ac:dyDescent="0.2">
      <c r="A624" s="94" t="s">
        <v>155</v>
      </c>
      <c r="B624" s="13" t="s">
        <v>205</v>
      </c>
      <c r="C624" s="129" t="s">
        <v>243</v>
      </c>
      <c r="D624" s="506">
        <f>SUMIFS('South West Spends'!$H$2:$H$5693,'South West Spends'!$A$2:$A$5693,$B624,'South West Spends'!$B$2:$B$5693,$C624,'South West Spends'!$C$2:$C$5693,$A624)</f>
        <v>0</v>
      </c>
      <c r="E624" s="507">
        <f>SUMIFS('South West Spends'!$M$2:$M$5693,'South West Spends'!$A$2:$A$5693,$B624,'South West Spends'!$B$2:$B$5693,$C624,'South West Spends'!$C$2:$C$5693,$A624)</f>
        <v>0</v>
      </c>
      <c r="F624" s="507">
        <f>SUMIFS('South West Spends'!$R$2:$R$5693,'South West Spends'!$A$2:$A$5693,$B624,'South West Spends'!$B$2:$B$5693,$C624,'South West Spends'!$C$2:$C$5693,$A624)</f>
        <v>0</v>
      </c>
      <c r="G624" s="882">
        <f>SUMIFS('South West Spends'!$W$2:$W$5693,'South West Spends'!$A$2:$A$5693,$B624,'South West Spends'!$B$2:$B$5693,$C624,'South West Spends'!$C$2:$C$5693,$A624)</f>
        <v>0</v>
      </c>
      <c r="H624" s="1441">
        <f>SUMIFS('South West Spends'!$AB$2:$AB$5693,'South West Spends'!$A$2:$A$5693,$B624,'South West Spends'!$B$2:$B$5693,$C624,'South West Spends'!$C$2:$C$5693,$A624)</f>
        <v>225.84000000000003</v>
      </c>
      <c r="I624" s="1442">
        <f>SUMIFS('South West Spends'!$AG$2:$AG$5693,'South West Spends'!$A$2:$A$5693,$B624,'South West Spends'!$B$2:$B$5693,$C624,'South West Spends'!$C$2:$C$5693,$A624)</f>
        <v>279.10000000000002</v>
      </c>
      <c r="J624" s="24">
        <f>SUMIFS('South West Spends'!$AI$2:$AI$5693,'South West Spends'!$A$2:$A$5693,$B624,'South West Spends'!$B$2:$B$5693,$C624,'South West Spends'!$C$2:$C$5693,$A624)</f>
        <v>487.59</v>
      </c>
      <c r="K624" s="93">
        <f>SUMIFS('South West Spends'!$AL$2:$AL$5693,'South West Spends'!$A$2:$A$5693,$B624,'South West Spends'!$B$2:$B$5693,$C624,'South West Spends'!$C$2:$C$5693,$A624)</f>
        <v>624.96</v>
      </c>
    </row>
    <row r="625" spans="1:11" x14ac:dyDescent="0.2">
      <c r="A625" s="94" t="s">
        <v>155</v>
      </c>
      <c r="B625" s="13" t="s">
        <v>40</v>
      </c>
      <c r="C625" s="129" t="s">
        <v>243</v>
      </c>
      <c r="D625" s="506">
        <f>SUMIFS('South West Spends'!$H$2:$H$5693,'South West Spends'!$A$2:$A$5693,$B625,'South West Spends'!$B$2:$B$5693,$C625,'South West Spends'!$C$2:$C$5693,$A625)</f>
        <v>0</v>
      </c>
      <c r="E625" s="507">
        <f>SUMIFS('South West Spends'!$M$2:$M$5693,'South West Spends'!$A$2:$A$5693,$B625,'South West Spends'!$B$2:$B$5693,$C625,'South West Spends'!$C$2:$C$5693,$A625)</f>
        <v>0</v>
      </c>
      <c r="F625" s="507">
        <f>SUMIFS('South West Spends'!$R$2:$R$5693,'South West Spends'!$A$2:$A$5693,$B625,'South West Spends'!$B$2:$B$5693,$C625,'South West Spends'!$C$2:$C$5693,$A625)</f>
        <v>2895.64</v>
      </c>
      <c r="G625" s="882">
        <f>SUMIFS('South West Spends'!$W$2:$W$5693,'South West Spends'!$A$2:$A$5693,$B625,'South West Spends'!$B$2:$B$5693,$C625,'South West Spends'!$C$2:$C$5693,$A625)</f>
        <v>0</v>
      </c>
      <c r="H625" s="1441">
        <f>SUMIFS('South West Spends'!$AB$2:$AB$5693,'South West Spends'!$A$2:$A$5693,$B625,'South West Spends'!$B$2:$B$5693,$C625,'South West Spends'!$C$2:$C$5693,$A625)</f>
        <v>0</v>
      </c>
      <c r="I625" s="1442">
        <f>SUMIFS('South West Spends'!$AG$2:$AG$5693,'South West Spends'!$A$2:$A$5693,$B625,'South West Spends'!$B$2:$B$5693,$C625,'South West Spends'!$C$2:$C$5693,$A625)</f>
        <v>0</v>
      </c>
      <c r="J625" s="24">
        <f>SUMIFS('South West Spends'!$AI$2:$AI$5693,'South West Spends'!$A$2:$A$5693,$B625,'South West Spends'!$B$2:$B$5693,$C625,'South West Spends'!$C$2:$C$5693,$A625)</f>
        <v>0</v>
      </c>
      <c r="K625" s="93">
        <f>SUMIFS('South West Spends'!$AL$2:$AL$5693,'South West Spends'!$A$2:$A$5693,$B625,'South West Spends'!$B$2:$B$5693,$C625,'South West Spends'!$C$2:$C$5693,$A625)</f>
        <v>0</v>
      </c>
    </row>
    <row r="626" spans="1:11" x14ac:dyDescent="0.2">
      <c r="A626" s="94" t="s">
        <v>155</v>
      </c>
      <c r="B626" s="13" t="s">
        <v>203</v>
      </c>
      <c r="C626" s="129" t="s">
        <v>243</v>
      </c>
      <c r="D626" s="506">
        <f>SUMIFS('South West Spends'!$H$2:$H$5693,'South West Spends'!$A$2:$A$5693,$B626,'South West Spends'!$B$2:$B$5693,$C626,'South West Spends'!$C$2:$C$5693,$A626)</f>
        <v>0</v>
      </c>
      <c r="E626" s="507">
        <f>SUMIFS('South West Spends'!$M$2:$M$5693,'South West Spends'!$A$2:$A$5693,$B626,'South West Spends'!$B$2:$B$5693,$C626,'South West Spends'!$C$2:$C$5693,$A626)</f>
        <v>0</v>
      </c>
      <c r="F626" s="507">
        <f>SUMIFS('South West Spends'!$R$2:$R$5693,'South West Spends'!$A$2:$A$5693,$B626,'South West Spends'!$B$2:$B$5693,$C626,'South West Spends'!$C$2:$C$5693,$A626)</f>
        <v>2798.24</v>
      </c>
      <c r="G626" s="882">
        <f>SUMIFS('South West Spends'!$W$2:$W$5693,'South West Spends'!$A$2:$A$5693,$B626,'South West Spends'!$B$2:$B$5693,$C626,'South West Spends'!$C$2:$C$5693,$A626)</f>
        <v>4157.68</v>
      </c>
      <c r="H626" s="1441">
        <f>SUMIFS('South West Spends'!$AB$2:$AB$5693,'South West Spends'!$A$2:$A$5693,$B626,'South West Spends'!$B$2:$B$5693,$C626,'South West Spends'!$C$2:$C$5693,$A626)</f>
        <v>4911.6099999999997</v>
      </c>
      <c r="I626" s="1442">
        <f>SUMIFS('South West Spends'!$AG$2:$AG$5693,'South West Spends'!$A$2:$A$5693,$B626,'South West Spends'!$B$2:$B$5693,$C626,'South West Spends'!$C$2:$C$5693,$A626)</f>
        <v>5681.09</v>
      </c>
      <c r="J626" s="24">
        <f>SUMIFS('South West Spends'!$AI$2:$AI$5693,'South West Spends'!$A$2:$A$5693,$B626,'South West Spends'!$B$2:$B$5693,$C626,'South West Spends'!$C$2:$C$5693,$A626)</f>
        <v>706.95</v>
      </c>
      <c r="K626" s="93">
        <f>SUMIFS('South West Spends'!$AL$2:$AL$5693,'South West Spends'!$A$2:$A$5693,$B626,'South West Spends'!$B$2:$B$5693,$C626,'South West Spends'!$C$2:$C$5693,$A626)</f>
        <v>1978.5300000000002</v>
      </c>
    </row>
    <row r="627" spans="1:11" x14ac:dyDescent="0.2">
      <c r="A627" s="94" t="s">
        <v>155</v>
      </c>
      <c r="B627" s="13" t="s">
        <v>93</v>
      </c>
      <c r="C627" s="129" t="s">
        <v>243</v>
      </c>
      <c r="D627" s="506">
        <f>SUMIFS('South West Spends'!$H$2:$H$5693,'South West Spends'!$A$2:$A$5693,$B627,'South West Spends'!$B$2:$B$5693,$C627,'South West Spends'!$C$2:$C$5693,$A627)</f>
        <v>0</v>
      </c>
      <c r="E627" s="507">
        <f>SUMIFS('South West Spends'!$M$2:$M$5693,'South West Spends'!$A$2:$A$5693,$B627,'South West Spends'!$B$2:$B$5693,$C627,'South West Spends'!$C$2:$C$5693,$A627)</f>
        <v>0</v>
      </c>
      <c r="F627" s="507">
        <f>SUMIFS('South West Spends'!$R$2:$R$5693,'South West Spends'!$A$2:$A$5693,$B627,'South West Spends'!$B$2:$B$5693,$C627,'South West Spends'!$C$2:$C$5693,$A627)</f>
        <v>16840.71</v>
      </c>
      <c r="G627" s="882">
        <f>SUMIFS('South West Spends'!$W$2:$W$5693,'South West Spends'!$A$2:$A$5693,$B627,'South West Spends'!$B$2:$B$5693,$C627,'South West Spends'!$C$2:$C$5693,$A627)</f>
        <v>13861.59</v>
      </c>
      <c r="H627" s="1441">
        <f>SUMIFS('South West Spends'!$AB$2:$AB$5693,'South West Spends'!$A$2:$A$5693,$B627,'South West Spends'!$B$2:$B$5693,$C627,'South West Spends'!$C$2:$C$5693,$A627)</f>
        <v>15861.03</v>
      </c>
      <c r="I627" s="1442">
        <f>SUMIFS('South West Spends'!$AG$2:$AG$5693,'South West Spends'!$A$2:$A$5693,$B627,'South West Spends'!$B$2:$B$5693,$C627,'South West Spends'!$C$2:$C$5693,$A627)</f>
        <v>22587.15</v>
      </c>
      <c r="J627" s="24">
        <f>SUMIFS('South West Spends'!$AI$2:$AI$5693,'South West Spends'!$A$2:$A$5693,$B627,'South West Spends'!$B$2:$B$5693,$C627,'South West Spends'!$C$2:$C$5693,$A627)</f>
        <v>0</v>
      </c>
      <c r="K627" s="93">
        <f>SUMIFS('South West Spends'!$AL$2:$AL$5693,'South West Spends'!$A$2:$A$5693,$B627,'South West Spends'!$B$2:$B$5693,$C627,'South West Spends'!$C$2:$C$5693,$A627)</f>
        <v>0</v>
      </c>
    </row>
    <row r="628" spans="1:11" x14ac:dyDescent="0.2">
      <c r="A628" s="94" t="s">
        <v>155</v>
      </c>
      <c r="B628" s="13" t="s">
        <v>79</v>
      </c>
      <c r="C628" s="129" t="s">
        <v>243</v>
      </c>
      <c r="D628" s="506">
        <f>SUMIFS('South West Spends'!$H$2:$H$5693,'South West Spends'!$A$2:$A$5693,$B628,'South West Spends'!$B$2:$B$5693,$C628,'South West Spends'!$C$2:$C$5693,$A628)</f>
        <v>0</v>
      </c>
      <c r="E628" s="507">
        <f>SUMIFS('South West Spends'!$M$2:$M$5693,'South West Spends'!$A$2:$A$5693,$B628,'South West Spends'!$B$2:$B$5693,$C628,'South West Spends'!$C$2:$C$5693,$A628)</f>
        <v>0</v>
      </c>
      <c r="F628" s="507">
        <f>SUMIFS('South West Spends'!$R$2:$R$5693,'South West Spends'!$A$2:$A$5693,$B628,'South West Spends'!$B$2:$B$5693,$C628,'South West Spends'!$C$2:$C$5693,$A628)</f>
        <v>0</v>
      </c>
      <c r="G628" s="882">
        <f>SUMIFS('South West Spends'!$W$2:$W$5693,'South West Spends'!$A$2:$A$5693,$B628,'South West Spends'!$B$2:$B$5693,$C628,'South West Spends'!$C$2:$C$5693,$A628)</f>
        <v>1077.8499999999999</v>
      </c>
      <c r="H628" s="1441">
        <f>SUMIFS('South West Spends'!$AB$2:$AB$5693,'South West Spends'!$A$2:$A$5693,$B628,'South West Spends'!$B$2:$B$5693,$C628,'South West Spends'!$C$2:$C$5693,$A628)</f>
        <v>3554.97</v>
      </c>
      <c r="I628" s="1442">
        <f>SUMIFS('South West Spends'!$AG$2:$AG$5693,'South West Spends'!$A$2:$A$5693,$B628,'South West Spends'!$B$2:$B$5693,$C628,'South West Spends'!$C$2:$C$5693,$A628)</f>
        <v>1758.3600000000001</v>
      </c>
      <c r="J628" s="24">
        <f>SUMIFS('South West Spends'!$AI$2:$AI$5693,'South West Spends'!$A$2:$A$5693,$B628,'South West Spends'!$B$2:$B$5693,$C628,'South West Spends'!$C$2:$C$5693,$A628)</f>
        <v>0</v>
      </c>
      <c r="K628" s="93">
        <f>SUMIFS('South West Spends'!$AL$2:$AL$5693,'South West Spends'!$A$2:$A$5693,$B628,'South West Spends'!$B$2:$B$5693,$C628,'South West Spends'!$C$2:$C$5693,$A628)</f>
        <v>0</v>
      </c>
    </row>
    <row r="629" spans="1:11" x14ac:dyDescent="0.2">
      <c r="A629" s="94" t="s">
        <v>155</v>
      </c>
      <c r="B629" s="13" t="s">
        <v>306</v>
      </c>
      <c r="C629" s="129" t="s">
        <v>243</v>
      </c>
      <c r="D629" s="506">
        <f>SUMIFS('South West Spends'!$H$2:$H$5693,'South West Spends'!$A$2:$A$5693,$B629,'South West Spends'!$B$2:$B$5693,$C629,'South West Spends'!$C$2:$C$5693,$A629)</f>
        <v>0</v>
      </c>
      <c r="E629" s="507">
        <f>SUMIFS('South West Spends'!$M$2:$M$5693,'South West Spends'!$A$2:$A$5693,$B629,'South West Spends'!$B$2:$B$5693,$C629,'South West Spends'!$C$2:$C$5693,$A629)</f>
        <v>0</v>
      </c>
      <c r="F629" s="507">
        <f>SUMIFS('South West Spends'!$R$2:$R$5693,'South West Spends'!$A$2:$A$5693,$B629,'South West Spends'!$B$2:$B$5693,$C629,'South West Spends'!$C$2:$C$5693,$A629)</f>
        <v>0</v>
      </c>
      <c r="G629" s="882">
        <f>SUMIFS('South West Spends'!$W$2:$W$5693,'South West Spends'!$A$2:$A$5693,$B629,'South West Spends'!$B$2:$B$5693,$C629,'South West Spends'!$C$2:$C$5693,$A629)</f>
        <v>0</v>
      </c>
      <c r="H629" s="1441">
        <f>SUMIFS('South West Spends'!$AB$2:$AB$5693,'South West Spends'!$A$2:$A$5693,$B629,'South West Spends'!$B$2:$B$5693,$C629,'South West Spends'!$C$2:$C$5693,$A629)</f>
        <v>0</v>
      </c>
      <c r="I629" s="1442">
        <f>SUMIFS('South West Spends'!$AG$2:$AG$5693,'South West Spends'!$A$2:$A$5693,$B629,'South West Spends'!$B$2:$B$5693,$C629,'South West Spends'!$C$2:$C$5693,$A629)</f>
        <v>0</v>
      </c>
      <c r="J629" s="24">
        <f>SUMIFS('South West Spends'!$AI$2:$AI$5693,'South West Spends'!$A$2:$A$5693,$B629,'South West Spends'!$B$2:$B$5693,$C629,'South West Spends'!$C$2:$C$5693,$A629)</f>
        <v>7734.6000000000013</v>
      </c>
      <c r="K629" s="93">
        <f>SUMIFS('South West Spends'!$AL$2:$AL$5693,'South West Spends'!$A$2:$A$5693,$B629,'South West Spends'!$B$2:$B$5693,$C629,'South West Spends'!$C$2:$C$5693,$A629)</f>
        <v>14112.100000000002</v>
      </c>
    </row>
    <row r="630" spans="1:11" x14ac:dyDescent="0.2">
      <c r="A630" s="94" t="s">
        <v>155</v>
      </c>
      <c r="B630" s="13" t="s">
        <v>38</v>
      </c>
      <c r="C630" s="129" t="s">
        <v>243</v>
      </c>
      <c r="D630" s="506">
        <f>SUMIFS('South West Spends'!$H$2:$H$5693,'South West Spends'!$A$2:$A$5693,$B630,'South West Spends'!$B$2:$B$5693,$C630,'South West Spends'!$C$2:$C$5693,$A630)</f>
        <v>0</v>
      </c>
      <c r="E630" s="507">
        <f>SUMIFS('South West Spends'!$M$2:$M$5693,'South West Spends'!$A$2:$A$5693,$B630,'South West Spends'!$B$2:$B$5693,$C630,'South West Spends'!$C$2:$C$5693,$A630)</f>
        <v>0</v>
      </c>
      <c r="F630" s="507">
        <f>SUMIFS('South West Spends'!$R$2:$R$5693,'South West Spends'!$A$2:$A$5693,$B630,'South West Spends'!$B$2:$B$5693,$C630,'South West Spends'!$C$2:$C$5693,$A630)</f>
        <v>11612.399999999998</v>
      </c>
      <c r="G630" s="882">
        <f>SUMIFS('South West Spends'!$W$2:$W$5693,'South West Spends'!$A$2:$A$5693,$B630,'South West Spends'!$B$2:$B$5693,$C630,'South West Spends'!$C$2:$C$5693,$A630)</f>
        <v>5177.2300000000005</v>
      </c>
      <c r="H630" s="1441">
        <f>SUMIFS('South West Spends'!$AB$2:$AB$5693,'South West Spends'!$A$2:$A$5693,$B630,'South West Spends'!$B$2:$B$5693,$C630,'South West Spends'!$C$2:$C$5693,$A630)</f>
        <v>0</v>
      </c>
      <c r="I630" s="1442">
        <f>SUMIFS('South West Spends'!$AG$2:$AG$5693,'South West Spends'!$A$2:$A$5693,$B630,'South West Spends'!$B$2:$B$5693,$C630,'South West Spends'!$C$2:$C$5693,$A630)</f>
        <v>0</v>
      </c>
      <c r="J630" s="24">
        <f>SUMIFS('South West Spends'!$AI$2:$AI$5693,'South West Spends'!$A$2:$A$5693,$B630,'South West Spends'!$B$2:$B$5693,$C630,'South West Spends'!$C$2:$C$5693,$A630)</f>
        <v>0</v>
      </c>
      <c r="K630" s="93">
        <f>SUMIFS('South West Spends'!$AL$2:$AL$5693,'South West Spends'!$A$2:$A$5693,$B630,'South West Spends'!$B$2:$B$5693,$C630,'South West Spends'!$C$2:$C$5693,$A630)</f>
        <v>0</v>
      </c>
    </row>
    <row r="631" spans="1:11" x14ac:dyDescent="0.2">
      <c r="A631" s="94" t="s">
        <v>155</v>
      </c>
      <c r="B631" s="13" t="s">
        <v>225</v>
      </c>
      <c r="C631" s="129" t="s">
        <v>243</v>
      </c>
      <c r="D631" s="506">
        <f>SUMIFS('South West Spends'!$H$2:$H$5693,'South West Spends'!$A$2:$A$5693,$B631,'South West Spends'!$B$2:$B$5693,$C631,'South West Spends'!$C$2:$C$5693,$A631)</f>
        <v>0</v>
      </c>
      <c r="E631" s="507">
        <f>SUMIFS('South West Spends'!$M$2:$M$5693,'South West Spends'!$A$2:$A$5693,$B631,'South West Spends'!$B$2:$B$5693,$C631,'South West Spends'!$C$2:$C$5693,$A631)</f>
        <v>0</v>
      </c>
      <c r="F631" s="507">
        <f>SUMIFS('South West Spends'!$R$2:$R$5693,'South West Spends'!$A$2:$A$5693,$B631,'South West Spends'!$B$2:$B$5693,$C631,'South West Spends'!$C$2:$C$5693,$A631)</f>
        <v>0</v>
      </c>
      <c r="G631" s="882">
        <f>SUMIFS('South West Spends'!$W$2:$W$5693,'South West Spends'!$A$2:$A$5693,$B631,'South West Spends'!$B$2:$B$5693,$C631,'South West Spends'!$C$2:$C$5693,$A631)</f>
        <v>8268.8000000000011</v>
      </c>
      <c r="H631" s="1441">
        <f>SUMIFS('South West Spends'!$AB$2:$AB$5693,'South West Spends'!$A$2:$A$5693,$B631,'South West Spends'!$B$2:$B$5693,$C631,'South West Spends'!$C$2:$C$5693,$A631)</f>
        <v>11200.990000000002</v>
      </c>
      <c r="I631" s="1442">
        <f>SUMIFS('South West Spends'!$AG$2:$AG$5693,'South West Spends'!$A$2:$A$5693,$B631,'South West Spends'!$B$2:$B$5693,$C631,'South West Spends'!$C$2:$C$5693,$A631)</f>
        <v>14476.93</v>
      </c>
      <c r="J631" s="24">
        <f>SUMIFS('South West Spends'!$AI$2:$AI$5693,'South West Spends'!$A$2:$A$5693,$B631,'South West Spends'!$B$2:$B$5693,$C631,'South West Spends'!$C$2:$C$5693,$A631)</f>
        <v>0</v>
      </c>
      <c r="K631" s="93">
        <f>SUMIFS('South West Spends'!$AL$2:$AL$5693,'South West Spends'!$A$2:$A$5693,$B631,'South West Spends'!$B$2:$B$5693,$C631,'South West Spends'!$C$2:$C$5693,$A631)</f>
        <v>0</v>
      </c>
    </row>
    <row r="632" spans="1:11" x14ac:dyDescent="0.2">
      <c r="A632" s="94" t="s">
        <v>155</v>
      </c>
      <c r="B632" s="13" t="s">
        <v>92</v>
      </c>
      <c r="C632" s="129" t="s">
        <v>217</v>
      </c>
      <c r="D632" s="506">
        <f>SUMIFS('South West Spends'!$H$2:$H$5693,'South West Spends'!$A$2:$A$5693,$B632,'South West Spends'!$B$2:$B$5693,$C632,'South West Spends'!$C$2:$C$5693,$A632)</f>
        <v>0</v>
      </c>
      <c r="E632" s="507">
        <f>SUMIFS('South West Spends'!$M$2:$M$5693,'South West Spends'!$A$2:$A$5693,$B632,'South West Spends'!$B$2:$B$5693,$C632,'South West Spends'!$C$2:$C$5693,$A632)</f>
        <v>0</v>
      </c>
      <c r="F632" s="507">
        <f>SUMIFS('South West Spends'!$R$2:$R$5693,'South West Spends'!$A$2:$A$5693,$B632,'South West Spends'!$B$2:$B$5693,$C632,'South West Spends'!$C$2:$C$5693,$A632)</f>
        <v>0</v>
      </c>
      <c r="G632" s="882">
        <f>SUMIFS('South West Spends'!$W$2:$W$5693,'South West Spends'!$A$2:$A$5693,$B632,'South West Spends'!$B$2:$B$5693,$C632,'South West Spends'!$C$2:$C$5693,$A632)</f>
        <v>46961.384808639617</v>
      </c>
      <c r="H632" s="1441">
        <f>SUMIFS('South West Spends'!$AB$2:$AB$5693,'South West Spends'!$A$2:$A$5693,$B632,'South West Spends'!$B$2:$B$5693,$C632,'South West Spends'!$C$2:$C$5693,$A632)</f>
        <v>0</v>
      </c>
      <c r="I632" s="1442">
        <f>SUMIFS('South West Spends'!$AG$2:$AG$5693,'South West Spends'!$A$2:$A$5693,$B632,'South West Spends'!$B$2:$B$5693,$C632,'South West Spends'!$C$2:$C$5693,$A632)</f>
        <v>0</v>
      </c>
      <c r="J632" s="24">
        <f>SUMIFS('South West Spends'!$AI$2:$AI$5693,'South West Spends'!$A$2:$A$5693,$B632,'South West Spends'!$B$2:$B$5693,$C632,'South West Spends'!$C$2:$C$5693,$A632)</f>
        <v>0</v>
      </c>
      <c r="K632" s="93">
        <f>SUMIFS('South West Spends'!$AL$2:$AL$5693,'South West Spends'!$A$2:$A$5693,$B632,'South West Spends'!$B$2:$B$5693,$C632,'South West Spends'!$C$2:$C$5693,$A632)</f>
        <v>0</v>
      </c>
    </row>
    <row r="633" spans="1:11" x14ac:dyDescent="0.2">
      <c r="A633" s="94" t="s">
        <v>155</v>
      </c>
      <c r="B633" s="13" t="s">
        <v>66</v>
      </c>
      <c r="C633" s="129" t="s">
        <v>243</v>
      </c>
      <c r="D633" s="506">
        <f>SUMIFS('South West Spends'!$H$2:$H$5693,'South West Spends'!$A$2:$A$5693,$B633,'South West Spends'!$B$2:$B$5693,$C633,'South West Spends'!$C$2:$C$5693,$A633)</f>
        <v>0</v>
      </c>
      <c r="E633" s="507">
        <f>SUMIFS('South West Spends'!$M$2:$M$5693,'South West Spends'!$A$2:$A$5693,$B633,'South West Spends'!$B$2:$B$5693,$C633,'South West Spends'!$C$2:$C$5693,$A633)</f>
        <v>0</v>
      </c>
      <c r="F633" s="507">
        <f>SUMIFS('South West Spends'!$R$2:$R$5693,'South West Spends'!$A$2:$A$5693,$B633,'South West Spends'!$B$2:$B$5693,$C633,'South West Spends'!$C$2:$C$5693,$A633)</f>
        <v>488.48</v>
      </c>
      <c r="G633" s="882">
        <f>SUMIFS('South West Spends'!$W$2:$W$5693,'South West Spends'!$A$2:$A$5693,$B633,'South West Spends'!$B$2:$B$5693,$C633,'South West Spends'!$C$2:$C$5693,$A633)</f>
        <v>551.12</v>
      </c>
      <c r="H633" s="1441">
        <f>SUMIFS('South West Spends'!$AB$2:$AB$5693,'South West Spends'!$A$2:$A$5693,$B633,'South West Spends'!$B$2:$B$5693,$C633,'South West Spends'!$C$2:$C$5693,$A633)</f>
        <v>354.53000000000003</v>
      </c>
      <c r="I633" s="1442">
        <f>SUMIFS('South West Spends'!$AG$2:$AG$5693,'South West Spends'!$A$2:$A$5693,$B633,'South West Spends'!$B$2:$B$5693,$C633,'South West Spends'!$C$2:$C$5693,$A633)</f>
        <v>0</v>
      </c>
      <c r="J633" s="24">
        <f>SUMIFS('South West Spends'!$AI$2:$AI$5693,'South West Spends'!$A$2:$A$5693,$B633,'South West Spends'!$B$2:$B$5693,$C633,'South West Spends'!$C$2:$C$5693,$A633)</f>
        <v>0</v>
      </c>
      <c r="K633" s="93">
        <f>SUMIFS('South West Spends'!$AL$2:$AL$5693,'South West Spends'!$A$2:$A$5693,$B633,'South West Spends'!$B$2:$B$5693,$C633,'South West Spends'!$C$2:$C$5693,$A633)</f>
        <v>0</v>
      </c>
    </row>
    <row r="634" spans="1:11" x14ac:dyDescent="0.2">
      <c r="A634" s="94" t="s">
        <v>155</v>
      </c>
      <c r="B634" s="13" t="s">
        <v>258</v>
      </c>
      <c r="C634" s="129" t="s">
        <v>243</v>
      </c>
      <c r="D634" s="506">
        <f>SUMIFS('South West Spends'!$H$2:$H$5693,'South West Spends'!$A$2:$A$5693,$B634,'South West Spends'!$B$2:$B$5693,$C634,'South West Spends'!$C$2:$C$5693,$A634)</f>
        <v>0</v>
      </c>
      <c r="E634" s="507">
        <f>SUMIFS('South West Spends'!$M$2:$M$5693,'South West Spends'!$A$2:$A$5693,$B634,'South West Spends'!$B$2:$B$5693,$C634,'South West Spends'!$C$2:$C$5693,$A634)</f>
        <v>0</v>
      </c>
      <c r="F634" s="507">
        <f>SUMIFS('South West Spends'!$R$2:$R$5693,'South West Spends'!$A$2:$A$5693,$B634,'South West Spends'!$B$2:$B$5693,$C634,'South West Spends'!$C$2:$C$5693,$A634)</f>
        <v>0</v>
      </c>
      <c r="G634" s="882">
        <f>SUMIFS('South West Spends'!$W$2:$W$5693,'South West Spends'!$A$2:$A$5693,$B634,'South West Spends'!$B$2:$B$5693,$C634,'South West Spends'!$C$2:$C$5693,$A634)</f>
        <v>0</v>
      </c>
      <c r="H634" s="1441">
        <f>SUMIFS('South West Spends'!$AB$2:$AB$5693,'South West Spends'!$A$2:$A$5693,$B634,'South West Spends'!$B$2:$B$5693,$C634,'South West Spends'!$C$2:$C$5693,$A634)</f>
        <v>129.63999999999999</v>
      </c>
      <c r="I634" s="1442">
        <f>SUMIFS('South West Spends'!$AG$2:$AG$5693,'South West Spends'!$A$2:$A$5693,$B634,'South West Spends'!$B$2:$B$5693,$C634,'South West Spends'!$C$2:$C$5693,$A634)</f>
        <v>347.6</v>
      </c>
      <c r="J634" s="24">
        <f>SUMIFS('South West Spends'!$AI$2:$AI$5693,'South West Spends'!$A$2:$A$5693,$B634,'South West Spends'!$B$2:$B$5693,$C634,'South West Spends'!$C$2:$C$5693,$A634)</f>
        <v>29.64</v>
      </c>
      <c r="K634" s="93">
        <f>SUMIFS('South West Spends'!$AL$2:$AL$5693,'South West Spends'!$A$2:$A$5693,$B634,'South West Spends'!$B$2:$B$5693,$C634,'South West Spends'!$C$2:$C$5693,$A634)</f>
        <v>29.64</v>
      </c>
    </row>
    <row r="635" spans="1:11" x14ac:dyDescent="0.2">
      <c r="A635" s="94" t="s">
        <v>155</v>
      </c>
      <c r="B635" s="13" t="s">
        <v>82</v>
      </c>
      <c r="C635" s="129" t="s">
        <v>243</v>
      </c>
      <c r="D635" s="506">
        <f>SUMIFS('South West Spends'!$H$2:$H$5693,'South West Spends'!$A$2:$A$5693,$B635,'South West Spends'!$B$2:$B$5693,$C635,'South West Spends'!$C$2:$C$5693,$A635)</f>
        <v>0</v>
      </c>
      <c r="E635" s="507">
        <f>SUMIFS('South West Spends'!$M$2:$M$5693,'South West Spends'!$A$2:$A$5693,$B635,'South West Spends'!$B$2:$B$5693,$C635,'South West Spends'!$C$2:$C$5693,$A635)</f>
        <v>0</v>
      </c>
      <c r="F635" s="507">
        <f>SUMIFS('South West Spends'!$R$2:$R$5693,'South West Spends'!$A$2:$A$5693,$B635,'South West Spends'!$B$2:$B$5693,$C635,'South West Spends'!$C$2:$C$5693,$A635)</f>
        <v>163.66</v>
      </c>
      <c r="G635" s="882">
        <f>SUMIFS('South West Spends'!$W$2:$W$5693,'South West Spends'!$A$2:$A$5693,$B635,'South West Spends'!$B$2:$B$5693,$C635,'South West Spends'!$C$2:$C$5693,$A635)</f>
        <v>1457.5</v>
      </c>
      <c r="H635" s="1441">
        <f>SUMIFS('South West Spends'!$AB$2:$AB$5693,'South West Spends'!$A$2:$A$5693,$B635,'South West Spends'!$B$2:$B$5693,$C635,'South West Spends'!$C$2:$C$5693,$A635)</f>
        <v>614.04000000000008</v>
      </c>
      <c r="I635" s="1442">
        <f>SUMIFS('South West Spends'!$AG$2:$AG$5693,'South West Spends'!$A$2:$A$5693,$B635,'South West Spends'!$B$2:$B$5693,$C635,'South West Spends'!$C$2:$C$5693,$A635)</f>
        <v>567.29999999999995</v>
      </c>
      <c r="J635" s="24">
        <f>SUMIFS('South West Spends'!$AI$2:$AI$5693,'South West Spends'!$A$2:$A$5693,$B635,'South West Spends'!$B$2:$B$5693,$C635,'South West Spends'!$C$2:$C$5693,$A635)</f>
        <v>0</v>
      </c>
      <c r="K635" s="93">
        <f>SUMIFS('South West Spends'!$AL$2:$AL$5693,'South West Spends'!$A$2:$A$5693,$B635,'South West Spends'!$B$2:$B$5693,$C635,'South West Spends'!$C$2:$C$5693,$A635)</f>
        <v>0</v>
      </c>
    </row>
    <row r="636" spans="1:11" x14ac:dyDescent="0.2">
      <c r="A636" s="94" t="s">
        <v>155</v>
      </c>
      <c r="B636" s="13" t="s">
        <v>285</v>
      </c>
      <c r="C636" s="129" t="s">
        <v>243</v>
      </c>
      <c r="D636" s="506">
        <f>SUMIFS('South West Spends'!$H$2:$H$5693,'South West Spends'!$A$2:$A$5693,$B636,'South West Spends'!$B$2:$B$5693,$C636,'South West Spends'!$C$2:$C$5693,$A636)</f>
        <v>0</v>
      </c>
      <c r="E636" s="507">
        <f>SUMIFS('South West Spends'!$M$2:$M$5693,'South West Spends'!$A$2:$A$5693,$B636,'South West Spends'!$B$2:$B$5693,$C636,'South West Spends'!$C$2:$C$5693,$A636)</f>
        <v>0</v>
      </c>
      <c r="F636" s="507">
        <f>SUMIFS('South West Spends'!$R$2:$R$5693,'South West Spends'!$A$2:$A$5693,$B636,'South West Spends'!$B$2:$B$5693,$C636,'South West Spends'!$C$2:$C$5693,$A636)</f>
        <v>0</v>
      </c>
      <c r="G636" s="882">
        <f>SUMIFS('South West Spends'!$W$2:$W$5693,'South West Spends'!$A$2:$A$5693,$B636,'South West Spends'!$B$2:$B$5693,$C636,'South West Spends'!$C$2:$C$5693,$A636)</f>
        <v>0</v>
      </c>
      <c r="H636" s="1441">
        <f>SUMIFS('South West Spends'!$AB$2:$AB$5693,'South West Spends'!$A$2:$A$5693,$B636,'South West Spends'!$B$2:$B$5693,$C636,'South West Spends'!$C$2:$C$5693,$A636)</f>
        <v>0</v>
      </c>
      <c r="I636" s="1442">
        <f>SUMIFS('South West Spends'!$AG$2:$AG$5693,'South West Spends'!$A$2:$A$5693,$B636,'South West Spends'!$B$2:$B$5693,$C636,'South West Spends'!$C$2:$C$5693,$A636)</f>
        <v>2986.3799999999997</v>
      </c>
      <c r="J636" s="24">
        <f>SUMIFS('South West Spends'!$AI$2:$AI$5693,'South West Spends'!$A$2:$A$5693,$B636,'South West Spends'!$B$2:$B$5693,$C636,'South West Spends'!$C$2:$C$5693,$A636)</f>
        <v>486.65999999999997</v>
      </c>
      <c r="K636" s="93">
        <f>SUMIFS('South West Spends'!$AL$2:$AL$5693,'South West Spends'!$A$2:$A$5693,$B636,'South West Spends'!$B$2:$B$5693,$C636,'South West Spends'!$C$2:$C$5693,$A636)</f>
        <v>1878.6200000000003</v>
      </c>
    </row>
    <row r="637" spans="1:11" x14ac:dyDescent="0.2">
      <c r="A637" s="94" t="s">
        <v>136</v>
      </c>
      <c r="B637" s="13" t="s">
        <v>3</v>
      </c>
      <c r="C637" s="129" t="s">
        <v>243</v>
      </c>
      <c r="D637" s="506">
        <f>SUMIFS('South West Spends'!$H$2:$H$5693,'South West Spends'!$A$2:$A$5693,$B637,'South West Spends'!$B$2:$B$5693,$C637,'South West Spends'!$C$2:$C$5693,$A637)</f>
        <v>37.56</v>
      </c>
      <c r="E637" s="507">
        <f>SUMIFS('South West Spends'!$M$2:$M$5693,'South West Spends'!$A$2:$A$5693,$B637,'South West Spends'!$B$2:$B$5693,$C637,'South West Spends'!$C$2:$C$5693,$A637)</f>
        <v>22.009999999999998</v>
      </c>
      <c r="F637" s="507">
        <f>SUMIFS('South West Spends'!$R$2:$R$5693,'South West Spends'!$A$2:$A$5693,$B637,'South West Spends'!$B$2:$B$5693,$C637,'South West Spends'!$C$2:$C$5693,$A637)</f>
        <v>0</v>
      </c>
      <c r="G637" s="882">
        <f>SUMIFS('South West Spends'!$W$2:$W$5693,'South West Spends'!$A$2:$A$5693,$B637,'South West Spends'!$B$2:$B$5693,$C637,'South West Spends'!$C$2:$C$5693,$A637)</f>
        <v>0</v>
      </c>
      <c r="H637" s="1441">
        <f>SUMIFS('South West Spends'!$AB$2:$AB$5693,'South West Spends'!$A$2:$A$5693,$B637,'South West Spends'!$B$2:$B$5693,$C637,'South West Spends'!$C$2:$C$5693,$A637)</f>
        <v>0</v>
      </c>
      <c r="I637" s="1442">
        <f>SUMIFS('South West Spends'!$AG$2:$AG$5693,'South West Spends'!$A$2:$A$5693,$B637,'South West Spends'!$B$2:$B$5693,$C637,'South West Spends'!$C$2:$C$5693,$A637)</f>
        <v>0</v>
      </c>
      <c r="J637" s="24">
        <f>SUMIFS('South West Spends'!$AI$2:$AI$5693,'South West Spends'!$A$2:$A$5693,$B637,'South West Spends'!$B$2:$B$5693,$C637,'South West Spends'!$C$2:$C$5693,$A637)</f>
        <v>0</v>
      </c>
      <c r="K637" s="93">
        <f>SUMIFS('South West Spends'!$AL$2:$AL$5693,'South West Spends'!$A$2:$A$5693,$B637,'South West Spends'!$B$2:$B$5693,$C637,'South West Spends'!$C$2:$C$5693,$A637)</f>
        <v>0</v>
      </c>
    </row>
    <row r="638" spans="1:11" x14ac:dyDescent="0.2">
      <c r="A638" s="94" t="s">
        <v>136</v>
      </c>
      <c r="B638" s="13" t="s">
        <v>3</v>
      </c>
      <c r="C638" s="129" t="s">
        <v>7</v>
      </c>
      <c r="D638" s="506">
        <f>SUMIFS('South West Spends'!$H$2:$H$5693,'South West Spends'!$A$2:$A$5693,$B638,'South West Spends'!$B$2:$B$5693,$C638,'South West Spends'!$C$2:$C$5693,$A638)</f>
        <v>5491.77</v>
      </c>
      <c r="E638" s="507">
        <f>SUMIFS('South West Spends'!$M$2:$M$5693,'South West Spends'!$A$2:$A$5693,$B638,'South West Spends'!$B$2:$B$5693,$C638,'South West Spends'!$C$2:$C$5693,$A638)</f>
        <v>0</v>
      </c>
      <c r="F638" s="507">
        <f>SUMIFS('South West Spends'!$R$2:$R$5693,'South West Spends'!$A$2:$A$5693,$B638,'South West Spends'!$B$2:$B$5693,$C638,'South West Spends'!$C$2:$C$5693,$A638)</f>
        <v>0</v>
      </c>
      <c r="G638" s="882">
        <f>SUMIFS('South West Spends'!$W$2:$W$5693,'South West Spends'!$A$2:$A$5693,$B638,'South West Spends'!$B$2:$B$5693,$C638,'South West Spends'!$C$2:$C$5693,$A638)</f>
        <v>0</v>
      </c>
      <c r="H638" s="1441">
        <f>SUMIFS('South West Spends'!$AB$2:$AB$5693,'South West Spends'!$A$2:$A$5693,$B638,'South West Spends'!$B$2:$B$5693,$C638,'South West Spends'!$C$2:$C$5693,$A638)</f>
        <v>0</v>
      </c>
      <c r="I638" s="1442">
        <f>SUMIFS('South West Spends'!$AG$2:$AG$5693,'South West Spends'!$A$2:$A$5693,$B638,'South West Spends'!$B$2:$B$5693,$C638,'South West Spends'!$C$2:$C$5693,$A638)</f>
        <v>0</v>
      </c>
      <c r="J638" s="24">
        <f>SUMIFS('South West Spends'!$AI$2:$AI$5693,'South West Spends'!$A$2:$A$5693,$B638,'South West Spends'!$B$2:$B$5693,$C638,'South West Spends'!$C$2:$C$5693,$A638)</f>
        <v>0</v>
      </c>
      <c r="K638" s="93">
        <f>SUMIFS('South West Spends'!$AL$2:$AL$5693,'South West Spends'!$A$2:$A$5693,$B638,'South West Spends'!$B$2:$B$5693,$C638,'South West Spends'!$C$2:$C$5693,$A638)</f>
        <v>0</v>
      </c>
    </row>
    <row r="639" spans="1:11" x14ac:dyDescent="0.2">
      <c r="A639" s="94" t="s">
        <v>136</v>
      </c>
      <c r="B639" s="13" t="s">
        <v>3</v>
      </c>
      <c r="C639" s="129" t="s">
        <v>35</v>
      </c>
      <c r="D639" s="506">
        <f>SUMIFS('South West Spends'!$H$2:$H$5693,'South West Spends'!$A$2:$A$5693,$B639,'South West Spends'!$B$2:$B$5693,$C639,'South West Spends'!$C$2:$C$5693,$A639)</f>
        <v>8066.9500000000007</v>
      </c>
      <c r="E639" s="507">
        <f>SUMIFS('South West Spends'!$M$2:$M$5693,'South West Spends'!$A$2:$A$5693,$B639,'South West Spends'!$B$2:$B$5693,$C639,'South West Spends'!$C$2:$C$5693,$A639)</f>
        <v>13832.2</v>
      </c>
      <c r="F639" s="507">
        <f>SUMIFS('South West Spends'!$R$2:$R$5693,'South West Spends'!$A$2:$A$5693,$B639,'South West Spends'!$B$2:$B$5693,$C639,'South West Spends'!$C$2:$C$5693,$A639)</f>
        <v>0</v>
      </c>
      <c r="G639" s="882">
        <f>SUMIFS('South West Spends'!$W$2:$W$5693,'South West Spends'!$A$2:$A$5693,$B639,'South West Spends'!$B$2:$B$5693,$C639,'South West Spends'!$C$2:$C$5693,$A639)</f>
        <v>0</v>
      </c>
      <c r="H639" s="1441">
        <f>SUMIFS('South West Spends'!$AB$2:$AB$5693,'South West Spends'!$A$2:$A$5693,$B639,'South West Spends'!$B$2:$B$5693,$C639,'South West Spends'!$C$2:$C$5693,$A639)</f>
        <v>0</v>
      </c>
      <c r="I639" s="1442">
        <f>SUMIFS('South West Spends'!$AG$2:$AG$5693,'South West Spends'!$A$2:$A$5693,$B639,'South West Spends'!$B$2:$B$5693,$C639,'South West Spends'!$C$2:$C$5693,$A639)</f>
        <v>0</v>
      </c>
      <c r="J639" s="24">
        <f>SUMIFS('South West Spends'!$AI$2:$AI$5693,'South West Spends'!$A$2:$A$5693,$B639,'South West Spends'!$B$2:$B$5693,$C639,'South West Spends'!$C$2:$C$5693,$A639)</f>
        <v>0</v>
      </c>
      <c r="K639" s="93">
        <f>SUMIFS('South West Spends'!$AL$2:$AL$5693,'South West Spends'!$A$2:$A$5693,$B639,'South West Spends'!$B$2:$B$5693,$C639,'South West Spends'!$C$2:$C$5693,$A639)</f>
        <v>0</v>
      </c>
    </row>
    <row r="640" spans="1:11" x14ac:dyDescent="0.2">
      <c r="A640" s="94" t="s">
        <v>136</v>
      </c>
      <c r="B640" s="13" t="s">
        <v>77</v>
      </c>
      <c r="C640" s="129" t="s">
        <v>21</v>
      </c>
      <c r="D640" s="506">
        <f>SUMIFS('South West Spends'!$H$2:$H$5693,'South West Spends'!$A$2:$A$5693,$B640,'South West Spends'!$B$2:$B$5693,$C640,'South West Spends'!$C$2:$C$5693,$A640)</f>
        <v>0</v>
      </c>
      <c r="E640" s="507">
        <f>SUMIFS('South West Spends'!$M$2:$M$5693,'South West Spends'!$A$2:$A$5693,$B640,'South West Spends'!$B$2:$B$5693,$C640,'South West Spends'!$C$2:$C$5693,$A640)</f>
        <v>5296.3799999999992</v>
      </c>
      <c r="F640" s="507">
        <f>SUMIFS('South West Spends'!$R$2:$R$5693,'South West Spends'!$A$2:$A$5693,$B640,'South West Spends'!$B$2:$B$5693,$C640,'South West Spends'!$C$2:$C$5693,$A640)</f>
        <v>0</v>
      </c>
      <c r="G640" s="882">
        <f>SUMIFS('South West Spends'!$W$2:$W$5693,'South West Spends'!$A$2:$A$5693,$B640,'South West Spends'!$B$2:$B$5693,$C640,'South West Spends'!$C$2:$C$5693,$A640)</f>
        <v>441.66</v>
      </c>
      <c r="H640" s="1441">
        <f>SUMIFS('South West Spends'!$AB$2:$AB$5693,'South West Spends'!$A$2:$A$5693,$B640,'South West Spends'!$B$2:$B$5693,$C640,'South West Spends'!$C$2:$C$5693,$A640)</f>
        <v>1266.6500000000001</v>
      </c>
      <c r="I640" s="1442">
        <f>SUMIFS('South West Spends'!$AG$2:$AG$5693,'South West Spends'!$A$2:$A$5693,$B640,'South West Spends'!$B$2:$B$5693,$C640,'South West Spends'!$C$2:$C$5693,$A640)</f>
        <v>0</v>
      </c>
      <c r="J640" s="24">
        <f>SUMIFS('South West Spends'!$AI$2:$AI$5693,'South West Spends'!$A$2:$A$5693,$B640,'South West Spends'!$B$2:$B$5693,$C640,'South West Spends'!$C$2:$C$5693,$A640)</f>
        <v>0</v>
      </c>
      <c r="K640" s="93">
        <f>SUMIFS('South West Spends'!$AL$2:$AL$5693,'South West Spends'!$A$2:$A$5693,$B640,'South West Spends'!$B$2:$B$5693,$C640,'South West Spends'!$C$2:$C$5693,$A640)</f>
        <v>0</v>
      </c>
    </row>
    <row r="641" spans="1:11" x14ac:dyDescent="0.2">
      <c r="A641" s="94" t="s">
        <v>136</v>
      </c>
      <c r="B641" s="13" t="s">
        <v>8</v>
      </c>
      <c r="C641" s="129" t="s">
        <v>243</v>
      </c>
      <c r="D641" s="506">
        <f>SUMIFS('South West Spends'!$H$2:$H$5693,'South West Spends'!$A$2:$A$5693,$B641,'South West Spends'!$B$2:$B$5693,$C641,'South West Spends'!$C$2:$C$5693,$A641)</f>
        <v>22556.699999999997</v>
      </c>
      <c r="E641" s="507">
        <f>SUMIFS('South West Spends'!$M$2:$M$5693,'South West Spends'!$A$2:$A$5693,$B641,'South West Spends'!$B$2:$B$5693,$C641,'South West Spends'!$C$2:$C$5693,$A641)</f>
        <v>9200.18</v>
      </c>
      <c r="F641" s="507">
        <f>SUMIFS('South West Spends'!$R$2:$R$5693,'South West Spends'!$A$2:$A$5693,$B641,'South West Spends'!$B$2:$B$5693,$C641,'South West Spends'!$C$2:$C$5693,$A641)</f>
        <v>0</v>
      </c>
      <c r="G641" s="882">
        <f>SUMIFS('South West Spends'!$W$2:$W$5693,'South West Spends'!$A$2:$A$5693,$B641,'South West Spends'!$B$2:$B$5693,$C641,'South West Spends'!$C$2:$C$5693,$A641)</f>
        <v>0</v>
      </c>
      <c r="H641" s="1441">
        <f>SUMIFS('South West Spends'!$AB$2:$AB$5693,'South West Spends'!$A$2:$A$5693,$B641,'South West Spends'!$B$2:$B$5693,$C641,'South West Spends'!$C$2:$C$5693,$A641)</f>
        <v>0</v>
      </c>
      <c r="I641" s="1442">
        <f>SUMIFS('South West Spends'!$AG$2:$AG$5693,'South West Spends'!$A$2:$A$5693,$B641,'South West Spends'!$B$2:$B$5693,$C641,'South West Spends'!$C$2:$C$5693,$A641)</f>
        <v>0</v>
      </c>
      <c r="J641" s="24">
        <f>SUMIFS('South West Spends'!$AI$2:$AI$5693,'South West Spends'!$A$2:$A$5693,$B641,'South West Spends'!$B$2:$B$5693,$C641,'South West Spends'!$C$2:$C$5693,$A641)</f>
        <v>0</v>
      </c>
      <c r="K641" s="93">
        <f>SUMIFS('South West Spends'!$AL$2:$AL$5693,'South West Spends'!$A$2:$A$5693,$B641,'South West Spends'!$B$2:$B$5693,$C641,'South West Spends'!$C$2:$C$5693,$A641)</f>
        <v>0</v>
      </c>
    </row>
    <row r="642" spans="1:11" x14ac:dyDescent="0.2">
      <c r="A642" s="94" t="s">
        <v>136</v>
      </c>
      <c r="B642" s="13" t="s">
        <v>8</v>
      </c>
      <c r="C642" s="129" t="s">
        <v>11</v>
      </c>
      <c r="D642" s="506">
        <f>SUMIFS('South West Spends'!$H$2:$H$5693,'South West Spends'!$A$2:$A$5693,$B642,'South West Spends'!$B$2:$B$5693,$C642,'South West Spends'!$C$2:$C$5693,$A642)</f>
        <v>743.38000000000011</v>
      </c>
      <c r="E642" s="507">
        <f>SUMIFS('South West Spends'!$M$2:$M$5693,'South West Spends'!$A$2:$A$5693,$B642,'South West Spends'!$B$2:$B$5693,$C642,'South West Spends'!$C$2:$C$5693,$A642)</f>
        <v>1036.08</v>
      </c>
      <c r="F642" s="507">
        <f>SUMIFS('South West Spends'!$R$2:$R$5693,'South West Spends'!$A$2:$A$5693,$B642,'South West Spends'!$B$2:$B$5693,$C642,'South West Spends'!$C$2:$C$5693,$A642)</f>
        <v>0</v>
      </c>
      <c r="G642" s="882">
        <f>SUMIFS('South West Spends'!$W$2:$W$5693,'South West Spends'!$A$2:$A$5693,$B642,'South West Spends'!$B$2:$B$5693,$C642,'South West Spends'!$C$2:$C$5693,$A642)</f>
        <v>0</v>
      </c>
      <c r="H642" s="1441">
        <f>SUMIFS('South West Spends'!$AB$2:$AB$5693,'South West Spends'!$A$2:$A$5693,$B642,'South West Spends'!$B$2:$B$5693,$C642,'South West Spends'!$C$2:$C$5693,$A642)</f>
        <v>0</v>
      </c>
      <c r="I642" s="1442">
        <f>SUMIFS('South West Spends'!$AG$2:$AG$5693,'South West Spends'!$A$2:$A$5693,$B642,'South West Spends'!$B$2:$B$5693,$C642,'South West Spends'!$C$2:$C$5693,$A642)</f>
        <v>0</v>
      </c>
      <c r="J642" s="24">
        <f>SUMIFS('South West Spends'!$AI$2:$AI$5693,'South West Spends'!$A$2:$A$5693,$B642,'South West Spends'!$B$2:$B$5693,$C642,'South West Spends'!$C$2:$C$5693,$A642)</f>
        <v>0</v>
      </c>
      <c r="K642" s="93">
        <f>SUMIFS('South West Spends'!$AL$2:$AL$5693,'South West Spends'!$A$2:$A$5693,$B642,'South West Spends'!$B$2:$B$5693,$C642,'South West Spends'!$C$2:$C$5693,$A642)</f>
        <v>0</v>
      </c>
    </row>
    <row r="643" spans="1:11" x14ac:dyDescent="0.2">
      <c r="A643" s="94" t="s">
        <v>136</v>
      </c>
      <c r="B643" s="13" t="s">
        <v>8</v>
      </c>
      <c r="C643" s="129" t="s">
        <v>33</v>
      </c>
      <c r="D643" s="506">
        <f>SUMIFS('South West Spends'!$H$2:$H$5693,'South West Spends'!$A$2:$A$5693,$B643,'South West Spends'!$B$2:$B$5693,$C643,'South West Spends'!$C$2:$C$5693,$A643)</f>
        <v>6061.31</v>
      </c>
      <c r="E643" s="507">
        <f>SUMIFS('South West Spends'!$M$2:$M$5693,'South West Spends'!$A$2:$A$5693,$B643,'South West Spends'!$B$2:$B$5693,$C643,'South West Spends'!$C$2:$C$5693,$A643)</f>
        <v>199.67</v>
      </c>
      <c r="F643" s="507">
        <f>SUMIFS('South West Spends'!$R$2:$R$5693,'South West Spends'!$A$2:$A$5693,$B643,'South West Spends'!$B$2:$B$5693,$C643,'South West Spends'!$C$2:$C$5693,$A643)</f>
        <v>0</v>
      </c>
      <c r="G643" s="882">
        <f>SUMIFS('South West Spends'!$W$2:$W$5693,'South West Spends'!$A$2:$A$5693,$B643,'South West Spends'!$B$2:$B$5693,$C643,'South West Spends'!$C$2:$C$5693,$A643)</f>
        <v>0</v>
      </c>
      <c r="H643" s="1441">
        <f>SUMIFS('South West Spends'!$AB$2:$AB$5693,'South West Spends'!$A$2:$A$5693,$B643,'South West Spends'!$B$2:$B$5693,$C643,'South West Spends'!$C$2:$C$5693,$A643)</f>
        <v>0</v>
      </c>
      <c r="I643" s="1442">
        <f>SUMIFS('South West Spends'!$AG$2:$AG$5693,'South West Spends'!$A$2:$A$5693,$B643,'South West Spends'!$B$2:$B$5693,$C643,'South West Spends'!$C$2:$C$5693,$A643)</f>
        <v>0</v>
      </c>
      <c r="J643" s="24">
        <f>SUMIFS('South West Spends'!$AI$2:$AI$5693,'South West Spends'!$A$2:$A$5693,$B643,'South West Spends'!$B$2:$B$5693,$C643,'South West Spends'!$C$2:$C$5693,$A643)</f>
        <v>0</v>
      </c>
      <c r="K643" s="93">
        <f>SUMIFS('South West Spends'!$AL$2:$AL$5693,'South West Spends'!$A$2:$A$5693,$B643,'South West Spends'!$B$2:$B$5693,$C643,'South West Spends'!$C$2:$C$5693,$A643)</f>
        <v>0</v>
      </c>
    </row>
    <row r="644" spans="1:11" x14ac:dyDescent="0.2">
      <c r="A644" s="94" t="s">
        <v>136</v>
      </c>
      <c r="B644" s="13" t="s">
        <v>8</v>
      </c>
      <c r="C644" s="129" t="s">
        <v>9</v>
      </c>
      <c r="D644" s="506">
        <f>SUMIFS('South West Spends'!$H$2:$H$5693,'South West Spends'!$A$2:$A$5693,$B644,'South West Spends'!$B$2:$B$5693,$C644,'South West Spends'!$C$2:$C$5693,$A644)</f>
        <v>1078.58</v>
      </c>
      <c r="E644" s="507">
        <f>SUMIFS('South West Spends'!$M$2:$M$5693,'South West Spends'!$A$2:$A$5693,$B644,'South West Spends'!$B$2:$B$5693,$C644,'South West Spends'!$C$2:$C$5693,$A644)</f>
        <v>1397.77</v>
      </c>
      <c r="F644" s="507">
        <f>SUMIFS('South West Spends'!$R$2:$R$5693,'South West Spends'!$A$2:$A$5693,$B644,'South West Spends'!$B$2:$B$5693,$C644,'South West Spends'!$C$2:$C$5693,$A644)</f>
        <v>0</v>
      </c>
      <c r="G644" s="882">
        <f>SUMIFS('South West Spends'!$W$2:$W$5693,'South West Spends'!$A$2:$A$5693,$B644,'South West Spends'!$B$2:$B$5693,$C644,'South West Spends'!$C$2:$C$5693,$A644)</f>
        <v>0</v>
      </c>
      <c r="H644" s="1441">
        <f>SUMIFS('South West Spends'!$AB$2:$AB$5693,'South West Spends'!$A$2:$A$5693,$B644,'South West Spends'!$B$2:$B$5693,$C644,'South West Spends'!$C$2:$C$5693,$A644)</f>
        <v>0</v>
      </c>
      <c r="I644" s="1442">
        <f>SUMIFS('South West Spends'!$AG$2:$AG$5693,'South West Spends'!$A$2:$A$5693,$B644,'South West Spends'!$B$2:$B$5693,$C644,'South West Spends'!$C$2:$C$5693,$A644)</f>
        <v>0</v>
      </c>
      <c r="J644" s="24">
        <f>SUMIFS('South West Spends'!$AI$2:$AI$5693,'South West Spends'!$A$2:$A$5693,$B644,'South West Spends'!$B$2:$B$5693,$C644,'South West Spends'!$C$2:$C$5693,$A644)</f>
        <v>0</v>
      </c>
      <c r="K644" s="93">
        <f>SUMIFS('South West Spends'!$AL$2:$AL$5693,'South West Spends'!$A$2:$A$5693,$B644,'South West Spends'!$B$2:$B$5693,$C644,'South West Spends'!$C$2:$C$5693,$A644)</f>
        <v>0</v>
      </c>
    </row>
    <row r="645" spans="1:11" x14ac:dyDescent="0.2">
      <c r="A645" s="94" t="s">
        <v>136</v>
      </c>
      <c r="B645" s="13" t="s">
        <v>40</v>
      </c>
      <c r="C645" s="129" t="s">
        <v>243</v>
      </c>
      <c r="D645" s="506">
        <f>SUMIFS('South West Spends'!$H$2:$H$5693,'South West Spends'!$A$2:$A$5693,$B645,'South West Spends'!$B$2:$B$5693,$C645,'South West Spends'!$C$2:$C$5693,$A645)</f>
        <v>10046.300000000001</v>
      </c>
      <c r="E645" s="507">
        <f>SUMIFS('South West Spends'!$M$2:$M$5693,'South West Spends'!$A$2:$A$5693,$B645,'South West Spends'!$B$2:$B$5693,$C645,'South West Spends'!$C$2:$C$5693,$A645)</f>
        <v>4739.0999999999995</v>
      </c>
      <c r="F645" s="507">
        <f>SUMIFS('South West Spends'!$R$2:$R$5693,'South West Spends'!$A$2:$A$5693,$B645,'South West Spends'!$B$2:$B$5693,$C645,'South West Spends'!$C$2:$C$5693,$A645)</f>
        <v>0</v>
      </c>
      <c r="G645" s="882">
        <f>SUMIFS('South West Spends'!$W$2:$W$5693,'South West Spends'!$A$2:$A$5693,$B645,'South West Spends'!$B$2:$B$5693,$C645,'South West Spends'!$C$2:$C$5693,$A645)</f>
        <v>0</v>
      </c>
      <c r="H645" s="1441">
        <f>SUMIFS('South West Spends'!$AB$2:$AB$5693,'South West Spends'!$A$2:$A$5693,$B645,'South West Spends'!$B$2:$B$5693,$C645,'South West Spends'!$C$2:$C$5693,$A645)</f>
        <v>0</v>
      </c>
      <c r="I645" s="1442">
        <f>SUMIFS('South West Spends'!$AG$2:$AG$5693,'South West Spends'!$A$2:$A$5693,$B645,'South West Spends'!$B$2:$B$5693,$C645,'South West Spends'!$C$2:$C$5693,$A645)</f>
        <v>0</v>
      </c>
      <c r="J645" s="24">
        <f>SUMIFS('South West Spends'!$AI$2:$AI$5693,'South West Spends'!$A$2:$A$5693,$B645,'South West Spends'!$B$2:$B$5693,$C645,'South West Spends'!$C$2:$C$5693,$A645)</f>
        <v>0</v>
      </c>
      <c r="K645" s="93">
        <f>SUMIFS('South West Spends'!$AL$2:$AL$5693,'South West Spends'!$A$2:$A$5693,$B645,'South West Spends'!$B$2:$B$5693,$C645,'South West Spends'!$C$2:$C$5693,$A645)</f>
        <v>0</v>
      </c>
    </row>
    <row r="646" spans="1:11" x14ac:dyDescent="0.2">
      <c r="A646" s="94" t="s">
        <v>136</v>
      </c>
      <c r="B646" s="13" t="s">
        <v>40</v>
      </c>
      <c r="C646" s="129" t="s">
        <v>11</v>
      </c>
      <c r="D646" s="506">
        <f>SUMIFS('South West Spends'!$H$2:$H$5693,'South West Spends'!$A$2:$A$5693,$B646,'South West Spends'!$B$2:$B$5693,$C646,'South West Spends'!$C$2:$C$5693,$A646)</f>
        <v>241.86</v>
      </c>
      <c r="E646" s="507">
        <f>SUMIFS('South West Spends'!$M$2:$M$5693,'South West Spends'!$A$2:$A$5693,$B646,'South West Spends'!$B$2:$B$5693,$C646,'South West Spends'!$C$2:$C$5693,$A646)</f>
        <v>53.059999999999995</v>
      </c>
      <c r="F646" s="507">
        <f>SUMIFS('South West Spends'!$R$2:$R$5693,'South West Spends'!$A$2:$A$5693,$B646,'South West Spends'!$B$2:$B$5693,$C646,'South West Spends'!$C$2:$C$5693,$A646)</f>
        <v>0</v>
      </c>
      <c r="G646" s="882">
        <f>SUMIFS('South West Spends'!$W$2:$W$5693,'South West Spends'!$A$2:$A$5693,$B646,'South West Spends'!$B$2:$B$5693,$C646,'South West Spends'!$C$2:$C$5693,$A646)</f>
        <v>0</v>
      </c>
      <c r="H646" s="1441">
        <f>SUMIFS('South West Spends'!$AB$2:$AB$5693,'South West Spends'!$A$2:$A$5693,$B646,'South West Spends'!$B$2:$B$5693,$C646,'South West Spends'!$C$2:$C$5693,$A646)</f>
        <v>0</v>
      </c>
      <c r="I646" s="1442">
        <f>SUMIFS('South West Spends'!$AG$2:$AG$5693,'South West Spends'!$A$2:$A$5693,$B646,'South West Spends'!$B$2:$B$5693,$C646,'South West Spends'!$C$2:$C$5693,$A646)</f>
        <v>0</v>
      </c>
      <c r="J646" s="24">
        <f>SUMIFS('South West Spends'!$AI$2:$AI$5693,'South West Spends'!$A$2:$A$5693,$B646,'South West Spends'!$B$2:$B$5693,$C646,'South West Spends'!$C$2:$C$5693,$A646)</f>
        <v>0</v>
      </c>
      <c r="K646" s="93">
        <f>SUMIFS('South West Spends'!$AL$2:$AL$5693,'South West Spends'!$A$2:$A$5693,$B646,'South West Spends'!$B$2:$B$5693,$C646,'South West Spends'!$C$2:$C$5693,$A646)</f>
        <v>0</v>
      </c>
    </row>
    <row r="647" spans="1:11" x14ac:dyDescent="0.2">
      <c r="A647" s="94" t="s">
        <v>136</v>
      </c>
      <c r="B647" s="13" t="s">
        <v>40</v>
      </c>
      <c r="C647" s="129" t="s">
        <v>13</v>
      </c>
      <c r="D647" s="506">
        <f>SUMIFS('South West Spends'!$H$2:$H$5693,'South West Spends'!$A$2:$A$5693,$B647,'South West Spends'!$B$2:$B$5693,$C647,'South West Spends'!$C$2:$C$5693,$A647)</f>
        <v>352.45</v>
      </c>
      <c r="E647" s="507">
        <f>SUMIFS('South West Spends'!$M$2:$M$5693,'South West Spends'!$A$2:$A$5693,$B647,'South West Spends'!$B$2:$B$5693,$C647,'South West Spends'!$C$2:$C$5693,$A647)</f>
        <v>1179.8399999999999</v>
      </c>
      <c r="F647" s="507">
        <f>SUMIFS('South West Spends'!$R$2:$R$5693,'South West Spends'!$A$2:$A$5693,$B647,'South West Spends'!$B$2:$B$5693,$C647,'South West Spends'!$C$2:$C$5693,$A647)</f>
        <v>0</v>
      </c>
      <c r="G647" s="882">
        <f>SUMIFS('South West Spends'!$W$2:$W$5693,'South West Spends'!$A$2:$A$5693,$B647,'South West Spends'!$B$2:$B$5693,$C647,'South West Spends'!$C$2:$C$5693,$A647)</f>
        <v>0</v>
      </c>
      <c r="H647" s="1441">
        <f>SUMIFS('South West Spends'!$AB$2:$AB$5693,'South West Spends'!$A$2:$A$5693,$B647,'South West Spends'!$B$2:$B$5693,$C647,'South West Spends'!$C$2:$C$5693,$A647)</f>
        <v>0</v>
      </c>
      <c r="I647" s="1442">
        <f>SUMIFS('South West Spends'!$AG$2:$AG$5693,'South West Spends'!$A$2:$A$5693,$B647,'South West Spends'!$B$2:$B$5693,$C647,'South West Spends'!$C$2:$C$5693,$A647)</f>
        <v>0</v>
      </c>
      <c r="J647" s="24">
        <f>SUMIFS('South West Spends'!$AI$2:$AI$5693,'South West Spends'!$A$2:$A$5693,$B647,'South West Spends'!$B$2:$B$5693,$C647,'South West Spends'!$C$2:$C$5693,$A647)</f>
        <v>0</v>
      </c>
      <c r="K647" s="93">
        <f>SUMIFS('South West Spends'!$AL$2:$AL$5693,'South West Spends'!$A$2:$A$5693,$B647,'South West Spends'!$B$2:$B$5693,$C647,'South West Spends'!$C$2:$C$5693,$A647)</f>
        <v>0</v>
      </c>
    </row>
    <row r="648" spans="1:11" x14ac:dyDescent="0.2">
      <c r="A648" s="94" t="s">
        <v>136</v>
      </c>
      <c r="B648" s="13" t="s">
        <v>16</v>
      </c>
      <c r="C648" s="129" t="s">
        <v>243</v>
      </c>
      <c r="D648" s="506">
        <f>SUMIFS('South West Spends'!$H$2:$H$5693,'South West Spends'!$A$2:$A$5693,$B648,'South West Spends'!$B$2:$B$5693,$C648,'South West Spends'!$C$2:$C$5693,$A648)</f>
        <v>79460.709999999992</v>
      </c>
      <c r="E648" s="507">
        <f>SUMIFS('South West Spends'!$M$2:$M$5693,'South West Spends'!$A$2:$A$5693,$B648,'South West Spends'!$B$2:$B$5693,$C648,'South West Spends'!$C$2:$C$5693,$A648)</f>
        <v>50318.04</v>
      </c>
      <c r="F648" s="507">
        <f>SUMIFS('South West Spends'!$R$2:$R$5693,'South West Spends'!$A$2:$A$5693,$B648,'South West Spends'!$B$2:$B$5693,$C648,'South West Spends'!$C$2:$C$5693,$A648)</f>
        <v>0</v>
      </c>
      <c r="G648" s="882">
        <f>SUMIFS('South West Spends'!$W$2:$W$5693,'South West Spends'!$A$2:$A$5693,$B648,'South West Spends'!$B$2:$B$5693,$C648,'South West Spends'!$C$2:$C$5693,$A648)</f>
        <v>0</v>
      </c>
      <c r="H648" s="1441">
        <f>SUMIFS('South West Spends'!$AB$2:$AB$5693,'South West Spends'!$A$2:$A$5693,$B648,'South West Spends'!$B$2:$B$5693,$C648,'South West Spends'!$C$2:$C$5693,$A648)</f>
        <v>0</v>
      </c>
      <c r="I648" s="1442">
        <f>SUMIFS('South West Spends'!$AG$2:$AG$5693,'South West Spends'!$A$2:$A$5693,$B648,'South West Spends'!$B$2:$B$5693,$C648,'South West Spends'!$C$2:$C$5693,$A648)</f>
        <v>0</v>
      </c>
      <c r="J648" s="24">
        <f>SUMIFS('South West Spends'!$AI$2:$AI$5693,'South West Spends'!$A$2:$A$5693,$B648,'South West Spends'!$B$2:$B$5693,$C648,'South West Spends'!$C$2:$C$5693,$A648)</f>
        <v>0</v>
      </c>
      <c r="K648" s="93">
        <f>SUMIFS('South West Spends'!$AL$2:$AL$5693,'South West Spends'!$A$2:$A$5693,$B648,'South West Spends'!$B$2:$B$5693,$C648,'South West Spends'!$C$2:$C$5693,$A648)</f>
        <v>0</v>
      </c>
    </row>
    <row r="649" spans="1:11" x14ac:dyDescent="0.2">
      <c r="A649" s="94" t="s">
        <v>136</v>
      </c>
      <c r="B649" s="13" t="s">
        <v>16</v>
      </c>
      <c r="C649" s="129" t="s">
        <v>11</v>
      </c>
      <c r="D649" s="506">
        <f>SUMIFS('South West Spends'!$H$2:$H$5693,'South West Spends'!$A$2:$A$5693,$B649,'South West Spends'!$B$2:$B$5693,$C649,'South West Spends'!$C$2:$C$5693,$A649)</f>
        <v>7547.7999999999993</v>
      </c>
      <c r="E649" s="507">
        <f>SUMIFS('South West Spends'!$M$2:$M$5693,'South West Spends'!$A$2:$A$5693,$B649,'South West Spends'!$B$2:$B$5693,$C649,'South West Spends'!$C$2:$C$5693,$A649)</f>
        <v>3482.3399999999997</v>
      </c>
      <c r="F649" s="507">
        <f>SUMIFS('South West Spends'!$R$2:$R$5693,'South West Spends'!$A$2:$A$5693,$B649,'South West Spends'!$B$2:$B$5693,$C649,'South West Spends'!$C$2:$C$5693,$A649)</f>
        <v>0</v>
      </c>
      <c r="G649" s="882">
        <f>SUMIFS('South West Spends'!$W$2:$W$5693,'South West Spends'!$A$2:$A$5693,$B649,'South West Spends'!$B$2:$B$5693,$C649,'South West Spends'!$C$2:$C$5693,$A649)</f>
        <v>0</v>
      </c>
      <c r="H649" s="1441">
        <f>SUMIFS('South West Spends'!$AB$2:$AB$5693,'South West Spends'!$A$2:$A$5693,$B649,'South West Spends'!$B$2:$B$5693,$C649,'South West Spends'!$C$2:$C$5693,$A649)</f>
        <v>0</v>
      </c>
      <c r="I649" s="1442">
        <f>SUMIFS('South West Spends'!$AG$2:$AG$5693,'South West Spends'!$A$2:$A$5693,$B649,'South West Spends'!$B$2:$B$5693,$C649,'South West Spends'!$C$2:$C$5693,$A649)</f>
        <v>0</v>
      </c>
      <c r="J649" s="24">
        <f>SUMIFS('South West Spends'!$AI$2:$AI$5693,'South West Spends'!$A$2:$A$5693,$B649,'South West Spends'!$B$2:$B$5693,$C649,'South West Spends'!$C$2:$C$5693,$A649)</f>
        <v>0</v>
      </c>
      <c r="K649" s="93">
        <f>SUMIFS('South West Spends'!$AL$2:$AL$5693,'South West Spends'!$A$2:$A$5693,$B649,'South West Spends'!$B$2:$B$5693,$C649,'South West Spends'!$C$2:$C$5693,$A649)</f>
        <v>0</v>
      </c>
    </row>
    <row r="650" spans="1:11" x14ac:dyDescent="0.2">
      <c r="A650" s="94" t="s">
        <v>136</v>
      </c>
      <c r="B650" s="13" t="s">
        <v>16</v>
      </c>
      <c r="C650" s="129" t="s">
        <v>173</v>
      </c>
      <c r="D650" s="506">
        <f>SUMIFS('South West Spends'!$H$2:$H$5693,'South West Spends'!$A$2:$A$5693,$B650,'South West Spends'!$B$2:$B$5693,$C650,'South West Spends'!$C$2:$C$5693,$A650)</f>
        <v>4987.3100000000004</v>
      </c>
      <c r="E650" s="507">
        <f>SUMIFS('South West Spends'!$M$2:$M$5693,'South West Spends'!$A$2:$A$5693,$B650,'South West Spends'!$B$2:$B$5693,$C650,'South West Spends'!$C$2:$C$5693,$A650)</f>
        <v>1142.23</v>
      </c>
      <c r="F650" s="507">
        <f>SUMIFS('South West Spends'!$R$2:$R$5693,'South West Spends'!$A$2:$A$5693,$B650,'South West Spends'!$B$2:$B$5693,$C650,'South West Spends'!$C$2:$C$5693,$A650)</f>
        <v>0</v>
      </c>
      <c r="G650" s="882">
        <f>SUMIFS('South West Spends'!$W$2:$W$5693,'South West Spends'!$A$2:$A$5693,$B650,'South West Spends'!$B$2:$B$5693,$C650,'South West Spends'!$C$2:$C$5693,$A650)</f>
        <v>0</v>
      </c>
      <c r="H650" s="1441">
        <f>SUMIFS('South West Spends'!$AB$2:$AB$5693,'South West Spends'!$A$2:$A$5693,$B650,'South West Spends'!$B$2:$B$5693,$C650,'South West Spends'!$C$2:$C$5693,$A650)</f>
        <v>0</v>
      </c>
      <c r="I650" s="1442">
        <f>SUMIFS('South West Spends'!$AG$2:$AG$5693,'South West Spends'!$A$2:$A$5693,$B650,'South West Spends'!$B$2:$B$5693,$C650,'South West Spends'!$C$2:$C$5693,$A650)</f>
        <v>0</v>
      </c>
      <c r="J650" s="24">
        <f>SUMIFS('South West Spends'!$AI$2:$AI$5693,'South West Spends'!$A$2:$A$5693,$B650,'South West Spends'!$B$2:$B$5693,$C650,'South West Spends'!$C$2:$C$5693,$A650)</f>
        <v>0</v>
      </c>
      <c r="K650" s="93">
        <f>SUMIFS('South West Spends'!$AL$2:$AL$5693,'South West Spends'!$A$2:$A$5693,$B650,'South West Spends'!$B$2:$B$5693,$C650,'South West Spends'!$C$2:$C$5693,$A650)</f>
        <v>0</v>
      </c>
    </row>
    <row r="651" spans="1:11" x14ac:dyDescent="0.2">
      <c r="A651" s="94" t="s">
        <v>136</v>
      </c>
      <c r="B651" s="13" t="s">
        <v>16</v>
      </c>
      <c r="C651" s="129" t="s">
        <v>17</v>
      </c>
      <c r="D651" s="506">
        <f>SUMIFS('South West Spends'!$H$2:$H$5693,'South West Spends'!$A$2:$A$5693,$B651,'South West Spends'!$B$2:$B$5693,$C651,'South West Spends'!$C$2:$C$5693,$A651)</f>
        <v>4028.61</v>
      </c>
      <c r="E651" s="507">
        <f>SUMIFS('South West Spends'!$M$2:$M$5693,'South West Spends'!$A$2:$A$5693,$B651,'South West Spends'!$B$2:$B$5693,$C651,'South West Spends'!$C$2:$C$5693,$A651)</f>
        <v>0</v>
      </c>
      <c r="F651" s="507">
        <f>SUMIFS('South West Spends'!$R$2:$R$5693,'South West Spends'!$A$2:$A$5693,$B651,'South West Spends'!$B$2:$B$5693,$C651,'South West Spends'!$C$2:$C$5693,$A651)</f>
        <v>0</v>
      </c>
      <c r="G651" s="882">
        <f>SUMIFS('South West Spends'!$W$2:$W$5693,'South West Spends'!$A$2:$A$5693,$B651,'South West Spends'!$B$2:$B$5693,$C651,'South West Spends'!$C$2:$C$5693,$A651)</f>
        <v>0</v>
      </c>
      <c r="H651" s="1441">
        <f>SUMIFS('South West Spends'!$AB$2:$AB$5693,'South West Spends'!$A$2:$A$5693,$B651,'South West Spends'!$B$2:$B$5693,$C651,'South West Spends'!$C$2:$C$5693,$A651)</f>
        <v>0</v>
      </c>
      <c r="I651" s="1442">
        <f>SUMIFS('South West Spends'!$AG$2:$AG$5693,'South West Spends'!$A$2:$A$5693,$B651,'South West Spends'!$B$2:$B$5693,$C651,'South West Spends'!$C$2:$C$5693,$A651)</f>
        <v>0</v>
      </c>
      <c r="J651" s="24">
        <f>SUMIFS('South West Spends'!$AI$2:$AI$5693,'South West Spends'!$A$2:$A$5693,$B651,'South West Spends'!$B$2:$B$5693,$C651,'South West Spends'!$C$2:$C$5693,$A651)</f>
        <v>0</v>
      </c>
      <c r="K651" s="93">
        <f>SUMIFS('South West Spends'!$AL$2:$AL$5693,'South West Spends'!$A$2:$A$5693,$B651,'South West Spends'!$B$2:$B$5693,$C651,'South West Spends'!$C$2:$C$5693,$A651)</f>
        <v>0</v>
      </c>
    </row>
    <row r="652" spans="1:11" x14ac:dyDescent="0.2">
      <c r="A652" s="94" t="s">
        <v>136</v>
      </c>
      <c r="B652" s="13" t="s">
        <v>15</v>
      </c>
      <c r="C652" s="129" t="s">
        <v>11</v>
      </c>
      <c r="D652" s="506">
        <f>SUMIFS('South West Spends'!$H$2:$H$5693,'South West Spends'!$A$2:$A$5693,$B652,'South West Spends'!$B$2:$B$5693,$C652,'South West Spends'!$C$2:$C$5693,$A652)</f>
        <v>476.27</v>
      </c>
      <c r="E652" s="507">
        <f>SUMIFS('South West Spends'!$M$2:$M$5693,'South West Spends'!$A$2:$A$5693,$B652,'South West Spends'!$B$2:$B$5693,$C652,'South West Spends'!$C$2:$C$5693,$A652)</f>
        <v>94.19</v>
      </c>
      <c r="F652" s="507">
        <f>SUMIFS('South West Spends'!$R$2:$R$5693,'South West Spends'!$A$2:$A$5693,$B652,'South West Spends'!$B$2:$B$5693,$C652,'South West Spends'!$C$2:$C$5693,$A652)</f>
        <v>0</v>
      </c>
      <c r="G652" s="882">
        <f>SUMIFS('South West Spends'!$W$2:$W$5693,'South West Spends'!$A$2:$A$5693,$B652,'South West Spends'!$B$2:$B$5693,$C652,'South West Spends'!$C$2:$C$5693,$A652)</f>
        <v>0</v>
      </c>
      <c r="H652" s="1441">
        <f>SUMIFS('South West Spends'!$AB$2:$AB$5693,'South West Spends'!$A$2:$A$5693,$B652,'South West Spends'!$B$2:$B$5693,$C652,'South West Spends'!$C$2:$C$5693,$A652)</f>
        <v>0</v>
      </c>
      <c r="I652" s="1442">
        <f>SUMIFS('South West Spends'!$AG$2:$AG$5693,'South West Spends'!$A$2:$A$5693,$B652,'South West Spends'!$B$2:$B$5693,$C652,'South West Spends'!$C$2:$C$5693,$A652)</f>
        <v>0</v>
      </c>
      <c r="J652" s="24">
        <f>SUMIFS('South West Spends'!$AI$2:$AI$5693,'South West Spends'!$A$2:$A$5693,$B652,'South West Spends'!$B$2:$B$5693,$C652,'South West Spends'!$C$2:$C$5693,$A652)</f>
        <v>0</v>
      </c>
      <c r="K652" s="93">
        <f>SUMIFS('South West Spends'!$AL$2:$AL$5693,'South West Spends'!$A$2:$A$5693,$B652,'South West Spends'!$B$2:$B$5693,$C652,'South West Spends'!$C$2:$C$5693,$A652)</f>
        <v>0</v>
      </c>
    </row>
    <row r="653" spans="1:11" x14ac:dyDescent="0.2">
      <c r="A653" s="94" t="s">
        <v>136</v>
      </c>
      <c r="B653" s="13" t="s">
        <v>79</v>
      </c>
      <c r="C653" s="129" t="s">
        <v>11</v>
      </c>
      <c r="D653" s="506">
        <f>SUMIFS('South West Spends'!$H$2:$H$5693,'South West Spends'!$A$2:$A$5693,$B653,'South West Spends'!$B$2:$B$5693,$C653,'South West Spends'!$C$2:$C$5693,$A653)</f>
        <v>0</v>
      </c>
      <c r="E653" s="507">
        <f>SUMIFS('South West Spends'!$M$2:$M$5693,'South West Spends'!$A$2:$A$5693,$B653,'South West Spends'!$B$2:$B$5693,$C653,'South West Spends'!$C$2:$C$5693,$A653)</f>
        <v>76.69</v>
      </c>
      <c r="F653" s="507">
        <f>SUMIFS('South West Spends'!$R$2:$R$5693,'South West Spends'!$A$2:$A$5693,$B653,'South West Spends'!$B$2:$B$5693,$C653,'South West Spends'!$C$2:$C$5693,$A653)</f>
        <v>0</v>
      </c>
      <c r="G653" s="882">
        <f>SUMIFS('South West Spends'!$W$2:$W$5693,'South West Spends'!$A$2:$A$5693,$B653,'South West Spends'!$B$2:$B$5693,$C653,'South West Spends'!$C$2:$C$5693,$A653)</f>
        <v>0</v>
      </c>
      <c r="H653" s="1441">
        <f>SUMIFS('South West Spends'!$AB$2:$AB$5693,'South West Spends'!$A$2:$A$5693,$B653,'South West Spends'!$B$2:$B$5693,$C653,'South West Spends'!$C$2:$C$5693,$A653)</f>
        <v>0</v>
      </c>
      <c r="I653" s="1442">
        <f>SUMIFS('South West Spends'!$AG$2:$AG$5693,'South West Spends'!$A$2:$A$5693,$B653,'South West Spends'!$B$2:$B$5693,$C653,'South West Spends'!$C$2:$C$5693,$A653)</f>
        <v>0</v>
      </c>
      <c r="J653" s="24">
        <f>SUMIFS('South West Spends'!$AI$2:$AI$5693,'South West Spends'!$A$2:$A$5693,$B653,'South West Spends'!$B$2:$B$5693,$C653,'South West Spends'!$C$2:$C$5693,$A653)</f>
        <v>0</v>
      </c>
      <c r="K653" s="93">
        <f>SUMIFS('South West Spends'!$AL$2:$AL$5693,'South West Spends'!$A$2:$A$5693,$B653,'South West Spends'!$B$2:$B$5693,$C653,'South West Spends'!$C$2:$C$5693,$A653)</f>
        <v>0</v>
      </c>
    </row>
    <row r="654" spans="1:11" x14ac:dyDescent="0.2">
      <c r="A654" s="94" t="s">
        <v>136</v>
      </c>
      <c r="B654" s="13" t="s">
        <v>38</v>
      </c>
      <c r="C654" s="129" t="s">
        <v>243</v>
      </c>
      <c r="D654" s="506">
        <f>SUMIFS('South West Spends'!$H$2:$H$5693,'South West Spends'!$A$2:$A$5693,$B654,'South West Spends'!$B$2:$B$5693,$C654,'South West Spends'!$C$2:$C$5693,$A654)</f>
        <v>63400.9</v>
      </c>
      <c r="E654" s="507">
        <f>SUMIFS('South West Spends'!$M$2:$M$5693,'South West Spends'!$A$2:$A$5693,$B654,'South West Spends'!$B$2:$B$5693,$C654,'South West Spends'!$C$2:$C$5693,$A654)</f>
        <v>44606.849999999991</v>
      </c>
      <c r="F654" s="507">
        <f>SUMIFS('South West Spends'!$R$2:$R$5693,'South West Spends'!$A$2:$A$5693,$B654,'South West Spends'!$B$2:$B$5693,$C654,'South West Spends'!$C$2:$C$5693,$A654)</f>
        <v>0</v>
      </c>
      <c r="G654" s="882">
        <f>SUMIFS('South West Spends'!$W$2:$W$5693,'South West Spends'!$A$2:$A$5693,$B654,'South West Spends'!$B$2:$B$5693,$C654,'South West Spends'!$C$2:$C$5693,$A654)</f>
        <v>0</v>
      </c>
      <c r="H654" s="1441">
        <f>SUMIFS('South West Spends'!$AB$2:$AB$5693,'South West Spends'!$A$2:$A$5693,$B654,'South West Spends'!$B$2:$B$5693,$C654,'South West Spends'!$C$2:$C$5693,$A654)</f>
        <v>0</v>
      </c>
      <c r="I654" s="1442">
        <f>SUMIFS('South West Spends'!$AG$2:$AG$5693,'South West Spends'!$A$2:$A$5693,$B654,'South West Spends'!$B$2:$B$5693,$C654,'South West Spends'!$C$2:$C$5693,$A654)</f>
        <v>0</v>
      </c>
      <c r="J654" s="24">
        <f>SUMIFS('South West Spends'!$AI$2:$AI$5693,'South West Spends'!$A$2:$A$5693,$B654,'South West Spends'!$B$2:$B$5693,$C654,'South West Spends'!$C$2:$C$5693,$A654)</f>
        <v>0</v>
      </c>
      <c r="K654" s="93">
        <f>SUMIFS('South West Spends'!$AL$2:$AL$5693,'South West Spends'!$A$2:$A$5693,$B654,'South West Spends'!$B$2:$B$5693,$C654,'South West Spends'!$C$2:$C$5693,$A654)</f>
        <v>0</v>
      </c>
    </row>
    <row r="655" spans="1:11" x14ac:dyDescent="0.2">
      <c r="A655" s="94" t="s">
        <v>136</v>
      </c>
      <c r="B655" s="13" t="s">
        <v>38</v>
      </c>
      <c r="C655" s="129" t="s">
        <v>11</v>
      </c>
      <c r="D655" s="506">
        <f>SUMIFS('South West Spends'!$H$2:$H$5693,'South West Spends'!$A$2:$A$5693,$B655,'South West Spends'!$B$2:$B$5693,$C655,'South West Spends'!$C$2:$C$5693,$A655)</f>
        <v>746.41</v>
      </c>
      <c r="E655" s="507">
        <f>SUMIFS('South West Spends'!$M$2:$M$5693,'South West Spends'!$A$2:$A$5693,$B655,'South West Spends'!$B$2:$B$5693,$C655,'South West Spends'!$C$2:$C$5693,$A655)</f>
        <v>1149.6400000000003</v>
      </c>
      <c r="F655" s="507">
        <f>SUMIFS('South West Spends'!$R$2:$R$5693,'South West Spends'!$A$2:$A$5693,$B655,'South West Spends'!$B$2:$B$5693,$C655,'South West Spends'!$C$2:$C$5693,$A655)</f>
        <v>0</v>
      </c>
      <c r="G655" s="882">
        <f>SUMIFS('South West Spends'!$W$2:$W$5693,'South West Spends'!$A$2:$A$5693,$B655,'South West Spends'!$B$2:$B$5693,$C655,'South West Spends'!$C$2:$C$5693,$A655)</f>
        <v>0</v>
      </c>
      <c r="H655" s="1441">
        <f>SUMIFS('South West Spends'!$AB$2:$AB$5693,'South West Spends'!$A$2:$A$5693,$B655,'South West Spends'!$B$2:$B$5693,$C655,'South West Spends'!$C$2:$C$5693,$A655)</f>
        <v>0</v>
      </c>
      <c r="I655" s="1442">
        <f>SUMIFS('South West Spends'!$AG$2:$AG$5693,'South West Spends'!$A$2:$A$5693,$B655,'South West Spends'!$B$2:$B$5693,$C655,'South West Spends'!$C$2:$C$5693,$A655)</f>
        <v>0</v>
      </c>
      <c r="J655" s="24">
        <f>SUMIFS('South West Spends'!$AI$2:$AI$5693,'South West Spends'!$A$2:$A$5693,$B655,'South West Spends'!$B$2:$B$5693,$C655,'South West Spends'!$C$2:$C$5693,$A655)</f>
        <v>0</v>
      </c>
      <c r="K655" s="93">
        <f>SUMIFS('South West Spends'!$AL$2:$AL$5693,'South West Spends'!$A$2:$A$5693,$B655,'South West Spends'!$B$2:$B$5693,$C655,'South West Spends'!$C$2:$C$5693,$A655)</f>
        <v>0</v>
      </c>
    </row>
    <row r="656" spans="1:11" x14ac:dyDescent="0.2">
      <c r="A656" s="94" t="s">
        <v>136</v>
      </c>
      <c r="B656" s="13" t="s">
        <v>19</v>
      </c>
      <c r="C656" s="129" t="s">
        <v>20</v>
      </c>
      <c r="D656" s="506">
        <f>SUMIFS('South West Spends'!$H$2:$H$5693,'South West Spends'!$A$2:$A$5693,$B656,'South West Spends'!$B$2:$B$5693,$C656,'South West Spends'!$C$2:$C$5693,$A656)</f>
        <v>4100.6400000000003</v>
      </c>
      <c r="E656" s="507">
        <f>SUMIFS('South West Spends'!$M$2:$M$5693,'South West Spends'!$A$2:$A$5693,$B656,'South West Spends'!$B$2:$B$5693,$C656,'South West Spends'!$C$2:$C$5693,$A656)</f>
        <v>414.72</v>
      </c>
      <c r="F656" s="507">
        <f>SUMIFS('South West Spends'!$R$2:$R$5693,'South West Spends'!$A$2:$A$5693,$B656,'South West Spends'!$B$2:$B$5693,$C656,'South West Spends'!$C$2:$C$5693,$A656)</f>
        <v>0</v>
      </c>
      <c r="G656" s="882">
        <f>SUMIFS('South West Spends'!$W$2:$W$5693,'South West Spends'!$A$2:$A$5693,$B656,'South West Spends'!$B$2:$B$5693,$C656,'South West Spends'!$C$2:$C$5693,$A656)</f>
        <v>0</v>
      </c>
      <c r="H656" s="1441">
        <f>SUMIFS('South West Spends'!$AB$2:$AB$5693,'South West Spends'!$A$2:$A$5693,$B656,'South West Spends'!$B$2:$B$5693,$C656,'South West Spends'!$C$2:$C$5693,$A656)</f>
        <v>0</v>
      </c>
      <c r="I656" s="1442">
        <f>SUMIFS('South West Spends'!$AG$2:$AG$5693,'South West Spends'!$A$2:$A$5693,$B656,'South West Spends'!$B$2:$B$5693,$C656,'South West Spends'!$C$2:$C$5693,$A656)</f>
        <v>0</v>
      </c>
      <c r="J656" s="24">
        <f>SUMIFS('South West Spends'!$AI$2:$AI$5693,'South West Spends'!$A$2:$A$5693,$B656,'South West Spends'!$B$2:$B$5693,$C656,'South West Spends'!$C$2:$C$5693,$A656)</f>
        <v>0</v>
      </c>
      <c r="K656" s="93">
        <f>SUMIFS('South West Spends'!$AL$2:$AL$5693,'South West Spends'!$A$2:$A$5693,$B656,'South West Spends'!$B$2:$B$5693,$C656,'South West Spends'!$C$2:$C$5693,$A656)</f>
        <v>0</v>
      </c>
    </row>
    <row r="657" spans="1:11" x14ac:dyDescent="0.2">
      <c r="A657" s="94" t="s">
        <v>136</v>
      </c>
      <c r="B657" s="13" t="s">
        <v>41</v>
      </c>
      <c r="C657" s="129" t="s">
        <v>21</v>
      </c>
      <c r="D657" s="506">
        <f>SUMIFS('South West Spends'!$H$2:$H$5693,'South West Spends'!$A$2:$A$5693,$B657,'South West Spends'!$B$2:$B$5693,$C657,'South West Spends'!$C$2:$C$5693,$A657)</f>
        <v>5297.6</v>
      </c>
      <c r="E657" s="507">
        <f>SUMIFS('South West Spends'!$M$2:$M$5693,'South West Spends'!$A$2:$A$5693,$B657,'South West Spends'!$B$2:$B$5693,$C657,'South West Spends'!$C$2:$C$5693,$A657)</f>
        <v>266.09000000000003</v>
      </c>
      <c r="F657" s="507">
        <f>SUMIFS('South West Spends'!$R$2:$R$5693,'South West Spends'!$A$2:$A$5693,$B657,'South West Spends'!$B$2:$B$5693,$C657,'South West Spends'!$C$2:$C$5693,$A657)</f>
        <v>0</v>
      </c>
      <c r="G657" s="882">
        <f>SUMIFS('South West Spends'!$W$2:$W$5693,'South West Spends'!$A$2:$A$5693,$B657,'South West Spends'!$B$2:$B$5693,$C657,'South West Spends'!$C$2:$C$5693,$A657)</f>
        <v>0</v>
      </c>
      <c r="H657" s="1441">
        <f>SUMIFS('South West Spends'!$AB$2:$AB$5693,'South West Spends'!$A$2:$A$5693,$B657,'South West Spends'!$B$2:$B$5693,$C657,'South West Spends'!$C$2:$C$5693,$A657)</f>
        <v>0</v>
      </c>
      <c r="I657" s="1442">
        <f>SUMIFS('South West Spends'!$AG$2:$AG$5693,'South West Spends'!$A$2:$A$5693,$B657,'South West Spends'!$B$2:$B$5693,$C657,'South West Spends'!$C$2:$C$5693,$A657)</f>
        <v>0</v>
      </c>
      <c r="J657" s="24">
        <f>SUMIFS('South West Spends'!$AI$2:$AI$5693,'South West Spends'!$A$2:$A$5693,$B657,'South West Spends'!$B$2:$B$5693,$C657,'South West Spends'!$C$2:$C$5693,$A657)</f>
        <v>0</v>
      </c>
      <c r="K657" s="93">
        <f>SUMIFS('South West Spends'!$AL$2:$AL$5693,'South West Spends'!$A$2:$A$5693,$B657,'South West Spends'!$B$2:$B$5693,$C657,'South West Spends'!$C$2:$C$5693,$A657)</f>
        <v>0</v>
      </c>
    </row>
    <row r="658" spans="1:11" x14ac:dyDescent="0.2">
      <c r="A658" s="94" t="s">
        <v>136</v>
      </c>
      <c r="B658" s="13" t="s">
        <v>66</v>
      </c>
      <c r="C658" s="129" t="s">
        <v>243</v>
      </c>
      <c r="D658" s="506">
        <f>SUMIFS('South West Spends'!$H$2:$H$5693,'South West Spends'!$A$2:$A$5693,$B658,'South West Spends'!$B$2:$B$5693,$C658,'South West Spends'!$C$2:$C$5693,$A658)</f>
        <v>401.22</v>
      </c>
      <c r="E658" s="507">
        <f>SUMIFS('South West Spends'!$M$2:$M$5693,'South West Spends'!$A$2:$A$5693,$B658,'South West Spends'!$B$2:$B$5693,$C658,'South West Spends'!$C$2:$C$5693,$A658)</f>
        <v>488.61</v>
      </c>
      <c r="F658" s="507">
        <f>SUMIFS('South West Spends'!$R$2:$R$5693,'South West Spends'!$A$2:$A$5693,$B658,'South West Spends'!$B$2:$B$5693,$C658,'South West Spends'!$C$2:$C$5693,$A658)</f>
        <v>0</v>
      </c>
      <c r="G658" s="882">
        <f>SUMIFS('South West Spends'!$W$2:$W$5693,'South West Spends'!$A$2:$A$5693,$B658,'South West Spends'!$B$2:$B$5693,$C658,'South West Spends'!$C$2:$C$5693,$A658)</f>
        <v>0</v>
      </c>
      <c r="H658" s="1441">
        <f>SUMIFS('South West Spends'!$AB$2:$AB$5693,'South West Spends'!$A$2:$A$5693,$B658,'South West Spends'!$B$2:$B$5693,$C658,'South West Spends'!$C$2:$C$5693,$A658)</f>
        <v>0</v>
      </c>
      <c r="I658" s="1442">
        <f>SUMIFS('South West Spends'!$AG$2:$AG$5693,'South West Spends'!$A$2:$A$5693,$B658,'South West Spends'!$B$2:$B$5693,$C658,'South West Spends'!$C$2:$C$5693,$A658)</f>
        <v>0</v>
      </c>
      <c r="J658" s="24">
        <f>SUMIFS('South West Spends'!$AI$2:$AI$5693,'South West Spends'!$A$2:$A$5693,$B658,'South West Spends'!$B$2:$B$5693,$C658,'South West Spends'!$C$2:$C$5693,$A658)</f>
        <v>0</v>
      </c>
      <c r="K658" s="93">
        <f>SUMIFS('South West Spends'!$AL$2:$AL$5693,'South West Spends'!$A$2:$A$5693,$B658,'South West Spends'!$B$2:$B$5693,$C658,'South West Spends'!$C$2:$C$5693,$A658)</f>
        <v>0</v>
      </c>
    </row>
    <row r="659" spans="1:11" x14ac:dyDescent="0.2">
      <c r="A659" s="94" t="s">
        <v>136</v>
      </c>
      <c r="B659" s="13" t="s">
        <v>66</v>
      </c>
      <c r="C659" s="129" t="s">
        <v>11</v>
      </c>
      <c r="D659" s="506">
        <f>SUMIFS('South West Spends'!$H$2:$H$5693,'South West Spends'!$A$2:$A$5693,$B659,'South West Spends'!$B$2:$B$5693,$C659,'South West Spends'!$C$2:$C$5693,$A659)</f>
        <v>245.10999999999996</v>
      </c>
      <c r="E659" s="507">
        <f>SUMIFS('South West Spends'!$M$2:$M$5693,'South West Spends'!$A$2:$A$5693,$B659,'South West Spends'!$B$2:$B$5693,$C659,'South West Spends'!$C$2:$C$5693,$A659)</f>
        <v>469.12</v>
      </c>
      <c r="F659" s="507">
        <f>SUMIFS('South West Spends'!$R$2:$R$5693,'South West Spends'!$A$2:$A$5693,$B659,'South West Spends'!$B$2:$B$5693,$C659,'South West Spends'!$C$2:$C$5693,$A659)</f>
        <v>0</v>
      </c>
      <c r="G659" s="882">
        <f>SUMIFS('South West Spends'!$W$2:$W$5693,'South West Spends'!$A$2:$A$5693,$B659,'South West Spends'!$B$2:$B$5693,$C659,'South West Spends'!$C$2:$C$5693,$A659)</f>
        <v>0</v>
      </c>
      <c r="H659" s="1441">
        <f>SUMIFS('South West Spends'!$AB$2:$AB$5693,'South West Spends'!$A$2:$A$5693,$B659,'South West Spends'!$B$2:$B$5693,$C659,'South West Spends'!$C$2:$C$5693,$A659)</f>
        <v>0</v>
      </c>
      <c r="I659" s="1442">
        <f>SUMIFS('South West Spends'!$AG$2:$AG$5693,'South West Spends'!$A$2:$A$5693,$B659,'South West Spends'!$B$2:$B$5693,$C659,'South West Spends'!$C$2:$C$5693,$A659)</f>
        <v>0</v>
      </c>
      <c r="J659" s="24">
        <f>SUMIFS('South West Spends'!$AI$2:$AI$5693,'South West Spends'!$A$2:$A$5693,$B659,'South West Spends'!$B$2:$B$5693,$C659,'South West Spends'!$C$2:$C$5693,$A659)</f>
        <v>0</v>
      </c>
      <c r="K659" s="93">
        <f>SUMIFS('South West Spends'!$AL$2:$AL$5693,'South West Spends'!$A$2:$A$5693,$B659,'South West Spends'!$B$2:$B$5693,$C659,'South West Spends'!$C$2:$C$5693,$A659)</f>
        <v>0</v>
      </c>
    </row>
    <row r="660" spans="1:11" x14ac:dyDescent="0.2">
      <c r="A660" s="94" t="s">
        <v>136</v>
      </c>
      <c r="B660" s="13" t="s">
        <v>26</v>
      </c>
      <c r="C660" s="129" t="s">
        <v>105</v>
      </c>
      <c r="D660" s="506">
        <f>SUMIFS('South West Spends'!$H$2:$H$5693,'South West Spends'!$A$2:$A$5693,$B660,'South West Spends'!$B$2:$B$5693,$C660,'South West Spends'!$C$2:$C$5693,$A660)</f>
        <v>14656.03</v>
      </c>
      <c r="E660" s="507">
        <f>SUMIFS('South West Spends'!$M$2:$M$5693,'South West Spends'!$A$2:$A$5693,$B660,'South West Spends'!$B$2:$B$5693,$C660,'South West Spends'!$C$2:$C$5693,$A660)</f>
        <v>2953.93</v>
      </c>
      <c r="F660" s="507">
        <f>SUMIFS('South West Spends'!$R$2:$R$5693,'South West Spends'!$A$2:$A$5693,$B660,'South West Spends'!$B$2:$B$5693,$C660,'South West Spends'!$C$2:$C$5693,$A660)</f>
        <v>0</v>
      </c>
      <c r="G660" s="882">
        <f>SUMIFS('South West Spends'!$W$2:$W$5693,'South West Spends'!$A$2:$A$5693,$B660,'South West Spends'!$B$2:$B$5693,$C660,'South West Spends'!$C$2:$C$5693,$A660)</f>
        <v>0</v>
      </c>
      <c r="H660" s="1441">
        <f>SUMIFS('South West Spends'!$AB$2:$AB$5693,'South West Spends'!$A$2:$A$5693,$B660,'South West Spends'!$B$2:$B$5693,$C660,'South West Spends'!$C$2:$C$5693,$A660)</f>
        <v>0</v>
      </c>
      <c r="I660" s="1442">
        <f>SUMIFS('South West Spends'!$AG$2:$AG$5693,'South West Spends'!$A$2:$A$5693,$B660,'South West Spends'!$B$2:$B$5693,$C660,'South West Spends'!$C$2:$C$5693,$A660)</f>
        <v>0</v>
      </c>
      <c r="J660" s="24">
        <f>SUMIFS('South West Spends'!$AI$2:$AI$5693,'South West Spends'!$A$2:$A$5693,$B660,'South West Spends'!$B$2:$B$5693,$C660,'South West Spends'!$C$2:$C$5693,$A660)</f>
        <v>0</v>
      </c>
      <c r="K660" s="93">
        <f>SUMIFS('South West Spends'!$AL$2:$AL$5693,'South West Spends'!$A$2:$A$5693,$B660,'South West Spends'!$B$2:$B$5693,$C660,'South West Spends'!$C$2:$C$5693,$A660)</f>
        <v>0</v>
      </c>
    </row>
    <row r="661" spans="1:11" x14ac:dyDescent="0.2">
      <c r="A661" s="94" t="s">
        <v>136</v>
      </c>
      <c r="B661" s="13" t="s">
        <v>27</v>
      </c>
      <c r="C661" s="129" t="s">
        <v>28</v>
      </c>
      <c r="D661" s="506">
        <f>SUMIFS('South West Spends'!$H$2:$H$5693,'South West Spends'!$A$2:$A$5693,$B661,'South West Spends'!$B$2:$B$5693,$C661,'South West Spends'!$C$2:$C$5693,$A661)</f>
        <v>16492.599999999999</v>
      </c>
      <c r="E661" s="507">
        <f>SUMIFS('South West Spends'!$M$2:$M$5693,'South West Spends'!$A$2:$A$5693,$B661,'South West Spends'!$B$2:$B$5693,$C661,'South West Spends'!$C$2:$C$5693,$A661)</f>
        <v>6555.91</v>
      </c>
      <c r="F661" s="507">
        <f>SUMIFS('South West Spends'!$R$2:$R$5693,'South West Spends'!$A$2:$A$5693,$B661,'South West Spends'!$B$2:$B$5693,$C661,'South West Spends'!$C$2:$C$5693,$A661)</f>
        <v>0</v>
      </c>
      <c r="G661" s="882">
        <f>SUMIFS('South West Spends'!$W$2:$W$5693,'South West Spends'!$A$2:$A$5693,$B661,'South West Spends'!$B$2:$B$5693,$C661,'South West Spends'!$C$2:$C$5693,$A661)</f>
        <v>0</v>
      </c>
      <c r="H661" s="1441">
        <f>SUMIFS('South West Spends'!$AB$2:$AB$5693,'South West Spends'!$A$2:$A$5693,$B661,'South West Spends'!$B$2:$B$5693,$C661,'South West Spends'!$C$2:$C$5693,$A661)</f>
        <v>0</v>
      </c>
      <c r="I661" s="1442">
        <f>SUMIFS('South West Spends'!$AG$2:$AG$5693,'South West Spends'!$A$2:$A$5693,$B661,'South West Spends'!$B$2:$B$5693,$C661,'South West Spends'!$C$2:$C$5693,$A661)</f>
        <v>0</v>
      </c>
      <c r="J661" s="24">
        <f>SUMIFS('South West Spends'!$AI$2:$AI$5693,'South West Spends'!$A$2:$A$5693,$B661,'South West Spends'!$B$2:$B$5693,$C661,'South West Spends'!$C$2:$C$5693,$A661)</f>
        <v>0</v>
      </c>
      <c r="K661" s="93">
        <f>SUMIFS('South West Spends'!$AL$2:$AL$5693,'South West Spends'!$A$2:$A$5693,$B661,'South West Spends'!$B$2:$B$5693,$C661,'South West Spends'!$C$2:$C$5693,$A661)</f>
        <v>0</v>
      </c>
    </row>
    <row r="662" spans="1:11" x14ac:dyDescent="0.2">
      <c r="A662" s="94" t="s">
        <v>136</v>
      </c>
      <c r="B662" s="13" t="s">
        <v>27</v>
      </c>
      <c r="C662" s="129" t="s">
        <v>29</v>
      </c>
      <c r="D662" s="506">
        <f>SUMIFS('South West Spends'!$H$2:$H$5693,'South West Spends'!$A$2:$A$5693,$B662,'South West Spends'!$B$2:$B$5693,$C662,'South West Spends'!$C$2:$C$5693,$A662)</f>
        <v>52043</v>
      </c>
      <c r="E662" s="507">
        <f>SUMIFS('South West Spends'!$M$2:$M$5693,'South West Spends'!$A$2:$A$5693,$B662,'South West Spends'!$B$2:$B$5693,$C662,'South West Spends'!$C$2:$C$5693,$A662)</f>
        <v>21669</v>
      </c>
      <c r="F662" s="507">
        <f>SUMIFS('South West Spends'!$R$2:$R$5693,'South West Spends'!$A$2:$A$5693,$B662,'South West Spends'!$B$2:$B$5693,$C662,'South West Spends'!$C$2:$C$5693,$A662)</f>
        <v>0</v>
      </c>
      <c r="G662" s="882">
        <f>SUMIFS('South West Spends'!$W$2:$W$5693,'South West Spends'!$A$2:$A$5693,$B662,'South West Spends'!$B$2:$B$5693,$C662,'South West Spends'!$C$2:$C$5693,$A662)</f>
        <v>0</v>
      </c>
      <c r="H662" s="1441">
        <f>SUMIFS('South West Spends'!$AB$2:$AB$5693,'South West Spends'!$A$2:$A$5693,$B662,'South West Spends'!$B$2:$B$5693,$C662,'South West Spends'!$C$2:$C$5693,$A662)</f>
        <v>0</v>
      </c>
      <c r="I662" s="1442">
        <f>SUMIFS('South West Spends'!$AG$2:$AG$5693,'South West Spends'!$A$2:$A$5693,$B662,'South West Spends'!$B$2:$B$5693,$C662,'South West Spends'!$C$2:$C$5693,$A662)</f>
        <v>0</v>
      </c>
      <c r="J662" s="24">
        <f>SUMIFS('South West Spends'!$AI$2:$AI$5693,'South West Spends'!$A$2:$A$5693,$B662,'South West Spends'!$B$2:$B$5693,$C662,'South West Spends'!$C$2:$C$5693,$A662)</f>
        <v>0</v>
      </c>
      <c r="K662" s="93">
        <f>SUMIFS('South West Spends'!$AL$2:$AL$5693,'South West Spends'!$A$2:$A$5693,$B662,'South West Spends'!$B$2:$B$5693,$C662,'South West Spends'!$C$2:$C$5693,$A662)</f>
        <v>0</v>
      </c>
    </row>
    <row r="663" spans="1:11" x14ac:dyDescent="0.2">
      <c r="A663" s="94" t="s">
        <v>136</v>
      </c>
      <c r="B663" s="13" t="s">
        <v>82</v>
      </c>
      <c r="C663" s="129" t="s">
        <v>28</v>
      </c>
      <c r="D663" s="506">
        <f>SUMIFS('South West Spends'!$H$2:$H$5693,'South West Spends'!$A$2:$A$5693,$B663,'South West Spends'!$B$2:$B$5693,$C663,'South West Spends'!$C$2:$C$5693,$A663)</f>
        <v>0</v>
      </c>
      <c r="E663" s="507">
        <f>SUMIFS('South West Spends'!$M$2:$M$5693,'South West Spends'!$A$2:$A$5693,$B663,'South West Spends'!$B$2:$B$5693,$C663,'South West Spends'!$C$2:$C$5693,$A663)</f>
        <v>310.93999999999994</v>
      </c>
      <c r="F663" s="507">
        <f>SUMIFS('South West Spends'!$R$2:$R$5693,'South West Spends'!$A$2:$A$5693,$B663,'South West Spends'!$B$2:$B$5693,$C663,'South West Spends'!$C$2:$C$5693,$A663)</f>
        <v>105.89</v>
      </c>
      <c r="G663" s="882">
        <f>SUMIFS('South West Spends'!$W$2:$W$5693,'South West Spends'!$A$2:$A$5693,$B663,'South West Spends'!$B$2:$B$5693,$C663,'South West Spends'!$C$2:$C$5693,$A663)</f>
        <v>0</v>
      </c>
      <c r="H663" s="1441">
        <f>SUMIFS('South West Spends'!$AB$2:$AB$5693,'South West Spends'!$A$2:$A$5693,$B663,'South West Spends'!$B$2:$B$5693,$C663,'South West Spends'!$C$2:$C$5693,$A663)</f>
        <v>0</v>
      </c>
      <c r="I663" s="1442">
        <f>SUMIFS('South West Spends'!$AG$2:$AG$5693,'South West Spends'!$A$2:$A$5693,$B663,'South West Spends'!$B$2:$B$5693,$C663,'South West Spends'!$C$2:$C$5693,$A663)</f>
        <v>0</v>
      </c>
      <c r="J663" s="24">
        <f>SUMIFS('South West Spends'!$AI$2:$AI$5693,'South West Spends'!$A$2:$A$5693,$B663,'South West Spends'!$B$2:$B$5693,$C663,'South West Spends'!$C$2:$C$5693,$A663)</f>
        <v>0</v>
      </c>
      <c r="K663" s="93">
        <f>SUMIFS('South West Spends'!$AL$2:$AL$5693,'South West Spends'!$A$2:$A$5693,$B663,'South West Spends'!$B$2:$B$5693,$C663,'South West Spends'!$C$2:$C$5693,$A663)</f>
        <v>0</v>
      </c>
    </row>
    <row r="664" spans="1:11" x14ac:dyDescent="0.2">
      <c r="A664" s="94" t="s">
        <v>136</v>
      </c>
      <c r="B664" s="13" t="s">
        <v>82</v>
      </c>
      <c r="C664" s="129" t="s">
        <v>29</v>
      </c>
      <c r="D664" s="506">
        <f>SUMIFS('South West Spends'!$H$2:$H$5693,'South West Spends'!$A$2:$A$5693,$B664,'South West Spends'!$B$2:$B$5693,$C664,'South West Spends'!$C$2:$C$5693,$A664)</f>
        <v>0</v>
      </c>
      <c r="E664" s="507">
        <f>SUMIFS('South West Spends'!$M$2:$M$5693,'South West Spends'!$A$2:$A$5693,$B664,'South West Spends'!$B$2:$B$5693,$C664,'South West Spends'!$C$2:$C$5693,$A664)</f>
        <v>1371</v>
      </c>
      <c r="F664" s="507">
        <f>SUMIFS('South West Spends'!$R$2:$R$5693,'South West Spends'!$A$2:$A$5693,$B664,'South West Spends'!$B$2:$B$5693,$C664,'South West Spends'!$C$2:$C$5693,$A664)</f>
        <v>0</v>
      </c>
      <c r="G664" s="882">
        <f>SUMIFS('South West Spends'!$W$2:$W$5693,'South West Spends'!$A$2:$A$5693,$B664,'South West Spends'!$B$2:$B$5693,$C664,'South West Spends'!$C$2:$C$5693,$A664)</f>
        <v>0</v>
      </c>
      <c r="H664" s="1441">
        <f>SUMIFS('South West Spends'!$AB$2:$AB$5693,'South West Spends'!$A$2:$A$5693,$B664,'South West Spends'!$B$2:$B$5693,$C664,'South West Spends'!$C$2:$C$5693,$A664)</f>
        <v>0</v>
      </c>
      <c r="I664" s="1442">
        <f>SUMIFS('South West Spends'!$AG$2:$AG$5693,'South West Spends'!$A$2:$A$5693,$B664,'South West Spends'!$B$2:$B$5693,$C664,'South West Spends'!$C$2:$C$5693,$A664)</f>
        <v>0</v>
      </c>
      <c r="J664" s="24">
        <f>SUMIFS('South West Spends'!$AI$2:$AI$5693,'South West Spends'!$A$2:$A$5693,$B664,'South West Spends'!$B$2:$B$5693,$C664,'South West Spends'!$C$2:$C$5693,$A664)</f>
        <v>0</v>
      </c>
      <c r="K664" s="93">
        <f>SUMIFS('South West Spends'!$AL$2:$AL$5693,'South West Spends'!$A$2:$A$5693,$B664,'South West Spends'!$B$2:$B$5693,$C664,'South West Spends'!$C$2:$C$5693,$A664)</f>
        <v>0</v>
      </c>
    </row>
    <row r="665" spans="1:11" x14ac:dyDescent="0.2">
      <c r="A665" s="94" t="s">
        <v>227</v>
      </c>
      <c r="B665" s="13" t="s">
        <v>93</v>
      </c>
      <c r="C665" s="129" t="s">
        <v>243</v>
      </c>
      <c r="D665" s="506">
        <f>SUMIFS('South West Spends'!$H$2:$H$5693,'South West Spends'!$A$2:$A$5693,$B665,'South West Spends'!$B$2:$B$5693,$C665,'South West Spends'!$C$2:$C$5693,$A665)</f>
        <v>0</v>
      </c>
      <c r="E665" s="507">
        <f>SUMIFS('South West Spends'!$M$2:$M$5693,'South West Spends'!$A$2:$A$5693,$B665,'South West Spends'!$B$2:$B$5693,$C665,'South West Spends'!$C$2:$C$5693,$A665)</f>
        <v>0</v>
      </c>
      <c r="F665" s="507">
        <f>SUMIFS('South West Spends'!$R$2:$R$5693,'South West Spends'!$A$2:$A$5693,$B665,'South West Spends'!$B$2:$B$5693,$C665,'South West Spends'!$C$2:$C$5693,$A665)</f>
        <v>0</v>
      </c>
      <c r="G665" s="882">
        <f>SUMIFS('South West Spends'!$W$2:$W$5693,'South West Spends'!$A$2:$A$5693,$B665,'South West Spends'!$B$2:$B$5693,$C665,'South West Spends'!$C$2:$C$5693,$A665)</f>
        <v>586.90000000000009</v>
      </c>
      <c r="H665" s="1441">
        <f>SUMIFS('South West Spends'!$AB$2:$AB$5693,'South West Spends'!$A$2:$A$5693,$B665,'South West Spends'!$B$2:$B$5693,$C665,'South West Spends'!$C$2:$C$5693,$A665)</f>
        <v>0</v>
      </c>
      <c r="I665" s="1442">
        <f>SUMIFS('South West Spends'!$AG$2:$AG$5693,'South West Spends'!$A$2:$A$5693,$B665,'South West Spends'!$B$2:$B$5693,$C665,'South West Spends'!$C$2:$C$5693,$A665)</f>
        <v>0</v>
      </c>
      <c r="J665" s="24">
        <f>SUMIFS('South West Spends'!$AI$2:$AI$5693,'South West Spends'!$A$2:$A$5693,$B665,'South West Spends'!$B$2:$B$5693,$C665,'South West Spends'!$C$2:$C$5693,$A665)</f>
        <v>0</v>
      </c>
      <c r="K665" s="93">
        <f>SUMIFS('South West Spends'!$AL$2:$AL$5693,'South West Spends'!$A$2:$A$5693,$B665,'South West Spends'!$B$2:$B$5693,$C665,'South West Spends'!$C$2:$C$5693,$A665)</f>
        <v>0</v>
      </c>
    </row>
    <row r="666" spans="1:11" x14ac:dyDescent="0.2">
      <c r="A666" s="94" t="s">
        <v>227</v>
      </c>
      <c r="B666" s="13" t="s">
        <v>225</v>
      </c>
      <c r="C666" s="129" t="s">
        <v>243</v>
      </c>
      <c r="D666" s="506">
        <f>SUMIFS('South West Spends'!$H$2:$H$5693,'South West Spends'!$A$2:$A$5693,$B666,'South West Spends'!$B$2:$B$5693,$C666,'South West Spends'!$C$2:$C$5693,$A666)</f>
        <v>0</v>
      </c>
      <c r="E666" s="507">
        <f>SUMIFS('South West Spends'!$M$2:$M$5693,'South West Spends'!$A$2:$A$5693,$B666,'South West Spends'!$B$2:$B$5693,$C666,'South West Spends'!$C$2:$C$5693,$A666)</f>
        <v>0</v>
      </c>
      <c r="F666" s="507">
        <f>SUMIFS('South West Spends'!$R$2:$R$5693,'South West Spends'!$A$2:$A$5693,$B666,'South West Spends'!$B$2:$B$5693,$C666,'South West Spends'!$C$2:$C$5693,$A666)</f>
        <v>0</v>
      </c>
      <c r="G666" s="882">
        <f>SUMIFS('South West Spends'!$W$2:$W$5693,'South West Spends'!$A$2:$A$5693,$B666,'South West Spends'!$B$2:$B$5693,$C666,'South West Spends'!$C$2:$C$5693,$A666)</f>
        <v>797.71000000000015</v>
      </c>
      <c r="H666" s="1441">
        <f>SUMIFS('South West Spends'!$AB$2:$AB$5693,'South West Spends'!$A$2:$A$5693,$B666,'South West Spends'!$B$2:$B$5693,$C666,'South West Spends'!$C$2:$C$5693,$A666)</f>
        <v>0</v>
      </c>
      <c r="I666" s="1442">
        <f>SUMIFS('South West Spends'!$AG$2:$AG$5693,'South West Spends'!$A$2:$A$5693,$B666,'South West Spends'!$B$2:$B$5693,$C666,'South West Spends'!$C$2:$C$5693,$A666)</f>
        <v>0</v>
      </c>
      <c r="J666" s="24">
        <f>SUMIFS('South West Spends'!$AI$2:$AI$5693,'South West Spends'!$A$2:$A$5693,$B666,'South West Spends'!$B$2:$B$5693,$C666,'South West Spends'!$C$2:$C$5693,$A666)</f>
        <v>0</v>
      </c>
      <c r="K666" s="93">
        <f>SUMIFS('South West Spends'!$AL$2:$AL$5693,'South West Spends'!$A$2:$A$5693,$B666,'South West Spends'!$B$2:$B$5693,$C666,'South West Spends'!$C$2:$C$5693,$A666)</f>
        <v>0</v>
      </c>
    </row>
    <row r="667" spans="1:11" x14ac:dyDescent="0.2">
      <c r="A667" s="94" t="s">
        <v>253</v>
      </c>
      <c r="B667" s="13" t="s">
        <v>206</v>
      </c>
      <c r="C667" s="129" t="s">
        <v>243</v>
      </c>
      <c r="D667" s="506">
        <f>SUMIFS('South West Spends'!$H$2:$H$5693,'South West Spends'!$A$2:$A$5693,$B667,'South West Spends'!$B$2:$B$5693,$C667,'South West Spends'!$C$2:$C$5693,$A667)</f>
        <v>0</v>
      </c>
      <c r="E667" s="507">
        <f>SUMIFS('South West Spends'!$M$2:$M$5693,'South West Spends'!$A$2:$A$5693,$B667,'South West Spends'!$B$2:$B$5693,$C667,'South West Spends'!$C$2:$C$5693,$A667)</f>
        <v>0</v>
      </c>
      <c r="F667" s="507">
        <f>SUMIFS('South West Spends'!$R$2:$R$5693,'South West Spends'!$A$2:$A$5693,$B667,'South West Spends'!$B$2:$B$5693,$C667,'South West Spends'!$C$2:$C$5693,$A667)</f>
        <v>0</v>
      </c>
      <c r="G667" s="882">
        <f>SUMIFS('South West Spends'!$W$2:$W$5693,'South West Spends'!$A$2:$A$5693,$B667,'South West Spends'!$B$2:$B$5693,$C667,'South West Spends'!$C$2:$C$5693,$A667)</f>
        <v>0</v>
      </c>
      <c r="H667" s="1441">
        <f>SUMIFS('South West Spends'!$AB$2:$AB$5693,'South West Spends'!$A$2:$A$5693,$B667,'South West Spends'!$B$2:$B$5693,$C667,'South West Spends'!$C$2:$C$5693,$A667)</f>
        <v>0.03</v>
      </c>
      <c r="I667" s="1442">
        <f>SUMIFS('South West Spends'!$AG$2:$AG$5693,'South West Spends'!$A$2:$A$5693,$B667,'South West Spends'!$B$2:$B$5693,$C667,'South West Spends'!$C$2:$C$5693,$A667)</f>
        <v>0</v>
      </c>
      <c r="J667" s="24">
        <f>SUMIFS('South West Spends'!$AI$2:$AI$5693,'South West Spends'!$A$2:$A$5693,$B667,'South West Spends'!$B$2:$B$5693,$C667,'South West Spends'!$C$2:$C$5693,$A667)</f>
        <v>0</v>
      </c>
      <c r="K667" s="93">
        <f>SUMIFS('South West Spends'!$AL$2:$AL$5693,'South West Spends'!$A$2:$A$5693,$B667,'South West Spends'!$B$2:$B$5693,$C667,'South West Spends'!$C$2:$C$5693,$A667)</f>
        <v>0</v>
      </c>
    </row>
    <row r="668" spans="1:11" x14ac:dyDescent="0.2">
      <c r="A668" s="94" t="s">
        <v>253</v>
      </c>
      <c r="B668" s="13" t="s">
        <v>205</v>
      </c>
      <c r="C668" s="129" t="s">
        <v>243</v>
      </c>
      <c r="D668" s="506">
        <f>SUMIFS('South West Spends'!$H$2:$H$5693,'South West Spends'!$A$2:$A$5693,$B668,'South West Spends'!$B$2:$B$5693,$C668,'South West Spends'!$C$2:$C$5693,$A668)</f>
        <v>0</v>
      </c>
      <c r="E668" s="507">
        <f>SUMIFS('South West Spends'!$M$2:$M$5693,'South West Spends'!$A$2:$A$5693,$B668,'South West Spends'!$B$2:$B$5693,$C668,'South West Spends'!$C$2:$C$5693,$A668)</f>
        <v>0</v>
      </c>
      <c r="F668" s="507">
        <f>SUMIFS('South West Spends'!$R$2:$R$5693,'South West Spends'!$A$2:$A$5693,$B668,'South West Spends'!$B$2:$B$5693,$C668,'South West Spends'!$C$2:$C$5693,$A668)</f>
        <v>0</v>
      </c>
      <c r="G668" s="882">
        <f>SUMIFS('South West Spends'!$W$2:$W$5693,'South West Spends'!$A$2:$A$5693,$B668,'South West Spends'!$B$2:$B$5693,$C668,'South West Spends'!$C$2:$C$5693,$A668)</f>
        <v>0</v>
      </c>
      <c r="H668" s="1441">
        <f>SUMIFS('South West Spends'!$AB$2:$AB$5693,'South West Spends'!$A$2:$A$5693,$B668,'South West Spends'!$B$2:$B$5693,$C668,'South West Spends'!$C$2:$C$5693,$A668)</f>
        <v>515.23</v>
      </c>
      <c r="I668" s="1442">
        <f>SUMIFS('South West Spends'!$AG$2:$AG$5693,'South West Spends'!$A$2:$A$5693,$B668,'South West Spends'!$B$2:$B$5693,$C668,'South West Spends'!$C$2:$C$5693,$A668)</f>
        <v>188.35</v>
      </c>
      <c r="J668" s="24">
        <f>SUMIFS('South West Spends'!$AI$2:$AI$5693,'South West Spends'!$A$2:$A$5693,$B668,'South West Spends'!$B$2:$B$5693,$C668,'South West Spends'!$C$2:$C$5693,$A668)</f>
        <v>0</v>
      </c>
      <c r="K668" s="93">
        <f>SUMIFS('South West Spends'!$AL$2:$AL$5693,'South West Spends'!$A$2:$A$5693,$B668,'South West Spends'!$B$2:$B$5693,$C668,'South West Spends'!$C$2:$C$5693,$A668)</f>
        <v>0</v>
      </c>
    </row>
    <row r="669" spans="1:11" x14ac:dyDescent="0.2">
      <c r="A669" s="94" t="s">
        <v>253</v>
      </c>
      <c r="B669" s="13" t="s">
        <v>203</v>
      </c>
      <c r="C669" s="129" t="s">
        <v>243</v>
      </c>
      <c r="D669" s="506">
        <f>SUMIFS('South West Spends'!$H$2:$H$5693,'South West Spends'!$A$2:$A$5693,$B669,'South West Spends'!$B$2:$B$5693,$C669,'South West Spends'!$C$2:$C$5693,$A669)</f>
        <v>0</v>
      </c>
      <c r="E669" s="507">
        <f>SUMIFS('South West Spends'!$M$2:$M$5693,'South West Spends'!$A$2:$A$5693,$B669,'South West Spends'!$B$2:$B$5693,$C669,'South West Spends'!$C$2:$C$5693,$A669)</f>
        <v>0</v>
      </c>
      <c r="F669" s="507">
        <f>SUMIFS('South West Spends'!$R$2:$R$5693,'South West Spends'!$A$2:$A$5693,$B669,'South West Spends'!$B$2:$B$5693,$C669,'South West Spends'!$C$2:$C$5693,$A669)</f>
        <v>0</v>
      </c>
      <c r="G669" s="882">
        <f>SUMIFS('South West Spends'!$W$2:$W$5693,'South West Spends'!$A$2:$A$5693,$B669,'South West Spends'!$B$2:$B$5693,$C669,'South West Spends'!$C$2:$C$5693,$A669)</f>
        <v>0</v>
      </c>
      <c r="H669" s="1441">
        <f>SUMIFS('South West Spends'!$AB$2:$AB$5693,'South West Spends'!$A$2:$A$5693,$B669,'South West Spends'!$B$2:$B$5693,$C669,'South West Spends'!$C$2:$C$5693,$A669)</f>
        <v>467.64</v>
      </c>
      <c r="I669" s="1442">
        <f>SUMIFS('South West Spends'!$AG$2:$AG$5693,'South West Spends'!$A$2:$A$5693,$B669,'South West Spends'!$B$2:$B$5693,$C669,'South West Spends'!$C$2:$C$5693,$A669)</f>
        <v>369.73</v>
      </c>
      <c r="J669" s="24">
        <f>SUMIFS('South West Spends'!$AI$2:$AI$5693,'South West Spends'!$A$2:$A$5693,$B669,'South West Spends'!$B$2:$B$5693,$C669,'South West Spends'!$C$2:$C$5693,$A669)</f>
        <v>0</v>
      </c>
      <c r="K669" s="93">
        <f>SUMIFS('South West Spends'!$AL$2:$AL$5693,'South West Spends'!$A$2:$A$5693,$B669,'South West Spends'!$B$2:$B$5693,$C669,'South West Spends'!$C$2:$C$5693,$A669)</f>
        <v>0</v>
      </c>
    </row>
    <row r="670" spans="1:11" x14ac:dyDescent="0.2">
      <c r="A670" s="94" t="s">
        <v>253</v>
      </c>
      <c r="B670" s="13" t="s">
        <v>93</v>
      </c>
      <c r="C670" s="129" t="s">
        <v>243</v>
      </c>
      <c r="D670" s="506">
        <f>SUMIFS('South West Spends'!$H$2:$H$5693,'South West Spends'!$A$2:$A$5693,$B670,'South West Spends'!$B$2:$B$5693,$C670,'South West Spends'!$C$2:$C$5693,$A670)</f>
        <v>0</v>
      </c>
      <c r="E670" s="507">
        <f>SUMIFS('South West Spends'!$M$2:$M$5693,'South West Spends'!$A$2:$A$5693,$B670,'South West Spends'!$B$2:$B$5693,$C670,'South West Spends'!$C$2:$C$5693,$A670)</f>
        <v>0</v>
      </c>
      <c r="F670" s="507">
        <f>SUMIFS('South West Spends'!$R$2:$R$5693,'South West Spends'!$A$2:$A$5693,$B670,'South West Spends'!$B$2:$B$5693,$C670,'South West Spends'!$C$2:$C$5693,$A670)</f>
        <v>0</v>
      </c>
      <c r="G670" s="882">
        <f>SUMIFS('South West Spends'!$W$2:$W$5693,'South West Spends'!$A$2:$A$5693,$B670,'South West Spends'!$B$2:$B$5693,$C670,'South West Spends'!$C$2:$C$5693,$A670)</f>
        <v>0</v>
      </c>
      <c r="H670" s="1441">
        <f>SUMIFS('South West Spends'!$AB$2:$AB$5693,'South West Spends'!$A$2:$A$5693,$B670,'South West Spends'!$B$2:$B$5693,$C670,'South West Spends'!$C$2:$C$5693,$A670)</f>
        <v>2796.21</v>
      </c>
      <c r="I670" s="1442">
        <f>SUMIFS('South West Spends'!$AG$2:$AG$5693,'South West Spends'!$A$2:$A$5693,$B670,'South West Spends'!$B$2:$B$5693,$C670,'South West Spends'!$C$2:$C$5693,$A670)</f>
        <v>2668.9599999999996</v>
      </c>
      <c r="J670" s="24">
        <f>SUMIFS('South West Spends'!$AI$2:$AI$5693,'South West Spends'!$A$2:$A$5693,$B670,'South West Spends'!$B$2:$B$5693,$C670,'South West Spends'!$C$2:$C$5693,$A670)</f>
        <v>0</v>
      </c>
      <c r="K670" s="93">
        <f>SUMIFS('South West Spends'!$AL$2:$AL$5693,'South West Spends'!$A$2:$A$5693,$B670,'South West Spends'!$B$2:$B$5693,$C670,'South West Spends'!$C$2:$C$5693,$A670)</f>
        <v>0</v>
      </c>
    </row>
    <row r="671" spans="1:11" x14ac:dyDescent="0.2">
      <c r="A671" s="94" t="s">
        <v>253</v>
      </c>
      <c r="B671" s="13" t="s">
        <v>225</v>
      </c>
      <c r="C671" s="129" t="s">
        <v>243</v>
      </c>
      <c r="D671" s="506">
        <f>SUMIFS('South West Spends'!$H$2:$H$5693,'South West Spends'!$A$2:$A$5693,$B671,'South West Spends'!$B$2:$B$5693,$C671,'South West Spends'!$C$2:$C$5693,$A671)</f>
        <v>0</v>
      </c>
      <c r="E671" s="507">
        <f>SUMIFS('South West Spends'!$M$2:$M$5693,'South West Spends'!$A$2:$A$5693,$B671,'South West Spends'!$B$2:$B$5693,$C671,'South West Spends'!$C$2:$C$5693,$A671)</f>
        <v>0</v>
      </c>
      <c r="F671" s="507">
        <f>SUMIFS('South West Spends'!$R$2:$R$5693,'South West Spends'!$A$2:$A$5693,$B671,'South West Spends'!$B$2:$B$5693,$C671,'South West Spends'!$C$2:$C$5693,$A671)</f>
        <v>0</v>
      </c>
      <c r="G671" s="882">
        <f>SUMIFS('South West Spends'!$W$2:$W$5693,'South West Spends'!$A$2:$A$5693,$B671,'South West Spends'!$B$2:$B$5693,$C671,'South West Spends'!$C$2:$C$5693,$A671)</f>
        <v>0</v>
      </c>
      <c r="H671" s="1441">
        <f>SUMIFS('South West Spends'!$AB$2:$AB$5693,'South West Spends'!$A$2:$A$5693,$B671,'South West Spends'!$B$2:$B$5693,$C671,'South West Spends'!$C$2:$C$5693,$A671)</f>
        <v>3120.44</v>
      </c>
      <c r="I671" s="1442">
        <f>SUMIFS('South West Spends'!$AG$2:$AG$5693,'South West Spends'!$A$2:$A$5693,$B671,'South West Spends'!$B$2:$B$5693,$C671,'South West Spends'!$C$2:$C$5693,$A671)</f>
        <v>3451.5899999999997</v>
      </c>
      <c r="J671" s="24">
        <f>SUMIFS('South West Spends'!$AI$2:$AI$5693,'South West Spends'!$A$2:$A$5693,$B671,'South West Spends'!$B$2:$B$5693,$C671,'South West Spends'!$C$2:$C$5693,$A671)</f>
        <v>0</v>
      </c>
      <c r="K671" s="93">
        <f>SUMIFS('South West Spends'!$AL$2:$AL$5693,'South West Spends'!$A$2:$A$5693,$B671,'South West Spends'!$B$2:$B$5693,$C671,'South West Spends'!$C$2:$C$5693,$A671)</f>
        <v>0</v>
      </c>
    </row>
    <row r="672" spans="1:11" x14ac:dyDescent="0.2">
      <c r="A672" s="94" t="s">
        <v>253</v>
      </c>
      <c r="B672" s="13" t="s">
        <v>66</v>
      </c>
      <c r="C672" s="129" t="s">
        <v>243</v>
      </c>
      <c r="D672" s="506">
        <f>SUMIFS('South West Spends'!$H$2:$H$5693,'South West Spends'!$A$2:$A$5693,$B672,'South West Spends'!$B$2:$B$5693,$C672,'South West Spends'!$C$2:$C$5693,$A672)</f>
        <v>0</v>
      </c>
      <c r="E672" s="507">
        <f>SUMIFS('South West Spends'!$M$2:$M$5693,'South West Spends'!$A$2:$A$5693,$B672,'South West Spends'!$B$2:$B$5693,$C672,'South West Spends'!$C$2:$C$5693,$A672)</f>
        <v>0</v>
      </c>
      <c r="F672" s="507">
        <f>SUMIFS('South West Spends'!$R$2:$R$5693,'South West Spends'!$A$2:$A$5693,$B672,'South West Spends'!$B$2:$B$5693,$C672,'South West Spends'!$C$2:$C$5693,$A672)</f>
        <v>0</v>
      </c>
      <c r="G672" s="882">
        <f>SUMIFS('South West Spends'!$W$2:$W$5693,'South West Spends'!$A$2:$A$5693,$B672,'South West Spends'!$B$2:$B$5693,$C672,'South West Spends'!$C$2:$C$5693,$A672)</f>
        <v>0</v>
      </c>
      <c r="H672" s="1441">
        <f>SUMIFS('South West Spends'!$AB$2:$AB$5693,'South West Spends'!$A$2:$A$5693,$B672,'South West Spends'!$B$2:$B$5693,$C672,'South West Spends'!$C$2:$C$5693,$A672)</f>
        <v>662.74</v>
      </c>
      <c r="I672" s="1442">
        <f>SUMIFS('South West Spends'!$AG$2:$AG$5693,'South West Spends'!$A$2:$A$5693,$B672,'South West Spends'!$B$2:$B$5693,$C672,'South West Spends'!$C$2:$C$5693,$A672)</f>
        <v>0</v>
      </c>
      <c r="J672" s="24">
        <f>SUMIFS('South West Spends'!$AI$2:$AI$5693,'South West Spends'!$A$2:$A$5693,$B672,'South West Spends'!$B$2:$B$5693,$C672,'South West Spends'!$C$2:$C$5693,$A672)</f>
        <v>0</v>
      </c>
      <c r="K672" s="93">
        <f>SUMIFS('South West Spends'!$AL$2:$AL$5693,'South West Spends'!$A$2:$A$5693,$B672,'South West Spends'!$B$2:$B$5693,$C672,'South West Spends'!$C$2:$C$5693,$A672)</f>
        <v>0</v>
      </c>
    </row>
    <row r="673" spans="1:11" x14ac:dyDescent="0.2">
      <c r="A673" s="94" t="s">
        <v>253</v>
      </c>
      <c r="B673" s="13" t="s">
        <v>258</v>
      </c>
      <c r="C673" s="129" t="s">
        <v>243</v>
      </c>
      <c r="D673" s="506">
        <f>SUMIFS('South West Spends'!$H$2:$H$5693,'South West Spends'!$A$2:$A$5693,$B673,'South West Spends'!$B$2:$B$5693,$C673,'South West Spends'!$C$2:$C$5693,$A673)</f>
        <v>0</v>
      </c>
      <c r="E673" s="507">
        <f>SUMIFS('South West Spends'!$M$2:$M$5693,'South West Spends'!$A$2:$A$5693,$B673,'South West Spends'!$B$2:$B$5693,$C673,'South West Spends'!$C$2:$C$5693,$A673)</f>
        <v>0</v>
      </c>
      <c r="F673" s="507">
        <f>SUMIFS('South West Spends'!$R$2:$R$5693,'South West Spends'!$A$2:$A$5693,$B673,'South West Spends'!$B$2:$B$5693,$C673,'South West Spends'!$C$2:$C$5693,$A673)</f>
        <v>0</v>
      </c>
      <c r="G673" s="882">
        <f>SUMIFS('South West Spends'!$W$2:$W$5693,'South West Spends'!$A$2:$A$5693,$B673,'South West Spends'!$B$2:$B$5693,$C673,'South West Spends'!$C$2:$C$5693,$A673)</f>
        <v>0</v>
      </c>
      <c r="H673" s="1441">
        <f>SUMIFS('South West Spends'!$AB$2:$AB$5693,'South West Spends'!$A$2:$A$5693,$B673,'South West Spends'!$B$2:$B$5693,$C673,'South West Spends'!$C$2:$C$5693,$A673)</f>
        <v>476.08000000000004</v>
      </c>
      <c r="I673" s="1442">
        <f>SUMIFS('South West Spends'!$AG$2:$AG$5693,'South West Spends'!$A$2:$A$5693,$B673,'South West Spends'!$B$2:$B$5693,$C673,'South West Spends'!$C$2:$C$5693,$A673)</f>
        <v>1174.47</v>
      </c>
      <c r="J673" s="24">
        <f>SUMIFS('South West Spends'!$AI$2:$AI$5693,'South West Spends'!$A$2:$A$5693,$B673,'South West Spends'!$B$2:$B$5693,$C673,'South West Spends'!$C$2:$C$5693,$A673)</f>
        <v>0</v>
      </c>
      <c r="K673" s="93">
        <f>SUMIFS('South West Spends'!$AL$2:$AL$5693,'South West Spends'!$A$2:$A$5693,$B673,'South West Spends'!$B$2:$B$5693,$C673,'South West Spends'!$C$2:$C$5693,$A673)</f>
        <v>0</v>
      </c>
    </row>
    <row r="674" spans="1:11" x14ac:dyDescent="0.2">
      <c r="A674" s="94" t="s">
        <v>253</v>
      </c>
      <c r="B674" s="13" t="s">
        <v>82</v>
      </c>
      <c r="C674" s="129" t="s">
        <v>243</v>
      </c>
      <c r="D674" s="506">
        <f>SUMIFS('South West Spends'!$H$2:$H$5693,'South West Spends'!$A$2:$A$5693,$B674,'South West Spends'!$B$2:$B$5693,$C674,'South West Spends'!$C$2:$C$5693,$A674)</f>
        <v>0</v>
      </c>
      <c r="E674" s="507">
        <f>SUMIFS('South West Spends'!$M$2:$M$5693,'South West Spends'!$A$2:$A$5693,$B674,'South West Spends'!$B$2:$B$5693,$C674,'South West Spends'!$C$2:$C$5693,$A674)</f>
        <v>0</v>
      </c>
      <c r="F674" s="507">
        <f>SUMIFS('South West Spends'!$R$2:$R$5693,'South West Spends'!$A$2:$A$5693,$B674,'South West Spends'!$B$2:$B$5693,$C674,'South West Spends'!$C$2:$C$5693,$A674)</f>
        <v>0</v>
      </c>
      <c r="G674" s="882">
        <f>SUMIFS('South West Spends'!$W$2:$W$5693,'South West Spends'!$A$2:$A$5693,$B674,'South West Spends'!$B$2:$B$5693,$C674,'South West Spends'!$C$2:$C$5693,$A674)</f>
        <v>0</v>
      </c>
      <c r="H674" s="1441">
        <f>SUMIFS('South West Spends'!$AB$2:$AB$5693,'South West Spends'!$A$2:$A$5693,$B674,'South West Spends'!$B$2:$B$5693,$C674,'South West Spends'!$C$2:$C$5693,$A674)</f>
        <v>427.52000000000004</v>
      </c>
      <c r="I674" s="1442">
        <f>SUMIFS('South West Spends'!$AG$2:$AG$5693,'South West Spends'!$A$2:$A$5693,$B674,'South West Spends'!$B$2:$B$5693,$C674,'South West Spends'!$C$2:$C$5693,$A674)</f>
        <v>956.14</v>
      </c>
      <c r="J674" s="24">
        <f>SUMIFS('South West Spends'!$AI$2:$AI$5693,'South West Spends'!$A$2:$A$5693,$B674,'South West Spends'!$B$2:$B$5693,$C674,'South West Spends'!$C$2:$C$5693,$A674)</f>
        <v>0</v>
      </c>
      <c r="K674" s="93">
        <f>SUMIFS('South West Spends'!$AL$2:$AL$5693,'South West Spends'!$A$2:$A$5693,$B674,'South West Spends'!$B$2:$B$5693,$C674,'South West Spends'!$C$2:$C$5693,$A674)</f>
        <v>0</v>
      </c>
    </row>
    <row r="675" spans="1:11" x14ac:dyDescent="0.2">
      <c r="A675" s="94" t="s">
        <v>254</v>
      </c>
      <c r="B675" s="13" t="s">
        <v>206</v>
      </c>
      <c r="C675" s="129" t="s">
        <v>243</v>
      </c>
      <c r="D675" s="506">
        <f>SUMIFS('South West Spends'!$H$2:$H$5693,'South West Spends'!$A$2:$A$5693,$B675,'South West Spends'!$B$2:$B$5693,$C675,'South West Spends'!$C$2:$C$5693,$A675)</f>
        <v>0</v>
      </c>
      <c r="E675" s="507">
        <f>SUMIFS('South West Spends'!$M$2:$M$5693,'South West Spends'!$A$2:$A$5693,$B675,'South West Spends'!$B$2:$B$5693,$C675,'South West Spends'!$C$2:$C$5693,$A675)</f>
        <v>0</v>
      </c>
      <c r="F675" s="507">
        <f>SUMIFS('South West Spends'!$R$2:$R$5693,'South West Spends'!$A$2:$A$5693,$B675,'South West Spends'!$B$2:$B$5693,$C675,'South West Spends'!$C$2:$C$5693,$A675)</f>
        <v>0</v>
      </c>
      <c r="G675" s="882">
        <f>SUMIFS('South West Spends'!$W$2:$W$5693,'South West Spends'!$A$2:$A$5693,$B675,'South West Spends'!$B$2:$B$5693,$C675,'South West Spends'!$C$2:$C$5693,$A675)</f>
        <v>0</v>
      </c>
      <c r="H675" s="1441">
        <f>SUMIFS('South West Spends'!$AB$2:$AB$5693,'South West Spends'!$A$2:$A$5693,$B675,'South West Spends'!$B$2:$B$5693,$C675,'South West Spends'!$C$2:$C$5693,$A675)</f>
        <v>0.02</v>
      </c>
      <c r="I675" s="1442">
        <f>SUMIFS('South West Spends'!$AG$2:$AG$5693,'South West Spends'!$A$2:$A$5693,$B675,'South West Spends'!$B$2:$B$5693,$C675,'South West Spends'!$C$2:$C$5693,$A675)</f>
        <v>260.58</v>
      </c>
      <c r="J675" s="24">
        <f>SUMIFS('South West Spends'!$AI$2:$AI$5693,'South West Spends'!$A$2:$A$5693,$B675,'South West Spends'!$B$2:$B$5693,$C675,'South West Spends'!$C$2:$C$5693,$A675)</f>
        <v>133.85999999999999</v>
      </c>
      <c r="K675" s="93">
        <f>SUMIFS('South West Spends'!$AL$2:$AL$5693,'South West Spends'!$A$2:$A$5693,$B675,'South West Spends'!$B$2:$B$5693,$C675,'South West Spends'!$C$2:$C$5693,$A675)</f>
        <v>175.04</v>
      </c>
    </row>
    <row r="676" spans="1:11" x14ac:dyDescent="0.2">
      <c r="A676" s="94" t="s">
        <v>254</v>
      </c>
      <c r="B676" s="13" t="s">
        <v>203</v>
      </c>
      <c r="C676" s="129" t="s">
        <v>243</v>
      </c>
      <c r="D676" s="506">
        <f>SUMIFS('South West Spends'!$H$2:$H$5693,'South West Spends'!$A$2:$A$5693,$B676,'South West Spends'!$B$2:$B$5693,$C676,'South West Spends'!$C$2:$C$5693,$A676)</f>
        <v>0</v>
      </c>
      <c r="E676" s="507">
        <f>SUMIFS('South West Spends'!$M$2:$M$5693,'South West Spends'!$A$2:$A$5693,$B676,'South West Spends'!$B$2:$B$5693,$C676,'South West Spends'!$C$2:$C$5693,$A676)</f>
        <v>0</v>
      </c>
      <c r="F676" s="507">
        <f>SUMIFS('South West Spends'!$R$2:$R$5693,'South West Spends'!$A$2:$A$5693,$B676,'South West Spends'!$B$2:$B$5693,$C676,'South West Spends'!$C$2:$C$5693,$A676)</f>
        <v>0</v>
      </c>
      <c r="G676" s="882">
        <f>SUMIFS('South West Spends'!$W$2:$W$5693,'South West Spends'!$A$2:$A$5693,$B676,'South West Spends'!$B$2:$B$5693,$C676,'South West Spends'!$C$2:$C$5693,$A676)</f>
        <v>0</v>
      </c>
      <c r="H676" s="1441">
        <f>SUMIFS('South West Spends'!$AB$2:$AB$5693,'South West Spends'!$A$2:$A$5693,$B676,'South West Spends'!$B$2:$B$5693,$C676,'South West Spends'!$C$2:$C$5693,$A676)</f>
        <v>0</v>
      </c>
      <c r="I676" s="1442">
        <f>SUMIFS('South West Spends'!$AG$2:$AG$5693,'South West Spends'!$A$2:$A$5693,$B676,'South West Spends'!$B$2:$B$5693,$C676,'South West Spends'!$C$2:$C$5693,$A676)</f>
        <v>153.70999999999998</v>
      </c>
      <c r="J676" s="24">
        <f>SUMIFS('South West Spends'!$AI$2:$AI$5693,'South West Spends'!$A$2:$A$5693,$B676,'South West Spends'!$B$2:$B$5693,$C676,'South West Spends'!$C$2:$C$5693,$A676)</f>
        <v>54.3</v>
      </c>
      <c r="K676" s="93">
        <f>SUMIFS('South West Spends'!$AL$2:$AL$5693,'South West Spends'!$A$2:$A$5693,$B676,'South West Spends'!$B$2:$B$5693,$C676,'South West Spends'!$C$2:$C$5693,$A676)</f>
        <v>115.94</v>
      </c>
    </row>
    <row r="677" spans="1:11" x14ac:dyDescent="0.2">
      <c r="A677" s="94" t="s">
        <v>254</v>
      </c>
      <c r="B677" s="13" t="s">
        <v>93</v>
      </c>
      <c r="C677" s="129" t="s">
        <v>243</v>
      </c>
      <c r="D677" s="506">
        <f>SUMIFS('South West Spends'!$H$2:$H$5693,'South West Spends'!$A$2:$A$5693,$B677,'South West Spends'!$B$2:$B$5693,$C677,'South West Spends'!$C$2:$C$5693,$A677)</f>
        <v>0</v>
      </c>
      <c r="E677" s="507">
        <f>SUMIFS('South West Spends'!$M$2:$M$5693,'South West Spends'!$A$2:$A$5693,$B677,'South West Spends'!$B$2:$B$5693,$C677,'South West Spends'!$C$2:$C$5693,$A677)</f>
        <v>0</v>
      </c>
      <c r="F677" s="507">
        <f>SUMIFS('South West Spends'!$R$2:$R$5693,'South West Spends'!$A$2:$A$5693,$B677,'South West Spends'!$B$2:$B$5693,$C677,'South West Spends'!$C$2:$C$5693,$A677)</f>
        <v>0</v>
      </c>
      <c r="G677" s="882">
        <f>SUMIFS('South West Spends'!$W$2:$W$5693,'South West Spends'!$A$2:$A$5693,$B677,'South West Spends'!$B$2:$B$5693,$C677,'South West Spends'!$C$2:$C$5693,$A677)</f>
        <v>0</v>
      </c>
      <c r="H677" s="1441">
        <f>SUMIFS('South West Spends'!$AB$2:$AB$5693,'South West Spends'!$A$2:$A$5693,$B677,'South West Spends'!$B$2:$B$5693,$C677,'South West Spends'!$C$2:$C$5693,$A677)</f>
        <v>67.319999999999993</v>
      </c>
      <c r="I677" s="1442">
        <f>SUMIFS('South West Spends'!$AG$2:$AG$5693,'South West Spends'!$A$2:$A$5693,$B677,'South West Spends'!$B$2:$B$5693,$C677,'South West Spends'!$C$2:$C$5693,$A677)</f>
        <v>125.86</v>
      </c>
      <c r="J677" s="24">
        <f>SUMIFS('South West Spends'!$AI$2:$AI$5693,'South West Spends'!$A$2:$A$5693,$B677,'South West Spends'!$B$2:$B$5693,$C677,'South West Spends'!$C$2:$C$5693,$A677)</f>
        <v>0</v>
      </c>
      <c r="K677" s="93">
        <f>SUMIFS('South West Spends'!$AL$2:$AL$5693,'South West Spends'!$A$2:$A$5693,$B677,'South West Spends'!$B$2:$B$5693,$C677,'South West Spends'!$C$2:$C$5693,$A677)</f>
        <v>0</v>
      </c>
    </row>
    <row r="678" spans="1:11" x14ac:dyDescent="0.2">
      <c r="A678" s="94" t="s">
        <v>254</v>
      </c>
      <c r="B678" s="13" t="s">
        <v>306</v>
      </c>
      <c r="C678" s="129" t="s">
        <v>243</v>
      </c>
      <c r="D678" s="506">
        <f>SUMIFS('South West Spends'!$H$2:$H$5693,'South West Spends'!$A$2:$A$5693,$B678,'South West Spends'!$B$2:$B$5693,$C678,'South West Spends'!$C$2:$C$5693,$A678)</f>
        <v>0</v>
      </c>
      <c r="E678" s="507">
        <f>SUMIFS('South West Spends'!$M$2:$M$5693,'South West Spends'!$A$2:$A$5693,$B678,'South West Spends'!$B$2:$B$5693,$C678,'South West Spends'!$C$2:$C$5693,$A678)</f>
        <v>0</v>
      </c>
      <c r="F678" s="507">
        <f>SUMIFS('South West Spends'!$R$2:$R$5693,'South West Spends'!$A$2:$A$5693,$B678,'South West Spends'!$B$2:$B$5693,$C678,'South West Spends'!$C$2:$C$5693,$A678)</f>
        <v>0</v>
      </c>
      <c r="G678" s="882">
        <f>SUMIFS('South West Spends'!$W$2:$W$5693,'South West Spends'!$A$2:$A$5693,$B678,'South West Spends'!$B$2:$B$5693,$C678,'South West Spends'!$C$2:$C$5693,$A678)</f>
        <v>0</v>
      </c>
      <c r="H678" s="1441">
        <f>SUMIFS('South West Spends'!$AB$2:$AB$5693,'South West Spends'!$A$2:$A$5693,$B678,'South West Spends'!$B$2:$B$5693,$C678,'South West Spends'!$C$2:$C$5693,$A678)</f>
        <v>0</v>
      </c>
      <c r="I678" s="1442">
        <f>SUMIFS('South West Spends'!$AG$2:$AG$5693,'South West Spends'!$A$2:$A$5693,$B678,'South West Spends'!$B$2:$B$5693,$C678,'South West Spends'!$C$2:$C$5693,$A678)</f>
        <v>0</v>
      </c>
      <c r="J678" s="24">
        <f>SUMIFS('South West Spends'!$AI$2:$AI$5693,'South West Spends'!$A$2:$A$5693,$B678,'South West Spends'!$B$2:$B$5693,$C678,'South West Spends'!$C$2:$C$5693,$A678)</f>
        <v>695.50000000000011</v>
      </c>
      <c r="K678" s="93">
        <f>SUMIFS('South West Spends'!$AL$2:$AL$5693,'South West Spends'!$A$2:$A$5693,$B678,'South West Spends'!$B$2:$B$5693,$C678,'South West Spends'!$C$2:$C$5693,$A678)</f>
        <v>1476.3200000000002</v>
      </c>
    </row>
    <row r="679" spans="1:11" x14ac:dyDescent="0.2">
      <c r="A679" s="94" t="s">
        <v>254</v>
      </c>
      <c r="B679" s="13" t="s">
        <v>225</v>
      </c>
      <c r="C679" s="129" t="s">
        <v>243</v>
      </c>
      <c r="D679" s="506">
        <f>SUMIFS('South West Spends'!$H$2:$H$5693,'South West Spends'!$A$2:$A$5693,$B679,'South West Spends'!$B$2:$B$5693,$C679,'South West Spends'!$C$2:$C$5693,$A679)</f>
        <v>0</v>
      </c>
      <c r="E679" s="507">
        <f>SUMIFS('South West Spends'!$M$2:$M$5693,'South West Spends'!$A$2:$A$5693,$B679,'South West Spends'!$B$2:$B$5693,$C679,'South West Spends'!$C$2:$C$5693,$A679)</f>
        <v>0</v>
      </c>
      <c r="F679" s="507">
        <f>SUMIFS('South West Spends'!$R$2:$R$5693,'South West Spends'!$A$2:$A$5693,$B679,'South West Spends'!$B$2:$B$5693,$C679,'South West Spends'!$C$2:$C$5693,$A679)</f>
        <v>0</v>
      </c>
      <c r="G679" s="882">
        <f>SUMIFS('South West Spends'!$W$2:$W$5693,'South West Spends'!$A$2:$A$5693,$B679,'South West Spends'!$B$2:$B$5693,$C679,'South West Spends'!$C$2:$C$5693,$A679)</f>
        <v>0</v>
      </c>
      <c r="H679" s="1441">
        <f>SUMIFS('South West Spends'!$AB$2:$AB$5693,'South West Spends'!$A$2:$A$5693,$B679,'South West Spends'!$B$2:$B$5693,$C679,'South West Spends'!$C$2:$C$5693,$A679)</f>
        <v>131.70999999999998</v>
      </c>
      <c r="I679" s="1442">
        <f>SUMIFS('South West Spends'!$AG$2:$AG$5693,'South West Spends'!$A$2:$A$5693,$B679,'South West Spends'!$B$2:$B$5693,$C679,'South West Spends'!$C$2:$C$5693,$A679)</f>
        <v>846.73000000000013</v>
      </c>
      <c r="J679" s="24">
        <f>SUMIFS('South West Spends'!$AI$2:$AI$5693,'South West Spends'!$A$2:$A$5693,$B679,'South West Spends'!$B$2:$B$5693,$C679,'South West Spends'!$C$2:$C$5693,$A679)</f>
        <v>0</v>
      </c>
      <c r="K679" s="93">
        <f>SUMIFS('South West Spends'!$AL$2:$AL$5693,'South West Spends'!$A$2:$A$5693,$B679,'South West Spends'!$B$2:$B$5693,$C679,'South West Spends'!$C$2:$C$5693,$A679)</f>
        <v>0</v>
      </c>
    </row>
    <row r="680" spans="1:11" x14ac:dyDescent="0.2">
      <c r="A680" s="94" t="s">
        <v>254</v>
      </c>
      <c r="B680" s="13" t="s">
        <v>66</v>
      </c>
      <c r="C680" s="129" t="s">
        <v>243</v>
      </c>
      <c r="D680" s="506">
        <f>SUMIFS('South West Spends'!$H$2:$H$5693,'South West Spends'!$A$2:$A$5693,$B680,'South West Spends'!$B$2:$B$5693,$C680,'South West Spends'!$C$2:$C$5693,$A680)</f>
        <v>0</v>
      </c>
      <c r="E680" s="507">
        <f>SUMIFS('South West Spends'!$M$2:$M$5693,'South West Spends'!$A$2:$A$5693,$B680,'South West Spends'!$B$2:$B$5693,$C680,'South West Spends'!$C$2:$C$5693,$A680)</f>
        <v>0</v>
      </c>
      <c r="F680" s="507">
        <f>SUMIFS('South West Spends'!$R$2:$R$5693,'South West Spends'!$A$2:$A$5693,$B680,'South West Spends'!$B$2:$B$5693,$C680,'South West Spends'!$C$2:$C$5693,$A680)</f>
        <v>0</v>
      </c>
      <c r="G680" s="882">
        <f>SUMIFS('South West Spends'!$W$2:$W$5693,'South West Spends'!$A$2:$A$5693,$B680,'South West Spends'!$B$2:$B$5693,$C680,'South West Spends'!$C$2:$C$5693,$A680)</f>
        <v>0</v>
      </c>
      <c r="H680" s="1441">
        <f>SUMIFS('South West Spends'!$AB$2:$AB$5693,'South West Spends'!$A$2:$A$5693,$B680,'South West Spends'!$B$2:$B$5693,$C680,'South West Spends'!$C$2:$C$5693,$A680)</f>
        <v>42.9</v>
      </c>
      <c r="I680" s="1442">
        <f>SUMIFS('South West Spends'!$AG$2:$AG$5693,'South West Spends'!$A$2:$A$5693,$B680,'South West Spends'!$B$2:$B$5693,$C680,'South West Spends'!$C$2:$C$5693,$A680)</f>
        <v>0</v>
      </c>
      <c r="J680" s="24">
        <f>SUMIFS('South West Spends'!$AI$2:$AI$5693,'South West Spends'!$A$2:$A$5693,$B680,'South West Spends'!$B$2:$B$5693,$C680,'South West Spends'!$C$2:$C$5693,$A680)</f>
        <v>0</v>
      </c>
      <c r="K680" s="93">
        <f>SUMIFS('South West Spends'!$AL$2:$AL$5693,'South West Spends'!$A$2:$A$5693,$B680,'South West Spends'!$B$2:$B$5693,$C680,'South West Spends'!$C$2:$C$5693,$A680)</f>
        <v>0</v>
      </c>
    </row>
    <row r="681" spans="1:11" x14ac:dyDescent="0.2">
      <c r="A681" s="94" t="s">
        <v>254</v>
      </c>
      <c r="B681" s="13" t="s">
        <v>258</v>
      </c>
      <c r="C681" s="129" t="s">
        <v>243</v>
      </c>
      <c r="D681" s="506">
        <f>SUMIFS('South West Spends'!$H$2:$H$5693,'South West Spends'!$A$2:$A$5693,$B681,'South West Spends'!$B$2:$B$5693,$C681,'South West Spends'!$C$2:$C$5693,$A681)</f>
        <v>0</v>
      </c>
      <c r="E681" s="507">
        <f>SUMIFS('South West Spends'!$M$2:$M$5693,'South West Spends'!$A$2:$A$5693,$B681,'South West Spends'!$B$2:$B$5693,$C681,'South West Spends'!$C$2:$C$5693,$A681)</f>
        <v>0</v>
      </c>
      <c r="F681" s="507">
        <f>SUMIFS('South West Spends'!$R$2:$R$5693,'South West Spends'!$A$2:$A$5693,$B681,'South West Spends'!$B$2:$B$5693,$C681,'South West Spends'!$C$2:$C$5693,$A681)</f>
        <v>0</v>
      </c>
      <c r="G681" s="882">
        <f>SUMIFS('South West Spends'!$W$2:$W$5693,'South West Spends'!$A$2:$A$5693,$B681,'South West Spends'!$B$2:$B$5693,$C681,'South West Spends'!$C$2:$C$5693,$A681)</f>
        <v>0</v>
      </c>
      <c r="H681" s="1441">
        <f>SUMIFS('South West Spends'!$AB$2:$AB$5693,'South West Spends'!$A$2:$A$5693,$B681,'South West Spends'!$B$2:$B$5693,$C681,'South West Spends'!$C$2:$C$5693,$A681)</f>
        <v>0</v>
      </c>
      <c r="I681" s="1442">
        <f>SUMIFS('South West Spends'!$AG$2:$AG$5693,'South West Spends'!$A$2:$A$5693,$B681,'South West Spends'!$B$2:$B$5693,$C681,'South West Spends'!$C$2:$C$5693,$A681)</f>
        <v>79.69</v>
      </c>
      <c r="J681" s="24">
        <f>SUMIFS('South West Spends'!$AI$2:$AI$5693,'South West Spends'!$A$2:$A$5693,$B681,'South West Spends'!$B$2:$B$5693,$C681,'South West Spends'!$C$2:$C$5693,$A681)</f>
        <v>0</v>
      </c>
      <c r="K681" s="93">
        <f>SUMIFS('South West Spends'!$AL$2:$AL$5693,'South West Spends'!$A$2:$A$5693,$B681,'South West Spends'!$B$2:$B$5693,$C681,'South West Spends'!$C$2:$C$5693,$A681)</f>
        <v>0</v>
      </c>
    </row>
    <row r="682" spans="1:11" x14ac:dyDescent="0.2">
      <c r="A682" s="94" t="s">
        <v>254</v>
      </c>
      <c r="B682" s="13" t="s">
        <v>82</v>
      </c>
      <c r="C682" s="129" t="s">
        <v>243</v>
      </c>
      <c r="D682" s="506">
        <f>SUMIFS('South West Spends'!$H$2:$H$5693,'South West Spends'!$A$2:$A$5693,$B682,'South West Spends'!$B$2:$B$5693,$C682,'South West Spends'!$C$2:$C$5693,$A682)</f>
        <v>0</v>
      </c>
      <c r="E682" s="507">
        <f>SUMIFS('South West Spends'!$M$2:$M$5693,'South West Spends'!$A$2:$A$5693,$B682,'South West Spends'!$B$2:$B$5693,$C682,'South West Spends'!$C$2:$C$5693,$A682)</f>
        <v>0</v>
      </c>
      <c r="F682" s="507">
        <f>SUMIFS('South West Spends'!$R$2:$R$5693,'South West Spends'!$A$2:$A$5693,$B682,'South West Spends'!$B$2:$B$5693,$C682,'South West Spends'!$C$2:$C$5693,$A682)</f>
        <v>0</v>
      </c>
      <c r="G682" s="882">
        <f>SUMIFS('South West Spends'!$W$2:$W$5693,'South West Spends'!$A$2:$A$5693,$B682,'South West Spends'!$B$2:$B$5693,$C682,'South West Spends'!$C$2:$C$5693,$A682)</f>
        <v>0</v>
      </c>
      <c r="H682" s="1441">
        <f>SUMIFS('South West Spends'!$AB$2:$AB$5693,'South West Spends'!$A$2:$A$5693,$B682,'South West Spends'!$B$2:$B$5693,$C682,'South West Spends'!$C$2:$C$5693,$A682)</f>
        <v>0</v>
      </c>
      <c r="I682" s="1442">
        <f>SUMIFS('South West Spends'!$AG$2:$AG$5693,'South West Spends'!$A$2:$A$5693,$B682,'South West Spends'!$B$2:$B$5693,$C682,'South West Spends'!$C$2:$C$5693,$A682)</f>
        <v>211.98999999999998</v>
      </c>
      <c r="J682" s="24">
        <f>SUMIFS('South West Spends'!$AI$2:$AI$5693,'South West Spends'!$A$2:$A$5693,$B682,'South West Spends'!$B$2:$B$5693,$C682,'South West Spends'!$C$2:$C$5693,$A682)</f>
        <v>0</v>
      </c>
      <c r="K682" s="93">
        <f>SUMIFS('South West Spends'!$AL$2:$AL$5693,'South West Spends'!$A$2:$A$5693,$B682,'South West Spends'!$B$2:$B$5693,$C682,'South West Spends'!$C$2:$C$5693,$A682)</f>
        <v>0</v>
      </c>
    </row>
    <row r="683" spans="1:11" x14ac:dyDescent="0.2">
      <c r="A683" s="94" t="s">
        <v>254</v>
      </c>
      <c r="B683" s="13" t="s">
        <v>285</v>
      </c>
      <c r="C683" s="129" t="s">
        <v>243</v>
      </c>
      <c r="D683" s="506">
        <f>SUMIFS('South West Spends'!$H$2:$H$5693,'South West Spends'!$A$2:$A$5693,$B683,'South West Spends'!$B$2:$B$5693,$C683,'South West Spends'!$C$2:$C$5693,$A683)</f>
        <v>0</v>
      </c>
      <c r="E683" s="507">
        <f>SUMIFS('South West Spends'!$M$2:$M$5693,'South West Spends'!$A$2:$A$5693,$B683,'South West Spends'!$B$2:$B$5693,$C683,'South West Spends'!$C$2:$C$5693,$A683)</f>
        <v>0</v>
      </c>
      <c r="F683" s="507">
        <f>SUMIFS('South West Spends'!$R$2:$R$5693,'South West Spends'!$A$2:$A$5693,$B683,'South West Spends'!$B$2:$B$5693,$C683,'South West Spends'!$C$2:$C$5693,$A683)</f>
        <v>0</v>
      </c>
      <c r="G683" s="882">
        <f>SUMIFS('South West Spends'!$W$2:$W$5693,'South West Spends'!$A$2:$A$5693,$B683,'South West Spends'!$B$2:$B$5693,$C683,'South West Spends'!$C$2:$C$5693,$A683)</f>
        <v>0</v>
      </c>
      <c r="H683" s="1441">
        <f>SUMIFS('South West Spends'!$AB$2:$AB$5693,'South West Spends'!$A$2:$A$5693,$B683,'South West Spends'!$B$2:$B$5693,$C683,'South West Spends'!$C$2:$C$5693,$A683)</f>
        <v>0</v>
      </c>
      <c r="I683" s="1442">
        <f>SUMIFS('South West Spends'!$AG$2:$AG$5693,'South West Spends'!$A$2:$A$5693,$B683,'South West Spends'!$B$2:$B$5693,$C683,'South West Spends'!$C$2:$C$5693,$A683)</f>
        <v>284.49</v>
      </c>
      <c r="J683" s="24">
        <f>SUMIFS('South West Spends'!$AI$2:$AI$5693,'South West Spends'!$A$2:$A$5693,$B683,'South West Spends'!$B$2:$B$5693,$C683,'South West Spends'!$C$2:$C$5693,$A683)</f>
        <v>0</v>
      </c>
      <c r="K683" s="93">
        <f>SUMIFS('South West Spends'!$AL$2:$AL$5693,'South West Spends'!$A$2:$A$5693,$B683,'South West Spends'!$B$2:$B$5693,$C683,'South West Spends'!$C$2:$C$5693,$A683)</f>
        <v>0</v>
      </c>
    </row>
    <row r="684" spans="1:11" x14ac:dyDescent="0.2">
      <c r="A684" s="94" t="s">
        <v>183</v>
      </c>
      <c r="B684" s="13" t="s">
        <v>77</v>
      </c>
      <c r="C684" s="129" t="s">
        <v>21</v>
      </c>
      <c r="D684" s="506">
        <f>SUMIFS('South West Spends'!$H$2:$H$5693,'South West Spends'!$A$2:$A$5693,$B684,'South West Spends'!$B$2:$B$5693,$C684,'South West Spends'!$C$2:$C$5693,$A684)</f>
        <v>0</v>
      </c>
      <c r="E684" s="507">
        <f>SUMIFS('South West Spends'!$M$2:$M$5693,'South West Spends'!$A$2:$A$5693,$B684,'South West Spends'!$B$2:$B$5693,$C684,'South West Spends'!$C$2:$C$5693,$A684)</f>
        <v>590.96</v>
      </c>
      <c r="F684" s="507">
        <f>SUMIFS('South West Spends'!$R$2:$R$5693,'South West Spends'!$A$2:$A$5693,$B684,'South West Spends'!$B$2:$B$5693,$C684,'South West Spends'!$C$2:$C$5693,$A684)</f>
        <v>687.68000000000006</v>
      </c>
      <c r="G684" s="882">
        <f>SUMIFS('South West Spends'!$W$2:$W$5693,'South West Spends'!$A$2:$A$5693,$B684,'South West Spends'!$B$2:$B$5693,$C684,'South West Spends'!$C$2:$C$5693,$A684)</f>
        <v>211.81</v>
      </c>
      <c r="H684" s="1441">
        <f>SUMIFS('South West Spends'!$AB$2:$AB$5693,'South West Spends'!$A$2:$A$5693,$B684,'South West Spends'!$B$2:$B$5693,$C684,'South West Spends'!$C$2:$C$5693,$A684)</f>
        <v>0</v>
      </c>
      <c r="I684" s="1442">
        <f>SUMIFS('South West Spends'!$AG$2:$AG$5693,'South West Spends'!$A$2:$A$5693,$B684,'South West Spends'!$B$2:$B$5693,$C684,'South West Spends'!$C$2:$C$5693,$A684)</f>
        <v>0</v>
      </c>
      <c r="J684" s="24">
        <f>SUMIFS('South West Spends'!$AI$2:$AI$5693,'South West Spends'!$A$2:$A$5693,$B684,'South West Spends'!$B$2:$B$5693,$C684,'South West Spends'!$C$2:$C$5693,$A684)</f>
        <v>0</v>
      </c>
      <c r="K684" s="93">
        <f>SUMIFS('South West Spends'!$AL$2:$AL$5693,'South West Spends'!$A$2:$A$5693,$B684,'South West Spends'!$B$2:$B$5693,$C684,'South West Spends'!$C$2:$C$5693,$A684)</f>
        <v>0</v>
      </c>
    </row>
    <row r="685" spans="1:11" x14ac:dyDescent="0.2">
      <c r="A685" s="94" t="s">
        <v>183</v>
      </c>
      <c r="B685" s="13" t="s">
        <v>41</v>
      </c>
      <c r="C685" s="129" t="s">
        <v>21</v>
      </c>
      <c r="D685" s="506">
        <f>SUMIFS('South West Spends'!$H$2:$H$5693,'South West Spends'!$A$2:$A$5693,$B685,'South West Spends'!$B$2:$B$5693,$C685,'South West Spends'!$C$2:$C$5693,$A685)</f>
        <v>203.98000000000002</v>
      </c>
      <c r="E685" s="507">
        <f>SUMIFS('South West Spends'!$M$2:$M$5693,'South West Spends'!$A$2:$A$5693,$B685,'South West Spends'!$B$2:$B$5693,$C685,'South West Spends'!$C$2:$C$5693,$A685)</f>
        <v>19.98</v>
      </c>
      <c r="F685" s="507">
        <f>SUMIFS('South West Spends'!$R$2:$R$5693,'South West Spends'!$A$2:$A$5693,$B685,'South West Spends'!$B$2:$B$5693,$C685,'South West Spends'!$C$2:$C$5693,$A685)</f>
        <v>0</v>
      </c>
      <c r="G685" s="882">
        <f>SUMIFS('South West Spends'!$W$2:$W$5693,'South West Spends'!$A$2:$A$5693,$B685,'South West Spends'!$B$2:$B$5693,$C685,'South West Spends'!$C$2:$C$5693,$A685)</f>
        <v>0</v>
      </c>
      <c r="H685" s="1441">
        <f>SUMIFS('South West Spends'!$AB$2:$AB$5693,'South West Spends'!$A$2:$A$5693,$B685,'South West Spends'!$B$2:$B$5693,$C685,'South West Spends'!$C$2:$C$5693,$A685)</f>
        <v>0</v>
      </c>
      <c r="I685" s="1442">
        <f>SUMIFS('South West Spends'!$AG$2:$AG$5693,'South West Spends'!$A$2:$A$5693,$B685,'South West Spends'!$B$2:$B$5693,$C685,'South West Spends'!$C$2:$C$5693,$A685)</f>
        <v>0</v>
      </c>
      <c r="J685" s="24">
        <f>SUMIFS('South West Spends'!$AI$2:$AI$5693,'South West Spends'!$A$2:$A$5693,$B685,'South West Spends'!$B$2:$B$5693,$C685,'South West Spends'!$C$2:$C$5693,$A685)</f>
        <v>0</v>
      </c>
      <c r="K685" s="93">
        <f>SUMIFS('South West Spends'!$AL$2:$AL$5693,'South West Spends'!$A$2:$A$5693,$B685,'South West Spends'!$B$2:$B$5693,$C685,'South West Spends'!$C$2:$C$5693,$A685)</f>
        <v>0</v>
      </c>
    </row>
    <row r="686" spans="1:11" x14ac:dyDescent="0.2">
      <c r="A686" s="94" t="s">
        <v>184</v>
      </c>
      <c r="B686" s="13" t="s">
        <v>77</v>
      </c>
      <c r="C686" s="129" t="s">
        <v>21</v>
      </c>
      <c r="D686" s="506">
        <f>SUMIFS('South West Spends'!$H$2:$H$5693,'South West Spends'!$A$2:$A$5693,$B686,'South West Spends'!$B$2:$B$5693,$C686,'South West Spends'!$C$2:$C$5693,$A686)</f>
        <v>0</v>
      </c>
      <c r="E686" s="507">
        <f>SUMIFS('South West Spends'!$M$2:$M$5693,'South West Spends'!$A$2:$A$5693,$B686,'South West Spends'!$B$2:$B$5693,$C686,'South West Spends'!$C$2:$C$5693,$A686)</f>
        <v>860.2299999999999</v>
      </c>
      <c r="F686" s="507">
        <f>SUMIFS('South West Spends'!$R$2:$R$5693,'South West Spends'!$A$2:$A$5693,$B686,'South West Spends'!$B$2:$B$5693,$C686,'South West Spends'!$C$2:$C$5693,$A686)</f>
        <v>522.52</v>
      </c>
      <c r="G686" s="882">
        <f>SUMIFS('South West Spends'!$W$2:$W$5693,'South West Spends'!$A$2:$A$5693,$B686,'South West Spends'!$B$2:$B$5693,$C686,'South West Spends'!$C$2:$C$5693,$A686)</f>
        <v>606.81999999999994</v>
      </c>
      <c r="H686" s="1441">
        <f>SUMIFS('South West Spends'!$AB$2:$AB$5693,'South West Spends'!$A$2:$A$5693,$B686,'South West Spends'!$B$2:$B$5693,$C686,'South West Spends'!$C$2:$C$5693,$A686)</f>
        <v>1534.9300000000005</v>
      </c>
      <c r="I686" s="1442">
        <f>SUMIFS('South West Spends'!$AG$2:$AG$5693,'South West Spends'!$A$2:$A$5693,$B686,'South West Spends'!$B$2:$B$5693,$C686,'South West Spends'!$C$2:$C$5693,$A686)</f>
        <v>0</v>
      </c>
      <c r="J686" s="24">
        <f>SUMIFS('South West Spends'!$AI$2:$AI$5693,'South West Spends'!$A$2:$A$5693,$B686,'South West Spends'!$B$2:$B$5693,$C686,'South West Spends'!$C$2:$C$5693,$A686)</f>
        <v>0</v>
      </c>
      <c r="K686" s="93">
        <f>SUMIFS('South West Spends'!$AL$2:$AL$5693,'South West Spends'!$A$2:$A$5693,$B686,'South West Spends'!$B$2:$B$5693,$C686,'South West Spends'!$C$2:$C$5693,$A686)</f>
        <v>0</v>
      </c>
    </row>
    <row r="687" spans="1:11" x14ac:dyDescent="0.2">
      <c r="A687" s="94" t="s">
        <v>184</v>
      </c>
      <c r="B687" s="13" t="s">
        <v>41</v>
      </c>
      <c r="C687" s="129" t="s">
        <v>21</v>
      </c>
      <c r="D687" s="506">
        <f>SUMIFS('South West Spends'!$H$2:$H$5693,'South West Spends'!$A$2:$A$5693,$B687,'South West Spends'!$B$2:$B$5693,$C687,'South West Spends'!$C$2:$C$5693,$A687)</f>
        <v>1373.74</v>
      </c>
      <c r="E687" s="507">
        <f>SUMIFS('South West Spends'!$M$2:$M$5693,'South West Spends'!$A$2:$A$5693,$B687,'South West Spends'!$B$2:$B$5693,$C687,'South West Spends'!$C$2:$C$5693,$A687)</f>
        <v>0</v>
      </c>
      <c r="F687" s="507">
        <f>SUMIFS('South West Spends'!$R$2:$R$5693,'South West Spends'!$A$2:$A$5693,$B687,'South West Spends'!$B$2:$B$5693,$C687,'South West Spends'!$C$2:$C$5693,$A687)</f>
        <v>0</v>
      </c>
      <c r="G687" s="882">
        <f>SUMIFS('South West Spends'!$W$2:$W$5693,'South West Spends'!$A$2:$A$5693,$B687,'South West Spends'!$B$2:$B$5693,$C687,'South West Spends'!$C$2:$C$5693,$A687)</f>
        <v>0</v>
      </c>
      <c r="H687" s="1441">
        <f>SUMIFS('South West Spends'!$AB$2:$AB$5693,'South West Spends'!$A$2:$A$5693,$B687,'South West Spends'!$B$2:$B$5693,$C687,'South West Spends'!$C$2:$C$5693,$A687)</f>
        <v>0</v>
      </c>
      <c r="I687" s="1442">
        <f>SUMIFS('South West Spends'!$AG$2:$AG$5693,'South West Spends'!$A$2:$A$5693,$B687,'South West Spends'!$B$2:$B$5693,$C687,'South West Spends'!$C$2:$C$5693,$A687)</f>
        <v>0</v>
      </c>
      <c r="J687" s="24">
        <f>SUMIFS('South West Spends'!$AI$2:$AI$5693,'South West Spends'!$A$2:$A$5693,$B687,'South West Spends'!$B$2:$B$5693,$C687,'South West Spends'!$C$2:$C$5693,$A687)</f>
        <v>0</v>
      </c>
      <c r="K687" s="93">
        <f>SUMIFS('South West Spends'!$AL$2:$AL$5693,'South West Spends'!$A$2:$A$5693,$B687,'South West Spends'!$B$2:$B$5693,$C687,'South West Spends'!$C$2:$C$5693,$A687)</f>
        <v>0</v>
      </c>
    </row>
    <row r="688" spans="1:11" x14ac:dyDescent="0.2">
      <c r="A688" s="94" t="s">
        <v>191</v>
      </c>
      <c r="B688" s="13" t="s">
        <v>77</v>
      </c>
      <c r="C688" s="294" t="s">
        <v>94</v>
      </c>
      <c r="D688" s="506">
        <f>SUMIFS('South West Spends'!$H$2:$H$5693,'South West Spends'!$A$2:$A$5693,$B688,'South West Spends'!$B$2:$B$5693,$C688,'South West Spends'!$C$2:$C$5693,$A688)</f>
        <v>0</v>
      </c>
      <c r="E688" s="507">
        <f>SUMIFS('South West Spends'!$M$2:$M$5693,'South West Spends'!$A$2:$A$5693,$B688,'South West Spends'!$B$2:$B$5693,$C688,'South West Spends'!$C$2:$C$5693,$A688)</f>
        <v>32.340000000000003</v>
      </c>
      <c r="F688" s="507">
        <f>SUMIFS('South West Spends'!$R$2:$R$5693,'South West Spends'!$A$2:$A$5693,$B688,'South West Spends'!$B$2:$B$5693,$C688,'South West Spends'!$C$2:$C$5693,$A688)</f>
        <v>2071.79</v>
      </c>
      <c r="G688" s="882">
        <f>SUMIFS('South West Spends'!$W$2:$W$5693,'South West Spends'!$A$2:$A$5693,$B688,'South West Spends'!$B$2:$B$5693,$C688,'South West Spends'!$C$2:$C$5693,$A688)</f>
        <v>0</v>
      </c>
      <c r="H688" s="1441">
        <f>SUMIFS('South West Spends'!$AB$2:$AB$5693,'South West Spends'!$A$2:$A$5693,$B688,'South West Spends'!$B$2:$B$5693,$C688,'South West Spends'!$C$2:$C$5693,$A688)</f>
        <v>0</v>
      </c>
      <c r="I688" s="1442">
        <f>SUMIFS('South West Spends'!$AG$2:$AG$5693,'South West Spends'!$A$2:$A$5693,$B688,'South West Spends'!$B$2:$B$5693,$C688,'South West Spends'!$C$2:$C$5693,$A688)</f>
        <v>0</v>
      </c>
      <c r="J688" s="24">
        <f>SUMIFS('South West Spends'!$AI$2:$AI$5693,'South West Spends'!$A$2:$A$5693,$B688,'South West Spends'!$B$2:$B$5693,$C688,'South West Spends'!$C$2:$C$5693,$A688)</f>
        <v>0</v>
      </c>
      <c r="K688" s="93">
        <f>SUMIFS('South West Spends'!$AL$2:$AL$5693,'South West Spends'!$A$2:$A$5693,$B688,'South West Spends'!$B$2:$B$5693,$C688,'South West Spends'!$C$2:$C$5693,$A688)</f>
        <v>0</v>
      </c>
    </row>
    <row r="689" spans="1:11" x14ac:dyDescent="0.2">
      <c r="A689" s="94" t="s">
        <v>137</v>
      </c>
      <c r="B689" s="13" t="s">
        <v>3</v>
      </c>
      <c r="C689" s="129" t="s">
        <v>243</v>
      </c>
      <c r="D689" s="506">
        <f>SUMIFS('South West Spends'!$H$2:$H$5693,'South West Spends'!$A$2:$A$5693,$B689,'South West Spends'!$B$2:$B$5693,$C689,'South West Spends'!$C$2:$C$5693,$A689)</f>
        <v>0.1</v>
      </c>
      <c r="E689" s="507">
        <f>SUMIFS('South West Spends'!$M$2:$M$5693,'South West Spends'!$A$2:$A$5693,$B689,'South West Spends'!$B$2:$B$5693,$C689,'South West Spends'!$C$2:$C$5693,$A689)</f>
        <v>0.02</v>
      </c>
      <c r="F689" s="507">
        <f>SUMIFS('South West Spends'!$R$2:$R$5693,'South West Spends'!$A$2:$A$5693,$B689,'South West Spends'!$B$2:$B$5693,$C689,'South West Spends'!$C$2:$C$5693,$A689)</f>
        <v>0</v>
      </c>
      <c r="G689" s="882">
        <f>SUMIFS('South West Spends'!$W$2:$W$5693,'South West Spends'!$A$2:$A$5693,$B689,'South West Spends'!$B$2:$B$5693,$C689,'South West Spends'!$C$2:$C$5693,$A689)</f>
        <v>0</v>
      </c>
      <c r="H689" s="1441">
        <f>SUMIFS('South West Spends'!$AB$2:$AB$5693,'South West Spends'!$A$2:$A$5693,$B689,'South West Spends'!$B$2:$B$5693,$C689,'South West Spends'!$C$2:$C$5693,$A689)</f>
        <v>0</v>
      </c>
      <c r="I689" s="1442">
        <f>SUMIFS('South West Spends'!$AG$2:$AG$5693,'South West Spends'!$A$2:$A$5693,$B689,'South West Spends'!$B$2:$B$5693,$C689,'South West Spends'!$C$2:$C$5693,$A689)</f>
        <v>0</v>
      </c>
      <c r="J689" s="24">
        <f>SUMIFS('South West Spends'!$AI$2:$AI$5693,'South West Spends'!$A$2:$A$5693,$B689,'South West Spends'!$B$2:$B$5693,$C689,'South West Spends'!$C$2:$C$5693,$A689)</f>
        <v>0</v>
      </c>
      <c r="K689" s="93">
        <f>SUMIFS('South West Spends'!$AL$2:$AL$5693,'South West Spends'!$A$2:$A$5693,$B689,'South West Spends'!$B$2:$B$5693,$C689,'South West Spends'!$C$2:$C$5693,$A689)</f>
        <v>0</v>
      </c>
    </row>
    <row r="690" spans="1:11" x14ac:dyDescent="0.2">
      <c r="A690" s="94" t="s">
        <v>137</v>
      </c>
      <c r="B690" s="13" t="s">
        <v>206</v>
      </c>
      <c r="C690" s="129" t="s">
        <v>35</v>
      </c>
      <c r="D690" s="506">
        <f>SUMIFS('South West Spends'!$H$2:$H$5693,'South West Spends'!$A$2:$A$5693,$B690,'South West Spends'!$B$2:$B$5693,$C690,'South West Spends'!$C$2:$C$5693,$A690)</f>
        <v>0</v>
      </c>
      <c r="E690" s="507">
        <f>SUMIFS('South West Spends'!$M$2:$M$5693,'South West Spends'!$A$2:$A$5693,$B690,'South West Spends'!$B$2:$B$5693,$C690,'South West Spends'!$C$2:$C$5693,$A690)</f>
        <v>0</v>
      </c>
      <c r="F690" s="507">
        <f>SUMIFS('South West Spends'!$R$2:$R$5693,'South West Spends'!$A$2:$A$5693,$B690,'South West Spends'!$B$2:$B$5693,$C690,'South West Spends'!$C$2:$C$5693,$A690)</f>
        <v>0</v>
      </c>
      <c r="G690" s="882">
        <f>SUMIFS('South West Spends'!$W$2:$W$5693,'South West Spends'!$A$2:$A$5693,$B690,'South West Spends'!$B$2:$B$5693,$C690,'South West Spends'!$C$2:$C$5693,$A690)</f>
        <v>0</v>
      </c>
      <c r="H690" s="1441">
        <f>SUMIFS('South West Spends'!$AB$2:$AB$5693,'South West Spends'!$A$2:$A$5693,$B690,'South West Spends'!$B$2:$B$5693,$C690,'South West Spends'!$C$2:$C$5693,$A690)</f>
        <v>0</v>
      </c>
      <c r="I690" s="1442">
        <f>SUMIFS('South West Spends'!$AG$2:$AG$5693,'South West Spends'!$A$2:$A$5693,$B690,'South West Spends'!$B$2:$B$5693,$C690,'South West Spends'!$C$2:$C$5693,$A690)</f>
        <v>48.39</v>
      </c>
      <c r="J690" s="24">
        <f>SUMIFS('South West Spends'!$AI$2:$AI$5693,'South West Spends'!$A$2:$A$5693,$B690,'South West Spends'!$B$2:$B$5693,$C690,'South West Spends'!$C$2:$C$5693,$A690)</f>
        <v>0</v>
      </c>
      <c r="K690" s="93">
        <f>SUMIFS('South West Spends'!$AL$2:$AL$5693,'South West Spends'!$A$2:$A$5693,$B690,'South West Spends'!$B$2:$B$5693,$C690,'South West Spends'!$C$2:$C$5693,$A690)</f>
        <v>0</v>
      </c>
    </row>
    <row r="691" spans="1:11" x14ac:dyDescent="0.2">
      <c r="A691" s="94" t="s">
        <v>137</v>
      </c>
      <c r="B691" s="13" t="s">
        <v>77</v>
      </c>
      <c r="C691" s="129" t="s">
        <v>94</v>
      </c>
      <c r="D691" s="506">
        <f>SUMIFS('South West Spends'!$H$2:$H$5693,'South West Spends'!$A$2:$A$5693,$B691,'South West Spends'!$B$2:$B$5693,$C691,'South West Spends'!$C$2:$C$5693,$A691)</f>
        <v>0</v>
      </c>
      <c r="E691" s="507">
        <f>SUMIFS('South West Spends'!$M$2:$M$5693,'South West Spends'!$A$2:$A$5693,$B691,'South West Spends'!$B$2:$B$5693,$C691,'South West Spends'!$C$2:$C$5693,$A691)</f>
        <v>0</v>
      </c>
      <c r="F691" s="507">
        <f>SUMIFS('South West Spends'!$R$2:$R$5693,'South West Spends'!$A$2:$A$5693,$B691,'South West Spends'!$B$2:$B$5693,$C691,'South West Spends'!$C$2:$C$5693,$A691)</f>
        <v>47.11</v>
      </c>
      <c r="G691" s="882">
        <f>SUMIFS('South West Spends'!$W$2:$W$5693,'South West Spends'!$A$2:$A$5693,$B691,'South West Spends'!$B$2:$B$5693,$C691,'South West Spends'!$C$2:$C$5693,$A691)</f>
        <v>91.04</v>
      </c>
      <c r="H691" s="1441">
        <f>SUMIFS('South West Spends'!$AB$2:$AB$5693,'South West Spends'!$A$2:$A$5693,$B691,'South West Spends'!$B$2:$B$5693,$C691,'South West Spends'!$C$2:$C$5693,$A691)</f>
        <v>2030.8599999999994</v>
      </c>
      <c r="I691" s="1442">
        <f>SUMIFS('South West Spends'!$AG$2:$AG$5693,'South West Spends'!$A$2:$A$5693,$B691,'South West Spends'!$B$2:$B$5693,$C691,'South West Spends'!$C$2:$C$5693,$A691)</f>
        <v>196.07999999999998</v>
      </c>
      <c r="J691" s="24">
        <f>SUMIFS('South West Spends'!$AI$2:$AI$5693,'South West Spends'!$A$2:$A$5693,$B691,'South West Spends'!$B$2:$B$5693,$C691,'South West Spends'!$C$2:$C$5693,$A691)</f>
        <v>0</v>
      </c>
      <c r="K691" s="93">
        <f>SUMIFS('South West Spends'!$AL$2:$AL$5693,'South West Spends'!$A$2:$A$5693,$B691,'South West Spends'!$B$2:$B$5693,$C691,'South West Spends'!$C$2:$C$5693,$A691)</f>
        <v>0</v>
      </c>
    </row>
    <row r="692" spans="1:11" x14ac:dyDescent="0.2">
      <c r="A692" s="94" t="s">
        <v>137</v>
      </c>
      <c r="B692" s="13" t="s">
        <v>77</v>
      </c>
      <c r="C692" s="129" t="s">
        <v>21</v>
      </c>
      <c r="D692" s="506">
        <f>SUMIFS('South West Spends'!$H$2:$H$5693,'South West Spends'!$A$2:$A$5693,$B692,'South West Spends'!$B$2:$B$5693,$C692,'South West Spends'!$C$2:$C$5693,$A692)</f>
        <v>0</v>
      </c>
      <c r="E692" s="507">
        <f>SUMIFS('South West Spends'!$M$2:$M$5693,'South West Spends'!$A$2:$A$5693,$B692,'South West Spends'!$B$2:$B$5693,$C692,'South West Spends'!$C$2:$C$5693,$A692)</f>
        <v>3084.09</v>
      </c>
      <c r="F692" s="507">
        <f>SUMIFS('South West Spends'!$R$2:$R$5693,'South West Spends'!$A$2:$A$5693,$B692,'South West Spends'!$B$2:$B$5693,$C692,'South West Spends'!$C$2:$C$5693,$A692)</f>
        <v>2784.1499999999996</v>
      </c>
      <c r="G692" s="882">
        <f>SUMIFS('South West Spends'!$W$2:$W$5693,'South West Spends'!$A$2:$A$5693,$B692,'South West Spends'!$B$2:$B$5693,$C692,'South West Spends'!$C$2:$C$5693,$A692)</f>
        <v>1742.67</v>
      </c>
      <c r="H692" s="1441">
        <f>SUMIFS('South West Spends'!$AB$2:$AB$5693,'South West Spends'!$A$2:$A$5693,$B692,'South West Spends'!$B$2:$B$5693,$C692,'South West Spends'!$C$2:$C$5693,$A692)</f>
        <v>3831.12</v>
      </c>
      <c r="I692" s="1442">
        <f>SUMIFS('South West Spends'!$AG$2:$AG$5693,'South West Spends'!$A$2:$A$5693,$B692,'South West Spends'!$B$2:$B$5693,$C692,'South West Spends'!$C$2:$C$5693,$A692)</f>
        <v>0</v>
      </c>
      <c r="J692" s="24">
        <f>SUMIFS('South West Spends'!$AI$2:$AI$5693,'South West Spends'!$A$2:$A$5693,$B692,'South West Spends'!$B$2:$B$5693,$C692,'South West Spends'!$C$2:$C$5693,$A692)</f>
        <v>0</v>
      </c>
      <c r="K692" s="93">
        <f>SUMIFS('South West Spends'!$AL$2:$AL$5693,'South West Spends'!$A$2:$A$5693,$B692,'South West Spends'!$B$2:$B$5693,$C692,'South West Spends'!$C$2:$C$5693,$A692)</f>
        <v>0</v>
      </c>
    </row>
    <row r="693" spans="1:11" x14ac:dyDescent="0.2">
      <c r="A693" s="94" t="s">
        <v>137</v>
      </c>
      <c r="B693" s="13" t="s">
        <v>286</v>
      </c>
      <c r="C693" s="129" t="s">
        <v>94</v>
      </c>
      <c r="D693" s="506">
        <f>SUMIFS('South West Spends'!$H$2:$H$5693,'South West Spends'!$A$2:$A$5693,$B693,'South West Spends'!$B$2:$B$5693,$C693,'South West Spends'!$C$2:$C$5693,$A693)</f>
        <v>0</v>
      </c>
      <c r="E693" s="507">
        <f>SUMIFS('South West Spends'!$M$2:$M$5693,'South West Spends'!$A$2:$A$5693,$B693,'South West Spends'!$B$2:$B$5693,$C693,'South West Spends'!$C$2:$C$5693,$A693)</f>
        <v>0</v>
      </c>
      <c r="F693" s="507">
        <f>SUMIFS('South West Spends'!$R$2:$R$5693,'South West Spends'!$A$2:$A$5693,$B693,'South West Spends'!$B$2:$B$5693,$C693,'South West Spends'!$C$2:$C$5693,$A693)</f>
        <v>0</v>
      </c>
      <c r="G693" s="882">
        <f>SUMIFS('South West Spends'!$W$2:$W$5693,'South West Spends'!$A$2:$A$5693,$B693,'South West Spends'!$B$2:$B$5693,$C693,'South West Spends'!$C$2:$C$5693,$A693)</f>
        <v>0</v>
      </c>
      <c r="H693" s="1441">
        <f>SUMIFS('South West Spends'!$AB$2:$AB$5693,'South West Spends'!$A$2:$A$5693,$B693,'South West Spends'!$B$2:$B$5693,$C693,'South West Spends'!$C$2:$C$5693,$A693)</f>
        <v>0</v>
      </c>
      <c r="I693" s="1442">
        <f>SUMIFS('South West Spends'!$AG$2:$AG$5693,'South West Spends'!$A$2:$A$5693,$B693,'South West Spends'!$B$2:$B$5693,$C693,'South West Spends'!$C$2:$C$5693,$A693)</f>
        <v>147.92000000000002</v>
      </c>
      <c r="J693" s="24">
        <f>SUMIFS('South West Spends'!$AI$2:$AI$5693,'South West Spends'!$A$2:$A$5693,$B693,'South West Spends'!$B$2:$B$5693,$C693,'South West Spends'!$C$2:$C$5693,$A693)</f>
        <v>0</v>
      </c>
      <c r="K693" s="93">
        <f>SUMIFS('South West Spends'!$AL$2:$AL$5693,'South West Spends'!$A$2:$A$5693,$B693,'South West Spends'!$B$2:$B$5693,$C693,'South West Spends'!$C$2:$C$5693,$A693)</f>
        <v>0</v>
      </c>
    </row>
    <row r="694" spans="1:11" x14ac:dyDescent="0.2">
      <c r="A694" s="94" t="s">
        <v>137</v>
      </c>
      <c r="B694" s="13" t="s">
        <v>8</v>
      </c>
      <c r="C694" s="129" t="s">
        <v>243</v>
      </c>
      <c r="D694" s="506">
        <f>SUMIFS('South West Spends'!$H$2:$H$5693,'South West Spends'!$A$2:$A$5693,$B694,'South West Spends'!$B$2:$B$5693,$C694,'South West Spends'!$C$2:$C$5693,$A694)</f>
        <v>177.99</v>
      </c>
      <c r="E694" s="507">
        <f>SUMIFS('South West Spends'!$M$2:$M$5693,'South West Spends'!$A$2:$A$5693,$B694,'South West Spends'!$B$2:$B$5693,$C694,'South West Spends'!$C$2:$C$5693,$A694)</f>
        <v>0</v>
      </c>
      <c r="F694" s="507">
        <f>SUMIFS('South West Spends'!$R$2:$R$5693,'South West Spends'!$A$2:$A$5693,$B694,'South West Spends'!$B$2:$B$5693,$C694,'South West Spends'!$C$2:$C$5693,$A694)</f>
        <v>0</v>
      </c>
      <c r="G694" s="882">
        <f>SUMIFS('South West Spends'!$W$2:$W$5693,'South West Spends'!$A$2:$A$5693,$B694,'South West Spends'!$B$2:$B$5693,$C694,'South West Spends'!$C$2:$C$5693,$A694)</f>
        <v>0</v>
      </c>
      <c r="H694" s="1441">
        <f>SUMIFS('South West Spends'!$AB$2:$AB$5693,'South West Spends'!$A$2:$A$5693,$B694,'South West Spends'!$B$2:$B$5693,$C694,'South West Spends'!$C$2:$C$5693,$A694)</f>
        <v>0</v>
      </c>
      <c r="I694" s="1442">
        <f>SUMIFS('South West Spends'!$AG$2:$AG$5693,'South West Spends'!$A$2:$A$5693,$B694,'South West Spends'!$B$2:$B$5693,$C694,'South West Spends'!$C$2:$C$5693,$A694)</f>
        <v>0</v>
      </c>
      <c r="J694" s="24">
        <f>SUMIFS('South West Spends'!$AI$2:$AI$5693,'South West Spends'!$A$2:$A$5693,$B694,'South West Spends'!$B$2:$B$5693,$C694,'South West Spends'!$C$2:$C$5693,$A694)</f>
        <v>0</v>
      </c>
      <c r="K694" s="93">
        <f>SUMIFS('South West Spends'!$AL$2:$AL$5693,'South West Spends'!$A$2:$A$5693,$B694,'South West Spends'!$B$2:$B$5693,$C694,'South West Spends'!$C$2:$C$5693,$A694)</f>
        <v>0</v>
      </c>
    </row>
    <row r="695" spans="1:11" x14ac:dyDescent="0.2">
      <c r="A695" s="94" t="s">
        <v>137</v>
      </c>
      <c r="B695" s="13" t="s">
        <v>8</v>
      </c>
      <c r="C695" s="129" t="s">
        <v>33</v>
      </c>
      <c r="D695" s="506">
        <f>SUMIFS('South West Spends'!$H$2:$H$5693,'South West Spends'!$A$2:$A$5693,$B695,'South West Spends'!$B$2:$B$5693,$C695,'South West Spends'!$C$2:$C$5693,$A695)</f>
        <v>296.19</v>
      </c>
      <c r="E695" s="507">
        <f>SUMIFS('South West Spends'!$M$2:$M$5693,'South West Spends'!$A$2:$A$5693,$B695,'South West Spends'!$B$2:$B$5693,$C695,'South West Spends'!$C$2:$C$5693,$A695)</f>
        <v>294.26</v>
      </c>
      <c r="F695" s="507">
        <f>SUMIFS('South West Spends'!$R$2:$R$5693,'South West Spends'!$A$2:$A$5693,$B695,'South West Spends'!$B$2:$B$5693,$C695,'South West Spends'!$C$2:$C$5693,$A695)</f>
        <v>115.13000000000001</v>
      </c>
      <c r="G695" s="882">
        <f>SUMIFS('South West Spends'!$W$2:$W$5693,'South West Spends'!$A$2:$A$5693,$B695,'South West Spends'!$B$2:$B$5693,$C695,'South West Spends'!$C$2:$C$5693,$A695)</f>
        <v>0</v>
      </c>
      <c r="H695" s="1441">
        <f>SUMIFS('South West Spends'!$AB$2:$AB$5693,'South West Spends'!$A$2:$A$5693,$B695,'South West Spends'!$B$2:$B$5693,$C695,'South West Spends'!$C$2:$C$5693,$A695)</f>
        <v>0</v>
      </c>
      <c r="I695" s="1442">
        <f>SUMIFS('South West Spends'!$AG$2:$AG$5693,'South West Spends'!$A$2:$A$5693,$B695,'South West Spends'!$B$2:$B$5693,$C695,'South West Spends'!$C$2:$C$5693,$A695)</f>
        <v>0</v>
      </c>
      <c r="J695" s="24">
        <f>SUMIFS('South West Spends'!$AI$2:$AI$5693,'South West Spends'!$A$2:$A$5693,$B695,'South West Spends'!$B$2:$B$5693,$C695,'South West Spends'!$C$2:$C$5693,$A695)</f>
        <v>0</v>
      </c>
      <c r="K695" s="93">
        <f>SUMIFS('South West Spends'!$AL$2:$AL$5693,'South West Spends'!$A$2:$A$5693,$B695,'South West Spends'!$B$2:$B$5693,$C695,'South West Spends'!$C$2:$C$5693,$A695)</f>
        <v>0</v>
      </c>
    </row>
    <row r="696" spans="1:11" x14ac:dyDescent="0.2">
      <c r="A696" s="94" t="s">
        <v>137</v>
      </c>
      <c r="B696" s="13" t="s">
        <v>8</v>
      </c>
      <c r="C696" s="129" t="s">
        <v>9</v>
      </c>
      <c r="D696" s="506">
        <f>SUMIFS('South West Spends'!$H$2:$H$5693,'South West Spends'!$A$2:$A$5693,$B696,'South West Spends'!$B$2:$B$5693,$C696,'South West Spends'!$C$2:$C$5693,$A696)</f>
        <v>637.66000000000008</v>
      </c>
      <c r="E696" s="507">
        <f>SUMIFS('South West Spends'!$M$2:$M$5693,'South West Spends'!$A$2:$A$5693,$B696,'South West Spends'!$B$2:$B$5693,$C696,'South West Spends'!$C$2:$C$5693,$A696)</f>
        <v>469.91</v>
      </c>
      <c r="F696" s="507">
        <f>SUMIFS('South West Spends'!$R$2:$R$5693,'South West Spends'!$A$2:$A$5693,$B696,'South West Spends'!$B$2:$B$5693,$C696,'South West Spends'!$C$2:$C$5693,$A696)</f>
        <v>460.36</v>
      </c>
      <c r="G696" s="882">
        <f>SUMIFS('South West Spends'!$W$2:$W$5693,'South West Spends'!$A$2:$A$5693,$B696,'South West Spends'!$B$2:$B$5693,$C696,'South West Spends'!$C$2:$C$5693,$A696)</f>
        <v>0</v>
      </c>
      <c r="H696" s="1441">
        <f>SUMIFS('South West Spends'!$AB$2:$AB$5693,'South West Spends'!$A$2:$A$5693,$B696,'South West Spends'!$B$2:$B$5693,$C696,'South West Spends'!$C$2:$C$5693,$A696)</f>
        <v>0</v>
      </c>
      <c r="I696" s="1442">
        <f>SUMIFS('South West Spends'!$AG$2:$AG$5693,'South West Spends'!$A$2:$A$5693,$B696,'South West Spends'!$B$2:$B$5693,$C696,'South West Spends'!$C$2:$C$5693,$A696)</f>
        <v>0</v>
      </c>
      <c r="J696" s="24">
        <f>SUMIFS('South West Spends'!$AI$2:$AI$5693,'South West Spends'!$A$2:$A$5693,$B696,'South West Spends'!$B$2:$B$5693,$C696,'South West Spends'!$C$2:$C$5693,$A696)</f>
        <v>0</v>
      </c>
      <c r="K696" s="93">
        <f>SUMIFS('South West Spends'!$AL$2:$AL$5693,'South West Spends'!$A$2:$A$5693,$B696,'South West Spends'!$B$2:$B$5693,$C696,'South West Spends'!$C$2:$C$5693,$A696)</f>
        <v>0</v>
      </c>
    </row>
    <row r="697" spans="1:11" x14ac:dyDescent="0.2">
      <c r="A697" s="94" t="s">
        <v>137</v>
      </c>
      <c r="B697" s="13" t="s">
        <v>205</v>
      </c>
      <c r="C697" s="129" t="s">
        <v>243</v>
      </c>
      <c r="D697" s="506">
        <f>SUMIFS('South West Spends'!$H$2:$H$5693,'South West Spends'!$A$2:$A$5693,$B697,'South West Spends'!$B$2:$B$5693,$C697,'South West Spends'!$C$2:$C$5693,$A697)</f>
        <v>0</v>
      </c>
      <c r="E697" s="507">
        <f>SUMIFS('South West Spends'!$M$2:$M$5693,'South West Spends'!$A$2:$A$5693,$B697,'South West Spends'!$B$2:$B$5693,$C697,'South West Spends'!$C$2:$C$5693,$A697)</f>
        <v>0</v>
      </c>
      <c r="F697" s="507">
        <f>SUMIFS('South West Spends'!$R$2:$R$5693,'South West Spends'!$A$2:$A$5693,$B697,'South West Spends'!$B$2:$B$5693,$C697,'South West Spends'!$C$2:$C$5693,$A697)</f>
        <v>0</v>
      </c>
      <c r="G697" s="882">
        <f>SUMIFS('South West Spends'!$W$2:$W$5693,'South West Spends'!$A$2:$A$5693,$B697,'South West Spends'!$B$2:$B$5693,$C697,'South West Spends'!$C$2:$C$5693,$A697)</f>
        <v>0</v>
      </c>
      <c r="H697" s="1441">
        <f>SUMIFS('South West Spends'!$AB$2:$AB$5693,'South West Spends'!$A$2:$A$5693,$B697,'South West Spends'!$B$2:$B$5693,$C697,'South West Spends'!$C$2:$C$5693,$A697)</f>
        <v>0</v>
      </c>
      <c r="I697" s="1442">
        <f>SUMIFS('South West Spends'!$AG$2:$AG$5693,'South West Spends'!$A$2:$A$5693,$B697,'South West Spends'!$B$2:$B$5693,$C697,'South West Spends'!$C$2:$C$5693,$A697)</f>
        <v>0</v>
      </c>
      <c r="J697" s="24">
        <f>SUMIFS('South West Spends'!$AI$2:$AI$5693,'South West Spends'!$A$2:$A$5693,$B697,'South West Spends'!$B$2:$B$5693,$C697,'South West Spends'!$C$2:$C$5693,$A697)</f>
        <v>574.04999999999995</v>
      </c>
      <c r="K697" s="93">
        <f>SUMIFS('South West Spends'!$AL$2:$AL$5693,'South West Spends'!$A$2:$A$5693,$B697,'South West Spends'!$B$2:$B$5693,$C697,'South West Spends'!$C$2:$C$5693,$A697)</f>
        <v>574.04999999999995</v>
      </c>
    </row>
    <row r="698" spans="1:11" x14ac:dyDescent="0.2">
      <c r="A698" s="94" t="s">
        <v>137</v>
      </c>
      <c r="B698" s="13" t="s">
        <v>205</v>
      </c>
      <c r="C698" s="129" t="s">
        <v>11</v>
      </c>
      <c r="D698" s="506">
        <f>SUMIFS('South West Spends'!$H$2:$H$5693,'South West Spends'!$A$2:$A$5693,$B698,'South West Spends'!$B$2:$B$5693,$C698,'South West Spends'!$C$2:$C$5693,$A698)</f>
        <v>0</v>
      </c>
      <c r="E698" s="507">
        <f>SUMIFS('South West Spends'!$M$2:$M$5693,'South West Spends'!$A$2:$A$5693,$B698,'South West Spends'!$B$2:$B$5693,$C698,'South West Spends'!$C$2:$C$5693,$A698)</f>
        <v>0</v>
      </c>
      <c r="F698" s="507">
        <f>SUMIFS('South West Spends'!$R$2:$R$5693,'South West Spends'!$A$2:$A$5693,$B698,'South West Spends'!$B$2:$B$5693,$C698,'South West Spends'!$C$2:$C$5693,$A698)</f>
        <v>0</v>
      </c>
      <c r="G698" s="882">
        <f>SUMIFS('South West Spends'!$W$2:$W$5693,'South West Spends'!$A$2:$A$5693,$B698,'South West Spends'!$B$2:$B$5693,$C698,'South West Spends'!$C$2:$C$5693,$A698)</f>
        <v>0</v>
      </c>
      <c r="H698" s="1441">
        <f>SUMIFS('South West Spends'!$AB$2:$AB$5693,'South West Spends'!$A$2:$A$5693,$B698,'South West Spends'!$B$2:$B$5693,$C698,'South West Spends'!$C$2:$C$5693,$A698)</f>
        <v>0</v>
      </c>
      <c r="I698" s="1442">
        <f>SUMIFS('South West Spends'!$AG$2:$AG$5693,'South West Spends'!$A$2:$A$5693,$B698,'South West Spends'!$B$2:$B$5693,$C698,'South West Spends'!$C$2:$C$5693,$A698)</f>
        <v>53.97</v>
      </c>
      <c r="J698" s="24">
        <f>SUMIFS('South West Spends'!$AI$2:$AI$5693,'South West Spends'!$A$2:$A$5693,$B698,'South West Spends'!$B$2:$B$5693,$C698,'South West Spends'!$C$2:$C$5693,$A698)</f>
        <v>0</v>
      </c>
      <c r="K698" s="93">
        <f>SUMIFS('South West Spends'!$AL$2:$AL$5693,'South West Spends'!$A$2:$A$5693,$B698,'South West Spends'!$B$2:$B$5693,$C698,'South West Spends'!$C$2:$C$5693,$A698)</f>
        <v>0</v>
      </c>
    </row>
    <row r="699" spans="1:11" x14ac:dyDescent="0.2">
      <c r="A699" s="94" t="s">
        <v>137</v>
      </c>
      <c r="B699" s="13" t="s">
        <v>205</v>
      </c>
      <c r="C699" s="129" t="s">
        <v>9</v>
      </c>
      <c r="D699" s="506">
        <f>SUMIFS('South West Spends'!$H$2:$H$5693,'South West Spends'!$A$2:$A$5693,$B699,'South West Spends'!$B$2:$B$5693,$C699,'South West Spends'!$C$2:$C$5693,$A699)</f>
        <v>0</v>
      </c>
      <c r="E699" s="507">
        <f>SUMIFS('South West Spends'!$M$2:$M$5693,'South West Spends'!$A$2:$A$5693,$B699,'South West Spends'!$B$2:$B$5693,$C699,'South West Spends'!$C$2:$C$5693,$A699)</f>
        <v>0</v>
      </c>
      <c r="F699" s="507">
        <f>SUMIFS('South West Spends'!$R$2:$R$5693,'South West Spends'!$A$2:$A$5693,$B699,'South West Spends'!$B$2:$B$5693,$C699,'South West Spends'!$C$2:$C$5693,$A699)</f>
        <v>324.36</v>
      </c>
      <c r="G699" s="882">
        <f>SUMIFS('South West Spends'!$W$2:$W$5693,'South West Spends'!$A$2:$A$5693,$B699,'South West Spends'!$B$2:$B$5693,$C699,'South West Spends'!$C$2:$C$5693,$A699)</f>
        <v>1220.97</v>
      </c>
      <c r="H699" s="1441">
        <f>SUMIFS('South West Spends'!$AB$2:$AB$5693,'South West Spends'!$A$2:$A$5693,$B699,'South West Spends'!$B$2:$B$5693,$C699,'South West Spends'!$C$2:$C$5693,$A699)</f>
        <v>964.18000000000006</v>
      </c>
      <c r="I699" s="1442">
        <f>SUMIFS('South West Spends'!$AG$2:$AG$5693,'South West Spends'!$A$2:$A$5693,$B699,'South West Spends'!$B$2:$B$5693,$C699,'South West Spends'!$C$2:$C$5693,$A699)</f>
        <v>1395.6</v>
      </c>
      <c r="J699" s="24">
        <f>SUMIFS('South West Spends'!$AI$2:$AI$5693,'South West Spends'!$A$2:$A$5693,$B699,'South West Spends'!$B$2:$B$5693,$C699,'South West Spends'!$C$2:$C$5693,$A699)</f>
        <v>472.59000000000003</v>
      </c>
      <c r="K699" s="93">
        <f>SUMIFS('South West Spends'!$AL$2:$AL$5693,'South West Spends'!$A$2:$A$5693,$B699,'South West Spends'!$B$2:$B$5693,$C699,'South West Spends'!$C$2:$C$5693,$A699)</f>
        <v>657.52</v>
      </c>
    </row>
    <row r="700" spans="1:11" x14ac:dyDescent="0.2">
      <c r="A700" s="94" t="s">
        <v>137</v>
      </c>
      <c r="B700" s="13" t="s">
        <v>40</v>
      </c>
      <c r="C700" s="129" t="s">
        <v>243</v>
      </c>
      <c r="D700" s="506">
        <f>SUMIFS('South West Spends'!$H$2:$H$5693,'South West Spends'!$A$2:$A$5693,$B700,'South West Spends'!$B$2:$B$5693,$C700,'South West Spends'!$C$2:$C$5693,$A700)</f>
        <v>1174</v>
      </c>
      <c r="E700" s="507">
        <f>SUMIFS('South West Spends'!$M$2:$M$5693,'South West Spends'!$A$2:$A$5693,$B700,'South West Spends'!$B$2:$B$5693,$C700,'South West Spends'!$C$2:$C$5693,$A700)</f>
        <v>809.16000000000008</v>
      </c>
      <c r="F700" s="507">
        <f>SUMIFS('South West Spends'!$R$2:$R$5693,'South West Spends'!$A$2:$A$5693,$B700,'South West Spends'!$B$2:$B$5693,$C700,'South West Spends'!$C$2:$C$5693,$A700)</f>
        <v>847.54</v>
      </c>
      <c r="G700" s="882">
        <f>SUMIFS('South West Spends'!$W$2:$W$5693,'South West Spends'!$A$2:$A$5693,$B700,'South West Spends'!$B$2:$B$5693,$C700,'South West Spends'!$C$2:$C$5693,$A700)</f>
        <v>0</v>
      </c>
      <c r="H700" s="1441">
        <f>SUMIFS('South West Spends'!$AB$2:$AB$5693,'South West Spends'!$A$2:$A$5693,$B700,'South West Spends'!$B$2:$B$5693,$C700,'South West Spends'!$C$2:$C$5693,$A700)</f>
        <v>0</v>
      </c>
      <c r="I700" s="1442">
        <f>SUMIFS('South West Spends'!$AG$2:$AG$5693,'South West Spends'!$A$2:$A$5693,$B700,'South West Spends'!$B$2:$B$5693,$C700,'South West Spends'!$C$2:$C$5693,$A700)</f>
        <v>0</v>
      </c>
      <c r="J700" s="24">
        <f>SUMIFS('South West Spends'!$AI$2:$AI$5693,'South West Spends'!$A$2:$A$5693,$B700,'South West Spends'!$B$2:$B$5693,$C700,'South West Spends'!$C$2:$C$5693,$A700)</f>
        <v>0</v>
      </c>
      <c r="K700" s="93">
        <f>SUMIFS('South West Spends'!$AL$2:$AL$5693,'South West Spends'!$A$2:$A$5693,$B700,'South West Spends'!$B$2:$B$5693,$C700,'South West Spends'!$C$2:$C$5693,$A700)</f>
        <v>0</v>
      </c>
    </row>
    <row r="701" spans="1:11" x14ac:dyDescent="0.2">
      <c r="A701" s="94" t="s">
        <v>137</v>
      </c>
      <c r="B701" s="13" t="s">
        <v>40</v>
      </c>
      <c r="C701" s="129" t="s">
        <v>12</v>
      </c>
      <c r="D701" s="506">
        <f>SUMIFS('South West Spends'!$H$2:$H$5693,'South West Spends'!$A$2:$A$5693,$B701,'South West Spends'!$B$2:$B$5693,$C701,'South West Spends'!$C$2:$C$5693,$A701)</f>
        <v>2309.3200000000002</v>
      </c>
      <c r="E701" s="507">
        <f>SUMIFS('South West Spends'!$M$2:$M$5693,'South West Spends'!$A$2:$A$5693,$B701,'South West Spends'!$B$2:$B$5693,$C701,'South West Spends'!$C$2:$C$5693,$A701)</f>
        <v>1806.9237499999999</v>
      </c>
      <c r="F701" s="507">
        <f>SUMIFS('South West Spends'!$R$2:$R$5693,'South West Spends'!$A$2:$A$5693,$B701,'South West Spends'!$B$2:$B$5693,$C701,'South West Spends'!$C$2:$C$5693,$A701)</f>
        <v>1728.5999999999997</v>
      </c>
      <c r="G701" s="882">
        <f>SUMIFS('South West Spends'!$W$2:$W$5693,'South West Spends'!$A$2:$A$5693,$B701,'South West Spends'!$B$2:$B$5693,$C701,'South West Spends'!$C$2:$C$5693,$A701)</f>
        <v>0</v>
      </c>
      <c r="H701" s="1441">
        <f>SUMIFS('South West Spends'!$AB$2:$AB$5693,'South West Spends'!$A$2:$A$5693,$B701,'South West Spends'!$B$2:$B$5693,$C701,'South West Spends'!$C$2:$C$5693,$A701)</f>
        <v>0</v>
      </c>
      <c r="I701" s="1442">
        <f>SUMIFS('South West Spends'!$AG$2:$AG$5693,'South West Spends'!$A$2:$A$5693,$B701,'South West Spends'!$B$2:$B$5693,$C701,'South West Spends'!$C$2:$C$5693,$A701)</f>
        <v>0</v>
      </c>
      <c r="J701" s="24">
        <f>SUMIFS('South West Spends'!$AI$2:$AI$5693,'South West Spends'!$A$2:$A$5693,$B701,'South West Spends'!$B$2:$B$5693,$C701,'South West Spends'!$C$2:$C$5693,$A701)</f>
        <v>0</v>
      </c>
      <c r="K701" s="93">
        <f>SUMIFS('South West Spends'!$AL$2:$AL$5693,'South West Spends'!$A$2:$A$5693,$B701,'South West Spends'!$B$2:$B$5693,$C701,'South West Spends'!$C$2:$C$5693,$A701)</f>
        <v>0</v>
      </c>
    </row>
    <row r="702" spans="1:11" x14ac:dyDescent="0.2">
      <c r="A702" s="94" t="s">
        <v>137</v>
      </c>
      <c r="B702" s="13" t="s">
        <v>203</v>
      </c>
      <c r="C702" s="129" t="s">
        <v>243</v>
      </c>
      <c r="D702" s="506">
        <f>SUMIFS('South West Spends'!$H$2:$H$5693,'South West Spends'!$A$2:$A$5693,$B702,'South West Spends'!$B$2:$B$5693,$C702,'South West Spends'!$C$2:$C$5693,$A702)</f>
        <v>0</v>
      </c>
      <c r="E702" s="507">
        <f>SUMIFS('South West Spends'!$M$2:$M$5693,'South West Spends'!$A$2:$A$5693,$B702,'South West Spends'!$B$2:$B$5693,$C702,'South West Spends'!$C$2:$C$5693,$A702)</f>
        <v>0</v>
      </c>
      <c r="F702" s="507">
        <f>SUMIFS('South West Spends'!$R$2:$R$5693,'South West Spends'!$A$2:$A$5693,$B702,'South West Spends'!$B$2:$B$5693,$C702,'South West Spends'!$C$2:$C$5693,$A702)</f>
        <v>77.06</v>
      </c>
      <c r="G702" s="882">
        <f>SUMIFS('South West Spends'!$W$2:$W$5693,'South West Spends'!$A$2:$A$5693,$B702,'South West Spends'!$B$2:$B$5693,$C702,'South West Spends'!$C$2:$C$5693,$A702)</f>
        <v>1069.19</v>
      </c>
      <c r="H702" s="1441">
        <f>SUMIFS('South West Spends'!$AB$2:$AB$5693,'South West Spends'!$A$2:$A$5693,$B702,'South West Spends'!$B$2:$B$5693,$C702,'South West Spends'!$C$2:$C$5693,$A702)</f>
        <v>-62.750000000000007</v>
      </c>
      <c r="I702" s="1442">
        <f>SUMIFS('South West Spends'!$AG$2:$AG$5693,'South West Spends'!$A$2:$A$5693,$B702,'South West Spends'!$B$2:$B$5693,$C702,'South West Spends'!$C$2:$C$5693,$A702)</f>
        <v>42.49</v>
      </c>
      <c r="J702" s="24">
        <f>SUMIFS('South West Spends'!$AI$2:$AI$5693,'South West Spends'!$A$2:$A$5693,$B702,'South West Spends'!$B$2:$B$5693,$C702,'South West Spends'!$C$2:$C$5693,$A702)</f>
        <v>94.61</v>
      </c>
      <c r="K702" s="93">
        <f>SUMIFS('South West Spends'!$AL$2:$AL$5693,'South West Spends'!$A$2:$A$5693,$B702,'South West Spends'!$B$2:$B$5693,$C702,'South West Spends'!$C$2:$C$5693,$A702)</f>
        <v>270.56</v>
      </c>
    </row>
    <row r="703" spans="1:11" x14ac:dyDescent="0.2">
      <c r="A703" s="94" t="s">
        <v>137</v>
      </c>
      <c r="B703" s="13" t="s">
        <v>203</v>
      </c>
      <c r="C703" s="129" t="s">
        <v>12</v>
      </c>
      <c r="D703" s="506">
        <f>SUMIFS('South West Spends'!$H$2:$H$5693,'South West Spends'!$A$2:$A$5693,$B703,'South West Spends'!$B$2:$B$5693,$C703,'South West Spends'!$C$2:$C$5693,$A703)</f>
        <v>0</v>
      </c>
      <c r="E703" s="507">
        <f>SUMIFS('South West Spends'!$M$2:$M$5693,'South West Spends'!$A$2:$A$5693,$B703,'South West Spends'!$B$2:$B$5693,$C703,'South West Spends'!$C$2:$C$5693,$A703)</f>
        <v>0</v>
      </c>
      <c r="F703" s="507">
        <f>SUMIFS('South West Spends'!$R$2:$R$5693,'South West Spends'!$A$2:$A$5693,$B703,'South West Spends'!$B$2:$B$5693,$C703,'South West Spends'!$C$2:$C$5693,$A703)</f>
        <v>536.07999999999993</v>
      </c>
      <c r="G703" s="882">
        <f>SUMIFS('South West Spends'!$W$2:$W$5693,'South West Spends'!$A$2:$A$5693,$B703,'South West Spends'!$B$2:$B$5693,$C703,'South West Spends'!$C$2:$C$5693,$A703)</f>
        <v>2334.66</v>
      </c>
      <c r="H703" s="1441">
        <f>SUMIFS('South West Spends'!$AB$2:$AB$5693,'South West Spends'!$A$2:$A$5693,$B703,'South West Spends'!$B$2:$B$5693,$C703,'South West Spends'!$C$2:$C$5693,$A703)</f>
        <v>0</v>
      </c>
      <c r="I703" s="1442">
        <f>SUMIFS('South West Spends'!$AG$2:$AG$5693,'South West Spends'!$A$2:$A$5693,$B703,'South West Spends'!$B$2:$B$5693,$C703,'South West Spends'!$C$2:$C$5693,$A703)</f>
        <v>0</v>
      </c>
      <c r="J703" s="24">
        <f>SUMIFS('South West Spends'!$AI$2:$AI$5693,'South West Spends'!$A$2:$A$5693,$B703,'South West Spends'!$B$2:$B$5693,$C703,'South West Spends'!$C$2:$C$5693,$A703)</f>
        <v>0</v>
      </c>
      <c r="K703" s="93">
        <f>SUMIFS('South West Spends'!$AL$2:$AL$5693,'South West Spends'!$A$2:$A$5693,$B703,'South West Spends'!$B$2:$B$5693,$C703,'South West Spends'!$C$2:$C$5693,$A703)</f>
        <v>0</v>
      </c>
    </row>
    <row r="704" spans="1:11" x14ac:dyDescent="0.2">
      <c r="A704" s="94" t="s">
        <v>137</v>
      </c>
      <c r="B704" s="13" t="s">
        <v>268</v>
      </c>
      <c r="C704" s="129" t="s">
        <v>78</v>
      </c>
      <c r="D704" s="506">
        <f>SUMIFS('South West Spends'!$H$2:$H$5693,'South West Spends'!$A$2:$A$5693,$B704,'South West Spends'!$B$2:$B$5693,$C704,'South West Spends'!$C$2:$C$5693,$A704)</f>
        <v>0</v>
      </c>
      <c r="E704" s="507">
        <f>SUMIFS('South West Spends'!$M$2:$M$5693,'South West Spends'!$A$2:$A$5693,$B704,'South West Spends'!$B$2:$B$5693,$C704,'South West Spends'!$C$2:$C$5693,$A704)</f>
        <v>0</v>
      </c>
      <c r="F704" s="507">
        <f>SUMIFS('South West Spends'!$R$2:$R$5693,'South West Spends'!$A$2:$A$5693,$B704,'South West Spends'!$B$2:$B$5693,$C704,'South West Spends'!$C$2:$C$5693,$A704)</f>
        <v>0</v>
      </c>
      <c r="G704" s="882">
        <f>SUMIFS('South West Spends'!$W$2:$W$5693,'South West Spends'!$A$2:$A$5693,$B704,'South West Spends'!$B$2:$B$5693,$C704,'South West Spends'!$C$2:$C$5693,$A704)</f>
        <v>0</v>
      </c>
      <c r="H704" s="1441">
        <f>SUMIFS('South West Spends'!$AB$2:$AB$5693,'South West Spends'!$A$2:$A$5693,$B704,'South West Spends'!$B$2:$B$5693,$C704,'South West Spends'!$C$2:$C$5693,$A704)</f>
        <v>0</v>
      </c>
      <c r="I704" s="1442">
        <f>SUMIFS('South West Spends'!$AG$2:$AG$5693,'South West Spends'!$A$2:$A$5693,$B704,'South West Spends'!$B$2:$B$5693,$C704,'South West Spends'!$C$2:$C$5693,$A704)</f>
        <v>1487.49</v>
      </c>
      <c r="J704" s="24">
        <f>SUMIFS('South West Spends'!$AI$2:$AI$5693,'South West Spends'!$A$2:$A$5693,$B704,'South West Spends'!$B$2:$B$5693,$C704,'South West Spends'!$C$2:$C$5693,$A704)</f>
        <v>0</v>
      </c>
      <c r="K704" s="93">
        <f>SUMIFS('South West Spends'!$AL$2:$AL$5693,'South West Spends'!$A$2:$A$5693,$B704,'South West Spends'!$B$2:$B$5693,$C704,'South West Spends'!$C$2:$C$5693,$A704)</f>
        <v>629.38</v>
      </c>
    </row>
    <row r="705" spans="1:11" x14ac:dyDescent="0.2">
      <c r="A705" s="94" t="s">
        <v>137</v>
      </c>
      <c r="B705" s="13" t="s">
        <v>16</v>
      </c>
      <c r="C705" s="129" t="s">
        <v>243</v>
      </c>
      <c r="D705" s="506">
        <f>SUMIFS('South West Spends'!$H$2:$H$5693,'South West Spends'!$A$2:$A$5693,$B705,'South West Spends'!$B$2:$B$5693,$C705,'South West Spends'!$C$2:$C$5693,$A705)</f>
        <v>4038.42</v>
      </c>
      <c r="E705" s="507">
        <f>SUMIFS('South West Spends'!$M$2:$M$5693,'South West Spends'!$A$2:$A$5693,$B705,'South West Spends'!$B$2:$B$5693,$C705,'South West Spends'!$C$2:$C$5693,$A705)</f>
        <v>4627.84</v>
      </c>
      <c r="F705" s="507">
        <f>SUMIFS('South West Spends'!$R$2:$R$5693,'South West Spends'!$A$2:$A$5693,$B705,'South West Spends'!$B$2:$B$5693,$C705,'South West Spends'!$C$2:$C$5693,$A705)</f>
        <v>0</v>
      </c>
      <c r="G705" s="882">
        <f>SUMIFS('South West Spends'!$W$2:$W$5693,'South West Spends'!$A$2:$A$5693,$B705,'South West Spends'!$B$2:$B$5693,$C705,'South West Spends'!$C$2:$C$5693,$A705)</f>
        <v>0</v>
      </c>
      <c r="H705" s="1441">
        <f>SUMIFS('South West Spends'!$AB$2:$AB$5693,'South West Spends'!$A$2:$A$5693,$B705,'South West Spends'!$B$2:$B$5693,$C705,'South West Spends'!$C$2:$C$5693,$A705)</f>
        <v>0</v>
      </c>
      <c r="I705" s="1442">
        <f>SUMIFS('South West Spends'!$AG$2:$AG$5693,'South West Spends'!$A$2:$A$5693,$B705,'South West Spends'!$B$2:$B$5693,$C705,'South West Spends'!$C$2:$C$5693,$A705)</f>
        <v>0</v>
      </c>
      <c r="J705" s="24">
        <f>SUMIFS('South West Spends'!$AI$2:$AI$5693,'South West Spends'!$A$2:$A$5693,$B705,'South West Spends'!$B$2:$B$5693,$C705,'South West Spends'!$C$2:$C$5693,$A705)</f>
        <v>0</v>
      </c>
      <c r="K705" s="93">
        <f>SUMIFS('South West Spends'!$AL$2:$AL$5693,'South West Spends'!$A$2:$A$5693,$B705,'South West Spends'!$B$2:$B$5693,$C705,'South West Spends'!$C$2:$C$5693,$A705)</f>
        <v>0</v>
      </c>
    </row>
    <row r="706" spans="1:11" x14ac:dyDescent="0.2">
      <c r="A706" s="94" t="s">
        <v>137</v>
      </c>
      <c r="B706" s="13" t="s">
        <v>16</v>
      </c>
      <c r="C706" s="129" t="s">
        <v>246</v>
      </c>
      <c r="D706" s="506">
        <f>SUMIFS('South West Spends'!$H$2:$H$5693,'South West Spends'!$A$2:$A$5693,$B706,'South West Spends'!$B$2:$B$5693,$C706,'South West Spends'!$C$2:$C$5693,$A706)</f>
        <v>340.41</v>
      </c>
      <c r="E706" s="507">
        <f>SUMIFS('South West Spends'!$M$2:$M$5693,'South West Spends'!$A$2:$A$5693,$B706,'South West Spends'!$B$2:$B$5693,$C706,'South West Spends'!$C$2:$C$5693,$A706)</f>
        <v>364.90999999999997</v>
      </c>
      <c r="F706" s="507">
        <f>SUMIFS('South West Spends'!$R$2:$R$5693,'South West Spends'!$A$2:$A$5693,$B706,'South West Spends'!$B$2:$B$5693,$C706,'South West Spends'!$C$2:$C$5693,$A706)</f>
        <v>0</v>
      </c>
      <c r="G706" s="882">
        <f>SUMIFS('South West Spends'!$W$2:$W$5693,'South West Spends'!$A$2:$A$5693,$B706,'South West Spends'!$B$2:$B$5693,$C706,'South West Spends'!$C$2:$C$5693,$A706)</f>
        <v>0</v>
      </c>
      <c r="H706" s="1441">
        <f>SUMIFS('South West Spends'!$AB$2:$AB$5693,'South West Spends'!$A$2:$A$5693,$B706,'South West Spends'!$B$2:$B$5693,$C706,'South West Spends'!$C$2:$C$5693,$A706)</f>
        <v>0</v>
      </c>
      <c r="I706" s="1442">
        <f>SUMIFS('South West Spends'!$AG$2:$AG$5693,'South West Spends'!$A$2:$A$5693,$B706,'South West Spends'!$B$2:$B$5693,$C706,'South West Spends'!$C$2:$C$5693,$A706)</f>
        <v>0</v>
      </c>
      <c r="J706" s="24">
        <f>SUMIFS('South West Spends'!$AI$2:$AI$5693,'South West Spends'!$A$2:$A$5693,$B706,'South West Spends'!$B$2:$B$5693,$C706,'South West Spends'!$C$2:$C$5693,$A706)</f>
        <v>0</v>
      </c>
      <c r="K706" s="93">
        <f>SUMIFS('South West Spends'!$AL$2:$AL$5693,'South West Spends'!$A$2:$A$5693,$B706,'South West Spends'!$B$2:$B$5693,$C706,'South West Spends'!$C$2:$C$5693,$A706)</f>
        <v>0</v>
      </c>
    </row>
    <row r="707" spans="1:11" x14ac:dyDescent="0.2">
      <c r="A707" s="94" t="s">
        <v>137</v>
      </c>
      <c r="B707" s="13" t="s">
        <v>16</v>
      </c>
      <c r="C707" s="129" t="s">
        <v>173</v>
      </c>
      <c r="D707" s="506">
        <f>SUMIFS('South West Spends'!$H$2:$H$5693,'South West Spends'!$A$2:$A$5693,$B707,'South West Spends'!$B$2:$B$5693,$C707,'South West Spends'!$C$2:$C$5693,$A707)</f>
        <v>10132.560000000001</v>
      </c>
      <c r="E707" s="507">
        <f>SUMIFS('South West Spends'!$M$2:$M$5693,'South West Spends'!$A$2:$A$5693,$B707,'South West Spends'!$B$2:$B$5693,$C707,'South West Spends'!$C$2:$C$5693,$A707)</f>
        <v>12701.54</v>
      </c>
      <c r="F707" s="507">
        <f>SUMIFS('South West Spends'!$R$2:$R$5693,'South West Spends'!$A$2:$A$5693,$B707,'South West Spends'!$B$2:$B$5693,$C707,'South West Spends'!$C$2:$C$5693,$A707)</f>
        <v>0</v>
      </c>
      <c r="G707" s="882">
        <f>SUMIFS('South West Spends'!$W$2:$W$5693,'South West Spends'!$A$2:$A$5693,$B707,'South West Spends'!$B$2:$B$5693,$C707,'South West Spends'!$C$2:$C$5693,$A707)</f>
        <v>0</v>
      </c>
      <c r="H707" s="1441">
        <f>SUMIFS('South West Spends'!$AB$2:$AB$5693,'South West Spends'!$A$2:$A$5693,$B707,'South West Spends'!$B$2:$B$5693,$C707,'South West Spends'!$C$2:$C$5693,$A707)</f>
        <v>0</v>
      </c>
      <c r="I707" s="1442">
        <f>SUMIFS('South West Spends'!$AG$2:$AG$5693,'South West Spends'!$A$2:$A$5693,$B707,'South West Spends'!$B$2:$B$5693,$C707,'South West Spends'!$C$2:$C$5693,$A707)</f>
        <v>0</v>
      </c>
      <c r="J707" s="24">
        <f>SUMIFS('South West Spends'!$AI$2:$AI$5693,'South West Spends'!$A$2:$A$5693,$B707,'South West Spends'!$B$2:$B$5693,$C707,'South West Spends'!$C$2:$C$5693,$A707)</f>
        <v>0</v>
      </c>
      <c r="K707" s="93">
        <f>SUMIFS('South West Spends'!$AL$2:$AL$5693,'South West Spends'!$A$2:$A$5693,$B707,'South West Spends'!$B$2:$B$5693,$C707,'South West Spends'!$C$2:$C$5693,$A707)</f>
        <v>0</v>
      </c>
    </row>
    <row r="708" spans="1:11" x14ac:dyDescent="0.2">
      <c r="A708" s="94" t="s">
        <v>137</v>
      </c>
      <c r="B708" s="13" t="s">
        <v>93</v>
      </c>
      <c r="C708" s="129" t="s">
        <v>243</v>
      </c>
      <c r="D708" s="506">
        <f>SUMIFS('South West Spends'!$H$2:$H$5693,'South West Spends'!$A$2:$A$5693,$B708,'South West Spends'!$B$2:$B$5693,$C708,'South West Spends'!$C$2:$C$5693,$A708)</f>
        <v>0</v>
      </c>
      <c r="E708" s="507">
        <f>SUMIFS('South West Spends'!$M$2:$M$5693,'South West Spends'!$A$2:$A$5693,$B708,'South West Spends'!$B$2:$B$5693,$C708,'South West Spends'!$C$2:$C$5693,$A708)</f>
        <v>0</v>
      </c>
      <c r="F708" s="507">
        <f>SUMIFS('South West Spends'!$R$2:$R$5693,'South West Spends'!$A$2:$A$5693,$B708,'South West Spends'!$B$2:$B$5693,$C708,'South West Spends'!$C$2:$C$5693,$A708)</f>
        <v>4132.28</v>
      </c>
      <c r="G708" s="882">
        <f>SUMIFS('South West Spends'!$W$2:$W$5693,'South West Spends'!$A$2:$A$5693,$B708,'South West Spends'!$B$2:$B$5693,$C708,'South West Spends'!$C$2:$C$5693,$A708)</f>
        <v>5684.7099999999991</v>
      </c>
      <c r="H708" s="1441">
        <f>SUMIFS('South West Spends'!$AB$2:$AB$5693,'South West Spends'!$A$2:$A$5693,$B708,'South West Spends'!$B$2:$B$5693,$C708,'South West Spends'!$C$2:$C$5693,$A708)</f>
        <v>6919.52</v>
      </c>
      <c r="I708" s="1442">
        <f>SUMIFS('South West Spends'!$AG$2:$AG$5693,'South West Spends'!$A$2:$A$5693,$B708,'South West Spends'!$B$2:$B$5693,$C708,'South West Spends'!$C$2:$C$5693,$A708)</f>
        <v>7650.8099999999995</v>
      </c>
      <c r="J708" s="24">
        <f>SUMIFS('South West Spends'!$AI$2:$AI$5693,'South West Spends'!$A$2:$A$5693,$B708,'South West Spends'!$B$2:$B$5693,$C708,'South West Spends'!$C$2:$C$5693,$A708)</f>
        <v>0</v>
      </c>
      <c r="K708" s="93">
        <f>SUMIFS('South West Spends'!$AL$2:$AL$5693,'South West Spends'!$A$2:$A$5693,$B708,'South West Spends'!$B$2:$B$5693,$C708,'South West Spends'!$C$2:$C$5693,$A708)</f>
        <v>0</v>
      </c>
    </row>
    <row r="709" spans="1:11" x14ac:dyDescent="0.2">
      <c r="A709" s="94" t="s">
        <v>137</v>
      </c>
      <c r="B709" s="13" t="s">
        <v>93</v>
      </c>
      <c r="C709" s="129" t="s">
        <v>11</v>
      </c>
      <c r="D709" s="506">
        <f>SUMIFS('South West Spends'!$H$2:$H$5693,'South West Spends'!$A$2:$A$5693,$B709,'South West Spends'!$B$2:$B$5693,$C709,'South West Spends'!$C$2:$C$5693,$A709)</f>
        <v>0</v>
      </c>
      <c r="E709" s="507">
        <f>SUMIFS('South West Spends'!$M$2:$M$5693,'South West Spends'!$A$2:$A$5693,$B709,'South West Spends'!$B$2:$B$5693,$C709,'South West Spends'!$C$2:$C$5693,$A709)</f>
        <v>0</v>
      </c>
      <c r="F709" s="507">
        <f>SUMIFS('South West Spends'!$R$2:$R$5693,'South West Spends'!$A$2:$A$5693,$B709,'South West Spends'!$B$2:$B$5693,$C709,'South West Spends'!$C$2:$C$5693,$A709)</f>
        <v>0</v>
      </c>
      <c r="G709" s="882">
        <f>SUMIFS('South West Spends'!$W$2:$W$5693,'South West Spends'!$A$2:$A$5693,$B709,'South West Spends'!$B$2:$B$5693,$C709,'South West Spends'!$C$2:$C$5693,$A709)</f>
        <v>0</v>
      </c>
      <c r="H709" s="1441">
        <f>SUMIFS('South West Spends'!$AB$2:$AB$5693,'South West Spends'!$A$2:$A$5693,$B709,'South West Spends'!$B$2:$B$5693,$C709,'South West Spends'!$C$2:$C$5693,$A709)</f>
        <v>0</v>
      </c>
      <c r="I709" s="1442">
        <f>SUMIFS('South West Spends'!$AG$2:$AG$5693,'South West Spends'!$A$2:$A$5693,$B709,'South West Spends'!$B$2:$B$5693,$C709,'South West Spends'!$C$2:$C$5693,$A709)</f>
        <v>480.65999999999997</v>
      </c>
      <c r="J709" s="24">
        <f>SUMIFS('South West Spends'!$AI$2:$AI$5693,'South West Spends'!$A$2:$A$5693,$B709,'South West Spends'!$B$2:$B$5693,$C709,'South West Spends'!$C$2:$C$5693,$A709)</f>
        <v>0</v>
      </c>
      <c r="K709" s="93">
        <f>SUMIFS('South West Spends'!$AL$2:$AL$5693,'South West Spends'!$A$2:$A$5693,$B709,'South West Spends'!$B$2:$B$5693,$C709,'South West Spends'!$C$2:$C$5693,$A709)</f>
        <v>0</v>
      </c>
    </row>
    <row r="710" spans="1:11" x14ac:dyDescent="0.2">
      <c r="A710" s="94" t="s">
        <v>137</v>
      </c>
      <c r="B710" s="13" t="s">
        <v>79</v>
      </c>
      <c r="C710" s="129" t="s">
        <v>166</v>
      </c>
      <c r="D710" s="506">
        <f>SUMIFS('South West Spends'!$H$2:$H$5693,'South West Spends'!$A$2:$A$5693,$B710,'South West Spends'!$B$2:$B$5693,$C710,'South West Spends'!$C$2:$C$5693,$A710)</f>
        <v>0</v>
      </c>
      <c r="E710" s="507">
        <f>SUMIFS('South West Spends'!$M$2:$M$5693,'South West Spends'!$A$2:$A$5693,$B710,'South West Spends'!$B$2:$B$5693,$C710,'South West Spends'!$C$2:$C$5693,$A710)</f>
        <v>0</v>
      </c>
      <c r="F710" s="507">
        <f>SUMIFS('South West Spends'!$R$2:$R$5693,'South West Spends'!$A$2:$A$5693,$B710,'South West Spends'!$B$2:$B$5693,$C710,'South West Spends'!$C$2:$C$5693,$A710)</f>
        <v>0</v>
      </c>
      <c r="G710" s="882">
        <f>SUMIFS('South West Spends'!$W$2:$W$5693,'South West Spends'!$A$2:$A$5693,$B710,'South West Spends'!$B$2:$B$5693,$C710,'South West Spends'!$C$2:$C$5693,$A710)</f>
        <v>0</v>
      </c>
      <c r="H710" s="1441">
        <f>SUMIFS('South West Spends'!$AB$2:$AB$5693,'South West Spends'!$A$2:$A$5693,$B710,'South West Spends'!$B$2:$B$5693,$C710,'South West Spends'!$C$2:$C$5693,$A710)</f>
        <v>6246.78</v>
      </c>
      <c r="I710" s="1442">
        <f>SUMIFS('South West Spends'!$AG$2:$AG$5693,'South West Spends'!$A$2:$A$5693,$B710,'South West Spends'!$B$2:$B$5693,$C710,'South West Spends'!$C$2:$C$5693,$A710)</f>
        <v>6544.58</v>
      </c>
      <c r="J710" s="24">
        <f>SUMIFS('South West Spends'!$AI$2:$AI$5693,'South West Spends'!$A$2:$A$5693,$B710,'South West Spends'!$B$2:$B$5693,$C710,'South West Spends'!$C$2:$C$5693,$A710)</f>
        <v>0</v>
      </c>
      <c r="K710" s="93">
        <f>SUMIFS('South West Spends'!$AL$2:$AL$5693,'South West Spends'!$A$2:$A$5693,$B710,'South West Spends'!$B$2:$B$5693,$C710,'South West Spends'!$C$2:$C$5693,$A710)</f>
        <v>0</v>
      </c>
    </row>
    <row r="711" spans="1:11" x14ac:dyDescent="0.2">
      <c r="A711" s="94" t="s">
        <v>137</v>
      </c>
      <c r="B711" s="13" t="s">
        <v>306</v>
      </c>
      <c r="C711" s="129" t="s">
        <v>243</v>
      </c>
      <c r="D711" s="506">
        <f>SUMIFS('South West Spends'!$H$2:$H$5693,'South West Spends'!$A$2:$A$5693,$B711,'South West Spends'!$B$2:$B$5693,$C711,'South West Spends'!$C$2:$C$5693,$A711)</f>
        <v>0</v>
      </c>
      <c r="E711" s="507">
        <f>SUMIFS('South West Spends'!$M$2:$M$5693,'South West Spends'!$A$2:$A$5693,$B711,'South West Spends'!$B$2:$B$5693,$C711,'South West Spends'!$C$2:$C$5693,$A711)</f>
        <v>0</v>
      </c>
      <c r="F711" s="507">
        <f>SUMIFS('South West Spends'!$R$2:$R$5693,'South West Spends'!$A$2:$A$5693,$B711,'South West Spends'!$B$2:$B$5693,$C711,'South West Spends'!$C$2:$C$5693,$A711)</f>
        <v>0</v>
      </c>
      <c r="G711" s="882">
        <f>SUMIFS('South West Spends'!$W$2:$W$5693,'South West Spends'!$A$2:$A$5693,$B711,'South West Spends'!$B$2:$B$5693,$C711,'South West Spends'!$C$2:$C$5693,$A711)</f>
        <v>0</v>
      </c>
      <c r="H711" s="1441">
        <f>SUMIFS('South West Spends'!$AB$2:$AB$5693,'South West Spends'!$A$2:$A$5693,$B711,'South West Spends'!$B$2:$B$5693,$C711,'South West Spends'!$C$2:$C$5693,$A711)</f>
        <v>0</v>
      </c>
      <c r="I711" s="1442">
        <f>SUMIFS('South West Spends'!$AG$2:$AG$5693,'South West Spends'!$A$2:$A$5693,$B711,'South West Spends'!$B$2:$B$5693,$C711,'South West Spends'!$C$2:$C$5693,$A711)</f>
        <v>0</v>
      </c>
      <c r="J711" s="24">
        <f>SUMIFS('South West Spends'!$AI$2:$AI$5693,'South West Spends'!$A$2:$A$5693,$B711,'South West Spends'!$B$2:$B$5693,$C711,'South West Spends'!$C$2:$C$5693,$A711)</f>
        <v>2039.71</v>
      </c>
      <c r="K711" s="93">
        <f>SUMIFS('South West Spends'!$AL$2:$AL$5693,'South West Spends'!$A$2:$A$5693,$B711,'South West Spends'!$B$2:$B$5693,$C711,'South West Spends'!$C$2:$C$5693,$A711)</f>
        <v>4972.83</v>
      </c>
    </row>
    <row r="712" spans="1:11" x14ac:dyDescent="0.2">
      <c r="A712" s="94" t="s">
        <v>137</v>
      </c>
      <c r="B712" s="13" t="s">
        <v>306</v>
      </c>
      <c r="C712" s="129" t="s">
        <v>11</v>
      </c>
      <c r="D712" s="506">
        <f>SUMIFS('South West Spends'!$H$2:$H$5693,'South West Spends'!$A$2:$A$5693,$B712,'South West Spends'!$B$2:$B$5693,$C712,'South West Spends'!$C$2:$C$5693,$A712)</f>
        <v>0</v>
      </c>
      <c r="E712" s="507">
        <f>SUMIFS('South West Spends'!$M$2:$M$5693,'South West Spends'!$A$2:$A$5693,$B712,'South West Spends'!$B$2:$B$5693,$C712,'South West Spends'!$C$2:$C$5693,$A712)</f>
        <v>0</v>
      </c>
      <c r="F712" s="507">
        <f>SUMIFS('South West Spends'!$R$2:$R$5693,'South West Spends'!$A$2:$A$5693,$B712,'South West Spends'!$B$2:$B$5693,$C712,'South West Spends'!$C$2:$C$5693,$A712)</f>
        <v>0</v>
      </c>
      <c r="G712" s="882">
        <f>SUMIFS('South West Spends'!$W$2:$W$5693,'South West Spends'!$A$2:$A$5693,$B712,'South West Spends'!$B$2:$B$5693,$C712,'South West Spends'!$C$2:$C$5693,$A712)</f>
        <v>0</v>
      </c>
      <c r="H712" s="1441">
        <f>SUMIFS('South West Spends'!$AB$2:$AB$5693,'South West Spends'!$A$2:$A$5693,$B712,'South West Spends'!$B$2:$B$5693,$C712,'South West Spends'!$C$2:$C$5693,$A712)</f>
        <v>0</v>
      </c>
      <c r="I712" s="1442">
        <f>SUMIFS('South West Spends'!$AG$2:$AG$5693,'South West Spends'!$A$2:$A$5693,$B712,'South West Spends'!$B$2:$B$5693,$C712,'South West Spends'!$C$2:$C$5693,$A712)</f>
        <v>0</v>
      </c>
      <c r="J712" s="24">
        <f>SUMIFS('South West Spends'!$AI$2:$AI$5693,'South West Spends'!$A$2:$A$5693,$B712,'South West Spends'!$B$2:$B$5693,$C712,'South West Spends'!$C$2:$C$5693,$A712)</f>
        <v>0</v>
      </c>
      <c r="K712" s="93">
        <f>SUMIFS('South West Spends'!$AL$2:$AL$5693,'South West Spends'!$A$2:$A$5693,$B712,'South West Spends'!$B$2:$B$5693,$C712,'South West Spends'!$C$2:$C$5693,$A712)</f>
        <v>2023.3400000000001</v>
      </c>
    </row>
    <row r="713" spans="1:11" x14ac:dyDescent="0.2">
      <c r="A713" s="94" t="s">
        <v>137</v>
      </c>
      <c r="B713" s="13" t="s">
        <v>38</v>
      </c>
      <c r="C713" s="129" t="s">
        <v>243</v>
      </c>
      <c r="D713" s="506">
        <f>SUMIFS('South West Spends'!$H$2:$H$5693,'South West Spends'!$A$2:$A$5693,$B713,'South West Spends'!$B$2:$B$5693,$C713,'South West Spends'!$C$2:$C$5693,$A713)</f>
        <v>5284.46</v>
      </c>
      <c r="E713" s="507">
        <f>SUMIFS('South West Spends'!$M$2:$M$5693,'South West Spends'!$A$2:$A$5693,$B713,'South West Spends'!$B$2:$B$5693,$C713,'South West Spends'!$C$2:$C$5693,$A713)</f>
        <v>6999.76</v>
      </c>
      <c r="F713" s="507">
        <f>SUMIFS('South West Spends'!$R$2:$R$5693,'South West Spends'!$A$2:$A$5693,$B713,'South West Spends'!$B$2:$B$5693,$C713,'South West Spends'!$C$2:$C$5693,$A713)</f>
        <v>5524.2599999999993</v>
      </c>
      <c r="G713" s="882">
        <f>SUMIFS('South West Spends'!$W$2:$W$5693,'South West Spends'!$A$2:$A$5693,$B713,'South West Spends'!$B$2:$B$5693,$C713,'South West Spends'!$C$2:$C$5693,$A713)</f>
        <v>2166.81</v>
      </c>
      <c r="H713" s="1441">
        <f>SUMIFS('South West Spends'!$AB$2:$AB$5693,'South West Spends'!$A$2:$A$5693,$B713,'South West Spends'!$B$2:$B$5693,$C713,'South West Spends'!$C$2:$C$5693,$A713)</f>
        <v>0</v>
      </c>
      <c r="I713" s="1442">
        <f>SUMIFS('South West Spends'!$AG$2:$AG$5693,'South West Spends'!$A$2:$A$5693,$B713,'South West Spends'!$B$2:$B$5693,$C713,'South West Spends'!$C$2:$C$5693,$A713)</f>
        <v>0</v>
      </c>
      <c r="J713" s="24">
        <f>SUMIFS('South West Spends'!$AI$2:$AI$5693,'South West Spends'!$A$2:$A$5693,$B713,'South West Spends'!$B$2:$B$5693,$C713,'South West Spends'!$C$2:$C$5693,$A713)</f>
        <v>0</v>
      </c>
      <c r="K713" s="93">
        <f>SUMIFS('South West Spends'!$AL$2:$AL$5693,'South West Spends'!$A$2:$A$5693,$B713,'South West Spends'!$B$2:$B$5693,$C713,'South West Spends'!$C$2:$C$5693,$A713)</f>
        <v>0</v>
      </c>
    </row>
    <row r="714" spans="1:11" x14ac:dyDescent="0.2">
      <c r="A714" s="94" t="s">
        <v>137</v>
      </c>
      <c r="B714" s="13" t="s">
        <v>225</v>
      </c>
      <c r="C714" s="129" t="s">
        <v>243</v>
      </c>
      <c r="D714" s="506">
        <f>SUMIFS('South West Spends'!$H$2:$H$5693,'South West Spends'!$A$2:$A$5693,$B714,'South West Spends'!$B$2:$B$5693,$C714,'South West Spends'!$C$2:$C$5693,$A714)</f>
        <v>0</v>
      </c>
      <c r="E714" s="507">
        <f>SUMIFS('South West Spends'!$M$2:$M$5693,'South West Spends'!$A$2:$A$5693,$B714,'South West Spends'!$B$2:$B$5693,$C714,'South West Spends'!$C$2:$C$5693,$A714)</f>
        <v>0</v>
      </c>
      <c r="F714" s="507">
        <f>SUMIFS('South West Spends'!$R$2:$R$5693,'South West Spends'!$A$2:$A$5693,$B714,'South West Spends'!$B$2:$B$5693,$C714,'South West Spends'!$C$2:$C$5693,$A714)</f>
        <v>0</v>
      </c>
      <c r="G714" s="882">
        <f>SUMIFS('South West Spends'!$W$2:$W$5693,'South West Spends'!$A$2:$A$5693,$B714,'South West Spends'!$B$2:$B$5693,$C714,'South West Spends'!$C$2:$C$5693,$A714)</f>
        <v>4977.7199999999993</v>
      </c>
      <c r="H714" s="1441">
        <f>SUMIFS('South West Spends'!$AB$2:$AB$5693,'South West Spends'!$A$2:$A$5693,$B714,'South West Spends'!$B$2:$B$5693,$C714,'South West Spends'!$C$2:$C$5693,$A714)</f>
        <v>6642.46</v>
      </c>
      <c r="I714" s="1442">
        <f>SUMIFS('South West Spends'!$AG$2:$AG$5693,'South West Spends'!$A$2:$A$5693,$B714,'South West Spends'!$B$2:$B$5693,$C714,'South West Spends'!$C$2:$C$5693,$A714)</f>
        <v>6335.33</v>
      </c>
      <c r="J714" s="24">
        <f>SUMIFS('South West Spends'!$AI$2:$AI$5693,'South West Spends'!$A$2:$A$5693,$B714,'South West Spends'!$B$2:$B$5693,$C714,'South West Spends'!$C$2:$C$5693,$A714)</f>
        <v>0</v>
      </c>
      <c r="K714" s="93">
        <f>SUMIFS('South West Spends'!$AL$2:$AL$5693,'South West Spends'!$A$2:$A$5693,$B714,'South West Spends'!$B$2:$B$5693,$C714,'South West Spends'!$C$2:$C$5693,$A714)</f>
        <v>0</v>
      </c>
    </row>
    <row r="715" spans="1:11" x14ac:dyDescent="0.2">
      <c r="A715" s="94" t="s">
        <v>137</v>
      </c>
      <c r="B715" s="13" t="s">
        <v>225</v>
      </c>
      <c r="C715" s="129" t="s">
        <v>11</v>
      </c>
      <c r="D715" s="506">
        <f>SUMIFS('South West Spends'!$H$2:$H$5693,'South West Spends'!$A$2:$A$5693,$B715,'South West Spends'!$B$2:$B$5693,$C715,'South West Spends'!$C$2:$C$5693,$A715)</f>
        <v>0</v>
      </c>
      <c r="E715" s="507">
        <f>SUMIFS('South West Spends'!$M$2:$M$5693,'South West Spends'!$A$2:$A$5693,$B715,'South West Spends'!$B$2:$B$5693,$C715,'South West Spends'!$C$2:$C$5693,$A715)</f>
        <v>0</v>
      </c>
      <c r="F715" s="507">
        <f>SUMIFS('South West Spends'!$R$2:$R$5693,'South West Spends'!$A$2:$A$5693,$B715,'South West Spends'!$B$2:$B$5693,$C715,'South West Spends'!$C$2:$C$5693,$A715)</f>
        <v>0</v>
      </c>
      <c r="G715" s="882">
        <f>SUMIFS('South West Spends'!$W$2:$W$5693,'South West Spends'!$A$2:$A$5693,$B715,'South West Spends'!$B$2:$B$5693,$C715,'South West Spends'!$C$2:$C$5693,$A715)</f>
        <v>0</v>
      </c>
      <c r="H715" s="1441">
        <f>SUMIFS('South West Spends'!$AB$2:$AB$5693,'South West Spends'!$A$2:$A$5693,$B715,'South West Spends'!$B$2:$B$5693,$C715,'South West Spends'!$C$2:$C$5693,$A715)</f>
        <v>0</v>
      </c>
      <c r="I715" s="1442">
        <f>SUMIFS('South West Spends'!$AG$2:$AG$5693,'South West Spends'!$A$2:$A$5693,$B715,'South West Spends'!$B$2:$B$5693,$C715,'South West Spends'!$C$2:$C$5693,$A715)</f>
        <v>3507.69</v>
      </c>
      <c r="J715" s="24">
        <f>SUMIFS('South West Spends'!$AI$2:$AI$5693,'South West Spends'!$A$2:$A$5693,$B715,'South West Spends'!$B$2:$B$5693,$C715,'South West Spends'!$C$2:$C$5693,$A715)</f>
        <v>0</v>
      </c>
      <c r="K715" s="93">
        <f>SUMIFS('South West Spends'!$AL$2:$AL$5693,'South West Spends'!$A$2:$A$5693,$B715,'South West Spends'!$B$2:$B$5693,$C715,'South West Spends'!$C$2:$C$5693,$A715)</f>
        <v>0</v>
      </c>
    </row>
    <row r="716" spans="1:11" x14ac:dyDescent="0.2">
      <c r="A716" s="94" t="s">
        <v>137</v>
      </c>
      <c r="B716" s="13" t="s">
        <v>277</v>
      </c>
      <c r="C716" s="129" t="s">
        <v>246</v>
      </c>
      <c r="D716" s="506">
        <f>SUMIFS('South West Spends'!$H$2:$H$5693,'South West Spends'!$A$2:$A$5693,$B716,'South West Spends'!$B$2:$B$5693,$C716,'South West Spends'!$C$2:$C$5693,$A716)</f>
        <v>0</v>
      </c>
      <c r="E716" s="507">
        <f>SUMIFS('South West Spends'!$M$2:$M$5693,'South West Spends'!$A$2:$A$5693,$B716,'South West Spends'!$B$2:$B$5693,$C716,'South West Spends'!$C$2:$C$5693,$A716)</f>
        <v>0</v>
      </c>
      <c r="F716" s="507">
        <f>SUMIFS('South West Spends'!$R$2:$R$5693,'South West Spends'!$A$2:$A$5693,$B716,'South West Spends'!$B$2:$B$5693,$C716,'South West Spends'!$C$2:$C$5693,$A716)</f>
        <v>0</v>
      </c>
      <c r="G716" s="882">
        <f>SUMIFS('South West Spends'!$W$2:$W$5693,'South West Spends'!$A$2:$A$5693,$B716,'South West Spends'!$B$2:$B$5693,$C716,'South West Spends'!$C$2:$C$5693,$A716)</f>
        <v>0</v>
      </c>
      <c r="H716" s="1441">
        <f>SUMIFS('South West Spends'!$AB$2:$AB$5693,'South West Spends'!$A$2:$A$5693,$B716,'South West Spends'!$B$2:$B$5693,$C716,'South West Spends'!$C$2:$C$5693,$A716)</f>
        <v>0</v>
      </c>
      <c r="I716" s="1442">
        <f>SUMIFS('South West Spends'!$AG$2:$AG$5693,'South West Spends'!$A$2:$A$5693,$B716,'South West Spends'!$B$2:$B$5693,$C716,'South West Spends'!$C$2:$C$5693,$A716)</f>
        <v>544.04</v>
      </c>
      <c r="J716" s="24">
        <f>SUMIFS('South West Spends'!$AI$2:$AI$5693,'South West Spends'!$A$2:$A$5693,$B716,'South West Spends'!$B$2:$B$5693,$C716,'South West Spends'!$C$2:$C$5693,$A716)</f>
        <v>116.58</v>
      </c>
      <c r="K716" s="93">
        <f>SUMIFS('South West Spends'!$AL$2:$AL$5693,'South West Spends'!$A$2:$A$5693,$B716,'South West Spends'!$B$2:$B$5693,$C716,'South West Spends'!$C$2:$C$5693,$A716)</f>
        <v>272.02</v>
      </c>
    </row>
    <row r="717" spans="1:11" x14ac:dyDescent="0.2">
      <c r="A717" s="94" t="s">
        <v>137</v>
      </c>
      <c r="B717" s="13" t="s">
        <v>84</v>
      </c>
      <c r="C717" s="129" t="s">
        <v>246</v>
      </c>
      <c r="D717" s="506">
        <f>SUMIFS('South West Spends'!$H$2:$H$5693,'South West Spends'!$A$2:$A$5693,$B717,'South West Spends'!$B$2:$B$5693,$C717,'South West Spends'!$C$2:$C$5693,$A717)</f>
        <v>0</v>
      </c>
      <c r="E717" s="507">
        <f>SUMIFS('South West Spends'!$M$2:$M$5693,'South West Spends'!$A$2:$A$5693,$B717,'South West Spends'!$B$2:$B$5693,$C717,'South West Spends'!$C$2:$C$5693,$A717)</f>
        <v>0</v>
      </c>
      <c r="F717" s="507">
        <f>SUMIFS('South West Spends'!$R$2:$R$5693,'South West Spends'!$A$2:$A$5693,$B717,'South West Spends'!$B$2:$B$5693,$C717,'South West Spends'!$C$2:$C$5693,$A717)</f>
        <v>328.40999999999997</v>
      </c>
      <c r="G717" s="882">
        <f>SUMIFS('South West Spends'!$W$2:$W$5693,'South West Spends'!$A$2:$A$5693,$B717,'South West Spends'!$B$2:$B$5693,$C717,'South West Spends'!$C$2:$C$5693,$A717)</f>
        <v>456.84</v>
      </c>
      <c r="H717" s="1441">
        <f>SUMIFS('South West Spends'!$AB$2:$AB$5693,'South West Spends'!$A$2:$A$5693,$B717,'South West Spends'!$B$2:$B$5693,$C717,'South West Spends'!$C$2:$C$5693,$A717)</f>
        <v>466.32</v>
      </c>
      <c r="I717" s="1442">
        <f>SUMIFS('South West Spends'!$AG$2:$AG$5693,'South West Spends'!$A$2:$A$5693,$B717,'South West Spends'!$B$2:$B$5693,$C717,'South West Spends'!$C$2:$C$5693,$A717)</f>
        <v>77.72</v>
      </c>
      <c r="J717" s="24">
        <f>SUMIFS('South West Spends'!$AI$2:$AI$5693,'South West Spends'!$A$2:$A$5693,$B717,'South West Spends'!$B$2:$B$5693,$C717,'South West Spends'!$C$2:$C$5693,$A717)</f>
        <v>0</v>
      </c>
      <c r="K717" s="93">
        <f>SUMIFS('South West Spends'!$AL$2:$AL$5693,'South West Spends'!$A$2:$A$5693,$B717,'South West Spends'!$B$2:$B$5693,$C717,'South West Spends'!$C$2:$C$5693,$A717)</f>
        <v>0</v>
      </c>
    </row>
    <row r="718" spans="1:11" x14ac:dyDescent="0.2">
      <c r="A718" s="94" t="s">
        <v>137</v>
      </c>
      <c r="B718" s="13" t="s">
        <v>92</v>
      </c>
      <c r="C718" s="129" t="s">
        <v>80</v>
      </c>
      <c r="D718" s="506">
        <f>SUMIFS('South West Spends'!$H$2:$H$5693,'South West Spends'!$A$2:$A$5693,$B718,'South West Spends'!$B$2:$B$5693,$C718,'South West Spends'!$C$2:$C$5693,$A718)</f>
        <v>0</v>
      </c>
      <c r="E718" s="507">
        <f>SUMIFS('South West Spends'!$M$2:$M$5693,'South West Spends'!$A$2:$A$5693,$B718,'South West Spends'!$B$2:$B$5693,$C718,'South West Spends'!$C$2:$C$5693,$A718)</f>
        <v>0</v>
      </c>
      <c r="F718" s="507">
        <f>SUMIFS('South West Spends'!$R$2:$R$5693,'South West Spends'!$A$2:$A$5693,$B718,'South West Spends'!$B$2:$B$5693,$C718,'South West Spends'!$C$2:$C$5693,$A718)</f>
        <v>0</v>
      </c>
      <c r="G718" s="882">
        <f>SUMIFS('South West Spends'!$W$2:$W$5693,'South West Spends'!$A$2:$A$5693,$B718,'South West Spends'!$B$2:$B$5693,$C718,'South West Spends'!$C$2:$C$5693,$A718)</f>
        <v>0</v>
      </c>
      <c r="H718" s="1441">
        <f>SUMIFS('South West Spends'!$AB$2:$AB$5693,'South West Spends'!$A$2:$A$5693,$B718,'South West Spends'!$B$2:$B$5693,$C718,'South West Spends'!$C$2:$C$5693,$A718)</f>
        <v>404</v>
      </c>
      <c r="I718" s="1442">
        <f>SUMIFS('South West Spends'!$AG$2:$AG$5693,'South West Spends'!$A$2:$A$5693,$B718,'South West Spends'!$B$2:$B$5693,$C718,'South West Spends'!$C$2:$C$5693,$A718)</f>
        <v>0</v>
      </c>
      <c r="J718" s="24">
        <f>SUMIFS('South West Spends'!$AI$2:$AI$5693,'South West Spends'!$A$2:$A$5693,$B718,'South West Spends'!$B$2:$B$5693,$C718,'South West Spends'!$C$2:$C$5693,$A718)</f>
        <v>0</v>
      </c>
      <c r="K718" s="93">
        <f>SUMIFS('South West Spends'!$AL$2:$AL$5693,'South West Spends'!$A$2:$A$5693,$B718,'South West Spends'!$B$2:$B$5693,$C718,'South West Spends'!$C$2:$C$5693,$A718)</f>
        <v>0</v>
      </c>
    </row>
    <row r="719" spans="1:11" x14ac:dyDescent="0.2">
      <c r="A719" s="94" t="s">
        <v>137</v>
      </c>
      <c r="B719" s="13" t="s">
        <v>41</v>
      </c>
      <c r="C719" s="129" t="s">
        <v>21</v>
      </c>
      <c r="D719" s="506">
        <f>SUMIFS('South West Spends'!$H$2:$H$5693,'South West Spends'!$A$2:$A$5693,$B719,'South West Spends'!$B$2:$B$5693,$C719,'South West Spends'!$C$2:$C$5693,$A719)</f>
        <v>1943.6000000000006</v>
      </c>
      <c r="E719" s="507">
        <f>SUMIFS('South West Spends'!$M$2:$M$5693,'South West Spends'!$A$2:$A$5693,$B719,'South West Spends'!$B$2:$B$5693,$C719,'South West Spends'!$C$2:$C$5693,$A719)</f>
        <v>25.86</v>
      </c>
      <c r="F719" s="507">
        <f>SUMIFS('South West Spends'!$R$2:$R$5693,'South West Spends'!$A$2:$A$5693,$B719,'South West Spends'!$B$2:$B$5693,$C719,'South West Spends'!$C$2:$C$5693,$A719)</f>
        <v>0</v>
      </c>
      <c r="G719" s="882">
        <f>SUMIFS('South West Spends'!$W$2:$W$5693,'South West Spends'!$A$2:$A$5693,$B719,'South West Spends'!$B$2:$B$5693,$C719,'South West Spends'!$C$2:$C$5693,$A719)</f>
        <v>0</v>
      </c>
      <c r="H719" s="1441">
        <f>SUMIFS('South West Spends'!$AB$2:$AB$5693,'South West Spends'!$A$2:$A$5693,$B719,'South West Spends'!$B$2:$B$5693,$C719,'South West Spends'!$C$2:$C$5693,$A719)</f>
        <v>0</v>
      </c>
      <c r="I719" s="1442">
        <f>SUMIFS('South West Spends'!$AG$2:$AG$5693,'South West Spends'!$A$2:$A$5693,$B719,'South West Spends'!$B$2:$B$5693,$C719,'South West Spends'!$C$2:$C$5693,$A719)</f>
        <v>0</v>
      </c>
      <c r="J719" s="24">
        <f>SUMIFS('South West Spends'!$AI$2:$AI$5693,'South West Spends'!$A$2:$A$5693,$B719,'South West Spends'!$B$2:$B$5693,$C719,'South West Spends'!$C$2:$C$5693,$A719)</f>
        <v>0</v>
      </c>
      <c r="K719" s="93">
        <f>SUMIFS('South West Spends'!$AL$2:$AL$5693,'South West Spends'!$A$2:$A$5693,$B719,'South West Spends'!$B$2:$B$5693,$C719,'South West Spends'!$C$2:$C$5693,$A719)</f>
        <v>0</v>
      </c>
    </row>
    <row r="720" spans="1:11" x14ac:dyDescent="0.2">
      <c r="A720" s="94" t="s">
        <v>137</v>
      </c>
      <c r="B720" s="13" t="s">
        <v>258</v>
      </c>
      <c r="C720" s="129" t="s">
        <v>243</v>
      </c>
      <c r="D720" s="506">
        <f>SUMIFS('South West Spends'!$H$2:$H$5693,'South West Spends'!$A$2:$A$5693,$B720,'South West Spends'!$B$2:$B$5693,$C720,'South West Spends'!$C$2:$C$5693,$A720)</f>
        <v>0</v>
      </c>
      <c r="E720" s="507">
        <f>SUMIFS('South West Spends'!$M$2:$M$5693,'South West Spends'!$A$2:$A$5693,$B720,'South West Spends'!$B$2:$B$5693,$C720,'South West Spends'!$C$2:$C$5693,$A720)</f>
        <v>0</v>
      </c>
      <c r="F720" s="507">
        <f>SUMIFS('South West Spends'!$R$2:$R$5693,'South West Spends'!$A$2:$A$5693,$B720,'South West Spends'!$B$2:$B$5693,$C720,'South West Spends'!$C$2:$C$5693,$A720)</f>
        <v>0</v>
      </c>
      <c r="G720" s="882">
        <f>SUMIFS('South West Spends'!$W$2:$W$5693,'South West Spends'!$A$2:$A$5693,$B720,'South West Spends'!$B$2:$B$5693,$C720,'South West Spends'!$C$2:$C$5693,$A720)</f>
        <v>0</v>
      </c>
      <c r="H720" s="1441">
        <f>SUMIFS('South West Spends'!$AB$2:$AB$5693,'South West Spends'!$A$2:$A$5693,$B720,'South West Spends'!$B$2:$B$5693,$C720,'South West Spends'!$C$2:$C$5693,$A720)</f>
        <v>0</v>
      </c>
      <c r="I720" s="1442">
        <f>SUMIFS('South West Spends'!$AG$2:$AG$5693,'South West Spends'!$A$2:$A$5693,$B720,'South West Spends'!$B$2:$B$5693,$C720,'South West Spends'!$C$2:$C$5693,$A720)</f>
        <v>33.880000000000003</v>
      </c>
      <c r="J720" s="24">
        <f>SUMIFS('South West Spends'!$AI$2:$AI$5693,'South West Spends'!$A$2:$A$5693,$B720,'South West Spends'!$B$2:$B$5693,$C720,'South West Spends'!$C$2:$C$5693,$A720)</f>
        <v>0</v>
      </c>
      <c r="K720" s="93">
        <f>SUMIFS('South West Spends'!$AL$2:$AL$5693,'South West Spends'!$A$2:$A$5693,$B720,'South West Spends'!$B$2:$B$5693,$C720,'South West Spends'!$C$2:$C$5693,$A720)</f>
        <v>35.590000000000003</v>
      </c>
    </row>
    <row r="721" spans="1:11" x14ac:dyDescent="0.2">
      <c r="A721" s="94" t="s">
        <v>137</v>
      </c>
      <c r="B721" s="13" t="s">
        <v>258</v>
      </c>
      <c r="C721" s="129" t="s">
        <v>11</v>
      </c>
      <c r="D721" s="506">
        <f>SUMIFS('South West Spends'!$H$2:$H$5693,'South West Spends'!$A$2:$A$5693,$B721,'South West Spends'!$B$2:$B$5693,$C721,'South West Spends'!$C$2:$C$5693,$A721)</f>
        <v>0</v>
      </c>
      <c r="E721" s="507">
        <f>SUMIFS('South West Spends'!$M$2:$M$5693,'South West Spends'!$A$2:$A$5693,$B721,'South West Spends'!$B$2:$B$5693,$C721,'South West Spends'!$C$2:$C$5693,$A721)</f>
        <v>0</v>
      </c>
      <c r="F721" s="507">
        <f>SUMIFS('South West Spends'!$R$2:$R$5693,'South West Spends'!$A$2:$A$5693,$B721,'South West Spends'!$B$2:$B$5693,$C721,'South West Spends'!$C$2:$C$5693,$A721)</f>
        <v>0</v>
      </c>
      <c r="G721" s="882">
        <f>SUMIFS('South West Spends'!$W$2:$W$5693,'South West Spends'!$A$2:$A$5693,$B721,'South West Spends'!$B$2:$B$5693,$C721,'South West Spends'!$C$2:$C$5693,$A721)</f>
        <v>0</v>
      </c>
      <c r="H721" s="1441">
        <f>SUMIFS('South West Spends'!$AB$2:$AB$5693,'South West Spends'!$A$2:$A$5693,$B721,'South West Spends'!$B$2:$B$5693,$C721,'South West Spends'!$C$2:$C$5693,$A721)</f>
        <v>0</v>
      </c>
      <c r="I721" s="1442">
        <f>SUMIFS('South West Spends'!$AG$2:$AG$5693,'South West Spends'!$A$2:$A$5693,$B721,'South West Spends'!$B$2:$B$5693,$C721,'South West Spends'!$C$2:$C$5693,$A721)</f>
        <v>129.81</v>
      </c>
      <c r="J721" s="24">
        <f>SUMIFS('South West Spends'!$AI$2:$AI$5693,'South West Spends'!$A$2:$A$5693,$B721,'South West Spends'!$B$2:$B$5693,$C721,'South West Spends'!$C$2:$C$5693,$A721)</f>
        <v>0</v>
      </c>
      <c r="K721" s="93">
        <f>SUMIFS('South West Spends'!$AL$2:$AL$5693,'South West Spends'!$A$2:$A$5693,$B721,'South West Spends'!$B$2:$B$5693,$C721,'South West Spends'!$C$2:$C$5693,$A721)</f>
        <v>0</v>
      </c>
    </row>
    <row r="722" spans="1:11" x14ac:dyDescent="0.2">
      <c r="A722" s="94" t="s">
        <v>137</v>
      </c>
      <c r="B722" s="13" t="s">
        <v>81</v>
      </c>
      <c r="C722" s="129" t="s">
        <v>220</v>
      </c>
      <c r="D722" s="506">
        <f>SUMIFS('South West Spends'!$H$2:$H$5693,'South West Spends'!$A$2:$A$5693,$B722,'South West Spends'!$B$2:$B$5693,$C722,'South West Spends'!$C$2:$C$5693,$A722)</f>
        <v>0</v>
      </c>
      <c r="E722" s="507">
        <f>SUMIFS('South West Spends'!$M$2:$M$5693,'South West Spends'!$A$2:$A$5693,$B722,'South West Spends'!$B$2:$B$5693,$C722,'South West Spends'!$C$2:$C$5693,$A722)</f>
        <v>0</v>
      </c>
      <c r="F722" s="507">
        <f>SUMIFS('South West Spends'!$R$2:$R$5693,'South West Spends'!$A$2:$A$5693,$B722,'South West Spends'!$B$2:$B$5693,$C722,'South West Spends'!$C$2:$C$5693,$A722)</f>
        <v>13041</v>
      </c>
      <c r="G722" s="882">
        <f>SUMIFS('South West Spends'!$W$2:$W$5693,'South West Spends'!$A$2:$A$5693,$B722,'South West Spends'!$B$2:$B$5693,$C722,'South West Spends'!$C$2:$C$5693,$A722)</f>
        <v>26268</v>
      </c>
      <c r="H722" s="1441">
        <f>SUMIFS('South West Spends'!$AB$2:$AB$5693,'South West Spends'!$A$2:$A$5693,$B722,'South West Spends'!$B$2:$B$5693,$C722,'South West Spends'!$C$2:$C$5693,$A722)</f>
        <v>32501</v>
      </c>
      <c r="I722" s="1442">
        <f>SUMIFS('South West Spends'!$AG$2:$AG$5693,'South West Spends'!$A$2:$A$5693,$B722,'South West Spends'!$B$2:$B$5693,$C722,'South West Spends'!$C$2:$C$5693,$A722)</f>
        <v>11066.520061910152</v>
      </c>
      <c r="J722" s="24">
        <f>SUMIFS('South West Spends'!$AI$2:$AI$5693,'South West Spends'!$A$2:$A$5693,$B722,'South West Spends'!$B$2:$B$5693,$C722,'South West Spends'!$C$2:$C$5693,$A722)</f>
        <v>0</v>
      </c>
      <c r="K722" s="93">
        <f>SUMIFS('South West Spends'!$AL$2:$AL$5693,'South West Spends'!$A$2:$A$5693,$B722,'South West Spends'!$B$2:$B$5693,$C722,'South West Spends'!$C$2:$C$5693,$A722)</f>
        <v>0</v>
      </c>
    </row>
    <row r="723" spans="1:11" x14ac:dyDescent="0.2">
      <c r="A723" s="94" t="s">
        <v>137</v>
      </c>
      <c r="B723" s="13" t="s">
        <v>278</v>
      </c>
      <c r="C723" s="129" t="s">
        <v>220</v>
      </c>
      <c r="D723" s="506">
        <f>SUMIFS('South West Spends'!$H$2:$H$5693,'South West Spends'!$A$2:$A$5693,$B723,'South West Spends'!$B$2:$B$5693,$C723,'South West Spends'!$C$2:$C$5693,$A723)</f>
        <v>0</v>
      </c>
      <c r="E723" s="507">
        <f>SUMIFS('South West Spends'!$M$2:$M$5693,'South West Spends'!$A$2:$A$5693,$B723,'South West Spends'!$B$2:$B$5693,$C723,'South West Spends'!$C$2:$C$5693,$A723)</f>
        <v>0</v>
      </c>
      <c r="F723" s="507">
        <f>SUMIFS('South West Spends'!$R$2:$R$5693,'South West Spends'!$A$2:$A$5693,$B723,'South West Spends'!$B$2:$B$5693,$C723,'South West Spends'!$C$2:$C$5693,$A723)</f>
        <v>0</v>
      </c>
      <c r="G723" s="882">
        <f>SUMIFS('South West Spends'!$W$2:$W$5693,'South West Spends'!$A$2:$A$5693,$B723,'South West Spends'!$B$2:$B$5693,$C723,'South West Spends'!$C$2:$C$5693,$A723)</f>
        <v>0</v>
      </c>
      <c r="H723" s="1441">
        <f>SUMIFS('South West Spends'!$AB$2:$AB$5693,'South West Spends'!$A$2:$A$5693,$B723,'South West Spends'!$B$2:$B$5693,$C723,'South West Spends'!$C$2:$C$5693,$A723)</f>
        <v>0</v>
      </c>
      <c r="I723" s="1442">
        <f>SUMIFS('South West Spends'!$AG$2:$AG$5693,'South West Spends'!$A$2:$A$5693,$B723,'South West Spends'!$B$2:$B$5693,$C723,'South West Spends'!$C$2:$C$5693,$A723)</f>
        <v>30895.780029177666</v>
      </c>
      <c r="J723" s="24">
        <f>SUMIFS('South West Spends'!$AI$2:$AI$5693,'South West Spends'!$A$2:$A$5693,$B723,'South West Spends'!$B$2:$B$5693,$C723,'South West Spends'!$C$2:$C$5693,$A723)</f>
        <v>5187</v>
      </c>
      <c r="K723" s="93">
        <f>SUMIFS('South West Spends'!$AL$2:$AL$5693,'South West Spends'!$A$2:$A$5693,$B723,'South West Spends'!$B$2:$B$5693,$C723,'South West Spends'!$C$2:$C$5693,$A723)</f>
        <v>15490</v>
      </c>
    </row>
    <row r="724" spans="1:11" x14ac:dyDescent="0.2">
      <c r="A724" s="94" t="s">
        <v>137</v>
      </c>
      <c r="B724" s="13" t="s">
        <v>27</v>
      </c>
      <c r="C724" s="129" t="s">
        <v>28</v>
      </c>
      <c r="D724" s="506">
        <f>SUMIFS('South West Spends'!$H$2:$H$5693,'South West Spends'!$A$2:$A$5693,$B724,'South West Spends'!$B$2:$B$5693,$C724,'South West Spends'!$C$2:$C$5693,$A724)</f>
        <v>2370.7999999999997</v>
      </c>
      <c r="E724" s="507">
        <f>SUMIFS('South West Spends'!$M$2:$M$5693,'South West Spends'!$A$2:$A$5693,$B724,'South West Spends'!$B$2:$B$5693,$C724,'South West Spends'!$C$2:$C$5693,$A724)</f>
        <v>824.36999999999989</v>
      </c>
      <c r="F724" s="507">
        <f>SUMIFS('South West Spends'!$R$2:$R$5693,'South West Spends'!$A$2:$A$5693,$B724,'South West Spends'!$B$2:$B$5693,$C724,'South West Spends'!$C$2:$C$5693,$A724)</f>
        <v>0</v>
      </c>
      <c r="G724" s="882">
        <f>SUMIFS('South West Spends'!$W$2:$W$5693,'South West Spends'!$A$2:$A$5693,$B724,'South West Spends'!$B$2:$B$5693,$C724,'South West Spends'!$C$2:$C$5693,$A724)</f>
        <v>0</v>
      </c>
      <c r="H724" s="1441">
        <f>SUMIFS('South West Spends'!$AB$2:$AB$5693,'South West Spends'!$A$2:$A$5693,$B724,'South West Spends'!$B$2:$B$5693,$C724,'South West Spends'!$C$2:$C$5693,$A724)</f>
        <v>0</v>
      </c>
      <c r="I724" s="1442">
        <f>SUMIFS('South West Spends'!$AG$2:$AG$5693,'South West Spends'!$A$2:$A$5693,$B724,'South West Spends'!$B$2:$B$5693,$C724,'South West Spends'!$C$2:$C$5693,$A724)</f>
        <v>0</v>
      </c>
      <c r="J724" s="24">
        <f>SUMIFS('South West Spends'!$AI$2:$AI$5693,'South West Spends'!$A$2:$A$5693,$B724,'South West Spends'!$B$2:$B$5693,$C724,'South West Spends'!$C$2:$C$5693,$A724)</f>
        <v>0</v>
      </c>
      <c r="K724" s="93">
        <f>SUMIFS('South West Spends'!$AL$2:$AL$5693,'South West Spends'!$A$2:$A$5693,$B724,'South West Spends'!$B$2:$B$5693,$C724,'South West Spends'!$C$2:$C$5693,$A724)</f>
        <v>0</v>
      </c>
    </row>
    <row r="725" spans="1:11" x14ac:dyDescent="0.2">
      <c r="A725" s="94" t="s">
        <v>137</v>
      </c>
      <c r="B725" s="13" t="s">
        <v>27</v>
      </c>
      <c r="C725" s="129" t="s">
        <v>29</v>
      </c>
      <c r="D725" s="506">
        <f>SUMIFS('South West Spends'!$H$2:$H$5693,'South West Spends'!$A$2:$A$5693,$B725,'South West Spends'!$B$2:$B$5693,$C725,'South West Spends'!$C$2:$C$5693,$A725)</f>
        <v>8826</v>
      </c>
      <c r="E725" s="507">
        <f>SUMIFS('South West Spends'!$M$2:$M$5693,'South West Spends'!$A$2:$A$5693,$B725,'South West Spends'!$B$2:$B$5693,$C725,'South West Spends'!$C$2:$C$5693,$A725)</f>
        <v>3690</v>
      </c>
      <c r="F725" s="507">
        <f>SUMIFS('South West Spends'!$R$2:$R$5693,'South West Spends'!$A$2:$A$5693,$B725,'South West Spends'!$B$2:$B$5693,$C725,'South West Spends'!$C$2:$C$5693,$A725)</f>
        <v>0</v>
      </c>
      <c r="G725" s="882">
        <f>SUMIFS('South West Spends'!$W$2:$W$5693,'South West Spends'!$A$2:$A$5693,$B725,'South West Spends'!$B$2:$B$5693,$C725,'South West Spends'!$C$2:$C$5693,$A725)</f>
        <v>0</v>
      </c>
      <c r="H725" s="1441">
        <f>SUMIFS('South West Spends'!$AB$2:$AB$5693,'South West Spends'!$A$2:$A$5693,$B725,'South West Spends'!$B$2:$B$5693,$C725,'South West Spends'!$C$2:$C$5693,$A725)</f>
        <v>0</v>
      </c>
      <c r="I725" s="1442">
        <f>SUMIFS('South West Spends'!$AG$2:$AG$5693,'South West Spends'!$A$2:$A$5693,$B725,'South West Spends'!$B$2:$B$5693,$C725,'South West Spends'!$C$2:$C$5693,$A725)</f>
        <v>0</v>
      </c>
      <c r="J725" s="24">
        <f>SUMIFS('South West Spends'!$AI$2:$AI$5693,'South West Spends'!$A$2:$A$5693,$B725,'South West Spends'!$B$2:$B$5693,$C725,'South West Spends'!$C$2:$C$5693,$A725)</f>
        <v>0</v>
      </c>
      <c r="K725" s="93">
        <f>SUMIFS('South West Spends'!$AL$2:$AL$5693,'South West Spends'!$A$2:$A$5693,$B725,'South West Spends'!$B$2:$B$5693,$C725,'South West Spends'!$C$2:$C$5693,$A725)</f>
        <v>0</v>
      </c>
    </row>
    <row r="726" spans="1:11" x14ac:dyDescent="0.2">
      <c r="A726" s="94" t="s">
        <v>137</v>
      </c>
      <c r="B726" s="13" t="s">
        <v>82</v>
      </c>
      <c r="C726" s="129" t="s">
        <v>243</v>
      </c>
      <c r="D726" s="506">
        <f>SUMIFS('South West Spends'!$H$2:$H$5693,'South West Spends'!$A$2:$A$5693,$B726,'South West Spends'!$B$2:$B$5693,$C726,'South West Spends'!$C$2:$C$5693,$A726)</f>
        <v>0</v>
      </c>
      <c r="E726" s="507">
        <f>SUMIFS('South West Spends'!$M$2:$M$5693,'South West Spends'!$A$2:$A$5693,$B726,'South West Spends'!$B$2:$B$5693,$C726,'South West Spends'!$C$2:$C$5693,$A726)</f>
        <v>0</v>
      </c>
      <c r="F726" s="507">
        <f>SUMIFS('South West Spends'!$R$2:$R$5693,'South West Spends'!$A$2:$A$5693,$B726,'South West Spends'!$B$2:$B$5693,$C726,'South West Spends'!$C$2:$C$5693,$A726)</f>
        <v>15.48</v>
      </c>
      <c r="G726" s="882">
        <f>SUMIFS('South West Spends'!$W$2:$W$5693,'South West Spends'!$A$2:$A$5693,$B726,'South West Spends'!$B$2:$B$5693,$C726,'South West Spends'!$C$2:$C$5693,$A726)</f>
        <v>0</v>
      </c>
      <c r="H726" s="1441">
        <f>SUMIFS('South West Spends'!$AB$2:$AB$5693,'South West Spends'!$A$2:$A$5693,$B726,'South West Spends'!$B$2:$B$5693,$C726,'South West Spends'!$C$2:$C$5693,$A726)</f>
        <v>14.94</v>
      </c>
      <c r="I726" s="1442">
        <f>SUMIFS('South West Spends'!$AG$2:$AG$5693,'South West Spends'!$A$2:$A$5693,$B726,'South West Spends'!$B$2:$B$5693,$C726,'South West Spends'!$C$2:$C$5693,$A726)</f>
        <v>220.03</v>
      </c>
      <c r="J726" s="24">
        <f>SUMIFS('South West Spends'!$AI$2:$AI$5693,'South West Spends'!$A$2:$A$5693,$B726,'South West Spends'!$B$2:$B$5693,$C726,'South West Spends'!$C$2:$C$5693,$A726)</f>
        <v>0</v>
      </c>
      <c r="K726" s="93">
        <f>SUMIFS('South West Spends'!$AL$2:$AL$5693,'South West Spends'!$A$2:$A$5693,$B726,'South West Spends'!$B$2:$B$5693,$C726,'South West Spends'!$C$2:$C$5693,$A726)</f>
        <v>0</v>
      </c>
    </row>
    <row r="727" spans="1:11" x14ac:dyDescent="0.2">
      <c r="A727" s="94" t="s">
        <v>137</v>
      </c>
      <c r="B727" s="13" t="s">
        <v>82</v>
      </c>
      <c r="C727" s="129" t="s">
        <v>28</v>
      </c>
      <c r="D727" s="506">
        <f>SUMIFS('South West Spends'!$H$2:$H$5693,'South West Spends'!$A$2:$A$5693,$B727,'South West Spends'!$B$2:$B$5693,$C727,'South West Spends'!$C$2:$C$5693,$A727)</f>
        <v>0</v>
      </c>
      <c r="E727" s="507">
        <f>SUMIFS('South West Spends'!$M$2:$M$5693,'South West Spends'!$A$2:$A$5693,$B727,'South West Spends'!$B$2:$B$5693,$C727,'South West Spends'!$C$2:$C$5693,$A727)</f>
        <v>852.17000000000007</v>
      </c>
      <c r="F727" s="507">
        <f>SUMIFS('South West Spends'!$R$2:$R$5693,'South West Spends'!$A$2:$A$5693,$B727,'South West Spends'!$B$2:$B$5693,$C727,'South West Spends'!$C$2:$C$5693,$A727)</f>
        <v>1346.83</v>
      </c>
      <c r="G727" s="882">
        <f>SUMIFS('South West Spends'!$W$2:$W$5693,'South West Spends'!$A$2:$A$5693,$B727,'South West Spends'!$B$2:$B$5693,$C727,'South West Spends'!$C$2:$C$5693,$A727)</f>
        <v>167.94</v>
      </c>
      <c r="H727" s="1441">
        <f>SUMIFS('South West Spends'!$AB$2:$AB$5693,'South West Spends'!$A$2:$A$5693,$B727,'South West Spends'!$B$2:$B$5693,$C727,'South West Spends'!$C$2:$C$5693,$A727)</f>
        <v>0</v>
      </c>
      <c r="I727" s="1442">
        <f>SUMIFS('South West Spends'!$AG$2:$AG$5693,'South West Spends'!$A$2:$A$5693,$B727,'South West Spends'!$B$2:$B$5693,$C727,'South West Spends'!$C$2:$C$5693,$A727)</f>
        <v>0</v>
      </c>
      <c r="J727" s="24">
        <f>SUMIFS('South West Spends'!$AI$2:$AI$5693,'South West Spends'!$A$2:$A$5693,$B727,'South West Spends'!$B$2:$B$5693,$C727,'South West Spends'!$C$2:$C$5693,$A727)</f>
        <v>0</v>
      </c>
      <c r="K727" s="93">
        <f>SUMIFS('South West Spends'!$AL$2:$AL$5693,'South West Spends'!$A$2:$A$5693,$B727,'South West Spends'!$B$2:$B$5693,$C727,'South West Spends'!$C$2:$C$5693,$A727)</f>
        <v>0</v>
      </c>
    </row>
    <row r="728" spans="1:11" x14ac:dyDescent="0.2">
      <c r="A728" s="94" t="s">
        <v>137</v>
      </c>
      <c r="B728" s="13" t="s">
        <v>82</v>
      </c>
      <c r="C728" s="129" t="s">
        <v>29</v>
      </c>
      <c r="D728" s="506">
        <f>SUMIFS('South West Spends'!$H$2:$H$5693,'South West Spends'!$A$2:$A$5693,$B728,'South West Spends'!$B$2:$B$5693,$C728,'South West Spends'!$C$2:$C$5693,$A728)</f>
        <v>0</v>
      </c>
      <c r="E728" s="507">
        <f>SUMIFS('South West Spends'!$M$2:$M$5693,'South West Spends'!$A$2:$A$5693,$B728,'South West Spends'!$B$2:$B$5693,$C728,'South West Spends'!$C$2:$C$5693,$A728)</f>
        <v>4911</v>
      </c>
      <c r="F728" s="507">
        <f>SUMIFS('South West Spends'!$R$2:$R$5693,'South West Spends'!$A$2:$A$5693,$B728,'South West Spends'!$B$2:$B$5693,$C728,'South West Spends'!$C$2:$C$5693,$A728)</f>
        <v>7405</v>
      </c>
      <c r="G728" s="882">
        <f>SUMIFS('South West Spends'!$W$2:$W$5693,'South West Spends'!$A$2:$A$5693,$B728,'South West Spends'!$B$2:$B$5693,$C728,'South West Spends'!$C$2:$C$5693,$A728)</f>
        <v>9386</v>
      </c>
      <c r="H728" s="1441">
        <f>SUMIFS('South West Spends'!$AB$2:$AB$5693,'South West Spends'!$A$2:$A$5693,$B728,'South West Spends'!$B$2:$B$5693,$C728,'South West Spends'!$C$2:$C$5693,$A728)</f>
        <v>8694.51</v>
      </c>
      <c r="I728" s="1442">
        <f>SUMIFS('South West Spends'!$AG$2:$AG$5693,'South West Spends'!$A$2:$A$5693,$B728,'South West Spends'!$B$2:$B$5693,$C728,'South West Spends'!$C$2:$C$5693,$A728)</f>
        <v>4085.7700000000004</v>
      </c>
      <c r="J728" s="24">
        <f>SUMIFS('South West Spends'!$AI$2:$AI$5693,'South West Spends'!$A$2:$A$5693,$B728,'South West Spends'!$B$2:$B$5693,$C728,'South West Spends'!$C$2:$C$5693,$A728)</f>
        <v>0</v>
      </c>
      <c r="K728" s="93">
        <f>SUMIFS('South West Spends'!$AL$2:$AL$5693,'South West Spends'!$A$2:$A$5693,$B728,'South West Spends'!$B$2:$B$5693,$C728,'South West Spends'!$C$2:$C$5693,$A728)</f>
        <v>0</v>
      </c>
    </row>
    <row r="729" spans="1:11" x14ac:dyDescent="0.2">
      <c r="A729" s="94" t="s">
        <v>137</v>
      </c>
      <c r="B729" s="13" t="s">
        <v>82</v>
      </c>
      <c r="C729" s="129" t="s">
        <v>247</v>
      </c>
      <c r="D729" s="506">
        <f>SUMIFS('South West Spends'!$H$2:$H$5693,'South West Spends'!$A$2:$A$5693,$B729,'South West Spends'!$B$2:$B$5693,$C729,'South West Spends'!$C$2:$C$5693,$A729)</f>
        <v>0</v>
      </c>
      <c r="E729" s="507">
        <f>SUMIFS('South West Spends'!$M$2:$M$5693,'South West Spends'!$A$2:$A$5693,$B729,'South West Spends'!$B$2:$B$5693,$C729,'South West Spends'!$C$2:$C$5693,$A729)</f>
        <v>0</v>
      </c>
      <c r="F729" s="507">
        <f>SUMIFS('South West Spends'!$R$2:$R$5693,'South West Spends'!$A$2:$A$5693,$B729,'South West Spends'!$B$2:$B$5693,$C729,'South West Spends'!$C$2:$C$5693,$A729)</f>
        <v>0</v>
      </c>
      <c r="G729" s="882">
        <f>SUMIFS('South West Spends'!$W$2:$W$5693,'South West Spends'!$A$2:$A$5693,$B729,'South West Spends'!$B$2:$B$5693,$C729,'South West Spends'!$C$2:$C$5693,$A729)</f>
        <v>2269.3540000000003</v>
      </c>
      <c r="H729" s="1441">
        <f>SUMIFS('South West Spends'!$AB$2:$AB$5693,'South West Spends'!$A$2:$A$5693,$B729,'South West Spends'!$B$2:$B$5693,$C729,'South West Spends'!$C$2:$C$5693,$A729)</f>
        <v>1704.933</v>
      </c>
      <c r="I729" s="1442">
        <f>SUMIFS('South West Spends'!$AG$2:$AG$5693,'South West Spends'!$A$2:$A$5693,$B729,'South West Spends'!$B$2:$B$5693,$C729,'South West Spends'!$C$2:$C$5693,$A729)</f>
        <v>1540.98</v>
      </c>
      <c r="J729" s="24">
        <f>SUMIFS('South West Spends'!$AI$2:$AI$5693,'South West Spends'!$A$2:$A$5693,$B729,'South West Spends'!$B$2:$B$5693,$C729,'South West Spends'!$C$2:$C$5693,$A729)</f>
        <v>0</v>
      </c>
      <c r="K729" s="93">
        <f>SUMIFS('South West Spends'!$AL$2:$AL$5693,'South West Spends'!$A$2:$A$5693,$B729,'South West Spends'!$B$2:$B$5693,$C729,'South West Spends'!$C$2:$C$5693,$A729)</f>
        <v>0</v>
      </c>
    </row>
    <row r="730" spans="1:11" x14ac:dyDescent="0.2">
      <c r="A730" s="94" t="s">
        <v>137</v>
      </c>
      <c r="B730" s="13" t="s">
        <v>285</v>
      </c>
      <c r="C730" s="129" t="s">
        <v>243</v>
      </c>
      <c r="D730" s="506">
        <f>SUMIFS('South West Spends'!$H$2:$H$5693,'South West Spends'!$A$2:$A$5693,$B730,'South West Spends'!$B$2:$B$5693,$C730,'South West Spends'!$C$2:$C$5693,$A730)</f>
        <v>0</v>
      </c>
      <c r="E730" s="507">
        <f>SUMIFS('South West Spends'!$M$2:$M$5693,'South West Spends'!$A$2:$A$5693,$B730,'South West Spends'!$B$2:$B$5693,$C730,'South West Spends'!$C$2:$C$5693,$A730)</f>
        <v>0</v>
      </c>
      <c r="F730" s="507">
        <f>SUMIFS('South West Spends'!$R$2:$R$5693,'South West Spends'!$A$2:$A$5693,$B730,'South West Spends'!$B$2:$B$5693,$C730,'South West Spends'!$C$2:$C$5693,$A730)</f>
        <v>0</v>
      </c>
      <c r="G730" s="882">
        <f>SUMIFS('South West Spends'!$W$2:$W$5693,'South West Spends'!$A$2:$A$5693,$B730,'South West Spends'!$B$2:$B$5693,$C730,'South West Spends'!$C$2:$C$5693,$A730)</f>
        <v>0</v>
      </c>
      <c r="H730" s="1441">
        <f>SUMIFS('South West Spends'!$AB$2:$AB$5693,'South West Spends'!$A$2:$A$5693,$B730,'South West Spends'!$B$2:$B$5693,$C730,'South West Spends'!$C$2:$C$5693,$A730)</f>
        <v>0</v>
      </c>
      <c r="I730" s="1442">
        <f>SUMIFS('South West Spends'!$AG$2:$AG$5693,'South West Spends'!$A$2:$A$5693,$B730,'South West Spends'!$B$2:$B$5693,$C730,'South West Spends'!$C$2:$C$5693,$A730)</f>
        <v>0</v>
      </c>
      <c r="J730" s="24">
        <f>SUMIFS('South West Spends'!$AI$2:$AI$5693,'South West Spends'!$A$2:$A$5693,$B730,'South West Spends'!$B$2:$B$5693,$C730,'South West Spends'!$C$2:$C$5693,$A730)</f>
        <v>103.54</v>
      </c>
      <c r="K730" s="93">
        <f>SUMIFS('South West Spends'!$AL$2:$AL$5693,'South West Spends'!$A$2:$A$5693,$B730,'South West Spends'!$B$2:$B$5693,$C730,'South West Spends'!$C$2:$C$5693,$A730)</f>
        <v>103.54</v>
      </c>
    </row>
    <row r="731" spans="1:11" x14ac:dyDescent="0.2">
      <c r="A731" s="94" t="s">
        <v>137</v>
      </c>
      <c r="B731" s="13" t="s">
        <v>285</v>
      </c>
      <c r="C731" s="129" t="s">
        <v>11</v>
      </c>
      <c r="D731" s="506">
        <f>SUMIFS('South West Spends'!$H$2:$H$5693,'South West Spends'!$A$2:$A$5693,$B731,'South West Spends'!$B$2:$B$5693,$C731,'South West Spends'!$C$2:$C$5693,$A731)</f>
        <v>0</v>
      </c>
      <c r="E731" s="507">
        <f>SUMIFS('South West Spends'!$M$2:$M$5693,'South West Spends'!$A$2:$A$5693,$B731,'South West Spends'!$B$2:$B$5693,$C731,'South West Spends'!$C$2:$C$5693,$A731)</f>
        <v>0</v>
      </c>
      <c r="F731" s="507">
        <f>SUMIFS('South West Spends'!$R$2:$R$5693,'South West Spends'!$A$2:$A$5693,$B731,'South West Spends'!$B$2:$B$5693,$C731,'South West Spends'!$C$2:$C$5693,$A731)</f>
        <v>0</v>
      </c>
      <c r="G731" s="882">
        <f>SUMIFS('South West Spends'!$W$2:$W$5693,'South West Spends'!$A$2:$A$5693,$B731,'South West Spends'!$B$2:$B$5693,$C731,'South West Spends'!$C$2:$C$5693,$A731)</f>
        <v>0</v>
      </c>
      <c r="H731" s="1441">
        <f>SUMIFS('South West Spends'!$AB$2:$AB$5693,'South West Spends'!$A$2:$A$5693,$B731,'South West Spends'!$B$2:$B$5693,$C731,'South West Spends'!$C$2:$C$5693,$A731)</f>
        <v>0</v>
      </c>
      <c r="I731" s="1442">
        <f>SUMIFS('South West Spends'!$AG$2:$AG$5693,'South West Spends'!$A$2:$A$5693,$B731,'South West Spends'!$B$2:$B$5693,$C731,'South West Spends'!$C$2:$C$5693,$A731)</f>
        <v>478.39</v>
      </c>
      <c r="J731" s="24">
        <f>SUMIFS('South West Spends'!$AI$2:$AI$5693,'South West Spends'!$A$2:$A$5693,$B731,'South West Spends'!$B$2:$B$5693,$C731,'South West Spends'!$C$2:$C$5693,$A731)</f>
        <v>0</v>
      </c>
      <c r="K731" s="93">
        <f>SUMIFS('South West Spends'!$AL$2:$AL$5693,'South West Spends'!$A$2:$A$5693,$B731,'South West Spends'!$B$2:$B$5693,$C731,'South West Spends'!$C$2:$C$5693,$A731)</f>
        <v>259.10999999999996</v>
      </c>
    </row>
    <row r="732" spans="1:11" x14ac:dyDescent="0.2">
      <c r="A732" s="94" t="s">
        <v>137</v>
      </c>
      <c r="B732" s="13" t="s">
        <v>285</v>
      </c>
      <c r="C732" s="129" t="s">
        <v>29</v>
      </c>
      <c r="D732" s="506">
        <f>SUMIFS('South West Spends'!$H$2:$H$5693,'South West Spends'!$A$2:$A$5693,$B732,'South West Spends'!$B$2:$B$5693,$C732,'South West Spends'!$C$2:$C$5693,$A732)</f>
        <v>0</v>
      </c>
      <c r="E732" s="507">
        <f>SUMIFS('South West Spends'!$M$2:$M$5693,'South West Spends'!$A$2:$A$5693,$B732,'South West Spends'!$B$2:$B$5693,$C732,'South West Spends'!$C$2:$C$5693,$A732)</f>
        <v>0</v>
      </c>
      <c r="F732" s="507">
        <f>SUMIFS('South West Spends'!$R$2:$R$5693,'South West Spends'!$A$2:$A$5693,$B732,'South West Spends'!$B$2:$B$5693,$C732,'South West Spends'!$C$2:$C$5693,$A732)</f>
        <v>0</v>
      </c>
      <c r="G732" s="882">
        <f>SUMIFS('South West Spends'!$W$2:$W$5693,'South West Spends'!$A$2:$A$5693,$B732,'South West Spends'!$B$2:$B$5693,$C732,'South West Spends'!$C$2:$C$5693,$A732)</f>
        <v>0</v>
      </c>
      <c r="H732" s="1441">
        <f>SUMIFS('South West Spends'!$AB$2:$AB$5693,'South West Spends'!$A$2:$A$5693,$B732,'South West Spends'!$B$2:$B$5693,$C732,'South West Spends'!$C$2:$C$5693,$A732)</f>
        <v>0</v>
      </c>
      <c r="I732" s="1442">
        <f>SUMIFS('South West Spends'!$AG$2:$AG$5693,'South West Spends'!$A$2:$A$5693,$B732,'South West Spends'!$B$2:$B$5693,$C732,'South West Spends'!$C$2:$C$5693,$A732)</f>
        <v>7986.130000000001</v>
      </c>
      <c r="J732" s="24">
        <f>SUMIFS('South West Spends'!$AI$2:$AI$5693,'South West Spends'!$A$2:$A$5693,$B732,'South West Spends'!$B$2:$B$5693,$C732,'South West Spends'!$C$2:$C$5693,$A732)</f>
        <v>3416</v>
      </c>
      <c r="K732" s="93">
        <f>SUMIFS('South West Spends'!$AL$2:$AL$5693,'South West Spends'!$A$2:$A$5693,$B732,'South West Spends'!$B$2:$B$5693,$C732,'South West Spends'!$C$2:$C$5693,$A732)</f>
        <v>6078</v>
      </c>
    </row>
    <row r="733" spans="1:11" x14ac:dyDescent="0.2">
      <c r="A733" s="94" t="s">
        <v>137</v>
      </c>
      <c r="B733" s="13" t="s">
        <v>285</v>
      </c>
      <c r="C733" s="129" t="s">
        <v>247</v>
      </c>
      <c r="D733" s="506">
        <f>SUMIFS('South West Spends'!$H$2:$H$5693,'South West Spends'!$A$2:$A$5693,$B733,'South West Spends'!$B$2:$B$5693,$C733,'South West Spends'!$C$2:$C$5693,$A733)</f>
        <v>0</v>
      </c>
      <c r="E733" s="507">
        <f>SUMIFS('South West Spends'!$M$2:$M$5693,'South West Spends'!$A$2:$A$5693,$B733,'South West Spends'!$B$2:$B$5693,$C733,'South West Spends'!$C$2:$C$5693,$A733)</f>
        <v>0</v>
      </c>
      <c r="F733" s="507">
        <f>SUMIFS('South West Spends'!$R$2:$R$5693,'South West Spends'!$A$2:$A$5693,$B733,'South West Spends'!$B$2:$B$5693,$C733,'South West Spends'!$C$2:$C$5693,$A733)</f>
        <v>0</v>
      </c>
      <c r="G733" s="882">
        <f>SUMIFS('South West Spends'!$W$2:$W$5693,'South West Spends'!$A$2:$A$5693,$B733,'South West Spends'!$B$2:$B$5693,$C733,'South West Spends'!$C$2:$C$5693,$A733)</f>
        <v>0</v>
      </c>
      <c r="H733" s="1441">
        <f>SUMIFS('South West Spends'!$AB$2:$AB$5693,'South West Spends'!$A$2:$A$5693,$B733,'South West Spends'!$B$2:$B$5693,$C733,'South West Spends'!$C$2:$C$5693,$A733)</f>
        <v>0</v>
      </c>
      <c r="I733" s="1442">
        <f>SUMIFS('South West Spends'!$AG$2:$AG$5693,'South West Spends'!$A$2:$A$5693,$B733,'South West Spends'!$B$2:$B$5693,$C733,'South West Spends'!$C$2:$C$5693,$A733)</f>
        <v>1261.5840000000001</v>
      </c>
      <c r="J733" s="24">
        <f>SUMIFS('South West Spends'!$AI$2:$AI$5693,'South West Spends'!$A$2:$A$5693,$B733,'South West Spends'!$B$2:$B$5693,$C733,'South West Spends'!$C$2:$C$5693,$A733)</f>
        <v>0</v>
      </c>
      <c r="K733" s="93">
        <f>SUMIFS('South West Spends'!$AL$2:$AL$5693,'South West Spends'!$A$2:$A$5693,$B733,'South West Spends'!$B$2:$B$5693,$C733,'South West Spends'!$C$2:$C$5693,$A733)</f>
        <v>1065.654</v>
      </c>
    </row>
    <row r="734" spans="1:11" x14ac:dyDescent="0.2">
      <c r="A734" s="94" t="s">
        <v>137</v>
      </c>
      <c r="B734" s="13" t="s">
        <v>221</v>
      </c>
      <c r="C734" s="129" t="s">
        <v>247</v>
      </c>
      <c r="D734" s="506">
        <f>SUMIFS('South West Spends'!$H$2:$H$5693,'South West Spends'!$A$2:$A$5693,$B734,'South West Spends'!$B$2:$B$5693,$C734,'South West Spends'!$C$2:$C$5693,$A734)</f>
        <v>0</v>
      </c>
      <c r="E734" s="507">
        <f>SUMIFS('South West Spends'!$M$2:$M$5693,'South West Spends'!$A$2:$A$5693,$B734,'South West Spends'!$B$2:$B$5693,$C734,'South West Spends'!$C$2:$C$5693,$A734)</f>
        <v>0</v>
      </c>
      <c r="F734" s="507">
        <f>SUMIFS('South West Spends'!$R$2:$R$5693,'South West Spends'!$A$2:$A$5693,$B734,'South West Spends'!$B$2:$B$5693,$C734,'South West Spends'!$C$2:$C$5693,$A734)</f>
        <v>0</v>
      </c>
      <c r="G734" s="882">
        <f>SUMIFS('South West Spends'!$W$2:$W$5693,'South West Spends'!$A$2:$A$5693,$B734,'South West Spends'!$B$2:$B$5693,$C734,'South West Spends'!$C$2:$C$5693,$A734)</f>
        <v>161.70600000000002</v>
      </c>
      <c r="H734" s="1441">
        <f>SUMIFS('South West Spends'!$AB$2:$AB$5693,'South West Spends'!$A$2:$A$5693,$B734,'South West Spends'!$B$2:$B$5693,$C734,'South West Spends'!$C$2:$C$5693,$A734)</f>
        <v>189.43700000000001</v>
      </c>
      <c r="I734" s="1442">
        <f>SUMIFS('South West Spends'!$AG$2:$AG$5693,'South West Spends'!$A$2:$A$5693,$B734,'South West Spends'!$B$2:$B$5693,$C734,'South West Spends'!$C$2:$C$5693,$A734)</f>
        <v>311.39600000000002</v>
      </c>
      <c r="J734" s="24">
        <f>SUMIFS('South West Spends'!$AI$2:$AI$5693,'South West Spends'!$A$2:$A$5693,$B734,'South West Spends'!$B$2:$B$5693,$C734,'South West Spends'!$C$2:$C$5693,$A734)</f>
        <v>0</v>
      </c>
      <c r="K734" s="93">
        <f>SUMIFS('South West Spends'!$AL$2:$AL$5693,'South West Spends'!$A$2:$A$5693,$B734,'South West Spends'!$B$2:$B$5693,$C734,'South West Spends'!$C$2:$C$5693,$A734)</f>
        <v>118.40600000000001</v>
      </c>
    </row>
    <row r="735" spans="1:11" x14ac:dyDescent="0.2">
      <c r="A735" s="94" t="s">
        <v>195</v>
      </c>
      <c r="B735" s="13" t="s">
        <v>77</v>
      </c>
      <c r="C735" s="129" t="s">
        <v>21</v>
      </c>
      <c r="D735" s="506">
        <f>SUMIFS('South West Spends'!$H$2:$H$5693,'South West Spends'!$A$2:$A$5693,$B735,'South West Spends'!$B$2:$B$5693,$C735,'South West Spends'!$C$2:$C$5693,$A735)</f>
        <v>0</v>
      </c>
      <c r="E735" s="507">
        <f>SUMIFS('South West Spends'!$M$2:$M$5693,'South West Spends'!$A$2:$A$5693,$B735,'South West Spends'!$B$2:$B$5693,$C735,'South West Spends'!$C$2:$C$5693,$A735)</f>
        <v>136.19999999999999</v>
      </c>
      <c r="F735" s="507">
        <f>SUMIFS('South West Spends'!$R$2:$R$5693,'South West Spends'!$A$2:$A$5693,$B735,'South West Spends'!$B$2:$B$5693,$C735,'South West Spends'!$C$2:$C$5693,$A735)</f>
        <v>0</v>
      </c>
      <c r="G735" s="882">
        <f>SUMIFS('South West Spends'!$W$2:$W$5693,'South West Spends'!$A$2:$A$5693,$B735,'South West Spends'!$B$2:$B$5693,$C735,'South West Spends'!$C$2:$C$5693,$A735)</f>
        <v>0</v>
      </c>
      <c r="H735" s="1441">
        <f>SUMIFS('South West Spends'!$AB$2:$AB$5693,'South West Spends'!$A$2:$A$5693,$B735,'South West Spends'!$B$2:$B$5693,$C735,'South West Spends'!$C$2:$C$5693,$A735)</f>
        <v>0</v>
      </c>
      <c r="I735" s="1442">
        <f>SUMIFS('South West Spends'!$AG$2:$AG$5693,'South West Spends'!$A$2:$A$5693,$B735,'South West Spends'!$B$2:$B$5693,$C735,'South West Spends'!$C$2:$C$5693,$A735)</f>
        <v>0</v>
      </c>
      <c r="J735" s="24">
        <f>SUMIFS('South West Spends'!$AI$2:$AI$5693,'South West Spends'!$A$2:$A$5693,$B735,'South West Spends'!$B$2:$B$5693,$C735,'South West Spends'!$C$2:$C$5693,$A735)</f>
        <v>0</v>
      </c>
      <c r="K735" s="93">
        <f>SUMIFS('South West Spends'!$AL$2:$AL$5693,'South West Spends'!$A$2:$A$5693,$B735,'South West Spends'!$B$2:$B$5693,$C735,'South West Spends'!$C$2:$C$5693,$A735)</f>
        <v>0</v>
      </c>
    </row>
    <row r="736" spans="1:11" x14ac:dyDescent="0.2">
      <c r="A736" s="94" t="s">
        <v>138</v>
      </c>
      <c r="B736" s="13" t="s">
        <v>3</v>
      </c>
      <c r="C736" s="129" t="s">
        <v>243</v>
      </c>
      <c r="D736" s="506">
        <f>SUMIFS('South West Spends'!$H$2:$H$5693,'South West Spends'!$A$2:$A$5693,$B736,'South West Spends'!$B$2:$B$5693,$C736,'South West Spends'!$C$2:$C$5693,$A736)</f>
        <v>76.709999999999994</v>
      </c>
      <c r="E736" s="507">
        <f>SUMIFS('South West Spends'!$M$2:$M$5693,'South West Spends'!$A$2:$A$5693,$B736,'South West Spends'!$B$2:$B$5693,$C736,'South West Spends'!$C$2:$C$5693,$A736)</f>
        <v>149.86999999999998</v>
      </c>
      <c r="F736" s="507">
        <f>SUMIFS('South West Spends'!$R$2:$R$5693,'South West Spends'!$A$2:$A$5693,$B736,'South West Spends'!$B$2:$B$5693,$C736,'South West Spends'!$C$2:$C$5693,$A736)</f>
        <v>46.17</v>
      </c>
      <c r="G736" s="882">
        <f>SUMIFS('South West Spends'!$W$2:$W$5693,'South West Spends'!$A$2:$A$5693,$B736,'South West Spends'!$B$2:$B$5693,$C736,'South West Spends'!$C$2:$C$5693,$A736)</f>
        <v>0</v>
      </c>
      <c r="H736" s="1441">
        <f>SUMIFS('South West Spends'!$AB$2:$AB$5693,'South West Spends'!$A$2:$A$5693,$B736,'South West Spends'!$B$2:$B$5693,$C736,'South West Spends'!$C$2:$C$5693,$A736)</f>
        <v>0</v>
      </c>
      <c r="I736" s="1442">
        <f>SUMIFS('South West Spends'!$AG$2:$AG$5693,'South West Spends'!$A$2:$A$5693,$B736,'South West Spends'!$B$2:$B$5693,$C736,'South West Spends'!$C$2:$C$5693,$A736)</f>
        <v>0</v>
      </c>
      <c r="J736" s="24">
        <f>SUMIFS('South West Spends'!$AI$2:$AI$5693,'South West Spends'!$A$2:$A$5693,$B736,'South West Spends'!$B$2:$B$5693,$C736,'South West Spends'!$C$2:$C$5693,$A736)</f>
        <v>0</v>
      </c>
      <c r="K736" s="93">
        <f>SUMIFS('South West Spends'!$AL$2:$AL$5693,'South West Spends'!$A$2:$A$5693,$B736,'South West Spends'!$B$2:$B$5693,$C736,'South West Spends'!$C$2:$C$5693,$A736)</f>
        <v>0</v>
      </c>
    </row>
    <row r="737" spans="1:11" x14ac:dyDescent="0.2">
      <c r="A737" s="94" t="s">
        <v>138</v>
      </c>
      <c r="B737" s="13" t="s">
        <v>206</v>
      </c>
      <c r="C737" s="129" t="s">
        <v>243</v>
      </c>
      <c r="D737" s="506">
        <f>SUMIFS('South West Spends'!$H$2:$H$5693,'South West Spends'!$A$2:$A$5693,$B737,'South West Spends'!$B$2:$B$5693,$C737,'South West Spends'!$C$2:$C$5693,$A737)</f>
        <v>0</v>
      </c>
      <c r="E737" s="507">
        <f>SUMIFS('South West Spends'!$M$2:$M$5693,'South West Spends'!$A$2:$A$5693,$B737,'South West Spends'!$B$2:$B$5693,$C737,'South West Spends'!$C$2:$C$5693,$A737)</f>
        <v>0</v>
      </c>
      <c r="F737" s="507">
        <f>SUMIFS('South West Spends'!$R$2:$R$5693,'South West Spends'!$A$2:$A$5693,$B737,'South West Spends'!$B$2:$B$5693,$C737,'South West Spends'!$C$2:$C$5693,$A737)</f>
        <v>54.120000000000005</v>
      </c>
      <c r="G737" s="882">
        <f>SUMIFS('South West Spends'!$W$2:$W$5693,'South West Spends'!$A$2:$A$5693,$B737,'South West Spends'!$B$2:$B$5693,$C737,'South West Spends'!$C$2:$C$5693,$A737)</f>
        <v>459.84999999999997</v>
      </c>
      <c r="H737" s="1441">
        <f>SUMIFS('South West Spends'!$AB$2:$AB$5693,'South West Spends'!$A$2:$A$5693,$B737,'South West Spends'!$B$2:$B$5693,$C737,'South West Spends'!$C$2:$C$5693,$A737)</f>
        <v>303.06</v>
      </c>
      <c r="I737" s="1442">
        <f>SUMIFS('South West Spends'!$AG$2:$AG$5693,'South West Spends'!$A$2:$A$5693,$B737,'South West Spends'!$B$2:$B$5693,$C737,'South West Spends'!$C$2:$C$5693,$A737)</f>
        <v>591.82000000000005</v>
      </c>
      <c r="J737" s="24">
        <f>SUMIFS('South West Spends'!$AI$2:$AI$5693,'South West Spends'!$A$2:$A$5693,$B737,'South West Spends'!$B$2:$B$5693,$C737,'South West Spends'!$C$2:$C$5693,$A737)</f>
        <v>0</v>
      </c>
      <c r="K737" s="93">
        <f>SUMIFS('South West Spends'!$AL$2:$AL$5693,'South West Spends'!$A$2:$A$5693,$B737,'South West Spends'!$B$2:$B$5693,$C737,'South West Spends'!$C$2:$C$5693,$A737)</f>
        <v>31.740000000000002</v>
      </c>
    </row>
    <row r="738" spans="1:11" x14ac:dyDescent="0.2">
      <c r="A738" s="94" t="s">
        <v>138</v>
      </c>
      <c r="B738" s="13" t="s">
        <v>77</v>
      </c>
      <c r="C738" s="129" t="s">
        <v>94</v>
      </c>
      <c r="D738" s="506">
        <f>SUMIFS('South West Spends'!$H$2:$H$5693,'South West Spends'!$A$2:$A$5693,$B738,'South West Spends'!$B$2:$B$5693,$C738,'South West Spends'!$C$2:$C$5693,$A738)</f>
        <v>0</v>
      </c>
      <c r="E738" s="507">
        <f>SUMIFS('South West Spends'!$M$2:$M$5693,'South West Spends'!$A$2:$A$5693,$B738,'South West Spends'!$B$2:$B$5693,$C738,'South West Spends'!$C$2:$C$5693,$A738)</f>
        <v>0</v>
      </c>
      <c r="F738" s="507">
        <f>SUMIFS('South West Spends'!$R$2:$R$5693,'South West Spends'!$A$2:$A$5693,$B738,'South West Spends'!$B$2:$B$5693,$C738,'South West Spends'!$C$2:$C$5693,$A738)</f>
        <v>0</v>
      </c>
      <c r="G738" s="882">
        <f>SUMIFS('South West Spends'!$W$2:$W$5693,'South West Spends'!$A$2:$A$5693,$B738,'South West Spends'!$B$2:$B$5693,$C738,'South West Spends'!$C$2:$C$5693,$A738)</f>
        <v>8946</v>
      </c>
      <c r="H738" s="1441">
        <f>SUMIFS('South West Spends'!$AB$2:$AB$5693,'South West Spends'!$A$2:$A$5693,$B738,'South West Spends'!$B$2:$B$5693,$C738,'South West Spends'!$C$2:$C$5693,$A738)</f>
        <v>0</v>
      </c>
      <c r="I738" s="1442">
        <f>SUMIFS('South West Spends'!$AG$2:$AG$5693,'South West Spends'!$A$2:$A$5693,$B738,'South West Spends'!$B$2:$B$5693,$C738,'South West Spends'!$C$2:$C$5693,$A738)</f>
        <v>0</v>
      </c>
      <c r="J738" s="24">
        <f>SUMIFS('South West Spends'!$AI$2:$AI$5693,'South West Spends'!$A$2:$A$5693,$B738,'South West Spends'!$B$2:$B$5693,$C738,'South West Spends'!$C$2:$C$5693,$A738)</f>
        <v>0</v>
      </c>
      <c r="K738" s="93">
        <f>SUMIFS('South West Spends'!$AL$2:$AL$5693,'South West Spends'!$A$2:$A$5693,$B738,'South West Spends'!$B$2:$B$5693,$C738,'South West Spends'!$C$2:$C$5693,$A738)</f>
        <v>0</v>
      </c>
    </row>
    <row r="739" spans="1:11" x14ac:dyDescent="0.2">
      <c r="A739" s="94" t="s">
        <v>138</v>
      </c>
      <c r="B739" s="13" t="s">
        <v>77</v>
      </c>
      <c r="C739" s="129" t="s">
        <v>21</v>
      </c>
      <c r="D739" s="506">
        <f>SUMIFS('South West Spends'!$H$2:$H$5693,'South West Spends'!$A$2:$A$5693,$B739,'South West Spends'!$B$2:$B$5693,$C739,'South West Spends'!$C$2:$C$5693,$A739)</f>
        <v>0</v>
      </c>
      <c r="E739" s="507">
        <f>SUMIFS('South West Spends'!$M$2:$M$5693,'South West Spends'!$A$2:$A$5693,$B739,'South West Spends'!$B$2:$B$5693,$C739,'South West Spends'!$C$2:$C$5693,$A739)</f>
        <v>78.3</v>
      </c>
      <c r="F739" s="507">
        <f>SUMIFS('South West Spends'!$R$2:$R$5693,'South West Spends'!$A$2:$A$5693,$B739,'South West Spends'!$B$2:$B$5693,$C739,'South West Spends'!$C$2:$C$5693,$A739)</f>
        <v>22.47</v>
      </c>
      <c r="G739" s="882">
        <f>SUMIFS('South West Spends'!$W$2:$W$5693,'South West Spends'!$A$2:$A$5693,$B739,'South West Spends'!$B$2:$B$5693,$C739,'South West Spends'!$C$2:$C$5693,$A739)</f>
        <v>164.05</v>
      </c>
      <c r="H739" s="1441">
        <f>SUMIFS('South West Spends'!$AB$2:$AB$5693,'South West Spends'!$A$2:$A$5693,$B739,'South West Spends'!$B$2:$B$5693,$C739,'South West Spends'!$C$2:$C$5693,$A739)</f>
        <v>9.14</v>
      </c>
      <c r="I739" s="1442">
        <f>SUMIFS('South West Spends'!$AG$2:$AG$5693,'South West Spends'!$A$2:$A$5693,$B739,'South West Spends'!$B$2:$B$5693,$C739,'South West Spends'!$C$2:$C$5693,$A739)</f>
        <v>0</v>
      </c>
      <c r="J739" s="24">
        <f>SUMIFS('South West Spends'!$AI$2:$AI$5693,'South West Spends'!$A$2:$A$5693,$B739,'South West Spends'!$B$2:$B$5693,$C739,'South West Spends'!$C$2:$C$5693,$A739)</f>
        <v>0</v>
      </c>
      <c r="K739" s="93">
        <f>SUMIFS('South West Spends'!$AL$2:$AL$5693,'South West Spends'!$A$2:$A$5693,$B739,'South West Spends'!$B$2:$B$5693,$C739,'South West Spends'!$C$2:$C$5693,$A739)</f>
        <v>0</v>
      </c>
    </row>
    <row r="740" spans="1:11" x14ac:dyDescent="0.2">
      <c r="A740" s="94" t="s">
        <v>138</v>
      </c>
      <c r="B740" s="13" t="s">
        <v>8</v>
      </c>
      <c r="C740" s="129" t="s">
        <v>243</v>
      </c>
      <c r="D740" s="506">
        <f>SUMIFS('South West Spends'!$H$2:$H$5693,'South West Spends'!$A$2:$A$5693,$B740,'South West Spends'!$B$2:$B$5693,$C740,'South West Spends'!$C$2:$C$5693,$A740)</f>
        <v>145.44999999999999</v>
      </c>
      <c r="E740" s="507">
        <f>SUMIFS('South West Spends'!$M$2:$M$5693,'South West Spends'!$A$2:$A$5693,$B740,'South West Spends'!$B$2:$B$5693,$C740,'South West Spends'!$C$2:$C$5693,$A740)</f>
        <v>248.63000000000002</v>
      </c>
      <c r="F740" s="507">
        <f>SUMIFS('South West Spends'!$R$2:$R$5693,'South West Spends'!$A$2:$A$5693,$B740,'South West Spends'!$B$2:$B$5693,$C740,'South West Spends'!$C$2:$C$5693,$A740)</f>
        <v>119.8</v>
      </c>
      <c r="G740" s="882">
        <f>SUMIFS('South West Spends'!$W$2:$W$5693,'South West Spends'!$A$2:$A$5693,$B740,'South West Spends'!$B$2:$B$5693,$C740,'South West Spends'!$C$2:$C$5693,$A740)</f>
        <v>0</v>
      </c>
      <c r="H740" s="1441">
        <f>SUMIFS('South West Spends'!$AB$2:$AB$5693,'South West Spends'!$A$2:$A$5693,$B740,'South West Spends'!$B$2:$B$5693,$C740,'South West Spends'!$C$2:$C$5693,$A740)</f>
        <v>0</v>
      </c>
      <c r="I740" s="1442">
        <f>SUMIFS('South West Spends'!$AG$2:$AG$5693,'South West Spends'!$A$2:$A$5693,$B740,'South West Spends'!$B$2:$B$5693,$C740,'South West Spends'!$C$2:$C$5693,$A740)</f>
        <v>0</v>
      </c>
      <c r="J740" s="24">
        <f>SUMIFS('South West Spends'!$AI$2:$AI$5693,'South West Spends'!$A$2:$A$5693,$B740,'South West Spends'!$B$2:$B$5693,$C740,'South West Spends'!$C$2:$C$5693,$A740)</f>
        <v>0</v>
      </c>
      <c r="K740" s="93">
        <f>SUMIFS('South West Spends'!$AL$2:$AL$5693,'South West Spends'!$A$2:$A$5693,$B740,'South West Spends'!$B$2:$B$5693,$C740,'South West Spends'!$C$2:$C$5693,$A740)</f>
        <v>0</v>
      </c>
    </row>
    <row r="741" spans="1:11" x14ac:dyDescent="0.2">
      <c r="A741" s="94" t="s">
        <v>138</v>
      </c>
      <c r="B741" s="13" t="s">
        <v>205</v>
      </c>
      <c r="C741" s="129" t="s">
        <v>243</v>
      </c>
      <c r="D741" s="506">
        <f>SUMIFS('South West Spends'!$H$2:$H$5693,'South West Spends'!$A$2:$A$5693,$B741,'South West Spends'!$B$2:$B$5693,$C741,'South West Spends'!$C$2:$C$5693,$A741)</f>
        <v>0</v>
      </c>
      <c r="E741" s="507">
        <f>SUMIFS('South West Spends'!$M$2:$M$5693,'South West Spends'!$A$2:$A$5693,$B741,'South West Spends'!$B$2:$B$5693,$C741,'South West Spends'!$C$2:$C$5693,$A741)</f>
        <v>0</v>
      </c>
      <c r="F741" s="507">
        <f>SUMIFS('South West Spends'!$R$2:$R$5693,'South West Spends'!$A$2:$A$5693,$B741,'South West Spends'!$B$2:$B$5693,$C741,'South West Spends'!$C$2:$C$5693,$A741)</f>
        <v>9.98</v>
      </c>
      <c r="G741" s="882">
        <f>SUMIFS('South West Spends'!$W$2:$W$5693,'South West Spends'!$A$2:$A$5693,$B741,'South West Spends'!$B$2:$B$5693,$C741,'South West Spends'!$C$2:$C$5693,$A741)</f>
        <v>294.66999999999996</v>
      </c>
      <c r="H741" s="1441">
        <f>SUMIFS('South West Spends'!$AB$2:$AB$5693,'South West Spends'!$A$2:$A$5693,$B741,'South West Spends'!$B$2:$B$5693,$C741,'South West Spends'!$C$2:$C$5693,$A741)</f>
        <v>362.61</v>
      </c>
      <c r="I741" s="1442">
        <f>SUMIFS('South West Spends'!$AG$2:$AG$5693,'South West Spends'!$A$2:$A$5693,$B741,'South West Spends'!$B$2:$B$5693,$C741,'South West Spends'!$C$2:$C$5693,$A741)</f>
        <v>193.47</v>
      </c>
      <c r="J741" s="24">
        <f>SUMIFS('South West Spends'!$AI$2:$AI$5693,'South West Spends'!$A$2:$A$5693,$B741,'South West Spends'!$B$2:$B$5693,$C741,'South West Spends'!$C$2:$C$5693,$A741)</f>
        <v>0</v>
      </c>
      <c r="K741" s="93">
        <f>SUMIFS('South West Spends'!$AL$2:$AL$5693,'South West Spends'!$A$2:$A$5693,$B741,'South West Spends'!$B$2:$B$5693,$C741,'South West Spends'!$C$2:$C$5693,$A741)</f>
        <v>21.21</v>
      </c>
    </row>
    <row r="742" spans="1:11" x14ac:dyDescent="0.2">
      <c r="A742" s="94" t="s">
        <v>138</v>
      </c>
      <c r="B742" s="13" t="s">
        <v>40</v>
      </c>
      <c r="C742" s="129" t="s">
        <v>243</v>
      </c>
      <c r="D742" s="506">
        <f>SUMIFS('South West Spends'!$H$2:$H$5693,'South West Spends'!$A$2:$A$5693,$B742,'South West Spends'!$B$2:$B$5693,$C742,'South West Spends'!$C$2:$C$5693,$A742)</f>
        <v>5346.5499999999993</v>
      </c>
      <c r="E742" s="507">
        <f>SUMIFS('South West Spends'!$M$2:$M$5693,'South West Spends'!$A$2:$A$5693,$B742,'South West Spends'!$B$2:$B$5693,$C742,'South West Spends'!$C$2:$C$5693,$A742)</f>
        <v>3943.49</v>
      </c>
      <c r="F742" s="507">
        <f>SUMIFS('South West Spends'!$R$2:$R$5693,'South West Spends'!$A$2:$A$5693,$B742,'South West Spends'!$B$2:$B$5693,$C742,'South West Spends'!$C$2:$C$5693,$A742)</f>
        <v>2299.9</v>
      </c>
      <c r="G742" s="882">
        <f>SUMIFS('South West Spends'!$W$2:$W$5693,'South West Spends'!$A$2:$A$5693,$B742,'South West Spends'!$B$2:$B$5693,$C742,'South West Spends'!$C$2:$C$5693,$A742)</f>
        <v>0</v>
      </c>
      <c r="H742" s="1441">
        <f>SUMIFS('South West Spends'!$AB$2:$AB$5693,'South West Spends'!$A$2:$A$5693,$B742,'South West Spends'!$B$2:$B$5693,$C742,'South West Spends'!$C$2:$C$5693,$A742)</f>
        <v>0</v>
      </c>
      <c r="I742" s="1442">
        <f>SUMIFS('South West Spends'!$AG$2:$AG$5693,'South West Spends'!$A$2:$A$5693,$B742,'South West Spends'!$B$2:$B$5693,$C742,'South West Spends'!$C$2:$C$5693,$A742)</f>
        <v>0</v>
      </c>
      <c r="J742" s="24">
        <f>SUMIFS('South West Spends'!$AI$2:$AI$5693,'South West Spends'!$A$2:$A$5693,$B742,'South West Spends'!$B$2:$B$5693,$C742,'South West Spends'!$C$2:$C$5693,$A742)</f>
        <v>0</v>
      </c>
      <c r="K742" s="93">
        <f>SUMIFS('South West Spends'!$AL$2:$AL$5693,'South West Spends'!$A$2:$A$5693,$B742,'South West Spends'!$B$2:$B$5693,$C742,'South West Spends'!$C$2:$C$5693,$A742)</f>
        <v>0</v>
      </c>
    </row>
    <row r="743" spans="1:11" x14ac:dyDescent="0.2">
      <c r="A743" s="94" t="s">
        <v>138</v>
      </c>
      <c r="B743" s="13" t="s">
        <v>203</v>
      </c>
      <c r="C743" s="129" t="s">
        <v>243</v>
      </c>
      <c r="D743" s="506">
        <f>SUMIFS('South West Spends'!$H$2:$H$5693,'South West Spends'!$A$2:$A$5693,$B743,'South West Spends'!$B$2:$B$5693,$C743,'South West Spends'!$C$2:$C$5693,$A743)</f>
        <v>0</v>
      </c>
      <c r="E743" s="507">
        <f>SUMIFS('South West Spends'!$M$2:$M$5693,'South West Spends'!$A$2:$A$5693,$B743,'South West Spends'!$B$2:$B$5693,$C743,'South West Spends'!$C$2:$C$5693,$A743)</f>
        <v>0</v>
      </c>
      <c r="F743" s="507">
        <f>SUMIFS('South West Spends'!$R$2:$R$5693,'South West Spends'!$A$2:$A$5693,$B743,'South West Spends'!$B$2:$B$5693,$C743,'South West Spends'!$C$2:$C$5693,$A743)</f>
        <v>459.98999999999995</v>
      </c>
      <c r="G743" s="882">
        <f>SUMIFS('South West Spends'!$W$2:$W$5693,'South West Spends'!$A$2:$A$5693,$B743,'South West Spends'!$B$2:$B$5693,$C743,'South West Spends'!$C$2:$C$5693,$A743)</f>
        <v>2800.8900000000003</v>
      </c>
      <c r="H743" s="1441">
        <f>SUMIFS('South West Spends'!$AB$2:$AB$5693,'South West Spends'!$A$2:$A$5693,$B743,'South West Spends'!$B$2:$B$5693,$C743,'South West Spends'!$C$2:$C$5693,$A743)</f>
        <v>2118.31</v>
      </c>
      <c r="I743" s="1442">
        <f>SUMIFS('South West Spends'!$AG$2:$AG$5693,'South West Spends'!$A$2:$A$5693,$B743,'South West Spends'!$B$2:$B$5693,$C743,'South West Spends'!$C$2:$C$5693,$A743)</f>
        <v>2886.27</v>
      </c>
      <c r="J743" s="24">
        <f>SUMIFS('South West Spends'!$AI$2:$AI$5693,'South West Spends'!$A$2:$A$5693,$B743,'South West Spends'!$B$2:$B$5693,$C743,'South West Spends'!$C$2:$C$5693,$A743)</f>
        <v>276.89</v>
      </c>
      <c r="K743" s="93">
        <f>SUMIFS('South West Spends'!$AL$2:$AL$5693,'South West Spends'!$A$2:$A$5693,$B743,'South West Spends'!$B$2:$B$5693,$C743,'South West Spends'!$C$2:$C$5693,$A743)</f>
        <v>664.69999999999993</v>
      </c>
    </row>
    <row r="744" spans="1:11" x14ac:dyDescent="0.2">
      <c r="A744" s="94" t="s">
        <v>138</v>
      </c>
      <c r="B744" s="13" t="s">
        <v>16</v>
      </c>
      <c r="C744" s="129" t="s">
        <v>243</v>
      </c>
      <c r="D744" s="506">
        <f>SUMIFS('South West Spends'!$H$2:$H$5693,'South West Spends'!$A$2:$A$5693,$B744,'South West Spends'!$B$2:$B$5693,$C744,'South West Spends'!$C$2:$C$5693,$A744)</f>
        <v>2761.15</v>
      </c>
      <c r="E744" s="507">
        <f>SUMIFS('South West Spends'!$M$2:$M$5693,'South West Spends'!$A$2:$A$5693,$B744,'South West Spends'!$B$2:$B$5693,$C744,'South West Spends'!$C$2:$C$5693,$A744)</f>
        <v>1565.8500000000001</v>
      </c>
      <c r="F744" s="507">
        <f>SUMIFS('South West Spends'!$R$2:$R$5693,'South West Spends'!$A$2:$A$5693,$B744,'South West Spends'!$B$2:$B$5693,$C744,'South West Spends'!$C$2:$C$5693,$A744)</f>
        <v>0</v>
      </c>
      <c r="G744" s="882">
        <f>SUMIFS('South West Spends'!$W$2:$W$5693,'South West Spends'!$A$2:$A$5693,$B744,'South West Spends'!$B$2:$B$5693,$C744,'South West Spends'!$C$2:$C$5693,$A744)</f>
        <v>0</v>
      </c>
      <c r="H744" s="1441">
        <f>SUMIFS('South West Spends'!$AB$2:$AB$5693,'South West Spends'!$A$2:$A$5693,$B744,'South West Spends'!$B$2:$B$5693,$C744,'South West Spends'!$C$2:$C$5693,$A744)</f>
        <v>0</v>
      </c>
      <c r="I744" s="1442">
        <f>SUMIFS('South West Spends'!$AG$2:$AG$5693,'South West Spends'!$A$2:$A$5693,$B744,'South West Spends'!$B$2:$B$5693,$C744,'South West Spends'!$C$2:$C$5693,$A744)</f>
        <v>0</v>
      </c>
      <c r="J744" s="24">
        <f>SUMIFS('South West Spends'!$AI$2:$AI$5693,'South West Spends'!$A$2:$A$5693,$B744,'South West Spends'!$B$2:$B$5693,$C744,'South West Spends'!$C$2:$C$5693,$A744)</f>
        <v>0</v>
      </c>
      <c r="K744" s="93">
        <f>SUMIFS('South West Spends'!$AL$2:$AL$5693,'South West Spends'!$A$2:$A$5693,$B744,'South West Spends'!$B$2:$B$5693,$C744,'South West Spends'!$C$2:$C$5693,$A744)</f>
        <v>0</v>
      </c>
    </row>
    <row r="745" spans="1:11" x14ac:dyDescent="0.2">
      <c r="A745" s="94" t="s">
        <v>138</v>
      </c>
      <c r="B745" s="13" t="s">
        <v>93</v>
      </c>
      <c r="C745" s="129" t="s">
        <v>243</v>
      </c>
      <c r="D745" s="506">
        <f>SUMIFS('South West Spends'!$H$2:$H$5693,'South West Spends'!$A$2:$A$5693,$B745,'South West Spends'!$B$2:$B$5693,$C745,'South West Spends'!$C$2:$C$5693,$A745)</f>
        <v>0</v>
      </c>
      <c r="E745" s="507">
        <f>SUMIFS('South West Spends'!$M$2:$M$5693,'South West Spends'!$A$2:$A$5693,$B745,'South West Spends'!$B$2:$B$5693,$C745,'South West Spends'!$C$2:$C$5693,$A745)</f>
        <v>0</v>
      </c>
      <c r="F745" s="507">
        <f>SUMIFS('South West Spends'!$R$2:$R$5693,'South West Spends'!$A$2:$A$5693,$B745,'South West Spends'!$B$2:$B$5693,$C745,'South West Spends'!$C$2:$C$5693,$A745)</f>
        <v>1290.8300000000002</v>
      </c>
      <c r="G745" s="882">
        <f>SUMIFS('South West Spends'!$W$2:$W$5693,'South West Spends'!$A$2:$A$5693,$B745,'South West Spends'!$B$2:$B$5693,$C745,'South West Spends'!$C$2:$C$5693,$A745)</f>
        <v>1935.1399999999999</v>
      </c>
      <c r="H745" s="1441">
        <f>SUMIFS('South West Spends'!$AB$2:$AB$5693,'South West Spends'!$A$2:$A$5693,$B745,'South West Spends'!$B$2:$B$5693,$C745,'South West Spends'!$C$2:$C$5693,$A745)</f>
        <v>1500.88</v>
      </c>
      <c r="I745" s="1442">
        <f>SUMIFS('South West Spends'!$AG$2:$AG$5693,'South West Spends'!$A$2:$A$5693,$B745,'South West Spends'!$B$2:$B$5693,$C745,'South West Spends'!$C$2:$C$5693,$A745)</f>
        <v>1015.3400000000001</v>
      </c>
      <c r="J745" s="24">
        <f>SUMIFS('South West Spends'!$AI$2:$AI$5693,'South West Spends'!$A$2:$A$5693,$B745,'South West Spends'!$B$2:$B$5693,$C745,'South West Spends'!$C$2:$C$5693,$A745)</f>
        <v>0</v>
      </c>
      <c r="K745" s="93">
        <f>SUMIFS('South West Spends'!$AL$2:$AL$5693,'South West Spends'!$A$2:$A$5693,$B745,'South West Spends'!$B$2:$B$5693,$C745,'South West Spends'!$C$2:$C$5693,$A745)</f>
        <v>0</v>
      </c>
    </row>
    <row r="746" spans="1:11" x14ac:dyDescent="0.2">
      <c r="A746" s="94" t="s">
        <v>138</v>
      </c>
      <c r="B746" s="13" t="s">
        <v>79</v>
      </c>
      <c r="C746" s="129" t="s">
        <v>166</v>
      </c>
      <c r="D746" s="506">
        <f>SUMIFS('South West Spends'!$H$2:$H$5693,'South West Spends'!$A$2:$A$5693,$B746,'South West Spends'!$B$2:$B$5693,$C746,'South West Spends'!$C$2:$C$5693,$A746)</f>
        <v>0</v>
      </c>
      <c r="E746" s="507">
        <f>SUMIFS('South West Spends'!$M$2:$M$5693,'South West Spends'!$A$2:$A$5693,$B746,'South West Spends'!$B$2:$B$5693,$C746,'South West Spends'!$C$2:$C$5693,$A746)</f>
        <v>0</v>
      </c>
      <c r="F746" s="507">
        <f>SUMIFS('South West Spends'!$R$2:$R$5693,'South West Spends'!$A$2:$A$5693,$B746,'South West Spends'!$B$2:$B$5693,$C746,'South West Spends'!$C$2:$C$5693,$A746)</f>
        <v>0</v>
      </c>
      <c r="G746" s="882">
        <f>SUMIFS('South West Spends'!$W$2:$W$5693,'South West Spends'!$A$2:$A$5693,$B746,'South West Spends'!$B$2:$B$5693,$C746,'South West Spends'!$C$2:$C$5693,$A746)</f>
        <v>16908.11</v>
      </c>
      <c r="H746" s="1441">
        <f>SUMIFS('South West Spends'!$AB$2:$AB$5693,'South West Spends'!$A$2:$A$5693,$B746,'South West Spends'!$B$2:$B$5693,$C746,'South West Spends'!$C$2:$C$5693,$A746)</f>
        <v>53812.170000000006</v>
      </c>
      <c r="I746" s="1442">
        <f>SUMIFS('South West Spends'!$AG$2:$AG$5693,'South West Spends'!$A$2:$A$5693,$B746,'South West Spends'!$B$2:$B$5693,$C746,'South West Spends'!$C$2:$C$5693,$A746)</f>
        <v>13274.06</v>
      </c>
      <c r="J746" s="24">
        <f>SUMIFS('South West Spends'!$AI$2:$AI$5693,'South West Spends'!$A$2:$A$5693,$B746,'South West Spends'!$B$2:$B$5693,$C746,'South West Spends'!$C$2:$C$5693,$A746)</f>
        <v>0</v>
      </c>
      <c r="K746" s="93">
        <f>SUMIFS('South West Spends'!$AL$2:$AL$5693,'South West Spends'!$A$2:$A$5693,$B746,'South West Spends'!$B$2:$B$5693,$C746,'South West Spends'!$C$2:$C$5693,$A746)</f>
        <v>0</v>
      </c>
    </row>
    <row r="747" spans="1:11" x14ac:dyDescent="0.2">
      <c r="A747" s="94" t="s">
        <v>138</v>
      </c>
      <c r="B747" s="13" t="s">
        <v>79</v>
      </c>
      <c r="C747" s="129" t="s">
        <v>243</v>
      </c>
      <c r="D747" s="506">
        <f>SUMIFS('South West Spends'!$H$2:$H$5693,'South West Spends'!$A$2:$A$5693,$B747,'South West Spends'!$B$2:$B$5693,$C747,'South West Spends'!$C$2:$C$5693,$A747)</f>
        <v>0</v>
      </c>
      <c r="E747" s="507">
        <f>SUMIFS('South West Spends'!$M$2:$M$5693,'South West Spends'!$A$2:$A$5693,$B747,'South West Spends'!$B$2:$B$5693,$C747,'South West Spends'!$C$2:$C$5693,$A747)</f>
        <v>0</v>
      </c>
      <c r="F747" s="507">
        <f>SUMIFS('South West Spends'!$R$2:$R$5693,'South West Spends'!$A$2:$A$5693,$B747,'South West Spends'!$B$2:$B$5693,$C747,'South West Spends'!$C$2:$C$5693,$A747)</f>
        <v>0</v>
      </c>
      <c r="G747" s="882">
        <f>SUMIFS('South West Spends'!$W$2:$W$5693,'South West Spends'!$A$2:$A$5693,$B747,'South West Spends'!$B$2:$B$5693,$C747,'South West Spends'!$C$2:$C$5693,$A747)</f>
        <v>29.43</v>
      </c>
      <c r="H747" s="1441">
        <f>SUMIFS('South West Spends'!$AB$2:$AB$5693,'South West Spends'!$A$2:$A$5693,$B747,'South West Spends'!$B$2:$B$5693,$C747,'South West Spends'!$C$2:$C$5693,$A747)</f>
        <v>0</v>
      </c>
      <c r="I747" s="1442">
        <f>SUMIFS('South West Spends'!$AG$2:$AG$5693,'South West Spends'!$A$2:$A$5693,$B747,'South West Spends'!$B$2:$B$5693,$C747,'South West Spends'!$C$2:$C$5693,$A747)</f>
        <v>0</v>
      </c>
      <c r="J747" s="24">
        <f>SUMIFS('South West Spends'!$AI$2:$AI$5693,'South West Spends'!$A$2:$A$5693,$B747,'South West Spends'!$B$2:$B$5693,$C747,'South West Spends'!$C$2:$C$5693,$A747)</f>
        <v>0</v>
      </c>
      <c r="K747" s="93">
        <f>SUMIFS('South West Spends'!$AL$2:$AL$5693,'South West Spends'!$A$2:$A$5693,$B747,'South West Spends'!$B$2:$B$5693,$C747,'South West Spends'!$C$2:$C$5693,$A747)</f>
        <v>0</v>
      </c>
    </row>
    <row r="748" spans="1:11" x14ac:dyDescent="0.2">
      <c r="A748" s="94" t="s">
        <v>138</v>
      </c>
      <c r="B748" s="13" t="s">
        <v>306</v>
      </c>
      <c r="C748" s="129" t="s">
        <v>243</v>
      </c>
      <c r="D748" s="506">
        <f>SUMIFS('South West Spends'!$H$2:$H$5693,'South West Spends'!$A$2:$A$5693,$B748,'South West Spends'!$B$2:$B$5693,$C748,'South West Spends'!$C$2:$C$5693,$A748)</f>
        <v>0</v>
      </c>
      <c r="E748" s="507">
        <f>SUMIFS('South West Spends'!$M$2:$M$5693,'South West Spends'!$A$2:$A$5693,$B748,'South West Spends'!$B$2:$B$5693,$C748,'South West Spends'!$C$2:$C$5693,$A748)</f>
        <v>0</v>
      </c>
      <c r="F748" s="507">
        <f>SUMIFS('South West Spends'!$R$2:$R$5693,'South West Spends'!$A$2:$A$5693,$B748,'South West Spends'!$B$2:$B$5693,$C748,'South West Spends'!$C$2:$C$5693,$A748)</f>
        <v>0</v>
      </c>
      <c r="G748" s="882">
        <f>SUMIFS('South West Spends'!$W$2:$W$5693,'South West Spends'!$A$2:$A$5693,$B748,'South West Spends'!$B$2:$B$5693,$C748,'South West Spends'!$C$2:$C$5693,$A748)</f>
        <v>0</v>
      </c>
      <c r="H748" s="1441">
        <f>SUMIFS('South West Spends'!$AB$2:$AB$5693,'South West Spends'!$A$2:$A$5693,$B748,'South West Spends'!$B$2:$B$5693,$C748,'South West Spends'!$C$2:$C$5693,$A748)</f>
        <v>0</v>
      </c>
      <c r="I748" s="1442">
        <f>SUMIFS('South West Spends'!$AG$2:$AG$5693,'South West Spends'!$A$2:$A$5693,$B748,'South West Spends'!$B$2:$B$5693,$C748,'South West Spends'!$C$2:$C$5693,$A748)</f>
        <v>0</v>
      </c>
      <c r="J748" s="24">
        <f>SUMIFS('South West Spends'!$AI$2:$AI$5693,'South West Spends'!$A$2:$A$5693,$B748,'South West Spends'!$B$2:$B$5693,$C748,'South West Spends'!$C$2:$C$5693,$A748)</f>
        <v>558.43999999999994</v>
      </c>
      <c r="K748" s="93">
        <f>SUMIFS('South West Spends'!$AL$2:$AL$5693,'South West Spends'!$A$2:$A$5693,$B748,'South West Spends'!$B$2:$B$5693,$C748,'South West Spends'!$C$2:$C$5693,$A748)</f>
        <v>2149.25</v>
      </c>
    </row>
    <row r="749" spans="1:11" x14ac:dyDescent="0.2">
      <c r="A749" s="94" t="s">
        <v>138</v>
      </c>
      <c r="B749" s="13" t="s">
        <v>38</v>
      </c>
      <c r="C749" s="129" t="s">
        <v>243</v>
      </c>
      <c r="D749" s="506">
        <f>SUMIFS('South West Spends'!$H$2:$H$5693,'South West Spends'!$A$2:$A$5693,$B749,'South West Spends'!$B$2:$B$5693,$C749,'South West Spends'!$C$2:$C$5693,$A749)</f>
        <v>14925.07</v>
      </c>
      <c r="E749" s="507">
        <f>SUMIFS('South West Spends'!$M$2:$M$5693,'South West Spends'!$A$2:$A$5693,$B749,'South West Spends'!$B$2:$B$5693,$C749,'South West Spends'!$C$2:$C$5693,$A749)</f>
        <v>6909.3</v>
      </c>
      <c r="F749" s="507">
        <f>SUMIFS('South West Spends'!$R$2:$R$5693,'South West Spends'!$A$2:$A$5693,$B749,'South West Spends'!$B$2:$B$5693,$C749,'South West Spends'!$C$2:$C$5693,$A749)</f>
        <v>3907.5500000000006</v>
      </c>
      <c r="G749" s="882">
        <f>SUMIFS('South West Spends'!$W$2:$W$5693,'South West Spends'!$A$2:$A$5693,$B749,'South West Spends'!$B$2:$B$5693,$C749,'South West Spends'!$C$2:$C$5693,$A749)</f>
        <v>1050.5500000000002</v>
      </c>
      <c r="H749" s="1441">
        <f>SUMIFS('South West Spends'!$AB$2:$AB$5693,'South West Spends'!$A$2:$A$5693,$B749,'South West Spends'!$B$2:$B$5693,$C749,'South West Spends'!$C$2:$C$5693,$A749)</f>
        <v>0</v>
      </c>
      <c r="I749" s="1442">
        <f>SUMIFS('South West Spends'!$AG$2:$AG$5693,'South West Spends'!$A$2:$A$5693,$B749,'South West Spends'!$B$2:$B$5693,$C749,'South West Spends'!$C$2:$C$5693,$A749)</f>
        <v>0</v>
      </c>
      <c r="J749" s="24">
        <f>SUMIFS('South West Spends'!$AI$2:$AI$5693,'South West Spends'!$A$2:$A$5693,$B749,'South West Spends'!$B$2:$B$5693,$C749,'South West Spends'!$C$2:$C$5693,$A749)</f>
        <v>0</v>
      </c>
      <c r="K749" s="93">
        <f>SUMIFS('South West Spends'!$AL$2:$AL$5693,'South West Spends'!$A$2:$A$5693,$B749,'South West Spends'!$B$2:$B$5693,$C749,'South West Spends'!$C$2:$C$5693,$A749)</f>
        <v>0</v>
      </c>
    </row>
    <row r="750" spans="1:11" x14ac:dyDescent="0.2">
      <c r="A750" s="94" t="s">
        <v>138</v>
      </c>
      <c r="B750" s="13" t="s">
        <v>225</v>
      </c>
      <c r="C750" s="129" t="s">
        <v>243</v>
      </c>
      <c r="D750" s="506">
        <f>SUMIFS('South West Spends'!$H$2:$H$5693,'South West Spends'!$A$2:$A$5693,$B750,'South West Spends'!$B$2:$B$5693,$C750,'South West Spends'!$C$2:$C$5693,$A750)</f>
        <v>0</v>
      </c>
      <c r="E750" s="507">
        <f>SUMIFS('South West Spends'!$M$2:$M$5693,'South West Spends'!$A$2:$A$5693,$B750,'South West Spends'!$B$2:$B$5693,$C750,'South West Spends'!$C$2:$C$5693,$A750)</f>
        <v>0</v>
      </c>
      <c r="F750" s="507">
        <f>SUMIFS('South West Spends'!$R$2:$R$5693,'South West Spends'!$A$2:$A$5693,$B750,'South West Spends'!$B$2:$B$5693,$C750,'South West Spends'!$C$2:$C$5693,$A750)</f>
        <v>0</v>
      </c>
      <c r="G750" s="882">
        <f>SUMIFS('South West Spends'!$W$2:$W$5693,'South West Spends'!$A$2:$A$5693,$B750,'South West Spends'!$B$2:$B$5693,$C750,'South West Spends'!$C$2:$C$5693,$A750)</f>
        <v>3340.1800000000003</v>
      </c>
      <c r="H750" s="1441">
        <f>SUMIFS('South West Spends'!$AB$2:$AB$5693,'South West Spends'!$A$2:$A$5693,$B750,'South West Spends'!$B$2:$B$5693,$C750,'South West Spends'!$C$2:$C$5693,$A750)</f>
        <v>4484.74</v>
      </c>
      <c r="I750" s="1442">
        <f>SUMIFS('South West Spends'!$AG$2:$AG$5693,'South West Spends'!$A$2:$A$5693,$B750,'South West Spends'!$B$2:$B$5693,$C750,'South West Spends'!$C$2:$C$5693,$A750)</f>
        <v>5653.13</v>
      </c>
      <c r="J750" s="24">
        <f>SUMIFS('South West Spends'!$AI$2:$AI$5693,'South West Spends'!$A$2:$A$5693,$B750,'South West Spends'!$B$2:$B$5693,$C750,'South West Spends'!$C$2:$C$5693,$A750)</f>
        <v>0</v>
      </c>
      <c r="K750" s="93">
        <f>SUMIFS('South West Spends'!$AL$2:$AL$5693,'South West Spends'!$A$2:$A$5693,$B750,'South West Spends'!$B$2:$B$5693,$C750,'South West Spends'!$C$2:$C$5693,$A750)</f>
        <v>0</v>
      </c>
    </row>
    <row r="751" spans="1:11" x14ac:dyDescent="0.2">
      <c r="A751" s="94" t="s">
        <v>138</v>
      </c>
      <c r="B751" s="13" t="s">
        <v>19</v>
      </c>
      <c r="C751" s="129" t="s">
        <v>20</v>
      </c>
      <c r="D751" s="506">
        <f>SUMIFS('South West Spends'!$H$2:$H$5693,'South West Spends'!$A$2:$A$5693,$B751,'South West Spends'!$B$2:$B$5693,$C751,'South West Spends'!$C$2:$C$5693,$A751)</f>
        <v>17.28</v>
      </c>
      <c r="E751" s="507">
        <f>SUMIFS('South West Spends'!$M$2:$M$5693,'South West Spends'!$A$2:$A$5693,$B751,'South West Spends'!$B$2:$B$5693,$C751,'South West Spends'!$C$2:$C$5693,$A751)</f>
        <v>0</v>
      </c>
      <c r="F751" s="507">
        <f>SUMIFS('South West Spends'!$R$2:$R$5693,'South West Spends'!$A$2:$A$5693,$B751,'South West Spends'!$B$2:$B$5693,$C751,'South West Spends'!$C$2:$C$5693,$A751)</f>
        <v>0</v>
      </c>
      <c r="G751" s="882">
        <f>SUMIFS('South West Spends'!$W$2:$W$5693,'South West Spends'!$A$2:$A$5693,$B751,'South West Spends'!$B$2:$B$5693,$C751,'South West Spends'!$C$2:$C$5693,$A751)</f>
        <v>0</v>
      </c>
      <c r="H751" s="1441">
        <f>SUMIFS('South West Spends'!$AB$2:$AB$5693,'South West Spends'!$A$2:$A$5693,$B751,'South West Spends'!$B$2:$B$5693,$C751,'South West Spends'!$C$2:$C$5693,$A751)</f>
        <v>0</v>
      </c>
      <c r="I751" s="1442">
        <f>SUMIFS('South West Spends'!$AG$2:$AG$5693,'South West Spends'!$A$2:$A$5693,$B751,'South West Spends'!$B$2:$B$5693,$C751,'South West Spends'!$C$2:$C$5693,$A751)</f>
        <v>0</v>
      </c>
      <c r="J751" s="24">
        <f>SUMIFS('South West Spends'!$AI$2:$AI$5693,'South West Spends'!$A$2:$A$5693,$B751,'South West Spends'!$B$2:$B$5693,$C751,'South West Spends'!$C$2:$C$5693,$A751)</f>
        <v>0</v>
      </c>
      <c r="K751" s="93">
        <f>SUMIFS('South West Spends'!$AL$2:$AL$5693,'South West Spends'!$A$2:$A$5693,$B751,'South West Spends'!$B$2:$B$5693,$C751,'South West Spends'!$C$2:$C$5693,$A751)</f>
        <v>0</v>
      </c>
    </row>
    <row r="752" spans="1:11" x14ac:dyDescent="0.2">
      <c r="A752" s="94" t="s">
        <v>138</v>
      </c>
      <c r="B752" s="13" t="s">
        <v>41</v>
      </c>
      <c r="C752" s="129" t="s">
        <v>21</v>
      </c>
      <c r="D752" s="506">
        <f>SUMIFS('South West Spends'!$H$2:$H$5693,'South West Spends'!$A$2:$A$5693,$B752,'South West Spends'!$B$2:$B$5693,$C752,'South West Spends'!$C$2:$C$5693,$A752)</f>
        <v>110.76000000000002</v>
      </c>
      <c r="E752" s="507">
        <f>SUMIFS('South West Spends'!$M$2:$M$5693,'South West Spends'!$A$2:$A$5693,$B752,'South West Spends'!$B$2:$B$5693,$C752,'South West Spends'!$C$2:$C$5693,$A752)</f>
        <v>1456.46</v>
      </c>
      <c r="F752" s="507">
        <f>SUMIFS('South West Spends'!$R$2:$R$5693,'South West Spends'!$A$2:$A$5693,$B752,'South West Spends'!$B$2:$B$5693,$C752,'South West Spends'!$C$2:$C$5693,$A752)</f>
        <v>0</v>
      </c>
      <c r="G752" s="882">
        <f>SUMIFS('South West Spends'!$W$2:$W$5693,'South West Spends'!$A$2:$A$5693,$B752,'South West Spends'!$B$2:$B$5693,$C752,'South West Spends'!$C$2:$C$5693,$A752)</f>
        <v>0</v>
      </c>
      <c r="H752" s="1441">
        <f>SUMIFS('South West Spends'!$AB$2:$AB$5693,'South West Spends'!$A$2:$A$5693,$B752,'South West Spends'!$B$2:$B$5693,$C752,'South West Spends'!$C$2:$C$5693,$A752)</f>
        <v>0</v>
      </c>
      <c r="I752" s="1442">
        <f>SUMIFS('South West Spends'!$AG$2:$AG$5693,'South West Spends'!$A$2:$A$5693,$B752,'South West Spends'!$B$2:$B$5693,$C752,'South West Spends'!$C$2:$C$5693,$A752)</f>
        <v>0</v>
      </c>
      <c r="J752" s="24">
        <f>SUMIFS('South West Spends'!$AI$2:$AI$5693,'South West Spends'!$A$2:$A$5693,$B752,'South West Spends'!$B$2:$B$5693,$C752,'South West Spends'!$C$2:$C$5693,$A752)</f>
        <v>0</v>
      </c>
      <c r="K752" s="93">
        <f>SUMIFS('South West Spends'!$AL$2:$AL$5693,'South West Spends'!$A$2:$A$5693,$B752,'South West Spends'!$B$2:$B$5693,$C752,'South West Spends'!$C$2:$C$5693,$A752)</f>
        <v>0</v>
      </c>
    </row>
    <row r="753" spans="1:11" x14ac:dyDescent="0.2">
      <c r="A753" s="94" t="s">
        <v>138</v>
      </c>
      <c r="B753" s="13" t="s">
        <v>66</v>
      </c>
      <c r="C753" s="129" t="s">
        <v>243</v>
      </c>
      <c r="D753" s="506">
        <f>SUMIFS('South West Spends'!$H$2:$H$5693,'South West Spends'!$A$2:$A$5693,$B753,'South West Spends'!$B$2:$B$5693,$C753,'South West Spends'!$C$2:$C$5693,$A753)</f>
        <v>108.76</v>
      </c>
      <c r="E753" s="507">
        <f>SUMIFS('South West Spends'!$M$2:$M$5693,'South West Spends'!$A$2:$A$5693,$B753,'South West Spends'!$B$2:$B$5693,$C753,'South West Spends'!$C$2:$C$5693,$A753)</f>
        <v>172.53</v>
      </c>
      <c r="F753" s="507">
        <f>SUMIFS('South West Spends'!$R$2:$R$5693,'South West Spends'!$A$2:$A$5693,$B753,'South West Spends'!$B$2:$B$5693,$C753,'South West Spends'!$C$2:$C$5693,$A753)</f>
        <v>0</v>
      </c>
      <c r="G753" s="882">
        <f>SUMIFS('South West Spends'!$W$2:$W$5693,'South West Spends'!$A$2:$A$5693,$B753,'South West Spends'!$B$2:$B$5693,$C753,'South West Spends'!$C$2:$C$5693,$A753)</f>
        <v>98.65</v>
      </c>
      <c r="H753" s="1441">
        <f>SUMIFS('South West Spends'!$AB$2:$AB$5693,'South West Spends'!$A$2:$A$5693,$B753,'South West Spends'!$B$2:$B$5693,$C753,'South West Spends'!$C$2:$C$5693,$A753)</f>
        <v>0</v>
      </c>
      <c r="I753" s="1442">
        <f>SUMIFS('South West Spends'!$AG$2:$AG$5693,'South West Spends'!$A$2:$A$5693,$B753,'South West Spends'!$B$2:$B$5693,$C753,'South West Spends'!$C$2:$C$5693,$A753)</f>
        <v>0</v>
      </c>
      <c r="J753" s="24">
        <f>SUMIFS('South West Spends'!$AI$2:$AI$5693,'South West Spends'!$A$2:$A$5693,$B753,'South West Spends'!$B$2:$B$5693,$C753,'South West Spends'!$C$2:$C$5693,$A753)</f>
        <v>0</v>
      </c>
      <c r="K753" s="93">
        <f>SUMIFS('South West Spends'!$AL$2:$AL$5693,'South West Spends'!$A$2:$A$5693,$B753,'South West Spends'!$B$2:$B$5693,$C753,'South West Spends'!$C$2:$C$5693,$A753)</f>
        <v>0</v>
      </c>
    </row>
    <row r="754" spans="1:11" x14ac:dyDescent="0.2">
      <c r="A754" s="94" t="s">
        <v>138</v>
      </c>
      <c r="B754" s="13" t="s">
        <v>258</v>
      </c>
      <c r="C754" s="129" t="s">
        <v>243</v>
      </c>
      <c r="D754" s="506">
        <f>SUMIFS('South West Spends'!$H$2:$H$5693,'South West Spends'!$A$2:$A$5693,$B754,'South West Spends'!$B$2:$B$5693,$C754,'South West Spends'!$C$2:$C$5693,$A754)</f>
        <v>0</v>
      </c>
      <c r="E754" s="507">
        <f>SUMIFS('South West Spends'!$M$2:$M$5693,'South West Spends'!$A$2:$A$5693,$B754,'South West Spends'!$B$2:$B$5693,$C754,'South West Spends'!$C$2:$C$5693,$A754)</f>
        <v>0</v>
      </c>
      <c r="F754" s="507">
        <f>SUMIFS('South West Spends'!$R$2:$R$5693,'South West Spends'!$A$2:$A$5693,$B754,'South West Spends'!$B$2:$B$5693,$C754,'South West Spends'!$C$2:$C$5693,$A754)</f>
        <v>0</v>
      </c>
      <c r="G754" s="882">
        <f>SUMIFS('South West Spends'!$W$2:$W$5693,'South West Spends'!$A$2:$A$5693,$B754,'South West Spends'!$B$2:$B$5693,$C754,'South West Spends'!$C$2:$C$5693,$A754)</f>
        <v>0</v>
      </c>
      <c r="H754" s="1441">
        <f>SUMIFS('South West Spends'!$AB$2:$AB$5693,'South West Spends'!$A$2:$A$5693,$B754,'South West Spends'!$B$2:$B$5693,$C754,'South West Spends'!$C$2:$C$5693,$A754)</f>
        <v>0</v>
      </c>
      <c r="I754" s="1442">
        <f>SUMIFS('South West Spends'!$AG$2:$AG$5693,'South West Spends'!$A$2:$A$5693,$B754,'South West Spends'!$B$2:$B$5693,$C754,'South West Spends'!$C$2:$C$5693,$A754)</f>
        <v>21.21</v>
      </c>
      <c r="J754" s="24">
        <f>SUMIFS('South West Spends'!$AI$2:$AI$5693,'South West Spends'!$A$2:$A$5693,$B754,'South West Spends'!$B$2:$B$5693,$C754,'South West Spends'!$C$2:$C$5693,$A754)</f>
        <v>0</v>
      </c>
      <c r="K754" s="93">
        <f>SUMIFS('South West Spends'!$AL$2:$AL$5693,'South West Spends'!$A$2:$A$5693,$B754,'South West Spends'!$B$2:$B$5693,$C754,'South West Spends'!$C$2:$C$5693,$A754)</f>
        <v>0</v>
      </c>
    </row>
    <row r="755" spans="1:11" x14ac:dyDescent="0.2">
      <c r="A755" s="94" t="s">
        <v>138</v>
      </c>
      <c r="B755" s="13" t="s">
        <v>82</v>
      </c>
      <c r="C755" s="129" t="s">
        <v>243</v>
      </c>
      <c r="D755" s="506">
        <f>SUMIFS('South West Spends'!$H$2:$H$5693,'South West Spends'!$A$2:$A$5693,$B755,'South West Spends'!$B$2:$B$5693,$C755,'South West Spends'!$C$2:$C$5693,$A755)</f>
        <v>0</v>
      </c>
      <c r="E755" s="507">
        <f>SUMIFS('South West Spends'!$M$2:$M$5693,'South West Spends'!$A$2:$A$5693,$B755,'South West Spends'!$B$2:$B$5693,$C755,'South West Spends'!$C$2:$C$5693,$A755)</f>
        <v>185.14</v>
      </c>
      <c r="F755" s="507">
        <f>SUMIFS('South West Spends'!$R$2:$R$5693,'South West Spends'!$A$2:$A$5693,$B755,'South West Spends'!$B$2:$B$5693,$C755,'South West Spends'!$C$2:$C$5693,$A755)</f>
        <v>460.99</v>
      </c>
      <c r="G755" s="882">
        <f>SUMIFS('South West Spends'!$W$2:$W$5693,'South West Spends'!$A$2:$A$5693,$B755,'South West Spends'!$B$2:$B$5693,$C755,'South West Spends'!$C$2:$C$5693,$A755)</f>
        <v>1031.03</v>
      </c>
      <c r="H755" s="1441">
        <f>SUMIFS('South West Spends'!$AB$2:$AB$5693,'South West Spends'!$A$2:$A$5693,$B755,'South West Spends'!$B$2:$B$5693,$C755,'South West Spends'!$C$2:$C$5693,$A755)</f>
        <v>385.93000000000006</v>
      </c>
      <c r="I755" s="1442">
        <f>SUMIFS('South West Spends'!$AG$2:$AG$5693,'South West Spends'!$A$2:$A$5693,$B755,'South West Spends'!$B$2:$B$5693,$C755,'South West Spends'!$C$2:$C$5693,$A755)</f>
        <v>404.77</v>
      </c>
      <c r="J755" s="24">
        <f>SUMIFS('South West Spends'!$AI$2:$AI$5693,'South West Spends'!$A$2:$A$5693,$B755,'South West Spends'!$B$2:$B$5693,$C755,'South West Spends'!$C$2:$C$5693,$A755)</f>
        <v>0</v>
      </c>
      <c r="K755" s="93">
        <f>SUMIFS('South West Spends'!$AL$2:$AL$5693,'South West Spends'!$A$2:$A$5693,$B755,'South West Spends'!$B$2:$B$5693,$C755,'South West Spends'!$C$2:$C$5693,$A755)</f>
        <v>0</v>
      </c>
    </row>
    <row r="756" spans="1:11" x14ac:dyDescent="0.2">
      <c r="A756" s="94" t="s">
        <v>138</v>
      </c>
      <c r="B756" s="13" t="s">
        <v>285</v>
      </c>
      <c r="C756" s="129" t="s">
        <v>243</v>
      </c>
      <c r="D756" s="506">
        <f>SUMIFS('South West Spends'!$H$2:$H$5693,'South West Spends'!$A$2:$A$5693,$B756,'South West Spends'!$B$2:$B$5693,$C756,'South West Spends'!$C$2:$C$5693,$A756)</f>
        <v>0</v>
      </c>
      <c r="E756" s="507">
        <f>SUMIFS('South West Spends'!$M$2:$M$5693,'South West Spends'!$A$2:$A$5693,$B756,'South West Spends'!$B$2:$B$5693,$C756,'South West Spends'!$C$2:$C$5693,$A756)</f>
        <v>0</v>
      </c>
      <c r="F756" s="507">
        <f>SUMIFS('South West Spends'!$R$2:$R$5693,'South West Spends'!$A$2:$A$5693,$B756,'South West Spends'!$B$2:$B$5693,$C756,'South West Spends'!$C$2:$C$5693,$A756)</f>
        <v>0</v>
      </c>
      <c r="G756" s="882">
        <f>SUMIFS('South West Spends'!$W$2:$W$5693,'South West Spends'!$A$2:$A$5693,$B756,'South West Spends'!$B$2:$B$5693,$C756,'South West Spends'!$C$2:$C$5693,$A756)</f>
        <v>0</v>
      </c>
      <c r="H756" s="1441">
        <f>SUMIFS('South West Spends'!$AB$2:$AB$5693,'South West Spends'!$A$2:$A$5693,$B756,'South West Spends'!$B$2:$B$5693,$C756,'South West Spends'!$C$2:$C$5693,$A756)</f>
        <v>0</v>
      </c>
      <c r="I756" s="1442">
        <f>SUMIFS('South West Spends'!$AG$2:$AG$5693,'South West Spends'!$A$2:$A$5693,$B756,'South West Spends'!$B$2:$B$5693,$C756,'South West Spends'!$C$2:$C$5693,$A756)</f>
        <v>533.28</v>
      </c>
      <c r="J756" s="24">
        <f>SUMIFS('South West Spends'!$AI$2:$AI$5693,'South West Spends'!$A$2:$A$5693,$B756,'South West Spends'!$B$2:$B$5693,$C756,'South West Spends'!$C$2:$C$5693,$A756)</f>
        <v>13.95</v>
      </c>
      <c r="K756" s="93">
        <f>SUMIFS('South West Spends'!$AL$2:$AL$5693,'South West Spends'!$A$2:$A$5693,$B756,'South West Spends'!$B$2:$B$5693,$C756,'South West Spends'!$C$2:$C$5693,$A756)</f>
        <v>105.17</v>
      </c>
    </row>
    <row r="757" spans="1:11" x14ac:dyDescent="0.2">
      <c r="A757" s="94" t="s">
        <v>139</v>
      </c>
      <c r="B757" s="13" t="s">
        <v>3</v>
      </c>
      <c r="C757" s="129" t="s">
        <v>243</v>
      </c>
      <c r="D757" s="506">
        <f>SUMIFS('South West Spends'!$H$2:$H$5693,'South West Spends'!$A$2:$A$5693,$B757,'South West Spends'!$B$2:$B$5693,$C757,'South West Spends'!$C$2:$C$5693,$A757)</f>
        <v>200.91999999999996</v>
      </c>
      <c r="E757" s="507">
        <f>SUMIFS('South West Spends'!$M$2:$M$5693,'South West Spends'!$A$2:$A$5693,$B757,'South West Spends'!$B$2:$B$5693,$C757,'South West Spends'!$C$2:$C$5693,$A757)</f>
        <v>85.27</v>
      </c>
      <c r="F757" s="507">
        <f>SUMIFS('South West Spends'!$R$2:$R$5693,'South West Spends'!$A$2:$A$5693,$B757,'South West Spends'!$B$2:$B$5693,$C757,'South West Spends'!$C$2:$C$5693,$A757)</f>
        <v>118.98</v>
      </c>
      <c r="G757" s="882">
        <f>SUMIFS('South West Spends'!$W$2:$W$5693,'South West Spends'!$A$2:$A$5693,$B757,'South West Spends'!$B$2:$B$5693,$C757,'South West Spends'!$C$2:$C$5693,$A757)</f>
        <v>0</v>
      </c>
      <c r="H757" s="1441">
        <f>SUMIFS('South West Spends'!$AB$2:$AB$5693,'South West Spends'!$A$2:$A$5693,$B757,'South West Spends'!$B$2:$B$5693,$C757,'South West Spends'!$C$2:$C$5693,$A757)</f>
        <v>0</v>
      </c>
      <c r="I757" s="1442">
        <f>SUMIFS('South West Spends'!$AG$2:$AG$5693,'South West Spends'!$A$2:$A$5693,$B757,'South West Spends'!$B$2:$B$5693,$C757,'South West Spends'!$C$2:$C$5693,$A757)</f>
        <v>0</v>
      </c>
      <c r="J757" s="24">
        <f>SUMIFS('South West Spends'!$AI$2:$AI$5693,'South West Spends'!$A$2:$A$5693,$B757,'South West Spends'!$B$2:$B$5693,$C757,'South West Spends'!$C$2:$C$5693,$A757)</f>
        <v>0</v>
      </c>
      <c r="K757" s="93">
        <f>SUMIFS('South West Spends'!$AL$2:$AL$5693,'South West Spends'!$A$2:$A$5693,$B757,'South West Spends'!$B$2:$B$5693,$C757,'South West Spends'!$C$2:$C$5693,$A757)</f>
        <v>0</v>
      </c>
    </row>
    <row r="758" spans="1:11" x14ac:dyDescent="0.2">
      <c r="A758" s="94" t="s">
        <v>139</v>
      </c>
      <c r="B758" s="13" t="s">
        <v>206</v>
      </c>
      <c r="C758" s="129" t="s">
        <v>243</v>
      </c>
      <c r="D758" s="506">
        <f>SUMIFS('South West Spends'!$H$2:$H$5693,'South West Spends'!$A$2:$A$5693,$B758,'South West Spends'!$B$2:$B$5693,$C758,'South West Spends'!$C$2:$C$5693,$A758)</f>
        <v>0</v>
      </c>
      <c r="E758" s="507">
        <f>SUMIFS('South West Spends'!$M$2:$M$5693,'South West Spends'!$A$2:$A$5693,$B758,'South West Spends'!$B$2:$B$5693,$C758,'South West Spends'!$C$2:$C$5693,$A758)</f>
        <v>0</v>
      </c>
      <c r="F758" s="507">
        <f>SUMIFS('South West Spends'!$R$2:$R$5693,'South West Spends'!$A$2:$A$5693,$B758,'South West Spends'!$B$2:$B$5693,$C758,'South West Spends'!$C$2:$C$5693,$A758)</f>
        <v>0</v>
      </c>
      <c r="G758" s="882">
        <f>SUMIFS('South West Spends'!$W$2:$W$5693,'South West Spends'!$A$2:$A$5693,$B758,'South West Spends'!$B$2:$B$5693,$C758,'South West Spends'!$C$2:$C$5693,$A758)</f>
        <v>96.23</v>
      </c>
      <c r="H758" s="1441">
        <f>SUMIFS('South West Spends'!$AB$2:$AB$5693,'South West Spends'!$A$2:$A$5693,$B758,'South West Spends'!$B$2:$B$5693,$C758,'South West Spends'!$C$2:$C$5693,$A758)</f>
        <v>0.02</v>
      </c>
      <c r="I758" s="1442">
        <f>SUMIFS('South West Spends'!$AG$2:$AG$5693,'South West Spends'!$A$2:$A$5693,$B758,'South West Spends'!$B$2:$B$5693,$C758,'South West Spends'!$C$2:$C$5693,$A758)</f>
        <v>0.08</v>
      </c>
      <c r="J758" s="24">
        <f>SUMIFS('South West Spends'!$AI$2:$AI$5693,'South West Spends'!$A$2:$A$5693,$B758,'South West Spends'!$B$2:$B$5693,$C758,'South West Spends'!$C$2:$C$5693,$A758)</f>
        <v>0</v>
      </c>
      <c r="K758" s="93">
        <f>SUMIFS('South West Spends'!$AL$2:$AL$5693,'South West Spends'!$A$2:$A$5693,$B758,'South West Spends'!$B$2:$B$5693,$C758,'South West Spends'!$C$2:$C$5693,$A758)</f>
        <v>0</v>
      </c>
    </row>
    <row r="759" spans="1:11" x14ac:dyDescent="0.2">
      <c r="A759" s="94" t="s">
        <v>139</v>
      </c>
      <c r="B759" s="13" t="s">
        <v>77</v>
      </c>
      <c r="C759" s="129" t="s">
        <v>243</v>
      </c>
      <c r="D759" s="506">
        <f>SUMIFS('South West Spends'!$H$2:$H$5693,'South West Spends'!$A$2:$A$5693,$B759,'South West Spends'!$B$2:$B$5693,$C759,'South West Spends'!$C$2:$C$5693,$A759)</f>
        <v>0</v>
      </c>
      <c r="E759" s="507">
        <f>SUMIFS('South West Spends'!$M$2:$M$5693,'South West Spends'!$A$2:$A$5693,$B759,'South West Spends'!$B$2:$B$5693,$C759,'South West Spends'!$C$2:$C$5693,$A759)</f>
        <v>0</v>
      </c>
      <c r="F759" s="507">
        <f>SUMIFS('South West Spends'!$R$2:$R$5693,'South West Spends'!$A$2:$A$5693,$B759,'South West Spends'!$B$2:$B$5693,$C759,'South West Spends'!$C$2:$C$5693,$A759)</f>
        <v>399.99</v>
      </c>
      <c r="G759" s="882">
        <f>SUMIFS('South West Spends'!$W$2:$W$5693,'South West Spends'!$A$2:$A$5693,$B759,'South West Spends'!$B$2:$B$5693,$C759,'South West Spends'!$C$2:$C$5693,$A759)</f>
        <v>0</v>
      </c>
      <c r="H759" s="1441">
        <f>SUMIFS('South West Spends'!$AB$2:$AB$5693,'South West Spends'!$A$2:$A$5693,$B759,'South West Spends'!$B$2:$B$5693,$C759,'South West Spends'!$C$2:$C$5693,$A759)</f>
        <v>0</v>
      </c>
      <c r="I759" s="1442">
        <f>SUMIFS('South West Spends'!$AG$2:$AG$5693,'South West Spends'!$A$2:$A$5693,$B759,'South West Spends'!$B$2:$B$5693,$C759,'South West Spends'!$C$2:$C$5693,$A759)</f>
        <v>0</v>
      </c>
      <c r="J759" s="24">
        <f>SUMIFS('South West Spends'!$AI$2:$AI$5693,'South West Spends'!$A$2:$A$5693,$B759,'South West Spends'!$B$2:$B$5693,$C759,'South West Spends'!$C$2:$C$5693,$A759)</f>
        <v>0</v>
      </c>
      <c r="K759" s="93">
        <f>SUMIFS('South West Spends'!$AL$2:$AL$5693,'South West Spends'!$A$2:$A$5693,$B759,'South West Spends'!$B$2:$B$5693,$C759,'South West Spends'!$C$2:$C$5693,$A759)</f>
        <v>0</v>
      </c>
    </row>
    <row r="760" spans="1:11" x14ac:dyDescent="0.2">
      <c r="A760" s="94" t="s">
        <v>139</v>
      </c>
      <c r="B760" s="13" t="s">
        <v>77</v>
      </c>
      <c r="C760" s="129" t="s">
        <v>94</v>
      </c>
      <c r="D760" s="506">
        <f>SUMIFS('South West Spends'!$H$2:$H$5693,'South West Spends'!$A$2:$A$5693,$B760,'South West Spends'!$B$2:$B$5693,$C760,'South West Spends'!$C$2:$C$5693,$A760)</f>
        <v>0</v>
      </c>
      <c r="E760" s="507">
        <f>SUMIFS('South West Spends'!$M$2:$M$5693,'South West Spends'!$A$2:$A$5693,$B760,'South West Spends'!$B$2:$B$5693,$C760,'South West Spends'!$C$2:$C$5693,$A760)</f>
        <v>0</v>
      </c>
      <c r="F760" s="507">
        <f>SUMIFS('South West Spends'!$R$2:$R$5693,'South West Spends'!$A$2:$A$5693,$B760,'South West Spends'!$B$2:$B$5693,$C760,'South West Spends'!$C$2:$C$5693,$A760)</f>
        <v>8.32</v>
      </c>
      <c r="G760" s="882">
        <f>SUMIFS('South West Spends'!$W$2:$W$5693,'South West Spends'!$A$2:$A$5693,$B760,'South West Spends'!$B$2:$B$5693,$C760,'South West Spends'!$C$2:$C$5693,$A760)</f>
        <v>0</v>
      </c>
      <c r="H760" s="1441">
        <f>SUMIFS('South West Spends'!$AB$2:$AB$5693,'South West Spends'!$A$2:$A$5693,$B760,'South West Spends'!$B$2:$B$5693,$C760,'South West Spends'!$C$2:$C$5693,$A760)</f>
        <v>0</v>
      </c>
      <c r="I760" s="1442">
        <f>SUMIFS('South West Spends'!$AG$2:$AG$5693,'South West Spends'!$A$2:$A$5693,$B760,'South West Spends'!$B$2:$B$5693,$C760,'South West Spends'!$C$2:$C$5693,$A760)</f>
        <v>0</v>
      </c>
      <c r="J760" s="24">
        <f>SUMIFS('South West Spends'!$AI$2:$AI$5693,'South West Spends'!$A$2:$A$5693,$B760,'South West Spends'!$B$2:$B$5693,$C760,'South West Spends'!$C$2:$C$5693,$A760)</f>
        <v>0</v>
      </c>
      <c r="K760" s="93">
        <f>SUMIFS('South West Spends'!$AL$2:$AL$5693,'South West Spends'!$A$2:$A$5693,$B760,'South West Spends'!$B$2:$B$5693,$C760,'South West Spends'!$C$2:$C$5693,$A760)</f>
        <v>0</v>
      </c>
    </row>
    <row r="761" spans="1:11" x14ac:dyDescent="0.2">
      <c r="A761" s="94" t="s">
        <v>139</v>
      </c>
      <c r="B761" s="13" t="s">
        <v>77</v>
      </c>
      <c r="C761" s="129" t="s">
        <v>21</v>
      </c>
      <c r="D761" s="506">
        <f>SUMIFS('South West Spends'!$H$2:$H$5693,'South West Spends'!$A$2:$A$5693,$B761,'South West Spends'!$B$2:$B$5693,$C761,'South West Spends'!$C$2:$C$5693,$A761)</f>
        <v>0</v>
      </c>
      <c r="E761" s="507">
        <f>SUMIFS('South West Spends'!$M$2:$M$5693,'South West Spends'!$A$2:$A$5693,$B761,'South West Spends'!$B$2:$B$5693,$C761,'South West Spends'!$C$2:$C$5693,$A761)</f>
        <v>13181.330000000002</v>
      </c>
      <c r="F761" s="507">
        <f>SUMIFS('South West Spends'!$R$2:$R$5693,'South West Spends'!$A$2:$A$5693,$B761,'South West Spends'!$B$2:$B$5693,$C761,'South West Spends'!$C$2:$C$5693,$A761)</f>
        <v>9791.3700000000008</v>
      </c>
      <c r="G761" s="882">
        <f>SUMIFS('South West Spends'!$W$2:$W$5693,'South West Spends'!$A$2:$A$5693,$B761,'South West Spends'!$B$2:$B$5693,$C761,'South West Spends'!$C$2:$C$5693,$A761)</f>
        <v>7489.35</v>
      </c>
      <c r="H761" s="1441">
        <f>SUMIFS('South West Spends'!$AB$2:$AB$5693,'South West Spends'!$A$2:$A$5693,$B761,'South West Spends'!$B$2:$B$5693,$C761,'South West Spends'!$C$2:$C$5693,$A761)</f>
        <v>1675.0899999999997</v>
      </c>
      <c r="I761" s="1442">
        <f>SUMIFS('South West Spends'!$AG$2:$AG$5693,'South West Spends'!$A$2:$A$5693,$B761,'South West Spends'!$B$2:$B$5693,$C761,'South West Spends'!$C$2:$C$5693,$A761)</f>
        <v>10143.799999999999</v>
      </c>
      <c r="J761" s="24">
        <f>SUMIFS('South West Spends'!$AI$2:$AI$5693,'South West Spends'!$A$2:$A$5693,$B761,'South West Spends'!$B$2:$B$5693,$C761,'South West Spends'!$C$2:$C$5693,$A761)</f>
        <v>0</v>
      </c>
      <c r="K761" s="93">
        <f>SUMIFS('South West Spends'!$AL$2:$AL$5693,'South West Spends'!$A$2:$A$5693,$B761,'South West Spends'!$B$2:$B$5693,$C761,'South West Spends'!$C$2:$C$5693,$A761)</f>
        <v>0</v>
      </c>
    </row>
    <row r="762" spans="1:11" x14ac:dyDescent="0.2">
      <c r="A762" s="94" t="s">
        <v>139</v>
      </c>
      <c r="B762" s="13" t="s">
        <v>286</v>
      </c>
      <c r="C762" s="129" t="s">
        <v>294</v>
      </c>
      <c r="D762" s="506">
        <f>SUMIFS('South West Spends'!$H$2:$H$5693,'South West Spends'!$A$2:$A$5693,$B762,'South West Spends'!$B$2:$B$5693,$C762,'South West Spends'!$C$2:$C$5693,$A762)</f>
        <v>0</v>
      </c>
      <c r="E762" s="507">
        <f>SUMIFS('South West Spends'!$M$2:$M$5693,'South West Spends'!$A$2:$A$5693,$B762,'South West Spends'!$B$2:$B$5693,$C762,'South West Spends'!$C$2:$C$5693,$A762)</f>
        <v>0</v>
      </c>
      <c r="F762" s="507">
        <f>SUMIFS('South West Spends'!$R$2:$R$5693,'South West Spends'!$A$2:$A$5693,$B762,'South West Spends'!$B$2:$B$5693,$C762,'South West Spends'!$C$2:$C$5693,$A762)</f>
        <v>0</v>
      </c>
      <c r="G762" s="882">
        <f>SUMIFS('South West Spends'!$W$2:$W$5693,'South West Spends'!$A$2:$A$5693,$B762,'South West Spends'!$B$2:$B$5693,$C762,'South West Spends'!$C$2:$C$5693,$A762)</f>
        <v>0</v>
      </c>
      <c r="H762" s="1441">
        <f>SUMIFS('South West Spends'!$AB$2:$AB$5693,'South West Spends'!$A$2:$A$5693,$B762,'South West Spends'!$B$2:$B$5693,$C762,'South West Spends'!$C$2:$C$5693,$A762)</f>
        <v>0</v>
      </c>
      <c r="I762" s="1442">
        <f>SUMIFS('South West Spends'!$AG$2:$AG$5693,'South West Spends'!$A$2:$A$5693,$B762,'South West Spends'!$B$2:$B$5693,$C762,'South West Spends'!$C$2:$C$5693,$A762)</f>
        <v>3359.08</v>
      </c>
      <c r="J762" s="24">
        <f>SUMIFS('South West Spends'!$AI$2:$AI$5693,'South West Spends'!$A$2:$A$5693,$B762,'South West Spends'!$B$2:$B$5693,$C762,'South West Spends'!$C$2:$C$5693,$A762)</f>
        <v>2482.0500000000002</v>
      </c>
      <c r="K762" s="93">
        <f>SUMIFS('South West Spends'!$AL$2:$AL$5693,'South West Spends'!$A$2:$A$5693,$B762,'South West Spends'!$B$2:$B$5693,$C762,'South West Spends'!$C$2:$C$5693,$A762)</f>
        <v>3625.84</v>
      </c>
    </row>
    <row r="763" spans="1:11" x14ac:dyDescent="0.2">
      <c r="A763" s="94" t="s">
        <v>139</v>
      </c>
      <c r="B763" s="13" t="s">
        <v>286</v>
      </c>
      <c r="C763" s="129" t="s">
        <v>21</v>
      </c>
      <c r="D763" s="506">
        <f>SUMIFS('South West Spends'!$H$2:$H$5693,'South West Spends'!$A$2:$A$5693,$B763,'South West Spends'!$B$2:$B$5693,$C763,'South West Spends'!$C$2:$C$5693,$A763)</f>
        <v>0</v>
      </c>
      <c r="E763" s="507">
        <f>SUMIFS('South West Spends'!$M$2:$M$5693,'South West Spends'!$A$2:$A$5693,$B763,'South West Spends'!$B$2:$B$5693,$C763,'South West Spends'!$C$2:$C$5693,$A763)</f>
        <v>0</v>
      </c>
      <c r="F763" s="507">
        <f>SUMIFS('South West Spends'!$R$2:$R$5693,'South West Spends'!$A$2:$A$5693,$B763,'South West Spends'!$B$2:$B$5693,$C763,'South West Spends'!$C$2:$C$5693,$A763)</f>
        <v>0</v>
      </c>
      <c r="G763" s="882">
        <f>SUMIFS('South West Spends'!$W$2:$W$5693,'South West Spends'!$A$2:$A$5693,$B763,'South West Spends'!$B$2:$B$5693,$C763,'South West Spends'!$C$2:$C$5693,$A763)</f>
        <v>0</v>
      </c>
      <c r="H763" s="1441">
        <f>SUMIFS('South West Spends'!$AB$2:$AB$5693,'South West Spends'!$A$2:$A$5693,$B763,'South West Spends'!$B$2:$B$5693,$C763,'South West Spends'!$C$2:$C$5693,$A763)</f>
        <v>0</v>
      </c>
      <c r="I763" s="1442">
        <f>SUMIFS('South West Spends'!$AG$2:$AG$5693,'South West Spends'!$A$2:$A$5693,$B763,'South West Spends'!$B$2:$B$5693,$C763,'South West Spends'!$C$2:$C$5693,$A763)</f>
        <v>408.25</v>
      </c>
      <c r="J763" s="24">
        <f>SUMIFS('South West Spends'!$AI$2:$AI$5693,'South West Spends'!$A$2:$A$5693,$B763,'South West Spends'!$B$2:$B$5693,$C763,'South West Spends'!$C$2:$C$5693,$A763)</f>
        <v>0</v>
      </c>
      <c r="K763" s="93">
        <f>SUMIFS('South West Spends'!$AL$2:$AL$5693,'South West Spends'!$A$2:$A$5693,$B763,'South West Spends'!$B$2:$B$5693,$C763,'South West Spends'!$C$2:$C$5693,$A763)</f>
        <v>107.23999999999998</v>
      </c>
    </row>
    <row r="764" spans="1:11" x14ac:dyDescent="0.2">
      <c r="A764" s="94" t="s">
        <v>139</v>
      </c>
      <c r="B764" s="13" t="s">
        <v>286</v>
      </c>
      <c r="C764" s="129" t="s">
        <v>289</v>
      </c>
      <c r="D764" s="506">
        <f>SUMIFS('South West Spends'!$H$2:$H$5693,'South West Spends'!$A$2:$A$5693,$B764,'South West Spends'!$B$2:$B$5693,$C764,'South West Spends'!$C$2:$C$5693,$A764)</f>
        <v>0</v>
      </c>
      <c r="E764" s="507">
        <f>SUMIFS('South West Spends'!$M$2:$M$5693,'South West Spends'!$A$2:$A$5693,$B764,'South West Spends'!$B$2:$B$5693,$C764,'South West Spends'!$C$2:$C$5693,$A764)</f>
        <v>0</v>
      </c>
      <c r="F764" s="507">
        <f>SUMIFS('South West Spends'!$R$2:$R$5693,'South West Spends'!$A$2:$A$5693,$B764,'South West Spends'!$B$2:$B$5693,$C764,'South West Spends'!$C$2:$C$5693,$A764)</f>
        <v>0</v>
      </c>
      <c r="G764" s="882">
        <f>SUMIFS('South West Spends'!$W$2:$W$5693,'South West Spends'!$A$2:$A$5693,$B764,'South West Spends'!$B$2:$B$5693,$C764,'South West Spends'!$C$2:$C$5693,$A764)</f>
        <v>0</v>
      </c>
      <c r="H764" s="1441">
        <f>SUMIFS('South West Spends'!$AB$2:$AB$5693,'South West Spends'!$A$2:$A$5693,$B764,'South West Spends'!$B$2:$B$5693,$C764,'South West Spends'!$C$2:$C$5693,$A764)</f>
        <v>0</v>
      </c>
      <c r="I764" s="1442">
        <f>SUMIFS('South West Spends'!$AG$2:$AG$5693,'South West Spends'!$A$2:$A$5693,$B764,'South West Spends'!$B$2:$B$5693,$C764,'South West Spends'!$C$2:$C$5693,$A764)</f>
        <v>1434.8</v>
      </c>
      <c r="J764" s="24">
        <f>SUMIFS('South West Spends'!$AI$2:$AI$5693,'South West Spends'!$A$2:$A$5693,$B764,'South West Spends'!$B$2:$B$5693,$C764,'South West Spends'!$C$2:$C$5693,$A764)</f>
        <v>0</v>
      </c>
      <c r="K764" s="93">
        <f>SUMIFS('South West Spends'!$AL$2:$AL$5693,'South West Spends'!$A$2:$A$5693,$B764,'South West Spends'!$B$2:$B$5693,$C764,'South West Spends'!$C$2:$C$5693,$A764)</f>
        <v>0</v>
      </c>
    </row>
    <row r="765" spans="1:11" x14ac:dyDescent="0.2">
      <c r="A765" s="94" t="s">
        <v>139</v>
      </c>
      <c r="B765" s="13" t="s">
        <v>8</v>
      </c>
      <c r="C765" s="129" t="s">
        <v>243</v>
      </c>
      <c r="D765" s="506">
        <f>SUMIFS('South West Spends'!$H$2:$H$5693,'South West Spends'!$A$2:$A$5693,$B765,'South West Spends'!$B$2:$B$5693,$C765,'South West Spends'!$C$2:$C$5693,$A765)</f>
        <v>7709.83</v>
      </c>
      <c r="E765" s="507">
        <f>SUMIFS('South West Spends'!$M$2:$M$5693,'South West Spends'!$A$2:$A$5693,$B765,'South West Spends'!$B$2:$B$5693,$C765,'South West Spends'!$C$2:$C$5693,$A765)</f>
        <v>3861.92</v>
      </c>
      <c r="F765" s="507">
        <f>SUMIFS('South West Spends'!$R$2:$R$5693,'South West Spends'!$A$2:$A$5693,$B765,'South West Spends'!$B$2:$B$5693,$C765,'South West Spends'!$C$2:$C$5693,$A765)</f>
        <v>776.93000000000006</v>
      </c>
      <c r="G765" s="882">
        <f>SUMIFS('South West Spends'!$W$2:$W$5693,'South West Spends'!$A$2:$A$5693,$B765,'South West Spends'!$B$2:$B$5693,$C765,'South West Spends'!$C$2:$C$5693,$A765)</f>
        <v>0</v>
      </c>
      <c r="H765" s="1441">
        <f>SUMIFS('South West Spends'!$AB$2:$AB$5693,'South West Spends'!$A$2:$A$5693,$B765,'South West Spends'!$B$2:$B$5693,$C765,'South West Spends'!$C$2:$C$5693,$A765)</f>
        <v>0</v>
      </c>
      <c r="I765" s="1442">
        <f>SUMIFS('South West Spends'!$AG$2:$AG$5693,'South West Spends'!$A$2:$A$5693,$B765,'South West Spends'!$B$2:$B$5693,$C765,'South West Spends'!$C$2:$C$5693,$A765)</f>
        <v>0</v>
      </c>
      <c r="J765" s="24">
        <f>SUMIFS('South West Spends'!$AI$2:$AI$5693,'South West Spends'!$A$2:$A$5693,$B765,'South West Spends'!$B$2:$B$5693,$C765,'South West Spends'!$C$2:$C$5693,$A765)</f>
        <v>0</v>
      </c>
      <c r="K765" s="93">
        <f>SUMIFS('South West Spends'!$AL$2:$AL$5693,'South West Spends'!$A$2:$A$5693,$B765,'South West Spends'!$B$2:$B$5693,$C765,'South West Spends'!$C$2:$C$5693,$A765)</f>
        <v>0</v>
      </c>
    </row>
    <row r="766" spans="1:11" x14ac:dyDescent="0.2">
      <c r="A766" s="94" t="s">
        <v>139</v>
      </c>
      <c r="B766" s="13" t="s">
        <v>8</v>
      </c>
      <c r="C766" s="129" t="s">
        <v>33</v>
      </c>
      <c r="D766" s="506">
        <f>SUMIFS('South West Spends'!$H$2:$H$5693,'South West Spends'!$A$2:$A$5693,$B766,'South West Spends'!$B$2:$B$5693,$C766,'South West Spends'!$C$2:$C$5693,$A766)</f>
        <v>1947.56</v>
      </c>
      <c r="E766" s="507">
        <f>SUMIFS('South West Spends'!$M$2:$M$5693,'South West Spends'!$A$2:$A$5693,$B766,'South West Spends'!$B$2:$B$5693,$C766,'South West Spends'!$C$2:$C$5693,$A766)</f>
        <v>466.37999999999994</v>
      </c>
      <c r="F766" s="507">
        <f>SUMIFS('South West Spends'!$R$2:$R$5693,'South West Spends'!$A$2:$A$5693,$B766,'South West Spends'!$B$2:$B$5693,$C766,'South West Spends'!$C$2:$C$5693,$A766)</f>
        <v>1481.1299999999999</v>
      </c>
      <c r="G766" s="882">
        <f>SUMIFS('South West Spends'!$W$2:$W$5693,'South West Spends'!$A$2:$A$5693,$B766,'South West Spends'!$B$2:$B$5693,$C766,'South West Spends'!$C$2:$C$5693,$A766)</f>
        <v>0</v>
      </c>
      <c r="H766" s="1441">
        <f>SUMIFS('South West Spends'!$AB$2:$AB$5693,'South West Spends'!$A$2:$A$5693,$B766,'South West Spends'!$B$2:$B$5693,$C766,'South West Spends'!$C$2:$C$5693,$A766)</f>
        <v>0</v>
      </c>
      <c r="I766" s="1442">
        <f>SUMIFS('South West Spends'!$AG$2:$AG$5693,'South West Spends'!$A$2:$A$5693,$B766,'South West Spends'!$B$2:$B$5693,$C766,'South West Spends'!$C$2:$C$5693,$A766)</f>
        <v>0</v>
      </c>
      <c r="J766" s="24">
        <f>SUMIFS('South West Spends'!$AI$2:$AI$5693,'South West Spends'!$A$2:$A$5693,$B766,'South West Spends'!$B$2:$B$5693,$C766,'South West Spends'!$C$2:$C$5693,$A766)</f>
        <v>0</v>
      </c>
      <c r="K766" s="93">
        <f>SUMIFS('South West Spends'!$AL$2:$AL$5693,'South West Spends'!$A$2:$A$5693,$B766,'South West Spends'!$B$2:$B$5693,$C766,'South West Spends'!$C$2:$C$5693,$A766)</f>
        <v>0</v>
      </c>
    </row>
    <row r="767" spans="1:11" x14ac:dyDescent="0.2">
      <c r="A767" s="94" t="s">
        <v>139</v>
      </c>
      <c r="B767" s="13" t="s">
        <v>205</v>
      </c>
      <c r="C767" s="129" t="s">
        <v>243</v>
      </c>
      <c r="D767" s="506">
        <f>SUMIFS('South West Spends'!$H$2:$H$5693,'South West Spends'!$A$2:$A$5693,$B767,'South West Spends'!$B$2:$B$5693,$C767,'South West Spends'!$C$2:$C$5693,$A767)</f>
        <v>0</v>
      </c>
      <c r="E767" s="507">
        <f>SUMIFS('South West Spends'!$M$2:$M$5693,'South West Spends'!$A$2:$A$5693,$B767,'South West Spends'!$B$2:$B$5693,$C767,'South West Spends'!$C$2:$C$5693,$A767)</f>
        <v>0</v>
      </c>
      <c r="F767" s="507">
        <f>SUMIFS('South West Spends'!$R$2:$R$5693,'South West Spends'!$A$2:$A$5693,$B767,'South West Spends'!$B$2:$B$5693,$C767,'South West Spends'!$C$2:$C$5693,$A767)</f>
        <v>779.32</v>
      </c>
      <c r="G767" s="882">
        <f>SUMIFS('South West Spends'!$W$2:$W$5693,'South West Spends'!$A$2:$A$5693,$B767,'South West Spends'!$B$2:$B$5693,$C767,'South West Spends'!$C$2:$C$5693,$A767)</f>
        <v>4934.2800000000007</v>
      </c>
      <c r="H767" s="1441">
        <f>SUMIFS('South West Spends'!$AB$2:$AB$5693,'South West Spends'!$A$2:$A$5693,$B767,'South West Spends'!$B$2:$B$5693,$C767,'South West Spends'!$C$2:$C$5693,$A767)</f>
        <v>3287.6600000000003</v>
      </c>
      <c r="I767" s="1442">
        <f>SUMIFS('South West Spends'!$AG$2:$AG$5693,'South West Spends'!$A$2:$A$5693,$B767,'South West Spends'!$B$2:$B$5693,$C767,'South West Spends'!$C$2:$C$5693,$A767)</f>
        <v>3718.77</v>
      </c>
      <c r="J767" s="24">
        <f>SUMIFS('South West Spends'!$AI$2:$AI$5693,'South West Spends'!$A$2:$A$5693,$B767,'South West Spends'!$B$2:$B$5693,$C767,'South West Spends'!$C$2:$C$5693,$A767)</f>
        <v>244.51</v>
      </c>
      <c r="K767" s="93">
        <f>SUMIFS('South West Spends'!$AL$2:$AL$5693,'South West Spends'!$A$2:$A$5693,$B767,'South West Spends'!$B$2:$B$5693,$C767,'South West Spends'!$C$2:$C$5693,$A767)</f>
        <v>821.14</v>
      </c>
    </row>
    <row r="768" spans="1:11" x14ac:dyDescent="0.2">
      <c r="A768" s="94" t="s">
        <v>139</v>
      </c>
      <c r="B768" s="13" t="s">
        <v>205</v>
      </c>
      <c r="C768" s="129" t="s">
        <v>33</v>
      </c>
      <c r="D768" s="506">
        <f>SUMIFS('South West Spends'!$H$2:$H$5693,'South West Spends'!$A$2:$A$5693,$B768,'South West Spends'!$B$2:$B$5693,$C768,'South West Spends'!$C$2:$C$5693,$A768)</f>
        <v>0</v>
      </c>
      <c r="E768" s="507">
        <f>SUMIFS('South West Spends'!$M$2:$M$5693,'South West Spends'!$A$2:$A$5693,$B768,'South West Spends'!$B$2:$B$5693,$C768,'South West Spends'!$C$2:$C$5693,$A768)</f>
        <v>0</v>
      </c>
      <c r="F768" s="507">
        <f>SUMIFS('South West Spends'!$R$2:$R$5693,'South West Spends'!$A$2:$A$5693,$B768,'South West Spends'!$B$2:$B$5693,$C768,'South West Spends'!$C$2:$C$5693,$A768)</f>
        <v>1159.01</v>
      </c>
      <c r="G768" s="882">
        <f>SUMIFS('South West Spends'!$W$2:$W$5693,'South West Spends'!$A$2:$A$5693,$B768,'South West Spends'!$B$2:$B$5693,$C768,'South West Spends'!$C$2:$C$5693,$A768)</f>
        <v>3875.2</v>
      </c>
      <c r="H768" s="1441">
        <f>SUMIFS('South West Spends'!$AB$2:$AB$5693,'South West Spends'!$A$2:$A$5693,$B768,'South West Spends'!$B$2:$B$5693,$C768,'South West Spends'!$C$2:$C$5693,$A768)</f>
        <v>2176.33</v>
      </c>
      <c r="I768" s="1442">
        <f>SUMIFS('South West Spends'!$AG$2:$AG$5693,'South West Spends'!$A$2:$A$5693,$B768,'South West Spends'!$B$2:$B$5693,$C768,'South West Spends'!$C$2:$C$5693,$A768)</f>
        <v>2548.75</v>
      </c>
      <c r="J768" s="24">
        <f>SUMIFS('South West Spends'!$AI$2:$AI$5693,'South West Spends'!$A$2:$A$5693,$B768,'South West Spends'!$B$2:$B$5693,$C768,'South West Spends'!$C$2:$C$5693,$A768)</f>
        <v>553.59</v>
      </c>
      <c r="K768" s="93">
        <f>SUMIFS('South West Spends'!$AL$2:$AL$5693,'South West Spends'!$A$2:$A$5693,$B768,'South West Spends'!$B$2:$B$5693,$C768,'South West Spends'!$C$2:$C$5693,$A768)</f>
        <v>1009.57</v>
      </c>
    </row>
    <row r="769" spans="1:11" x14ac:dyDescent="0.2">
      <c r="A769" s="94" t="s">
        <v>139</v>
      </c>
      <c r="B769" s="13" t="s">
        <v>40</v>
      </c>
      <c r="C769" s="129" t="s">
        <v>243</v>
      </c>
      <c r="D769" s="506">
        <f>SUMIFS('South West Spends'!$H$2:$H$5693,'South West Spends'!$A$2:$A$5693,$B769,'South West Spends'!$B$2:$B$5693,$C769,'South West Spends'!$C$2:$C$5693,$A769)</f>
        <v>887.96999999999991</v>
      </c>
      <c r="E769" s="507">
        <f>SUMIFS('South West Spends'!$M$2:$M$5693,'South West Spends'!$A$2:$A$5693,$B769,'South West Spends'!$B$2:$B$5693,$C769,'South West Spends'!$C$2:$C$5693,$A769)</f>
        <v>536.25</v>
      </c>
      <c r="F769" s="507">
        <f>SUMIFS('South West Spends'!$R$2:$R$5693,'South West Spends'!$A$2:$A$5693,$B769,'South West Spends'!$B$2:$B$5693,$C769,'South West Spends'!$C$2:$C$5693,$A769)</f>
        <v>135.47999999999999</v>
      </c>
      <c r="G769" s="882">
        <f>SUMIFS('South West Spends'!$W$2:$W$5693,'South West Spends'!$A$2:$A$5693,$B769,'South West Spends'!$B$2:$B$5693,$C769,'South West Spends'!$C$2:$C$5693,$A769)</f>
        <v>0</v>
      </c>
      <c r="H769" s="1441">
        <f>SUMIFS('South West Spends'!$AB$2:$AB$5693,'South West Spends'!$A$2:$A$5693,$B769,'South West Spends'!$B$2:$B$5693,$C769,'South West Spends'!$C$2:$C$5693,$A769)</f>
        <v>0</v>
      </c>
      <c r="I769" s="1442">
        <f>SUMIFS('South West Spends'!$AG$2:$AG$5693,'South West Spends'!$A$2:$A$5693,$B769,'South West Spends'!$B$2:$B$5693,$C769,'South West Spends'!$C$2:$C$5693,$A769)</f>
        <v>0</v>
      </c>
      <c r="J769" s="24">
        <f>SUMIFS('South West Spends'!$AI$2:$AI$5693,'South West Spends'!$A$2:$A$5693,$B769,'South West Spends'!$B$2:$B$5693,$C769,'South West Spends'!$C$2:$C$5693,$A769)</f>
        <v>0</v>
      </c>
      <c r="K769" s="93">
        <f>SUMIFS('South West Spends'!$AL$2:$AL$5693,'South West Spends'!$A$2:$A$5693,$B769,'South West Spends'!$B$2:$B$5693,$C769,'South West Spends'!$C$2:$C$5693,$A769)</f>
        <v>0</v>
      </c>
    </row>
    <row r="770" spans="1:11" x14ac:dyDescent="0.2">
      <c r="A770" s="94" t="s">
        <v>139</v>
      </c>
      <c r="B770" s="13" t="s">
        <v>203</v>
      </c>
      <c r="C770" s="129" t="s">
        <v>243</v>
      </c>
      <c r="D770" s="506">
        <f>SUMIFS('South West Spends'!$H$2:$H$5693,'South West Spends'!$A$2:$A$5693,$B770,'South West Spends'!$B$2:$B$5693,$C770,'South West Spends'!$C$2:$C$5693,$A770)</f>
        <v>0</v>
      </c>
      <c r="E770" s="507">
        <f>SUMIFS('South West Spends'!$M$2:$M$5693,'South West Spends'!$A$2:$A$5693,$B770,'South West Spends'!$B$2:$B$5693,$C770,'South West Spends'!$C$2:$C$5693,$A770)</f>
        <v>0</v>
      </c>
      <c r="F770" s="507">
        <f>SUMIFS('South West Spends'!$R$2:$R$5693,'South West Spends'!$A$2:$A$5693,$B770,'South West Spends'!$B$2:$B$5693,$C770,'South West Spends'!$C$2:$C$5693,$A770)</f>
        <v>133.75</v>
      </c>
      <c r="G770" s="882">
        <f>SUMIFS('South West Spends'!$W$2:$W$5693,'South West Spends'!$A$2:$A$5693,$B770,'South West Spends'!$B$2:$B$5693,$C770,'South West Spends'!$C$2:$C$5693,$A770)</f>
        <v>302.40999999999997</v>
      </c>
      <c r="H770" s="1441">
        <f>SUMIFS('South West Spends'!$AB$2:$AB$5693,'South West Spends'!$A$2:$A$5693,$B770,'South West Spends'!$B$2:$B$5693,$C770,'South West Spends'!$C$2:$C$5693,$A770)</f>
        <v>110.52000000000001</v>
      </c>
      <c r="I770" s="1442">
        <f>SUMIFS('South West Spends'!$AG$2:$AG$5693,'South West Spends'!$A$2:$A$5693,$B770,'South West Spends'!$B$2:$B$5693,$C770,'South West Spends'!$C$2:$C$5693,$A770)</f>
        <v>101.06</v>
      </c>
      <c r="J770" s="24">
        <f>SUMIFS('South West Spends'!$AI$2:$AI$5693,'South West Spends'!$A$2:$A$5693,$B770,'South West Spends'!$B$2:$B$5693,$C770,'South West Spends'!$C$2:$C$5693,$A770)</f>
        <v>11.06</v>
      </c>
      <c r="K770" s="93">
        <f>SUMIFS('South West Spends'!$AL$2:$AL$5693,'South West Spends'!$A$2:$A$5693,$B770,'South West Spends'!$B$2:$B$5693,$C770,'South West Spends'!$C$2:$C$5693,$A770)</f>
        <v>67.039999999999992</v>
      </c>
    </row>
    <row r="771" spans="1:11" x14ac:dyDescent="0.2">
      <c r="A771" s="94" t="s">
        <v>139</v>
      </c>
      <c r="B771" s="13" t="s">
        <v>16</v>
      </c>
      <c r="C771" s="129" t="s">
        <v>243</v>
      </c>
      <c r="D771" s="506">
        <f>SUMIFS('South West Spends'!$H$2:$H$5693,'South West Spends'!$A$2:$A$5693,$B771,'South West Spends'!$B$2:$B$5693,$C771,'South West Spends'!$C$2:$C$5693,$A771)</f>
        <v>10913.48</v>
      </c>
      <c r="E771" s="507">
        <f>SUMIFS('South West Spends'!$M$2:$M$5693,'South West Spends'!$A$2:$A$5693,$B771,'South West Spends'!$B$2:$B$5693,$C771,'South West Spends'!$C$2:$C$5693,$A771)</f>
        <v>10734.310000000001</v>
      </c>
      <c r="F771" s="507">
        <f>SUMIFS('South West Spends'!$R$2:$R$5693,'South West Spends'!$A$2:$A$5693,$B771,'South West Spends'!$B$2:$B$5693,$C771,'South West Spends'!$C$2:$C$5693,$A771)</f>
        <v>0</v>
      </c>
      <c r="G771" s="882">
        <f>SUMIFS('South West Spends'!$W$2:$W$5693,'South West Spends'!$A$2:$A$5693,$B771,'South West Spends'!$B$2:$B$5693,$C771,'South West Spends'!$C$2:$C$5693,$A771)</f>
        <v>0</v>
      </c>
      <c r="H771" s="1441">
        <f>SUMIFS('South West Spends'!$AB$2:$AB$5693,'South West Spends'!$A$2:$A$5693,$B771,'South West Spends'!$B$2:$B$5693,$C771,'South West Spends'!$C$2:$C$5693,$A771)</f>
        <v>0</v>
      </c>
      <c r="I771" s="1442">
        <f>SUMIFS('South West Spends'!$AG$2:$AG$5693,'South West Spends'!$A$2:$A$5693,$B771,'South West Spends'!$B$2:$B$5693,$C771,'South West Spends'!$C$2:$C$5693,$A771)</f>
        <v>0</v>
      </c>
      <c r="J771" s="24">
        <f>SUMIFS('South West Spends'!$AI$2:$AI$5693,'South West Spends'!$A$2:$A$5693,$B771,'South West Spends'!$B$2:$B$5693,$C771,'South West Spends'!$C$2:$C$5693,$A771)</f>
        <v>0</v>
      </c>
      <c r="K771" s="93">
        <f>SUMIFS('South West Spends'!$AL$2:$AL$5693,'South West Spends'!$A$2:$A$5693,$B771,'South West Spends'!$B$2:$B$5693,$C771,'South West Spends'!$C$2:$C$5693,$A771)</f>
        <v>0</v>
      </c>
    </row>
    <row r="772" spans="1:11" x14ac:dyDescent="0.2">
      <c r="A772" s="94" t="s">
        <v>139</v>
      </c>
      <c r="B772" s="13" t="s">
        <v>16</v>
      </c>
      <c r="C772" s="129" t="s">
        <v>97</v>
      </c>
      <c r="D772" s="506">
        <f>SUMIFS('South West Spends'!$H$2:$H$5693,'South West Spends'!$A$2:$A$5693,$B772,'South West Spends'!$B$2:$B$5693,$C772,'South West Spends'!$C$2:$C$5693,$A772)</f>
        <v>1920.05</v>
      </c>
      <c r="E772" s="507">
        <f>SUMIFS('South West Spends'!$M$2:$M$5693,'South West Spends'!$A$2:$A$5693,$B772,'South West Spends'!$B$2:$B$5693,$C772,'South West Spends'!$C$2:$C$5693,$A772)</f>
        <v>1928.85</v>
      </c>
      <c r="F772" s="507">
        <f>SUMIFS('South West Spends'!$R$2:$R$5693,'South West Spends'!$A$2:$A$5693,$B772,'South West Spends'!$B$2:$B$5693,$C772,'South West Spends'!$C$2:$C$5693,$A772)</f>
        <v>0</v>
      </c>
      <c r="G772" s="882">
        <f>SUMIFS('South West Spends'!$W$2:$W$5693,'South West Spends'!$A$2:$A$5693,$B772,'South West Spends'!$B$2:$B$5693,$C772,'South West Spends'!$C$2:$C$5693,$A772)</f>
        <v>0</v>
      </c>
      <c r="H772" s="1441">
        <f>SUMIFS('South West Spends'!$AB$2:$AB$5693,'South West Spends'!$A$2:$A$5693,$B772,'South West Spends'!$B$2:$B$5693,$C772,'South West Spends'!$C$2:$C$5693,$A772)</f>
        <v>0</v>
      </c>
      <c r="I772" s="1442">
        <f>SUMIFS('South West Spends'!$AG$2:$AG$5693,'South West Spends'!$A$2:$A$5693,$B772,'South West Spends'!$B$2:$B$5693,$C772,'South West Spends'!$C$2:$C$5693,$A772)</f>
        <v>0</v>
      </c>
      <c r="J772" s="24">
        <f>SUMIFS('South West Spends'!$AI$2:$AI$5693,'South West Spends'!$A$2:$A$5693,$B772,'South West Spends'!$B$2:$B$5693,$C772,'South West Spends'!$C$2:$C$5693,$A772)</f>
        <v>0</v>
      </c>
      <c r="K772" s="93">
        <f>SUMIFS('South West Spends'!$AL$2:$AL$5693,'South West Spends'!$A$2:$A$5693,$B772,'South West Spends'!$B$2:$B$5693,$C772,'South West Spends'!$C$2:$C$5693,$A772)</f>
        <v>0</v>
      </c>
    </row>
    <row r="773" spans="1:11" x14ac:dyDescent="0.2">
      <c r="A773" s="94" t="s">
        <v>139</v>
      </c>
      <c r="B773" s="13" t="s">
        <v>93</v>
      </c>
      <c r="C773" s="129" t="s">
        <v>243</v>
      </c>
      <c r="D773" s="506">
        <f>SUMIFS('South West Spends'!$H$2:$H$5693,'South West Spends'!$A$2:$A$5693,$B773,'South West Spends'!$B$2:$B$5693,$C773,'South West Spends'!$C$2:$C$5693,$A773)</f>
        <v>0</v>
      </c>
      <c r="E773" s="507">
        <f>SUMIFS('South West Spends'!$M$2:$M$5693,'South West Spends'!$A$2:$A$5693,$B773,'South West Spends'!$B$2:$B$5693,$C773,'South West Spends'!$C$2:$C$5693,$A773)</f>
        <v>0</v>
      </c>
      <c r="F773" s="507">
        <f>SUMIFS('South West Spends'!$R$2:$R$5693,'South West Spends'!$A$2:$A$5693,$B773,'South West Spends'!$B$2:$B$5693,$C773,'South West Spends'!$C$2:$C$5693,$A773)</f>
        <v>6906.2699999999995</v>
      </c>
      <c r="G773" s="882">
        <f>SUMIFS('South West Spends'!$W$2:$W$5693,'South West Spends'!$A$2:$A$5693,$B773,'South West Spends'!$B$2:$B$5693,$C773,'South West Spends'!$C$2:$C$5693,$A773)</f>
        <v>7462.9400000000005</v>
      </c>
      <c r="H773" s="1441">
        <f>SUMIFS('South West Spends'!$AB$2:$AB$5693,'South West Spends'!$A$2:$A$5693,$B773,'South West Spends'!$B$2:$B$5693,$C773,'South West Spends'!$C$2:$C$5693,$A773)</f>
        <v>5784.3</v>
      </c>
      <c r="I773" s="1442">
        <f>SUMIFS('South West Spends'!$AG$2:$AG$5693,'South West Spends'!$A$2:$A$5693,$B773,'South West Spends'!$B$2:$B$5693,$C773,'South West Spends'!$C$2:$C$5693,$A773)</f>
        <v>9607.01</v>
      </c>
      <c r="J773" s="24">
        <f>SUMIFS('South West Spends'!$AI$2:$AI$5693,'South West Spends'!$A$2:$A$5693,$B773,'South West Spends'!$B$2:$B$5693,$C773,'South West Spends'!$C$2:$C$5693,$A773)</f>
        <v>0</v>
      </c>
      <c r="K773" s="93">
        <f>SUMIFS('South West Spends'!$AL$2:$AL$5693,'South West Spends'!$A$2:$A$5693,$B773,'South West Spends'!$B$2:$B$5693,$C773,'South West Spends'!$C$2:$C$5693,$A773)</f>
        <v>0</v>
      </c>
    </row>
    <row r="774" spans="1:11" x14ac:dyDescent="0.2">
      <c r="A774" s="94" t="s">
        <v>139</v>
      </c>
      <c r="B774" s="13" t="s">
        <v>93</v>
      </c>
      <c r="C774" s="129" t="s">
        <v>97</v>
      </c>
      <c r="D774" s="506">
        <f>SUMIFS('South West Spends'!$H$2:$H$5693,'South West Spends'!$A$2:$A$5693,$B774,'South West Spends'!$B$2:$B$5693,$C774,'South West Spends'!$C$2:$C$5693,$A774)</f>
        <v>0</v>
      </c>
      <c r="E774" s="507">
        <f>SUMIFS('South West Spends'!$M$2:$M$5693,'South West Spends'!$A$2:$A$5693,$B774,'South West Spends'!$B$2:$B$5693,$C774,'South West Spends'!$C$2:$C$5693,$A774)</f>
        <v>0</v>
      </c>
      <c r="F774" s="507">
        <f>SUMIFS('South West Spends'!$R$2:$R$5693,'South West Spends'!$A$2:$A$5693,$B774,'South West Spends'!$B$2:$B$5693,$C774,'South West Spends'!$C$2:$C$5693,$A774)</f>
        <v>1071.21</v>
      </c>
      <c r="G774" s="882">
        <f>SUMIFS('South West Spends'!$W$2:$W$5693,'South West Spends'!$A$2:$A$5693,$B774,'South West Spends'!$B$2:$B$5693,$C774,'South West Spends'!$C$2:$C$5693,$A774)</f>
        <v>7535.9500000000007</v>
      </c>
      <c r="H774" s="1441">
        <f>SUMIFS('South West Spends'!$AB$2:$AB$5693,'South West Spends'!$A$2:$A$5693,$B774,'South West Spends'!$B$2:$B$5693,$C774,'South West Spends'!$C$2:$C$5693,$A774)</f>
        <v>5162.9799999999996</v>
      </c>
      <c r="I774" s="1442">
        <f>SUMIFS('South West Spends'!$AG$2:$AG$5693,'South West Spends'!$A$2:$A$5693,$B774,'South West Spends'!$B$2:$B$5693,$C774,'South West Spends'!$C$2:$C$5693,$A774)</f>
        <v>1795.19</v>
      </c>
      <c r="J774" s="24">
        <f>SUMIFS('South West Spends'!$AI$2:$AI$5693,'South West Spends'!$A$2:$A$5693,$B774,'South West Spends'!$B$2:$B$5693,$C774,'South West Spends'!$C$2:$C$5693,$A774)</f>
        <v>0</v>
      </c>
      <c r="K774" s="93">
        <f>SUMIFS('South West Spends'!$AL$2:$AL$5693,'South West Spends'!$A$2:$A$5693,$B774,'South West Spends'!$B$2:$B$5693,$C774,'South West Spends'!$C$2:$C$5693,$A774)</f>
        <v>0</v>
      </c>
    </row>
    <row r="775" spans="1:11" x14ac:dyDescent="0.2">
      <c r="A775" s="94" t="s">
        <v>139</v>
      </c>
      <c r="B775" s="13" t="s">
        <v>79</v>
      </c>
      <c r="C775" s="129" t="s">
        <v>243</v>
      </c>
      <c r="D775" s="506">
        <f>SUMIFS('South West Spends'!$H$2:$H$5693,'South West Spends'!$A$2:$A$5693,$B775,'South West Spends'!$B$2:$B$5693,$C775,'South West Spends'!$C$2:$C$5693,$A775)</f>
        <v>0</v>
      </c>
      <c r="E775" s="507">
        <f>SUMIFS('South West Spends'!$M$2:$M$5693,'South West Spends'!$A$2:$A$5693,$B775,'South West Spends'!$B$2:$B$5693,$C775,'South West Spends'!$C$2:$C$5693,$A775)</f>
        <v>0</v>
      </c>
      <c r="F775" s="507">
        <f>SUMIFS('South West Spends'!$R$2:$R$5693,'South West Spends'!$A$2:$A$5693,$B775,'South West Spends'!$B$2:$B$5693,$C775,'South West Spends'!$C$2:$C$5693,$A775)</f>
        <v>0</v>
      </c>
      <c r="G775" s="882">
        <f>SUMIFS('South West Spends'!$W$2:$W$5693,'South West Spends'!$A$2:$A$5693,$B775,'South West Spends'!$B$2:$B$5693,$C775,'South West Spends'!$C$2:$C$5693,$A775)</f>
        <v>6.1</v>
      </c>
      <c r="H775" s="1441">
        <f>SUMIFS('South West Spends'!$AB$2:$AB$5693,'South West Spends'!$A$2:$A$5693,$B775,'South West Spends'!$B$2:$B$5693,$C775,'South West Spends'!$C$2:$C$5693,$A775)</f>
        <v>0</v>
      </c>
      <c r="I775" s="1442">
        <f>SUMIFS('South West Spends'!$AG$2:$AG$5693,'South West Spends'!$A$2:$A$5693,$B775,'South West Spends'!$B$2:$B$5693,$C775,'South West Spends'!$C$2:$C$5693,$A775)</f>
        <v>0</v>
      </c>
      <c r="J775" s="24">
        <f>SUMIFS('South West Spends'!$AI$2:$AI$5693,'South West Spends'!$A$2:$A$5693,$B775,'South West Spends'!$B$2:$B$5693,$C775,'South West Spends'!$C$2:$C$5693,$A775)</f>
        <v>0</v>
      </c>
      <c r="K775" s="93">
        <f>SUMIFS('South West Spends'!$AL$2:$AL$5693,'South West Spends'!$A$2:$A$5693,$B775,'South West Spends'!$B$2:$B$5693,$C775,'South West Spends'!$C$2:$C$5693,$A775)</f>
        <v>0</v>
      </c>
    </row>
    <row r="776" spans="1:11" x14ac:dyDescent="0.2">
      <c r="A776" s="94" t="s">
        <v>139</v>
      </c>
      <c r="B776" s="13" t="s">
        <v>306</v>
      </c>
      <c r="C776" s="129" t="s">
        <v>243</v>
      </c>
      <c r="D776" s="506">
        <f>SUMIFS('South West Spends'!$H$2:$H$5693,'South West Spends'!$A$2:$A$5693,$B776,'South West Spends'!$B$2:$B$5693,$C776,'South West Spends'!$C$2:$C$5693,$A776)</f>
        <v>0</v>
      </c>
      <c r="E776" s="507">
        <f>SUMIFS('South West Spends'!$M$2:$M$5693,'South West Spends'!$A$2:$A$5693,$B776,'South West Spends'!$B$2:$B$5693,$C776,'South West Spends'!$C$2:$C$5693,$A776)</f>
        <v>0</v>
      </c>
      <c r="F776" s="507">
        <f>SUMIFS('South West Spends'!$R$2:$R$5693,'South West Spends'!$A$2:$A$5693,$B776,'South West Spends'!$B$2:$B$5693,$C776,'South West Spends'!$C$2:$C$5693,$A776)</f>
        <v>0</v>
      </c>
      <c r="G776" s="882">
        <f>SUMIFS('South West Spends'!$W$2:$W$5693,'South West Spends'!$A$2:$A$5693,$B776,'South West Spends'!$B$2:$B$5693,$C776,'South West Spends'!$C$2:$C$5693,$A776)</f>
        <v>0</v>
      </c>
      <c r="H776" s="1441">
        <f>SUMIFS('South West Spends'!$AB$2:$AB$5693,'South West Spends'!$A$2:$A$5693,$B776,'South West Spends'!$B$2:$B$5693,$C776,'South West Spends'!$C$2:$C$5693,$A776)</f>
        <v>0</v>
      </c>
      <c r="I776" s="1442">
        <f>SUMIFS('South West Spends'!$AG$2:$AG$5693,'South West Spends'!$A$2:$A$5693,$B776,'South West Spends'!$B$2:$B$5693,$C776,'South West Spends'!$C$2:$C$5693,$A776)</f>
        <v>0</v>
      </c>
      <c r="J776" s="24">
        <f>SUMIFS('South West Spends'!$AI$2:$AI$5693,'South West Spends'!$A$2:$A$5693,$B776,'South West Spends'!$B$2:$B$5693,$C776,'South West Spends'!$C$2:$C$5693,$A776)</f>
        <v>6397.8799999999992</v>
      </c>
      <c r="K776" s="93">
        <f>SUMIFS('South West Spends'!$AL$2:$AL$5693,'South West Spends'!$A$2:$A$5693,$B776,'South West Spends'!$B$2:$B$5693,$C776,'South West Spends'!$C$2:$C$5693,$A776)</f>
        <v>13465.21</v>
      </c>
    </row>
    <row r="777" spans="1:11" x14ac:dyDescent="0.2">
      <c r="A777" s="94" t="s">
        <v>139</v>
      </c>
      <c r="B777" s="13" t="s">
        <v>38</v>
      </c>
      <c r="C777" s="129" t="s">
        <v>243</v>
      </c>
      <c r="D777" s="506">
        <f>SUMIFS('South West Spends'!$H$2:$H$5693,'South West Spends'!$A$2:$A$5693,$B777,'South West Spends'!$B$2:$B$5693,$C777,'South West Spends'!$C$2:$C$5693,$A777)</f>
        <v>38277.83</v>
      </c>
      <c r="E777" s="507">
        <f>SUMIFS('South West Spends'!$M$2:$M$5693,'South West Spends'!$A$2:$A$5693,$B777,'South West Spends'!$B$2:$B$5693,$C777,'South West Spends'!$C$2:$C$5693,$A777)</f>
        <v>34861.409999999996</v>
      </c>
      <c r="F777" s="507">
        <f>SUMIFS('South West Spends'!$R$2:$R$5693,'South West Spends'!$A$2:$A$5693,$B777,'South West Spends'!$B$2:$B$5693,$C777,'South West Spends'!$C$2:$C$5693,$A777)</f>
        <v>22379.190000000002</v>
      </c>
      <c r="G777" s="882">
        <f>SUMIFS('South West Spends'!$W$2:$W$5693,'South West Spends'!$A$2:$A$5693,$B777,'South West Spends'!$B$2:$B$5693,$C777,'South West Spends'!$C$2:$C$5693,$A777)</f>
        <v>7274.8499999999995</v>
      </c>
      <c r="H777" s="1441">
        <f>SUMIFS('South West Spends'!$AB$2:$AB$5693,'South West Spends'!$A$2:$A$5693,$B777,'South West Spends'!$B$2:$B$5693,$C777,'South West Spends'!$C$2:$C$5693,$A777)</f>
        <v>0</v>
      </c>
      <c r="I777" s="1442">
        <f>SUMIFS('South West Spends'!$AG$2:$AG$5693,'South West Spends'!$A$2:$A$5693,$B777,'South West Spends'!$B$2:$B$5693,$C777,'South West Spends'!$C$2:$C$5693,$A777)</f>
        <v>0</v>
      </c>
      <c r="J777" s="24">
        <f>SUMIFS('South West Spends'!$AI$2:$AI$5693,'South West Spends'!$A$2:$A$5693,$B777,'South West Spends'!$B$2:$B$5693,$C777,'South West Spends'!$C$2:$C$5693,$A777)</f>
        <v>0</v>
      </c>
      <c r="K777" s="93">
        <f>SUMIFS('South West Spends'!$AL$2:$AL$5693,'South West Spends'!$A$2:$A$5693,$B777,'South West Spends'!$B$2:$B$5693,$C777,'South West Spends'!$C$2:$C$5693,$A777)</f>
        <v>0</v>
      </c>
    </row>
    <row r="778" spans="1:11" x14ac:dyDescent="0.2">
      <c r="A778" s="94" t="s">
        <v>139</v>
      </c>
      <c r="B778" s="13" t="s">
        <v>225</v>
      </c>
      <c r="C778" s="129" t="s">
        <v>243</v>
      </c>
      <c r="D778" s="506">
        <f>SUMIFS('South West Spends'!$H$2:$H$5693,'South West Spends'!$A$2:$A$5693,$B778,'South West Spends'!$B$2:$B$5693,$C778,'South West Spends'!$C$2:$C$5693,$A778)</f>
        <v>0</v>
      </c>
      <c r="E778" s="507">
        <f>SUMIFS('South West Spends'!$M$2:$M$5693,'South West Spends'!$A$2:$A$5693,$B778,'South West Spends'!$B$2:$B$5693,$C778,'South West Spends'!$C$2:$C$5693,$A778)</f>
        <v>0</v>
      </c>
      <c r="F778" s="507">
        <f>SUMIFS('South West Spends'!$R$2:$R$5693,'South West Spends'!$A$2:$A$5693,$B778,'South West Spends'!$B$2:$B$5693,$C778,'South West Spends'!$C$2:$C$5693,$A778)</f>
        <v>0</v>
      </c>
      <c r="G778" s="882">
        <f>SUMIFS('South West Spends'!$W$2:$W$5693,'South West Spends'!$A$2:$A$5693,$B778,'South West Spends'!$B$2:$B$5693,$C778,'South West Spends'!$C$2:$C$5693,$A778)</f>
        <v>15198.609999999999</v>
      </c>
      <c r="H778" s="1441">
        <f>SUMIFS('South West Spends'!$AB$2:$AB$5693,'South West Spends'!$A$2:$A$5693,$B778,'South West Spends'!$B$2:$B$5693,$C778,'South West Spends'!$C$2:$C$5693,$A778)</f>
        <v>20439.5</v>
      </c>
      <c r="I778" s="1442">
        <f>SUMIFS('South West Spends'!$AG$2:$AG$5693,'South West Spends'!$A$2:$A$5693,$B778,'South West Spends'!$B$2:$B$5693,$C778,'South West Spends'!$C$2:$C$5693,$A778)</f>
        <v>22792.9</v>
      </c>
      <c r="J778" s="24">
        <f>SUMIFS('South West Spends'!$AI$2:$AI$5693,'South West Spends'!$A$2:$A$5693,$B778,'South West Spends'!$B$2:$B$5693,$C778,'South West Spends'!$C$2:$C$5693,$A778)</f>
        <v>0</v>
      </c>
      <c r="K778" s="93">
        <f>SUMIFS('South West Spends'!$AL$2:$AL$5693,'South West Spends'!$A$2:$A$5693,$B778,'South West Spends'!$B$2:$B$5693,$C778,'South West Spends'!$C$2:$C$5693,$A778)</f>
        <v>0</v>
      </c>
    </row>
    <row r="779" spans="1:11" x14ac:dyDescent="0.2">
      <c r="A779" s="94" t="s">
        <v>139</v>
      </c>
      <c r="B779" s="13" t="s">
        <v>84</v>
      </c>
      <c r="C779" s="129" t="s">
        <v>20</v>
      </c>
      <c r="D779" s="506">
        <f>SUMIFS('South West Spends'!$H$2:$H$5693,'South West Spends'!$A$2:$A$5693,$B779,'South West Spends'!$B$2:$B$5693,$C779,'South West Spends'!$C$2:$C$5693,$A779)</f>
        <v>0</v>
      </c>
      <c r="E779" s="507">
        <f>SUMIFS('South West Spends'!$M$2:$M$5693,'South West Spends'!$A$2:$A$5693,$B779,'South West Spends'!$B$2:$B$5693,$C779,'South West Spends'!$C$2:$C$5693,$A779)</f>
        <v>0</v>
      </c>
      <c r="F779" s="507">
        <f>SUMIFS('South West Spends'!$R$2:$R$5693,'South West Spends'!$A$2:$A$5693,$B779,'South West Spends'!$B$2:$B$5693,$C779,'South West Spends'!$C$2:$C$5693,$A779)</f>
        <v>0</v>
      </c>
      <c r="G779" s="882">
        <f>SUMIFS('South West Spends'!$W$2:$W$5693,'South West Spends'!$A$2:$A$5693,$B779,'South West Spends'!$B$2:$B$5693,$C779,'South West Spends'!$C$2:$C$5693,$A779)</f>
        <v>39.82</v>
      </c>
      <c r="H779" s="1441">
        <f>SUMIFS('South West Spends'!$AB$2:$AB$5693,'South West Spends'!$A$2:$A$5693,$B779,'South West Spends'!$B$2:$B$5693,$C779,'South West Spends'!$C$2:$C$5693,$A779)</f>
        <v>0</v>
      </c>
      <c r="I779" s="1442">
        <f>SUMIFS('South West Spends'!$AG$2:$AG$5693,'South West Spends'!$A$2:$A$5693,$B779,'South West Spends'!$B$2:$B$5693,$C779,'South West Spends'!$C$2:$C$5693,$A779)</f>
        <v>0</v>
      </c>
      <c r="J779" s="24">
        <f>SUMIFS('South West Spends'!$AI$2:$AI$5693,'South West Spends'!$A$2:$A$5693,$B779,'South West Spends'!$B$2:$B$5693,$C779,'South West Spends'!$C$2:$C$5693,$A779)</f>
        <v>0</v>
      </c>
      <c r="K779" s="93">
        <f>SUMIFS('South West Spends'!$AL$2:$AL$5693,'South West Spends'!$A$2:$A$5693,$B779,'South West Spends'!$B$2:$B$5693,$C779,'South West Spends'!$C$2:$C$5693,$A779)</f>
        <v>0</v>
      </c>
    </row>
    <row r="780" spans="1:11" x14ac:dyDescent="0.2">
      <c r="A780" s="94" t="s">
        <v>139</v>
      </c>
      <c r="B780" s="13" t="s">
        <v>92</v>
      </c>
      <c r="C780" s="129" t="s">
        <v>80</v>
      </c>
      <c r="D780" s="506">
        <f>SUMIFS('South West Spends'!$H$2:$H$5693,'South West Spends'!$A$2:$A$5693,$B780,'South West Spends'!$B$2:$B$5693,$C780,'South West Spends'!$C$2:$C$5693,$A780)</f>
        <v>0</v>
      </c>
      <c r="E780" s="507">
        <f>SUMIFS('South West Spends'!$M$2:$M$5693,'South West Spends'!$A$2:$A$5693,$B780,'South West Spends'!$B$2:$B$5693,$C780,'South West Spends'!$C$2:$C$5693,$A780)</f>
        <v>0</v>
      </c>
      <c r="F780" s="507">
        <f>SUMIFS('South West Spends'!$R$2:$R$5693,'South West Spends'!$A$2:$A$5693,$B780,'South West Spends'!$B$2:$B$5693,$C780,'South West Spends'!$C$2:$C$5693,$A780)</f>
        <v>315.64999999999998</v>
      </c>
      <c r="G780" s="882">
        <f>SUMIFS('South West Spends'!$W$2:$W$5693,'South West Spends'!$A$2:$A$5693,$B780,'South West Spends'!$B$2:$B$5693,$C780,'South West Spends'!$C$2:$C$5693,$A780)</f>
        <v>0</v>
      </c>
      <c r="H780" s="1441">
        <f>SUMIFS('South West Spends'!$AB$2:$AB$5693,'South West Spends'!$A$2:$A$5693,$B780,'South West Spends'!$B$2:$B$5693,$C780,'South West Spends'!$C$2:$C$5693,$A780)</f>
        <v>0</v>
      </c>
      <c r="I780" s="1442">
        <f>SUMIFS('South West Spends'!$AG$2:$AG$5693,'South West Spends'!$A$2:$A$5693,$B780,'South West Spends'!$B$2:$B$5693,$C780,'South West Spends'!$C$2:$C$5693,$A780)</f>
        <v>0</v>
      </c>
      <c r="J780" s="24">
        <f>SUMIFS('South West Spends'!$AI$2:$AI$5693,'South West Spends'!$A$2:$A$5693,$B780,'South West Spends'!$B$2:$B$5693,$C780,'South West Spends'!$C$2:$C$5693,$A780)</f>
        <v>0</v>
      </c>
      <c r="K780" s="93">
        <f>SUMIFS('South West Spends'!$AL$2:$AL$5693,'South West Spends'!$A$2:$A$5693,$B780,'South West Spends'!$B$2:$B$5693,$C780,'South West Spends'!$C$2:$C$5693,$A780)</f>
        <v>0</v>
      </c>
    </row>
    <row r="781" spans="1:11" x14ac:dyDescent="0.2">
      <c r="A781" s="94" t="s">
        <v>139</v>
      </c>
      <c r="B781" s="13" t="s">
        <v>41</v>
      </c>
      <c r="C781" s="129" t="s">
        <v>208</v>
      </c>
      <c r="D781" s="506">
        <f>SUMIFS('South West Spends'!$H$2:$H$5693,'South West Spends'!$A$2:$A$5693,$B781,'South West Spends'!$B$2:$B$5693,$C781,'South West Spends'!$C$2:$C$5693,$A781)</f>
        <v>119.6</v>
      </c>
      <c r="E781" s="507">
        <f>SUMIFS('South West Spends'!$M$2:$M$5693,'South West Spends'!$A$2:$A$5693,$B781,'South West Spends'!$B$2:$B$5693,$C781,'South West Spends'!$C$2:$C$5693,$A781)</f>
        <v>0</v>
      </c>
      <c r="F781" s="507">
        <f>SUMIFS('South West Spends'!$R$2:$R$5693,'South West Spends'!$A$2:$A$5693,$B781,'South West Spends'!$B$2:$B$5693,$C781,'South West Spends'!$C$2:$C$5693,$A781)</f>
        <v>0</v>
      </c>
      <c r="G781" s="882">
        <f>SUMIFS('South West Spends'!$W$2:$W$5693,'South West Spends'!$A$2:$A$5693,$B781,'South West Spends'!$B$2:$B$5693,$C781,'South West Spends'!$C$2:$C$5693,$A781)</f>
        <v>0</v>
      </c>
      <c r="H781" s="1441">
        <f>SUMIFS('South West Spends'!$AB$2:$AB$5693,'South West Spends'!$A$2:$A$5693,$B781,'South West Spends'!$B$2:$B$5693,$C781,'South West Spends'!$C$2:$C$5693,$A781)</f>
        <v>0</v>
      </c>
      <c r="I781" s="1442">
        <f>SUMIFS('South West Spends'!$AG$2:$AG$5693,'South West Spends'!$A$2:$A$5693,$B781,'South West Spends'!$B$2:$B$5693,$C781,'South West Spends'!$C$2:$C$5693,$A781)</f>
        <v>0</v>
      </c>
      <c r="J781" s="24">
        <f>SUMIFS('South West Spends'!$AI$2:$AI$5693,'South West Spends'!$A$2:$A$5693,$B781,'South West Spends'!$B$2:$B$5693,$C781,'South West Spends'!$C$2:$C$5693,$A781)</f>
        <v>0</v>
      </c>
      <c r="K781" s="93">
        <f>SUMIFS('South West Spends'!$AL$2:$AL$5693,'South West Spends'!$A$2:$A$5693,$B781,'South West Spends'!$B$2:$B$5693,$C781,'South West Spends'!$C$2:$C$5693,$A781)</f>
        <v>0</v>
      </c>
    </row>
    <row r="782" spans="1:11" x14ac:dyDescent="0.2">
      <c r="A782" s="94" t="s">
        <v>139</v>
      </c>
      <c r="B782" s="13" t="s">
        <v>41</v>
      </c>
      <c r="C782" s="129" t="s">
        <v>21</v>
      </c>
      <c r="D782" s="506">
        <f>SUMIFS('South West Spends'!$H$2:$H$5693,'South West Spends'!$A$2:$A$5693,$B782,'South West Spends'!$B$2:$B$5693,$C782,'South West Spends'!$C$2:$C$5693,$A782)</f>
        <v>17086.53</v>
      </c>
      <c r="E782" s="507">
        <f>SUMIFS('South West Spends'!$M$2:$M$5693,'South West Spends'!$A$2:$A$5693,$B782,'South West Spends'!$B$2:$B$5693,$C782,'South West Spends'!$C$2:$C$5693,$A782)</f>
        <v>227.92</v>
      </c>
      <c r="F782" s="507">
        <f>SUMIFS('South West Spends'!$R$2:$R$5693,'South West Spends'!$A$2:$A$5693,$B782,'South West Spends'!$B$2:$B$5693,$C782,'South West Spends'!$C$2:$C$5693,$A782)</f>
        <v>0</v>
      </c>
      <c r="G782" s="882">
        <f>SUMIFS('South West Spends'!$W$2:$W$5693,'South West Spends'!$A$2:$A$5693,$B782,'South West Spends'!$B$2:$B$5693,$C782,'South West Spends'!$C$2:$C$5693,$A782)</f>
        <v>0</v>
      </c>
      <c r="H782" s="1441">
        <f>SUMIFS('South West Spends'!$AB$2:$AB$5693,'South West Spends'!$A$2:$A$5693,$B782,'South West Spends'!$B$2:$B$5693,$C782,'South West Spends'!$C$2:$C$5693,$A782)</f>
        <v>0</v>
      </c>
      <c r="I782" s="1442">
        <f>SUMIFS('South West Spends'!$AG$2:$AG$5693,'South West Spends'!$A$2:$A$5693,$B782,'South West Spends'!$B$2:$B$5693,$C782,'South West Spends'!$C$2:$C$5693,$A782)</f>
        <v>0</v>
      </c>
      <c r="J782" s="24">
        <f>SUMIFS('South West Spends'!$AI$2:$AI$5693,'South West Spends'!$A$2:$A$5693,$B782,'South West Spends'!$B$2:$B$5693,$C782,'South West Spends'!$C$2:$C$5693,$A782)</f>
        <v>0</v>
      </c>
      <c r="K782" s="93">
        <f>SUMIFS('South West Spends'!$AL$2:$AL$5693,'South West Spends'!$A$2:$A$5693,$B782,'South West Spends'!$B$2:$B$5693,$C782,'South West Spends'!$C$2:$C$5693,$A782)</f>
        <v>0</v>
      </c>
    </row>
    <row r="783" spans="1:11" x14ac:dyDescent="0.2">
      <c r="A783" s="94" t="s">
        <v>139</v>
      </c>
      <c r="B783" s="13" t="s">
        <v>66</v>
      </c>
      <c r="C783" s="129" t="s">
        <v>243</v>
      </c>
      <c r="D783" s="506">
        <f>SUMIFS('South West Spends'!$H$2:$H$5693,'South West Spends'!$A$2:$A$5693,$B783,'South West Spends'!$B$2:$B$5693,$C783,'South West Spends'!$C$2:$C$5693,$A783)</f>
        <v>142.51</v>
      </c>
      <c r="E783" s="507">
        <f>SUMIFS('South West Spends'!$M$2:$M$5693,'South West Spends'!$A$2:$A$5693,$B783,'South West Spends'!$B$2:$B$5693,$C783,'South West Spends'!$C$2:$C$5693,$A783)</f>
        <v>327.89</v>
      </c>
      <c r="F783" s="507">
        <f>SUMIFS('South West Spends'!$R$2:$R$5693,'South West Spends'!$A$2:$A$5693,$B783,'South West Spends'!$B$2:$B$5693,$C783,'South West Spends'!$C$2:$C$5693,$A783)</f>
        <v>206.75</v>
      </c>
      <c r="G783" s="882">
        <f>SUMIFS('South West Spends'!$W$2:$W$5693,'South West Spends'!$A$2:$A$5693,$B783,'South West Spends'!$B$2:$B$5693,$C783,'South West Spends'!$C$2:$C$5693,$A783)</f>
        <v>74.55</v>
      </c>
      <c r="H783" s="1441">
        <f>SUMIFS('South West Spends'!$AB$2:$AB$5693,'South West Spends'!$A$2:$A$5693,$B783,'South West Spends'!$B$2:$B$5693,$C783,'South West Spends'!$C$2:$C$5693,$A783)</f>
        <v>94.52</v>
      </c>
      <c r="I783" s="1442">
        <f>SUMIFS('South West Spends'!$AG$2:$AG$5693,'South West Spends'!$A$2:$A$5693,$B783,'South West Spends'!$B$2:$B$5693,$C783,'South West Spends'!$C$2:$C$5693,$A783)</f>
        <v>0</v>
      </c>
      <c r="J783" s="24">
        <f>SUMIFS('South West Spends'!$AI$2:$AI$5693,'South West Spends'!$A$2:$A$5693,$B783,'South West Spends'!$B$2:$B$5693,$C783,'South West Spends'!$C$2:$C$5693,$A783)</f>
        <v>0</v>
      </c>
      <c r="K783" s="93">
        <f>SUMIFS('South West Spends'!$AL$2:$AL$5693,'South West Spends'!$A$2:$A$5693,$B783,'South West Spends'!$B$2:$B$5693,$C783,'South West Spends'!$C$2:$C$5693,$A783)</f>
        <v>0</v>
      </c>
    </row>
    <row r="784" spans="1:11" x14ac:dyDescent="0.2">
      <c r="A784" s="94" t="s">
        <v>139</v>
      </c>
      <c r="B784" s="13" t="s">
        <v>258</v>
      </c>
      <c r="C784" s="129" t="s">
        <v>243</v>
      </c>
      <c r="D784" s="506">
        <f>SUMIFS('South West Spends'!$H$2:$H$5693,'South West Spends'!$A$2:$A$5693,$B784,'South West Spends'!$B$2:$B$5693,$C784,'South West Spends'!$C$2:$C$5693,$A784)</f>
        <v>0</v>
      </c>
      <c r="E784" s="507">
        <f>SUMIFS('South West Spends'!$M$2:$M$5693,'South West Spends'!$A$2:$A$5693,$B784,'South West Spends'!$B$2:$B$5693,$C784,'South West Spends'!$C$2:$C$5693,$A784)</f>
        <v>0</v>
      </c>
      <c r="F784" s="507">
        <f>SUMIFS('South West Spends'!$R$2:$R$5693,'South West Spends'!$A$2:$A$5693,$B784,'South West Spends'!$B$2:$B$5693,$C784,'South West Spends'!$C$2:$C$5693,$A784)</f>
        <v>0</v>
      </c>
      <c r="G784" s="882">
        <f>SUMIFS('South West Spends'!$W$2:$W$5693,'South West Spends'!$A$2:$A$5693,$B784,'South West Spends'!$B$2:$B$5693,$C784,'South West Spends'!$C$2:$C$5693,$A784)</f>
        <v>0</v>
      </c>
      <c r="H784" s="1441">
        <f>SUMIFS('South West Spends'!$AB$2:$AB$5693,'South West Spends'!$A$2:$A$5693,$B784,'South West Spends'!$B$2:$B$5693,$C784,'South West Spends'!$C$2:$C$5693,$A784)</f>
        <v>0</v>
      </c>
      <c r="I784" s="1442">
        <f>SUMIFS('South West Spends'!$AG$2:$AG$5693,'South West Spends'!$A$2:$A$5693,$B784,'South West Spends'!$B$2:$B$5693,$C784,'South West Spends'!$C$2:$C$5693,$A784)</f>
        <v>71.66</v>
      </c>
      <c r="J784" s="24">
        <f>SUMIFS('South West Spends'!$AI$2:$AI$5693,'South West Spends'!$A$2:$A$5693,$B784,'South West Spends'!$B$2:$B$5693,$C784,'South West Spends'!$C$2:$C$5693,$A784)</f>
        <v>146.48999999999998</v>
      </c>
      <c r="K784" s="93">
        <f>SUMIFS('South West Spends'!$AL$2:$AL$5693,'South West Spends'!$A$2:$A$5693,$B784,'South West Spends'!$B$2:$B$5693,$C784,'South West Spends'!$C$2:$C$5693,$A784)</f>
        <v>146.48999999999998</v>
      </c>
    </row>
    <row r="785" spans="1:11" x14ac:dyDescent="0.2">
      <c r="A785" s="94" t="s">
        <v>139</v>
      </c>
      <c r="B785" s="13" t="s">
        <v>23</v>
      </c>
      <c r="C785" s="129" t="s">
        <v>219</v>
      </c>
      <c r="D785" s="506">
        <f>SUMIFS('South West Spends'!$H$2:$H$5693,'South West Spends'!$A$2:$A$5693,$B785,'South West Spends'!$B$2:$B$5693,$C785,'South West Spends'!$C$2:$C$5693,$A785)</f>
        <v>0</v>
      </c>
      <c r="E785" s="507">
        <f>SUMIFS('South West Spends'!$M$2:$M$5693,'South West Spends'!$A$2:$A$5693,$B785,'South West Spends'!$B$2:$B$5693,$C785,'South West Spends'!$C$2:$C$5693,$A785)</f>
        <v>0</v>
      </c>
      <c r="F785" s="507">
        <f>SUMIFS('South West Spends'!$R$2:$R$5693,'South West Spends'!$A$2:$A$5693,$B785,'South West Spends'!$B$2:$B$5693,$C785,'South West Spends'!$C$2:$C$5693,$A785)</f>
        <v>0</v>
      </c>
      <c r="G785" s="882">
        <f>SUMIFS('South West Spends'!$W$2:$W$5693,'South West Spends'!$A$2:$A$5693,$B785,'South West Spends'!$B$2:$B$5693,$C785,'South West Spends'!$C$2:$C$5693,$A785)</f>
        <v>342.73999999999069</v>
      </c>
      <c r="H785" s="1441">
        <f>SUMIFS('South West Spends'!$AB$2:$AB$5693,'South West Spends'!$A$2:$A$5693,$B785,'South West Spends'!$B$2:$B$5693,$C785,'South West Spends'!$C$2:$C$5693,$A785)</f>
        <v>0</v>
      </c>
      <c r="I785" s="1442">
        <f>SUMIFS('South West Spends'!$AG$2:$AG$5693,'South West Spends'!$A$2:$A$5693,$B785,'South West Spends'!$B$2:$B$5693,$C785,'South West Spends'!$C$2:$C$5693,$A785)</f>
        <v>0</v>
      </c>
      <c r="J785" s="24">
        <f>SUMIFS('South West Spends'!$AI$2:$AI$5693,'South West Spends'!$A$2:$A$5693,$B785,'South West Spends'!$B$2:$B$5693,$C785,'South West Spends'!$C$2:$C$5693,$A785)</f>
        <v>0</v>
      </c>
      <c r="K785" s="93">
        <f>SUMIFS('South West Spends'!$AL$2:$AL$5693,'South West Spends'!$A$2:$A$5693,$B785,'South West Spends'!$B$2:$B$5693,$C785,'South West Spends'!$C$2:$C$5693,$A785)</f>
        <v>0</v>
      </c>
    </row>
    <row r="786" spans="1:11" x14ac:dyDescent="0.2">
      <c r="A786" s="94" t="s">
        <v>139</v>
      </c>
      <c r="B786" s="13" t="s">
        <v>23</v>
      </c>
      <c r="C786" s="129" t="s">
        <v>200</v>
      </c>
      <c r="D786" s="506">
        <f>SUMIFS('South West Spends'!$H$2:$H$5693,'South West Spends'!$A$2:$A$5693,$B786,'South West Spends'!$B$2:$B$5693,$C786,'South West Spends'!$C$2:$C$5693,$A786)</f>
        <v>21057.68</v>
      </c>
      <c r="E786" s="507">
        <f>SUMIFS('South West Spends'!$M$2:$M$5693,'South West Spends'!$A$2:$A$5693,$B786,'South West Spends'!$B$2:$B$5693,$C786,'South West Spends'!$C$2:$C$5693,$A786)</f>
        <v>21874.16</v>
      </c>
      <c r="F786" s="507">
        <f>SUMIFS('South West Spends'!$R$2:$R$5693,'South West Spends'!$A$2:$A$5693,$B786,'South West Spends'!$B$2:$B$5693,$C786,'South West Spends'!$C$2:$C$5693,$A786)</f>
        <v>28414.32</v>
      </c>
      <c r="G786" s="882">
        <f>SUMIFS('South West Spends'!$W$2:$W$5693,'South West Spends'!$A$2:$A$5693,$B786,'South West Spends'!$B$2:$B$5693,$C786,'South West Spends'!$C$2:$C$5693,$A786)</f>
        <v>11489.150000000001</v>
      </c>
      <c r="H786" s="1441">
        <f>SUMIFS('South West Spends'!$AB$2:$AB$5693,'South West Spends'!$A$2:$A$5693,$B786,'South West Spends'!$B$2:$B$5693,$C786,'South West Spends'!$C$2:$C$5693,$A786)</f>
        <v>0</v>
      </c>
      <c r="I786" s="1442">
        <f>SUMIFS('South West Spends'!$AG$2:$AG$5693,'South West Spends'!$A$2:$A$5693,$B786,'South West Spends'!$B$2:$B$5693,$C786,'South West Spends'!$C$2:$C$5693,$A786)</f>
        <v>0</v>
      </c>
      <c r="J786" s="24">
        <f>SUMIFS('South West Spends'!$AI$2:$AI$5693,'South West Spends'!$A$2:$A$5693,$B786,'South West Spends'!$B$2:$B$5693,$C786,'South West Spends'!$C$2:$C$5693,$A786)</f>
        <v>0</v>
      </c>
      <c r="K786" s="93">
        <f>SUMIFS('South West Spends'!$AL$2:$AL$5693,'South West Spends'!$A$2:$A$5693,$B786,'South West Spends'!$B$2:$B$5693,$C786,'South West Spends'!$C$2:$C$5693,$A786)</f>
        <v>0</v>
      </c>
    </row>
    <row r="787" spans="1:11" x14ac:dyDescent="0.2">
      <c r="A787" s="94" t="s">
        <v>139</v>
      </c>
      <c r="B787" s="13" t="s">
        <v>230</v>
      </c>
      <c r="C787" s="129" t="s">
        <v>200</v>
      </c>
      <c r="D787" s="506">
        <f>SUMIFS('South West Spends'!$H$2:$H$5693,'South West Spends'!$A$2:$A$5693,$B787,'South West Spends'!$B$2:$B$5693,$C787,'South West Spends'!$C$2:$C$5693,$A787)</f>
        <v>0</v>
      </c>
      <c r="E787" s="507">
        <f>SUMIFS('South West Spends'!$M$2:$M$5693,'South West Spends'!$A$2:$A$5693,$B787,'South West Spends'!$B$2:$B$5693,$C787,'South West Spends'!$C$2:$C$5693,$A787)</f>
        <v>0</v>
      </c>
      <c r="F787" s="507">
        <f>SUMIFS('South West Spends'!$R$2:$R$5693,'South West Spends'!$A$2:$A$5693,$B787,'South West Spends'!$B$2:$B$5693,$C787,'South West Spends'!$C$2:$C$5693,$A787)</f>
        <v>0</v>
      </c>
      <c r="G787" s="882">
        <f>SUMIFS('South West Spends'!$W$2:$W$5693,'South West Spends'!$A$2:$A$5693,$B787,'South West Spends'!$B$2:$B$5693,$C787,'South West Spends'!$C$2:$C$5693,$A787)</f>
        <v>16427.63</v>
      </c>
      <c r="H787" s="1441">
        <f>SUMIFS('South West Spends'!$AB$2:$AB$5693,'South West Spends'!$A$2:$A$5693,$B787,'South West Spends'!$B$2:$B$5693,$C787,'South West Spends'!$C$2:$C$5693,$A787)</f>
        <v>22772.95</v>
      </c>
      <c r="I787" s="1442">
        <f>SUMIFS('South West Spends'!$AG$2:$AG$5693,'South West Spends'!$A$2:$A$5693,$B787,'South West Spends'!$B$2:$B$5693,$C787,'South West Spends'!$C$2:$C$5693,$A787)</f>
        <v>25507.33</v>
      </c>
      <c r="J787" s="24">
        <f>SUMIFS('South West Spends'!$AI$2:$AI$5693,'South West Spends'!$A$2:$A$5693,$B787,'South West Spends'!$B$2:$B$5693,$C787,'South West Spends'!$C$2:$C$5693,$A787)</f>
        <v>2926.41</v>
      </c>
      <c r="K787" s="93">
        <f>SUMIFS('South West Spends'!$AL$2:$AL$5693,'South West Spends'!$A$2:$A$5693,$B787,'South West Spends'!$B$2:$B$5693,$C787,'South West Spends'!$C$2:$C$5693,$A787)</f>
        <v>8417.9699999999993</v>
      </c>
    </row>
    <row r="788" spans="1:11" x14ac:dyDescent="0.2">
      <c r="A788" s="94" t="s">
        <v>139</v>
      </c>
      <c r="B788" s="13" t="s">
        <v>81</v>
      </c>
      <c r="C788" s="129" t="s">
        <v>220</v>
      </c>
      <c r="D788" s="506">
        <f>SUMIFS('South West Spends'!$H$2:$H$5693,'South West Spends'!$A$2:$A$5693,$B788,'South West Spends'!$B$2:$B$5693,$C788,'South West Spends'!$C$2:$C$5693,$A788)</f>
        <v>0</v>
      </c>
      <c r="E788" s="507">
        <f>SUMIFS('South West Spends'!$M$2:$M$5693,'South West Spends'!$A$2:$A$5693,$B788,'South West Spends'!$B$2:$B$5693,$C788,'South West Spends'!$C$2:$C$5693,$A788)</f>
        <v>21508.639999999989</v>
      </c>
      <c r="F788" s="507">
        <f>SUMIFS('South West Spends'!$R$2:$R$5693,'South West Spends'!$A$2:$A$5693,$B788,'South West Spends'!$B$2:$B$5693,$C788,'South West Spends'!$C$2:$C$5693,$A788)</f>
        <v>27480.319999999996</v>
      </c>
      <c r="G788" s="882">
        <f>SUMIFS('South West Spends'!$W$2:$W$5693,'South West Spends'!$A$2:$A$5693,$B788,'South West Spends'!$B$2:$B$5693,$C788,'South West Spends'!$C$2:$C$5693,$A788)</f>
        <v>26526</v>
      </c>
      <c r="H788" s="1441">
        <f>SUMIFS('South West Spends'!$AB$2:$AB$5693,'South West Spends'!$A$2:$A$5693,$B788,'South West Spends'!$B$2:$B$5693,$C788,'South West Spends'!$C$2:$C$5693,$A788)</f>
        <v>29023</v>
      </c>
      <c r="I788" s="1442">
        <f>SUMIFS('South West Spends'!$AG$2:$AG$5693,'South West Spends'!$A$2:$A$5693,$B788,'South West Spends'!$B$2:$B$5693,$C788,'South West Spends'!$C$2:$C$5693,$A788)</f>
        <v>7898.9800293445587</v>
      </c>
      <c r="J788" s="24">
        <f>SUMIFS('South West Spends'!$AI$2:$AI$5693,'South West Spends'!$A$2:$A$5693,$B788,'South West Spends'!$B$2:$B$5693,$C788,'South West Spends'!$C$2:$C$5693,$A788)</f>
        <v>0</v>
      </c>
      <c r="K788" s="93">
        <f>SUMIFS('South West Spends'!$AL$2:$AL$5693,'South West Spends'!$A$2:$A$5693,$B788,'South West Spends'!$B$2:$B$5693,$C788,'South West Spends'!$C$2:$C$5693,$A788)</f>
        <v>0</v>
      </c>
    </row>
    <row r="789" spans="1:11" x14ac:dyDescent="0.2">
      <c r="A789" s="94" t="s">
        <v>139</v>
      </c>
      <c r="B789" s="13" t="s">
        <v>278</v>
      </c>
      <c r="C789" s="129" t="s">
        <v>220</v>
      </c>
      <c r="D789" s="506">
        <f>SUMIFS('South West Spends'!$H$2:$H$5693,'South West Spends'!$A$2:$A$5693,$B789,'South West Spends'!$B$2:$B$5693,$C789,'South West Spends'!$C$2:$C$5693,$A789)</f>
        <v>0</v>
      </c>
      <c r="E789" s="507">
        <f>SUMIFS('South West Spends'!$M$2:$M$5693,'South West Spends'!$A$2:$A$5693,$B789,'South West Spends'!$B$2:$B$5693,$C789,'South West Spends'!$C$2:$C$5693,$A789)</f>
        <v>0</v>
      </c>
      <c r="F789" s="507">
        <f>SUMIFS('South West Spends'!$R$2:$R$5693,'South West Spends'!$A$2:$A$5693,$B789,'South West Spends'!$B$2:$B$5693,$C789,'South West Spends'!$C$2:$C$5693,$A789)</f>
        <v>0</v>
      </c>
      <c r="G789" s="882">
        <f>SUMIFS('South West Spends'!$W$2:$W$5693,'South West Spends'!$A$2:$A$5693,$B789,'South West Spends'!$B$2:$B$5693,$C789,'South West Spends'!$C$2:$C$5693,$A789)</f>
        <v>0</v>
      </c>
      <c r="H789" s="1441">
        <f>SUMIFS('South West Spends'!$AB$2:$AB$5693,'South West Spends'!$A$2:$A$5693,$B789,'South West Spends'!$B$2:$B$5693,$C789,'South West Spends'!$C$2:$C$5693,$A789)</f>
        <v>0</v>
      </c>
      <c r="I789" s="1442">
        <f>SUMIFS('South West Spends'!$AG$2:$AG$5693,'South West Spends'!$A$2:$A$5693,$B789,'South West Spends'!$B$2:$B$5693,$C789,'South West Spends'!$C$2:$C$5693,$A789)</f>
        <v>6422.1200031042099</v>
      </c>
      <c r="J789" s="24">
        <f>SUMIFS('South West Spends'!$AI$2:$AI$5693,'South West Spends'!$A$2:$A$5693,$B789,'South West Spends'!$B$2:$B$5693,$C789,'South West Spends'!$C$2:$C$5693,$A789)</f>
        <v>2057</v>
      </c>
      <c r="K789" s="93">
        <f>SUMIFS('South West Spends'!$AL$2:$AL$5693,'South West Spends'!$A$2:$A$5693,$B789,'South West Spends'!$B$2:$B$5693,$C789,'South West Spends'!$C$2:$C$5693,$A789)</f>
        <v>4907</v>
      </c>
    </row>
    <row r="790" spans="1:11" x14ac:dyDescent="0.2">
      <c r="A790" s="94" t="s">
        <v>139</v>
      </c>
      <c r="B790" s="13" t="s">
        <v>278</v>
      </c>
      <c r="C790" s="129" t="s">
        <v>282</v>
      </c>
      <c r="D790" s="506">
        <f>SUMIFS('South West Spends'!$H$2:$H$5693,'South West Spends'!$A$2:$A$5693,$B790,'South West Spends'!$B$2:$B$5693,$C790,'South West Spends'!$C$2:$C$5693,$A790)</f>
        <v>0</v>
      </c>
      <c r="E790" s="507">
        <f>SUMIFS('South West Spends'!$M$2:$M$5693,'South West Spends'!$A$2:$A$5693,$B790,'South West Spends'!$B$2:$B$5693,$C790,'South West Spends'!$C$2:$C$5693,$A790)</f>
        <v>0</v>
      </c>
      <c r="F790" s="507">
        <f>SUMIFS('South West Spends'!$R$2:$R$5693,'South West Spends'!$A$2:$A$5693,$B790,'South West Spends'!$B$2:$B$5693,$C790,'South West Spends'!$C$2:$C$5693,$A790)</f>
        <v>0</v>
      </c>
      <c r="G790" s="882">
        <f>SUMIFS('South West Spends'!$W$2:$W$5693,'South West Spends'!$A$2:$A$5693,$B790,'South West Spends'!$B$2:$B$5693,$C790,'South West Spends'!$C$2:$C$5693,$A790)</f>
        <v>0</v>
      </c>
      <c r="H790" s="1441">
        <f>SUMIFS('South West Spends'!$AB$2:$AB$5693,'South West Spends'!$A$2:$A$5693,$B790,'South West Spends'!$B$2:$B$5693,$C790,'South West Spends'!$C$2:$C$5693,$A790)</f>
        <v>0</v>
      </c>
      <c r="I790" s="1442">
        <f>SUMIFS('South West Spends'!$AG$2:$AG$5693,'South West Spends'!$A$2:$A$5693,$B790,'South West Spends'!$B$2:$B$5693,$C790,'South West Spends'!$C$2:$C$5693,$A790)</f>
        <v>22822</v>
      </c>
      <c r="J790" s="24">
        <f>SUMIFS('South West Spends'!$AI$2:$AI$5693,'South West Spends'!$A$2:$A$5693,$B790,'South West Spends'!$B$2:$B$5693,$C790,'South West Spends'!$C$2:$C$5693,$A790)</f>
        <v>2935.1600000000003</v>
      </c>
      <c r="K790" s="93">
        <f>SUMIFS('South West Spends'!$AL$2:$AL$5693,'South West Spends'!$A$2:$A$5693,$B790,'South West Spends'!$B$2:$B$5693,$C790,'South West Spends'!$C$2:$C$5693,$A790)</f>
        <v>8097.16</v>
      </c>
    </row>
    <row r="791" spans="1:11" x14ac:dyDescent="0.2">
      <c r="A791" s="94" t="s">
        <v>139</v>
      </c>
      <c r="B791" s="13" t="s">
        <v>27</v>
      </c>
      <c r="C791" s="129" t="s">
        <v>29</v>
      </c>
      <c r="D791" s="506">
        <f>SUMIFS('South West Spends'!$H$2:$H$5693,'South West Spends'!$A$2:$A$5693,$B791,'South West Spends'!$B$2:$B$5693,$C791,'South West Spends'!$C$2:$C$5693,$A791)</f>
        <v>36950</v>
      </c>
      <c r="E791" s="507">
        <f>SUMIFS('South West Spends'!$M$2:$M$5693,'South West Spends'!$A$2:$A$5693,$B791,'South West Spends'!$B$2:$B$5693,$C791,'South West Spends'!$C$2:$C$5693,$A791)</f>
        <v>11845</v>
      </c>
      <c r="F791" s="507">
        <f>SUMIFS('South West Spends'!$R$2:$R$5693,'South West Spends'!$A$2:$A$5693,$B791,'South West Spends'!$B$2:$B$5693,$C791,'South West Spends'!$C$2:$C$5693,$A791)</f>
        <v>0</v>
      </c>
      <c r="G791" s="882">
        <f>SUMIFS('South West Spends'!$W$2:$W$5693,'South West Spends'!$A$2:$A$5693,$B791,'South West Spends'!$B$2:$B$5693,$C791,'South West Spends'!$C$2:$C$5693,$A791)</f>
        <v>0</v>
      </c>
      <c r="H791" s="1441">
        <f>SUMIFS('South West Spends'!$AB$2:$AB$5693,'South West Spends'!$A$2:$A$5693,$B791,'South West Spends'!$B$2:$B$5693,$C791,'South West Spends'!$C$2:$C$5693,$A791)</f>
        <v>0</v>
      </c>
      <c r="I791" s="1442">
        <f>SUMIFS('South West Spends'!$AG$2:$AG$5693,'South West Spends'!$A$2:$A$5693,$B791,'South West Spends'!$B$2:$B$5693,$C791,'South West Spends'!$C$2:$C$5693,$A791)</f>
        <v>0</v>
      </c>
      <c r="J791" s="24">
        <f>SUMIFS('South West Spends'!$AI$2:$AI$5693,'South West Spends'!$A$2:$A$5693,$B791,'South West Spends'!$B$2:$B$5693,$C791,'South West Spends'!$C$2:$C$5693,$A791)</f>
        <v>0</v>
      </c>
      <c r="K791" s="93">
        <f>SUMIFS('South West Spends'!$AL$2:$AL$5693,'South West Spends'!$A$2:$A$5693,$B791,'South West Spends'!$B$2:$B$5693,$C791,'South West Spends'!$C$2:$C$5693,$A791)</f>
        <v>0</v>
      </c>
    </row>
    <row r="792" spans="1:11" x14ac:dyDescent="0.2">
      <c r="A792" s="94" t="s">
        <v>139</v>
      </c>
      <c r="B792" s="13" t="s">
        <v>82</v>
      </c>
      <c r="C792" s="129" t="s">
        <v>243</v>
      </c>
      <c r="D792" s="506">
        <f>SUMIFS('South West Spends'!$H$2:$H$5693,'South West Spends'!$A$2:$A$5693,$B792,'South West Spends'!$B$2:$B$5693,$C792,'South West Spends'!$C$2:$C$5693,$A792)</f>
        <v>0</v>
      </c>
      <c r="E792" s="507">
        <f>SUMIFS('South West Spends'!$M$2:$M$5693,'South West Spends'!$A$2:$A$5693,$B792,'South West Spends'!$B$2:$B$5693,$C792,'South West Spends'!$C$2:$C$5693,$A792)</f>
        <v>1267.18</v>
      </c>
      <c r="F792" s="507">
        <f>SUMIFS('South West Spends'!$R$2:$R$5693,'South West Spends'!$A$2:$A$5693,$B792,'South West Spends'!$B$2:$B$5693,$C792,'South West Spends'!$C$2:$C$5693,$A792)</f>
        <v>3672.85</v>
      </c>
      <c r="G792" s="882">
        <f>SUMIFS('South West Spends'!$W$2:$W$5693,'South West Spends'!$A$2:$A$5693,$B792,'South West Spends'!$B$2:$B$5693,$C792,'South West Spends'!$C$2:$C$5693,$A792)</f>
        <v>3992.37</v>
      </c>
      <c r="H792" s="1441">
        <f>SUMIFS('South West Spends'!$AB$2:$AB$5693,'South West Spends'!$A$2:$A$5693,$B792,'South West Spends'!$B$2:$B$5693,$C792,'South West Spends'!$C$2:$C$5693,$A792)</f>
        <v>9098.77</v>
      </c>
      <c r="I792" s="1442">
        <f>SUMIFS('South West Spends'!$AG$2:$AG$5693,'South West Spends'!$A$2:$A$5693,$B792,'South West Spends'!$B$2:$B$5693,$C792,'South West Spends'!$C$2:$C$5693,$A792)</f>
        <v>4134.54</v>
      </c>
      <c r="J792" s="24">
        <f>SUMIFS('South West Spends'!$AI$2:$AI$5693,'South West Spends'!$A$2:$A$5693,$B792,'South West Spends'!$B$2:$B$5693,$C792,'South West Spends'!$C$2:$C$5693,$A792)</f>
        <v>0</v>
      </c>
      <c r="K792" s="93">
        <f>SUMIFS('South West Spends'!$AL$2:$AL$5693,'South West Spends'!$A$2:$A$5693,$B792,'South West Spends'!$B$2:$B$5693,$C792,'South West Spends'!$C$2:$C$5693,$A792)</f>
        <v>0</v>
      </c>
    </row>
    <row r="793" spans="1:11" x14ac:dyDescent="0.2">
      <c r="A793" s="94" t="s">
        <v>139</v>
      </c>
      <c r="B793" s="13" t="s">
        <v>82</v>
      </c>
      <c r="C793" s="129" t="s">
        <v>29</v>
      </c>
      <c r="D793" s="506">
        <f>SUMIFS('South West Spends'!$H$2:$H$5693,'South West Spends'!$A$2:$A$5693,$B793,'South West Spends'!$B$2:$B$5693,$C793,'South West Spends'!$C$2:$C$5693,$A793)</f>
        <v>0</v>
      </c>
      <c r="E793" s="507">
        <f>SUMIFS('South West Spends'!$M$2:$M$5693,'South West Spends'!$A$2:$A$5693,$B793,'South West Spends'!$B$2:$B$5693,$C793,'South West Spends'!$C$2:$C$5693,$A793)</f>
        <v>21247</v>
      </c>
      <c r="F793" s="507">
        <f>SUMIFS('South West Spends'!$R$2:$R$5693,'South West Spends'!$A$2:$A$5693,$B793,'South West Spends'!$B$2:$B$5693,$C793,'South West Spends'!$C$2:$C$5693,$A793)</f>
        <v>33091</v>
      </c>
      <c r="G793" s="882">
        <f>SUMIFS('South West Spends'!$W$2:$W$5693,'South West Spends'!$A$2:$A$5693,$B793,'South West Spends'!$B$2:$B$5693,$C793,'South West Spends'!$C$2:$C$5693,$A793)</f>
        <v>32237</v>
      </c>
      <c r="H793" s="1441">
        <f>SUMIFS('South West Spends'!$AB$2:$AB$5693,'South West Spends'!$A$2:$A$5693,$B793,'South West Spends'!$B$2:$B$5693,$C793,'South West Spends'!$C$2:$C$5693,$A793)</f>
        <v>25834.34</v>
      </c>
      <c r="I793" s="1442">
        <f>SUMIFS('South West Spends'!$AG$2:$AG$5693,'South West Spends'!$A$2:$A$5693,$B793,'South West Spends'!$B$2:$B$5693,$C793,'South West Spends'!$C$2:$C$5693,$A793)</f>
        <v>12904.28</v>
      </c>
      <c r="J793" s="24">
        <f>SUMIFS('South West Spends'!$AI$2:$AI$5693,'South West Spends'!$A$2:$A$5693,$B793,'South West Spends'!$B$2:$B$5693,$C793,'South West Spends'!$C$2:$C$5693,$A793)</f>
        <v>0</v>
      </c>
      <c r="K793" s="93">
        <f>SUMIFS('South West Spends'!$AL$2:$AL$5693,'South West Spends'!$A$2:$A$5693,$B793,'South West Spends'!$B$2:$B$5693,$C793,'South West Spends'!$C$2:$C$5693,$A793)</f>
        <v>0</v>
      </c>
    </row>
    <row r="794" spans="1:11" x14ac:dyDescent="0.2">
      <c r="A794" s="94" t="s">
        <v>139</v>
      </c>
      <c r="B794" s="13" t="s">
        <v>285</v>
      </c>
      <c r="C794" s="129" t="s">
        <v>243</v>
      </c>
      <c r="D794" s="506">
        <f>SUMIFS('South West Spends'!$H$2:$H$5693,'South West Spends'!$A$2:$A$5693,$B794,'South West Spends'!$B$2:$B$5693,$C794,'South West Spends'!$C$2:$C$5693,$A794)</f>
        <v>0</v>
      </c>
      <c r="E794" s="507">
        <f>SUMIFS('South West Spends'!$M$2:$M$5693,'South West Spends'!$A$2:$A$5693,$B794,'South West Spends'!$B$2:$B$5693,$C794,'South West Spends'!$C$2:$C$5693,$A794)</f>
        <v>0</v>
      </c>
      <c r="F794" s="507">
        <f>SUMIFS('South West Spends'!$R$2:$R$5693,'South West Spends'!$A$2:$A$5693,$B794,'South West Spends'!$B$2:$B$5693,$C794,'South West Spends'!$C$2:$C$5693,$A794)</f>
        <v>0</v>
      </c>
      <c r="G794" s="882">
        <f>SUMIFS('South West Spends'!$W$2:$W$5693,'South West Spends'!$A$2:$A$5693,$B794,'South West Spends'!$B$2:$B$5693,$C794,'South West Spends'!$C$2:$C$5693,$A794)</f>
        <v>0</v>
      </c>
      <c r="H794" s="1441">
        <f>SUMIFS('South West Spends'!$AB$2:$AB$5693,'South West Spends'!$A$2:$A$5693,$B794,'South West Spends'!$B$2:$B$5693,$C794,'South West Spends'!$C$2:$C$5693,$A794)</f>
        <v>0</v>
      </c>
      <c r="I794" s="1442">
        <f>SUMIFS('South West Spends'!$AG$2:$AG$5693,'South West Spends'!$A$2:$A$5693,$B794,'South West Spends'!$B$2:$B$5693,$C794,'South West Spends'!$C$2:$C$5693,$A794)</f>
        <v>2474.0700000000002</v>
      </c>
      <c r="J794" s="24">
        <f>SUMIFS('South West Spends'!$AI$2:$AI$5693,'South West Spends'!$A$2:$A$5693,$B794,'South West Spends'!$B$2:$B$5693,$C794,'South West Spends'!$C$2:$C$5693,$A794)</f>
        <v>245.55</v>
      </c>
      <c r="K794" s="93">
        <f>SUMIFS('South West Spends'!$AL$2:$AL$5693,'South West Spends'!$A$2:$A$5693,$B794,'South West Spends'!$B$2:$B$5693,$C794,'South West Spends'!$C$2:$C$5693,$A794)</f>
        <v>676.8900000000001</v>
      </c>
    </row>
    <row r="795" spans="1:11" x14ac:dyDescent="0.2">
      <c r="A795" s="94" t="s">
        <v>139</v>
      </c>
      <c r="B795" s="13" t="s">
        <v>285</v>
      </c>
      <c r="C795" s="129" t="s">
        <v>29</v>
      </c>
      <c r="D795" s="506">
        <f>SUMIFS('South West Spends'!$H$2:$H$5693,'South West Spends'!$A$2:$A$5693,$B795,'South West Spends'!$B$2:$B$5693,$C795,'South West Spends'!$C$2:$C$5693,$A795)</f>
        <v>0</v>
      </c>
      <c r="E795" s="507">
        <f>SUMIFS('South West Spends'!$M$2:$M$5693,'South West Spends'!$A$2:$A$5693,$B795,'South West Spends'!$B$2:$B$5693,$C795,'South West Spends'!$C$2:$C$5693,$A795)</f>
        <v>0</v>
      </c>
      <c r="F795" s="507">
        <f>SUMIFS('South West Spends'!$R$2:$R$5693,'South West Spends'!$A$2:$A$5693,$B795,'South West Spends'!$B$2:$B$5693,$C795,'South West Spends'!$C$2:$C$5693,$A795)</f>
        <v>0</v>
      </c>
      <c r="G795" s="882">
        <f>SUMIFS('South West Spends'!$W$2:$W$5693,'South West Spends'!$A$2:$A$5693,$B795,'South West Spends'!$B$2:$B$5693,$C795,'South West Spends'!$C$2:$C$5693,$A795)</f>
        <v>0</v>
      </c>
      <c r="H795" s="1441">
        <f>SUMIFS('South West Spends'!$AB$2:$AB$5693,'South West Spends'!$A$2:$A$5693,$B795,'South West Spends'!$B$2:$B$5693,$C795,'South West Spends'!$C$2:$C$5693,$A795)</f>
        <v>0</v>
      </c>
      <c r="I795" s="1442">
        <f>SUMIFS('South West Spends'!$AG$2:$AG$5693,'South West Spends'!$A$2:$A$5693,$B795,'South West Spends'!$B$2:$B$5693,$C795,'South West Spends'!$C$2:$C$5693,$A795)</f>
        <v>21585.96</v>
      </c>
      <c r="J795" s="24">
        <f>SUMIFS('South West Spends'!$AI$2:$AI$5693,'South West Spends'!$A$2:$A$5693,$B795,'South West Spends'!$B$2:$B$5693,$C795,'South West Spends'!$C$2:$C$5693,$A795)</f>
        <v>4954</v>
      </c>
      <c r="K795" s="93">
        <f>SUMIFS('South West Spends'!$AL$2:$AL$5693,'South West Spends'!$A$2:$A$5693,$B795,'South West Spends'!$B$2:$B$5693,$C795,'South West Spends'!$C$2:$C$5693,$A795)</f>
        <v>12638</v>
      </c>
    </row>
    <row r="796" spans="1:11" x14ac:dyDescent="0.2">
      <c r="A796" s="94" t="s">
        <v>139</v>
      </c>
      <c r="B796" s="13" t="s">
        <v>24</v>
      </c>
      <c r="C796" s="129" t="s">
        <v>106</v>
      </c>
      <c r="D796" s="506">
        <f>SUMIFS('South West Spends'!$H$2:$H$5693,'South West Spends'!$A$2:$A$5693,$B796,'South West Spends'!$B$2:$B$5693,$C796,'South West Spends'!$C$2:$C$5693,$A796)</f>
        <v>17402.8</v>
      </c>
      <c r="E796" s="507">
        <f>SUMIFS('South West Spends'!$M$2:$M$5693,'South West Spends'!$A$2:$A$5693,$B796,'South West Spends'!$B$2:$B$5693,$C796,'South West Spends'!$C$2:$C$5693,$A796)</f>
        <v>12494.622222222222</v>
      </c>
      <c r="F796" s="507">
        <f>SUMIFS('South West Spends'!$R$2:$R$5693,'South West Spends'!$A$2:$A$5693,$B796,'South West Spends'!$B$2:$B$5693,$C796,'South West Spends'!$C$2:$C$5693,$A796)</f>
        <v>8918.9166666666679</v>
      </c>
      <c r="G796" s="882">
        <f>SUMIFS('South West Spends'!$W$2:$W$5693,'South West Spends'!$A$2:$A$5693,$B796,'South West Spends'!$B$2:$B$5693,$C796,'South West Spends'!$C$2:$C$5693,$A796)</f>
        <v>0</v>
      </c>
      <c r="H796" s="1441">
        <f>SUMIFS('South West Spends'!$AB$2:$AB$5693,'South West Spends'!$A$2:$A$5693,$B796,'South West Spends'!$B$2:$B$5693,$C796,'South West Spends'!$C$2:$C$5693,$A796)</f>
        <v>0</v>
      </c>
      <c r="I796" s="1442">
        <f>SUMIFS('South West Spends'!$AG$2:$AG$5693,'South West Spends'!$A$2:$A$5693,$B796,'South West Spends'!$B$2:$B$5693,$C796,'South West Spends'!$C$2:$C$5693,$A796)</f>
        <v>0</v>
      </c>
      <c r="J796" s="24">
        <f>SUMIFS('South West Spends'!$AI$2:$AI$5693,'South West Spends'!$A$2:$A$5693,$B796,'South West Spends'!$B$2:$B$5693,$C796,'South West Spends'!$C$2:$C$5693,$A796)</f>
        <v>0</v>
      </c>
      <c r="K796" s="93">
        <f>SUMIFS('South West Spends'!$AL$2:$AL$5693,'South West Spends'!$A$2:$A$5693,$B796,'South West Spends'!$B$2:$B$5693,$C796,'South West Spends'!$C$2:$C$5693,$A796)</f>
        <v>0</v>
      </c>
    </row>
    <row r="797" spans="1:11" x14ac:dyDescent="0.2">
      <c r="A797" s="94" t="s">
        <v>164</v>
      </c>
      <c r="B797" s="13" t="s">
        <v>8</v>
      </c>
      <c r="C797" s="129" t="s">
        <v>9</v>
      </c>
      <c r="D797" s="506">
        <f>SUMIFS('South West Spends'!$H$2:$H$5693,'South West Spends'!$A$2:$A$5693,$B797,'South West Spends'!$B$2:$B$5693,$C797,'South West Spends'!$C$2:$C$5693,$A797)</f>
        <v>1700.38</v>
      </c>
      <c r="E797" s="507">
        <f>SUMIFS('South West Spends'!$M$2:$M$5693,'South West Spends'!$A$2:$A$5693,$B797,'South West Spends'!$B$2:$B$5693,$C797,'South West Spends'!$C$2:$C$5693,$A797)</f>
        <v>872.55</v>
      </c>
      <c r="F797" s="507">
        <f>SUMIFS('South West Spends'!$R$2:$R$5693,'South West Spends'!$A$2:$A$5693,$B797,'South West Spends'!$B$2:$B$5693,$C797,'South West Spends'!$C$2:$C$5693,$A797)</f>
        <v>342.71999999999997</v>
      </c>
      <c r="G797" s="882">
        <f>SUMIFS('South West Spends'!$W$2:$W$5693,'South West Spends'!$A$2:$A$5693,$B797,'South West Spends'!$B$2:$B$5693,$C797,'South West Spends'!$C$2:$C$5693,$A797)</f>
        <v>0</v>
      </c>
      <c r="H797" s="1441">
        <f>SUMIFS('South West Spends'!$AB$2:$AB$5693,'South West Spends'!$A$2:$A$5693,$B797,'South West Spends'!$B$2:$B$5693,$C797,'South West Spends'!$C$2:$C$5693,$A797)</f>
        <v>0</v>
      </c>
      <c r="I797" s="1442">
        <f>SUMIFS('South West Spends'!$AG$2:$AG$5693,'South West Spends'!$A$2:$A$5693,$B797,'South West Spends'!$B$2:$B$5693,$C797,'South West Spends'!$C$2:$C$5693,$A797)</f>
        <v>0</v>
      </c>
      <c r="J797" s="24">
        <f>SUMIFS('South West Spends'!$AI$2:$AI$5693,'South West Spends'!$A$2:$A$5693,$B797,'South West Spends'!$B$2:$B$5693,$C797,'South West Spends'!$C$2:$C$5693,$A797)</f>
        <v>0</v>
      </c>
      <c r="K797" s="93">
        <f>SUMIFS('South West Spends'!$AL$2:$AL$5693,'South West Spends'!$A$2:$A$5693,$B797,'South West Spends'!$B$2:$B$5693,$C797,'South West Spends'!$C$2:$C$5693,$A797)</f>
        <v>0</v>
      </c>
    </row>
    <row r="798" spans="1:11" x14ac:dyDescent="0.2">
      <c r="A798" s="94" t="s">
        <v>176</v>
      </c>
      <c r="B798" s="13" t="s">
        <v>77</v>
      </c>
      <c r="C798" s="129" t="s">
        <v>208</v>
      </c>
      <c r="D798" s="506">
        <f>SUMIFS('South West Spends'!$H$2:$H$5693,'South West Spends'!$A$2:$A$5693,$B798,'South West Spends'!$B$2:$B$5693,$C798,'South West Spends'!$C$2:$C$5693,$A798)</f>
        <v>0</v>
      </c>
      <c r="E798" s="507">
        <f>SUMIFS('South West Spends'!$M$2:$M$5693,'South West Spends'!$A$2:$A$5693,$B798,'South West Spends'!$B$2:$B$5693,$C798,'South West Spends'!$C$2:$C$5693,$A798)</f>
        <v>16148.240000000002</v>
      </c>
      <c r="F798" s="507">
        <f>SUMIFS('South West Spends'!$R$2:$R$5693,'South West Spends'!$A$2:$A$5693,$B798,'South West Spends'!$B$2:$B$5693,$C798,'South West Spends'!$C$2:$C$5693,$A798)</f>
        <v>0</v>
      </c>
      <c r="G798" s="882">
        <f>SUMIFS('South West Spends'!$W$2:$W$5693,'South West Spends'!$A$2:$A$5693,$B798,'South West Spends'!$B$2:$B$5693,$C798,'South West Spends'!$C$2:$C$5693,$A798)</f>
        <v>669.66000000000008</v>
      </c>
      <c r="H798" s="1441">
        <f>SUMIFS('South West Spends'!$AB$2:$AB$5693,'South West Spends'!$A$2:$A$5693,$B798,'South West Spends'!$B$2:$B$5693,$C798,'South West Spends'!$C$2:$C$5693,$A798)</f>
        <v>148.12</v>
      </c>
      <c r="I798" s="1442">
        <f>SUMIFS('South West Spends'!$AG$2:$AG$5693,'South West Spends'!$A$2:$A$5693,$B798,'South West Spends'!$B$2:$B$5693,$C798,'South West Spends'!$C$2:$C$5693,$A798)</f>
        <v>0</v>
      </c>
      <c r="J798" s="24">
        <f>SUMIFS('South West Spends'!$AI$2:$AI$5693,'South West Spends'!$A$2:$A$5693,$B798,'South West Spends'!$B$2:$B$5693,$C798,'South West Spends'!$C$2:$C$5693,$A798)</f>
        <v>0</v>
      </c>
      <c r="K798" s="93">
        <f>SUMIFS('South West Spends'!$AL$2:$AL$5693,'South West Spends'!$A$2:$A$5693,$B798,'South West Spends'!$B$2:$B$5693,$C798,'South West Spends'!$C$2:$C$5693,$A798)</f>
        <v>0</v>
      </c>
    </row>
    <row r="799" spans="1:11" x14ac:dyDescent="0.2">
      <c r="A799" s="94" t="s">
        <v>176</v>
      </c>
      <c r="B799" s="13" t="s">
        <v>41</v>
      </c>
      <c r="C799" s="129" t="s">
        <v>208</v>
      </c>
      <c r="D799" s="506">
        <f>SUMIFS('South West Spends'!$H$2:$H$5693,'South West Spends'!$A$2:$A$5693,$B799,'South West Spends'!$B$2:$B$5693,$C799,'South West Spends'!$C$2:$C$5693,$A799)</f>
        <v>5604.68</v>
      </c>
      <c r="E799" s="507">
        <f>SUMIFS('South West Spends'!$M$2:$M$5693,'South West Spends'!$A$2:$A$5693,$B799,'South West Spends'!$B$2:$B$5693,$C799,'South West Spends'!$C$2:$C$5693,$A799)</f>
        <v>0</v>
      </c>
      <c r="F799" s="507">
        <f>SUMIFS('South West Spends'!$R$2:$R$5693,'South West Spends'!$A$2:$A$5693,$B799,'South West Spends'!$B$2:$B$5693,$C799,'South West Spends'!$C$2:$C$5693,$A799)</f>
        <v>0</v>
      </c>
      <c r="G799" s="882">
        <f>SUMIFS('South West Spends'!$W$2:$W$5693,'South West Spends'!$A$2:$A$5693,$B799,'South West Spends'!$B$2:$B$5693,$C799,'South West Spends'!$C$2:$C$5693,$A799)</f>
        <v>0</v>
      </c>
      <c r="H799" s="1441">
        <f>SUMIFS('South West Spends'!$AB$2:$AB$5693,'South West Spends'!$A$2:$A$5693,$B799,'South West Spends'!$B$2:$B$5693,$C799,'South West Spends'!$C$2:$C$5693,$A799)</f>
        <v>0</v>
      </c>
      <c r="I799" s="1442">
        <f>SUMIFS('South West Spends'!$AG$2:$AG$5693,'South West Spends'!$A$2:$A$5693,$B799,'South West Spends'!$B$2:$B$5693,$C799,'South West Spends'!$C$2:$C$5693,$A799)</f>
        <v>0</v>
      </c>
      <c r="J799" s="24">
        <f>SUMIFS('South West Spends'!$AI$2:$AI$5693,'South West Spends'!$A$2:$A$5693,$B799,'South West Spends'!$B$2:$B$5693,$C799,'South West Spends'!$C$2:$C$5693,$A799)</f>
        <v>0</v>
      </c>
      <c r="K799" s="93">
        <f>SUMIFS('South West Spends'!$AL$2:$AL$5693,'South West Spends'!$A$2:$A$5693,$B799,'South West Spends'!$B$2:$B$5693,$C799,'South West Spends'!$C$2:$C$5693,$A799)</f>
        <v>0</v>
      </c>
    </row>
    <row r="800" spans="1:11" x14ac:dyDescent="0.2">
      <c r="A800" s="94" t="s">
        <v>140</v>
      </c>
      <c r="B800" s="13" t="s">
        <v>3</v>
      </c>
      <c r="C800" s="129" t="s">
        <v>243</v>
      </c>
      <c r="D800" s="506">
        <f>SUMIFS('South West Spends'!$H$2:$H$5693,'South West Spends'!$A$2:$A$5693,$B800,'South West Spends'!$B$2:$B$5693,$C800,'South West Spends'!$C$2:$C$5693,$A800)</f>
        <v>0</v>
      </c>
      <c r="E800" s="507">
        <f>SUMIFS('South West Spends'!$M$2:$M$5693,'South West Spends'!$A$2:$A$5693,$B800,'South West Spends'!$B$2:$B$5693,$C800,'South West Spends'!$C$2:$C$5693,$A800)</f>
        <v>0.06</v>
      </c>
      <c r="F800" s="507">
        <f>SUMIFS('South West Spends'!$R$2:$R$5693,'South West Spends'!$A$2:$A$5693,$B800,'South West Spends'!$B$2:$B$5693,$C800,'South West Spends'!$C$2:$C$5693,$A800)</f>
        <v>0.13</v>
      </c>
      <c r="G800" s="882">
        <f>SUMIFS('South West Spends'!$W$2:$W$5693,'South West Spends'!$A$2:$A$5693,$B800,'South West Spends'!$B$2:$B$5693,$C800,'South West Spends'!$C$2:$C$5693,$A800)</f>
        <v>0</v>
      </c>
      <c r="H800" s="1441">
        <f>SUMIFS('South West Spends'!$AB$2:$AB$5693,'South West Spends'!$A$2:$A$5693,$B800,'South West Spends'!$B$2:$B$5693,$C800,'South West Spends'!$C$2:$C$5693,$A800)</f>
        <v>0</v>
      </c>
      <c r="I800" s="1442">
        <f>SUMIFS('South West Spends'!$AG$2:$AG$5693,'South West Spends'!$A$2:$A$5693,$B800,'South West Spends'!$B$2:$B$5693,$C800,'South West Spends'!$C$2:$C$5693,$A800)</f>
        <v>0</v>
      </c>
      <c r="J800" s="24">
        <f>SUMIFS('South West Spends'!$AI$2:$AI$5693,'South West Spends'!$A$2:$A$5693,$B800,'South West Spends'!$B$2:$B$5693,$C800,'South West Spends'!$C$2:$C$5693,$A800)</f>
        <v>0</v>
      </c>
      <c r="K800" s="93">
        <f>SUMIFS('South West Spends'!$AL$2:$AL$5693,'South West Spends'!$A$2:$A$5693,$B800,'South West Spends'!$B$2:$B$5693,$C800,'South West Spends'!$C$2:$C$5693,$A800)</f>
        <v>0</v>
      </c>
    </row>
    <row r="801" spans="1:11" x14ac:dyDescent="0.2">
      <c r="A801" s="94" t="s">
        <v>140</v>
      </c>
      <c r="B801" s="325" t="s">
        <v>77</v>
      </c>
      <c r="C801" s="326" t="s">
        <v>243</v>
      </c>
      <c r="D801" s="506">
        <f>SUMIFS('South West Spends'!$H$2:$H$5693,'South West Spends'!$A$2:$A$5693,$B801,'South West Spends'!$B$2:$B$5693,$C801,'South West Spends'!$C$2:$C$5693,$A801)</f>
        <v>0</v>
      </c>
      <c r="E801" s="507">
        <f>SUMIFS('South West Spends'!$M$2:$M$5693,'South West Spends'!$A$2:$A$5693,$B801,'South West Spends'!$B$2:$B$5693,$C801,'South West Spends'!$C$2:$C$5693,$A801)</f>
        <v>539.5</v>
      </c>
      <c r="F801" s="507">
        <f>SUMIFS('South West Spends'!$R$2:$R$5693,'South West Spends'!$A$2:$A$5693,$B801,'South West Spends'!$B$2:$B$5693,$C801,'South West Spends'!$C$2:$C$5693,$A801)</f>
        <v>73.84</v>
      </c>
      <c r="G801" s="882">
        <f>SUMIFS('South West Spends'!$W$2:$W$5693,'South West Spends'!$A$2:$A$5693,$B801,'South West Spends'!$B$2:$B$5693,$C801,'South West Spends'!$C$2:$C$5693,$A801)</f>
        <v>154.13999999999999</v>
      </c>
      <c r="H801" s="1441">
        <f>SUMIFS('South West Spends'!$AB$2:$AB$5693,'South West Spends'!$A$2:$A$5693,$B801,'South West Spends'!$B$2:$B$5693,$C801,'South West Spends'!$C$2:$C$5693,$A801)</f>
        <v>0</v>
      </c>
      <c r="I801" s="1442">
        <f>SUMIFS('South West Spends'!$AG$2:$AG$5693,'South West Spends'!$A$2:$A$5693,$B801,'South West Spends'!$B$2:$B$5693,$C801,'South West Spends'!$C$2:$C$5693,$A801)</f>
        <v>0</v>
      </c>
      <c r="J801" s="24">
        <f>SUMIFS('South West Spends'!$AI$2:$AI$5693,'South West Spends'!$A$2:$A$5693,$B801,'South West Spends'!$B$2:$B$5693,$C801,'South West Spends'!$C$2:$C$5693,$A801)</f>
        <v>0</v>
      </c>
      <c r="K801" s="93">
        <f>SUMIFS('South West Spends'!$AL$2:$AL$5693,'South West Spends'!$A$2:$A$5693,$B801,'South West Spends'!$B$2:$B$5693,$C801,'South West Spends'!$C$2:$C$5693,$A801)</f>
        <v>0</v>
      </c>
    </row>
    <row r="802" spans="1:11" x14ac:dyDescent="0.2">
      <c r="A802" s="94" t="s">
        <v>140</v>
      </c>
      <c r="B802" s="13" t="s">
        <v>8</v>
      </c>
      <c r="C802" s="129" t="s">
        <v>243</v>
      </c>
      <c r="D802" s="506">
        <f>SUMIFS('South West Spends'!$H$2:$H$5693,'South West Spends'!$A$2:$A$5693,$B802,'South West Spends'!$B$2:$B$5693,$C802,'South West Spends'!$C$2:$C$5693,$A802)</f>
        <v>1513.72</v>
      </c>
      <c r="E802" s="507">
        <f>SUMIFS('South West Spends'!$M$2:$M$5693,'South West Spends'!$A$2:$A$5693,$B802,'South West Spends'!$B$2:$B$5693,$C802,'South West Spends'!$C$2:$C$5693,$A802)</f>
        <v>4601.4400000000005</v>
      </c>
      <c r="F802" s="507">
        <f>SUMIFS('South West Spends'!$R$2:$R$5693,'South West Spends'!$A$2:$A$5693,$B802,'South West Spends'!$B$2:$B$5693,$C802,'South West Spends'!$C$2:$C$5693,$A802)</f>
        <v>1428.3000000000002</v>
      </c>
      <c r="G802" s="882">
        <f>SUMIFS('South West Spends'!$W$2:$W$5693,'South West Spends'!$A$2:$A$5693,$B802,'South West Spends'!$B$2:$B$5693,$C802,'South West Spends'!$C$2:$C$5693,$A802)</f>
        <v>0</v>
      </c>
      <c r="H802" s="1441">
        <f>SUMIFS('South West Spends'!$AB$2:$AB$5693,'South West Spends'!$A$2:$A$5693,$B802,'South West Spends'!$B$2:$B$5693,$C802,'South West Spends'!$C$2:$C$5693,$A802)</f>
        <v>0</v>
      </c>
      <c r="I802" s="1442">
        <f>SUMIFS('South West Spends'!$AG$2:$AG$5693,'South West Spends'!$A$2:$A$5693,$B802,'South West Spends'!$B$2:$B$5693,$C802,'South West Spends'!$C$2:$C$5693,$A802)</f>
        <v>0</v>
      </c>
      <c r="J802" s="24">
        <f>SUMIFS('South West Spends'!$AI$2:$AI$5693,'South West Spends'!$A$2:$A$5693,$B802,'South West Spends'!$B$2:$B$5693,$C802,'South West Spends'!$C$2:$C$5693,$A802)</f>
        <v>0</v>
      </c>
      <c r="K802" s="93">
        <f>SUMIFS('South West Spends'!$AL$2:$AL$5693,'South West Spends'!$A$2:$A$5693,$B802,'South West Spends'!$B$2:$B$5693,$C802,'South West Spends'!$C$2:$C$5693,$A802)</f>
        <v>0</v>
      </c>
    </row>
    <row r="803" spans="1:11" x14ac:dyDescent="0.2">
      <c r="A803" s="94" t="s">
        <v>140</v>
      </c>
      <c r="B803" s="13" t="s">
        <v>8</v>
      </c>
      <c r="C803" s="129" t="s">
        <v>9</v>
      </c>
      <c r="D803" s="506">
        <f>SUMIFS('South West Spends'!$H$2:$H$5693,'South West Spends'!$A$2:$A$5693,$B803,'South West Spends'!$B$2:$B$5693,$C803,'South West Spends'!$C$2:$C$5693,$A803)</f>
        <v>1966.8200000000002</v>
      </c>
      <c r="E803" s="507">
        <f>SUMIFS('South West Spends'!$M$2:$M$5693,'South West Spends'!$A$2:$A$5693,$B803,'South West Spends'!$B$2:$B$5693,$C803,'South West Spends'!$C$2:$C$5693,$A803)</f>
        <v>4966.92</v>
      </c>
      <c r="F803" s="507">
        <f>SUMIFS('South West Spends'!$R$2:$R$5693,'South West Spends'!$A$2:$A$5693,$B803,'South West Spends'!$B$2:$B$5693,$C803,'South West Spends'!$C$2:$C$5693,$A803)</f>
        <v>6228.8099999999995</v>
      </c>
      <c r="G803" s="882">
        <f>SUMIFS('South West Spends'!$W$2:$W$5693,'South West Spends'!$A$2:$A$5693,$B803,'South West Spends'!$B$2:$B$5693,$C803,'South West Spends'!$C$2:$C$5693,$A803)</f>
        <v>0</v>
      </c>
      <c r="H803" s="1441">
        <f>SUMIFS('South West Spends'!$AB$2:$AB$5693,'South West Spends'!$A$2:$A$5693,$B803,'South West Spends'!$B$2:$B$5693,$C803,'South West Spends'!$C$2:$C$5693,$A803)</f>
        <v>0</v>
      </c>
      <c r="I803" s="1442">
        <f>SUMIFS('South West Spends'!$AG$2:$AG$5693,'South West Spends'!$A$2:$A$5693,$B803,'South West Spends'!$B$2:$B$5693,$C803,'South West Spends'!$C$2:$C$5693,$A803)</f>
        <v>0</v>
      </c>
      <c r="J803" s="24">
        <f>SUMIFS('South West Spends'!$AI$2:$AI$5693,'South West Spends'!$A$2:$A$5693,$B803,'South West Spends'!$B$2:$B$5693,$C803,'South West Spends'!$C$2:$C$5693,$A803)</f>
        <v>0</v>
      </c>
      <c r="K803" s="93">
        <f>SUMIFS('South West Spends'!$AL$2:$AL$5693,'South West Spends'!$A$2:$A$5693,$B803,'South West Spends'!$B$2:$B$5693,$C803,'South West Spends'!$C$2:$C$5693,$A803)</f>
        <v>0</v>
      </c>
    </row>
    <row r="804" spans="1:11" x14ac:dyDescent="0.2">
      <c r="A804" s="94" t="s">
        <v>140</v>
      </c>
      <c r="B804" s="13" t="s">
        <v>205</v>
      </c>
      <c r="C804" s="129" t="s">
        <v>9</v>
      </c>
      <c r="D804" s="506">
        <f>SUMIFS('South West Spends'!$H$2:$H$5693,'South West Spends'!$A$2:$A$5693,$B804,'South West Spends'!$B$2:$B$5693,$C804,'South West Spends'!$C$2:$C$5693,$A804)</f>
        <v>0</v>
      </c>
      <c r="E804" s="507">
        <f>SUMIFS('South West Spends'!$M$2:$M$5693,'South West Spends'!$A$2:$A$5693,$B804,'South West Spends'!$B$2:$B$5693,$C804,'South West Spends'!$C$2:$C$5693,$A804)</f>
        <v>0</v>
      </c>
      <c r="F804" s="507">
        <f>SUMIFS('South West Spends'!$R$2:$R$5693,'South West Spends'!$A$2:$A$5693,$B804,'South West Spends'!$B$2:$B$5693,$C804,'South West Spends'!$C$2:$C$5693,$A804)</f>
        <v>3389.06</v>
      </c>
      <c r="G804" s="882">
        <f>SUMIFS('South West Spends'!$W$2:$W$5693,'South West Spends'!$A$2:$A$5693,$B804,'South West Spends'!$B$2:$B$5693,$C804,'South West Spends'!$C$2:$C$5693,$A804)</f>
        <v>8821.2099999999991</v>
      </c>
      <c r="H804" s="1441">
        <f>SUMIFS('South West Spends'!$AB$2:$AB$5693,'South West Spends'!$A$2:$A$5693,$B804,'South West Spends'!$B$2:$B$5693,$C804,'South West Spends'!$C$2:$C$5693,$A804)</f>
        <v>0</v>
      </c>
      <c r="I804" s="1442">
        <f>SUMIFS('South West Spends'!$AG$2:$AG$5693,'South West Spends'!$A$2:$A$5693,$B804,'South West Spends'!$B$2:$B$5693,$C804,'South West Spends'!$C$2:$C$5693,$A804)</f>
        <v>0</v>
      </c>
      <c r="J804" s="24">
        <f>SUMIFS('South West Spends'!$AI$2:$AI$5693,'South West Spends'!$A$2:$A$5693,$B804,'South West Spends'!$B$2:$B$5693,$C804,'South West Spends'!$C$2:$C$5693,$A804)</f>
        <v>0</v>
      </c>
      <c r="K804" s="93">
        <f>SUMIFS('South West Spends'!$AL$2:$AL$5693,'South West Spends'!$A$2:$A$5693,$B804,'South West Spends'!$B$2:$B$5693,$C804,'South West Spends'!$C$2:$C$5693,$A804)</f>
        <v>0</v>
      </c>
    </row>
    <row r="805" spans="1:11" x14ac:dyDescent="0.2">
      <c r="A805" s="94" t="s">
        <v>140</v>
      </c>
      <c r="B805" s="13" t="s">
        <v>40</v>
      </c>
      <c r="C805" s="129" t="s">
        <v>243</v>
      </c>
      <c r="D805" s="506">
        <f>SUMIFS('South West Spends'!$H$2:$H$5693,'South West Spends'!$A$2:$A$5693,$B805,'South West Spends'!$B$2:$B$5693,$C805,'South West Spends'!$C$2:$C$5693,$A805)</f>
        <v>472.14</v>
      </c>
      <c r="E805" s="507">
        <f>SUMIFS('South West Spends'!$M$2:$M$5693,'South West Spends'!$A$2:$A$5693,$B805,'South West Spends'!$B$2:$B$5693,$C805,'South West Spends'!$C$2:$C$5693,$A805)</f>
        <v>3558.38</v>
      </c>
      <c r="F805" s="507">
        <f>SUMIFS('South West Spends'!$R$2:$R$5693,'South West Spends'!$A$2:$A$5693,$B805,'South West Spends'!$B$2:$B$5693,$C805,'South West Spends'!$C$2:$C$5693,$A805)</f>
        <v>2909.3600000000006</v>
      </c>
      <c r="G805" s="882">
        <f>SUMIFS('South West Spends'!$W$2:$W$5693,'South West Spends'!$A$2:$A$5693,$B805,'South West Spends'!$B$2:$B$5693,$C805,'South West Spends'!$C$2:$C$5693,$A805)</f>
        <v>0</v>
      </c>
      <c r="H805" s="1441">
        <f>SUMIFS('South West Spends'!$AB$2:$AB$5693,'South West Spends'!$A$2:$A$5693,$B805,'South West Spends'!$B$2:$B$5693,$C805,'South West Spends'!$C$2:$C$5693,$A805)</f>
        <v>0</v>
      </c>
      <c r="I805" s="1442">
        <f>SUMIFS('South West Spends'!$AG$2:$AG$5693,'South West Spends'!$A$2:$A$5693,$B805,'South West Spends'!$B$2:$B$5693,$C805,'South West Spends'!$C$2:$C$5693,$A805)</f>
        <v>0</v>
      </c>
      <c r="J805" s="24">
        <f>SUMIFS('South West Spends'!$AI$2:$AI$5693,'South West Spends'!$A$2:$A$5693,$B805,'South West Spends'!$B$2:$B$5693,$C805,'South West Spends'!$C$2:$C$5693,$A805)</f>
        <v>0</v>
      </c>
      <c r="K805" s="93">
        <f>SUMIFS('South West Spends'!$AL$2:$AL$5693,'South West Spends'!$A$2:$A$5693,$B805,'South West Spends'!$B$2:$B$5693,$C805,'South West Spends'!$C$2:$C$5693,$A805)</f>
        <v>0</v>
      </c>
    </row>
    <row r="806" spans="1:11" x14ac:dyDescent="0.2">
      <c r="A806" s="94" t="s">
        <v>140</v>
      </c>
      <c r="B806" s="13" t="s">
        <v>203</v>
      </c>
      <c r="C806" s="129" t="s">
        <v>243</v>
      </c>
      <c r="D806" s="506">
        <f>SUMIFS('South West Spends'!$H$2:$H$5693,'South West Spends'!$A$2:$A$5693,$B806,'South West Spends'!$B$2:$B$5693,$C806,'South West Spends'!$C$2:$C$5693,$A806)</f>
        <v>0</v>
      </c>
      <c r="E806" s="507">
        <f>SUMIFS('South West Spends'!$M$2:$M$5693,'South West Spends'!$A$2:$A$5693,$B806,'South West Spends'!$B$2:$B$5693,$C806,'South West Spends'!$C$2:$C$5693,$A806)</f>
        <v>0</v>
      </c>
      <c r="F806" s="507">
        <f>SUMIFS('South West Spends'!$R$2:$R$5693,'South West Spends'!$A$2:$A$5693,$B806,'South West Spends'!$B$2:$B$5693,$C806,'South West Spends'!$C$2:$C$5693,$A806)</f>
        <v>680.62</v>
      </c>
      <c r="G806" s="882">
        <f>SUMIFS('South West Spends'!$W$2:$W$5693,'South West Spends'!$A$2:$A$5693,$B806,'South West Spends'!$B$2:$B$5693,$C806,'South West Spends'!$C$2:$C$5693,$A806)</f>
        <v>0</v>
      </c>
      <c r="H806" s="1441">
        <f>SUMIFS('South West Spends'!$AB$2:$AB$5693,'South West Spends'!$A$2:$A$5693,$B806,'South West Spends'!$B$2:$B$5693,$C806,'South West Spends'!$C$2:$C$5693,$A806)</f>
        <v>0</v>
      </c>
      <c r="I806" s="1442">
        <f>SUMIFS('South West Spends'!$AG$2:$AG$5693,'South West Spends'!$A$2:$A$5693,$B806,'South West Spends'!$B$2:$B$5693,$C806,'South West Spends'!$C$2:$C$5693,$A806)</f>
        <v>0</v>
      </c>
      <c r="J806" s="24">
        <f>SUMIFS('South West Spends'!$AI$2:$AI$5693,'South West Spends'!$A$2:$A$5693,$B806,'South West Spends'!$B$2:$B$5693,$C806,'South West Spends'!$C$2:$C$5693,$A806)</f>
        <v>0</v>
      </c>
      <c r="K806" s="93">
        <f>SUMIFS('South West Spends'!$AL$2:$AL$5693,'South West Spends'!$A$2:$A$5693,$B806,'South West Spends'!$B$2:$B$5693,$C806,'South West Spends'!$C$2:$C$5693,$A806)</f>
        <v>0</v>
      </c>
    </row>
    <row r="807" spans="1:11" x14ac:dyDescent="0.2">
      <c r="A807" s="94" t="s">
        <v>140</v>
      </c>
      <c r="B807" s="13" t="s">
        <v>16</v>
      </c>
      <c r="C807" s="129" t="s">
        <v>243</v>
      </c>
      <c r="D807" s="506">
        <f>SUMIFS('South West Spends'!$H$2:$H$5693,'South West Spends'!$A$2:$A$5693,$B807,'South West Spends'!$B$2:$B$5693,$C807,'South West Spends'!$C$2:$C$5693,$A807)</f>
        <v>5206.0299999999988</v>
      </c>
      <c r="E807" s="507">
        <f>SUMIFS('South West Spends'!$M$2:$M$5693,'South West Spends'!$A$2:$A$5693,$B807,'South West Spends'!$B$2:$B$5693,$C807,'South West Spends'!$C$2:$C$5693,$A807)</f>
        <v>27423.93</v>
      </c>
      <c r="F807" s="507">
        <f>SUMIFS('South West Spends'!$R$2:$R$5693,'South West Spends'!$A$2:$A$5693,$B807,'South West Spends'!$B$2:$B$5693,$C807,'South West Spends'!$C$2:$C$5693,$A807)</f>
        <v>0</v>
      </c>
      <c r="G807" s="882">
        <f>SUMIFS('South West Spends'!$W$2:$W$5693,'South West Spends'!$A$2:$A$5693,$B807,'South West Spends'!$B$2:$B$5693,$C807,'South West Spends'!$C$2:$C$5693,$A807)</f>
        <v>0</v>
      </c>
      <c r="H807" s="1441">
        <f>SUMIFS('South West Spends'!$AB$2:$AB$5693,'South West Spends'!$A$2:$A$5693,$B807,'South West Spends'!$B$2:$B$5693,$C807,'South West Spends'!$C$2:$C$5693,$A807)</f>
        <v>0</v>
      </c>
      <c r="I807" s="1442">
        <f>SUMIFS('South West Spends'!$AG$2:$AG$5693,'South West Spends'!$A$2:$A$5693,$B807,'South West Spends'!$B$2:$B$5693,$C807,'South West Spends'!$C$2:$C$5693,$A807)</f>
        <v>0</v>
      </c>
      <c r="J807" s="24">
        <f>SUMIFS('South West Spends'!$AI$2:$AI$5693,'South West Spends'!$A$2:$A$5693,$B807,'South West Spends'!$B$2:$B$5693,$C807,'South West Spends'!$C$2:$C$5693,$A807)</f>
        <v>0</v>
      </c>
      <c r="K807" s="93">
        <f>SUMIFS('South West Spends'!$AL$2:$AL$5693,'South West Spends'!$A$2:$A$5693,$B807,'South West Spends'!$B$2:$B$5693,$C807,'South West Spends'!$C$2:$C$5693,$A807)</f>
        <v>0</v>
      </c>
    </row>
    <row r="808" spans="1:11" x14ac:dyDescent="0.2">
      <c r="A808" s="94" t="s">
        <v>140</v>
      </c>
      <c r="B808" s="13" t="s">
        <v>16</v>
      </c>
      <c r="C808" s="129" t="s">
        <v>246</v>
      </c>
      <c r="D808" s="506">
        <f>SUMIFS('South West Spends'!$H$2:$H$5693,'South West Spends'!$A$2:$A$5693,$B808,'South West Spends'!$B$2:$B$5693,$C808,'South West Spends'!$C$2:$C$5693,$A808)</f>
        <v>1084.27</v>
      </c>
      <c r="E808" s="507">
        <f>SUMIFS('South West Spends'!$M$2:$M$5693,'South West Spends'!$A$2:$A$5693,$B808,'South West Spends'!$B$2:$B$5693,$C808,'South West Spends'!$C$2:$C$5693,$A808)</f>
        <v>5276.19</v>
      </c>
      <c r="F808" s="507">
        <f>SUMIFS('South West Spends'!$R$2:$R$5693,'South West Spends'!$A$2:$A$5693,$B808,'South West Spends'!$B$2:$B$5693,$C808,'South West Spends'!$C$2:$C$5693,$A808)</f>
        <v>0</v>
      </c>
      <c r="G808" s="882">
        <f>SUMIFS('South West Spends'!$W$2:$W$5693,'South West Spends'!$A$2:$A$5693,$B808,'South West Spends'!$B$2:$B$5693,$C808,'South West Spends'!$C$2:$C$5693,$A808)</f>
        <v>0</v>
      </c>
      <c r="H808" s="1441">
        <f>SUMIFS('South West Spends'!$AB$2:$AB$5693,'South West Spends'!$A$2:$A$5693,$B808,'South West Spends'!$B$2:$B$5693,$C808,'South West Spends'!$C$2:$C$5693,$A808)</f>
        <v>0</v>
      </c>
      <c r="I808" s="1442">
        <f>SUMIFS('South West Spends'!$AG$2:$AG$5693,'South West Spends'!$A$2:$A$5693,$B808,'South West Spends'!$B$2:$B$5693,$C808,'South West Spends'!$C$2:$C$5693,$A808)</f>
        <v>0</v>
      </c>
      <c r="J808" s="24">
        <f>SUMIFS('South West Spends'!$AI$2:$AI$5693,'South West Spends'!$A$2:$A$5693,$B808,'South West Spends'!$B$2:$B$5693,$C808,'South West Spends'!$C$2:$C$5693,$A808)</f>
        <v>0</v>
      </c>
      <c r="K808" s="93">
        <f>SUMIFS('South West Spends'!$AL$2:$AL$5693,'South West Spends'!$A$2:$A$5693,$B808,'South West Spends'!$B$2:$B$5693,$C808,'South West Spends'!$C$2:$C$5693,$A808)</f>
        <v>0</v>
      </c>
    </row>
    <row r="809" spans="1:11" x14ac:dyDescent="0.2">
      <c r="A809" s="94" t="s">
        <v>140</v>
      </c>
      <c r="B809" s="13" t="s">
        <v>16</v>
      </c>
      <c r="C809" s="129" t="s">
        <v>17</v>
      </c>
      <c r="D809" s="506">
        <f>SUMIFS('South West Spends'!$H$2:$H$5693,'South West Spends'!$A$2:$A$5693,$B809,'South West Spends'!$B$2:$B$5693,$C809,'South West Spends'!$C$2:$C$5693,$A809)</f>
        <v>0</v>
      </c>
      <c r="E809" s="507">
        <f>SUMIFS('South West Spends'!$M$2:$M$5693,'South West Spends'!$A$2:$A$5693,$B809,'South West Spends'!$B$2:$B$5693,$C809,'South West Spends'!$C$2:$C$5693,$A809)</f>
        <v>968.39</v>
      </c>
      <c r="F809" s="507">
        <f>SUMIFS('South West Spends'!$R$2:$R$5693,'South West Spends'!$A$2:$A$5693,$B809,'South West Spends'!$B$2:$B$5693,$C809,'South West Spends'!$C$2:$C$5693,$A809)</f>
        <v>0</v>
      </c>
      <c r="G809" s="882">
        <f>SUMIFS('South West Spends'!$W$2:$W$5693,'South West Spends'!$A$2:$A$5693,$B809,'South West Spends'!$B$2:$B$5693,$C809,'South West Spends'!$C$2:$C$5693,$A809)</f>
        <v>0</v>
      </c>
      <c r="H809" s="1441">
        <f>SUMIFS('South West Spends'!$AB$2:$AB$5693,'South West Spends'!$A$2:$A$5693,$B809,'South West Spends'!$B$2:$B$5693,$C809,'South West Spends'!$C$2:$C$5693,$A809)</f>
        <v>0</v>
      </c>
      <c r="I809" s="1442">
        <f>SUMIFS('South West Spends'!$AG$2:$AG$5693,'South West Spends'!$A$2:$A$5693,$B809,'South West Spends'!$B$2:$B$5693,$C809,'South West Spends'!$C$2:$C$5693,$A809)</f>
        <v>0</v>
      </c>
      <c r="J809" s="24">
        <f>SUMIFS('South West Spends'!$AI$2:$AI$5693,'South West Spends'!$A$2:$A$5693,$B809,'South West Spends'!$B$2:$B$5693,$C809,'South West Spends'!$C$2:$C$5693,$A809)</f>
        <v>0</v>
      </c>
      <c r="K809" s="93">
        <f>SUMIFS('South West Spends'!$AL$2:$AL$5693,'South West Spends'!$A$2:$A$5693,$B809,'South West Spends'!$B$2:$B$5693,$C809,'South West Spends'!$C$2:$C$5693,$A809)</f>
        <v>0</v>
      </c>
    </row>
    <row r="810" spans="1:11" x14ac:dyDescent="0.2">
      <c r="A810" s="94" t="s">
        <v>140</v>
      </c>
      <c r="B810" s="13" t="s">
        <v>93</v>
      </c>
      <c r="C810" s="129" t="s">
        <v>243</v>
      </c>
      <c r="D810" s="506">
        <f>SUMIFS('South West Spends'!$H$2:$H$5693,'South West Spends'!$A$2:$A$5693,$B810,'South West Spends'!$B$2:$B$5693,$C810,'South West Spends'!$C$2:$C$5693,$A810)</f>
        <v>0</v>
      </c>
      <c r="E810" s="507">
        <f>SUMIFS('South West Spends'!$M$2:$M$5693,'South West Spends'!$A$2:$A$5693,$B810,'South West Spends'!$B$2:$B$5693,$C810,'South West Spends'!$C$2:$C$5693,$A810)</f>
        <v>0</v>
      </c>
      <c r="F810" s="507">
        <f>SUMIFS('South West Spends'!$R$2:$R$5693,'South West Spends'!$A$2:$A$5693,$B810,'South West Spends'!$B$2:$B$5693,$C810,'South West Spends'!$C$2:$C$5693,$A810)</f>
        <v>24740.61</v>
      </c>
      <c r="G810" s="882">
        <f>SUMIFS('South West Spends'!$W$2:$W$5693,'South West Spends'!$A$2:$A$5693,$B810,'South West Spends'!$B$2:$B$5693,$C810,'South West Spends'!$C$2:$C$5693,$A810)</f>
        <v>0</v>
      </c>
      <c r="H810" s="1441">
        <f>SUMIFS('South West Spends'!$AB$2:$AB$5693,'South West Spends'!$A$2:$A$5693,$B810,'South West Spends'!$B$2:$B$5693,$C810,'South West Spends'!$C$2:$C$5693,$A810)</f>
        <v>0</v>
      </c>
      <c r="I810" s="1442">
        <f>SUMIFS('South West Spends'!$AG$2:$AG$5693,'South West Spends'!$A$2:$A$5693,$B810,'South West Spends'!$B$2:$B$5693,$C810,'South West Spends'!$C$2:$C$5693,$A810)</f>
        <v>0</v>
      </c>
      <c r="J810" s="24">
        <f>SUMIFS('South West Spends'!$AI$2:$AI$5693,'South West Spends'!$A$2:$A$5693,$B810,'South West Spends'!$B$2:$B$5693,$C810,'South West Spends'!$C$2:$C$5693,$A810)</f>
        <v>0</v>
      </c>
      <c r="K810" s="93">
        <f>SUMIFS('South West Spends'!$AL$2:$AL$5693,'South West Spends'!$A$2:$A$5693,$B810,'South West Spends'!$B$2:$B$5693,$C810,'South West Spends'!$C$2:$C$5693,$A810)</f>
        <v>0</v>
      </c>
    </row>
    <row r="811" spans="1:11" x14ac:dyDescent="0.2">
      <c r="A811" s="94" t="s">
        <v>140</v>
      </c>
      <c r="B811" s="13" t="s">
        <v>38</v>
      </c>
      <c r="C811" s="129" t="s">
        <v>243</v>
      </c>
      <c r="D811" s="506">
        <f>SUMIFS('South West Spends'!$H$2:$H$5693,'South West Spends'!$A$2:$A$5693,$B811,'South West Spends'!$B$2:$B$5693,$C811,'South West Spends'!$C$2:$C$5693,$A811)</f>
        <v>3625.21</v>
      </c>
      <c r="E811" s="507">
        <f>SUMIFS('South West Spends'!$M$2:$M$5693,'South West Spends'!$A$2:$A$5693,$B811,'South West Spends'!$B$2:$B$5693,$C811,'South West Spends'!$C$2:$C$5693,$A811)</f>
        <v>25742.999999999996</v>
      </c>
      <c r="F811" s="507">
        <f>SUMIFS('South West Spends'!$R$2:$R$5693,'South West Spends'!$A$2:$A$5693,$B811,'South West Spends'!$B$2:$B$5693,$C811,'South West Spends'!$C$2:$C$5693,$A811)</f>
        <v>17198.97</v>
      </c>
      <c r="G811" s="882">
        <f>SUMIFS('South West Spends'!$W$2:$W$5693,'South West Spends'!$A$2:$A$5693,$B811,'South West Spends'!$B$2:$B$5693,$C811,'South West Spends'!$C$2:$C$5693,$A811)</f>
        <v>0</v>
      </c>
      <c r="H811" s="1441">
        <f>SUMIFS('South West Spends'!$AB$2:$AB$5693,'South West Spends'!$A$2:$A$5693,$B811,'South West Spends'!$B$2:$B$5693,$C811,'South West Spends'!$C$2:$C$5693,$A811)</f>
        <v>0</v>
      </c>
      <c r="I811" s="1442">
        <f>SUMIFS('South West Spends'!$AG$2:$AG$5693,'South West Spends'!$A$2:$A$5693,$B811,'South West Spends'!$B$2:$B$5693,$C811,'South West Spends'!$C$2:$C$5693,$A811)</f>
        <v>0</v>
      </c>
      <c r="J811" s="24">
        <f>SUMIFS('South West Spends'!$AI$2:$AI$5693,'South West Spends'!$A$2:$A$5693,$B811,'South West Spends'!$B$2:$B$5693,$C811,'South West Spends'!$C$2:$C$5693,$A811)</f>
        <v>0</v>
      </c>
      <c r="K811" s="93">
        <f>SUMIFS('South West Spends'!$AL$2:$AL$5693,'South West Spends'!$A$2:$A$5693,$B811,'South West Spends'!$B$2:$B$5693,$C811,'South West Spends'!$C$2:$C$5693,$A811)</f>
        <v>0</v>
      </c>
    </row>
    <row r="812" spans="1:11" x14ac:dyDescent="0.2">
      <c r="A812" s="94" t="s">
        <v>140</v>
      </c>
      <c r="B812" s="13" t="s">
        <v>19</v>
      </c>
      <c r="C812" s="129" t="s">
        <v>20</v>
      </c>
      <c r="D812" s="506">
        <f>SUMIFS('South West Spends'!$H$2:$H$5693,'South West Spends'!$A$2:$A$5693,$B812,'South West Spends'!$B$2:$B$5693,$C812,'South West Spends'!$C$2:$C$5693,$A812)</f>
        <v>1157.76</v>
      </c>
      <c r="E812" s="507">
        <f>SUMIFS('South West Spends'!$M$2:$M$5693,'South West Spends'!$A$2:$A$5693,$B812,'South West Spends'!$B$2:$B$5693,$C812,'South West Spends'!$C$2:$C$5693,$A812)</f>
        <v>3093.1200000000003</v>
      </c>
      <c r="F812" s="507">
        <f>SUMIFS('South West Spends'!$R$2:$R$5693,'South West Spends'!$A$2:$A$5693,$B812,'South West Spends'!$B$2:$B$5693,$C812,'South West Spends'!$C$2:$C$5693,$A812)</f>
        <v>0</v>
      </c>
      <c r="G812" s="882">
        <f>SUMIFS('South West Spends'!$W$2:$W$5693,'South West Spends'!$A$2:$A$5693,$B812,'South West Spends'!$B$2:$B$5693,$C812,'South West Spends'!$C$2:$C$5693,$A812)</f>
        <v>0</v>
      </c>
      <c r="H812" s="1441">
        <f>SUMIFS('South West Spends'!$AB$2:$AB$5693,'South West Spends'!$A$2:$A$5693,$B812,'South West Spends'!$B$2:$B$5693,$C812,'South West Spends'!$C$2:$C$5693,$A812)</f>
        <v>0</v>
      </c>
      <c r="I812" s="1442">
        <f>SUMIFS('South West Spends'!$AG$2:$AG$5693,'South West Spends'!$A$2:$A$5693,$B812,'South West Spends'!$B$2:$B$5693,$C812,'South West Spends'!$C$2:$C$5693,$A812)</f>
        <v>0</v>
      </c>
      <c r="J812" s="24">
        <f>SUMIFS('South West Spends'!$AI$2:$AI$5693,'South West Spends'!$A$2:$A$5693,$B812,'South West Spends'!$B$2:$B$5693,$C812,'South West Spends'!$C$2:$C$5693,$A812)</f>
        <v>0</v>
      </c>
      <c r="K812" s="93">
        <f>SUMIFS('South West Spends'!$AL$2:$AL$5693,'South West Spends'!$A$2:$A$5693,$B812,'South West Spends'!$B$2:$B$5693,$C812,'South West Spends'!$C$2:$C$5693,$A812)</f>
        <v>0</v>
      </c>
    </row>
    <row r="813" spans="1:11" x14ac:dyDescent="0.2">
      <c r="A813" s="94" t="s">
        <v>140</v>
      </c>
      <c r="B813" s="13" t="s">
        <v>84</v>
      </c>
      <c r="C813" s="129" t="s">
        <v>20</v>
      </c>
      <c r="D813" s="506">
        <f>SUMIFS('South West Spends'!$H$2:$H$5693,'South West Spends'!$A$2:$A$5693,$B813,'South West Spends'!$B$2:$B$5693,$C813,'South West Spends'!$C$2:$C$5693,$A813)</f>
        <v>0</v>
      </c>
      <c r="E813" s="507">
        <f>SUMIFS('South West Spends'!$M$2:$M$5693,'South West Spends'!$A$2:$A$5693,$B813,'South West Spends'!$B$2:$B$5693,$C813,'South West Spends'!$C$2:$C$5693,$A813)</f>
        <v>1520.6399999999999</v>
      </c>
      <c r="F813" s="507">
        <f>SUMIFS('South West Spends'!$R$2:$R$5693,'South West Spends'!$A$2:$A$5693,$B813,'South West Spends'!$B$2:$B$5693,$C813,'South West Spends'!$C$2:$C$5693,$A813)</f>
        <v>4935.3125</v>
      </c>
      <c r="G813" s="882">
        <f>SUMIFS('South West Spends'!$W$2:$W$5693,'South West Spends'!$A$2:$A$5693,$B813,'South West Spends'!$B$2:$B$5693,$C813,'South West Spends'!$C$2:$C$5693,$A813)</f>
        <v>0</v>
      </c>
      <c r="H813" s="1441">
        <f>SUMIFS('South West Spends'!$AB$2:$AB$5693,'South West Spends'!$A$2:$A$5693,$B813,'South West Spends'!$B$2:$B$5693,$C813,'South West Spends'!$C$2:$C$5693,$A813)</f>
        <v>0</v>
      </c>
      <c r="I813" s="1442">
        <f>SUMIFS('South West Spends'!$AG$2:$AG$5693,'South West Spends'!$A$2:$A$5693,$B813,'South West Spends'!$B$2:$B$5693,$C813,'South West Spends'!$C$2:$C$5693,$A813)</f>
        <v>0</v>
      </c>
      <c r="J813" s="24">
        <f>SUMIFS('South West Spends'!$AI$2:$AI$5693,'South West Spends'!$A$2:$A$5693,$B813,'South West Spends'!$B$2:$B$5693,$C813,'South West Spends'!$C$2:$C$5693,$A813)</f>
        <v>0</v>
      </c>
      <c r="K813" s="93">
        <f>SUMIFS('South West Spends'!$AL$2:$AL$5693,'South West Spends'!$A$2:$A$5693,$B813,'South West Spends'!$B$2:$B$5693,$C813,'South West Spends'!$C$2:$C$5693,$A813)</f>
        <v>0</v>
      </c>
    </row>
    <row r="814" spans="1:11" x14ac:dyDescent="0.2">
      <c r="A814" s="94" t="s">
        <v>140</v>
      </c>
      <c r="B814" s="13" t="s">
        <v>66</v>
      </c>
      <c r="C814" s="129" t="s">
        <v>243</v>
      </c>
      <c r="D814" s="506">
        <f>SUMIFS('South West Spends'!$H$2:$H$5693,'South West Spends'!$A$2:$A$5693,$B814,'South West Spends'!$B$2:$B$5693,$C814,'South West Spends'!$C$2:$C$5693,$A814)</f>
        <v>151.72</v>
      </c>
      <c r="E814" s="507">
        <f>SUMIFS('South West Spends'!$M$2:$M$5693,'South West Spends'!$A$2:$A$5693,$B814,'South West Spends'!$B$2:$B$5693,$C814,'South West Spends'!$C$2:$C$5693,$A814)</f>
        <v>1275.5</v>
      </c>
      <c r="F814" s="507">
        <f>SUMIFS('South West Spends'!$R$2:$R$5693,'South West Spends'!$A$2:$A$5693,$B814,'South West Spends'!$B$2:$B$5693,$C814,'South West Spends'!$C$2:$C$5693,$A814)</f>
        <v>714.31</v>
      </c>
      <c r="G814" s="882">
        <f>SUMIFS('South West Spends'!$W$2:$W$5693,'South West Spends'!$A$2:$A$5693,$B814,'South West Spends'!$B$2:$B$5693,$C814,'South West Spends'!$C$2:$C$5693,$A814)</f>
        <v>0</v>
      </c>
      <c r="H814" s="1441">
        <f>SUMIFS('South West Spends'!$AB$2:$AB$5693,'South West Spends'!$A$2:$A$5693,$B814,'South West Spends'!$B$2:$B$5693,$C814,'South West Spends'!$C$2:$C$5693,$A814)</f>
        <v>0</v>
      </c>
      <c r="I814" s="1442">
        <f>SUMIFS('South West Spends'!$AG$2:$AG$5693,'South West Spends'!$A$2:$A$5693,$B814,'South West Spends'!$B$2:$B$5693,$C814,'South West Spends'!$C$2:$C$5693,$A814)</f>
        <v>0</v>
      </c>
      <c r="J814" s="24">
        <f>SUMIFS('South West Spends'!$AI$2:$AI$5693,'South West Spends'!$A$2:$A$5693,$B814,'South West Spends'!$B$2:$B$5693,$C814,'South West Spends'!$C$2:$C$5693,$A814)</f>
        <v>0</v>
      </c>
      <c r="K814" s="93">
        <f>SUMIFS('South West Spends'!$AL$2:$AL$5693,'South West Spends'!$A$2:$A$5693,$B814,'South West Spends'!$B$2:$B$5693,$C814,'South West Spends'!$C$2:$C$5693,$A814)</f>
        <v>0</v>
      </c>
    </row>
    <row r="815" spans="1:11" x14ac:dyDescent="0.2">
      <c r="A815" s="94" t="s">
        <v>140</v>
      </c>
      <c r="B815" s="13" t="s">
        <v>26</v>
      </c>
      <c r="C815" s="129" t="s">
        <v>105</v>
      </c>
      <c r="D815" s="506">
        <f>SUMIFS('South West Spends'!$H$2:$H$5693,'South West Spends'!$A$2:$A$5693,$B815,'South West Spends'!$B$2:$B$5693,$C815,'South West Spends'!$C$2:$C$5693,$A815)</f>
        <v>36.94</v>
      </c>
      <c r="E815" s="507">
        <f>SUMIFS('South West Spends'!$M$2:$M$5693,'South West Spends'!$A$2:$A$5693,$B815,'South West Spends'!$B$2:$B$5693,$C815,'South West Spends'!$C$2:$C$5693,$A815)</f>
        <v>0</v>
      </c>
      <c r="F815" s="507">
        <f>SUMIFS('South West Spends'!$R$2:$R$5693,'South West Spends'!$A$2:$A$5693,$B815,'South West Spends'!$B$2:$B$5693,$C815,'South West Spends'!$C$2:$C$5693,$A815)</f>
        <v>0</v>
      </c>
      <c r="G815" s="882">
        <f>SUMIFS('South West Spends'!$W$2:$W$5693,'South West Spends'!$A$2:$A$5693,$B815,'South West Spends'!$B$2:$B$5693,$C815,'South West Spends'!$C$2:$C$5693,$A815)</f>
        <v>0</v>
      </c>
      <c r="H815" s="1441">
        <f>SUMIFS('South West Spends'!$AB$2:$AB$5693,'South West Spends'!$A$2:$A$5693,$B815,'South West Spends'!$B$2:$B$5693,$C815,'South West Spends'!$C$2:$C$5693,$A815)</f>
        <v>0</v>
      </c>
      <c r="I815" s="1442">
        <f>SUMIFS('South West Spends'!$AG$2:$AG$5693,'South West Spends'!$A$2:$A$5693,$B815,'South West Spends'!$B$2:$B$5693,$C815,'South West Spends'!$C$2:$C$5693,$A815)</f>
        <v>0</v>
      </c>
      <c r="J815" s="24">
        <f>SUMIFS('South West Spends'!$AI$2:$AI$5693,'South West Spends'!$A$2:$A$5693,$B815,'South West Spends'!$B$2:$B$5693,$C815,'South West Spends'!$C$2:$C$5693,$A815)</f>
        <v>0</v>
      </c>
      <c r="K815" s="93">
        <f>SUMIFS('South West Spends'!$AL$2:$AL$5693,'South West Spends'!$A$2:$A$5693,$B815,'South West Spends'!$B$2:$B$5693,$C815,'South West Spends'!$C$2:$C$5693,$A815)</f>
        <v>0</v>
      </c>
    </row>
    <row r="816" spans="1:11" x14ac:dyDescent="0.2">
      <c r="A816" s="94" t="s">
        <v>140</v>
      </c>
      <c r="B816" s="13" t="s">
        <v>27</v>
      </c>
      <c r="C816" s="129" t="s">
        <v>29</v>
      </c>
      <c r="D816" s="506">
        <f>SUMIFS('South West Spends'!$H$2:$H$5693,'South West Spends'!$A$2:$A$5693,$B816,'South West Spends'!$B$2:$B$5693,$C816,'South West Spends'!$C$2:$C$5693,$A816)</f>
        <v>288</v>
      </c>
      <c r="E816" s="507">
        <f>SUMIFS('South West Spends'!$M$2:$M$5693,'South West Spends'!$A$2:$A$5693,$B816,'South West Spends'!$B$2:$B$5693,$C816,'South West Spends'!$C$2:$C$5693,$A816)</f>
        <v>144</v>
      </c>
      <c r="F816" s="507">
        <f>SUMIFS('South West Spends'!$R$2:$R$5693,'South West Spends'!$A$2:$A$5693,$B816,'South West Spends'!$B$2:$B$5693,$C816,'South West Spends'!$C$2:$C$5693,$A816)</f>
        <v>0</v>
      </c>
      <c r="G816" s="882">
        <f>SUMIFS('South West Spends'!$W$2:$W$5693,'South West Spends'!$A$2:$A$5693,$B816,'South West Spends'!$B$2:$B$5693,$C816,'South West Spends'!$C$2:$C$5693,$A816)</f>
        <v>0</v>
      </c>
      <c r="H816" s="1441">
        <f>SUMIFS('South West Spends'!$AB$2:$AB$5693,'South West Spends'!$A$2:$A$5693,$B816,'South West Spends'!$B$2:$B$5693,$C816,'South West Spends'!$C$2:$C$5693,$A816)</f>
        <v>0</v>
      </c>
      <c r="I816" s="1442">
        <f>SUMIFS('South West Spends'!$AG$2:$AG$5693,'South West Spends'!$A$2:$A$5693,$B816,'South West Spends'!$B$2:$B$5693,$C816,'South West Spends'!$C$2:$C$5693,$A816)</f>
        <v>0</v>
      </c>
      <c r="J816" s="24">
        <f>SUMIFS('South West Spends'!$AI$2:$AI$5693,'South West Spends'!$A$2:$A$5693,$B816,'South West Spends'!$B$2:$B$5693,$C816,'South West Spends'!$C$2:$C$5693,$A816)</f>
        <v>0</v>
      </c>
      <c r="K816" s="93">
        <f>SUMIFS('South West Spends'!$AL$2:$AL$5693,'South West Spends'!$A$2:$A$5693,$B816,'South West Spends'!$B$2:$B$5693,$C816,'South West Spends'!$C$2:$C$5693,$A816)</f>
        <v>0</v>
      </c>
    </row>
    <row r="817" spans="1:11" x14ac:dyDescent="0.2">
      <c r="A817" s="94" t="s">
        <v>140</v>
      </c>
      <c r="B817" s="13" t="s">
        <v>82</v>
      </c>
      <c r="C817" s="129" t="s">
        <v>243</v>
      </c>
      <c r="D817" s="506">
        <f>SUMIFS('South West Spends'!$H$2:$H$5693,'South West Spends'!$A$2:$A$5693,$B817,'South West Spends'!$B$2:$B$5693,$C817,'South West Spends'!$C$2:$C$5693,$A817)</f>
        <v>0</v>
      </c>
      <c r="E817" s="507">
        <f>SUMIFS('South West Spends'!$M$2:$M$5693,'South West Spends'!$A$2:$A$5693,$B817,'South West Spends'!$B$2:$B$5693,$C817,'South West Spends'!$C$2:$C$5693,$A817)</f>
        <v>5820.48</v>
      </c>
      <c r="F817" s="507">
        <f>SUMIFS('South West Spends'!$R$2:$R$5693,'South West Spends'!$A$2:$A$5693,$B817,'South West Spends'!$B$2:$B$5693,$C817,'South West Spends'!$C$2:$C$5693,$A817)</f>
        <v>12188.730000000003</v>
      </c>
      <c r="G817" s="882">
        <f>SUMIFS('South West Spends'!$W$2:$W$5693,'South West Spends'!$A$2:$A$5693,$B817,'South West Spends'!$B$2:$B$5693,$C817,'South West Spends'!$C$2:$C$5693,$A817)</f>
        <v>0</v>
      </c>
      <c r="H817" s="1441">
        <f>SUMIFS('South West Spends'!$AB$2:$AB$5693,'South West Spends'!$A$2:$A$5693,$B817,'South West Spends'!$B$2:$B$5693,$C817,'South West Spends'!$C$2:$C$5693,$A817)</f>
        <v>0</v>
      </c>
      <c r="I817" s="1442">
        <f>SUMIFS('South West Spends'!$AG$2:$AG$5693,'South West Spends'!$A$2:$A$5693,$B817,'South West Spends'!$B$2:$B$5693,$C817,'South West Spends'!$C$2:$C$5693,$A817)</f>
        <v>0</v>
      </c>
      <c r="J817" s="24">
        <f>SUMIFS('South West Spends'!$AI$2:$AI$5693,'South West Spends'!$A$2:$A$5693,$B817,'South West Spends'!$B$2:$B$5693,$C817,'South West Spends'!$C$2:$C$5693,$A817)</f>
        <v>0</v>
      </c>
      <c r="K817" s="93">
        <f>SUMIFS('South West Spends'!$AL$2:$AL$5693,'South West Spends'!$A$2:$A$5693,$B817,'South West Spends'!$B$2:$B$5693,$C817,'South West Spends'!$C$2:$C$5693,$A817)</f>
        <v>0</v>
      </c>
    </row>
    <row r="818" spans="1:11" x14ac:dyDescent="0.2">
      <c r="A818" s="94" t="s">
        <v>196</v>
      </c>
      <c r="B818" s="13" t="s">
        <v>77</v>
      </c>
      <c r="C818" s="129" t="s">
        <v>21</v>
      </c>
      <c r="D818" s="506">
        <f>SUMIFS('South West Spends'!$H$2:$H$5693,'South West Spends'!$A$2:$A$5693,$B818,'South West Spends'!$B$2:$B$5693,$C818,'South West Spends'!$C$2:$C$5693,$A818)</f>
        <v>0</v>
      </c>
      <c r="E818" s="507">
        <f>SUMIFS('South West Spends'!$M$2:$M$5693,'South West Spends'!$A$2:$A$5693,$B818,'South West Spends'!$B$2:$B$5693,$C818,'South West Spends'!$C$2:$C$5693,$A818)</f>
        <v>0</v>
      </c>
      <c r="F818" s="507">
        <f>SUMIFS('South West Spends'!$R$2:$R$5693,'South West Spends'!$A$2:$A$5693,$B818,'South West Spends'!$B$2:$B$5693,$C818,'South West Spends'!$C$2:$C$5693,$A818)</f>
        <v>44.84</v>
      </c>
      <c r="G818" s="882">
        <f>SUMIFS('South West Spends'!$W$2:$W$5693,'South West Spends'!$A$2:$A$5693,$B818,'South West Spends'!$B$2:$B$5693,$C818,'South West Spends'!$C$2:$C$5693,$A818)</f>
        <v>0</v>
      </c>
      <c r="H818" s="1441">
        <f>SUMIFS('South West Spends'!$AB$2:$AB$5693,'South West Spends'!$A$2:$A$5693,$B818,'South West Spends'!$B$2:$B$5693,$C818,'South West Spends'!$C$2:$C$5693,$A818)</f>
        <v>0</v>
      </c>
      <c r="I818" s="1442">
        <f>SUMIFS('South West Spends'!$AG$2:$AG$5693,'South West Spends'!$A$2:$A$5693,$B818,'South West Spends'!$B$2:$B$5693,$C818,'South West Spends'!$C$2:$C$5693,$A818)</f>
        <v>0</v>
      </c>
      <c r="J818" s="24">
        <f>SUMIFS('South West Spends'!$AI$2:$AI$5693,'South West Spends'!$A$2:$A$5693,$B818,'South West Spends'!$B$2:$B$5693,$C818,'South West Spends'!$C$2:$C$5693,$A818)</f>
        <v>0</v>
      </c>
      <c r="K818" s="93">
        <f>SUMIFS('South West Spends'!$AL$2:$AL$5693,'South West Spends'!$A$2:$A$5693,$B818,'South West Spends'!$B$2:$B$5693,$C818,'South West Spends'!$C$2:$C$5693,$A818)</f>
        <v>0</v>
      </c>
    </row>
    <row r="819" spans="1:11" x14ac:dyDescent="0.2">
      <c r="A819" s="94" t="s">
        <v>156</v>
      </c>
      <c r="B819" s="13" t="s">
        <v>3</v>
      </c>
      <c r="C819" s="129" t="s">
        <v>243</v>
      </c>
      <c r="D819" s="506">
        <f>SUMIFS('South West Spends'!$H$2:$H$5693,'South West Spends'!$A$2:$A$5693,$B819,'South West Spends'!$B$2:$B$5693,$C819,'South West Spends'!$C$2:$C$5693,$A819)</f>
        <v>0</v>
      </c>
      <c r="E819" s="507">
        <f>SUMIFS('South West Spends'!$M$2:$M$5693,'South West Spends'!$A$2:$A$5693,$B819,'South West Spends'!$B$2:$B$5693,$C819,'South West Spends'!$C$2:$C$5693,$A819)</f>
        <v>0</v>
      </c>
      <c r="F819" s="507">
        <f>SUMIFS('South West Spends'!$R$2:$R$5693,'South West Spends'!$A$2:$A$5693,$B819,'South West Spends'!$B$2:$B$5693,$C819,'South West Spends'!$C$2:$C$5693,$A819)</f>
        <v>0.01</v>
      </c>
      <c r="G819" s="882">
        <f>SUMIFS('South West Spends'!$W$2:$W$5693,'South West Spends'!$A$2:$A$5693,$B819,'South West Spends'!$B$2:$B$5693,$C819,'South West Spends'!$C$2:$C$5693,$A819)</f>
        <v>0</v>
      </c>
      <c r="H819" s="1441">
        <f>SUMIFS('South West Spends'!$AB$2:$AB$5693,'South West Spends'!$A$2:$A$5693,$B819,'South West Spends'!$B$2:$B$5693,$C819,'South West Spends'!$C$2:$C$5693,$A819)</f>
        <v>0</v>
      </c>
      <c r="I819" s="1442">
        <f>SUMIFS('South West Spends'!$AG$2:$AG$5693,'South West Spends'!$A$2:$A$5693,$B819,'South West Spends'!$B$2:$B$5693,$C819,'South West Spends'!$C$2:$C$5693,$A819)</f>
        <v>0</v>
      </c>
      <c r="J819" s="24">
        <f>SUMIFS('South West Spends'!$AI$2:$AI$5693,'South West Spends'!$A$2:$A$5693,$B819,'South West Spends'!$B$2:$B$5693,$C819,'South West Spends'!$C$2:$C$5693,$A819)</f>
        <v>0</v>
      </c>
      <c r="K819" s="93">
        <f>SUMIFS('South West Spends'!$AL$2:$AL$5693,'South West Spends'!$A$2:$A$5693,$B819,'South West Spends'!$B$2:$B$5693,$C819,'South West Spends'!$C$2:$C$5693,$A819)</f>
        <v>0</v>
      </c>
    </row>
    <row r="820" spans="1:11" x14ac:dyDescent="0.2">
      <c r="A820" s="94" t="s">
        <v>156</v>
      </c>
      <c r="B820" s="13" t="s">
        <v>206</v>
      </c>
      <c r="C820" s="129" t="s">
        <v>243</v>
      </c>
      <c r="D820" s="506">
        <f>SUMIFS('South West Spends'!$H$2:$H$5693,'South West Spends'!$A$2:$A$5693,$B820,'South West Spends'!$B$2:$B$5693,$C820,'South West Spends'!$C$2:$C$5693,$A820)</f>
        <v>0</v>
      </c>
      <c r="E820" s="507">
        <f>SUMIFS('South West Spends'!$M$2:$M$5693,'South West Spends'!$A$2:$A$5693,$B820,'South West Spends'!$B$2:$B$5693,$C820,'South West Spends'!$C$2:$C$5693,$A820)</f>
        <v>0</v>
      </c>
      <c r="F820" s="507">
        <f>SUMIFS('South West Spends'!$R$2:$R$5693,'South West Spends'!$A$2:$A$5693,$B820,'South West Spends'!$B$2:$B$5693,$C820,'South West Spends'!$C$2:$C$5693,$A820)</f>
        <v>0</v>
      </c>
      <c r="G820" s="882">
        <f>SUMIFS('South West Spends'!$W$2:$W$5693,'South West Spends'!$A$2:$A$5693,$B820,'South West Spends'!$B$2:$B$5693,$C820,'South West Spends'!$C$2:$C$5693,$A820)</f>
        <v>0.01</v>
      </c>
      <c r="H820" s="1441">
        <f>SUMIFS('South West Spends'!$AB$2:$AB$5693,'South West Spends'!$A$2:$A$5693,$B820,'South West Spends'!$B$2:$B$5693,$C820,'South West Spends'!$C$2:$C$5693,$A820)</f>
        <v>53.930000000000007</v>
      </c>
      <c r="I820" s="1442">
        <f>SUMIFS('South West Spends'!$AG$2:$AG$5693,'South West Spends'!$A$2:$A$5693,$B820,'South West Spends'!$B$2:$B$5693,$C820,'South West Spends'!$C$2:$C$5693,$A820)</f>
        <v>0</v>
      </c>
      <c r="J820" s="24">
        <f>SUMIFS('South West Spends'!$AI$2:$AI$5693,'South West Spends'!$A$2:$A$5693,$B820,'South West Spends'!$B$2:$B$5693,$C820,'South West Spends'!$C$2:$C$5693,$A820)</f>
        <v>0</v>
      </c>
      <c r="K820" s="93">
        <f>SUMIFS('South West Spends'!$AL$2:$AL$5693,'South West Spends'!$A$2:$A$5693,$B820,'South West Spends'!$B$2:$B$5693,$C820,'South West Spends'!$C$2:$C$5693,$A820)</f>
        <v>0</v>
      </c>
    </row>
    <row r="821" spans="1:11" x14ac:dyDescent="0.2">
      <c r="A821" s="94" t="s">
        <v>156</v>
      </c>
      <c r="B821" s="13" t="s">
        <v>77</v>
      </c>
      <c r="C821" s="129" t="s">
        <v>21</v>
      </c>
      <c r="D821" s="506">
        <f>SUMIFS('South West Spends'!$H$2:$H$5693,'South West Spends'!$A$2:$A$5693,$B821,'South West Spends'!$B$2:$B$5693,$C821,'South West Spends'!$C$2:$C$5693,$A821)</f>
        <v>0</v>
      </c>
      <c r="E821" s="507">
        <f>SUMIFS('South West Spends'!$M$2:$M$5693,'South West Spends'!$A$2:$A$5693,$B821,'South West Spends'!$B$2:$B$5693,$C821,'South West Spends'!$C$2:$C$5693,$A821)</f>
        <v>62999.259999999995</v>
      </c>
      <c r="F821" s="507">
        <f>SUMIFS('South West Spends'!$R$2:$R$5693,'South West Spends'!$A$2:$A$5693,$B821,'South West Spends'!$B$2:$B$5693,$C821,'South West Spends'!$C$2:$C$5693,$A821)</f>
        <v>36477.74</v>
      </c>
      <c r="G821" s="882">
        <f>SUMIFS('South West Spends'!$W$2:$W$5693,'South West Spends'!$A$2:$A$5693,$B821,'South West Spends'!$B$2:$B$5693,$C821,'South West Spends'!$C$2:$C$5693,$A821)</f>
        <v>16104.21</v>
      </c>
      <c r="H821" s="1441">
        <f>SUMIFS('South West Spends'!$AB$2:$AB$5693,'South West Spends'!$A$2:$A$5693,$B821,'South West Spends'!$B$2:$B$5693,$C821,'South West Spends'!$C$2:$C$5693,$A821)</f>
        <v>12024.779999999999</v>
      </c>
      <c r="I821" s="1442">
        <f>SUMIFS('South West Spends'!$AG$2:$AG$5693,'South West Spends'!$A$2:$A$5693,$B821,'South West Spends'!$B$2:$B$5693,$C821,'South West Spends'!$C$2:$C$5693,$A821)</f>
        <v>4452.84</v>
      </c>
      <c r="J821" s="24">
        <f>SUMIFS('South West Spends'!$AI$2:$AI$5693,'South West Spends'!$A$2:$A$5693,$B821,'South West Spends'!$B$2:$B$5693,$C821,'South West Spends'!$C$2:$C$5693,$A821)</f>
        <v>0</v>
      </c>
      <c r="K821" s="93">
        <f>SUMIFS('South West Spends'!$AL$2:$AL$5693,'South West Spends'!$A$2:$A$5693,$B821,'South West Spends'!$B$2:$B$5693,$C821,'South West Spends'!$C$2:$C$5693,$A821)</f>
        <v>0</v>
      </c>
    </row>
    <row r="822" spans="1:11" x14ac:dyDescent="0.2">
      <c r="A822" s="94" t="s">
        <v>156</v>
      </c>
      <c r="B822" s="13" t="s">
        <v>286</v>
      </c>
      <c r="C822" s="129" t="s">
        <v>21</v>
      </c>
      <c r="D822" s="506">
        <f>SUMIFS('South West Spends'!$H$2:$H$5693,'South West Spends'!$A$2:$A$5693,$B822,'South West Spends'!$B$2:$B$5693,$C822,'South West Spends'!$C$2:$C$5693,$A822)</f>
        <v>0</v>
      </c>
      <c r="E822" s="507">
        <f>SUMIFS('South West Spends'!$M$2:$M$5693,'South West Spends'!$A$2:$A$5693,$B822,'South West Spends'!$B$2:$B$5693,$C822,'South West Spends'!$C$2:$C$5693,$A822)</f>
        <v>0</v>
      </c>
      <c r="F822" s="507">
        <f>SUMIFS('South West Spends'!$R$2:$R$5693,'South West Spends'!$A$2:$A$5693,$B822,'South West Spends'!$B$2:$B$5693,$C822,'South West Spends'!$C$2:$C$5693,$A822)</f>
        <v>0</v>
      </c>
      <c r="G822" s="882">
        <f>SUMIFS('South West Spends'!$W$2:$W$5693,'South West Spends'!$A$2:$A$5693,$B822,'South West Spends'!$B$2:$B$5693,$C822,'South West Spends'!$C$2:$C$5693,$A822)</f>
        <v>0</v>
      </c>
      <c r="H822" s="1441">
        <f>SUMIFS('South West Spends'!$AB$2:$AB$5693,'South West Spends'!$A$2:$A$5693,$B822,'South West Spends'!$B$2:$B$5693,$C822,'South West Spends'!$C$2:$C$5693,$A822)</f>
        <v>0</v>
      </c>
      <c r="I822" s="1442">
        <f>SUMIFS('South West Spends'!$AG$2:$AG$5693,'South West Spends'!$A$2:$A$5693,$B822,'South West Spends'!$B$2:$B$5693,$C822,'South West Spends'!$C$2:$C$5693,$A822)</f>
        <v>2274.63</v>
      </c>
      <c r="J822" s="24">
        <f>SUMIFS('South West Spends'!$AI$2:$AI$5693,'South West Spends'!$A$2:$A$5693,$B822,'South West Spends'!$B$2:$B$5693,$C822,'South West Spends'!$C$2:$C$5693,$A822)</f>
        <v>0</v>
      </c>
      <c r="K822" s="93">
        <f>SUMIFS('South West Spends'!$AL$2:$AL$5693,'South West Spends'!$A$2:$A$5693,$B822,'South West Spends'!$B$2:$B$5693,$C822,'South West Spends'!$C$2:$C$5693,$A822)</f>
        <v>241.28</v>
      </c>
    </row>
    <row r="823" spans="1:11" x14ac:dyDescent="0.2">
      <c r="A823" s="94" t="s">
        <v>156</v>
      </c>
      <c r="B823" s="13" t="s">
        <v>8</v>
      </c>
      <c r="C823" s="129" t="s">
        <v>243</v>
      </c>
      <c r="D823" s="506">
        <f>SUMIFS('South West Spends'!$H$2:$H$5693,'South West Spends'!$A$2:$A$5693,$B823,'South West Spends'!$B$2:$B$5693,$C823,'South West Spends'!$C$2:$C$5693,$A823)</f>
        <v>158.68</v>
      </c>
      <c r="E823" s="507">
        <f>SUMIFS('South West Spends'!$M$2:$M$5693,'South West Spends'!$A$2:$A$5693,$B823,'South West Spends'!$B$2:$B$5693,$C823,'South West Spends'!$C$2:$C$5693,$A823)</f>
        <v>97.28</v>
      </c>
      <c r="F823" s="507">
        <f>SUMIFS('South West Spends'!$R$2:$R$5693,'South West Spends'!$A$2:$A$5693,$B823,'South West Spends'!$B$2:$B$5693,$C823,'South West Spends'!$C$2:$C$5693,$A823)</f>
        <v>108.94</v>
      </c>
      <c r="G823" s="882">
        <f>SUMIFS('South West Spends'!$W$2:$W$5693,'South West Spends'!$A$2:$A$5693,$B823,'South West Spends'!$B$2:$B$5693,$C823,'South West Spends'!$C$2:$C$5693,$A823)</f>
        <v>0</v>
      </c>
      <c r="H823" s="1441">
        <f>SUMIFS('South West Spends'!$AB$2:$AB$5693,'South West Spends'!$A$2:$A$5693,$B823,'South West Spends'!$B$2:$B$5693,$C823,'South West Spends'!$C$2:$C$5693,$A823)</f>
        <v>0</v>
      </c>
      <c r="I823" s="1442">
        <f>SUMIFS('South West Spends'!$AG$2:$AG$5693,'South West Spends'!$A$2:$A$5693,$B823,'South West Spends'!$B$2:$B$5693,$C823,'South West Spends'!$C$2:$C$5693,$A823)</f>
        <v>0</v>
      </c>
      <c r="J823" s="24">
        <f>SUMIFS('South West Spends'!$AI$2:$AI$5693,'South West Spends'!$A$2:$A$5693,$B823,'South West Spends'!$B$2:$B$5693,$C823,'South West Spends'!$C$2:$C$5693,$A823)</f>
        <v>0</v>
      </c>
      <c r="K823" s="93">
        <f>SUMIFS('South West Spends'!$AL$2:$AL$5693,'South West Spends'!$A$2:$A$5693,$B823,'South West Spends'!$B$2:$B$5693,$C823,'South West Spends'!$C$2:$C$5693,$A823)</f>
        <v>0</v>
      </c>
    </row>
    <row r="824" spans="1:11" x14ac:dyDescent="0.2">
      <c r="A824" s="94" t="s">
        <v>156</v>
      </c>
      <c r="B824" s="13" t="s">
        <v>8</v>
      </c>
      <c r="C824" s="129" t="s">
        <v>33</v>
      </c>
      <c r="D824" s="506">
        <f>SUMIFS('South West Spends'!$H$2:$H$5693,'South West Spends'!$A$2:$A$5693,$B824,'South West Spends'!$B$2:$B$5693,$C824,'South West Spends'!$C$2:$C$5693,$A824)</f>
        <v>1805.77</v>
      </c>
      <c r="E824" s="507">
        <f>SUMIFS('South West Spends'!$M$2:$M$5693,'South West Spends'!$A$2:$A$5693,$B824,'South West Spends'!$B$2:$B$5693,$C824,'South West Spends'!$C$2:$C$5693,$A824)</f>
        <v>1495.07</v>
      </c>
      <c r="F824" s="507">
        <f>SUMIFS('South West Spends'!$R$2:$R$5693,'South West Spends'!$A$2:$A$5693,$B824,'South West Spends'!$B$2:$B$5693,$C824,'South West Spends'!$C$2:$C$5693,$A824)</f>
        <v>717.93999999999994</v>
      </c>
      <c r="G824" s="882">
        <f>SUMIFS('South West Spends'!$W$2:$W$5693,'South West Spends'!$A$2:$A$5693,$B824,'South West Spends'!$B$2:$B$5693,$C824,'South West Spends'!$C$2:$C$5693,$A824)</f>
        <v>0</v>
      </c>
      <c r="H824" s="1441">
        <f>SUMIFS('South West Spends'!$AB$2:$AB$5693,'South West Spends'!$A$2:$A$5693,$B824,'South West Spends'!$B$2:$B$5693,$C824,'South West Spends'!$C$2:$C$5693,$A824)</f>
        <v>0</v>
      </c>
      <c r="I824" s="1442">
        <f>SUMIFS('South West Spends'!$AG$2:$AG$5693,'South West Spends'!$A$2:$A$5693,$B824,'South West Spends'!$B$2:$B$5693,$C824,'South West Spends'!$C$2:$C$5693,$A824)</f>
        <v>0</v>
      </c>
      <c r="J824" s="24">
        <f>SUMIFS('South West Spends'!$AI$2:$AI$5693,'South West Spends'!$A$2:$A$5693,$B824,'South West Spends'!$B$2:$B$5693,$C824,'South West Spends'!$C$2:$C$5693,$A824)</f>
        <v>0</v>
      </c>
      <c r="K824" s="93">
        <f>SUMIFS('South West Spends'!$AL$2:$AL$5693,'South West Spends'!$A$2:$A$5693,$B824,'South West Spends'!$B$2:$B$5693,$C824,'South West Spends'!$C$2:$C$5693,$A824)</f>
        <v>0</v>
      </c>
    </row>
    <row r="825" spans="1:11" x14ac:dyDescent="0.2">
      <c r="A825" s="94" t="s">
        <v>156</v>
      </c>
      <c r="B825" s="13" t="s">
        <v>8</v>
      </c>
      <c r="C825" s="129" t="s">
        <v>9</v>
      </c>
      <c r="D825" s="506">
        <f>SUMIFS('South West Spends'!$H$2:$H$5693,'South West Spends'!$A$2:$A$5693,$B825,'South West Spends'!$B$2:$B$5693,$C825,'South West Spends'!$C$2:$C$5693,$A825)</f>
        <v>3644.02</v>
      </c>
      <c r="E825" s="507">
        <f>SUMIFS('South West Spends'!$M$2:$M$5693,'South West Spends'!$A$2:$A$5693,$B825,'South West Spends'!$B$2:$B$5693,$C825,'South West Spends'!$C$2:$C$5693,$A825)</f>
        <v>3960.54</v>
      </c>
      <c r="F825" s="507">
        <f>SUMIFS('South West Spends'!$R$2:$R$5693,'South West Spends'!$A$2:$A$5693,$B825,'South West Spends'!$B$2:$B$5693,$C825,'South West Spends'!$C$2:$C$5693,$A825)</f>
        <v>2324.7399999999998</v>
      </c>
      <c r="G825" s="882">
        <f>SUMIFS('South West Spends'!$W$2:$W$5693,'South West Spends'!$A$2:$A$5693,$B825,'South West Spends'!$B$2:$B$5693,$C825,'South West Spends'!$C$2:$C$5693,$A825)</f>
        <v>0</v>
      </c>
      <c r="H825" s="1441">
        <f>SUMIFS('South West Spends'!$AB$2:$AB$5693,'South West Spends'!$A$2:$A$5693,$B825,'South West Spends'!$B$2:$B$5693,$C825,'South West Spends'!$C$2:$C$5693,$A825)</f>
        <v>0</v>
      </c>
      <c r="I825" s="1442">
        <f>SUMIFS('South West Spends'!$AG$2:$AG$5693,'South West Spends'!$A$2:$A$5693,$B825,'South West Spends'!$B$2:$B$5693,$C825,'South West Spends'!$C$2:$C$5693,$A825)</f>
        <v>0</v>
      </c>
      <c r="J825" s="24">
        <f>SUMIFS('South West Spends'!$AI$2:$AI$5693,'South West Spends'!$A$2:$A$5693,$B825,'South West Spends'!$B$2:$B$5693,$C825,'South West Spends'!$C$2:$C$5693,$A825)</f>
        <v>0</v>
      </c>
      <c r="K825" s="93">
        <f>SUMIFS('South West Spends'!$AL$2:$AL$5693,'South West Spends'!$A$2:$A$5693,$B825,'South West Spends'!$B$2:$B$5693,$C825,'South West Spends'!$C$2:$C$5693,$A825)</f>
        <v>0</v>
      </c>
    </row>
    <row r="826" spans="1:11" x14ac:dyDescent="0.2">
      <c r="A826" s="94" t="s">
        <v>156</v>
      </c>
      <c r="B826" s="13" t="s">
        <v>8</v>
      </c>
      <c r="C826" s="129" t="s">
        <v>10</v>
      </c>
      <c r="D826" s="506">
        <f>SUMIFS('South West Spends'!$H$2:$H$5693,'South West Spends'!$A$2:$A$5693,$B826,'South West Spends'!$B$2:$B$5693,$C826,'South West Spends'!$C$2:$C$5693,$A826)</f>
        <v>64243.68</v>
      </c>
      <c r="E826" s="507">
        <f>SUMIFS('South West Spends'!$M$2:$M$5693,'South West Spends'!$A$2:$A$5693,$B826,'South West Spends'!$B$2:$B$5693,$C826,'South West Spends'!$C$2:$C$5693,$A826)</f>
        <v>50295.060000000005</v>
      </c>
      <c r="F826" s="507">
        <f>SUMIFS('South West Spends'!$R$2:$R$5693,'South West Spends'!$A$2:$A$5693,$B826,'South West Spends'!$B$2:$B$5693,$C826,'South West Spends'!$C$2:$C$5693,$A826)</f>
        <v>27031.559999999998</v>
      </c>
      <c r="G826" s="882">
        <f>SUMIFS('South West Spends'!$W$2:$W$5693,'South West Spends'!$A$2:$A$5693,$B826,'South West Spends'!$B$2:$B$5693,$C826,'South West Spends'!$C$2:$C$5693,$A826)</f>
        <v>0</v>
      </c>
      <c r="H826" s="1441">
        <f>SUMIFS('South West Spends'!$AB$2:$AB$5693,'South West Spends'!$A$2:$A$5693,$B826,'South West Spends'!$B$2:$B$5693,$C826,'South West Spends'!$C$2:$C$5693,$A826)</f>
        <v>0</v>
      </c>
      <c r="I826" s="1442">
        <f>SUMIFS('South West Spends'!$AG$2:$AG$5693,'South West Spends'!$A$2:$A$5693,$B826,'South West Spends'!$B$2:$B$5693,$C826,'South West Spends'!$C$2:$C$5693,$A826)</f>
        <v>0</v>
      </c>
      <c r="J826" s="24">
        <f>SUMIFS('South West Spends'!$AI$2:$AI$5693,'South West Spends'!$A$2:$A$5693,$B826,'South West Spends'!$B$2:$B$5693,$C826,'South West Spends'!$C$2:$C$5693,$A826)</f>
        <v>0</v>
      </c>
      <c r="K826" s="93">
        <f>SUMIFS('South West Spends'!$AL$2:$AL$5693,'South West Spends'!$A$2:$A$5693,$B826,'South West Spends'!$B$2:$B$5693,$C826,'South West Spends'!$C$2:$C$5693,$A826)</f>
        <v>0</v>
      </c>
    </row>
    <row r="827" spans="1:11" x14ac:dyDescent="0.2">
      <c r="A827" s="94" t="s">
        <v>156</v>
      </c>
      <c r="B827" s="13" t="s">
        <v>205</v>
      </c>
      <c r="C827" s="129" t="s">
        <v>243</v>
      </c>
      <c r="D827" s="506">
        <f>SUMIFS('South West Spends'!$H$2:$H$5693,'South West Spends'!$A$2:$A$5693,$B827,'South West Spends'!$B$2:$B$5693,$C827,'South West Spends'!$C$2:$C$5693,$A827)</f>
        <v>0</v>
      </c>
      <c r="E827" s="507">
        <f>SUMIFS('South West Spends'!$M$2:$M$5693,'South West Spends'!$A$2:$A$5693,$B827,'South West Spends'!$B$2:$B$5693,$C827,'South West Spends'!$C$2:$C$5693,$A827)</f>
        <v>0</v>
      </c>
      <c r="F827" s="507">
        <f>SUMIFS('South West Spends'!$R$2:$R$5693,'South West Spends'!$A$2:$A$5693,$B827,'South West Spends'!$B$2:$B$5693,$C827,'South West Spends'!$C$2:$C$5693,$A827)</f>
        <v>99.460000000000008</v>
      </c>
      <c r="G827" s="882">
        <f>SUMIFS('South West Spends'!$W$2:$W$5693,'South West Spends'!$A$2:$A$5693,$B827,'South West Spends'!$B$2:$B$5693,$C827,'South West Spends'!$C$2:$C$5693,$A827)</f>
        <v>276.80999999999995</v>
      </c>
      <c r="H827" s="1441">
        <f>SUMIFS('South West Spends'!$AB$2:$AB$5693,'South West Spends'!$A$2:$A$5693,$B827,'South West Spends'!$B$2:$B$5693,$C827,'South West Spends'!$C$2:$C$5693,$A827)</f>
        <v>467.56</v>
      </c>
      <c r="I827" s="1442">
        <f>SUMIFS('South West Spends'!$AG$2:$AG$5693,'South West Spends'!$A$2:$A$5693,$B827,'South West Spends'!$B$2:$B$5693,$C827,'South West Spends'!$C$2:$C$5693,$A827)</f>
        <v>0</v>
      </c>
      <c r="J827" s="24">
        <f>SUMIFS('South West Spends'!$AI$2:$AI$5693,'South West Spends'!$A$2:$A$5693,$B827,'South West Spends'!$B$2:$B$5693,$C827,'South West Spends'!$C$2:$C$5693,$A827)</f>
        <v>0</v>
      </c>
      <c r="K827" s="93">
        <f>SUMIFS('South West Spends'!$AL$2:$AL$5693,'South West Spends'!$A$2:$A$5693,$B827,'South West Spends'!$B$2:$B$5693,$C827,'South West Spends'!$C$2:$C$5693,$A827)</f>
        <v>0</v>
      </c>
    </row>
    <row r="828" spans="1:11" x14ac:dyDescent="0.2">
      <c r="A828" s="94" t="s">
        <v>156</v>
      </c>
      <c r="B828" s="13" t="s">
        <v>205</v>
      </c>
      <c r="C828" s="129" t="s">
        <v>33</v>
      </c>
      <c r="D828" s="506">
        <f>SUMIFS('South West Spends'!$H$2:$H$5693,'South West Spends'!$A$2:$A$5693,$B828,'South West Spends'!$B$2:$B$5693,$C828,'South West Spends'!$C$2:$C$5693,$A828)</f>
        <v>0</v>
      </c>
      <c r="E828" s="507">
        <f>SUMIFS('South West Spends'!$M$2:$M$5693,'South West Spends'!$A$2:$A$5693,$B828,'South West Spends'!$B$2:$B$5693,$C828,'South West Spends'!$C$2:$C$5693,$A828)</f>
        <v>0</v>
      </c>
      <c r="F828" s="507">
        <f>SUMIFS('South West Spends'!$R$2:$R$5693,'South West Spends'!$A$2:$A$5693,$B828,'South West Spends'!$B$2:$B$5693,$C828,'South West Spends'!$C$2:$C$5693,$A828)</f>
        <v>722.95</v>
      </c>
      <c r="G828" s="882">
        <f>SUMIFS('South West Spends'!$W$2:$W$5693,'South West Spends'!$A$2:$A$5693,$B828,'South West Spends'!$B$2:$B$5693,$C828,'South West Spends'!$C$2:$C$5693,$A828)</f>
        <v>1048.71</v>
      </c>
      <c r="H828" s="1441">
        <f>SUMIFS('South West Spends'!$AB$2:$AB$5693,'South West Spends'!$A$2:$A$5693,$B828,'South West Spends'!$B$2:$B$5693,$C828,'South West Spends'!$C$2:$C$5693,$A828)</f>
        <v>1321.8400000000001</v>
      </c>
      <c r="I828" s="1442">
        <f>SUMIFS('South West Spends'!$AG$2:$AG$5693,'South West Spends'!$A$2:$A$5693,$B828,'South West Spends'!$B$2:$B$5693,$C828,'South West Spends'!$C$2:$C$5693,$A828)</f>
        <v>0</v>
      </c>
      <c r="J828" s="24">
        <f>SUMIFS('South West Spends'!$AI$2:$AI$5693,'South West Spends'!$A$2:$A$5693,$B828,'South West Spends'!$B$2:$B$5693,$C828,'South West Spends'!$C$2:$C$5693,$A828)</f>
        <v>0</v>
      </c>
      <c r="K828" s="93">
        <f>SUMIFS('South West Spends'!$AL$2:$AL$5693,'South West Spends'!$A$2:$A$5693,$B828,'South West Spends'!$B$2:$B$5693,$C828,'South West Spends'!$C$2:$C$5693,$A828)</f>
        <v>0</v>
      </c>
    </row>
    <row r="829" spans="1:11" x14ac:dyDescent="0.2">
      <c r="A829" s="94" t="s">
        <v>156</v>
      </c>
      <c r="B829" s="13" t="s">
        <v>205</v>
      </c>
      <c r="C829" s="129" t="s">
        <v>9</v>
      </c>
      <c r="D829" s="506">
        <f>SUMIFS('South West Spends'!$H$2:$H$5693,'South West Spends'!$A$2:$A$5693,$B829,'South West Spends'!$B$2:$B$5693,$C829,'South West Spends'!$C$2:$C$5693,$A829)</f>
        <v>0</v>
      </c>
      <c r="E829" s="507">
        <f>SUMIFS('South West Spends'!$M$2:$M$5693,'South West Spends'!$A$2:$A$5693,$B829,'South West Spends'!$B$2:$B$5693,$C829,'South West Spends'!$C$2:$C$5693,$A829)</f>
        <v>0</v>
      </c>
      <c r="F829" s="507">
        <f>SUMIFS('South West Spends'!$R$2:$R$5693,'South West Spends'!$A$2:$A$5693,$B829,'South West Spends'!$B$2:$B$5693,$C829,'South West Spends'!$C$2:$C$5693,$A829)</f>
        <v>1599.71</v>
      </c>
      <c r="G829" s="882">
        <f>SUMIFS('South West Spends'!$W$2:$W$5693,'South West Spends'!$A$2:$A$5693,$B829,'South West Spends'!$B$2:$B$5693,$C829,'South West Spends'!$C$2:$C$5693,$A829)</f>
        <v>4840.1399999999994</v>
      </c>
      <c r="H829" s="1441">
        <f>SUMIFS('South West Spends'!$AB$2:$AB$5693,'South West Spends'!$A$2:$A$5693,$B829,'South West Spends'!$B$2:$B$5693,$C829,'South West Spends'!$C$2:$C$5693,$A829)</f>
        <v>3385.33</v>
      </c>
      <c r="I829" s="1442">
        <f>SUMIFS('South West Spends'!$AG$2:$AG$5693,'South West Spends'!$A$2:$A$5693,$B829,'South West Spends'!$B$2:$B$5693,$C829,'South West Spends'!$C$2:$C$5693,$A829)</f>
        <v>509.71000000000004</v>
      </c>
      <c r="J829" s="24">
        <f>SUMIFS('South West Spends'!$AI$2:$AI$5693,'South West Spends'!$A$2:$A$5693,$B829,'South West Spends'!$B$2:$B$5693,$C829,'South West Spends'!$C$2:$C$5693,$A829)</f>
        <v>0</v>
      </c>
      <c r="K829" s="93">
        <f>SUMIFS('South West Spends'!$AL$2:$AL$5693,'South West Spends'!$A$2:$A$5693,$B829,'South West Spends'!$B$2:$B$5693,$C829,'South West Spends'!$C$2:$C$5693,$A829)</f>
        <v>0</v>
      </c>
    </row>
    <row r="830" spans="1:11" x14ac:dyDescent="0.2">
      <c r="A830" s="94" t="s">
        <v>156</v>
      </c>
      <c r="B830" s="13" t="s">
        <v>205</v>
      </c>
      <c r="C830" s="129" t="s">
        <v>10</v>
      </c>
      <c r="D830" s="506">
        <f>SUMIFS('South West Spends'!$H$2:$H$5693,'South West Spends'!$A$2:$A$5693,$B830,'South West Spends'!$B$2:$B$5693,$C830,'South West Spends'!$C$2:$C$5693,$A830)</f>
        <v>0</v>
      </c>
      <c r="E830" s="507">
        <f>SUMIFS('South West Spends'!$M$2:$M$5693,'South West Spends'!$A$2:$A$5693,$B830,'South West Spends'!$B$2:$B$5693,$C830,'South West Spends'!$C$2:$C$5693,$A830)</f>
        <v>0</v>
      </c>
      <c r="F830" s="507">
        <f>SUMIFS('South West Spends'!$R$2:$R$5693,'South West Spends'!$A$2:$A$5693,$B830,'South West Spends'!$B$2:$B$5693,$C830,'South West Spends'!$C$2:$C$5693,$A830)</f>
        <v>16909.899999999998</v>
      </c>
      <c r="G830" s="882">
        <f>SUMIFS('South West Spends'!$W$2:$W$5693,'South West Spends'!$A$2:$A$5693,$B830,'South West Spends'!$B$2:$B$5693,$C830,'South West Spends'!$C$2:$C$5693,$A830)</f>
        <v>38359.049999999996</v>
      </c>
      <c r="H830" s="1441">
        <f>SUMIFS('South West Spends'!$AB$2:$AB$5693,'South West Spends'!$A$2:$A$5693,$B830,'South West Spends'!$B$2:$B$5693,$C830,'South West Spends'!$C$2:$C$5693,$A830)</f>
        <v>38165.980000000003</v>
      </c>
      <c r="I830" s="1442">
        <f>SUMIFS('South West Spends'!$AG$2:$AG$5693,'South West Spends'!$A$2:$A$5693,$B830,'South West Spends'!$B$2:$B$5693,$C830,'South West Spends'!$C$2:$C$5693,$A830)</f>
        <v>5157.29</v>
      </c>
      <c r="J830" s="24">
        <f>SUMIFS('South West Spends'!$AI$2:$AI$5693,'South West Spends'!$A$2:$A$5693,$B830,'South West Spends'!$B$2:$B$5693,$C830,'South West Spends'!$C$2:$C$5693,$A830)</f>
        <v>0</v>
      </c>
      <c r="K830" s="93">
        <f>SUMIFS('South West Spends'!$AL$2:$AL$5693,'South West Spends'!$A$2:$A$5693,$B830,'South West Spends'!$B$2:$B$5693,$C830,'South West Spends'!$C$2:$C$5693,$A830)</f>
        <v>0</v>
      </c>
    </row>
    <row r="831" spans="1:11" x14ac:dyDescent="0.2">
      <c r="A831" s="94" t="s">
        <v>156</v>
      </c>
      <c r="B831" s="13" t="s">
        <v>40</v>
      </c>
      <c r="C831" s="129" t="s">
        <v>243</v>
      </c>
      <c r="D831" s="506">
        <f>SUMIFS('South West Spends'!$H$2:$H$5693,'South West Spends'!$A$2:$A$5693,$B831,'South West Spends'!$B$2:$B$5693,$C831,'South West Spends'!$C$2:$C$5693,$A831)</f>
        <v>1570.13</v>
      </c>
      <c r="E831" s="507">
        <f>SUMIFS('South West Spends'!$M$2:$M$5693,'South West Spends'!$A$2:$A$5693,$B831,'South West Spends'!$B$2:$B$5693,$C831,'South West Spends'!$C$2:$C$5693,$A831)</f>
        <v>3733.01</v>
      </c>
      <c r="F831" s="507">
        <f>SUMIFS('South West Spends'!$R$2:$R$5693,'South West Spends'!$A$2:$A$5693,$B831,'South West Spends'!$B$2:$B$5693,$C831,'South West Spends'!$C$2:$C$5693,$A831)</f>
        <v>3459.15</v>
      </c>
      <c r="G831" s="882">
        <f>SUMIFS('South West Spends'!$W$2:$W$5693,'South West Spends'!$A$2:$A$5693,$B831,'South West Spends'!$B$2:$B$5693,$C831,'South West Spends'!$C$2:$C$5693,$A831)</f>
        <v>0</v>
      </c>
      <c r="H831" s="1441">
        <f>SUMIFS('South West Spends'!$AB$2:$AB$5693,'South West Spends'!$A$2:$A$5693,$B831,'South West Spends'!$B$2:$B$5693,$C831,'South West Spends'!$C$2:$C$5693,$A831)</f>
        <v>0</v>
      </c>
      <c r="I831" s="1442">
        <f>SUMIFS('South West Spends'!$AG$2:$AG$5693,'South West Spends'!$A$2:$A$5693,$B831,'South West Spends'!$B$2:$B$5693,$C831,'South West Spends'!$C$2:$C$5693,$A831)</f>
        <v>0</v>
      </c>
      <c r="J831" s="24">
        <f>SUMIFS('South West Spends'!$AI$2:$AI$5693,'South West Spends'!$A$2:$A$5693,$B831,'South West Spends'!$B$2:$B$5693,$C831,'South West Spends'!$C$2:$C$5693,$A831)</f>
        <v>0</v>
      </c>
      <c r="K831" s="93">
        <f>SUMIFS('South West Spends'!$AL$2:$AL$5693,'South West Spends'!$A$2:$A$5693,$B831,'South West Spends'!$B$2:$B$5693,$C831,'South West Spends'!$C$2:$C$5693,$A831)</f>
        <v>0</v>
      </c>
    </row>
    <row r="832" spans="1:11" x14ac:dyDescent="0.2">
      <c r="A832" s="94" t="s">
        <v>156</v>
      </c>
      <c r="B832" s="13" t="s">
        <v>203</v>
      </c>
      <c r="C832" s="129" t="s">
        <v>243</v>
      </c>
      <c r="D832" s="506">
        <f>SUMIFS('South West Spends'!$H$2:$H$5693,'South West Spends'!$A$2:$A$5693,$B832,'South West Spends'!$B$2:$B$5693,$C832,'South West Spends'!$C$2:$C$5693,$A832)</f>
        <v>0</v>
      </c>
      <c r="E832" s="507">
        <f>SUMIFS('South West Spends'!$M$2:$M$5693,'South West Spends'!$A$2:$A$5693,$B832,'South West Spends'!$B$2:$B$5693,$C832,'South West Spends'!$C$2:$C$5693,$A832)</f>
        <v>0</v>
      </c>
      <c r="F832" s="507">
        <f>SUMIFS('South West Spends'!$R$2:$R$5693,'South West Spends'!$A$2:$A$5693,$B832,'South West Spends'!$B$2:$B$5693,$C832,'South West Spends'!$C$2:$C$5693,$A832)</f>
        <v>1288.1400000000001</v>
      </c>
      <c r="G832" s="882">
        <f>SUMIFS('South West Spends'!$W$2:$W$5693,'South West Spends'!$A$2:$A$5693,$B832,'South West Spends'!$B$2:$B$5693,$C832,'South West Spends'!$C$2:$C$5693,$A832)</f>
        <v>3815.96</v>
      </c>
      <c r="H832" s="1441">
        <f>SUMIFS('South West Spends'!$AB$2:$AB$5693,'South West Spends'!$A$2:$A$5693,$B832,'South West Spends'!$B$2:$B$5693,$C832,'South West Spends'!$C$2:$C$5693,$A832)</f>
        <v>2453.5</v>
      </c>
      <c r="I832" s="1442">
        <f>SUMIFS('South West Spends'!$AG$2:$AG$5693,'South West Spends'!$A$2:$A$5693,$B832,'South West Spends'!$B$2:$B$5693,$C832,'South West Spends'!$C$2:$C$5693,$A832)</f>
        <v>687.77</v>
      </c>
      <c r="J832" s="24">
        <f>SUMIFS('South West Spends'!$AI$2:$AI$5693,'South West Spends'!$A$2:$A$5693,$B832,'South West Spends'!$B$2:$B$5693,$C832,'South West Spends'!$C$2:$C$5693,$A832)</f>
        <v>0</v>
      </c>
      <c r="K832" s="93">
        <f>SUMIFS('South West Spends'!$AL$2:$AL$5693,'South West Spends'!$A$2:$A$5693,$B832,'South West Spends'!$B$2:$B$5693,$C832,'South West Spends'!$C$2:$C$5693,$A832)</f>
        <v>0</v>
      </c>
    </row>
    <row r="833" spans="1:11" x14ac:dyDescent="0.2">
      <c r="A833" s="94" t="s">
        <v>156</v>
      </c>
      <c r="B833" s="13" t="s">
        <v>16</v>
      </c>
      <c r="C833" s="129" t="s">
        <v>243</v>
      </c>
      <c r="D833" s="506">
        <f>SUMIFS('South West Spends'!$H$2:$H$5693,'South West Spends'!$A$2:$A$5693,$B833,'South West Spends'!$B$2:$B$5693,$C833,'South West Spends'!$C$2:$C$5693,$A833)</f>
        <v>3582.13</v>
      </c>
      <c r="E833" s="507">
        <f>SUMIFS('South West Spends'!$M$2:$M$5693,'South West Spends'!$A$2:$A$5693,$B833,'South West Spends'!$B$2:$B$5693,$C833,'South West Spends'!$C$2:$C$5693,$A833)</f>
        <v>3025.3</v>
      </c>
      <c r="F833" s="507">
        <f>SUMIFS('South West Spends'!$R$2:$R$5693,'South West Spends'!$A$2:$A$5693,$B833,'South West Spends'!$B$2:$B$5693,$C833,'South West Spends'!$C$2:$C$5693,$A833)</f>
        <v>0</v>
      </c>
      <c r="G833" s="882">
        <f>SUMIFS('South West Spends'!$W$2:$W$5693,'South West Spends'!$A$2:$A$5693,$B833,'South West Spends'!$B$2:$B$5693,$C833,'South West Spends'!$C$2:$C$5693,$A833)</f>
        <v>0</v>
      </c>
      <c r="H833" s="1441">
        <f>SUMIFS('South West Spends'!$AB$2:$AB$5693,'South West Spends'!$A$2:$A$5693,$B833,'South West Spends'!$B$2:$B$5693,$C833,'South West Spends'!$C$2:$C$5693,$A833)</f>
        <v>0</v>
      </c>
      <c r="I833" s="1442">
        <f>SUMIFS('South West Spends'!$AG$2:$AG$5693,'South West Spends'!$A$2:$A$5693,$B833,'South West Spends'!$B$2:$B$5693,$C833,'South West Spends'!$C$2:$C$5693,$A833)</f>
        <v>0</v>
      </c>
      <c r="J833" s="24">
        <f>SUMIFS('South West Spends'!$AI$2:$AI$5693,'South West Spends'!$A$2:$A$5693,$B833,'South West Spends'!$B$2:$B$5693,$C833,'South West Spends'!$C$2:$C$5693,$A833)</f>
        <v>0</v>
      </c>
      <c r="K833" s="93">
        <f>SUMIFS('South West Spends'!$AL$2:$AL$5693,'South West Spends'!$A$2:$A$5693,$B833,'South West Spends'!$B$2:$B$5693,$C833,'South West Spends'!$C$2:$C$5693,$A833)</f>
        <v>0</v>
      </c>
    </row>
    <row r="834" spans="1:11" x14ac:dyDescent="0.2">
      <c r="A834" s="94" t="s">
        <v>156</v>
      </c>
      <c r="B834" s="13" t="s">
        <v>93</v>
      </c>
      <c r="C834" s="129" t="s">
        <v>243</v>
      </c>
      <c r="D834" s="506">
        <f>SUMIFS('South West Spends'!$H$2:$H$5693,'South West Spends'!$A$2:$A$5693,$B834,'South West Spends'!$B$2:$B$5693,$C834,'South West Spends'!$C$2:$C$5693,$A834)</f>
        <v>0</v>
      </c>
      <c r="E834" s="507">
        <f>SUMIFS('South West Spends'!$M$2:$M$5693,'South West Spends'!$A$2:$A$5693,$B834,'South West Spends'!$B$2:$B$5693,$C834,'South West Spends'!$C$2:$C$5693,$A834)</f>
        <v>0</v>
      </c>
      <c r="F834" s="507">
        <f>SUMIFS('South West Spends'!$R$2:$R$5693,'South West Spends'!$A$2:$A$5693,$B834,'South West Spends'!$B$2:$B$5693,$C834,'South West Spends'!$C$2:$C$5693,$A834)</f>
        <v>2787.92</v>
      </c>
      <c r="G834" s="882">
        <f>SUMIFS('South West Spends'!$W$2:$W$5693,'South West Spends'!$A$2:$A$5693,$B834,'South West Spends'!$B$2:$B$5693,$C834,'South West Spends'!$C$2:$C$5693,$A834)</f>
        <v>4075.41</v>
      </c>
      <c r="H834" s="1441">
        <f>SUMIFS('South West Spends'!$AB$2:$AB$5693,'South West Spends'!$A$2:$A$5693,$B834,'South West Spends'!$B$2:$B$5693,$C834,'South West Spends'!$C$2:$C$5693,$A834)</f>
        <v>4156.49</v>
      </c>
      <c r="I834" s="1442">
        <f>SUMIFS('South West Spends'!$AG$2:$AG$5693,'South West Spends'!$A$2:$A$5693,$B834,'South West Spends'!$B$2:$B$5693,$C834,'South West Spends'!$C$2:$C$5693,$A834)</f>
        <v>905.27</v>
      </c>
      <c r="J834" s="24">
        <f>SUMIFS('South West Spends'!$AI$2:$AI$5693,'South West Spends'!$A$2:$A$5693,$B834,'South West Spends'!$B$2:$B$5693,$C834,'South West Spends'!$C$2:$C$5693,$A834)</f>
        <v>0</v>
      </c>
      <c r="K834" s="93">
        <f>SUMIFS('South West Spends'!$AL$2:$AL$5693,'South West Spends'!$A$2:$A$5693,$B834,'South West Spends'!$B$2:$B$5693,$C834,'South West Spends'!$C$2:$C$5693,$A834)</f>
        <v>0</v>
      </c>
    </row>
    <row r="835" spans="1:11" x14ac:dyDescent="0.2">
      <c r="A835" s="94" t="s">
        <v>156</v>
      </c>
      <c r="B835" s="13" t="s">
        <v>38</v>
      </c>
      <c r="C835" s="129" t="s">
        <v>243</v>
      </c>
      <c r="D835" s="506">
        <f>SUMIFS('South West Spends'!$H$2:$H$5693,'South West Spends'!$A$2:$A$5693,$B835,'South West Spends'!$B$2:$B$5693,$C835,'South West Spends'!$C$2:$C$5693,$A835)</f>
        <v>8328.4900000000016</v>
      </c>
      <c r="E835" s="507">
        <f>SUMIFS('South West Spends'!$M$2:$M$5693,'South West Spends'!$A$2:$A$5693,$B835,'South West Spends'!$B$2:$B$5693,$C835,'South West Spends'!$C$2:$C$5693,$A835)</f>
        <v>7727.67</v>
      </c>
      <c r="F835" s="507">
        <f>SUMIFS('South West Spends'!$R$2:$R$5693,'South West Spends'!$A$2:$A$5693,$B835,'South West Spends'!$B$2:$B$5693,$C835,'South West Spends'!$C$2:$C$5693,$A835)</f>
        <v>9078.1399999999976</v>
      </c>
      <c r="G835" s="882">
        <f>SUMIFS('South West Spends'!$W$2:$W$5693,'South West Spends'!$A$2:$A$5693,$B835,'South West Spends'!$B$2:$B$5693,$C835,'South West Spends'!$C$2:$C$5693,$A835)</f>
        <v>2677.6499999999996</v>
      </c>
      <c r="H835" s="1441">
        <f>SUMIFS('South West Spends'!$AB$2:$AB$5693,'South West Spends'!$A$2:$A$5693,$B835,'South West Spends'!$B$2:$B$5693,$C835,'South West Spends'!$C$2:$C$5693,$A835)</f>
        <v>0</v>
      </c>
      <c r="I835" s="1442">
        <f>SUMIFS('South West Spends'!$AG$2:$AG$5693,'South West Spends'!$A$2:$A$5693,$B835,'South West Spends'!$B$2:$B$5693,$C835,'South West Spends'!$C$2:$C$5693,$A835)</f>
        <v>0</v>
      </c>
      <c r="J835" s="24">
        <f>SUMIFS('South West Spends'!$AI$2:$AI$5693,'South West Spends'!$A$2:$A$5693,$B835,'South West Spends'!$B$2:$B$5693,$C835,'South West Spends'!$C$2:$C$5693,$A835)</f>
        <v>0</v>
      </c>
      <c r="K835" s="93">
        <f>SUMIFS('South West Spends'!$AL$2:$AL$5693,'South West Spends'!$A$2:$A$5693,$B835,'South West Spends'!$B$2:$B$5693,$C835,'South West Spends'!$C$2:$C$5693,$A835)</f>
        <v>0</v>
      </c>
    </row>
    <row r="836" spans="1:11" x14ac:dyDescent="0.2">
      <c r="A836" s="94" t="s">
        <v>156</v>
      </c>
      <c r="B836" s="13" t="s">
        <v>225</v>
      </c>
      <c r="C836" s="129" t="s">
        <v>243</v>
      </c>
      <c r="D836" s="506">
        <f>SUMIFS('South West Spends'!$H$2:$H$5693,'South West Spends'!$A$2:$A$5693,$B836,'South West Spends'!$B$2:$B$5693,$C836,'South West Spends'!$C$2:$C$5693,$A836)</f>
        <v>0</v>
      </c>
      <c r="E836" s="507">
        <f>SUMIFS('South West Spends'!$M$2:$M$5693,'South West Spends'!$A$2:$A$5693,$B836,'South West Spends'!$B$2:$B$5693,$C836,'South West Spends'!$C$2:$C$5693,$A836)</f>
        <v>0</v>
      </c>
      <c r="F836" s="507">
        <f>SUMIFS('South West Spends'!$R$2:$R$5693,'South West Spends'!$A$2:$A$5693,$B836,'South West Spends'!$B$2:$B$5693,$C836,'South West Spends'!$C$2:$C$5693,$A836)</f>
        <v>0</v>
      </c>
      <c r="G836" s="882">
        <f>SUMIFS('South West Spends'!$W$2:$W$5693,'South West Spends'!$A$2:$A$5693,$B836,'South West Spends'!$B$2:$B$5693,$C836,'South West Spends'!$C$2:$C$5693,$A836)</f>
        <v>6383.2999999999993</v>
      </c>
      <c r="H836" s="1441">
        <f>SUMIFS('South West Spends'!$AB$2:$AB$5693,'South West Spends'!$A$2:$A$5693,$B836,'South West Spends'!$B$2:$B$5693,$C836,'South West Spends'!$C$2:$C$5693,$A836)</f>
        <v>8042.2699999999995</v>
      </c>
      <c r="I836" s="1442">
        <f>SUMIFS('South West Spends'!$AG$2:$AG$5693,'South West Spends'!$A$2:$A$5693,$B836,'South West Spends'!$B$2:$B$5693,$C836,'South West Spends'!$C$2:$C$5693,$A836)</f>
        <v>1033.94</v>
      </c>
      <c r="J836" s="24">
        <f>SUMIFS('South West Spends'!$AI$2:$AI$5693,'South West Spends'!$A$2:$A$5693,$B836,'South West Spends'!$B$2:$B$5693,$C836,'South West Spends'!$C$2:$C$5693,$A836)</f>
        <v>0</v>
      </c>
      <c r="K836" s="93">
        <f>SUMIFS('South West Spends'!$AL$2:$AL$5693,'South West Spends'!$A$2:$A$5693,$B836,'South West Spends'!$B$2:$B$5693,$C836,'South West Spends'!$C$2:$C$5693,$A836)</f>
        <v>0</v>
      </c>
    </row>
    <row r="837" spans="1:11" x14ac:dyDescent="0.2">
      <c r="A837" s="94" t="s">
        <v>156</v>
      </c>
      <c r="B837" s="13" t="s">
        <v>18</v>
      </c>
      <c r="C837" s="129" t="s">
        <v>249</v>
      </c>
      <c r="D837" s="506">
        <f>SUMIFS('South West Spends'!$H$2:$H$5693,'South West Spends'!$A$2:$A$5693,$B837,'South West Spends'!$B$2:$B$5693,$C837,'South West Spends'!$C$2:$C$5693,$A837)</f>
        <v>171.36</v>
      </c>
      <c r="E837" s="507">
        <f>SUMIFS('South West Spends'!$M$2:$M$5693,'South West Spends'!$A$2:$A$5693,$B837,'South West Spends'!$B$2:$B$5693,$C837,'South West Spends'!$C$2:$C$5693,$A837)</f>
        <v>0</v>
      </c>
      <c r="F837" s="507">
        <f>SUMIFS('South West Spends'!$R$2:$R$5693,'South West Spends'!$A$2:$A$5693,$B837,'South West Spends'!$B$2:$B$5693,$C837,'South West Spends'!$C$2:$C$5693,$A837)</f>
        <v>0</v>
      </c>
      <c r="G837" s="882">
        <f>SUMIFS('South West Spends'!$W$2:$W$5693,'South West Spends'!$A$2:$A$5693,$B837,'South West Spends'!$B$2:$B$5693,$C837,'South West Spends'!$C$2:$C$5693,$A837)</f>
        <v>0</v>
      </c>
      <c r="H837" s="1441">
        <f>SUMIFS('South West Spends'!$AB$2:$AB$5693,'South West Spends'!$A$2:$A$5693,$B837,'South West Spends'!$B$2:$B$5693,$C837,'South West Spends'!$C$2:$C$5693,$A837)</f>
        <v>0</v>
      </c>
      <c r="I837" s="1442">
        <f>SUMIFS('South West Spends'!$AG$2:$AG$5693,'South West Spends'!$A$2:$A$5693,$B837,'South West Spends'!$B$2:$B$5693,$C837,'South West Spends'!$C$2:$C$5693,$A837)</f>
        <v>0</v>
      </c>
      <c r="J837" s="24">
        <f>SUMIFS('South West Spends'!$AI$2:$AI$5693,'South West Spends'!$A$2:$A$5693,$B837,'South West Spends'!$B$2:$B$5693,$C837,'South West Spends'!$C$2:$C$5693,$A837)</f>
        <v>0</v>
      </c>
      <c r="K837" s="93">
        <f>SUMIFS('South West Spends'!$AL$2:$AL$5693,'South West Spends'!$A$2:$A$5693,$B837,'South West Spends'!$B$2:$B$5693,$C837,'South West Spends'!$C$2:$C$5693,$A837)</f>
        <v>0</v>
      </c>
    </row>
    <row r="838" spans="1:11" x14ac:dyDescent="0.2">
      <c r="A838" s="279" t="s">
        <v>156</v>
      </c>
      <c r="B838" s="280" t="s">
        <v>41</v>
      </c>
      <c r="C838" s="281" t="s">
        <v>21</v>
      </c>
      <c r="D838" s="506">
        <f>SUMIFS('South West Spends'!$H$2:$H$5693,'South West Spends'!$A$2:$A$5693,$B838,'South West Spends'!$B$2:$B$5693,$C838,'South West Spends'!$C$2:$C$5693,$A838)</f>
        <v>36405.479999999989</v>
      </c>
      <c r="E838" s="507">
        <f>SUMIFS('South West Spends'!$M$2:$M$5693,'South West Spends'!$A$2:$A$5693,$B838,'South West Spends'!$B$2:$B$5693,$C838,'South West Spends'!$C$2:$C$5693,$A838)</f>
        <v>5311.5400000000009</v>
      </c>
      <c r="F838" s="507">
        <f>SUMIFS('South West Spends'!$R$2:$R$5693,'South West Spends'!$A$2:$A$5693,$B838,'South West Spends'!$B$2:$B$5693,$C838,'South West Spends'!$C$2:$C$5693,$A838)</f>
        <v>0</v>
      </c>
      <c r="G838" s="882">
        <f>SUMIFS('South West Spends'!$W$2:$W$5693,'South West Spends'!$A$2:$A$5693,$B838,'South West Spends'!$B$2:$B$5693,$C838,'South West Spends'!$C$2:$C$5693,$A838)</f>
        <v>0</v>
      </c>
      <c r="H838" s="1441">
        <f>SUMIFS('South West Spends'!$AB$2:$AB$5693,'South West Spends'!$A$2:$A$5693,$B838,'South West Spends'!$B$2:$B$5693,$C838,'South West Spends'!$C$2:$C$5693,$A838)</f>
        <v>0</v>
      </c>
      <c r="I838" s="1442">
        <f>SUMIFS('South West Spends'!$AG$2:$AG$5693,'South West Spends'!$A$2:$A$5693,$B838,'South West Spends'!$B$2:$B$5693,$C838,'South West Spends'!$C$2:$C$5693,$A838)</f>
        <v>0</v>
      </c>
      <c r="J838" s="24">
        <f>SUMIFS('South West Spends'!$AI$2:$AI$5693,'South West Spends'!$A$2:$A$5693,$B838,'South West Spends'!$B$2:$B$5693,$C838,'South West Spends'!$C$2:$C$5693,$A838)</f>
        <v>0</v>
      </c>
      <c r="K838" s="93">
        <f>SUMIFS('South West Spends'!$AL$2:$AL$5693,'South West Spends'!$A$2:$A$5693,$B838,'South West Spends'!$B$2:$B$5693,$C838,'South West Spends'!$C$2:$C$5693,$A838)</f>
        <v>0</v>
      </c>
    </row>
    <row r="839" spans="1:11" x14ac:dyDescent="0.2">
      <c r="A839" s="279" t="s">
        <v>156</v>
      </c>
      <c r="B839" s="280" t="s">
        <v>66</v>
      </c>
      <c r="C839" s="281" t="s">
        <v>243</v>
      </c>
      <c r="D839" s="506">
        <f>SUMIFS('South West Spends'!$H$2:$H$5693,'South West Spends'!$A$2:$A$5693,$B839,'South West Spends'!$B$2:$B$5693,$C839,'South West Spends'!$C$2:$C$5693,$A839)</f>
        <v>0</v>
      </c>
      <c r="E839" s="507">
        <f>SUMIFS('South West Spends'!$M$2:$M$5693,'South West Spends'!$A$2:$A$5693,$B839,'South West Spends'!$B$2:$B$5693,$C839,'South West Spends'!$C$2:$C$5693,$A839)</f>
        <v>8.9499999999999993</v>
      </c>
      <c r="F839" s="507">
        <f>SUMIFS('South West Spends'!$R$2:$R$5693,'South West Spends'!$A$2:$A$5693,$B839,'South West Spends'!$B$2:$B$5693,$C839,'South West Spends'!$C$2:$C$5693,$A839)</f>
        <v>9.42</v>
      </c>
      <c r="G839" s="882">
        <f>SUMIFS('South West Spends'!$W$2:$W$5693,'South West Spends'!$A$2:$A$5693,$B839,'South West Spends'!$B$2:$B$5693,$C839,'South West Spends'!$C$2:$C$5693,$A839)</f>
        <v>19.96</v>
      </c>
      <c r="H839" s="1441">
        <f>SUMIFS('South West Spends'!$AB$2:$AB$5693,'South West Spends'!$A$2:$A$5693,$B839,'South West Spends'!$B$2:$B$5693,$C839,'South West Spends'!$C$2:$C$5693,$A839)</f>
        <v>20.95</v>
      </c>
      <c r="I839" s="1442">
        <f>SUMIFS('South West Spends'!$AG$2:$AG$5693,'South West Spends'!$A$2:$A$5693,$B839,'South West Spends'!$B$2:$B$5693,$C839,'South West Spends'!$C$2:$C$5693,$A839)</f>
        <v>0</v>
      </c>
      <c r="J839" s="24">
        <f>SUMIFS('South West Spends'!$AI$2:$AI$5693,'South West Spends'!$A$2:$A$5693,$B839,'South West Spends'!$B$2:$B$5693,$C839,'South West Spends'!$C$2:$C$5693,$A839)</f>
        <v>0</v>
      </c>
      <c r="K839" s="93">
        <f>SUMIFS('South West Spends'!$AL$2:$AL$5693,'South West Spends'!$A$2:$A$5693,$B839,'South West Spends'!$B$2:$B$5693,$C839,'South West Spends'!$C$2:$C$5693,$A839)</f>
        <v>0</v>
      </c>
    </row>
    <row r="840" spans="1:11" x14ac:dyDescent="0.2">
      <c r="A840" s="279" t="s">
        <v>156</v>
      </c>
      <c r="B840" s="280" t="s">
        <v>81</v>
      </c>
      <c r="C840" s="281" t="s">
        <v>198</v>
      </c>
      <c r="D840" s="506">
        <f>SUMIFS('South West Spends'!$H$2:$H$5693,'South West Spends'!$A$2:$A$5693,$B840,'South West Spends'!$B$2:$B$5693,$C840,'South West Spends'!$C$2:$C$5693,$A840)</f>
        <v>0</v>
      </c>
      <c r="E840" s="507">
        <f>SUMIFS('South West Spends'!$M$2:$M$5693,'South West Spends'!$A$2:$A$5693,$B840,'South West Spends'!$B$2:$B$5693,$C840,'South West Spends'!$C$2:$C$5693,$A840)</f>
        <v>19715.22</v>
      </c>
      <c r="F840" s="507">
        <f>SUMIFS('South West Spends'!$R$2:$R$5693,'South West Spends'!$A$2:$A$5693,$B840,'South West Spends'!$B$2:$B$5693,$C840,'South West Spends'!$C$2:$C$5693,$A840)</f>
        <v>5507.68</v>
      </c>
      <c r="G840" s="882">
        <f>SUMIFS('South West Spends'!$W$2:$W$5693,'South West Spends'!$A$2:$A$5693,$B840,'South West Spends'!$B$2:$B$5693,$C840,'South West Spends'!$C$2:$C$5693,$A840)</f>
        <v>109.56</v>
      </c>
      <c r="H840" s="1441">
        <f>SUMIFS('South West Spends'!$AB$2:$AB$5693,'South West Spends'!$A$2:$A$5693,$B840,'South West Spends'!$B$2:$B$5693,$C840,'South West Spends'!$C$2:$C$5693,$A840)</f>
        <v>0</v>
      </c>
      <c r="I840" s="1442">
        <f>SUMIFS('South West Spends'!$AG$2:$AG$5693,'South West Spends'!$A$2:$A$5693,$B840,'South West Spends'!$B$2:$B$5693,$C840,'South West Spends'!$C$2:$C$5693,$A840)</f>
        <v>0</v>
      </c>
      <c r="J840" s="24">
        <f>SUMIFS('South West Spends'!$AI$2:$AI$5693,'South West Spends'!$A$2:$A$5693,$B840,'South West Spends'!$B$2:$B$5693,$C840,'South West Spends'!$C$2:$C$5693,$A840)</f>
        <v>0</v>
      </c>
      <c r="K840" s="93">
        <f>SUMIFS('South West Spends'!$AL$2:$AL$5693,'South West Spends'!$A$2:$A$5693,$B840,'South West Spends'!$B$2:$B$5693,$C840,'South West Spends'!$C$2:$C$5693,$A840)</f>
        <v>0</v>
      </c>
    </row>
    <row r="841" spans="1:11" x14ac:dyDescent="0.2">
      <c r="A841" s="279" t="s">
        <v>156</v>
      </c>
      <c r="B841" s="280" t="s">
        <v>27</v>
      </c>
      <c r="C841" s="281" t="s">
        <v>249</v>
      </c>
      <c r="D841" s="506">
        <f>SUMIFS('South West Spends'!$H$2:$H$5693,'South West Spends'!$A$2:$A$5693,$B841,'South West Spends'!$B$2:$B$5693,$C841,'South West Spends'!$C$2:$C$5693,$A841)</f>
        <v>3465.58</v>
      </c>
      <c r="E841" s="507">
        <f>SUMIFS('South West Spends'!$M$2:$M$5693,'South West Spends'!$A$2:$A$5693,$B841,'South West Spends'!$B$2:$B$5693,$C841,'South West Spends'!$C$2:$C$5693,$A841)</f>
        <v>2587.88</v>
      </c>
      <c r="F841" s="507">
        <f>SUMIFS('South West Spends'!$R$2:$R$5693,'South West Spends'!$A$2:$A$5693,$B841,'South West Spends'!$B$2:$B$5693,$C841,'South West Spends'!$C$2:$C$5693,$A841)</f>
        <v>0</v>
      </c>
      <c r="G841" s="882">
        <f>SUMIFS('South West Spends'!$W$2:$W$5693,'South West Spends'!$A$2:$A$5693,$B841,'South West Spends'!$B$2:$B$5693,$C841,'South West Spends'!$C$2:$C$5693,$A841)</f>
        <v>0</v>
      </c>
      <c r="H841" s="1441">
        <f>SUMIFS('South West Spends'!$AB$2:$AB$5693,'South West Spends'!$A$2:$A$5693,$B841,'South West Spends'!$B$2:$B$5693,$C841,'South West Spends'!$C$2:$C$5693,$A841)</f>
        <v>0</v>
      </c>
      <c r="I841" s="1442">
        <f>SUMIFS('South West Spends'!$AG$2:$AG$5693,'South West Spends'!$A$2:$A$5693,$B841,'South West Spends'!$B$2:$B$5693,$C841,'South West Spends'!$C$2:$C$5693,$A841)</f>
        <v>0</v>
      </c>
      <c r="J841" s="24">
        <f>SUMIFS('South West Spends'!$AI$2:$AI$5693,'South West Spends'!$A$2:$A$5693,$B841,'South West Spends'!$B$2:$B$5693,$C841,'South West Spends'!$C$2:$C$5693,$A841)</f>
        <v>0</v>
      </c>
      <c r="K841" s="93">
        <f>SUMIFS('South West Spends'!$AL$2:$AL$5693,'South West Spends'!$A$2:$A$5693,$B841,'South West Spends'!$B$2:$B$5693,$C841,'South West Spends'!$C$2:$C$5693,$A841)</f>
        <v>0</v>
      </c>
    </row>
    <row r="842" spans="1:11" x14ac:dyDescent="0.2">
      <c r="A842" s="279" t="s">
        <v>156</v>
      </c>
      <c r="B842" s="280" t="s">
        <v>27</v>
      </c>
      <c r="C842" s="281" t="s">
        <v>29</v>
      </c>
      <c r="D842" s="506">
        <f>SUMIFS('South West Spends'!$H$2:$H$5693,'South West Spends'!$A$2:$A$5693,$B842,'South West Spends'!$B$2:$B$5693,$C842,'South West Spends'!$C$2:$C$5693,$A842)</f>
        <v>69121</v>
      </c>
      <c r="E842" s="507">
        <f>SUMIFS('South West Spends'!$M$2:$M$5693,'South West Spends'!$A$2:$A$5693,$B842,'South West Spends'!$B$2:$B$5693,$C842,'South West Spends'!$C$2:$C$5693,$A842)</f>
        <v>24652</v>
      </c>
      <c r="F842" s="507">
        <f>SUMIFS('South West Spends'!$R$2:$R$5693,'South West Spends'!$A$2:$A$5693,$B842,'South West Spends'!$B$2:$B$5693,$C842,'South West Spends'!$C$2:$C$5693,$A842)</f>
        <v>0</v>
      </c>
      <c r="G842" s="882">
        <f>SUMIFS('South West Spends'!$W$2:$W$5693,'South West Spends'!$A$2:$A$5693,$B842,'South West Spends'!$B$2:$B$5693,$C842,'South West Spends'!$C$2:$C$5693,$A842)</f>
        <v>0</v>
      </c>
      <c r="H842" s="1441">
        <f>SUMIFS('South West Spends'!$AB$2:$AB$5693,'South West Spends'!$A$2:$A$5693,$B842,'South West Spends'!$B$2:$B$5693,$C842,'South West Spends'!$C$2:$C$5693,$A842)</f>
        <v>0</v>
      </c>
      <c r="I842" s="1442">
        <f>SUMIFS('South West Spends'!$AG$2:$AG$5693,'South West Spends'!$A$2:$A$5693,$B842,'South West Spends'!$B$2:$B$5693,$C842,'South West Spends'!$C$2:$C$5693,$A842)</f>
        <v>0</v>
      </c>
      <c r="J842" s="24">
        <f>SUMIFS('South West Spends'!$AI$2:$AI$5693,'South West Spends'!$A$2:$A$5693,$B842,'South West Spends'!$B$2:$B$5693,$C842,'South West Spends'!$C$2:$C$5693,$A842)</f>
        <v>0</v>
      </c>
      <c r="K842" s="93">
        <f>SUMIFS('South West Spends'!$AL$2:$AL$5693,'South West Spends'!$A$2:$A$5693,$B842,'South West Spends'!$B$2:$B$5693,$C842,'South West Spends'!$C$2:$C$5693,$A842)</f>
        <v>0</v>
      </c>
    </row>
    <row r="843" spans="1:11" x14ac:dyDescent="0.2">
      <c r="A843" s="279" t="s">
        <v>156</v>
      </c>
      <c r="B843" s="280" t="s">
        <v>82</v>
      </c>
      <c r="C843" s="281" t="s">
        <v>249</v>
      </c>
      <c r="D843" s="506">
        <f>SUMIFS('South West Spends'!$H$2:$H$5693,'South West Spends'!$A$2:$A$5693,$B843,'South West Spends'!$B$2:$B$5693,$C843,'South West Spends'!$C$2:$C$5693,$A843)</f>
        <v>0</v>
      </c>
      <c r="E843" s="507">
        <f>SUMIFS('South West Spends'!$M$2:$M$5693,'South West Spends'!$A$2:$A$5693,$B843,'South West Spends'!$B$2:$B$5693,$C843,'South West Spends'!$C$2:$C$5693,$A843)</f>
        <v>3639.92</v>
      </c>
      <c r="F843" s="507">
        <f>SUMIFS('South West Spends'!$R$2:$R$5693,'South West Spends'!$A$2:$A$5693,$B843,'South West Spends'!$B$2:$B$5693,$C843,'South West Spends'!$C$2:$C$5693,$A843)</f>
        <v>2062.16</v>
      </c>
      <c r="G843" s="882">
        <f>SUMIFS('South West Spends'!$W$2:$W$5693,'South West Spends'!$A$2:$A$5693,$B843,'South West Spends'!$B$2:$B$5693,$C843,'South West Spends'!$C$2:$C$5693,$A843)</f>
        <v>0</v>
      </c>
      <c r="H843" s="1441">
        <f>SUMIFS('South West Spends'!$AB$2:$AB$5693,'South West Spends'!$A$2:$A$5693,$B843,'South West Spends'!$B$2:$B$5693,$C843,'South West Spends'!$C$2:$C$5693,$A843)</f>
        <v>0</v>
      </c>
      <c r="I843" s="1442">
        <f>SUMIFS('South West Spends'!$AG$2:$AG$5693,'South West Spends'!$A$2:$A$5693,$B843,'South West Spends'!$B$2:$B$5693,$C843,'South West Spends'!$C$2:$C$5693,$A843)</f>
        <v>0</v>
      </c>
      <c r="J843" s="24">
        <f>SUMIFS('South West Spends'!$AI$2:$AI$5693,'South West Spends'!$A$2:$A$5693,$B843,'South West Spends'!$B$2:$B$5693,$C843,'South West Spends'!$C$2:$C$5693,$A843)</f>
        <v>0</v>
      </c>
      <c r="K843" s="93">
        <f>SUMIFS('South West Spends'!$AL$2:$AL$5693,'South West Spends'!$A$2:$A$5693,$B843,'South West Spends'!$B$2:$B$5693,$C843,'South West Spends'!$C$2:$C$5693,$A843)</f>
        <v>0</v>
      </c>
    </row>
    <row r="844" spans="1:11" x14ac:dyDescent="0.2">
      <c r="A844" s="279" t="s">
        <v>156</v>
      </c>
      <c r="B844" s="280" t="s">
        <v>82</v>
      </c>
      <c r="C844" s="281" t="s">
        <v>243</v>
      </c>
      <c r="D844" s="506">
        <f>SUMIFS('South West Spends'!$H$2:$H$5693,'South West Spends'!$A$2:$A$5693,$B844,'South West Spends'!$B$2:$B$5693,$C844,'South West Spends'!$C$2:$C$5693,$A844)</f>
        <v>0</v>
      </c>
      <c r="E844" s="507">
        <f>SUMIFS('South West Spends'!$M$2:$M$5693,'South West Spends'!$A$2:$A$5693,$B844,'South West Spends'!$B$2:$B$5693,$C844,'South West Spends'!$C$2:$C$5693,$A844)</f>
        <v>578.29</v>
      </c>
      <c r="F844" s="507">
        <f>SUMIFS('South West Spends'!$R$2:$R$5693,'South West Spends'!$A$2:$A$5693,$B844,'South West Spends'!$B$2:$B$5693,$C844,'South West Spends'!$C$2:$C$5693,$A844)</f>
        <v>519.65</v>
      </c>
      <c r="G844" s="882">
        <f>SUMIFS('South West Spends'!$W$2:$W$5693,'South West Spends'!$A$2:$A$5693,$B844,'South West Spends'!$B$2:$B$5693,$C844,'South West Spends'!$C$2:$C$5693,$A844)</f>
        <v>29.95</v>
      </c>
      <c r="H844" s="1441">
        <f>SUMIFS('South West Spends'!$AB$2:$AB$5693,'South West Spends'!$A$2:$A$5693,$B844,'South West Spends'!$B$2:$B$5693,$C844,'South West Spends'!$C$2:$C$5693,$A844)</f>
        <v>73.509999999999991</v>
      </c>
      <c r="I844" s="1442">
        <f>SUMIFS('South West Spends'!$AG$2:$AG$5693,'South West Spends'!$A$2:$A$5693,$B844,'South West Spends'!$B$2:$B$5693,$C844,'South West Spends'!$C$2:$C$5693,$A844)</f>
        <v>39.33</v>
      </c>
      <c r="J844" s="24">
        <f>SUMIFS('South West Spends'!$AI$2:$AI$5693,'South West Spends'!$A$2:$A$5693,$B844,'South West Spends'!$B$2:$B$5693,$C844,'South West Spends'!$C$2:$C$5693,$A844)</f>
        <v>0</v>
      </c>
      <c r="K844" s="93">
        <f>SUMIFS('South West Spends'!$AL$2:$AL$5693,'South West Spends'!$A$2:$A$5693,$B844,'South West Spends'!$B$2:$B$5693,$C844,'South West Spends'!$C$2:$C$5693,$A844)</f>
        <v>0</v>
      </c>
    </row>
    <row r="845" spans="1:11" x14ac:dyDescent="0.2">
      <c r="A845" s="279" t="s">
        <v>156</v>
      </c>
      <c r="B845" s="280" t="s">
        <v>82</v>
      </c>
      <c r="C845" s="281" t="s">
        <v>29</v>
      </c>
      <c r="D845" s="506">
        <f>SUMIFS('South West Spends'!$H$2:$H$5693,'South West Spends'!$A$2:$A$5693,$B845,'South West Spends'!$B$2:$B$5693,$C845,'South West Spends'!$C$2:$C$5693,$A845)</f>
        <v>0</v>
      </c>
      <c r="E845" s="507">
        <f>SUMIFS('South West Spends'!$M$2:$M$5693,'South West Spends'!$A$2:$A$5693,$B845,'South West Spends'!$B$2:$B$5693,$C845,'South West Spends'!$C$2:$C$5693,$A845)</f>
        <v>29774</v>
      </c>
      <c r="F845" s="507">
        <f>SUMIFS('South West Spends'!$R$2:$R$5693,'South West Spends'!$A$2:$A$5693,$B845,'South West Spends'!$B$2:$B$5693,$C845,'South West Spends'!$C$2:$C$5693,$A845)</f>
        <v>40379</v>
      </c>
      <c r="G845" s="882">
        <f>SUMIFS('South West Spends'!$W$2:$W$5693,'South West Spends'!$A$2:$A$5693,$B845,'South West Spends'!$B$2:$B$5693,$C845,'South West Spends'!$C$2:$C$5693,$A845)</f>
        <v>33270</v>
      </c>
      <c r="H845" s="1441">
        <f>SUMIFS('South West Spends'!$AB$2:$AB$5693,'South West Spends'!$A$2:$A$5693,$B845,'South West Spends'!$B$2:$B$5693,$C845,'South West Spends'!$C$2:$C$5693,$A845)</f>
        <v>3349</v>
      </c>
      <c r="I845" s="1442">
        <f>SUMIFS('South West Spends'!$AG$2:$AG$5693,'South West Spends'!$A$2:$A$5693,$B845,'South West Spends'!$B$2:$B$5693,$C845,'South West Spends'!$C$2:$C$5693,$A845)</f>
        <v>0</v>
      </c>
      <c r="J845" s="24">
        <f>SUMIFS('South West Spends'!$AI$2:$AI$5693,'South West Spends'!$A$2:$A$5693,$B845,'South West Spends'!$B$2:$B$5693,$C845,'South West Spends'!$C$2:$C$5693,$A845)</f>
        <v>0</v>
      </c>
      <c r="K845" s="93">
        <f>SUMIFS('South West Spends'!$AL$2:$AL$5693,'South West Spends'!$A$2:$A$5693,$B845,'South West Spends'!$B$2:$B$5693,$C845,'South West Spends'!$C$2:$C$5693,$A845)</f>
        <v>0</v>
      </c>
    </row>
    <row r="846" spans="1:11" x14ac:dyDescent="0.2">
      <c r="A846" s="94" t="s">
        <v>148</v>
      </c>
      <c r="B846" s="13" t="s">
        <v>3</v>
      </c>
      <c r="C846" s="129" t="s">
        <v>6</v>
      </c>
      <c r="D846" s="506">
        <f>SUMIFS('South West Spends'!$H$2:$H$5693,'South West Spends'!$A$2:$A$5693,$B846,'South West Spends'!$B$2:$B$5693,$C846,'South West Spends'!$C$2:$C$5693,$A846)</f>
        <v>17517.150000000001</v>
      </c>
      <c r="E846" s="507">
        <f>SUMIFS('South West Spends'!$M$2:$M$5693,'South West Spends'!$A$2:$A$5693,$B846,'South West Spends'!$B$2:$B$5693,$C846,'South West Spends'!$C$2:$C$5693,$A846)</f>
        <v>14744.84</v>
      </c>
      <c r="F846" s="507">
        <f>SUMIFS('South West Spends'!$R$2:$R$5693,'South West Spends'!$A$2:$A$5693,$B846,'South West Spends'!$B$2:$B$5693,$C846,'South West Spends'!$C$2:$C$5693,$A846)</f>
        <v>8632.2900000000009</v>
      </c>
      <c r="G846" s="882">
        <f>SUMIFS('South West Spends'!$W$2:$W$5693,'South West Spends'!$A$2:$A$5693,$B846,'South West Spends'!$B$2:$B$5693,$C846,'South West Spends'!$C$2:$C$5693,$A846)</f>
        <v>0</v>
      </c>
      <c r="H846" s="1441">
        <f>SUMIFS('South West Spends'!$AB$2:$AB$5693,'South West Spends'!$A$2:$A$5693,$B846,'South West Spends'!$B$2:$B$5693,$C846,'South West Spends'!$C$2:$C$5693,$A846)</f>
        <v>0</v>
      </c>
      <c r="I846" s="1442">
        <f>SUMIFS('South West Spends'!$AG$2:$AG$5693,'South West Spends'!$A$2:$A$5693,$B846,'South West Spends'!$B$2:$B$5693,$C846,'South West Spends'!$C$2:$C$5693,$A846)</f>
        <v>0</v>
      </c>
      <c r="J846" s="24">
        <f>SUMIFS('South West Spends'!$AI$2:$AI$5693,'South West Spends'!$A$2:$A$5693,$B846,'South West Spends'!$B$2:$B$5693,$C846,'South West Spends'!$C$2:$C$5693,$A846)</f>
        <v>0</v>
      </c>
      <c r="K846" s="93">
        <f>SUMIFS('South West Spends'!$AL$2:$AL$5693,'South West Spends'!$A$2:$A$5693,$B846,'South West Spends'!$B$2:$B$5693,$C846,'South West Spends'!$C$2:$C$5693,$A846)</f>
        <v>0</v>
      </c>
    </row>
    <row r="847" spans="1:11" x14ac:dyDescent="0.2">
      <c r="A847" s="94" t="s">
        <v>148</v>
      </c>
      <c r="B847" s="13" t="s">
        <v>3</v>
      </c>
      <c r="C847" s="129" t="s">
        <v>7</v>
      </c>
      <c r="D847" s="506">
        <f>SUMIFS('South West Spends'!$H$2:$H$5693,'South West Spends'!$A$2:$A$5693,$B847,'South West Spends'!$B$2:$B$5693,$C847,'South West Spends'!$C$2:$C$5693,$A847)</f>
        <v>148.04</v>
      </c>
      <c r="E847" s="507">
        <f>SUMIFS('South West Spends'!$M$2:$M$5693,'South West Spends'!$A$2:$A$5693,$B847,'South West Spends'!$B$2:$B$5693,$C847,'South West Spends'!$C$2:$C$5693,$A847)</f>
        <v>0</v>
      </c>
      <c r="F847" s="507">
        <f>SUMIFS('South West Spends'!$R$2:$R$5693,'South West Spends'!$A$2:$A$5693,$B847,'South West Spends'!$B$2:$B$5693,$C847,'South West Spends'!$C$2:$C$5693,$A847)</f>
        <v>0</v>
      </c>
      <c r="G847" s="882">
        <f>SUMIFS('South West Spends'!$W$2:$W$5693,'South West Spends'!$A$2:$A$5693,$B847,'South West Spends'!$B$2:$B$5693,$C847,'South West Spends'!$C$2:$C$5693,$A847)</f>
        <v>0</v>
      </c>
      <c r="H847" s="1441">
        <f>SUMIFS('South West Spends'!$AB$2:$AB$5693,'South West Spends'!$A$2:$A$5693,$B847,'South West Spends'!$B$2:$B$5693,$C847,'South West Spends'!$C$2:$C$5693,$A847)</f>
        <v>0</v>
      </c>
      <c r="I847" s="1442">
        <f>SUMIFS('South West Spends'!$AG$2:$AG$5693,'South West Spends'!$A$2:$A$5693,$B847,'South West Spends'!$B$2:$B$5693,$C847,'South West Spends'!$C$2:$C$5693,$A847)</f>
        <v>0</v>
      </c>
      <c r="J847" s="24">
        <f>SUMIFS('South West Spends'!$AI$2:$AI$5693,'South West Spends'!$A$2:$A$5693,$B847,'South West Spends'!$B$2:$B$5693,$C847,'South West Spends'!$C$2:$C$5693,$A847)</f>
        <v>0</v>
      </c>
      <c r="K847" s="93">
        <f>SUMIFS('South West Spends'!$AL$2:$AL$5693,'South West Spends'!$A$2:$A$5693,$B847,'South West Spends'!$B$2:$B$5693,$C847,'South West Spends'!$C$2:$C$5693,$A847)</f>
        <v>0</v>
      </c>
    </row>
    <row r="848" spans="1:11" x14ac:dyDescent="0.2">
      <c r="A848" s="94" t="s">
        <v>148</v>
      </c>
      <c r="B848" s="13" t="s">
        <v>3</v>
      </c>
      <c r="C848" s="129" t="s">
        <v>35</v>
      </c>
      <c r="D848" s="506">
        <f>SUMIFS('South West Spends'!$H$2:$H$5693,'South West Spends'!$A$2:$A$5693,$B848,'South West Spends'!$B$2:$B$5693,$C848,'South West Spends'!$C$2:$C$5693,$A848)</f>
        <v>785.06</v>
      </c>
      <c r="E848" s="507">
        <f>SUMIFS('South West Spends'!$M$2:$M$5693,'South West Spends'!$A$2:$A$5693,$B848,'South West Spends'!$B$2:$B$5693,$C848,'South West Spends'!$C$2:$C$5693,$A848)</f>
        <v>0</v>
      </c>
      <c r="F848" s="507">
        <f>SUMIFS('South West Spends'!$R$2:$R$5693,'South West Spends'!$A$2:$A$5693,$B848,'South West Spends'!$B$2:$B$5693,$C848,'South West Spends'!$C$2:$C$5693,$A848)</f>
        <v>0</v>
      </c>
      <c r="G848" s="882">
        <f>SUMIFS('South West Spends'!$W$2:$W$5693,'South West Spends'!$A$2:$A$5693,$B848,'South West Spends'!$B$2:$B$5693,$C848,'South West Spends'!$C$2:$C$5693,$A848)</f>
        <v>0</v>
      </c>
      <c r="H848" s="1441">
        <f>SUMIFS('South West Spends'!$AB$2:$AB$5693,'South West Spends'!$A$2:$A$5693,$B848,'South West Spends'!$B$2:$B$5693,$C848,'South West Spends'!$C$2:$C$5693,$A848)</f>
        <v>0</v>
      </c>
      <c r="I848" s="1442">
        <f>SUMIFS('South West Spends'!$AG$2:$AG$5693,'South West Spends'!$A$2:$A$5693,$B848,'South West Spends'!$B$2:$B$5693,$C848,'South West Spends'!$C$2:$C$5693,$A848)</f>
        <v>0</v>
      </c>
      <c r="J848" s="24">
        <f>SUMIFS('South West Spends'!$AI$2:$AI$5693,'South West Spends'!$A$2:$A$5693,$B848,'South West Spends'!$B$2:$B$5693,$C848,'South West Spends'!$C$2:$C$5693,$A848)</f>
        <v>0</v>
      </c>
      <c r="K848" s="93">
        <f>SUMIFS('South West Spends'!$AL$2:$AL$5693,'South West Spends'!$A$2:$A$5693,$B848,'South West Spends'!$B$2:$B$5693,$C848,'South West Spends'!$C$2:$C$5693,$A848)</f>
        <v>0</v>
      </c>
    </row>
    <row r="849" spans="1:11" x14ac:dyDescent="0.2">
      <c r="A849" s="94" t="s">
        <v>148</v>
      </c>
      <c r="B849" s="13" t="s">
        <v>206</v>
      </c>
      <c r="C849" s="129" t="s">
        <v>6</v>
      </c>
      <c r="D849" s="506">
        <f>SUMIFS('South West Spends'!$H$2:$H$5693,'South West Spends'!$A$2:$A$5693,$B849,'South West Spends'!$B$2:$B$5693,$C849,'South West Spends'!$C$2:$C$5693,$A849)</f>
        <v>0</v>
      </c>
      <c r="E849" s="507">
        <f>SUMIFS('South West Spends'!$M$2:$M$5693,'South West Spends'!$A$2:$A$5693,$B849,'South West Spends'!$B$2:$B$5693,$C849,'South West Spends'!$C$2:$C$5693,$A849)</f>
        <v>0</v>
      </c>
      <c r="F849" s="507">
        <f>SUMIFS('South West Spends'!$R$2:$R$5693,'South West Spends'!$A$2:$A$5693,$B849,'South West Spends'!$B$2:$B$5693,$C849,'South West Spends'!$C$2:$C$5693,$A849)</f>
        <v>3524.44</v>
      </c>
      <c r="G849" s="882">
        <f>SUMIFS('South West Spends'!$W$2:$W$5693,'South West Spends'!$A$2:$A$5693,$B849,'South West Spends'!$B$2:$B$5693,$C849,'South West Spends'!$C$2:$C$5693,$A849)</f>
        <v>15977.099999999999</v>
      </c>
      <c r="H849" s="1441">
        <f>SUMIFS('South West Spends'!$AB$2:$AB$5693,'South West Spends'!$A$2:$A$5693,$B849,'South West Spends'!$B$2:$B$5693,$C849,'South West Spends'!$C$2:$C$5693,$A849)</f>
        <v>5867.2599999999993</v>
      </c>
      <c r="I849" s="1442">
        <f>SUMIFS('South West Spends'!$AG$2:$AG$5693,'South West Spends'!$A$2:$A$5693,$B849,'South West Spends'!$B$2:$B$5693,$C849,'South West Spends'!$C$2:$C$5693,$A849)</f>
        <v>0</v>
      </c>
      <c r="J849" s="24">
        <f>SUMIFS('South West Spends'!$AI$2:$AI$5693,'South West Spends'!$A$2:$A$5693,$B849,'South West Spends'!$B$2:$B$5693,$C849,'South West Spends'!$C$2:$C$5693,$A849)</f>
        <v>0</v>
      </c>
      <c r="K849" s="93">
        <f>SUMIFS('South West Spends'!$AL$2:$AL$5693,'South West Spends'!$A$2:$A$5693,$B849,'South West Spends'!$B$2:$B$5693,$C849,'South West Spends'!$C$2:$C$5693,$A849)</f>
        <v>0</v>
      </c>
    </row>
    <row r="850" spans="1:11" x14ac:dyDescent="0.2">
      <c r="A850" s="94" t="s">
        <v>148</v>
      </c>
      <c r="B850" s="13" t="s">
        <v>8</v>
      </c>
      <c r="C850" s="129" t="s">
        <v>243</v>
      </c>
      <c r="D850" s="506">
        <f>SUMIFS('South West Spends'!$H$2:$H$5693,'South West Spends'!$A$2:$A$5693,$B850,'South West Spends'!$B$2:$B$5693,$C850,'South West Spends'!$C$2:$C$5693,$A850)</f>
        <v>0</v>
      </c>
      <c r="E850" s="507">
        <f>SUMIFS('South West Spends'!$M$2:$M$5693,'South West Spends'!$A$2:$A$5693,$B850,'South West Spends'!$B$2:$B$5693,$C850,'South West Spends'!$C$2:$C$5693,$A850)</f>
        <v>533.74</v>
      </c>
      <c r="F850" s="507">
        <f>SUMIFS('South West Spends'!$R$2:$R$5693,'South West Spends'!$A$2:$A$5693,$B850,'South West Spends'!$B$2:$B$5693,$C850,'South West Spends'!$C$2:$C$5693,$A850)</f>
        <v>521.62</v>
      </c>
      <c r="G850" s="882">
        <f>SUMIFS('South West Spends'!$W$2:$W$5693,'South West Spends'!$A$2:$A$5693,$B850,'South West Spends'!$B$2:$B$5693,$C850,'South West Spends'!$C$2:$C$5693,$A850)</f>
        <v>0</v>
      </c>
      <c r="H850" s="1441">
        <f>SUMIFS('South West Spends'!$AB$2:$AB$5693,'South West Spends'!$A$2:$A$5693,$B850,'South West Spends'!$B$2:$B$5693,$C850,'South West Spends'!$C$2:$C$5693,$A850)</f>
        <v>0</v>
      </c>
      <c r="I850" s="1442">
        <f>SUMIFS('South West Spends'!$AG$2:$AG$5693,'South West Spends'!$A$2:$A$5693,$B850,'South West Spends'!$B$2:$B$5693,$C850,'South West Spends'!$C$2:$C$5693,$A850)</f>
        <v>0</v>
      </c>
      <c r="J850" s="24">
        <f>SUMIFS('South West Spends'!$AI$2:$AI$5693,'South West Spends'!$A$2:$A$5693,$B850,'South West Spends'!$B$2:$B$5693,$C850,'South West Spends'!$C$2:$C$5693,$A850)</f>
        <v>0</v>
      </c>
      <c r="K850" s="93">
        <f>SUMIFS('South West Spends'!$AL$2:$AL$5693,'South West Spends'!$A$2:$A$5693,$B850,'South West Spends'!$B$2:$B$5693,$C850,'South West Spends'!$C$2:$C$5693,$A850)</f>
        <v>0</v>
      </c>
    </row>
    <row r="851" spans="1:11" x14ac:dyDescent="0.2">
      <c r="A851" s="94" t="s">
        <v>148</v>
      </c>
      <c r="B851" s="13" t="s">
        <v>8</v>
      </c>
      <c r="C851" s="129" t="s">
        <v>11</v>
      </c>
      <c r="D851" s="506">
        <f>SUMIFS('South West Spends'!$H$2:$H$5693,'South West Spends'!$A$2:$A$5693,$B851,'South West Spends'!$B$2:$B$5693,$C851,'South West Spends'!$C$2:$C$5693,$A851)</f>
        <v>2646.5299999999997</v>
      </c>
      <c r="E851" s="507">
        <f>SUMIFS('South West Spends'!$M$2:$M$5693,'South West Spends'!$A$2:$A$5693,$B851,'South West Spends'!$B$2:$B$5693,$C851,'South West Spends'!$C$2:$C$5693,$A851)</f>
        <v>17070.419999999998</v>
      </c>
      <c r="F851" s="507">
        <f>SUMIFS('South West Spends'!$R$2:$R$5693,'South West Spends'!$A$2:$A$5693,$B851,'South West Spends'!$B$2:$B$5693,$C851,'South West Spends'!$C$2:$C$5693,$A851)</f>
        <v>12982.78</v>
      </c>
      <c r="G851" s="882">
        <f>SUMIFS('South West Spends'!$W$2:$W$5693,'South West Spends'!$A$2:$A$5693,$B851,'South West Spends'!$B$2:$B$5693,$C851,'South West Spends'!$C$2:$C$5693,$A851)</f>
        <v>0</v>
      </c>
      <c r="H851" s="1441">
        <f>SUMIFS('South West Spends'!$AB$2:$AB$5693,'South West Spends'!$A$2:$A$5693,$B851,'South West Spends'!$B$2:$B$5693,$C851,'South West Spends'!$C$2:$C$5693,$A851)</f>
        <v>0</v>
      </c>
      <c r="I851" s="1442">
        <f>SUMIFS('South West Spends'!$AG$2:$AG$5693,'South West Spends'!$A$2:$A$5693,$B851,'South West Spends'!$B$2:$B$5693,$C851,'South West Spends'!$C$2:$C$5693,$A851)</f>
        <v>0</v>
      </c>
      <c r="J851" s="24">
        <f>SUMIFS('South West Spends'!$AI$2:$AI$5693,'South West Spends'!$A$2:$A$5693,$B851,'South West Spends'!$B$2:$B$5693,$C851,'South West Spends'!$C$2:$C$5693,$A851)</f>
        <v>0</v>
      </c>
      <c r="K851" s="93">
        <f>SUMIFS('South West Spends'!$AL$2:$AL$5693,'South West Spends'!$A$2:$A$5693,$B851,'South West Spends'!$B$2:$B$5693,$C851,'South West Spends'!$C$2:$C$5693,$A851)</f>
        <v>0</v>
      </c>
    </row>
    <row r="852" spans="1:11" x14ac:dyDescent="0.2">
      <c r="A852" s="94" t="s">
        <v>148</v>
      </c>
      <c r="B852" s="13" t="s">
        <v>8</v>
      </c>
      <c r="C852" s="129" t="s">
        <v>9</v>
      </c>
      <c r="D852" s="506">
        <f>SUMIFS('South West Spends'!$H$2:$H$5693,'South West Spends'!$A$2:$A$5693,$B852,'South West Spends'!$B$2:$B$5693,$C852,'South West Spends'!$C$2:$C$5693,$A852)</f>
        <v>2809.1800000000003</v>
      </c>
      <c r="E852" s="507">
        <f>SUMIFS('South West Spends'!$M$2:$M$5693,'South West Spends'!$A$2:$A$5693,$B852,'South West Spends'!$B$2:$B$5693,$C852,'South West Spends'!$C$2:$C$5693,$A852)</f>
        <v>2139.17</v>
      </c>
      <c r="F852" s="507">
        <f>SUMIFS('South West Spends'!$R$2:$R$5693,'South West Spends'!$A$2:$A$5693,$B852,'South West Spends'!$B$2:$B$5693,$C852,'South West Spends'!$C$2:$C$5693,$A852)</f>
        <v>1447.9</v>
      </c>
      <c r="G852" s="882">
        <f>SUMIFS('South West Spends'!$W$2:$W$5693,'South West Spends'!$A$2:$A$5693,$B852,'South West Spends'!$B$2:$B$5693,$C852,'South West Spends'!$C$2:$C$5693,$A852)</f>
        <v>0</v>
      </c>
      <c r="H852" s="1441">
        <f>SUMIFS('South West Spends'!$AB$2:$AB$5693,'South West Spends'!$A$2:$A$5693,$B852,'South West Spends'!$B$2:$B$5693,$C852,'South West Spends'!$C$2:$C$5693,$A852)</f>
        <v>0</v>
      </c>
      <c r="I852" s="1442">
        <f>SUMIFS('South West Spends'!$AG$2:$AG$5693,'South West Spends'!$A$2:$A$5693,$B852,'South West Spends'!$B$2:$B$5693,$C852,'South West Spends'!$C$2:$C$5693,$A852)</f>
        <v>0</v>
      </c>
      <c r="J852" s="24">
        <f>SUMIFS('South West Spends'!$AI$2:$AI$5693,'South West Spends'!$A$2:$A$5693,$B852,'South West Spends'!$B$2:$B$5693,$C852,'South West Spends'!$C$2:$C$5693,$A852)</f>
        <v>0</v>
      </c>
      <c r="K852" s="93">
        <f>SUMIFS('South West Spends'!$AL$2:$AL$5693,'South West Spends'!$A$2:$A$5693,$B852,'South West Spends'!$B$2:$B$5693,$C852,'South West Spends'!$C$2:$C$5693,$A852)</f>
        <v>0</v>
      </c>
    </row>
    <row r="853" spans="1:11" x14ac:dyDescent="0.2">
      <c r="A853" s="94" t="s">
        <v>148</v>
      </c>
      <c r="B853" s="13" t="s">
        <v>205</v>
      </c>
      <c r="C853" s="129" t="s">
        <v>243</v>
      </c>
      <c r="D853" s="506">
        <f>SUMIFS('South West Spends'!$H$2:$H$5693,'South West Spends'!$A$2:$A$5693,$B853,'South West Spends'!$B$2:$B$5693,$C853,'South West Spends'!$C$2:$C$5693,$A853)</f>
        <v>0</v>
      </c>
      <c r="E853" s="507">
        <f>SUMIFS('South West Spends'!$M$2:$M$5693,'South West Spends'!$A$2:$A$5693,$B853,'South West Spends'!$B$2:$B$5693,$C853,'South West Spends'!$C$2:$C$5693,$A853)</f>
        <v>0</v>
      </c>
      <c r="F853" s="507">
        <f>SUMIFS('South West Spends'!$R$2:$R$5693,'South West Spends'!$A$2:$A$5693,$B853,'South West Spends'!$B$2:$B$5693,$C853,'South West Spends'!$C$2:$C$5693,$A853)</f>
        <v>15.99</v>
      </c>
      <c r="G853" s="882">
        <f>SUMIFS('South West Spends'!$W$2:$W$5693,'South West Spends'!$A$2:$A$5693,$B853,'South West Spends'!$B$2:$B$5693,$C853,'South West Spends'!$C$2:$C$5693,$A853)</f>
        <v>0</v>
      </c>
      <c r="H853" s="1441">
        <f>SUMIFS('South West Spends'!$AB$2:$AB$5693,'South West Spends'!$A$2:$A$5693,$B853,'South West Spends'!$B$2:$B$5693,$C853,'South West Spends'!$C$2:$C$5693,$A853)</f>
        <v>0</v>
      </c>
      <c r="I853" s="1442">
        <f>SUMIFS('South West Spends'!$AG$2:$AG$5693,'South West Spends'!$A$2:$A$5693,$B853,'South West Spends'!$B$2:$B$5693,$C853,'South West Spends'!$C$2:$C$5693,$A853)</f>
        <v>0</v>
      </c>
      <c r="J853" s="24">
        <f>SUMIFS('South West Spends'!$AI$2:$AI$5693,'South West Spends'!$A$2:$A$5693,$B853,'South West Spends'!$B$2:$B$5693,$C853,'South West Spends'!$C$2:$C$5693,$A853)</f>
        <v>0</v>
      </c>
      <c r="K853" s="93">
        <f>SUMIFS('South West Spends'!$AL$2:$AL$5693,'South West Spends'!$A$2:$A$5693,$B853,'South West Spends'!$B$2:$B$5693,$C853,'South West Spends'!$C$2:$C$5693,$A853)</f>
        <v>0</v>
      </c>
    </row>
    <row r="854" spans="1:11" x14ac:dyDescent="0.2">
      <c r="A854" s="94" t="s">
        <v>148</v>
      </c>
      <c r="B854" s="13" t="s">
        <v>205</v>
      </c>
      <c r="C854" s="129" t="s">
        <v>11</v>
      </c>
      <c r="D854" s="506">
        <f>SUMIFS('South West Spends'!$H$2:$H$5693,'South West Spends'!$A$2:$A$5693,$B854,'South West Spends'!$B$2:$B$5693,$C854,'South West Spends'!$C$2:$C$5693,$A854)</f>
        <v>0</v>
      </c>
      <c r="E854" s="507">
        <f>SUMIFS('South West Spends'!$M$2:$M$5693,'South West Spends'!$A$2:$A$5693,$B854,'South West Spends'!$B$2:$B$5693,$C854,'South West Spends'!$C$2:$C$5693,$A854)</f>
        <v>0</v>
      </c>
      <c r="F854" s="507">
        <f>SUMIFS('South West Spends'!$R$2:$R$5693,'South West Spends'!$A$2:$A$5693,$B854,'South West Spends'!$B$2:$B$5693,$C854,'South West Spends'!$C$2:$C$5693,$A854)</f>
        <v>8284.4500000000025</v>
      </c>
      <c r="G854" s="882">
        <f>SUMIFS('South West Spends'!$W$2:$W$5693,'South West Spends'!$A$2:$A$5693,$B854,'South West Spends'!$B$2:$B$5693,$C854,'South West Spends'!$C$2:$C$5693,$A854)</f>
        <v>12509.860000000002</v>
      </c>
      <c r="H854" s="1441">
        <f>SUMIFS('South West Spends'!$AB$2:$AB$5693,'South West Spends'!$A$2:$A$5693,$B854,'South West Spends'!$B$2:$B$5693,$C854,'South West Spends'!$C$2:$C$5693,$A854)</f>
        <v>3331.6100000000006</v>
      </c>
      <c r="I854" s="1442">
        <f>SUMIFS('South West Spends'!$AG$2:$AG$5693,'South West Spends'!$A$2:$A$5693,$B854,'South West Spends'!$B$2:$B$5693,$C854,'South West Spends'!$C$2:$C$5693,$A854)</f>
        <v>0</v>
      </c>
      <c r="J854" s="24">
        <f>SUMIFS('South West Spends'!$AI$2:$AI$5693,'South West Spends'!$A$2:$A$5693,$B854,'South West Spends'!$B$2:$B$5693,$C854,'South West Spends'!$C$2:$C$5693,$A854)</f>
        <v>0</v>
      </c>
      <c r="K854" s="93">
        <f>SUMIFS('South West Spends'!$AL$2:$AL$5693,'South West Spends'!$A$2:$A$5693,$B854,'South West Spends'!$B$2:$B$5693,$C854,'South West Spends'!$C$2:$C$5693,$A854)</f>
        <v>0</v>
      </c>
    </row>
    <row r="855" spans="1:11" x14ac:dyDescent="0.2">
      <c r="A855" s="94" t="s">
        <v>148</v>
      </c>
      <c r="B855" s="13" t="s">
        <v>205</v>
      </c>
      <c r="C855" s="129" t="s">
        <v>9</v>
      </c>
      <c r="D855" s="506">
        <f>SUMIFS('South West Spends'!$H$2:$H$5693,'South West Spends'!$A$2:$A$5693,$B855,'South West Spends'!$B$2:$B$5693,$C855,'South West Spends'!$C$2:$C$5693,$A855)</f>
        <v>0</v>
      </c>
      <c r="E855" s="507">
        <f>SUMIFS('South West Spends'!$M$2:$M$5693,'South West Spends'!$A$2:$A$5693,$B855,'South West Spends'!$B$2:$B$5693,$C855,'South West Spends'!$C$2:$C$5693,$A855)</f>
        <v>0</v>
      </c>
      <c r="F855" s="507">
        <f>SUMIFS('South West Spends'!$R$2:$R$5693,'South West Spends'!$A$2:$A$5693,$B855,'South West Spends'!$B$2:$B$5693,$C855,'South West Spends'!$C$2:$C$5693,$A855)</f>
        <v>1047.8400000000001</v>
      </c>
      <c r="G855" s="882">
        <f>SUMIFS('South West Spends'!$W$2:$W$5693,'South West Spends'!$A$2:$A$5693,$B855,'South West Spends'!$B$2:$B$5693,$C855,'South West Spends'!$C$2:$C$5693,$A855)</f>
        <v>2276.41</v>
      </c>
      <c r="H855" s="1441">
        <f>SUMIFS('South West Spends'!$AB$2:$AB$5693,'South West Spends'!$A$2:$A$5693,$B855,'South West Spends'!$B$2:$B$5693,$C855,'South West Spends'!$C$2:$C$5693,$A855)</f>
        <v>3126.51</v>
      </c>
      <c r="I855" s="1442">
        <f>SUMIFS('South West Spends'!$AG$2:$AG$5693,'South West Spends'!$A$2:$A$5693,$B855,'South West Spends'!$B$2:$B$5693,$C855,'South West Spends'!$C$2:$C$5693,$A855)</f>
        <v>3095.07</v>
      </c>
      <c r="J855" s="24">
        <f>SUMIFS('South West Spends'!$AI$2:$AI$5693,'South West Spends'!$A$2:$A$5693,$B855,'South West Spends'!$B$2:$B$5693,$C855,'South West Spends'!$C$2:$C$5693,$A855)</f>
        <v>571.16</v>
      </c>
      <c r="K855" s="93">
        <f>SUMIFS('South West Spends'!$AL$2:$AL$5693,'South West Spends'!$A$2:$A$5693,$B855,'South West Spends'!$B$2:$B$5693,$C855,'South West Spends'!$C$2:$C$5693,$A855)</f>
        <v>1246.54</v>
      </c>
    </row>
    <row r="856" spans="1:11" x14ac:dyDescent="0.2">
      <c r="A856" s="94" t="s">
        <v>148</v>
      </c>
      <c r="B856" s="13" t="s">
        <v>40</v>
      </c>
      <c r="C856" s="129" t="s">
        <v>243</v>
      </c>
      <c r="D856" s="506">
        <f>SUMIFS('South West Spends'!$H$2:$H$5693,'South West Spends'!$A$2:$A$5693,$B856,'South West Spends'!$B$2:$B$5693,$C856,'South West Spends'!$C$2:$C$5693,$A856)</f>
        <v>0</v>
      </c>
      <c r="E856" s="507">
        <f>SUMIFS('South West Spends'!$M$2:$M$5693,'South West Spends'!$A$2:$A$5693,$B856,'South West Spends'!$B$2:$B$5693,$C856,'South West Spends'!$C$2:$C$5693,$A856)</f>
        <v>399.82000000000005</v>
      </c>
      <c r="F856" s="507">
        <f>SUMIFS('South West Spends'!$R$2:$R$5693,'South West Spends'!$A$2:$A$5693,$B856,'South West Spends'!$B$2:$B$5693,$C856,'South West Spends'!$C$2:$C$5693,$A856)</f>
        <v>75.33</v>
      </c>
      <c r="G856" s="882">
        <f>SUMIFS('South West Spends'!$W$2:$W$5693,'South West Spends'!$A$2:$A$5693,$B856,'South West Spends'!$B$2:$B$5693,$C856,'South West Spends'!$C$2:$C$5693,$A856)</f>
        <v>0</v>
      </c>
      <c r="H856" s="1441">
        <f>SUMIFS('South West Spends'!$AB$2:$AB$5693,'South West Spends'!$A$2:$A$5693,$B856,'South West Spends'!$B$2:$B$5693,$C856,'South West Spends'!$C$2:$C$5693,$A856)</f>
        <v>0</v>
      </c>
      <c r="I856" s="1442">
        <f>SUMIFS('South West Spends'!$AG$2:$AG$5693,'South West Spends'!$A$2:$A$5693,$B856,'South West Spends'!$B$2:$B$5693,$C856,'South West Spends'!$C$2:$C$5693,$A856)</f>
        <v>0</v>
      </c>
      <c r="J856" s="24">
        <f>SUMIFS('South West Spends'!$AI$2:$AI$5693,'South West Spends'!$A$2:$A$5693,$B856,'South West Spends'!$B$2:$B$5693,$C856,'South West Spends'!$C$2:$C$5693,$A856)</f>
        <v>0</v>
      </c>
      <c r="K856" s="93">
        <f>SUMIFS('South West Spends'!$AL$2:$AL$5693,'South West Spends'!$A$2:$A$5693,$B856,'South West Spends'!$B$2:$B$5693,$C856,'South West Spends'!$C$2:$C$5693,$A856)</f>
        <v>0</v>
      </c>
    </row>
    <row r="857" spans="1:11" x14ac:dyDescent="0.2">
      <c r="A857" s="94" t="s">
        <v>148</v>
      </c>
      <c r="B857" s="13" t="s">
        <v>40</v>
      </c>
      <c r="C857" s="129" t="s">
        <v>11</v>
      </c>
      <c r="D857" s="506">
        <f>SUMIFS('South West Spends'!$H$2:$H$5693,'South West Spends'!$A$2:$A$5693,$B857,'South West Spends'!$B$2:$B$5693,$C857,'South West Spends'!$C$2:$C$5693,$A857)</f>
        <v>0</v>
      </c>
      <c r="E857" s="507">
        <f>SUMIFS('South West Spends'!$M$2:$M$5693,'South West Spends'!$A$2:$A$5693,$B857,'South West Spends'!$B$2:$B$5693,$C857,'South West Spends'!$C$2:$C$5693,$A857)</f>
        <v>654.75</v>
      </c>
      <c r="F857" s="507">
        <f>SUMIFS('South West Spends'!$R$2:$R$5693,'South West Spends'!$A$2:$A$5693,$B857,'South West Spends'!$B$2:$B$5693,$C857,'South West Spends'!$C$2:$C$5693,$A857)</f>
        <v>226.07999999999998</v>
      </c>
      <c r="G857" s="882">
        <f>SUMIFS('South West Spends'!$W$2:$W$5693,'South West Spends'!$A$2:$A$5693,$B857,'South West Spends'!$B$2:$B$5693,$C857,'South West Spends'!$C$2:$C$5693,$A857)</f>
        <v>0</v>
      </c>
      <c r="H857" s="1441">
        <f>SUMIFS('South West Spends'!$AB$2:$AB$5693,'South West Spends'!$A$2:$A$5693,$B857,'South West Spends'!$B$2:$B$5693,$C857,'South West Spends'!$C$2:$C$5693,$A857)</f>
        <v>0</v>
      </c>
      <c r="I857" s="1442">
        <f>SUMIFS('South West Spends'!$AG$2:$AG$5693,'South West Spends'!$A$2:$A$5693,$B857,'South West Spends'!$B$2:$B$5693,$C857,'South West Spends'!$C$2:$C$5693,$A857)</f>
        <v>0</v>
      </c>
      <c r="J857" s="24">
        <f>SUMIFS('South West Spends'!$AI$2:$AI$5693,'South West Spends'!$A$2:$A$5693,$B857,'South West Spends'!$B$2:$B$5693,$C857,'South West Spends'!$C$2:$C$5693,$A857)</f>
        <v>0</v>
      </c>
      <c r="K857" s="93">
        <f>SUMIFS('South West Spends'!$AL$2:$AL$5693,'South West Spends'!$A$2:$A$5693,$B857,'South West Spends'!$B$2:$B$5693,$C857,'South West Spends'!$C$2:$C$5693,$A857)</f>
        <v>0</v>
      </c>
    </row>
    <row r="858" spans="1:11" x14ac:dyDescent="0.2">
      <c r="A858" s="94" t="s">
        <v>148</v>
      </c>
      <c r="B858" s="13" t="s">
        <v>40</v>
      </c>
      <c r="C858" s="129" t="s">
        <v>12</v>
      </c>
      <c r="D858" s="506">
        <f>SUMIFS('South West Spends'!$H$2:$H$5693,'South West Spends'!$A$2:$A$5693,$B858,'South West Spends'!$B$2:$B$5693,$C858,'South West Spends'!$C$2:$C$5693,$A858)</f>
        <v>983.52</v>
      </c>
      <c r="E858" s="507">
        <f>SUMIFS('South West Spends'!$M$2:$M$5693,'South West Spends'!$A$2:$A$5693,$B858,'South West Spends'!$B$2:$B$5693,$C858,'South West Spends'!$C$2:$C$5693,$A858)</f>
        <v>5451.8</v>
      </c>
      <c r="F858" s="507">
        <f>SUMIFS('South West Spends'!$R$2:$R$5693,'South West Spends'!$A$2:$A$5693,$B858,'South West Spends'!$B$2:$B$5693,$C858,'South West Spends'!$C$2:$C$5693,$A858)</f>
        <v>264.19</v>
      </c>
      <c r="G858" s="882">
        <f>SUMIFS('South West Spends'!$W$2:$W$5693,'South West Spends'!$A$2:$A$5693,$B858,'South West Spends'!$B$2:$B$5693,$C858,'South West Spends'!$C$2:$C$5693,$A858)</f>
        <v>0</v>
      </c>
      <c r="H858" s="1441">
        <f>SUMIFS('South West Spends'!$AB$2:$AB$5693,'South West Spends'!$A$2:$A$5693,$B858,'South West Spends'!$B$2:$B$5693,$C858,'South West Spends'!$C$2:$C$5693,$A858)</f>
        <v>0</v>
      </c>
      <c r="I858" s="1442">
        <f>SUMIFS('South West Spends'!$AG$2:$AG$5693,'South West Spends'!$A$2:$A$5693,$B858,'South West Spends'!$B$2:$B$5693,$C858,'South West Spends'!$C$2:$C$5693,$A858)</f>
        <v>0</v>
      </c>
      <c r="J858" s="24">
        <f>SUMIFS('South West Spends'!$AI$2:$AI$5693,'South West Spends'!$A$2:$A$5693,$B858,'South West Spends'!$B$2:$B$5693,$C858,'South West Spends'!$C$2:$C$5693,$A858)</f>
        <v>0</v>
      </c>
      <c r="K858" s="93">
        <f>SUMIFS('South West Spends'!$AL$2:$AL$5693,'South West Spends'!$A$2:$A$5693,$B858,'South West Spends'!$B$2:$B$5693,$C858,'South West Spends'!$C$2:$C$5693,$A858)</f>
        <v>0</v>
      </c>
    </row>
    <row r="859" spans="1:11" x14ac:dyDescent="0.2">
      <c r="A859" s="94" t="s">
        <v>148</v>
      </c>
      <c r="B859" s="13" t="s">
        <v>16</v>
      </c>
      <c r="C859" s="129" t="s">
        <v>243</v>
      </c>
      <c r="D859" s="506">
        <f>SUMIFS('South West Spends'!$H$2:$H$5693,'South West Spends'!$A$2:$A$5693,$B859,'South West Spends'!$B$2:$B$5693,$C859,'South West Spends'!$C$2:$C$5693,$A859)</f>
        <v>0</v>
      </c>
      <c r="E859" s="507">
        <f>SUMIFS('South West Spends'!$M$2:$M$5693,'South West Spends'!$A$2:$A$5693,$B859,'South West Spends'!$B$2:$B$5693,$C859,'South West Spends'!$C$2:$C$5693,$A859)</f>
        <v>151</v>
      </c>
      <c r="F859" s="507">
        <f>SUMIFS('South West Spends'!$R$2:$R$5693,'South West Spends'!$A$2:$A$5693,$B859,'South West Spends'!$B$2:$B$5693,$C859,'South West Spends'!$C$2:$C$5693,$A859)</f>
        <v>0</v>
      </c>
      <c r="G859" s="882">
        <f>SUMIFS('South West Spends'!$W$2:$W$5693,'South West Spends'!$A$2:$A$5693,$B859,'South West Spends'!$B$2:$B$5693,$C859,'South West Spends'!$C$2:$C$5693,$A859)</f>
        <v>0</v>
      </c>
      <c r="H859" s="1441">
        <f>SUMIFS('South West Spends'!$AB$2:$AB$5693,'South West Spends'!$A$2:$A$5693,$B859,'South West Spends'!$B$2:$B$5693,$C859,'South West Spends'!$C$2:$C$5693,$A859)</f>
        <v>0</v>
      </c>
      <c r="I859" s="1442">
        <f>SUMIFS('South West Spends'!$AG$2:$AG$5693,'South West Spends'!$A$2:$A$5693,$B859,'South West Spends'!$B$2:$B$5693,$C859,'South West Spends'!$C$2:$C$5693,$A859)</f>
        <v>0</v>
      </c>
      <c r="J859" s="24">
        <f>SUMIFS('South West Spends'!$AI$2:$AI$5693,'South West Spends'!$A$2:$A$5693,$B859,'South West Spends'!$B$2:$B$5693,$C859,'South West Spends'!$C$2:$C$5693,$A859)</f>
        <v>0</v>
      </c>
      <c r="K859" s="93">
        <f>SUMIFS('South West Spends'!$AL$2:$AL$5693,'South West Spends'!$A$2:$A$5693,$B859,'South West Spends'!$B$2:$B$5693,$C859,'South West Spends'!$C$2:$C$5693,$A859)</f>
        <v>0</v>
      </c>
    </row>
    <row r="860" spans="1:11" x14ac:dyDescent="0.2">
      <c r="A860" s="94" t="s">
        <v>148</v>
      </c>
      <c r="B860" s="13" t="s">
        <v>16</v>
      </c>
      <c r="C860" s="129" t="s">
        <v>11</v>
      </c>
      <c r="D860" s="506">
        <f>SUMIFS('South West Spends'!$H$2:$H$5693,'South West Spends'!$A$2:$A$5693,$B860,'South West Spends'!$B$2:$B$5693,$C860,'South West Spends'!$C$2:$C$5693,$A860)</f>
        <v>19184.949999999997</v>
      </c>
      <c r="E860" s="507">
        <f>SUMIFS('South West Spends'!$M$2:$M$5693,'South West Spends'!$A$2:$A$5693,$B860,'South West Spends'!$B$2:$B$5693,$C860,'South West Spends'!$C$2:$C$5693,$A860)</f>
        <v>28842.609999999993</v>
      </c>
      <c r="F860" s="507">
        <f>SUMIFS('South West Spends'!$R$2:$R$5693,'South West Spends'!$A$2:$A$5693,$B860,'South West Spends'!$B$2:$B$5693,$C860,'South West Spends'!$C$2:$C$5693,$A860)</f>
        <v>0</v>
      </c>
      <c r="G860" s="882">
        <f>SUMIFS('South West Spends'!$W$2:$W$5693,'South West Spends'!$A$2:$A$5693,$B860,'South West Spends'!$B$2:$B$5693,$C860,'South West Spends'!$C$2:$C$5693,$A860)</f>
        <v>0</v>
      </c>
      <c r="H860" s="1441">
        <f>SUMIFS('South West Spends'!$AB$2:$AB$5693,'South West Spends'!$A$2:$A$5693,$B860,'South West Spends'!$B$2:$B$5693,$C860,'South West Spends'!$C$2:$C$5693,$A860)</f>
        <v>0</v>
      </c>
      <c r="I860" s="1442">
        <f>SUMIFS('South West Spends'!$AG$2:$AG$5693,'South West Spends'!$A$2:$A$5693,$B860,'South West Spends'!$B$2:$B$5693,$C860,'South West Spends'!$C$2:$C$5693,$A860)</f>
        <v>0</v>
      </c>
      <c r="J860" s="24">
        <f>SUMIFS('South West Spends'!$AI$2:$AI$5693,'South West Spends'!$A$2:$A$5693,$B860,'South West Spends'!$B$2:$B$5693,$C860,'South West Spends'!$C$2:$C$5693,$A860)</f>
        <v>0</v>
      </c>
      <c r="K860" s="93">
        <f>SUMIFS('South West Spends'!$AL$2:$AL$5693,'South West Spends'!$A$2:$A$5693,$B860,'South West Spends'!$B$2:$B$5693,$C860,'South West Spends'!$C$2:$C$5693,$A860)</f>
        <v>0</v>
      </c>
    </row>
    <row r="861" spans="1:11" x14ac:dyDescent="0.2">
      <c r="A861" s="94" t="s">
        <v>148</v>
      </c>
      <c r="B861" s="13" t="s">
        <v>93</v>
      </c>
      <c r="C861" s="129" t="s">
        <v>243</v>
      </c>
      <c r="D861" s="506">
        <f>SUMIFS('South West Spends'!$H$2:$H$5693,'South West Spends'!$A$2:$A$5693,$B861,'South West Spends'!$B$2:$B$5693,$C861,'South West Spends'!$C$2:$C$5693,$A861)</f>
        <v>0</v>
      </c>
      <c r="E861" s="507">
        <f>SUMIFS('South West Spends'!$M$2:$M$5693,'South West Spends'!$A$2:$A$5693,$B861,'South West Spends'!$B$2:$B$5693,$C861,'South West Spends'!$C$2:$C$5693,$A861)</f>
        <v>0</v>
      </c>
      <c r="F861" s="507">
        <f>SUMIFS('South West Spends'!$R$2:$R$5693,'South West Spends'!$A$2:$A$5693,$B861,'South West Spends'!$B$2:$B$5693,$C861,'South West Spends'!$C$2:$C$5693,$A861)</f>
        <v>49.370000000000005</v>
      </c>
      <c r="G861" s="882">
        <f>SUMIFS('South West Spends'!$W$2:$W$5693,'South West Spends'!$A$2:$A$5693,$B861,'South West Spends'!$B$2:$B$5693,$C861,'South West Spends'!$C$2:$C$5693,$A861)</f>
        <v>61.36</v>
      </c>
      <c r="H861" s="1441">
        <f>SUMIFS('South West Spends'!$AB$2:$AB$5693,'South West Spends'!$A$2:$A$5693,$B861,'South West Spends'!$B$2:$B$5693,$C861,'South West Spends'!$C$2:$C$5693,$A861)</f>
        <v>35.42</v>
      </c>
      <c r="I861" s="1442">
        <f>SUMIFS('South West Spends'!$AG$2:$AG$5693,'South West Spends'!$A$2:$A$5693,$B861,'South West Spends'!$B$2:$B$5693,$C861,'South West Spends'!$C$2:$C$5693,$A861)</f>
        <v>0</v>
      </c>
      <c r="J861" s="24">
        <f>SUMIFS('South West Spends'!$AI$2:$AI$5693,'South West Spends'!$A$2:$A$5693,$B861,'South West Spends'!$B$2:$B$5693,$C861,'South West Spends'!$C$2:$C$5693,$A861)</f>
        <v>0</v>
      </c>
      <c r="K861" s="93">
        <f>SUMIFS('South West Spends'!$AL$2:$AL$5693,'South West Spends'!$A$2:$A$5693,$B861,'South West Spends'!$B$2:$B$5693,$C861,'South West Spends'!$C$2:$C$5693,$A861)</f>
        <v>0</v>
      </c>
    </row>
    <row r="862" spans="1:11" x14ac:dyDescent="0.2">
      <c r="A862" s="94" t="s">
        <v>148</v>
      </c>
      <c r="B862" s="13" t="s">
        <v>93</v>
      </c>
      <c r="C862" s="129" t="s">
        <v>11</v>
      </c>
      <c r="D862" s="506">
        <f>SUMIFS('South West Spends'!$H$2:$H$5693,'South West Spends'!$A$2:$A$5693,$B862,'South West Spends'!$B$2:$B$5693,$C862,'South West Spends'!$C$2:$C$5693,$A862)</f>
        <v>0</v>
      </c>
      <c r="E862" s="507">
        <f>SUMIFS('South West Spends'!$M$2:$M$5693,'South West Spends'!$A$2:$A$5693,$B862,'South West Spends'!$B$2:$B$5693,$C862,'South West Spends'!$C$2:$C$5693,$A862)</f>
        <v>0</v>
      </c>
      <c r="F862" s="507">
        <f>SUMIFS('South West Spends'!$R$2:$R$5693,'South West Spends'!$A$2:$A$5693,$B862,'South West Spends'!$B$2:$B$5693,$C862,'South West Spends'!$C$2:$C$5693,$A862)</f>
        <v>27775.14</v>
      </c>
      <c r="G862" s="882">
        <f>SUMIFS('South West Spends'!$W$2:$W$5693,'South West Spends'!$A$2:$A$5693,$B862,'South West Spends'!$B$2:$B$5693,$C862,'South West Spends'!$C$2:$C$5693,$A862)</f>
        <v>26982.400000000005</v>
      </c>
      <c r="H862" s="1441">
        <f>SUMIFS('South West Spends'!$AB$2:$AB$5693,'South West Spends'!$A$2:$A$5693,$B862,'South West Spends'!$B$2:$B$5693,$C862,'South West Spends'!$C$2:$C$5693,$A862)</f>
        <v>6428.18</v>
      </c>
      <c r="I862" s="1442">
        <f>SUMIFS('South West Spends'!$AG$2:$AG$5693,'South West Spends'!$A$2:$A$5693,$B862,'South West Spends'!$B$2:$B$5693,$C862,'South West Spends'!$C$2:$C$5693,$A862)</f>
        <v>0</v>
      </c>
      <c r="J862" s="24">
        <f>SUMIFS('South West Spends'!$AI$2:$AI$5693,'South West Spends'!$A$2:$A$5693,$B862,'South West Spends'!$B$2:$B$5693,$C862,'South West Spends'!$C$2:$C$5693,$A862)</f>
        <v>0</v>
      </c>
      <c r="K862" s="93">
        <f>SUMIFS('South West Spends'!$AL$2:$AL$5693,'South West Spends'!$A$2:$A$5693,$B862,'South West Spends'!$B$2:$B$5693,$C862,'South West Spends'!$C$2:$C$5693,$A862)</f>
        <v>0</v>
      </c>
    </row>
    <row r="863" spans="1:11" x14ac:dyDescent="0.2">
      <c r="A863" s="94" t="s">
        <v>148</v>
      </c>
      <c r="B863" s="13" t="s">
        <v>15</v>
      </c>
      <c r="C863" s="129" t="s">
        <v>11</v>
      </c>
      <c r="D863" s="506">
        <f>SUMIFS('South West Spends'!$H$2:$H$5693,'South West Spends'!$A$2:$A$5693,$B863,'South West Spends'!$B$2:$B$5693,$C863,'South West Spends'!$C$2:$C$5693,$A863)</f>
        <v>43.05</v>
      </c>
      <c r="E863" s="507">
        <f>SUMIFS('South West Spends'!$M$2:$M$5693,'South West Spends'!$A$2:$A$5693,$B863,'South West Spends'!$B$2:$B$5693,$C863,'South West Spends'!$C$2:$C$5693,$A863)</f>
        <v>82.69</v>
      </c>
      <c r="F863" s="507">
        <f>SUMIFS('South West Spends'!$R$2:$R$5693,'South West Spends'!$A$2:$A$5693,$B863,'South West Spends'!$B$2:$B$5693,$C863,'South West Spends'!$C$2:$C$5693,$A863)</f>
        <v>0</v>
      </c>
      <c r="G863" s="882">
        <f>SUMIFS('South West Spends'!$W$2:$W$5693,'South West Spends'!$A$2:$A$5693,$B863,'South West Spends'!$B$2:$B$5693,$C863,'South West Spends'!$C$2:$C$5693,$A863)</f>
        <v>0</v>
      </c>
      <c r="H863" s="1441">
        <f>SUMIFS('South West Spends'!$AB$2:$AB$5693,'South West Spends'!$A$2:$A$5693,$B863,'South West Spends'!$B$2:$B$5693,$C863,'South West Spends'!$C$2:$C$5693,$A863)</f>
        <v>0</v>
      </c>
      <c r="I863" s="1442">
        <f>SUMIFS('South West Spends'!$AG$2:$AG$5693,'South West Spends'!$A$2:$A$5693,$B863,'South West Spends'!$B$2:$B$5693,$C863,'South West Spends'!$C$2:$C$5693,$A863)</f>
        <v>0</v>
      </c>
      <c r="J863" s="24">
        <f>SUMIFS('South West Spends'!$AI$2:$AI$5693,'South West Spends'!$A$2:$A$5693,$B863,'South West Spends'!$B$2:$B$5693,$C863,'South West Spends'!$C$2:$C$5693,$A863)</f>
        <v>0</v>
      </c>
      <c r="K863" s="93">
        <f>SUMIFS('South West Spends'!$AL$2:$AL$5693,'South West Spends'!$A$2:$A$5693,$B863,'South West Spends'!$B$2:$B$5693,$C863,'South West Spends'!$C$2:$C$5693,$A863)</f>
        <v>0</v>
      </c>
    </row>
    <row r="864" spans="1:11" x14ac:dyDescent="0.2">
      <c r="A864" s="94" t="s">
        <v>148</v>
      </c>
      <c r="B864" s="13" t="s">
        <v>79</v>
      </c>
      <c r="C864" s="129" t="s">
        <v>11</v>
      </c>
      <c r="D864" s="506">
        <f>SUMIFS('South West Spends'!$H$2:$H$5693,'South West Spends'!$A$2:$A$5693,$B864,'South West Spends'!$B$2:$B$5693,$C864,'South West Spends'!$C$2:$C$5693,$A864)</f>
        <v>0</v>
      </c>
      <c r="E864" s="507">
        <f>SUMIFS('South West Spends'!$M$2:$M$5693,'South West Spends'!$A$2:$A$5693,$B864,'South West Spends'!$B$2:$B$5693,$C864,'South West Spends'!$C$2:$C$5693,$A864)</f>
        <v>978.70999999999981</v>
      </c>
      <c r="F864" s="507">
        <f>SUMIFS('South West Spends'!$R$2:$R$5693,'South West Spends'!$A$2:$A$5693,$B864,'South West Spends'!$B$2:$B$5693,$C864,'South West Spends'!$C$2:$C$5693,$A864)</f>
        <v>63.080000000000005</v>
      </c>
      <c r="G864" s="882">
        <f>SUMIFS('South West Spends'!$W$2:$W$5693,'South West Spends'!$A$2:$A$5693,$B864,'South West Spends'!$B$2:$B$5693,$C864,'South West Spends'!$C$2:$C$5693,$A864)</f>
        <v>19.420000000000002</v>
      </c>
      <c r="H864" s="1441">
        <f>SUMIFS('South West Spends'!$AB$2:$AB$5693,'South West Spends'!$A$2:$A$5693,$B864,'South West Spends'!$B$2:$B$5693,$C864,'South West Spends'!$C$2:$C$5693,$A864)</f>
        <v>1242.51</v>
      </c>
      <c r="I864" s="1442">
        <f>SUMIFS('South West Spends'!$AG$2:$AG$5693,'South West Spends'!$A$2:$A$5693,$B864,'South West Spends'!$B$2:$B$5693,$C864,'South West Spends'!$C$2:$C$5693,$A864)</f>
        <v>0</v>
      </c>
      <c r="J864" s="24">
        <f>SUMIFS('South West Spends'!$AI$2:$AI$5693,'South West Spends'!$A$2:$A$5693,$B864,'South West Spends'!$B$2:$B$5693,$C864,'South West Spends'!$C$2:$C$5693,$A864)</f>
        <v>0</v>
      </c>
      <c r="K864" s="93">
        <f>SUMIFS('South West Spends'!$AL$2:$AL$5693,'South West Spends'!$A$2:$A$5693,$B864,'South West Spends'!$B$2:$B$5693,$C864,'South West Spends'!$C$2:$C$5693,$A864)</f>
        <v>0</v>
      </c>
    </row>
    <row r="865" spans="1:11" x14ac:dyDescent="0.2">
      <c r="A865" s="94" t="s">
        <v>148</v>
      </c>
      <c r="B865" s="13" t="s">
        <v>38</v>
      </c>
      <c r="C865" s="129" t="s">
        <v>243</v>
      </c>
      <c r="D865" s="506">
        <f>SUMIFS('South West Spends'!$H$2:$H$5693,'South West Spends'!$A$2:$A$5693,$B865,'South West Spends'!$B$2:$B$5693,$C865,'South West Spends'!$C$2:$C$5693,$A865)</f>
        <v>0</v>
      </c>
      <c r="E865" s="507">
        <f>SUMIFS('South West Spends'!$M$2:$M$5693,'South West Spends'!$A$2:$A$5693,$B865,'South West Spends'!$B$2:$B$5693,$C865,'South West Spends'!$C$2:$C$5693,$A865)</f>
        <v>2501.87</v>
      </c>
      <c r="F865" s="507">
        <f>SUMIFS('South West Spends'!$R$2:$R$5693,'South West Spends'!$A$2:$A$5693,$B865,'South West Spends'!$B$2:$B$5693,$C865,'South West Spends'!$C$2:$C$5693,$A865)</f>
        <v>3466</v>
      </c>
      <c r="G865" s="882">
        <f>SUMIFS('South West Spends'!$W$2:$W$5693,'South West Spends'!$A$2:$A$5693,$B865,'South West Spends'!$B$2:$B$5693,$C865,'South West Spends'!$C$2:$C$5693,$A865)</f>
        <v>744.78</v>
      </c>
      <c r="H865" s="1441">
        <f>SUMIFS('South West Spends'!$AB$2:$AB$5693,'South West Spends'!$A$2:$A$5693,$B865,'South West Spends'!$B$2:$B$5693,$C865,'South West Spends'!$C$2:$C$5693,$A865)</f>
        <v>0</v>
      </c>
      <c r="I865" s="1442">
        <f>SUMIFS('South West Spends'!$AG$2:$AG$5693,'South West Spends'!$A$2:$A$5693,$B865,'South West Spends'!$B$2:$B$5693,$C865,'South West Spends'!$C$2:$C$5693,$A865)</f>
        <v>0</v>
      </c>
      <c r="J865" s="24">
        <f>SUMIFS('South West Spends'!$AI$2:$AI$5693,'South West Spends'!$A$2:$A$5693,$B865,'South West Spends'!$B$2:$B$5693,$C865,'South West Spends'!$C$2:$C$5693,$A865)</f>
        <v>0</v>
      </c>
      <c r="K865" s="93">
        <f>SUMIFS('South West Spends'!$AL$2:$AL$5693,'South West Spends'!$A$2:$A$5693,$B865,'South West Spends'!$B$2:$B$5693,$C865,'South West Spends'!$C$2:$C$5693,$A865)</f>
        <v>0</v>
      </c>
    </row>
    <row r="866" spans="1:11" x14ac:dyDescent="0.2">
      <c r="A866" s="94" t="s">
        <v>148</v>
      </c>
      <c r="B866" s="13" t="s">
        <v>38</v>
      </c>
      <c r="C866" s="129" t="s">
        <v>11</v>
      </c>
      <c r="D866" s="506">
        <f>SUMIFS('South West Spends'!$H$2:$H$5693,'South West Spends'!$A$2:$A$5693,$B866,'South West Spends'!$B$2:$B$5693,$C866,'South West Spends'!$C$2:$C$5693,$A866)</f>
        <v>2812.2</v>
      </c>
      <c r="E866" s="507">
        <f>SUMIFS('South West Spends'!$M$2:$M$5693,'South West Spends'!$A$2:$A$5693,$B866,'South West Spends'!$B$2:$B$5693,$C866,'South West Spends'!$C$2:$C$5693,$A866)</f>
        <v>8881.68</v>
      </c>
      <c r="F866" s="507">
        <f>SUMIFS('South West Spends'!$R$2:$R$5693,'South West Spends'!$A$2:$A$5693,$B866,'South West Spends'!$B$2:$B$5693,$C866,'South West Spends'!$C$2:$C$5693,$A866)</f>
        <v>12316.23</v>
      </c>
      <c r="G866" s="882">
        <f>SUMIFS('South West Spends'!$W$2:$W$5693,'South West Spends'!$A$2:$A$5693,$B866,'South West Spends'!$B$2:$B$5693,$C866,'South West Spends'!$C$2:$C$5693,$A866)</f>
        <v>4349.0599999999995</v>
      </c>
      <c r="H866" s="1441">
        <f>SUMIFS('South West Spends'!$AB$2:$AB$5693,'South West Spends'!$A$2:$A$5693,$B866,'South West Spends'!$B$2:$B$5693,$C866,'South West Spends'!$C$2:$C$5693,$A866)</f>
        <v>0</v>
      </c>
      <c r="I866" s="1442">
        <f>SUMIFS('South West Spends'!$AG$2:$AG$5693,'South West Spends'!$A$2:$A$5693,$B866,'South West Spends'!$B$2:$B$5693,$C866,'South West Spends'!$C$2:$C$5693,$A866)</f>
        <v>0</v>
      </c>
      <c r="J866" s="24">
        <f>SUMIFS('South West Spends'!$AI$2:$AI$5693,'South West Spends'!$A$2:$A$5693,$B866,'South West Spends'!$B$2:$B$5693,$C866,'South West Spends'!$C$2:$C$5693,$A866)</f>
        <v>0</v>
      </c>
      <c r="K866" s="93">
        <f>SUMIFS('South West Spends'!$AL$2:$AL$5693,'South West Spends'!$A$2:$A$5693,$B866,'South West Spends'!$B$2:$B$5693,$C866,'South West Spends'!$C$2:$C$5693,$A866)</f>
        <v>0</v>
      </c>
    </row>
    <row r="867" spans="1:11" x14ac:dyDescent="0.2">
      <c r="A867" s="94" t="s">
        <v>148</v>
      </c>
      <c r="B867" s="13" t="s">
        <v>225</v>
      </c>
      <c r="C867" s="129" t="s">
        <v>243</v>
      </c>
      <c r="D867" s="506">
        <f>SUMIFS('South West Spends'!$H$2:$H$5693,'South West Spends'!$A$2:$A$5693,$B867,'South West Spends'!$B$2:$B$5693,$C867,'South West Spends'!$C$2:$C$5693,$A867)</f>
        <v>0</v>
      </c>
      <c r="E867" s="507">
        <f>SUMIFS('South West Spends'!$M$2:$M$5693,'South West Spends'!$A$2:$A$5693,$B867,'South West Spends'!$B$2:$B$5693,$C867,'South West Spends'!$C$2:$C$5693,$A867)</f>
        <v>0</v>
      </c>
      <c r="F867" s="507">
        <f>SUMIFS('South West Spends'!$R$2:$R$5693,'South West Spends'!$A$2:$A$5693,$B867,'South West Spends'!$B$2:$B$5693,$C867,'South West Spends'!$C$2:$C$5693,$A867)</f>
        <v>0</v>
      </c>
      <c r="G867" s="882">
        <f>SUMIFS('South West Spends'!$W$2:$W$5693,'South West Spends'!$A$2:$A$5693,$B867,'South West Spends'!$B$2:$B$5693,$C867,'South West Spends'!$C$2:$C$5693,$A867)</f>
        <v>1225.71</v>
      </c>
      <c r="H867" s="1441">
        <f>SUMIFS('South West Spends'!$AB$2:$AB$5693,'South West Spends'!$A$2:$A$5693,$B867,'South West Spends'!$B$2:$B$5693,$C867,'South West Spends'!$C$2:$C$5693,$A867)</f>
        <v>319.88</v>
      </c>
      <c r="I867" s="1442">
        <f>SUMIFS('South West Spends'!$AG$2:$AG$5693,'South West Spends'!$A$2:$A$5693,$B867,'South West Spends'!$B$2:$B$5693,$C867,'South West Spends'!$C$2:$C$5693,$A867)</f>
        <v>0</v>
      </c>
      <c r="J867" s="24">
        <f>SUMIFS('South West Spends'!$AI$2:$AI$5693,'South West Spends'!$A$2:$A$5693,$B867,'South West Spends'!$B$2:$B$5693,$C867,'South West Spends'!$C$2:$C$5693,$A867)</f>
        <v>0</v>
      </c>
      <c r="K867" s="93">
        <f>SUMIFS('South West Spends'!$AL$2:$AL$5693,'South West Spends'!$A$2:$A$5693,$B867,'South West Spends'!$B$2:$B$5693,$C867,'South West Spends'!$C$2:$C$5693,$A867)</f>
        <v>0</v>
      </c>
    </row>
    <row r="868" spans="1:11" x14ac:dyDescent="0.2">
      <c r="A868" s="94" t="s">
        <v>148</v>
      </c>
      <c r="B868" s="13" t="s">
        <v>225</v>
      </c>
      <c r="C868" s="129" t="s">
        <v>11</v>
      </c>
      <c r="D868" s="506">
        <f>SUMIFS('South West Spends'!$H$2:$H$5693,'South West Spends'!$A$2:$A$5693,$B868,'South West Spends'!$B$2:$B$5693,$C868,'South West Spends'!$C$2:$C$5693,$A868)</f>
        <v>0</v>
      </c>
      <c r="E868" s="507">
        <f>SUMIFS('South West Spends'!$M$2:$M$5693,'South West Spends'!$A$2:$A$5693,$B868,'South West Spends'!$B$2:$B$5693,$C868,'South West Spends'!$C$2:$C$5693,$A868)</f>
        <v>0</v>
      </c>
      <c r="F868" s="507">
        <f>SUMIFS('South West Spends'!$R$2:$R$5693,'South West Spends'!$A$2:$A$5693,$B868,'South West Spends'!$B$2:$B$5693,$C868,'South West Spends'!$C$2:$C$5693,$A868)</f>
        <v>0</v>
      </c>
      <c r="G868" s="882">
        <f>SUMIFS('South West Spends'!$W$2:$W$5693,'South West Spends'!$A$2:$A$5693,$B868,'South West Spends'!$B$2:$B$5693,$C868,'South West Spends'!$C$2:$C$5693,$A868)</f>
        <v>17849.419999999998</v>
      </c>
      <c r="H868" s="1441">
        <f>SUMIFS('South West Spends'!$AB$2:$AB$5693,'South West Spends'!$A$2:$A$5693,$B868,'South West Spends'!$B$2:$B$5693,$C868,'South West Spends'!$C$2:$C$5693,$A868)</f>
        <v>10448.299999999997</v>
      </c>
      <c r="I868" s="1442">
        <f>SUMIFS('South West Spends'!$AG$2:$AG$5693,'South West Spends'!$A$2:$A$5693,$B868,'South West Spends'!$B$2:$B$5693,$C868,'South West Spends'!$C$2:$C$5693,$A868)</f>
        <v>0</v>
      </c>
      <c r="J868" s="24">
        <f>SUMIFS('South West Spends'!$AI$2:$AI$5693,'South West Spends'!$A$2:$A$5693,$B868,'South West Spends'!$B$2:$B$5693,$C868,'South West Spends'!$C$2:$C$5693,$A868)</f>
        <v>0</v>
      </c>
      <c r="K868" s="93">
        <f>SUMIFS('South West Spends'!$AL$2:$AL$5693,'South West Spends'!$A$2:$A$5693,$B868,'South West Spends'!$B$2:$B$5693,$C868,'South West Spends'!$C$2:$C$5693,$A868)</f>
        <v>0</v>
      </c>
    </row>
    <row r="869" spans="1:11" x14ac:dyDescent="0.2">
      <c r="A869" s="94" t="s">
        <v>148</v>
      </c>
      <c r="B869" s="13" t="s">
        <v>18</v>
      </c>
      <c r="C869" s="129" t="s">
        <v>62</v>
      </c>
      <c r="D869" s="506">
        <f>SUMIFS('South West Spends'!$H$2:$H$5693,'South West Spends'!$A$2:$A$5693,$B869,'South West Spends'!$B$2:$B$5693,$C869,'South West Spends'!$C$2:$C$5693,$A869)</f>
        <v>0</v>
      </c>
      <c r="E869" s="507">
        <f>SUMIFS('South West Spends'!$M$2:$M$5693,'South West Spends'!$A$2:$A$5693,$B869,'South West Spends'!$B$2:$B$5693,$C869,'South West Spends'!$C$2:$C$5693,$A869)</f>
        <v>4399.71</v>
      </c>
      <c r="F869" s="507">
        <f>SUMIFS('South West Spends'!$R$2:$R$5693,'South West Spends'!$A$2:$A$5693,$B869,'South West Spends'!$B$2:$B$5693,$C869,'South West Spends'!$C$2:$C$5693,$A869)</f>
        <v>11759.52</v>
      </c>
      <c r="G869" s="882">
        <f>SUMIFS('South West Spends'!$W$2:$W$5693,'South West Spends'!$A$2:$A$5693,$B869,'South West Spends'!$B$2:$B$5693,$C869,'South West Spends'!$C$2:$C$5693,$A869)</f>
        <v>0</v>
      </c>
      <c r="H869" s="1441">
        <f>SUMIFS('South West Spends'!$AB$2:$AB$5693,'South West Spends'!$A$2:$A$5693,$B869,'South West Spends'!$B$2:$B$5693,$C869,'South West Spends'!$C$2:$C$5693,$A869)</f>
        <v>0</v>
      </c>
      <c r="I869" s="1442">
        <f>SUMIFS('South West Spends'!$AG$2:$AG$5693,'South West Spends'!$A$2:$A$5693,$B869,'South West Spends'!$B$2:$B$5693,$C869,'South West Spends'!$C$2:$C$5693,$A869)</f>
        <v>0</v>
      </c>
      <c r="J869" s="24">
        <f>SUMIFS('South West Spends'!$AI$2:$AI$5693,'South West Spends'!$A$2:$A$5693,$B869,'South West Spends'!$B$2:$B$5693,$C869,'South West Spends'!$C$2:$C$5693,$A869)</f>
        <v>0</v>
      </c>
      <c r="K869" s="93">
        <f>SUMIFS('South West Spends'!$AL$2:$AL$5693,'South West Spends'!$A$2:$A$5693,$B869,'South West Spends'!$B$2:$B$5693,$C869,'South West Spends'!$C$2:$C$5693,$A869)</f>
        <v>0</v>
      </c>
    </row>
    <row r="870" spans="1:11" x14ac:dyDescent="0.2">
      <c r="A870" s="94" t="s">
        <v>148</v>
      </c>
      <c r="B870" s="13" t="s">
        <v>207</v>
      </c>
      <c r="C870" s="129" t="s">
        <v>62</v>
      </c>
      <c r="D870" s="506">
        <f>SUMIFS('South West Spends'!$H$2:$H$5693,'South West Spends'!$A$2:$A$5693,$B870,'South West Spends'!$B$2:$B$5693,$C870,'South West Spends'!$C$2:$C$5693,$A870)</f>
        <v>0</v>
      </c>
      <c r="E870" s="507">
        <f>SUMIFS('South West Spends'!$M$2:$M$5693,'South West Spends'!$A$2:$A$5693,$B870,'South West Spends'!$B$2:$B$5693,$C870,'South West Spends'!$C$2:$C$5693,$A870)</f>
        <v>0</v>
      </c>
      <c r="F870" s="507">
        <f>SUMIFS('South West Spends'!$R$2:$R$5693,'South West Spends'!$A$2:$A$5693,$B870,'South West Spends'!$B$2:$B$5693,$C870,'South West Spends'!$C$2:$C$5693,$A870)</f>
        <v>3958.27</v>
      </c>
      <c r="G870" s="882">
        <f>SUMIFS('South West Spends'!$W$2:$W$5693,'South West Spends'!$A$2:$A$5693,$B870,'South West Spends'!$B$2:$B$5693,$C870,'South West Spends'!$C$2:$C$5693,$A870)</f>
        <v>6676.52</v>
      </c>
      <c r="H870" s="1441">
        <f>SUMIFS('South West Spends'!$AB$2:$AB$5693,'South West Spends'!$A$2:$A$5693,$B870,'South West Spends'!$B$2:$B$5693,$C870,'South West Spends'!$C$2:$C$5693,$A870)</f>
        <v>6101.4900000000007</v>
      </c>
      <c r="I870" s="1442">
        <f>SUMIFS('South West Spends'!$AG$2:$AG$5693,'South West Spends'!$A$2:$A$5693,$B870,'South West Spends'!$B$2:$B$5693,$C870,'South West Spends'!$C$2:$C$5693,$A870)</f>
        <v>0</v>
      </c>
      <c r="J870" s="24">
        <f>SUMIFS('South West Spends'!$AI$2:$AI$5693,'South West Spends'!$A$2:$A$5693,$B870,'South West Spends'!$B$2:$B$5693,$C870,'South West Spends'!$C$2:$C$5693,$A870)</f>
        <v>0</v>
      </c>
      <c r="K870" s="93">
        <f>SUMIFS('South West Spends'!$AL$2:$AL$5693,'South West Spends'!$A$2:$A$5693,$B870,'South West Spends'!$B$2:$B$5693,$C870,'South West Spends'!$C$2:$C$5693,$A870)</f>
        <v>0</v>
      </c>
    </row>
    <row r="871" spans="1:11" x14ac:dyDescent="0.2">
      <c r="A871" s="94" t="s">
        <v>148</v>
      </c>
      <c r="B871" s="13" t="s">
        <v>66</v>
      </c>
      <c r="C871" s="129" t="s">
        <v>243</v>
      </c>
      <c r="D871" s="506">
        <f>SUMIFS('South West Spends'!$H$2:$H$5693,'South West Spends'!$A$2:$A$5693,$B871,'South West Spends'!$B$2:$B$5693,$C871,'South West Spends'!$C$2:$C$5693,$A871)</f>
        <v>0</v>
      </c>
      <c r="E871" s="507">
        <f>SUMIFS('South West Spends'!$M$2:$M$5693,'South West Spends'!$A$2:$A$5693,$B871,'South West Spends'!$B$2:$B$5693,$C871,'South West Spends'!$C$2:$C$5693,$A871)</f>
        <v>43.71</v>
      </c>
      <c r="F871" s="507">
        <f>SUMIFS('South West Spends'!$R$2:$R$5693,'South West Spends'!$A$2:$A$5693,$B871,'South West Spends'!$B$2:$B$5693,$C871,'South West Spends'!$C$2:$C$5693,$A871)</f>
        <v>12.18</v>
      </c>
      <c r="G871" s="882">
        <f>SUMIFS('South West Spends'!$W$2:$W$5693,'South West Spends'!$A$2:$A$5693,$B871,'South West Spends'!$B$2:$B$5693,$C871,'South West Spends'!$C$2:$C$5693,$A871)</f>
        <v>0</v>
      </c>
      <c r="H871" s="1441">
        <f>SUMIFS('South West Spends'!$AB$2:$AB$5693,'South West Spends'!$A$2:$A$5693,$B871,'South West Spends'!$B$2:$B$5693,$C871,'South West Spends'!$C$2:$C$5693,$A871)</f>
        <v>0</v>
      </c>
      <c r="I871" s="1442">
        <f>SUMIFS('South West Spends'!$AG$2:$AG$5693,'South West Spends'!$A$2:$A$5693,$B871,'South West Spends'!$B$2:$B$5693,$C871,'South West Spends'!$C$2:$C$5693,$A871)</f>
        <v>0</v>
      </c>
      <c r="J871" s="24">
        <f>SUMIFS('South West Spends'!$AI$2:$AI$5693,'South West Spends'!$A$2:$A$5693,$B871,'South West Spends'!$B$2:$B$5693,$C871,'South West Spends'!$C$2:$C$5693,$A871)</f>
        <v>0</v>
      </c>
      <c r="K871" s="93">
        <f>SUMIFS('South West Spends'!$AL$2:$AL$5693,'South West Spends'!$A$2:$A$5693,$B871,'South West Spends'!$B$2:$B$5693,$C871,'South West Spends'!$C$2:$C$5693,$A871)</f>
        <v>0</v>
      </c>
    </row>
    <row r="872" spans="1:11" x14ac:dyDescent="0.2">
      <c r="A872" s="94" t="s">
        <v>148</v>
      </c>
      <c r="B872" s="13" t="s">
        <v>66</v>
      </c>
      <c r="C872" s="129" t="s">
        <v>11</v>
      </c>
      <c r="D872" s="506">
        <f>SUMIFS('South West Spends'!$H$2:$H$5693,'South West Spends'!$A$2:$A$5693,$B872,'South West Spends'!$B$2:$B$5693,$C872,'South West Spends'!$C$2:$C$5693,$A872)</f>
        <v>0</v>
      </c>
      <c r="E872" s="507">
        <f>SUMIFS('South West Spends'!$M$2:$M$5693,'South West Spends'!$A$2:$A$5693,$B872,'South West Spends'!$B$2:$B$5693,$C872,'South West Spends'!$C$2:$C$5693,$A872)</f>
        <v>560.77</v>
      </c>
      <c r="F872" s="507">
        <f>SUMIFS('South West Spends'!$R$2:$R$5693,'South West Spends'!$A$2:$A$5693,$B872,'South West Spends'!$B$2:$B$5693,$C872,'South West Spends'!$C$2:$C$5693,$A872)</f>
        <v>94.65</v>
      </c>
      <c r="G872" s="882">
        <f>SUMIFS('South West Spends'!$W$2:$W$5693,'South West Spends'!$A$2:$A$5693,$B872,'South West Spends'!$B$2:$B$5693,$C872,'South West Spends'!$C$2:$C$5693,$A872)</f>
        <v>67.38000000000001</v>
      </c>
      <c r="H872" s="1441">
        <f>SUMIFS('South West Spends'!$AB$2:$AB$5693,'South West Spends'!$A$2:$A$5693,$B872,'South West Spends'!$B$2:$B$5693,$C872,'South West Spends'!$C$2:$C$5693,$A872)</f>
        <v>25.52</v>
      </c>
      <c r="I872" s="1442">
        <f>SUMIFS('South West Spends'!$AG$2:$AG$5693,'South West Spends'!$A$2:$A$5693,$B872,'South West Spends'!$B$2:$B$5693,$C872,'South West Spends'!$C$2:$C$5693,$A872)</f>
        <v>0</v>
      </c>
      <c r="J872" s="24">
        <f>SUMIFS('South West Spends'!$AI$2:$AI$5693,'South West Spends'!$A$2:$A$5693,$B872,'South West Spends'!$B$2:$B$5693,$C872,'South West Spends'!$C$2:$C$5693,$A872)</f>
        <v>0</v>
      </c>
      <c r="K872" s="93">
        <f>SUMIFS('South West Spends'!$AL$2:$AL$5693,'South West Spends'!$A$2:$A$5693,$B872,'South West Spends'!$B$2:$B$5693,$C872,'South West Spends'!$C$2:$C$5693,$A872)</f>
        <v>0</v>
      </c>
    </row>
    <row r="873" spans="1:11" x14ac:dyDescent="0.2">
      <c r="A873" s="94" t="s">
        <v>148</v>
      </c>
      <c r="B873" s="13" t="s">
        <v>26</v>
      </c>
      <c r="C873" s="129" t="s">
        <v>220</v>
      </c>
      <c r="D873" s="506">
        <f>SUMIFS('South West Spends'!$H$2:$H$5693,'South West Spends'!$A$2:$A$5693,$B873,'South West Spends'!$B$2:$B$5693,$C873,'South West Spends'!$C$2:$C$5693,$A873)</f>
        <v>16838.429999999997</v>
      </c>
      <c r="E873" s="507">
        <f>SUMIFS('South West Spends'!$M$2:$M$5693,'South West Spends'!$A$2:$A$5693,$B873,'South West Spends'!$B$2:$B$5693,$C873,'South West Spends'!$C$2:$C$5693,$A873)</f>
        <v>2907.9399999999996</v>
      </c>
      <c r="F873" s="507">
        <f>SUMIFS('South West Spends'!$R$2:$R$5693,'South West Spends'!$A$2:$A$5693,$B873,'South West Spends'!$B$2:$B$5693,$C873,'South West Spends'!$C$2:$C$5693,$A873)</f>
        <v>0</v>
      </c>
      <c r="G873" s="882">
        <f>SUMIFS('South West Spends'!$W$2:$W$5693,'South West Spends'!$A$2:$A$5693,$B873,'South West Spends'!$B$2:$B$5693,$C873,'South West Spends'!$C$2:$C$5693,$A873)</f>
        <v>0</v>
      </c>
      <c r="H873" s="1441">
        <f>SUMIFS('South West Spends'!$AB$2:$AB$5693,'South West Spends'!$A$2:$A$5693,$B873,'South West Spends'!$B$2:$B$5693,$C873,'South West Spends'!$C$2:$C$5693,$A873)</f>
        <v>0</v>
      </c>
      <c r="I873" s="1442">
        <f>SUMIFS('South West Spends'!$AG$2:$AG$5693,'South West Spends'!$A$2:$A$5693,$B873,'South West Spends'!$B$2:$B$5693,$C873,'South West Spends'!$C$2:$C$5693,$A873)</f>
        <v>0</v>
      </c>
      <c r="J873" s="24">
        <f>SUMIFS('South West Spends'!$AI$2:$AI$5693,'South West Spends'!$A$2:$A$5693,$B873,'South West Spends'!$B$2:$B$5693,$C873,'South West Spends'!$C$2:$C$5693,$A873)</f>
        <v>0</v>
      </c>
      <c r="K873" s="93">
        <f>SUMIFS('South West Spends'!$AL$2:$AL$5693,'South West Spends'!$A$2:$A$5693,$B873,'South West Spends'!$B$2:$B$5693,$C873,'South West Spends'!$C$2:$C$5693,$A873)</f>
        <v>0</v>
      </c>
    </row>
    <row r="874" spans="1:11" x14ac:dyDescent="0.2">
      <c r="A874" s="94" t="s">
        <v>148</v>
      </c>
      <c r="B874" s="13" t="s">
        <v>81</v>
      </c>
      <c r="C874" s="129" t="s">
        <v>220</v>
      </c>
      <c r="D874" s="506">
        <f>SUMIFS('South West Spends'!$H$2:$H$5693,'South West Spends'!$A$2:$A$5693,$B874,'South West Spends'!$B$2:$B$5693,$C874,'South West Spends'!$C$2:$C$5693,$A874)</f>
        <v>0</v>
      </c>
      <c r="E874" s="507">
        <f>SUMIFS('South West Spends'!$M$2:$M$5693,'South West Spends'!$A$2:$A$5693,$B874,'South West Spends'!$B$2:$B$5693,$C874,'South West Spends'!$C$2:$C$5693,$A874)</f>
        <v>4096.0599999999995</v>
      </c>
      <c r="F874" s="507">
        <f>SUMIFS('South West Spends'!$R$2:$R$5693,'South West Spends'!$A$2:$A$5693,$B874,'South West Spends'!$B$2:$B$5693,$C874,'South West Spends'!$C$2:$C$5693,$A874)</f>
        <v>1140.5</v>
      </c>
      <c r="G874" s="882">
        <f>SUMIFS('South West Spends'!$W$2:$W$5693,'South West Spends'!$A$2:$A$5693,$B874,'South West Spends'!$B$2:$B$5693,$C874,'South West Spends'!$C$2:$C$5693,$A874)</f>
        <v>0</v>
      </c>
      <c r="H874" s="1441">
        <f>SUMIFS('South West Spends'!$AB$2:$AB$5693,'South West Spends'!$A$2:$A$5693,$B874,'South West Spends'!$B$2:$B$5693,$C874,'South West Spends'!$C$2:$C$5693,$A874)</f>
        <v>0</v>
      </c>
      <c r="I874" s="1442">
        <f>SUMIFS('South West Spends'!$AG$2:$AG$5693,'South West Spends'!$A$2:$A$5693,$B874,'South West Spends'!$B$2:$B$5693,$C874,'South West Spends'!$C$2:$C$5693,$A874)</f>
        <v>0</v>
      </c>
      <c r="J874" s="24">
        <f>SUMIFS('South West Spends'!$AI$2:$AI$5693,'South West Spends'!$A$2:$A$5693,$B874,'South West Spends'!$B$2:$B$5693,$C874,'South West Spends'!$C$2:$C$5693,$A874)</f>
        <v>0</v>
      </c>
      <c r="K874" s="93">
        <f>SUMIFS('South West Spends'!$AL$2:$AL$5693,'South West Spends'!$A$2:$A$5693,$B874,'South West Spends'!$B$2:$B$5693,$C874,'South West Spends'!$C$2:$C$5693,$A874)</f>
        <v>0</v>
      </c>
    </row>
    <row r="875" spans="1:11" x14ac:dyDescent="0.2">
      <c r="A875" s="94" t="s">
        <v>148</v>
      </c>
      <c r="B875" s="13" t="s">
        <v>27</v>
      </c>
      <c r="C875" s="129" t="s">
        <v>28</v>
      </c>
      <c r="D875" s="506">
        <f>SUMIFS('South West Spends'!$H$2:$H$5693,'South West Spends'!$A$2:$A$5693,$B875,'South West Spends'!$B$2:$B$5693,$C875,'South West Spends'!$C$2:$C$5693,$A875)</f>
        <v>4314.84</v>
      </c>
      <c r="E875" s="507">
        <f>SUMIFS('South West Spends'!$M$2:$M$5693,'South West Spends'!$A$2:$A$5693,$B875,'South West Spends'!$B$2:$B$5693,$C875,'South West Spends'!$C$2:$C$5693,$A875)</f>
        <v>0</v>
      </c>
      <c r="F875" s="507">
        <f>SUMIFS('South West Spends'!$R$2:$R$5693,'South West Spends'!$A$2:$A$5693,$B875,'South West Spends'!$B$2:$B$5693,$C875,'South West Spends'!$C$2:$C$5693,$A875)</f>
        <v>0</v>
      </c>
      <c r="G875" s="882">
        <f>SUMIFS('South West Spends'!$W$2:$W$5693,'South West Spends'!$A$2:$A$5693,$B875,'South West Spends'!$B$2:$B$5693,$C875,'South West Spends'!$C$2:$C$5693,$A875)</f>
        <v>0</v>
      </c>
      <c r="H875" s="1441">
        <f>SUMIFS('South West Spends'!$AB$2:$AB$5693,'South West Spends'!$A$2:$A$5693,$B875,'South West Spends'!$B$2:$B$5693,$C875,'South West Spends'!$C$2:$C$5693,$A875)</f>
        <v>0</v>
      </c>
      <c r="I875" s="1442">
        <f>SUMIFS('South West Spends'!$AG$2:$AG$5693,'South West Spends'!$A$2:$A$5693,$B875,'South West Spends'!$B$2:$B$5693,$C875,'South West Spends'!$C$2:$C$5693,$A875)</f>
        <v>0</v>
      </c>
      <c r="J875" s="24">
        <f>SUMIFS('South West Spends'!$AI$2:$AI$5693,'South West Spends'!$A$2:$A$5693,$B875,'South West Spends'!$B$2:$B$5693,$C875,'South West Spends'!$C$2:$C$5693,$A875)</f>
        <v>0</v>
      </c>
      <c r="K875" s="93">
        <f>SUMIFS('South West Spends'!$AL$2:$AL$5693,'South West Spends'!$A$2:$A$5693,$B875,'South West Spends'!$B$2:$B$5693,$C875,'South West Spends'!$C$2:$C$5693,$A875)</f>
        <v>0</v>
      </c>
    </row>
    <row r="876" spans="1:11" x14ac:dyDescent="0.2">
      <c r="A876" s="94" t="s">
        <v>148</v>
      </c>
      <c r="B876" s="13" t="s">
        <v>82</v>
      </c>
      <c r="C876" s="129" t="s">
        <v>243</v>
      </c>
      <c r="D876" s="506">
        <f>SUMIFS('South West Spends'!$H$2:$H$5693,'South West Spends'!$A$2:$A$5693,$B876,'South West Spends'!$B$2:$B$5693,$C876,'South West Spends'!$C$2:$C$5693,$A876)</f>
        <v>0</v>
      </c>
      <c r="E876" s="507">
        <f>SUMIFS('South West Spends'!$M$2:$M$5693,'South West Spends'!$A$2:$A$5693,$B876,'South West Spends'!$B$2:$B$5693,$C876,'South West Spends'!$C$2:$C$5693,$A876)</f>
        <v>270.29999999999995</v>
      </c>
      <c r="F876" s="507">
        <f>SUMIFS('South West Spends'!$R$2:$R$5693,'South West Spends'!$A$2:$A$5693,$B876,'South West Spends'!$B$2:$B$5693,$C876,'South West Spends'!$C$2:$C$5693,$A876)</f>
        <v>921.70000000000016</v>
      </c>
      <c r="G876" s="882">
        <f>SUMIFS('South West Spends'!$W$2:$W$5693,'South West Spends'!$A$2:$A$5693,$B876,'South West Spends'!$B$2:$B$5693,$C876,'South West Spends'!$C$2:$C$5693,$A876)</f>
        <v>277.24</v>
      </c>
      <c r="H876" s="1441">
        <f>SUMIFS('South West Spends'!$AB$2:$AB$5693,'South West Spends'!$A$2:$A$5693,$B876,'South West Spends'!$B$2:$B$5693,$C876,'South West Spends'!$C$2:$C$5693,$A876)</f>
        <v>52.04</v>
      </c>
      <c r="I876" s="1442">
        <f>SUMIFS('South West Spends'!$AG$2:$AG$5693,'South West Spends'!$A$2:$A$5693,$B876,'South West Spends'!$B$2:$B$5693,$C876,'South West Spends'!$C$2:$C$5693,$A876)</f>
        <v>0</v>
      </c>
      <c r="J876" s="24">
        <f>SUMIFS('South West Spends'!$AI$2:$AI$5693,'South West Spends'!$A$2:$A$5693,$B876,'South West Spends'!$B$2:$B$5693,$C876,'South West Spends'!$C$2:$C$5693,$A876)</f>
        <v>0</v>
      </c>
      <c r="K876" s="93">
        <f>SUMIFS('South West Spends'!$AL$2:$AL$5693,'South West Spends'!$A$2:$A$5693,$B876,'South West Spends'!$B$2:$B$5693,$C876,'South West Spends'!$C$2:$C$5693,$A876)</f>
        <v>0</v>
      </c>
    </row>
    <row r="877" spans="1:11" x14ac:dyDescent="0.2">
      <c r="A877" s="94" t="s">
        <v>148</v>
      </c>
      <c r="B877" s="13" t="s">
        <v>24</v>
      </c>
      <c r="C877" s="129" t="s">
        <v>106</v>
      </c>
      <c r="D877" s="506">
        <f>SUMIFS('South West Spends'!$H$2:$H$5693,'South West Spends'!$A$2:$A$5693,$B877,'South West Spends'!$B$2:$B$5693,$C877,'South West Spends'!$C$2:$C$5693,$A877)</f>
        <v>4381.3583333333336</v>
      </c>
      <c r="E877" s="507">
        <f>SUMIFS('South West Spends'!$M$2:$M$5693,'South West Spends'!$A$2:$A$5693,$B877,'South West Spends'!$B$2:$B$5693,$C877,'South West Spends'!$C$2:$C$5693,$A877)</f>
        <v>2874.9750000000004</v>
      </c>
      <c r="F877" s="507">
        <f>SUMIFS('South West Spends'!$R$2:$R$5693,'South West Spends'!$A$2:$A$5693,$B877,'South West Spends'!$B$2:$B$5693,$C877,'South West Spends'!$C$2:$C$5693,$A877)</f>
        <v>522.375</v>
      </c>
      <c r="G877" s="882">
        <f>SUMIFS('South West Spends'!$W$2:$W$5693,'South West Spends'!$A$2:$A$5693,$B877,'South West Spends'!$B$2:$B$5693,$C877,'South West Spends'!$C$2:$C$5693,$A877)</f>
        <v>0</v>
      </c>
      <c r="H877" s="1441">
        <f>SUMIFS('South West Spends'!$AB$2:$AB$5693,'South West Spends'!$A$2:$A$5693,$B877,'South West Spends'!$B$2:$B$5693,$C877,'South West Spends'!$C$2:$C$5693,$A877)</f>
        <v>0</v>
      </c>
      <c r="I877" s="1442">
        <f>SUMIFS('South West Spends'!$AG$2:$AG$5693,'South West Spends'!$A$2:$A$5693,$B877,'South West Spends'!$B$2:$B$5693,$C877,'South West Spends'!$C$2:$C$5693,$A877)</f>
        <v>0</v>
      </c>
      <c r="J877" s="24">
        <f>SUMIFS('South West Spends'!$AI$2:$AI$5693,'South West Spends'!$A$2:$A$5693,$B877,'South West Spends'!$B$2:$B$5693,$C877,'South West Spends'!$C$2:$C$5693,$A877)</f>
        <v>0</v>
      </c>
      <c r="K877" s="93">
        <f>SUMIFS('South West Spends'!$AL$2:$AL$5693,'South West Spends'!$A$2:$A$5693,$B877,'South West Spends'!$B$2:$B$5693,$C877,'South West Spends'!$C$2:$C$5693,$A877)</f>
        <v>0</v>
      </c>
    </row>
    <row r="878" spans="1:11" x14ac:dyDescent="0.2">
      <c r="A878" s="94" t="s">
        <v>148</v>
      </c>
      <c r="B878" s="13" t="s">
        <v>221</v>
      </c>
      <c r="C878" s="129" t="s">
        <v>222</v>
      </c>
      <c r="D878" s="506">
        <f>SUMIFS('South West Spends'!$H$2:$H$5693,'South West Spends'!$A$2:$A$5693,$B878,'South West Spends'!$B$2:$B$5693,$C878,'South West Spends'!$C$2:$C$5693,$A878)</f>
        <v>0</v>
      </c>
      <c r="E878" s="507">
        <f>SUMIFS('South West Spends'!$M$2:$M$5693,'South West Spends'!$A$2:$A$5693,$B878,'South West Spends'!$B$2:$B$5693,$C878,'South West Spends'!$C$2:$C$5693,$A878)</f>
        <v>0</v>
      </c>
      <c r="F878" s="507">
        <f>SUMIFS('South West Spends'!$R$2:$R$5693,'South West Spends'!$A$2:$A$5693,$B878,'South West Spends'!$B$2:$B$5693,$C878,'South West Spends'!$C$2:$C$5693,$A878)</f>
        <v>0</v>
      </c>
      <c r="G878" s="882">
        <f>SUMIFS('South West Spends'!$W$2:$W$5693,'South West Spends'!$A$2:$A$5693,$B878,'South West Spends'!$B$2:$B$5693,$C878,'South West Spends'!$C$2:$C$5693,$A878)</f>
        <v>1703.2166666666667</v>
      </c>
      <c r="H878" s="1441">
        <f>SUMIFS('South West Spends'!$AB$2:$AB$5693,'South West Spends'!$A$2:$A$5693,$B878,'South West Spends'!$B$2:$B$5693,$C878,'South West Spends'!$C$2:$C$5693,$A878)</f>
        <v>0</v>
      </c>
      <c r="I878" s="1442">
        <f>SUMIFS('South West Spends'!$AG$2:$AG$5693,'South West Spends'!$A$2:$A$5693,$B878,'South West Spends'!$B$2:$B$5693,$C878,'South West Spends'!$C$2:$C$5693,$A878)</f>
        <v>0</v>
      </c>
      <c r="J878" s="24">
        <f>SUMIFS('South West Spends'!$AI$2:$AI$5693,'South West Spends'!$A$2:$A$5693,$B878,'South West Spends'!$B$2:$B$5693,$C878,'South West Spends'!$C$2:$C$5693,$A878)</f>
        <v>0</v>
      </c>
      <c r="K878" s="93">
        <f>SUMIFS('South West Spends'!$AL$2:$AL$5693,'South West Spends'!$A$2:$A$5693,$B878,'South West Spends'!$B$2:$B$5693,$C878,'South West Spends'!$C$2:$C$5693,$A878)</f>
        <v>0</v>
      </c>
    </row>
    <row r="879" spans="1:11" x14ac:dyDescent="0.2">
      <c r="A879" s="94" t="s">
        <v>152</v>
      </c>
      <c r="B879" s="13" t="s">
        <v>3</v>
      </c>
      <c r="C879" s="129" t="s">
        <v>35</v>
      </c>
      <c r="D879" s="506">
        <f>SUMIFS('South West Spends'!$H$2:$H$5693,'South West Spends'!$A$2:$A$5693,$B879,'South West Spends'!$B$2:$B$5693,$C879,'South West Spends'!$C$2:$C$5693,$A879)</f>
        <v>0</v>
      </c>
      <c r="E879" s="507">
        <f>SUMIFS('South West Spends'!$M$2:$M$5693,'South West Spends'!$A$2:$A$5693,$B879,'South West Spends'!$B$2:$B$5693,$C879,'South West Spends'!$C$2:$C$5693,$A879)</f>
        <v>25001.119999999999</v>
      </c>
      <c r="F879" s="507">
        <f>SUMIFS('South West Spends'!$R$2:$R$5693,'South West Spends'!$A$2:$A$5693,$B879,'South West Spends'!$B$2:$B$5693,$C879,'South West Spends'!$C$2:$C$5693,$A879)</f>
        <v>89213.41</v>
      </c>
      <c r="G879" s="882">
        <f>SUMIFS('South West Spends'!$W$2:$W$5693,'South West Spends'!$A$2:$A$5693,$B879,'South West Spends'!$B$2:$B$5693,$C879,'South West Spends'!$C$2:$C$5693,$A879)</f>
        <v>0</v>
      </c>
      <c r="H879" s="1441">
        <f>SUMIFS('South West Spends'!$AB$2:$AB$5693,'South West Spends'!$A$2:$A$5693,$B879,'South West Spends'!$B$2:$B$5693,$C879,'South West Spends'!$C$2:$C$5693,$A879)</f>
        <v>0</v>
      </c>
      <c r="I879" s="1442">
        <f>SUMIFS('South West Spends'!$AG$2:$AG$5693,'South West Spends'!$A$2:$A$5693,$B879,'South West Spends'!$B$2:$B$5693,$C879,'South West Spends'!$C$2:$C$5693,$A879)</f>
        <v>0</v>
      </c>
      <c r="J879" s="24">
        <f>SUMIFS('South West Spends'!$AI$2:$AI$5693,'South West Spends'!$A$2:$A$5693,$B879,'South West Spends'!$B$2:$B$5693,$C879,'South West Spends'!$C$2:$C$5693,$A879)</f>
        <v>0</v>
      </c>
      <c r="K879" s="93">
        <f>SUMIFS('South West Spends'!$AL$2:$AL$5693,'South West Spends'!$A$2:$A$5693,$B879,'South West Spends'!$B$2:$B$5693,$C879,'South West Spends'!$C$2:$C$5693,$A879)</f>
        <v>0</v>
      </c>
    </row>
    <row r="880" spans="1:11" x14ac:dyDescent="0.2">
      <c r="A880" s="94" t="s">
        <v>152</v>
      </c>
      <c r="B880" s="325" t="s">
        <v>206</v>
      </c>
      <c r="C880" s="326" t="s">
        <v>35</v>
      </c>
      <c r="D880" s="506">
        <f>SUMIFS('South West Spends'!$H$2:$H$5693,'South West Spends'!$A$2:$A$5693,$B880,'South West Spends'!$B$2:$B$5693,$C880,'South West Spends'!$C$2:$C$5693,$A880)</f>
        <v>0</v>
      </c>
      <c r="E880" s="507">
        <f>SUMIFS('South West Spends'!$M$2:$M$5693,'South West Spends'!$A$2:$A$5693,$B880,'South West Spends'!$B$2:$B$5693,$C880,'South West Spends'!$C$2:$C$5693,$A880)</f>
        <v>0</v>
      </c>
      <c r="F880" s="507">
        <f>SUMIFS('South West Spends'!$R$2:$R$5693,'South West Spends'!$A$2:$A$5693,$B880,'South West Spends'!$B$2:$B$5693,$C880,'South West Spends'!$C$2:$C$5693,$A880)</f>
        <v>21076.06</v>
      </c>
      <c r="G880" s="882">
        <f>SUMIFS('South West Spends'!$W$2:$W$5693,'South West Spends'!$A$2:$A$5693,$B880,'South West Spends'!$B$2:$B$5693,$C880,'South West Spends'!$C$2:$C$5693,$A880)</f>
        <v>101698.76</v>
      </c>
      <c r="H880" s="1441">
        <f>SUMIFS('South West Spends'!$AB$2:$AB$5693,'South West Spends'!$A$2:$A$5693,$B880,'South West Spends'!$B$2:$B$5693,$C880,'South West Spends'!$C$2:$C$5693,$A880)</f>
        <v>34608.79</v>
      </c>
      <c r="I880" s="1442">
        <f>SUMIFS('South West Spends'!$AG$2:$AG$5693,'South West Spends'!$A$2:$A$5693,$B880,'South West Spends'!$B$2:$B$5693,$C880,'South West Spends'!$C$2:$C$5693,$A880)</f>
        <v>0</v>
      </c>
      <c r="J880" s="24">
        <f>SUMIFS('South West Spends'!$AI$2:$AI$5693,'South West Spends'!$A$2:$A$5693,$B880,'South West Spends'!$B$2:$B$5693,$C880,'South West Spends'!$C$2:$C$5693,$A880)</f>
        <v>0</v>
      </c>
      <c r="K880" s="93">
        <f>SUMIFS('South West Spends'!$AL$2:$AL$5693,'South West Spends'!$A$2:$A$5693,$B880,'South West Spends'!$B$2:$B$5693,$C880,'South West Spends'!$C$2:$C$5693,$A880)</f>
        <v>0</v>
      </c>
    </row>
    <row r="881" spans="1:11" x14ac:dyDescent="0.2">
      <c r="A881" s="94" t="s">
        <v>153</v>
      </c>
      <c r="B881" s="13" t="s">
        <v>3</v>
      </c>
      <c r="C881" s="129" t="s">
        <v>35</v>
      </c>
      <c r="D881" s="506">
        <f>SUMIFS('South West Spends'!$H$2:$H$5693,'South West Spends'!$A$2:$A$5693,$B881,'South West Spends'!$B$2:$B$5693,$C881,'South West Spends'!$C$2:$C$5693,$A881)</f>
        <v>29413.360000000001</v>
      </c>
      <c r="E881" s="507">
        <f>SUMIFS('South West Spends'!$M$2:$M$5693,'South West Spends'!$A$2:$A$5693,$B881,'South West Spends'!$B$2:$B$5693,$C881,'South West Spends'!$C$2:$C$5693,$A881)</f>
        <v>37037.35</v>
      </c>
      <c r="F881" s="507">
        <f>SUMIFS('South West Spends'!$R$2:$R$5693,'South West Spends'!$A$2:$A$5693,$B881,'South West Spends'!$B$2:$B$5693,$C881,'South West Spends'!$C$2:$C$5693,$A881)</f>
        <v>22200.39</v>
      </c>
      <c r="G881" s="882">
        <f>SUMIFS('South West Spends'!$W$2:$W$5693,'South West Spends'!$A$2:$A$5693,$B881,'South West Spends'!$B$2:$B$5693,$C881,'South West Spends'!$C$2:$C$5693,$A881)</f>
        <v>0</v>
      </c>
      <c r="H881" s="1441">
        <f>SUMIFS('South West Spends'!$AB$2:$AB$5693,'South West Spends'!$A$2:$A$5693,$B881,'South West Spends'!$B$2:$B$5693,$C881,'South West Spends'!$C$2:$C$5693,$A881)</f>
        <v>0</v>
      </c>
      <c r="I881" s="1442">
        <f>SUMIFS('South West Spends'!$AG$2:$AG$5693,'South West Spends'!$A$2:$A$5693,$B881,'South West Spends'!$B$2:$B$5693,$C881,'South West Spends'!$C$2:$C$5693,$A881)</f>
        <v>0</v>
      </c>
      <c r="J881" s="24">
        <f>SUMIFS('South West Spends'!$AI$2:$AI$5693,'South West Spends'!$A$2:$A$5693,$B881,'South West Spends'!$B$2:$B$5693,$C881,'South West Spends'!$C$2:$C$5693,$A881)</f>
        <v>0</v>
      </c>
      <c r="K881" s="93">
        <f>SUMIFS('South West Spends'!$AL$2:$AL$5693,'South West Spends'!$A$2:$A$5693,$B881,'South West Spends'!$B$2:$B$5693,$C881,'South West Spends'!$C$2:$C$5693,$A881)</f>
        <v>0</v>
      </c>
    </row>
    <row r="882" spans="1:11" x14ac:dyDescent="0.2">
      <c r="A882" s="94" t="s">
        <v>153</v>
      </c>
      <c r="B882" s="13" t="s">
        <v>206</v>
      </c>
      <c r="C882" s="129" t="s">
        <v>35</v>
      </c>
      <c r="D882" s="506">
        <f>SUMIFS('South West Spends'!$H$2:$H$5693,'South West Spends'!$A$2:$A$5693,$B882,'South West Spends'!$B$2:$B$5693,$C882,'South West Spends'!$C$2:$C$5693,$A882)</f>
        <v>0</v>
      </c>
      <c r="E882" s="507">
        <f>SUMIFS('South West Spends'!$M$2:$M$5693,'South West Spends'!$A$2:$A$5693,$B882,'South West Spends'!$B$2:$B$5693,$C882,'South West Spends'!$C$2:$C$5693,$A882)</f>
        <v>0</v>
      </c>
      <c r="F882" s="507">
        <f>SUMIFS('South West Spends'!$R$2:$R$5693,'South West Spends'!$A$2:$A$5693,$B882,'South West Spends'!$B$2:$B$5693,$C882,'South West Spends'!$C$2:$C$5693,$A882)</f>
        <v>2636.04</v>
      </c>
      <c r="G882" s="882">
        <f>SUMIFS('South West Spends'!$W$2:$W$5693,'South West Spends'!$A$2:$A$5693,$B882,'South West Spends'!$B$2:$B$5693,$C882,'South West Spends'!$C$2:$C$5693,$A882)</f>
        <v>23300.83</v>
      </c>
      <c r="H882" s="1441">
        <f>SUMIFS('South West Spends'!$AB$2:$AB$5693,'South West Spends'!$A$2:$A$5693,$B882,'South West Spends'!$B$2:$B$5693,$C882,'South West Spends'!$C$2:$C$5693,$A882)</f>
        <v>17213.940000000002</v>
      </c>
      <c r="I882" s="1442">
        <f>SUMIFS('South West Spends'!$AG$2:$AG$5693,'South West Spends'!$A$2:$A$5693,$B882,'South West Spends'!$B$2:$B$5693,$C882,'South West Spends'!$C$2:$C$5693,$A882)</f>
        <v>0</v>
      </c>
      <c r="J882" s="24">
        <f>SUMIFS('South West Spends'!$AI$2:$AI$5693,'South West Spends'!$A$2:$A$5693,$B882,'South West Spends'!$B$2:$B$5693,$C882,'South West Spends'!$C$2:$C$5693,$A882)</f>
        <v>0</v>
      </c>
      <c r="K882" s="93">
        <f>SUMIFS('South West Spends'!$AL$2:$AL$5693,'South West Spends'!$A$2:$A$5693,$B882,'South West Spends'!$B$2:$B$5693,$C882,'South West Spends'!$C$2:$C$5693,$A882)</f>
        <v>0</v>
      </c>
    </row>
    <row r="883" spans="1:11" x14ac:dyDescent="0.2">
      <c r="A883" s="94" t="s">
        <v>153</v>
      </c>
      <c r="B883" s="13" t="s">
        <v>77</v>
      </c>
      <c r="C883" s="129" t="s">
        <v>59</v>
      </c>
      <c r="D883" s="506">
        <f>SUMIFS('South West Spends'!$H$2:$H$5693,'South West Spends'!$A$2:$A$5693,$B883,'South West Spends'!$B$2:$B$5693,$C883,'South West Spends'!$C$2:$C$5693,$A883)</f>
        <v>0</v>
      </c>
      <c r="E883" s="507">
        <f>SUMIFS('South West Spends'!$M$2:$M$5693,'South West Spends'!$A$2:$A$5693,$B883,'South West Spends'!$B$2:$B$5693,$C883,'South West Spends'!$C$2:$C$5693,$A883)</f>
        <v>0</v>
      </c>
      <c r="F883" s="507">
        <f>SUMIFS('South West Spends'!$R$2:$R$5693,'South West Spends'!$A$2:$A$5693,$B883,'South West Spends'!$B$2:$B$5693,$C883,'South West Spends'!$C$2:$C$5693,$A883)</f>
        <v>0</v>
      </c>
      <c r="G883" s="882">
        <f>SUMIFS('South West Spends'!$W$2:$W$5693,'South West Spends'!$A$2:$A$5693,$B883,'South West Spends'!$B$2:$B$5693,$C883,'South West Spends'!$C$2:$C$5693,$A883)</f>
        <v>0</v>
      </c>
      <c r="H883" s="1441">
        <f>SUMIFS('South West Spends'!$AB$2:$AB$5693,'South West Spends'!$A$2:$A$5693,$B883,'South West Spends'!$B$2:$B$5693,$C883,'South West Spends'!$C$2:$C$5693,$A883)</f>
        <v>246.3</v>
      </c>
      <c r="I883" s="1442">
        <f>SUMIFS('South West Spends'!$AG$2:$AG$5693,'South West Spends'!$A$2:$A$5693,$B883,'South West Spends'!$B$2:$B$5693,$C883,'South West Spends'!$C$2:$C$5693,$A883)</f>
        <v>6224.9799999999968</v>
      </c>
      <c r="J883" s="24">
        <f>SUMIFS('South West Spends'!$AI$2:$AI$5693,'South West Spends'!$A$2:$A$5693,$B883,'South West Spends'!$B$2:$B$5693,$C883,'South West Spends'!$C$2:$C$5693,$A883)</f>
        <v>0</v>
      </c>
      <c r="K883" s="93">
        <f>SUMIFS('South West Spends'!$AL$2:$AL$5693,'South West Spends'!$A$2:$A$5693,$B883,'South West Spends'!$B$2:$B$5693,$C883,'South West Spends'!$C$2:$C$5693,$A883)</f>
        <v>0</v>
      </c>
    </row>
    <row r="884" spans="1:11" x14ac:dyDescent="0.2">
      <c r="A884" s="94" t="s">
        <v>153</v>
      </c>
      <c r="B884" s="13" t="s">
        <v>77</v>
      </c>
      <c r="C884" s="129" t="s">
        <v>243</v>
      </c>
      <c r="D884" s="506">
        <f>SUMIFS('South West Spends'!$H$2:$H$5693,'South West Spends'!$A$2:$A$5693,$B884,'South West Spends'!$B$2:$B$5693,$C884,'South West Spends'!$C$2:$C$5693,$A884)</f>
        <v>0</v>
      </c>
      <c r="E884" s="507">
        <f>SUMIFS('South West Spends'!$M$2:$M$5693,'South West Spends'!$A$2:$A$5693,$B884,'South West Spends'!$B$2:$B$5693,$C884,'South West Spends'!$C$2:$C$5693,$A884)</f>
        <v>3400.06</v>
      </c>
      <c r="F884" s="507">
        <f>SUMIFS('South West Spends'!$R$2:$R$5693,'South West Spends'!$A$2:$A$5693,$B884,'South West Spends'!$B$2:$B$5693,$C884,'South West Spends'!$C$2:$C$5693,$A884)</f>
        <v>0</v>
      </c>
      <c r="G884" s="882">
        <f>SUMIFS('South West Spends'!$W$2:$W$5693,'South West Spends'!$A$2:$A$5693,$B884,'South West Spends'!$B$2:$B$5693,$C884,'South West Spends'!$C$2:$C$5693,$A884)</f>
        <v>0</v>
      </c>
      <c r="H884" s="1441">
        <f>SUMIFS('South West Spends'!$AB$2:$AB$5693,'South West Spends'!$A$2:$A$5693,$B884,'South West Spends'!$B$2:$B$5693,$C884,'South West Spends'!$C$2:$C$5693,$A884)</f>
        <v>737.5</v>
      </c>
      <c r="I884" s="1442">
        <f>SUMIFS('South West Spends'!$AG$2:$AG$5693,'South West Spends'!$A$2:$A$5693,$B884,'South West Spends'!$B$2:$B$5693,$C884,'South West Spends'!$C$2:$C$5693,$A884)</f>
        <v>4124.0200000000004</v>
      </c>
      <c r="J884" s="24">
        <f>SUMIFS('South West Spends'!$AI$2:$AI$5693,'South West Spends'!$A$2:$A$5693,$B884,'South West Spends'!$B$2:$B$5693,$C884,'South West Spends'!$C$2:$C$5693,$A884)</f>
        <v>0</v>
      </c>
      <c r="K884" s="93">
        <f>SUMIFS('South West Spends'!$AL$2:$AL$5693,'South West Spends'!$A$2:$A$5693,$B884,'South West Spends'!$B$2:$B$5693,$C884,'South West Spends'!$C$2:$C$5693,$A884)</f>
        <v>0</v>
      </c>
    </row>
    <row r="885" spans="1:11" x14ac:dyDescent="0.2">
      <c r="A885" s="94" t="s">
        <v>153</v>
      </c>
      <c r="B885" s="13" t="s">
        <v>77</v>
      </c>
      <c r="C885" s="129" t="s">
        <v>11</v>
      </c>
      <c r="D885" s="506">
        <f>SUMIFS('South West Spends'!$H$2:$H$5693,'South West Spends'!$A$2:$A$5693,$B885,'South West Spends'!$B$2:$B$5693,$C885,'South West Spends'!$C$2:$C$5693,$A885)</f>
        <v>0</v>
      </c>
      <c r="E885" s="507">
        <f>SUMIFS('South West Spends'!$M$2:$M$5693,'South West Spends'!$A$2:$A$5693,$B885,'South West Spends'!$B$2:$B$5693,$C885,'South West Spends'!$C$2:$C$5693,$A885)</f>
        <v>0</v>
      </c>
      <c r="F885" s="507">
        <f>SUMIFS('South West Spends'!$R$2:$R$5693,'South West Spends'!$A$2:$A$5693,$B885,'South West Spends'!$B$2:$B$5693,$C885,'South West Spends'!$C$2:$C$5693,$A885)</f>
        <v>2805</v>
      </c>
      <c r="G885" s="882">
        <f>SUMIFS('South West Spends'!$W$2:$W$5693,'South West Spends'!$A$2:$A$5693,$B885,'South West Spends'!$B$2:$B$5693,$C885,'South West Spends'!$C$2:$C$5693,$A885)</f>
        <v>0</v>
      </c>
      <c r="H885" s="1441">
        <f>SUMIFS('South West Spends'!$AB$2:$AB$5693,'South West Spends'!$A$2:$A$5693,$B885,'South West Spends'!$B$2:$B$5693,$C885,'South West Spends'!$C$2:$C$5693,$A885)</f>
        <v>3648.49</v>
      </c>
      <c r="I885" s="1442">
        <f>SUMIFS('South West Spends'!$AG$2:$AG$5693,'South West Spends'!$A$2:$A$5693,$B885,'South West Spends'!$B$2:$B$5693,$C885,'South West Spends'!$C$2:$C$5693,$A885)</f>
        <v>2447</v>
      </c>
      <c r="J885" s="24">
        <f>SUMIFS('South West Spends'!$AI$2:$AI$5693,'South West Spends'!$A$2:$A$5693,$B885,'South West Spends'!$B$2:$B$5693,$C885,'South West Spends'!$C$2:$C$5693,$A885)</f>
        <v>0</v>
      </c>
      <c r="K885" s="93">
        <f>SUMIFS('South West Spends'!$AL$2:$AL$5693,'South West Spends'!$A$2:$A$5693,$B885,'South West Spends'!$B$2:$B$5693,$C885,'South West Spends'!$C$2:$C$5693,$A885)</f>
        <v>0</v>
      </c>
    </row>
    <row r="886" spans="1:11" x14ac:dyDescent="0.2">
      <c r="A886" s="94" t="s">
        <v>153</v>
      </c>
      <c r="B886" s="13" t="s">
        <v>77</v>
      </c>
      <c r="C886" s="129" t="s">
        <v>21</v>
      </c>
      <c r="D886" s="506">
        <f>SUMIFS('South West Spends'!$H$2:$H$5693,'South West Spends'!$A$2:$A$5693,$B886,'South West Spends'!$B$2:$B$5693,$C886,'South West Spends'!$C$2:$C$5693,$A886)</f>
        <v>0</v>
      </c>
      <c r="E886" s="507">
        <f>SUMIFS('South West Spends'!$M$2:$M$5693,'South West Spends'!$A$2:$A$5693,$B886,'South West Spends'!$B$2:$B$5693,$C886,'South West Spends'!$C$2:$C$5693,$A886)</f>
        <v>87606.90999999996</v>
      </c>
      <c r="F886" s="507">
        <f>SUMIFS('South West Spends'!$R$2:$R$5693,'South West Spends'!$A$2:$A$5693,$B886,'South West Spends'!$B$2:$B$5693,$C886,'South West Spends'!$C$2:$C$5693,$A886)</f>
        <v>51260.89</v>
      </c>
      <c r="G886" s="882">
        <f>SUMIFS('South West Spends'!$W$2:$W$5693,'South West Spends'!$A$2:$A$5693,$B886,'South West Spends'!$B$2:$B$5693,$C886,'South West Spends'!$C$2:$C$5693,$A886)</f>
        <v>47305.090000000004</v>
      </c>
      <c r="H886" s="1441">
        <f>SUMIFS('South West Spends'!$AB$2:$AB$5693,'South West Spends'!$A$2:$A$5693,$B886,'South West Spends'!$B$2:$B$5693,$C886,'South West Spends'!$C$2:$C$5693,$A886)</f>
        <v>41168.160000000003</v>
      </c>
      <c r="I886" s="1442">
        <f>SUMIFS('South West Spends'!$AG$2:$AG$5693,'South West Spends'!$A$2:$A$5693,$B886,'South West Spends'!$B$2:$B$5693,$C886,'South West Spends'!$C$2:$C$5693,$A886)</f>
        <v>12811.509999999998</v>
      </c>
      <c r="J886" s="24">
        <f>SUMIFS('South West Spends'!$AI$2:$AI$5693,'South West Spends'!$A$2:$A$5693,$B886,'South West Spends'!$B$2:$B$5693,$C886,'South West Spends'!$C$2:$C$5693,$A886)</f>
        <v>0</v>
      </c>
      <c r="K886" s="93">
        <f>SUMIFS('South West Spends'!$AL$2:$AL$5693,'South West Spends'!$A$2:$A$5693,$B886,'South West Spends'!$B$2:$B$5693,$C886,'South West Spends'!$C$2:$C$5693,$A886)</f>
        <v>0</v>
      </c>
    </row>
    <row r="887" spans="1:11" x14ac:dyDescent="0.2">
      <c r="A887" s="94" t="s">
        <v>153</v>
      </c>
      <c r="B887" s="13" t="s">
        <v>286</v>
      </c>
      <c r="C887" s="129" t="s">
        <v>59</v>
      </c>
      <c r="D887" s="506">
        <f>SUMIFS('South West Spends'!$H$2:$H$5693,'South West Spends'!$A$2:$A$5693,$B887,'South West Spends'!$B$2:$B$5693,$C887,'South West Spends'!$C$2:$C$5693,$A887)</f>
        <v>0</v>
      </c>
      <c r="E887" s="507">
        <f>SUMIFS('South West Spends'!$M$2:$M$5693,'South West Spends'!$A$2:$A$5693,$B887,'South West Spends'!$B$2:$B$5693,$C887,'South West Spends'!$C$2:$C$5693,$A887)</f>
        <v>0</v>
      </c>
      <c r="F887" s="507">
        <f>SUMIFS('South West Spends'!$R$2:$R$5693,'South West Spends'!$A$2:$A$5693,$B887,'South West Spends'!$B$2:$B$5693,$C887,'South West Spends'!$C$2:$C$5693,$A887)</f>
        <v>0</v>
      </c>
      <c r="G887" s="882">
        <f>SUMIFS('South West Spends'!$W$2:$W$5693,'South West Spends'!$A$2:$A$5693,$B887,'South West Spends'!$B$2:$B$5693,$C887,'South West Spends'!$C$2:$C$5693,$A887)</f>
        <v>0</v>
      </c>
      <c r="H887" s="1441">
        <f>SUMIFS('South West Spends'!$AB$2:$AB$5693,'South West Spends'!$A$2:$A$5693,$B887,'South West Spends'!$B$2:$B$5693,$C887,'South West Spends'!$C$2:$C$5693,$A887)</f>
        <v>0</v>
      </c>
      <c r="I887" s="1442">
        <f>SUMIFS('South West Spends'!$AG$2:$AG$5693,'South West Spends'!$A$2:$A$5693,$B887,'South West Spends'!$B$2:$B$5693,$C887,'South West Spends'!$C$2:$C$5693,$A887)</f>
        <v>206.40000000000003</v>
      </c>
      <c r="J887" s="24">
        <f>SUMIFS('South West Spends'!$AI$2:$AI$5693,'South West Spends'!$A$2:$A$5693,$B887,'South West Spends'!$B$2:$B$5693,$C887,'South West Spends'!$C$2:$C$5693,$A887)</f>
        <v>0</v>
      </c>
      <c r="K887" s="93">
        <f>SUMIFS('South West Spends'!$AL$2:$AL$5693,'South West Spends'!$A$2:$A$5693,$B887,'South West Spends'!$B$2:$B$5693,$C887,'South West Spends'!$C$2:$C$5693,$A887)</f>
        <v>197.60000000000002</v>
      </c>
    </row>
    <row r="888" spans="1:11" x14ac:dyDescent="0.2">
      <c r="A888" s="94" t="s">
        <v>153</v>
      </c>
      <c r="B888" s="13" t="s">
        <v>286</v>
      </c>
      <c r="C888" s="129" t="s">
        <v>243</v>
      </c>
      <c r="D888" s="506">
        <f>SUMIFS('South West Spends'!$H$2:$H$5693,'South West Spends'!$A$2:$A$5693,$B888,'South West Spends'!$B$2:$B$5693,$C888,'South West Spends'!$C$2:$C$5693,$A888)</f>
        <v>0</v>
      </c>
      <c r="E888" s="507">
        <f>SUMIFS('South West Spends'!$M$2:$M$5693,'South West Spends'!$A$2:$A$5693,$B888,'South West Spends'!$B$2:$B$5693,$C888,'South West Spends'!$C$2:$C$5693,$A888)</f>
        <v>0</v>
      </c>
      <c r="F888" s="507">
        <f>SUMIFS('South West Spends'!$R$2:$R$5693,'South West Spends'!$A$2:$A$5693,$B888,'South West Spends'!$B$2:$B$5693,$C888,'South West Spends'!$C$2:$C$5693,$A888)</f>
        <v>0</v>
      </c>
      <c r="G888" s="882">
        <f>SUMIFS('South West Spends'!$W$2:$W$5693,'South West Spends'!$A$2:$A$5693,$B888,'South West Spends'!$B$2:$B$5693,$C888,'South West Spends'!$C$2:$C$5693,$A888)</f>
        <v>0</v>
      </c>
      <c r="H888" s="1441">
        <f>SUMIFS('South West Spends'!$AB$2:$AB$5693,'South West Spends'!$A$2:$A$5693,$B888,'South West Spends'!$B$2:$B$5693,$C888,'South West Spends'!$C$2:$C$5693,$A888)</f>
        <v>0</v>
      </c>
      <c r="I888" s="1442">
        <f>SUMIFS('South West Spends'!$AG$2:$AG$5693,'South West Spends'!$A$2:$A$5693,$B888,'South West Spends'!$B$2:$B$5693,$C888,'South West Spends'!$C$2:$C$5693,$A888)</f>
        <v>2593.75</v>
      </c>
      <c r="J888" s="24">
        <f>SUMIFS('South West Spends'!$AI$2:$AI$5693,'South West Spends'!$A$2:$A$5693,$B888,'South West Spends'!$B$2:$B$5693,$C888,'South West Spends'!$C$2:$C$5693,$A888)</f>
        <v>0</v>
      </c>
      <c r="K888" s="93">
        <f>SUMIFS('South West Spends'!$AL$2:$AL$5693,'South West Spends'!$A$2:$A$5693,$B888,'South West Spends'!$B$2:$B$5693,$C888,'South West Spends'!$C$2:$C$5693,$A888)</f>
        <v>0</v>
      </c>
    </row>
    <row r="889" spans="1:11" x14ac:dyDescent="0.2">
      <c r="A889" s="94" t="s">
        <v>153</v>
      </c>
      <c r="B889" s="13" t="s">
        <v>286</v>
      </c>
      <c r="C889" s="129" t="s">
        <v>11</v>
      </c>
      <c r="D889" s="506">
        <f>SUMIFS('South West Spends'!$H$2:$H$5693,'South West Spends'!$A$2:$A$5693,$B889,'South West Spends'!$B$2:$B$5693,$C889,'South West Spends'!$C$2:$C$5693,$A889)</f>
        <v>0</v>
      </c>
      <c r="E889" s="507">
        <f>SUMIFS('South West Spends'!$M$2:$M$5693,'South West Spends'!$A$2:$A$5693,$B889,'South West Spends'!$B$2:$B$5693,$C889,'South West Spends'!$C$2:$C$5693,$A889)</f>
        <v>0</v>
      </c>
      <c r="F889" s="507">
        <f>SUMIFS('South West Spends'!$R$2:$R$5693,'South West Spends'!$A$2:$A$5693,$B889,'South West Spends'!$B$2:$B$5693,$C889,'South West Spends'!$C$2:$C$5693,$A889)</f>
        <v>0</v>
      </c>
      <c r="G889" s="882">
        <f>SUMIFS('South West Spends'!$W$2:$W$5693,'South West Spends'!$A$2:$A$5693,$B889,'South West Spends'!$B$2:$B$5693,$C889,'South West Spends'!$C$2:$C$5693,$A889)</f>
        <v>0</v>
      </c>
      <c r="H889" s="1441">
        <f>SUMIFS('South West Spends'!$AB$2:$AB$5693,'South West Spends'!$A$2:$A$5693,$B889,'South West Spends'!$B$2:$B$5693,$C889,'South West Spends'!$C$2:$C$5693,$A889)</f>
        <v>0</v>
      </c>
      <c r="I889" s="1442">
        <f>SUMIFS('South West Spends'!$AG$2:$AG$5693,'South West Spends'!$A$2:$A$5693,$B889,'South West Spends'!$B$2:$B$5693,$C889,'South West Spends'!$C$2:$C$5693,$A889)</f>
        <v>5027.68</v>
      </c>
      <c r="J889" s="24">
        <f>SUMIFS('South West Spends'!$AI$2:$AI$5693,'South West Spends'!$A$2:$A$5693,$B889,'South West Spends'!$B$2:$B$5693,$C889,'South West Spends'!$C$2:$C$5693,$A889)</f>
        <v>0</v>
      </c>
      <c r="K889" s="93">
        <f>SUMIFS('South West Spends'!$AL$2:$AL$5693,'South West Spends'!$A$2:$A$5693,$B889,'South West Spends'!$B$2:$B$5693,$C889,'South West Spends'!$C$2:$C$5693,$A889)</f>
        <v>728.4</v>
      </c>
    </row>
    <row r="890" spans="1:11" x14ac:dyDescent="0.2">
      <c r="A890" s="94" t="s">
        <v>153</v>
      </c>
      <c r="B890" s="13" t="s">
        <v>286</v>
      </c>
      <c r="C890" s="129" t="s">
        <v>94</v>
      </c>
      <c r="D890" s="506">
        <f>SUMIFS('South West Spends'!$H$2:$H$5693,'South West Spends'!$A$2:$A$5693,$B890,'South West Spends'!$B$2:$B$5693,$C890,'South West Spends'!$C$2:$C$5693,$A890)</f>
        <v>0</v>
      </c>
      <c r="E890" s="507">
        <f>SUMIFS('South West Spends'!$M$2:$M$5693,'South West Spends'!$A$2:$A$5693,$B890,'South West Spends'!$B$2:$B$5693,$C890,'South West Spends'!$C$2:$C$5693,$A890)</f>
        <v>0</v>
      </c>
      <c r="F890" s="507">
        <f>SUMIFS('South West Spends'!$R$2:$R$5693,'South West Spends'!$A$2:$A$5693,$B890,'South West Spends'!$B$2:$B$5693,$C890,'South West Spends'!$C$2:$C$5693,$A890)</f>
        <v>0</v>
      </c>
      <c r="G890" s="882">
        <f>SUMIFS('South West Spends'!$W$2:$W$5693,'South West Spends'!$A$2:$A$5693,$B890,'South West Spends'!$B$2:$B$5693,$C890,'South West Spends'!$C$2:$C$5693,$A890)</f>
        <v>0</v>
      </c>
      <c r="H890" s="1441">
        <f>SUMIFS('South West Spends'!$AB$2:$AB$5693,'South West Spends'!$A$2:$A$5693,$B890,'South West Spends'!$B$2:$B$5693,$C890,'South West Spends'!$C$2:$C$5693,$A890)</f>
        <v>0</v>
      </c>
      <c r="I890" s="1442">
        <f>SUMIFS('South West Spends'!$AG$2:$AG$5693,'South West Spends'!$A$2:$A$5693,$B890,'South West Spends'!$B$2:$B$5693,$C890,'South West Spends'!$C$2:$C$5693,$A890)</f>
        <v>0</v>
      </c>
      <c r="J890" s="24">
        <f>SUMIFS('South West Spends'!$AI$2:$AI$5693,'South West Spends'!$A$2:$A$5693,$B890,'South West Spends'!$B$2:$B$5693,$C890,'South West Spends'!$C$2:$C$5693,$A890)</f>
        <v>63177.14</v>
      </c>
      <c r="K890" s="93">
        <f>SUMIFS('South West Spends'!$AL$2:$AL$5693,'South West Spends'!$A$2:$A$5693,$B890,'South West Spends'!$B$2:$B$5693,$C890,'South West Spends'!$C$2:$C$5693,$A890)</f>
        <v>63177.14</v>
      </c>
    </row>
    <row r="891" spans="1:11" x14ac:dyDescent="0.2">
      <c r="A891" s="94" t="s">
        <v>153</v>
      </c>
      <c r="B891" s="13" t="s">
        <v>286</v>
      </c>
      <c r="C891" s="129" t="s">
        <v>21</v>
      </c>
      <c r="D891" s="506">
        <f>SUMIFS('South West Spends'!$H$2:$H$5693,'South West Spends'!$A$2:$A$5693,$B891,'South West Spends'!$B$2:$B$5693,$C891,'South West Spends'!$C$2:$C$5693,$A891)</f>
        <v>0</v>
      </c>
      <c r="E891" s="507">
        <f>SUMIFS('South West Spends'!$M$2:$M$5693,'South West Spends'!$A$2:$A$5693,$B891,'South West Spends'!$B$2:$B$5693,$C891,'South West Spends'!$C$2:$C$5693,$A891)</f>
        <v>0</v>
      </c>
      <c r="F891" s="507">
        <f>SUMIFS('South West Spends'!$R$2:$R$5693,'South West Spends'!$A$2:$A$5693,$B891,'South West Spends'!$B$2:$B$5693,$C891,'South West Spends'!$C$2:$C$5693,$A891)</f>
        <v>0</v>
      </c>
      <c r="G891" s="882">
        <f>SUMIFS('South West Spends'!$W$2:$W$5693,'South West Spends'!$A$2:$A$5693,$B891,'South West Spends'!$B$2:$B$5693,$C891,'South West Spends'!$C$2:$C$5693,$A891)</f>
        <v>0</v>
      </c>
      <c r="H891" s="1441">
        <f>SUMIFS('South West Spends'!$AB$2:$AB$5693,'South West Spends'!$A$2:$A$5693,$B891,'South West Spends'!$B$2:$B$5693,$C891,'South West Spends'!$C$2:$C$5693,$A891)</f>
        <v>0</v>
      </c>
      <c r="I891" s="1442">
        <f>SUMIFS('South West Spends'!$AG$2:$AG$5693,'South West Spends'!$A$2:$A$5693,$B891,'South West Spends'!$B$2:$B$5693,$C891,'South West Spends'!$C$2:$C$5693,$A891)</f>
        <v>32476.349999999991</v>
      </c>
      <c r="J891" s="24">
        <f>SUMIFS('South West Spends'!$AI$2:$AI$5693,'South West Spends'!$A$2:$A$5693,$B891,'South West Spends'!$B$2:$B$5693,$C891,'South West Spends'!$C$2:$C$5693,$A891)</f>
        <v>0</v>
      </c>
      <c r="K891" s="93">
        <f>SUMIFS('South West Spends'!$AL$2:$AL$5693,'South West Spends'!$A$2:$A$5693,$B891,'South West Spends'!$B$2:$B$5693,$C891,'South West Spends'!$C$2:$C$5693,$A891)</f>
        <v>15294.84</v>
      </c>
    </row>
    <row r="892" spans="1:11" x14ac:dyDescent="0.2">
      <c r="A892" s="94" t="s">
        <v>153</v>
      </c>
      <c r="B892" s="13" t="s">
        <v>8</v>
      </c>
      <c r="C892" s="129" t="s">
        <v>249</v>
      </c>
      <c r="D892" s="506">
        <f>SUMIFS('South West Spends'!$H$2:$H$5693,'South West Spends'!$A$2:$A$5693,$B892,'South West Spends'!$B$2:$B$5693,$C892,'South West Spends'!$C$2:$C$5693,$A892)</f>
        <v>24834.035</v>
      </c>
      <c r="E892" s="507">
        <f>SUMIFS('South West Spends'!$M$2:$M$5693,'South West Spends'!$A$2:$A$5693,$B892,'South West Spends'!$B$2:$B$5693,$C892,'South West Spends'!$C$2:$C$5693,$A892)</f>
        <v>26301.910000000003</v>
      </c>
      <c r="F892" s="507">
        <f>SUMIFS('South West Spends'!$R$2:$R$5693,'South West Spends'!$A$2:$A$5693,$B892,'South West Spends'!$B$2:$B$5693,$C892,'South West Spends'!$C$2:$C$5693,$A892)</f>
        <v>19684.940000000002</v>
      </c>
      <c r="G892" s="882">
        <f>SUMIFS('South West Spends'!$W$2:$W$5693,'South West Spends'!$A$2:$A$5693,$B892,'South West Spends'!$B$2:$B$5693,$C892,'South West Spends'!$C$2:$C$5693,$A892)</f>
        <v>0</v>
      </c>
      <c r="H892" s="1441">
        <f>SUMIFS('South West Spends'!$AB$2:$AB$5693,'South West Spends'!$A$2:$A$5693,$B892,'South West Spends'!$B$2:$B$5693,$C892,'South West Spends'!$C$2:$C$5693,$A892)</f>
        <v>0</v>
      </c>
      <c r="I892" s="1442">
        <f>SUMIFS('South West Spends'!$AG$2:$AG$5693,'South West Spends'!$A$2:$A$5693,$B892,'South West Spends'!$B$2:$B$5693,$C892,'South West Spends'!$C$2:$C$5693,$A892)</f>
        <v>0</v>
      </c>
      <c r="J892" s="24">
        <f>SUMIFS('South West Spends'!$AI$2:$AI$5693,'South West Spends'!$A$2:$A$5693,$B892,'South West Spends'!$B$2:$B$5693,$C892,'South West Spends'!$C$2:$C$5693,$A892)</f>
        <v>0</v>
      </c>
      <c r="K892" s="93">
        <f>SUMIFS('South West Spends'!$AL$2:$AL$5693,'South West Spends'!$A$2:$A$5693,$B892,'South West Spends'!$B$2:$B$5693,$C892,'South West Spends'!$C$2:$C$5693,$A892)</f>
        <v>0</v>
      </c>
    </row>
    <row r="893" spans="1:11" x14ac:dyDescent="0.2">
      <c r="A893" s="94" t="s">
        <v>153</v>
      </c>
      <c r="B893" s="325" t="s">
        <v>8</v>
      </c>
      <c r="C893" s="326" t="s">
        <v>243</v>
      </c>
      <c r="D893" s="506">
        <f>SUMIFS('South West Spends'!$H$2:$H$5693,'South West Spends'!$A$2:$A$5693,$B893,'South West Spends'!$B$2:$B$5693,$C893,'South West Spends'!$C$2:$C$5693,$A893)</f>
        <v>5260.6399999999994</v>
      </c>
      <c r="E893" s="507">
        <f>SUMIFS('South West Spends'!$M$2:$M$5693,'South West Spends'!$A$2:$A$5693,$B893,'South West Spends'!$B$2:$B$5693,$C893,'South West Spends'!$C$2:$C$5693,$A893)</f>
        <v>7621.5499999999993</v>
      </c>
      <c r="F893" s="507">
        <f>SUMIFS('South West Spends'!$R$2:$R$5693,'South West Spends'!$A$2:$A$5693,$B893,'South West Spends'!$B$2:$B$5693,$C893,'South West Spends'!$C$2:$C$5693,$A893)</f>
        <v>7297.76</v>
      </c>
      <c r="G893" s="882">
        <f>SUMIFS('South West Spends'!$W$2:$W$5693,'South West Spends'!$A$2:$A$5693,$B893,'South West Spends'!$B$2:$B$5693,$C893,'South West Spends'!$C$2:$C$5693,$A893)</f>
        <v>0</v>
      </c>
      <c r="H893" s="1441">
        <f>SUMIFS('South West Spends'!$AB$2:$AB$5693,'South West Spends'!$A$2:$A$5693,$B893,'South West Spends'!$B$2:$B$5693,$C893,'South West Spends'!$C$2:$C$5693,$A893)</f>
        <v>0</v>
      </c>
      <c r="I893" s="1442">
        <f>SUMIFS('South West Spends'!$AG$2:$AG$5693,'South West Spends'!$A$2:$A$5693,$B893,'South West Spends'!$B$2:$B$5693,$C893,'South West Spends'!$C$2:$C$5693,$A893)</f>
        <v>0</v>
      </c>
      <c r="J893" s="24">
        <f>SUMIFS('South West Spends'!$AI$2:$AI$5693,'South West Spends'!$A$2:$A$5693,$B893,'South West Spends'!$B$2:$B$5693,$C893,'South West Spends'!$C$2:$C$5693,$A893)</f>
        <v>0</v>
      </c>
      <c r="K893" s="93">
        <f>SUMIFS('South West Spends'!$AL$2:$AL$5693,'South West Spends'!$A$2:$A$5693,$B893,'South West Spends'!$B$2:$B$5693,$C893,'South West Spends'!$C$2:$C$5693,$A893)</f>
        <v>0</v>
      </c>
    </row>
    <row r="894" spans="1:11" x14ac:dyDescent="0.2">
      <c r="A894" s="94" t="s">
        <v>153</v>
      </c>
      <c r="B894" s="13" t="s">
        <v>8</v>
      </c>
      <c r="C894" s="129" t="s">
        <v>11</v>
      </c>
      <c r="D894" s="506">
        <f>SUMIFS('South West Spends'!$H$2:$H$5693,'South West Spends'!$A$2:$A$5693,$B894,'South West Spends'!$B$2:$B$5693,$C894,'South West Spends'!$C$2:$C$5693,$A894)</f>
        <v>38011.410000000003</v>
      </c>
      <c r="E894" s="507">
        <f>SUMIFS('South West Spends'!$M$2:$M$5693,'South West Spends'!$A$2:$A$5693,$B894,'South West Spends'!$B$2:$B$5693,$C894,'South West Spends'!$C$2:$C$5693,$A894)</f>
        <v>19057.270000000004</v>
      </c>
      <c r="F894" s="507">
        <f>SUMIFS('South West Spends'!$R$2:$R$5693,'South West Spends'!$A$2:$A$5693,$B894,'South West Spends'!$B$2:$B$5693,$C894,'South West Spends'!$C$2:$C$5693,$A894)</f>
        <v>17951.940000000002</v>
      </c>
      <c r="G894" s="882">
        <f>SUMIFS('South West Spends'!$W$2:$W$5693,'South West Spends'!$A$2:$A$5693,$B894,'South West Spends'!$B$2:$B$5693,$C894,'South West Spends'!$C$2:$C$5693,$A894)</f>
        <v>0</v>
      </c>
      <c r="H894" s="1441">
        <f>SUMIFS('South West Spends'!$AB$2:$AB$5693,'South West Spends'!$A$2:$A$5693,$B894,'South West Spends'!$B$2:$B$5693,$C894,'South West Spends'!$C$2:$C$5693,$A894)</f>
        <v>0</v>
      </c>
      <c r="I894" s="1442">
        <f>SUMIFS('South West Spends'!$AG$2:$AG$5693,'South West Spends'!$A$2:$A$5693,$B894,'South West Spends'!$B$2:$B$5693,$C894,'South West Spends'!$C$2:$C$5693,$A894)</f>
        <v>0</v>
      </c>
      <c r="J894" s="24">
        <f>SUMIFS('South West Spends'!$AI$2:$AI$5693,'South West Spends'!$A$2:$A$5693,$B894,'South West Spends'!$B$2:$B$5693,$C894,'South West Spends'!$C$2:$C$5693,$A894)</f>
        <v>0</v>
      </c>
      <c r="K894" s="93">
        <f>SUMIFS('South West Spends'!$AL$2:$AL$5693,'South West Spends'!$A$2:$A$5693,$B894,'South West Spends'!$B$2:$B$5693,$C894,'South West Spends'!$C$2:$C$5693,$A894)</f>
        <v>0</v>
      </c>
    </row>
    <row r="895" spans="1:11" x14ac:dyDescent="0.2">
      <c r="A895" s="94" t="s">
        <v>153</v>
      </c>
      <c r="B895" s="13" t="s">
        <v>8</v>
      </c>
      <c r="C895" s="129" t="s">
        <v>9</v>
      </c>
      <c r="D895" s="506">
        <f>SUMIFS('South West Spends'!$H$2:$H$5693,'South West Spends'!$A$2:$A$5693,$B895,'South West Spends'!$B$2:$B$5693,$C895,'South West Spends'!$C$2:$C$5693,$A895)</f>
        <v>485.58000000000004</v>
      </c>
      <c r="E895" s="507">
        <f>SUMIFS('South West Spends'!$M$2:$M$5693,'South West Spends'!$A$2:$A$5693,$B895,'South West Spends'!$B$2:$B$5693,$C895,'South West Spends'!$C$2:$C$5693,$A895)</f>
        <v>0</v>
      </c>
      <c r="F895" s="507">
        <f>SUMIFS('South West Spends'!$R$2:$R$5693,'South West Spends'!$A$2:$A$5693,$B895,'South West Spends'!$B$2:$B$5693,$C895,'South West Spends'!$C$2:$C$5693,$A895)</f>
        <v>0</v>
      </c>
      <c r="G895" s="882">
        <f>SUMIFS('South West Spends'!$W$2:$W$5693,'South West Spends'!$A$2:$A$5693,$B895,'South West Spends'!$B$2:$B$5693,$C895,'South West Spends'!$C$2:$C$5693,$A895)</f>
        <v>0</v>
      </c>
      <c r="H895" s="1441">
        <f>SUMIFS('South West Spends'!$AB$2:$AB$5693,'South West Spends'!$A$2:$A$5693,$B895,'South West Spends'!$B$2:$B$5693,$C895,'South West Spends'!$C$2:$C$5693,$A895)</f>
        <v>0</v>
      </c>
      <c r="I895" s="1442">
        <f>SUMIFS('South West Spends'!$AG$2:$AG$5693,'South West Spends'!$A$2:$A$5693,$B895,'South West Spends'!$B$2:$B$5693,$C895,'South West Spends'!$C$2:$C$5693,$A895)</f>
        <v>0</v>
      </c>
      <c r="J895" s="24">
        <f>SUMIFS('South West Spends'!$AI$2:$AI$5693,'South West Spends'!$A$2:$A$5693,$B895,'South West Spends'!$B$2:$B$5693,$C895,'South West Spends'!$C$2:$C$5693,$A895)</f>
        <v>0</v>
      </c>
      <c r="K895" s="93">
        <f>SUMIFS('South West Spends'!$AL$2:$AL$5693,'South West Spends'!$A$2:$A$5693,$B895,'South West Spends'!$B$2:$B$5693,$C895,'South West Spends'!$C$2:$C$5693,$A895)</f>
        <v>0</v>
      </c>
    </row>
    <row r="896" spans="1:11" x14ac:dyDescent="0.2">
      <c r="A896" s="94" t="s">
        <v>153</v>
      </c>
      <c r="B896" s="13" t="s">
        <v>205</v>
      </c>
      <c r="C896" s="129" t="s">
        <v>249</v>
      </c>
      <c r="D896" s="506">
        <f>SUMIFS('South West Spends'!$H$2:$H$5693,'South West Spends'!$A$2:$A$5693,$B896,'South West Spends'!$B$2:$B$5693,$C896,'South West Spends'!$C$2:$C$5693,$A896)</f>
        <v>0</v>
      </c>
      <c r="E896" s="507">
        <f>SUMIFS('South West Spends'!$M$2:$M$5693,'South West Spends'!$A$2:$A$5693,$B896,'South West Spends'!$B$2:$B$5693,$C896,'South West Spends'!$C$2:$C$5693,$A896)</f>
        <v>0</v>
      </c>
      <c r="F896" s="507">
        <f>SUMIFS('South West Spends'!$R$2:$R$5693,'South West Spends'!$A$2:$A$5693,$B896,'South West Spends'!$B$2:$B$5693,$C896,'South West Spends'!$C$2:$C$5693,$A896)</f>
        <v>9706.19</v>
      </c>
      <c r="G896" s="882">
        <f>SUMIFS('South West Spends'!$W$2:$W$5693,'South West Spends'!$A$2:$A$5693,$B896,'South West Spends'!$B$2:$B$5693,$C896,'South West Spends'!$C$2:$C$5693,$A896)</f>
        <v>27288.670000000006</v>
      </c>
      <c r="H896" s="1441">
        <f>SUMIFS('South West Spends'!$AB$2:$AB$5693,'South West Spends'!$A$2:$A$5693,$B896,'South West Spends'!$B$2:$B$5693,$C896,'South West Spends'!$C$2:$C$5693,$A896)</f>
        <v>20362.250000000004</v>
      </c>
      <c r="I896" s="1442">
        <f>SUMIFS('South West Spends'!$AG$2:$AG$5693,'South West Spends'!$A$2:$A$5693,$B896,'South West Spends'!$B$2:$B$5693,$C896,'South West Spends'!$C$2:$C$5693,$A896)</f>
        <v>19991.400000000005</v>
      </c>
      <c r="J896" s="24">
        <f>SUMIFS('South West Spends'!$AI$2:$AI$5693,'South West Spends'!$A$2:$A$5693,$B896,'South West Spends'!$B$2:$B$5693,$C896,'South West Spends'!$C$2:$C$5693,$A896)</f>
        <v>4491.8700000000017</v>
      </c>
      <c r="K896" s="93">
        <f>SUMIFS('South West Spends'!$AL$2:$AL$5693,'South West Spends'!$A$2:$A$5693,$B896,'South West Spends'!$B$2:$B$5693,$C896,'South West Spends'!$C$2:$C$5693,$A896)</f>
        <v>11162.750000000004</v>
      </c>
    </row>
    <row r="897" spans="1:11" x14ac:dyDescent="0.2">
      <c r="A897" s="94" t="s">
        <v>153</v>
      </c>
      <c r="B897" s="13" t="s">
        <v>205</v>
      </c>
      <c r="C897" s="129" t="s">
        <v>243</v>
      </c>
      <c r="D897" s="506">
        <f>SUMIFS('South West Spends'!$H$2:$H$5693,'South West Spends'!$A$2:$A$5693,$B897,'South West Spends'!$B$2:$B$5693,$C897,'South West Spends'!$C$2:$C$5693,$A897)</f>
        <v>0</v>
      </c>
      <c r="E897" s="507">
        <f>SUMIFS('South West Spends'!$M$2:$M$5693,'South West Spends'!$A$2:$A$5693,$B897,'South West Spends'!$B$2:$B$5693,$C897,'South West Spends'!$C$2:$C$5693,$A897)</f>
        <v>0</v>
      </c>
      <c r="F897" s="507">
        <f>SUMIFS('South West Spends'!$R$2:$R$5693,'South West Spends'!$A$2:$A$5693,$B897,'South West Spends'!$B$2:$B$5693,$C897,'South West Spends'!$C$2:$C$5693,$A897)</f>
        <v>1788.15</v>
      </c>
      <c r="G897" s="882">
        <f>SUMIFS('South West Spends'!$W$2:$W$5693,'South West Spends'!$A$2:$A$5693,$B897,'South West Spends'!$B$2:$B$5693,$C897,'South West Spends'!$C$2:$C$5693,$A897)</f>
        <v>4673</v>
      </c>
      <c r="H897" s="1441">
        <f>SUMIFS('South West Spends'!$AB$2:$AB$5693,'South West Spends'!$A$2:$A$5693,$B897,'South West Spends'!$B$2:$B$5693,$C897,'South West Spends'!$C$2:$C$5693,$A897)</f>
        <v>5910.3499999999995</v>
      </c>
      <c r="I897" s="1442">
        <f>SUMIFS('South West Spends'!$AG$2:$AG$5693,'South West Spends'!$A$2:$A$5693,$B897,'South West Spends'!$B$2:$B$5693,$C897,'South West Spends'!$C$2:$C$5693,$A897)</f>
        <v>4498.7699999999995</v>
      </c>
      <c r="J897" s="24">
        <f>SUMIFS('South West Spends'!$AI$2:$AI$5693,'South West Spends'!$A$2:$A$5693,$B897,'South West Spends'!$B$2:$B$5693,$C897,'South West Spends'!$C$2:$C$5693,$A897)</f>
        <v>15155.7</v>
      </c>
      <c r="K897" s="93">
        <f>SUMIFS('South West Spends'!$AL$2:$AL$5693,'South West Spends'!$A$2:$A$5693,$B897,'South West Spends'!$B$2:$B$5693,$C897,'South West Spends'!$C$2:$C$5693,$A897)</f>
        <v>16284.35</v>
      </c>
    </row>
    <row r="898" spans="1:11" x14ac:dyDescent="0.2">
      <c r="A898" s="94" t="s">
        <v>153</v>
      </c>
      <c r="B898" s="13" t="s">
        <v>205</v>
      </c>
      <c r="C898" s="129" t="s">
        <v>11</v>
      </c>
      <c r="D898" s="506">
        <f>SUMIFS('South West Spends'!$H$2:$H$5693,'South West Spends'!$A$2:$A$5693,$B898,'South West Spends'!$B$2:$B$5693,$C898,'South West Spends'!$C$2:$C$5693,$A898)</f>
        <v>0</v>
      </c>
      <c r="E898" s="507">
        <f>SUMIFS('South West Spends'!$M$2:$M$5693,'South West Spends'!$A$2:$A$5693,$B898,'South West Spends'!$B$2:$B$5693,$C898,'South West Spends'!$C$2:$C$5693,$A898)</f>
        <v>0</v>
      </c>
      <c r="F898" s="507">
        <f>SUMIFS('South West Spends'!$R$2:$R$5693,'South West Spends'!$A$2:$A$5693,$B898,'South West Spends'!$B$2:$B$5693,$C898,'South West Spends'!$C$2:$C$5693,$A898)</f>
        <v>9210.7999999999993</v>
      </c>
      <c r="G898" s="882">
        <f>SUMIFS('South West Spends'!$W$2:$W$5693,'South West Spends'!$A$2:$A$5693,$B898,'South West Spends'!$B$2:$B$5693,$C898,'South West Spends'!$C$2:$C$5693,$A898)</f>
        <v>25303.96</v>
      </c>
      <c r="H898" s="1441">
        <f>SUMIFS('South West Spends'!$AB$2:$AB$5693,'South West Spends'!$A$2:$A$5693,$B898,'South West Spends'!$B$2:$B$5693,$C898,'South West Spends'!$C$2:$C$5693,$A898)</f>
        <v>18105.330000000002</v>
      </c>
      <c r="I898" s="1442">
        <f>SUMIFS('South West Spends'!$AG$2:$AG$5693,'South West Spends'!$A$2:$A$5693,$B898,'South West Spends'!$B$2:$B$5693,$C898,'South West Spends'!$C$2:$C$5693,$A898)</f>
        <v>9732.380000000001</v>
      </c>
      <c r="J898" s="24">
        <f>SUMIFS('South West Spends'!$AI$2:$AI$5693,'South West Spends'!$A$2:$A$5693,$B898,'South West Spends'!$B$2:$B$5693,$C898,'South West Spends'!$C$2:$C$5693,$A898)</f>
        <v>0</v>
      </c>
      <c r="K898" s="93">
        <f>SUMIFS('South West Spends'!$AL$2:$AL$5693,'South West Spends'!$A$2:$A$5693,$B898,'South West Spends'!$B$2:$B$5693,$C898,'South West Spends'!$C$2:$C$5693,$A898)</f>
        <v>8200.84</v>
      </c>
    </row>
    <row r="899" spans="1:11" x14ac:dyDescent="0.2">
      <c r="A899" s="94" t="s">
        <v>153</v>
      </c>
      <c r="B899" s="13" t="s">
        <v>40</v>
      </c>
      <c r="C899" s="129" t="s">
        <v>243</v>
      </c>
      <c r="D899" s="506">
        <f>SUMIFS('South West Spends'!$H$2:$H$5693,'South West Spends'!$A$2:$A$5693,$B899,'South West Spends'!$B$2:$B$5693,$C899,'South West Spends'!$C$2:$C$5693,$A899)</f>
        <v>3751.4400000000005</v>
      </c>
      <c r="E899" s="507">
        <f>SUMIFS('South West Spends'!$M$2:$M$5693,'South West Spends'!$A$2:$A$5693,$B899,'South West Spends'!$B$2:$B$5693,$C899,'South West Spends'!$C$2:$C$5693,$A899)</f>
        <v>6353.32</v>
      </c>
      <c r="F899" s="507">
        <f>SUMIFS('South West Spends'!$R$2:$R$5693,'South West Spends'!$A$2:$A$5693,$B899,'South West Spends'!$B$2:$B$5693,$C899,'South West Spends'!$C$2:$C$5693,$A899)</f>
        <v>3617.51</v>
      </c>
      <c r="G899" s="882">
        <f>SUMIFS('South West Spends'!$W$2:$W$5693,'South West Spends'!$A$2:$A$5693,$B899,'South West Spends'!$B$2:$B$5693,$C899,'South West Spends'!$C$2:$C$5693,$A899)</f>
        <v>0</v>
      </c>
      <c r="H899" s="1441">
        <f>SUMIFS('South West Spends'!$AB$2:$AB$5693,'South West Spends'!$A$2:$A$5693,$B899,'South West Spends'!$B$2:$B$5693,$C899,'South West Spends'!$C$2:$C$5693,$A899)</f>
        <v>0</v>
      </c>
      <c r="I899" s="1442">
        <f>SUMIFS('South West Spends'!$AG$2:$AG$5693,'South West Spends'!$A$2:$A$5693,$B899,'South West Spends'!$B$2:$B$5693,$C899,'South West Spends'!$C$2:$C$5693,$A899)</f>
        <v>0</v>
      </c>
      <c r="J899" s="24">
        <f>SUMIFS('South West Spends'!$AI$2:$AI$5693,'South West Spends'!$A$2:$A$5693,$B899,'South West Spends'!$B$2:$B$5693,$C899,'South West Spends'!$C$2:$C$5693,$A899)</f>
        <v>0</v>
      </c>
      <c r="K899" s="93">
        <f>SUMIFS('South West Spends'!$AL$2:$AL$5693,'South West Spends'!$A$2:$A$5693,$B899,'South West Spends'!$B$2:$B$5693,$C899,'South West Spends'!$C$2:$C$5693,$A899)</f>
        <v>0</v>
      </c>
    </row>
    <row r="900" spans="1:11" x14ac:dyDescent="0.2">
      <c r="A900" s="94" t="s">
        <v>153</v>
      </c>
      <c r="B900" s="13" t="s">
        <v>40</v>
      </c>
      <c r="C900" s="129" t="s">
        <v>11</v>
      </c>
      <c r="D900" s="506">
        <f>SUMIFS('South West Spends'!$H$2:$H$5693,'South West Spends'!$A$2:$A$5693,$B900,'South West Spends'!$B$2:$B$5693,$C900,'South West Spends'!$C$2:$C$5693,$A900)</f>
        <v>2562.3500000000004</v>
      </c>
      <c r="E900" s="507">
        <f>SUMIFS('South West Spends'!$M$2:$M$5693,'South West Spends'!$A$2:$A$5693,$B900,'South West Spends'!$B$2:$B$5693,$C900,'South West Spends'!$C$2:$C$5693,$A900)</f>
        <v>486.46999999999997</v>
      </c>
      <c r="F900" s="507">
        <f>SUMIFS('South West Spends'!$R$2:$R$5693,'South West Spends'!$A$2:$A$5693,$B900,'South West Spends'!$B$2:$B$5693,$C900,'South West Spends'!$C$2:$C$5693,$A900)</f>
        <v>672.03</v>
      </c>
      <c r="G900" s="882">
        <f>SUMIFS('South West Spends'!$W$2:$W$5693,'South West Spends'!$A$2:$A$5693,$B900,'South West Spends'!$B$2:$B$5693,$C900,'South West Spends'!$C$2:$C$5693,$A900)</f>
        <v>0</v>
      </c>
      <c r="H900" s="1441">
        <f>SUMIFS('South West Spends'!$AB$2:$AB$5693,'South West Spends'!$A$2:$A$5693,$B900,'South West Spends'!$B$2:$B$5693,$C900,'South West Spends'!$C$2:$C$5693,$A900)</f>
        <v>0</v>
      </c>
      <c r="I900" s="1442">
        <f>SUMIFS('South West Spends'!$AG$2:$AG$5693,'South West Spends'!$A$2:$A$5693,$B900,'South West Spends'!$B$2:$B$5693,$C900,'South West Spends'!$C$2:$C$5693,$A900)</f>
        <v>0</v>
      </c>
      <c r="J900" s="24">
        <f>SUMIFS('South West Spends'!$AI$2:$AI$5693,'South West Spends'!$A$2:$A$5693,$B900,'South West Spends'!$B$2:$B$5693,$C900,'South West Spends'!$C$2:$C$5693,$A900)</f>
        <v>0</v>
      </c>
      <c r="K900" s="93">
        <f>SUMIFS('South West Spends'!$AL$2:$AL$5693,'South West Spends'!$A$2:$A$5693,$B900,'South West Spends'!$B$2:$B$5693,$C900,'South West Spends'!$C$2:$C$5693,$A900)</f>
        <v>0</v>
      </c>
    </row>
    <row r="901" spans="1:11" x14ac:dyDescent="0.2">
      <c r="A901" s="94" t="s">
        <v>153</v>
      </c>
      <c r="B901" s="13" t="s">
        <v>40</v>
      </c>
      <c r="C901" s="129" t="s">
        <v>12</v>
      </c>
      <c r="D901" s="506">
        <f>SUMIFS('South West Spends'!$H$2:$H$5693,'South West Spends'!$A$2:$A$5693,$B901,'South West Spends'!$B$2:$B$5693,$C901,'South West Spends'!$C$2:$C$5693,$A901)</f>
        <v>15494.160000000002</v>
      </c>
      <c r="E901" s="507">
        <f>SUMIFS('South West Spends'!$M$2:$M$5693,'South West Spends'!$A$2:$A$5693,$B901,'South West Spends'!$B$2:$B$5693,$C901,'South West Spends'!$C$2:$C$5693,$A901)</f>
        <v>30577.339499999998</v>
      </c>
      <c r="F901" s="507">
        <f>SUMIFS('South West Spends'!$R$2:$R$5693,'South West Spends'!$A$2:$A$5693,$B901,'South West Spends'!$B$2:$B$5693,$C901,'South West Spends'!$C$2:$C$5693,$A901)</f>
        <v>10638.449999999999</v>
      </c>
      <c r="G901" s="882">
        <f>SUMIFS('South West Spends'!$W$2:$W$5693,'South West Spends'!$A$2:$A$5693,$B901,'South West Spends'!$B$2:$B$5693,$C901,'South West Spends'!$C$2:$C$5693,$A901)</f>
        <v>0</v>
      </c>
      <c r="H901" s="1441">
        <f>SUMIFS('South West Spends'!$AB$2:$AB$5693,'South West Spends'!$A$2:$A$5693,$B901,'South West Spends'!$B$2:$B$5693,$C901,'South West Spends'!$C$2:$C$5693,$A901)</f>
        <v>0</v>
      </c>
      <c r="I901" s="1442">
        <f>SUMIFS('South West Spends'!$AG$2:$AG$5693,'South West Spends'!$A$2:$A$5693,$B901,'South West Spends'!$B$2:$B$5693,$C901,'South West Spends'!$C$2:$C$5693,$A901)</f>
        <v>0</v>
      </c>
      <c r="J901" s="24">
        <f>SUMIFS('South West Spends'!$AI$2:$AI$5693,'South West Spends'!$A$2:$A$5693,$B901,'South West Spends'!$B$2:$B$5693,$C901,'South West Spends'!$C$2:$C$5693,$A901)</f>
        <v>0</v>
      </c>
      <c r="K901" s="93">
        <f>SUMIFS('South West Spends'!$AL$2:$AL$5693,'South West Spends'!$A$2:$A$5693,$B901,'South West Spends'!$B$2:$B$5693,$C901,'South West Spends'!$C$2:$C$5693,$A901)</f>
        <v>0</v>
      </c>
    </row>
    <row r="902" spans="1:11" x14ac:dyDescent="0.2">
      <c r="A902" s="94" t="s">
        <v>153</v>
      </c>
      <c r="B902" s="13" t="s">
        <v>203</v>
      </c>
      <c r="C902" s="129" t="s">
        <v>59</v>
      </c>
      <c r="D902" s="506">
        <f>SUMIFS('South West Spends'!$H$2:$H$5693,'South West Spends'!$A$2:$A$5693,$B902,'South West Spends'!$B$2:$B$5693,$C902,'South West Spends'!$C$2:$C$5693,$A902)</f>
        <v>0</v>
      </c>
      <c r="E902" s="507">
        <f>SUMIFS('South West Spends'!$M$2:$M$5693,'South West Spends'!$A$2:$A$5693,$B902,'South West Spends'!$B$2:$B$5693,$C902,'South West Spends'!$C$2:$C$5693,$A902)</f>
        <v>0</v>
      </c>
      <c r="F902" s="507">
        <f>SUMIFS('South West Spends'!$R$2:$R$5693,'South West Spends'!$A$2:$A$5693,$B902,'South West Spends'!$B$2:$B$5693,$C902,'South West Spends'!$C$2:$C$5693,$A902)</f>
        <v>0</v>
      </c>
      <c r="G902" s="882">
        <f>SUMIFS('South West Spends'!$W$2:$W$5693,'South West Spends'!$A$2:$A$5693,$B902,'South West Spends'!$B$2:$B$5693,$C902,'South West Spends'!$C$2:$C$5693,$A902)</f>
        <v>0</v>
      </c>
      <c r="H902" s="1441">
        <f>SUMIFS('South West Spends'!$AB$2:$AB$5693,'South West Spends'!$A$2:$A$5693,$B902,'South West Spends'!$B$2:$B$5693,$C902,'South West Spends'!$C$2:$C$5693,$A902)</f>
        <v>46520.049999999974</v>
      </c>
      <c r="I902" s="1442">
        <f>SUMIFS('South West Spends'!$AG$2:$AG$5693,'South West Spends'!$A$2:$A$5693,$B902,'South West Spends'!$B$2:$B$5693,$C902,'South West Spends'!$C$2:$C$5693,$A902)</f>
        <v>55489.639999999992</v>
      </c>
      <c r="J902" s="24">
        <f>SUMIFS('South West Spends'!$AI$2:$AI$5693,'South West Spends'!$A$2:$A$5693,$B902,'South West Spends'!$B$2:$B$5693,$C902,'South West Spends'!$C$2:$C$5693,$A902)</f>
        <v>0</v>
      </c>
      <c r="K902" s="93">
        <f>SUMIFS('South West Spends'!$AL$2:$AL$5693,'South West Spends'!$A$2:$A$5693,$B902,'South West Spends'!$B$2:$B$5693,$C902,'South West Spends'!$C$2:$C$5693,$A902)</f>
        <v>28343.5</v>
      </c>
    </row>
    <row r="903" spans="1:11" x14ac:dyDescent="0.2">
      <c r="A903" s="94" t="s">
        <v>153</v>
      </c>
      <c r="B903" s="13" t="s">
        <v>203</v>
      </c>
      <c r="C903" s="129" t="s">
        <v>243</v>
      </c>
      <c r="D903" s="506">
        <f>SUMIFS('South West Spends'!$H$2:$H$5693,'South West Spends'!$A$2:$A$5693,$B903,'South West Spends'!$B$2:$B$5693,$C903,'South West Spends'!$C$2:$C$5693,$A903)</f>
        <v>0</v>
      </c>
      <c r="E903" s="507">
        <f>SUMIFS('South West Spends'!$M$2:$M$5693,'South West Spends'!$A$2:$A$5693,$B903,'South West Spends'!$B$2:$B$5693,$C903,'South West Spends'!$C$2:$C$5693,$A903)</f>
        <v>0</v>
      </c>
      <c r="F903" s="507">
        <f>SUMIFS('South West Spends'!$R$2:$R$5693,'South West Spends'!$A$2:$A$5693,$B903,'South West Spends'!$B$2:$B$5693,$C903,'South West Spends'!$C$2:$C$5693,$A903)</f>
        <v>905.98</v>
      </c>
      <c r="G903" s="882">
        <f>SUMIFS('South West Spends'!$W$2:$W$5693,'South West Spends'!$A$2:$A$5693,$B903,'South West Spends'!$B$2:$B$5693,$C903,'South West Spends'!$C$2:$C$5693,$A903)</f>
        <v>7850.22</v>
      </c>
      <c r="H903" s="1441">
        <f>SUMIFS('South West Spends'!$AB$2:$AB$5693,'South West Spends'!$A$2:$A$5693,$B903,'South West Spends'!$B$2:$B$5693,$C903,'South West Spends'!$C$2:$C$5693,$A903)</f>
        <v>4750.1299999999992</v>
      </c>
      <c r="I903" s="1442">
        <f>SUMIFS('South West Spends'!$AG$2:$AG$5693,'South West Spends'!$A$2:$A$5693,$B903,'South West Spends'!$B$2:$B$5693,$C903,'South West Spends'!$C$2:$C$5693,$A903)</f>
        <v>1291.3699999999999</v>
      </c>
      <c r="J903" s="24">
        <f>SUMIFS('South West Spends'!$AI$2:$AI$5693,'South West Spends'!$A$2:$A$5693,$B903,'South West Spends'!$B$2:$B$5693,$C903,'South West Spends'!$C$2:$C$5693,$A903)</f>
        <v>441.77</v>
      </c>
      <c r="K903" s="93">
        <f>SUMIFS('South West Spends'!$AL$2:$AL$5693,'South West Spends'!$A$2:$A$5693,$B903,'South West Spends'!$B$2:$B$5693,$C903,'South West Spends'!$C$2:$C$5693,$A903)</f>
        <v>1335.5099999999998</v>
      </c>
    </row>
    <row r="904" spans="1:11" x14ac:dyDescent="0.2">
      <c r="A904" s="94" t="s">
        <v>153</v>
      </c>
      <c r="B904" s="13" t="s">
        <v>203</v>
      </c>
      <c r="C904" s="129" t="s">
        <v>12</v>
      </c>
      <c r="D904" s="506">
        <f>SUMIFS('South West Spends'!$H$2:$H$5693,'South West Spends'!$A$2:$A$5693,$B904,'South West Spends'!$B$2:$B$5693,$C904,'South West Spends'!$C$2:$C$5693,$A904)</f>
        <v>0</v>
      </c>
      <c r="E904" s="507">
        <f>SUMIFS('South West Spends'!$M$2:$M$5693,'South West Spends'!$A$2:$A$5693,$B904,'South West Spends'!$B$2:$B$5693,$C904,'South West Spends'!$C$2:$C$5693,$A904)</f>
        <v>0</v>
      </c>
      <c r="F904" s="507">
        <f>SUMIFS('South West Spends'!$R$2:$R$5693,'South West Spends'!$A$2:$A$5693,$B904,'South West Spends'!$B$2:$B$5693,$C904,'South West Spends'!$C$2:$C$5693,$A904)</f>
        <v>2890.89</v>
      </c>
      <c r="G904" s="882">
        <f>SUMIFS('South West Spends'!$W$2:$W$5693,'South West Spends'!$A$2:$A$5693,$B904,'South West Spends'!$B$2:$B$5693,$C904,'South West Spends'!$C$2:$C$5693,$A904)</f>
        <v>14104</v>
      </c>
      <c r="H904" s="1441">
        <f>SUMIFS('South West Spends'!$AB$2:$AB$5693,'South West Spends'!$A$2:$A$5693,$B904,'South West Spends'!$B$2:$B$5693,$C904,'South West Spends'!$C$2:$C$5693,$A904)</f>
        <v>3249.3500000000004</v>
      </c>
      <c r="I904" s="1442">
        <f>SUMIFS('South West Spends'!$AG$2:$AG$5693,'South West Spends'!$A$2:$A$5693,$B904,'South West Spends'!$B$2:$B$5693,$C904,'South West Spends'!$C$2:$C$5693,$A904)</f>
        <v>353.14000000000004</v>
      </c>
      <c r="J904" s="24">
        <f>SUMIFS('South West Spends'!$AI$2:$AI$5693,'South West Spends'!$A$2:$A$5693,$B904,'South West Spends'!$B$2:$B$5693,$C904,'South West Spends'!$C$2:$C$5693,$A904)</f>
        <v>0</v>
      </c>
      <c r="K904" s="93">
        <f>SUMIFS('South West Spends'!$AL$2:$AL$5693,'South West Spends'!$A$2:$A$5693,$B904,'South West Spends'!$B$2:$B$5693,$C904,'South West Spends'!$C$2:$C$5693,$A904)</f>
        <v>204.97</v>
      </c>
    </row>
    <row r="905" spans="1:11" x14ac:dyDescent="0.2">
      <c r="A905" s="94" t="s">
        <v>153</v>
      </c>
      <c r="B905" s="13" t="s">
        <v>67</v>
      </c>
      <c r="C905" s="129" t="s">
        <v>78</v>
      </c>
      <c r="D905" s="506">
        <f>SUMIFS('South West Spends'!$H$2:$H$5693,'South West Spends'!$A$2:$A$5693,$B905,'South West Spends'!$B$2:$B$5693,$C905,'South West Spends'!$C$2:$C$5693,$A905)</f>
        <v>0</v>
      </c>
      <c r="E905" s="507">
        <f>SUMIFS('South West Spends'!$M$2:$M$5693,'South West Spends'!$A$2:$A$5693,$B905,'South West Spends'!$B$2:$B$5693,$C905,'South West Spends'!$C$2:$C$5693,$A905)</f>
        <v>579.26</v>
      </c>
      <c r="F905" s="507">
        <f>SUMIFS('South West Spends'!$R$2:$R$5693,'South West Spends'!$A$2:$A$5693,$B905,'South West Spends'!$B$2:$B$5693,$C905,'South West Spends'!$C$2:$C$5693,$A905)</f>
        <v>1976.57</v>
      </c>
      <c r="G905" s="882">
        <f>SUMIFS('South West Spends'!$W$2:$W$5693,'South West Spends'!$A$2:$A$5693,$B905,'South West Spends'!$B$2:$B$5693,$C905,'South West Spends'!$C$2:$C$5693,$A905)</f>
        <v>3595.8099999999995</v>
      </c>
      <c r="H905" s="1441">
        <f>SUMIFS('South West Spends'!$AB$2:$AB$5693,'South West Spends'!$A$2:$A$5693,$B905,'South West Spends'!$B$2:$B$5693,$C905,'South West Spends'!$C$2:$C$5693,$A905)</f>
        <v>2855.3300000000004</v>
      </c>
      <c r="I905" s="1442">
        <f>SUMIFS('South West Spends'!$AG$2:$AG$5693,'South West Spends'!$A$2:$A$5693,$B905,'South West Spends'!$B$2:$B$5693,$C905,'South West Spends'!$C$2:$C$5693,$A905)</f>
        <v>0</v>
      </c>
      <c r="J905" s="24">
        <f>SUMIFS('South West Spends'!$AI$2:$AI$5693,'South West Spends'!$A$2:$A$5693,$B905,'South West Spends'!$B$2:$B$5693,$C905,'South West Spends'!$C$2:$C$5693,$A905)</f>
        <v>0</v>
      </c>
      <c r="K905" s="93">
        <f>SUMIFS('South West Spends'!$AL$2:$AL$5693,'South West Spends'!$A$2:$A$5693,$B905,'South West Spends'!$B$2:$B$5693,$C905,'South West Spends'!$C$2:$C$5693,$A905)</f>
        <v>0</v>
      </c>
    </row>
    <row r="906" spans="1:11" x14ac:dyDescent="0.2">
      <c r="A906" s="94" t="s">
        <v>153</v>
      </c>
      <c r="B906" s="13" t="s">
        <v>268</v>
      </c>
      <c r="C906" s="129" t="s">
        <v>78</v>
      </c>
      <c r="D906" s="506">
        <f>SUMIFS('South West Spends'!$H$2:$H$5693,'South West Spends'!$A$2:$A$5693,$B906,'South West Spends'!$B$2:$B$5693,$C906,'South West Spends'!$C$2:$C$5693,$A906)</f>
        <v>0</v>
      </c>
      <c r="E906" s="507">
        <f>SUMIFS('South West Spends'!$M$2:$M$5693,'South West Spends'!$A$2:$A$5693,$B906,'South West Spends'!$B$2:$B$5693,$C906,'South West Spends'!$C$2:$C$5693,$A906)</f>
        <v>0</v>
      </c>
      <c r="F906" s="507">
        <f>SUMIFS('South West Spends'!$R$2:$R$5693,'South West Spends'!$A$2:$A$5693,$B906,'South West Spends'!$B$2:$B$5693,$C906,'South West Spends'!$C$2:$C$5693,$A906)</f>
        <v>0</v>
      </c>
      <c r="G906" s="882">
        <f>SUMIFS('South West Spends'!$W$2:$W$5693,'South West Spends'!$A$2:$A$5693,$B906,'South West Spends'!$B$2:$B$5693,$C906,'South West Spends'!$C$2:$C$5693,$A906)</f>
        <v>0</v>
      </c>
      <c r="H906" s="1441">
        <f>SUMIFS('South West Spends'!$AB$2:$AB$5693,'South West Spends'!$A$2:$A$5693,$B906,'South West Spends'!$B$2:$B$5693,$C906,'South West Spends'!$C$2:$C$5693,$A906)</f>
        <v>0</v>
      </c>
      <c r="I906" s="1442">
        <f>SUMIFS('South West Spends'!$AG$2:$AG$5693,'South West Spends'!$A$2:$A$5693,$B906,'South West Spends'!$B$2:$B$5693,$C906,'South West Spends'!$C$2:$C$5693,$A906)</f>
        <v>1602.46</v>
      </c>
      <c r="J906" s="24">
        <f>SUMIFS('South West Spends'!$AI$2:$AI$5693,'South West Spends'!$A$2:$A$5693,$B906,'South West Spends'!$B$2:$B$5693,$C906,'South West Spends'!$C$2:$C$5693,$A906)</f>
        <v>0</v>
      </c>
      <c r="K906" s="93">
        <f>SUMIFS('South West Spends'!$AL$2:$AL$5693,'South West Spends'!$A$2:$A$5693,$B906,'South West Spends'!$B$2:$B$5693,$C906,'South West Spends'!$C$2:$C$5693,$A906)</f>
        <v>0</v>
      </c>
    </row>
    <row r="907" spans="1:11" x14ac:dyDescent="0.2">
      <c r="A907" s="94" t="s">
        <v>153</v>
      </c>
      <c r="B907" s="13" t="s">
        <v>16</v>
      </c>
      <c r="C907" s="129" t="s">
        <v>243</v>
      </c>
      <c r="D907" s="506">
        <f>SUMIFS('South West Spends'!$H$2:$H$5693,'South West Spends'!$A$2:$A$5693,$B907,'South West Spends'!$B$2:$B$5693,$C907,'South West Spends'!$C$2:$C$5693,$A907)</f>
        <v>78172.14</v>
      </c>
      <c r="E907" s="507">
        <f>SUMIFS('South West Spends'!$M$2:$M$5693,'South West Spends'!$A$2:$A$5693,$B907,'South West Spends'!$B$2:$B$5693,$C907,'South West Spends'!$C$2:$C$5693,$A907)</f>
        <v>135159.09</v>
      </c>
      <c r="F907" s="507">
        <f>SUMIFS('South West Spends'!$R$2:$R$5693,'South West Spends'!$A$2:$A$5693,$B907,'South West Spends'!$B$2:$B$5693,$C907,'South West Spends'!$C$2:$C$5693,$A907)</f>
        <v>0</v>
      </c>
      <c r="G907" s="882">
        <f>SUMIFS('South West Spends'!$W$2:$W$5693,'South West Spends'!$A$2:$A$5693,$B907,'South West Spends'!$B$2:$B$5693,$C907,'South West Spends'!$C$2:$C$5693,$A907)</f>
        <v>0</v>
      </c>
      <c r="H907" s="1441">
        <f>SUMIFS('South West Spends'!$AB$2:$AB$5693,'South West Spends'!$A$2:$A$5693,$B907,'South West Spends'!$B$2:$B$5693,$C907,'South West Spends'!$C$2:$C$5693,$A907)</f>
        <v>0</v>
      </c>
      <c r="I907" s="1442">
        <f>SUMIFS('South West Spends'!$AG$2:$AG$5693,'South West Spends'!$A$2:$A$5693,$B907,'South West Spends'!$B$2:$B$5693,$C907,'South West Spends'!$C$2:$C$5693,$A907)</f>
        <v>0</v>
      </c>
      <c r="J907" s="24">
        <f>SUMIFS('South West Spends'!$AI$2:$AI$5693,'South West Spends'!$A$2:$A$5693,$B907,'South West Spends'!$B$2:$B$5693,$C907,'South West Spends'!$C$2:$C$5693,$A907)</f>
        <v>0</v>
      </c>
      <c r="K907" s="93">
        <f>SUMIFS('South West Spends'!$AL$2:$AL$5693,'South West Spends'!$A$2:$A$5693,$B907,'South West Spends'!$B$2:$B$5693,$C907,'South West Spends'!$C$2:$C$5693,$A907)</f>
        <v>0</v>
      </c>
    </row>
    <row r="908" spans="1:11" x14ac:dyDescent="0.2">
      <c r="A908" s="94" t="s">
        <v>153</v>
      </c>
      <c r="B908" s="13" t="s">
        <v>16</v>
      </c>
      <c r="C908" s="129" t="s">
        <v>11</v>
      </c>
      <c r="D908" s="506">
        <f>SUMIFS('South West Spends'!$H$2:$H$5693,'South West Spends'!$A$2:$A$5693,$B908,'South West Spends'!$B$2:$B$5693,$C908,'South West Spends'!$C$2:$C$5693,$A908)</f>
        <v>376866.75000000006</v>
      </c>
      <c r="E908" s="507">
        <f>SUMIFS('South West Spends'!$M$2:$M$5693,'South West Spends'!$A$2:$A$5693,$B908,'South West Spends'!$B$2:$B$5693,$C908,'South West Spends'!$C$2:$C$5693,$A908)</f>
        <v>327533.94</v>
      </c>
      <c r="F908" s="507">
        <f>SUMIFS('South West Spends'!$R$2:$R$5693,'South West Spends'!$A$2:$A$5693,$B908,'South West Spends'!$B$2:$B$5693,$C908,'South West Spends'!$C$2:$C$5693,$A908)</f>
        <v>0</v>
      </c>
      <c r="G908" s="882">
        <f>SUMIFS('South West Spends'!$W$2:$W$5693,'South West Spends'!$A$2:$A$5693,$B908,'South West Spends'!$B$2:$B$5693,$C908,'South West Spends'!$C$2:$C$5693,$A908)</f>
        <v>0</v>
      </c>
      <c r="H908" s="1441">
        <f>SUMIFS('South West Spends'!$AB$2:$AB$5693,'South West Spends'!$A$2:$A$5693,$B908,'South West Spends'!$B$2:$B$5693,$C908,'South West Spends'!$C$2:$C$5693,$A908)</f>
        <v>0</v>
      </c>
      <c r="I908" s="1442">
        <f>SUMIFS('South West Spends'!$AG$2:$AG$5693,'South West Spends'!$A$2:$A$5693,$B908,'South West Spends'!$B$2:$B$5693,$C908,'South West Spends'!$C$2:$C$5693,$A908)</f>
        <v>0</v>
      </c>
      <c r="J908" s="24">
        <f>SUMIFS('South West Spends'!$AI$2:$AI$5693,'South West Spends'!$A$2:$A$5693,$B908,'South West Spends'!$B$2:$B$5693,$C908,'South West Spends'!$C$2:$C$5693,$A908)</f>
        <v>0</v>
      </c>
      <c r="K908" s="93">
        <f>SUMIFS('South West Spends'!$AL$2:$AL$5693,'South West Spends'!$A$2:$A$5693,$B908,'South West Spends'!$B$2:$B$5693,$C908,'South West Spends'!$C$2:$C$5693,$A908)</f>
        <v>0</v>
      </c>
    </row>
    <row r="909" spans="1:11" x14ac:dyDescent="0.2">
      <c r="A909" s="94" t="s">
        <v>153</v>
      </c>
      <c r="B909" s="13" t="s">
        <v>93</v>
      </c>
      <c r="C909" s="129" t="s">
        <v>243</v>
      </c>
      <c r="D909" s="506">
        <f>SUMIFS('South West Spends'!$H$2:$H$5693,'South West Spends'!$A$2:$A$5693,$B909,'South West Spends'!$B$2:$B$5693,$C909,'South West Spends'!$C$2:$C$5693,$A909)</f>
        <v>0</v>
      </c>
      <c r="E909" s="507">
        <f>SUMIFS('South West Spends'!$M$2:$M$5693,'South West Spends'!$A$2:$A$5693,$B909,'South West Spends'!$B$2:$B$5693,$C909,'South West Spends'!$C$2:$C$5693,$A909)</f>
        <v>0</v>
      </c>
      <c r="F909" s="507">
        <f>SUMIFS('South West Spends'!$R$2:$R$5693,'South West Spends'!$A$2:$A$5693,$B909,'South West Spends'!$B$2:$B$5693,$C909,'South West Spends'!$C$2:$C$5693,$A909)</f>
        <v>218193.68</v>
      </c>
      <c r="G909" s="882">
        <f>SUMIFS('South West Spends'!$W$2:$W$5693,'South West Spends'!$A$2:$A$5693,$B909,'South West Spends'!$B$2:$B$5693,$C909,'South West Spends'!$C$2:$C$5693,$A909)</f>
        <v>264045.15000000002</v>
      </c>
      <c r="H909" s="1441">
        <f>SUMIFS('South West Spends'!$AB$2:$AB$5693,'South West Spends'!$A$2:$A$5693,$B909,'South West Spends'!$B$2:$B$5693,$C909,'South West Spends'!$C$2:$C$5693,$A909)</f>
        <v>258422.80000000002</v>
      </c>
      <c r="I909" s="1442">
        <f>SUMIFS('South West Spends'!$AG$2:$AG$5693,'South West Spends'!$A$2:$A$5693,$B909,'South West Spends'!$B$2:$B$5693,$C909,'South West Spends'!$C$2:$C$5693,$A909)</f>
        <v>319790.11</v>
      </c>
      <c r="J909" s="24">
        <f>SUMIFS('South West Spends'!$AI$2:$AI$5693,'South West Spends'!$A$2:$A$5693,$B909,'South West Spends'!$B$2:$B$5693,$C909,'South West Spends'!$C$2:$C$5693,$A909)</f>
        <v>0</v>
      </c>
      <c r="K909" s="93">
        <f>SUMIFS('South West Spends'!$AL$2:$AL$5693,'South West Spends'!$A$2:$A$5693,$B909,'South West Spends'!$B$2:$B$5693,$C909,'South West Spends'!$C$2:$C$5693,$A909)</f>
        <v>0</v>
      </c>
    </row>
    <row r="910" spans="1:11" x14ac:dyDescent="0.2">
      <c r="A910" s="94" t="s">
        <v>153</v>
      </c>
      <c r="B910" s="13" t="s">
        <v>93</v>
      </c>
      <c r="C910" s="129" t="s">
        <v>11</v>
      </c>
      <c r="D910" s="506">
        <f>SUMIFS('South West Spends'!$H$2:$H$5693,'South West Spends'!$A$2:$A$5693,$B910,'South West Spends'!$B$2:$B$5693,$C910,'South West Spends'!$C$2:$C$5693,$A910)</f>
        <v>0</v>
      </c>
      <c r="E910" s="507">
        <f>SUMIFS('South West Spends'!$M$2:$M$5693,'South West Spends'!$A$2:$A$5693,$B910,'South West Spends'!$B$2:$B$5693,$C910,'South West Spends'!$C$2:$C$5693,$A910)</f>
        <v>0</v>
      </c>
      <c r="F910" s="507">
        <f>SUMIFS('South West Spends'!$R$2:$R$5693,'South West Spends'!$A$2:$A$5693,$B910,'South West Spends'!$B$2:$B$5693,$C910,'South West Spends'!$C$2:$C$5693,$A910)</f>
        <v>135517.71999999997</v>
      </c>
      <c r="G910" s="882">
        <f>SUMIFS('South West Spends'!$W$2:$W$5693,'South West Spends'!$A$2:$A$5693,$B910,'South West Spends'!$B$2:$B$5693,$C910,'South West Spends'!$C$2:$C$5693,$A910)</f>
        <v>134486.53</v>
      </c>
      <c r="H910" s="1441">
        <f>SUMIFS('South West Spends'!$AB$2:$AB$5693,'South West Spends'!$A$2:$A$5693,$B910,'South West Spends'!$B$2:$B$5693,$C910,'South West Spends'!$C$2:$C$5693,$A910)</f>
        <v>208735.97999999998</v>
      </c>
      <c r="I910" s="1442">
        <f>SUMIFS('South West Spends'!$AG$2:$AG$5693,'South West Spends'!$A$2:$A$5693,$B910,'South West Spends'!$B$2:$B$5693,$C910,'South West Spends'!$C$2:$C$5693,$A910)</f>
        <v>239654.99999999997</v>
      </c>
      <c r="J910" s="24">
        <f>SUMIFS('South West Spends'!$AI$2:$AI$5693,'South West Spends'!$A$2:$A$5693,$B910,'South West Spends'!$B$2:$B$5693,$C910,'South West Spends'!$C$2:$C$5693,$A910)</f>
        <v>0</v>
      </c>
      <c r="K910" s="93">
        <f>SUMIFS('South West Spends'!$AL$2:$AL$5693,'South West Spends'!$A$2:$A$5693,$B910,'South West Spends'!$B$2:$B$5693,$C910,'South West Spends'!$C$2:$C$5693,$A910)</f>
        <v>0</v>
      </c>
    </row>
    <row r="911" spans="1:11" x14ac:dyDescent="0.2">
      <c r="A911" s="94" t="s">
        <v>153</v>
      </c>
      <c r="B911" s="13" t="s">
        <v>15</v>
      </c>
      <c r="C911" s="129" t="s">
        <v>11</v>
      </c>
      <c r="D911" s="506">
        <f>SUMIFS('South West Spends'!$H$2:$H$5693,'South West Spends'!$A$2:$A$5693,$B911,'South West Spends'!$B$2:$B$5693,$C911,'South West Spends'!$C$2:$C$5693,$A911)</f>
        <v>3656.88</v>
      </c>
      <c r="E911" s="507">
        <f>SUMIFS('South West Spends'!$M$2:$M$5693,'South West Spends'!$A$2:$A$5693,$B911,'South West Spends'!$B$2:$B$5693,$C911,'South West Spends'!$C$2:$C$5693,$A911)</f>
        <v>1235.4199999999998</v>
      </c>
      <c r="F911" s="507">
        <f>SUMIFS('South West Spends'!$R$2:$R$5693,'South West Spends'!$A$2:$A$5693,$B911,'South West Spends'!$B$2:$B$5693,$C911,'South West Spends'!$C$2:$C$5693,$A911)</f>
        <v>0</v>
      </c>
      <c r="G911" s="882">
        <f>SUMIFS('South West Spends'!$W$2:$W$5693,'South West Spends'!$A$2:$A$5693,$B911,'South West Spends'!$B$2:$B$5693,$C911,'South West Spends'!$C$2:$C$5693,$A911)</f>
        <v>0</v>
      </c>
      <c r="H911" s="1441">
        <f>SUMIFS('South West Spends'!$AB$2:$AB$5693,'South West Spends'!$A$2:$A$5693,$B911,'South West Spends'!$B$2:$B$5693,$C911,'South West Spends'!$C$2:$C$5693,$A911)</f>
        <v>0</v>
      </c>
      <c r="I911" s="1442">
        <f>SUMIFS('South West Spends'!$AG$2:$AG$5693,'South West Spends'!$A$2:$A$5693,$B911,'South West Spends'!$B$2:$B$5693,$C911,'South West Spends'!$C$2:$C$5693,$A911)</f>
        <v>0</v>
      </c>
      <c r="J911" s="24">
        <f>SUMIFS('South West Spends'!$AI$2:$AI$5693,'South West Spends'!$A$2:$A$5693,$B911,'South West Spends'!$B$2:$B$5693,$C911,'South West Spends'!$C$2:$C$5693,$A911)</f>
        <v>0</v>
      </c>
      <c r="K911" s="93">
        <f>SUMIFS('South West Spends'!$AL$2:$AL$5693,'South West Spends'!$A$2:$A$5693,$B911,'South West Spends'!$B$2:$B$5693,$C911,'South West Spends'!$C$2:$C$5693,$A911)</f>
        <v>0</v>
      </c>
    </row>
    <row r="912" spans="1:11" x14ac:dyDescent="0.2">
      <c r="A912" s="94" t="s">
        <v>153</v>
      </c>
      <c r="B912" s="13" t="s">
        <v>79</v>
      </c>
      <c r="C912" s="129" t="s">
        <v>166</v>
      </c>
      <c r="D912" s="506">
        <f>SUMIFS('South West Spends'!$H$2:$H$5693,'South West Spends'!$A$2:$A$5693,$B912,'South West Spends'!$B$2:$B$5693,$C912,'South West Spends'!$C$2:$C$5693,$A912)</f>
        <v>0</v>
      </c>
      <c r="E912" s="507">
        <f>SUMIFS('South West Spends'!$M$2:$M$5693,'South West Spends'!$A$2:$A$5693,$B912,'South West Spends'!$B$2:$B$5693,$C912,'South West Spends'!$C$2:$C$5693,$A912)</f>
        <v>0</v>
      </c>
      <c r="F912" s="507">
        <f>SUMIFS('South West Spends'!$R$2:$R$5693,'South West Spends'!$A$2:$A$5693,$B912,'South West Spends'!$B$2:$B$5693,$C912,'South West Spends'!$C$2:$C$5693,$A912)</f>
        <v>0</v>
      </c>
      <c r="G912" s="882">
        <f>SUMIFS('South West Spends'!$W$2:$W$5693,'South West Spends'!$A$2:$A$5693,$B912,'South West Spends'!$B$2:$B$5693,$C912,'South West Spends'!$C$2:$C$5693,$A912)</f>
        <v>101255.11</v>
      </c>
      <c r="H912" s="1441">
        <f>SUMIFS('South West Spends'!$AB$2:$AB$5693,'South West Spends'!$A$2:$A$5693,$B912,'South West Spends'!$B$2:$B$5693,$C912,'South West Spends'!$C$2:$C$5693,$A912)</f>
        <v>0</v>
      </c>
      <c r="I912" s="1442">
        <f>SUMIFS('South West Spends'!$AG$2:$AG$5693,'South West Spends'!$A$2:$A$5693,$B912,'South West Spends'!$B$2:$B$5693,$C912,'South West Spends'!$C$2:$C$5693,$A912)</f>
        <v>0</v>
      </c>
      <c r="J912" s="24">
        <f>SUMIFS('South West Spends'!$AI$2:$AI$5693,'South West Spends'!$A$2:$A$5693,$B912,'South West Spends'!$B$2:$B$5693,$C912,'South West Spends'!$C$2:$C$5693,$A912)</f>
        <v>0</v>
      </c>
      <c r="K912" s="93">
        <f>SUMIFS('South West Spends'!$AL$2:$AL$5693,'South West Spends'!$A$2:$A$5693,$B912,'South West Spends'!$B$2:$B$5693,$C912,'South West Spends'!$C$2:$C$5693,$A912)</f>
        <v>0</v>
      </c>
    </row>
    <row r="913" spans="1:11" x14ac:dyDescent="0.2">
      <c r="A913" s="94" t="s">
        <v>153</v>
      </c>
      <c r="B913" s="13" t="s">
        <v>79</v>
      </c>
      <c r="C913" s="129" t="s">
        <v>243</v>
      </c>
      <c r="D913" s="506">
        <f>SUMIFS('South West Spends'!$H$2:$H$5693,'South West Spends'!$A$2:$A$5693,$B913,'South West Spends'!$B$2:$B$5693,$C913,'South West Spends'!$C$2:$C$5693,$A913)</f>
        <v>0</v>
      </c>
      <c r="E913" s="507">
        <f>SUMIFS('South West Spends'!$M$2:$M$5693,'South West Spends'!$A$2:$A$5693,$B913,'South West Spends'!$B$2:$B$5693,$C913,'South West Spends'!$C$2:$C$5693,$A913)</f>
        <v>0</v>
      </c>
      <c r="F913" s="507">
        <f>SUMIFS('South West Spends'!$R$2:$R$5693,'South West Spends'!$A$2:$A$5693,$B913,'South West Spends'!$B$2:$B$5693,$C913,'South West Spends'!$C$2:$C$5693,$A913)</f>
        <v>0</v>
      </c>
      <c r="G913" s="882">
        <f>SUMIFS('South West Spends'!$W$2:$W$5693,'South West Spends'!$A$2:$A$5693,$B913,'South West Spends'!$B$2:$B$5693,$C913,'South West Spends'!$C$2:$C$5693,$A913)</f>
        <v>1817.6799999999998</v>
      </c>
      <c r="H913" s="1441">
        <f>SUMIFS('South West Spends'!$AB$2:$AB$5693,'South West Spends'!$A$2:$A$5693,$B913,'South West Spends'!$B$2:$B$5693,$C913,'South West Spends'!$C$2:$C$5693,$A913)</f>
        <v>1600.4999999999998</v>
      </c>
      <c r="I913" s="1442">
        <f>SUMIFS('South West Spends'!$AG$2:$AG$5693,'South West Spends'!$A$2:$A$5693,$B913,'South West Spends'!$B$2:$B$5693,$C913,'South West Spends'!$C$2:$C$5693,$A913)</f>
        <v>340.66999999999996</v>
      </c>
      <c r="J913" s="24">
        <f>SUMIFS('South West Spends'!$AI$2:$AI$5693,'South West Spends'!$A$2:$A$5693,$B913,'South West Spends'!$B$2:$B$5693,$C913,'South West Spends'!$C$2:$C$5693,$A913)</f>
        <v>0</v>
      </c>
      <c r="K913" s="93">
        <f>SUMIFS('South West Spends'!$AL$2:$AL$5693,'South West Spends'!$A$2:$A$5693,$B913,'South West Spends'!$B$2:$B$5693,$C913,'South West Spends'!$C$2:$C$5693,$A913)</f>
        <v>0</v>
      </c>
    </row>
    <row r="914" spans="1:11" x14ac:dyDescent="0.2">
      <c r="A914" s="94" t="s">
        <v>153</v>
      </c>
      <c r="B914" s="13" t="s">
        <v>79</v>
      </c>
      <c r="C914" s="129" t="s">
        <v>11</v>
      </c>
      <c r="D914" s="506">
        <f>SUMIFS('South West Spends'!$H$2:$H$5693,'South West Spends'!$A$2:$A$5693,$B914,'South West Spends'!$B$2:$B$5693,$C914,'South West Spends'!$C$2:$C$5693,$A914)</f>
        <v>0</v>
      </c>
      <c r="E914" s="507">
        <f>SUMIFS('South West Spends'!$M$2:$M$5693,'South West Spends'!$A$2:$A$5693,$B914,'South West Spends'!$B$2:$B$5693,$C914,'South West Spends'!$C$2:$C$5693,$A914)</f>
        <v>8015.21</v>
      </c>
      <c r="F914" s="507">
        <f>SUMIFS('South West Spends'!$R$2:$R$5693,'South West Spends'!$A$2:$A$5693,$B914,'South West Spends'!$B$2:$B$5693,$C914,'South West Spends'!$C$2:$C$5693,$A914)</f>
        <v>8370.0199999999986</v>
      </c>
      <c r="G914" s="882">
        <f>SUMIFS('South West Spends'!$W$2:$W$5693,'South West Spends'!$A$2:$A$5693,$B914,'South West Spends'!$B$2:$B$5693,$C914,'South West Spends'!$C$2:$C$5693,$A914)</f>
        <v>5355.9299999999994</v>
      </c>
      <c r="H914" s="1441">
        <f>SUMIFS('South West Spends'!$AB$2:$AB$5693,'South West Spends'!$A$2:$A$5693,$B914,'South West Spends'!$B$2:$B$5693,$C914,'South West Spends'!$C$2:$C$5693,$A914)</f>
        <v>12472.359999999999</v>
      </c>
      <c r="I914" s="1442">
        <f>SUMIFS('South West Spends'!$AG$2:$AG$5693,'South West Spends'!$A$2:$A$5693,$B914,'South West Spends'!$B$2:$B$5693,$C914,'South West Spends'!$C$2:$C$5693,$A914)</f>
        <v>984.11000000000013</v>
      </c>
      <c r="J914" s="24">
        <f>SUMIFS('South West Spends'!$AI$2:$AI$5693,'South West Spends'!$A$2:$A$5693,$B914,'South West Spends'!$B$2:$B$5693,$C914,'South West Spends'!$C$2:$C$5693,$A914)</f>
        <v>0</v>
      </c>
      <c r="K914" s="93">
        <f>SUMIFS('South West Spends'!$AL$2:$AL$5693,'South West Spends'!$A$2:$A$5693,$B914,'South West Spends'!$B$2:$B$5693,$C914,'South West Spends'!$C$2:$C$5693,$A914)</f>
        <v>0</v>
      </c>
    </row>
    <row r="915" spans="1:11" x14ac:dyDescent="0.2">
      <c r="A915" s="94" t="s">
        <v>153</v>
      </c>
      <c r="B915" s="13" t="s">
        <v>279</v>
      </c>
      <c r="C915" s="129" t="s">
        <v>11</v>
      </c>
      <c r="D915" s="506">
        <f>SUMIFS('South West Spends'!$H$2:$H$5693,'South West Spends'!$A$2:$A$5693,$B915,'South West Spends'!$B$2:$B$5693,$C915,'South West Spends'!$C$2:$C$5693,$A915)</f>
        <v>0</v>
      </c>
      <c r="E915" s="507">
        <f>SUMIFS('South West Spends'!$M$2:$M$5693,'South West Spends'!$A$2:$A$5693,$B915,'South West Spends'!$B$2:$B$5693,$C915,'South West Spends'!$C$2:$C$5693,$A915)</f>
        <v>0</v>
      </c>
      <c r="F915" s="507">
        <f>SUMIFS('South West Spends'!$R$2:$R$5693,'South West Spends'!$A$2:$A$5693,$B915,'South West Spends'!$B$2:$B$5693,$C915,'South West Spends'!$C$2:$C$5693,$A915)</f>
        <v>0</v>
      </c>
      <c r="G915" s="882">
        <f>SUMIFS('South West Spends'!$W$2:$W$5693,'South West Spends'!$A$2:$A$5693,$B915,'South West Spends'!$B$2:$B$5693,$C915,'South West Spends'!$C$2:$C$5693,$A915)</f>
        <v>0</v>
      </c>
      <c r="H915" s="1441">
        <f>SUMIFS('South West Spends'!$AB$2:$AB$5693,'South West Spends'!$A$2:$A$5693,$B915,'South West Spends'!$B$2:$B$5693,$C915,'South West Spends'!$C$2:$C$5693,$A915)</f>
        <v>0</v>
      </c>
      <c r="I915" s="1442">
        <f>SUMIFS('South West Spends'!$AG$2:$AG$5693,'South West Spends'!$A$2:$A$5693,$B915,'South West Spends'!$B$2:$B$5693,$C915,'South West Spends'!$C$2:$C$5693,$A915)</f>
        <v>2236.12</v>
      </c>
      <c r="J915" s="24">
        <f>SUMIFS('South West Spends'!$AI$2:$AI$5693,'South West Spends'!$A$2:$A$5693,$B915,'South West Spends'!$B$2:$B$5693,$C915,'South West Spends'!$C$2:$C$5693,$A915)</f>
        <v>0</v>
      </c>
      <c r="K915" s="93">
        <f>SUMIFS('South West Spends'!$AL$2:$AL$5693,'South West Spends'!$A$2:$A$5693,$B915,'South West Spends'!$B$2:$B$5693,$C915,'South West Spends'!$C$2:$C$5693,$A915)</f>
        <v>1004.4200000000001</v>
      </c>
    </row>
    <row r="916" spans="1:11" x14ac:dyDescent="0.2">
      <c r="A916" s="94" t="s">
        <v>153</v>
      </c>
      <c r="B916" s="13" t="s">
        <v>306</v>
      </c>
      <c r="C916" s="129" t="s">
        <v>243</v>
      </c>
      <c r="D916" s="506">
        <f>SUMIFS('South West Spends'!$H$2:$H$5693,'South West Spends'!$A$2:$A$5693,$B916,'South West Spends'!$B$2:$B$5693,$C916,'South West Spends'!$C$2:$C$5693,$A916)</f>
        <v>0</v>
      </c>
      <c r="E916" s="507">
        <f>SUMIFS('South West Spends'!$M$2:$M$5693,'South West Spends'!$A$2:$A$5693,$B916,'South West Spends'!$B$2:$B$5693,$C916,'South West Spends'!$C$2:$C$5693,$A916)</f>
        <v>0</v>
      </c>
      <c r="F916" s="507">
        <f>SUMIFS('South West Spends'!$R$2:$R$5693,'South West Spends'!$A$2:$A$5693,$B916,'South West Spends'!$B$2:$B$5693,$C916,'South West Spends'!$C$2:$C$5693,$A916)</f>
        <v>0</v>
      </c>
      <c r="G916" s="882">
        <f>SUMIFS('South West Spends'!$W$2:$W$5693,'South West Spends'!$A$2:$A$5693,$B916,'South West Spends'!$B$2:$B$5693,$C916,'South West Spends'!$C$2:$C$5693,$A916)</f>
        <v>0</v>
      </c>
      <c r="H916" s="1441">
        <f>SUMIFS('South West Spends'!$AB$2:$AB$5693,'South West Spends'!$A$2:$A$5693,$B916,'South West Spends'!$B$2:$B$5693,$C916,'South West Spends'!$C$2:$C$5693,$A916)</f>
        <v>0</v>
      </c>
      <c r="I916" s="1442">
        <f>SUMIFS('South West Spends'!$AG$2:$AG$5693,'South West Spends'!$A$2:$A$5693,$B916,'South West Spends'!$B$2:$B$5693,$C916,'South West Spends'!$C$2:$C$5693,$A916)</f>
        <v>0</v>
      </c>
      <c r="J916" s="24">
        <f>SUMIFS('South West Spends'!$AI$2:$AI$5693,'South West Spends'!$A$2:$A$5693,$B916,'South West Spends'!$B$2:$B$5693,$C916,'South West Spends'!$C$2:$C$5693,$A916)</f>
        <v>153717.76000000001</v>
      </c>
      <c r="K916" s="93">
        <f>SUMIFS('South West Spends'!$AL$2:$AL$5693,'South West Spends'!$A$2:$A$5693,$B916,'South West Spends'!$B$2:$B$5693,$C916,'South West Spends'!$C$2:$C$5693,$A916)</f>
        <v>280160.67000000004</v>
      </c>
    </row>
    <row r="917" spans="1:11" x14ac:dyDescent="0.2">
      <c r="A917" s="94" t="s">
        <v>153</v>
      </c>
      <c r="B917" s="13" t="s">
        <v>306</v>
      </c>
      <c r="C917" s="129" t="s">
        <v>11</v>
      </c>
      <c r="D917" s="506">
        <f>SUMIFS('South West Spends'!$H$2:$H$5693,'South West Spends'!$A$2:$A$5693,$B917,'South West Spends'!$B$2:$B$5693,$C917,'South West Spends'!$C$2:$C$5693,$A917)</f>
        <v>0</v>
      </c>
      <c r="E917" s="507">
        <f>SUMIFS('South West Spends'!$M$2:$M$5693,'South West Spends'!$A$2:$A$5693,$B917,'South West Spends'!$B$2:$B$5693,$C917,'South West Spends'!$C$2:$C$5693,$A917)</f>
        <v>0</v>
      </c>
      <c r="F917" s="507">
        <f>SUMIFS('South West Spends'!$R$2:$R$5693,'South West Spends'!$A$2:$A$5693,$B917,'South West Spends'!$B$2:$B$5693,$C917,'South West Spends'!$C$2:$C$5693,$A917)</f>
        <v>0</v>
      </c>
      <c r="G917" s="882">
        <f>SUMIFS('South West Spends'!$W$2:$W$5693,'South West Spends'!$A$2:$A$5693,$B917,'South West Spends'!$B$2:$B$5693,$C917,'South West Spends'!$C$2:$C$5693,$A917)</f>
        <v>0</v>
      </c>
      <c r="H917" s="1441">
        <f>SUMIFS('South West Spends'!$AB$2:$AB$5693,'South West Spends'!$A$2:$A$5693,$B917,'South West Spends'!$B$2:$B$5693,$C917,'South West Spends'!$C$2:$C$5693,$A917)</f>
        <v>0</v>
      </c>
      <c r="I917" s="1442">
        <f>SUMIFS('South West Spends'!$AG$2:$AG$5693,'South West Spends'!$A$2:$A$5693,$B917,'South West Spends'!$B$2:$B$5693,$C917,'South West Spends'!$C$2:$C$5693,$A917)</f>
        <v>0</v>
      </c>
      <c r="J917" s="24">
        <f>SUMIFS('South West Spends'!$AI$2:$AI$5693,'South West Spends'!$A$2:$A$5693,$B917,'South West Spends'!$B$2:$B$5693,$C917,'South West Spends'!$C$2:$C$5693,$A917)</f>
        <v>0</v>
      </c>
      <c r="K917" s="93">
        <f>SUMIFS('South West Spends'!$AL$2:$AL$5693,'South West Spends'!$A$2:$A$5693,$B917,'South West Spends'!$B$2:$B$5693,$C917,'South West Spends'!$C$2:$C$5693,$A917)</f>
        <v>116109.08999999987</v>
      </c>
    </row>
    <row r="918" spans="1:11" x14ac:dyDescent="0.2">
      <c r="A918" s="94" t="s">
        <v>153</v>
      </c>
      <c r="B918" s="13" t="s">
        <v>38</v>
      </c>
      <c r="C918" s="129" t="s">
        <v>243</v>
      </c>
      <c r="D918" s="506">
        <f>SUMIFS('South West Spends'!$H$2:$H$5693,'South West Spends'!$A$2:$A$5693,$B918,'South West Spends'!$B$2:$B$5693,$C918,'South West Spends'!$C$2:$C$5693,$A918)</f>
        <v>46230.429999999993</v>
      </c>
      <c r="E918" s="507">
        <f>SUMIFS('South West Spends'!$M$2:$M$5693,'South West Spends'!$A$2:$A$5693,$B918,'South West Spends'!$B$2:$B$5693,$C918,'South West Spends'!$C$2:$C$5693,$A918)</f>
        <v>114877.73000000001</v>
      </c>
      <c r="F918" s="507">
        <f>SUMIFS('South West Spends'!$R$2:$R$5693,'South West Spends'!$A$2:$A$5693,$B918,'South West Spends'!$B$2:$B$5693,$C918,'South West Spends'!$C$2:$C$5693,$A918)</f>
        <v>283260.44999999995</v>
      </c>
      <c r="G918" s="882">
        <f>SUMIFS('South West Spends'!$W$2:$W$5693,'South West Spends'!$A$2:$A$5693,$B918,'South West Spends'!$B$2:$B$5693,$C918,'South West Spends'!$C$2:$C$5693,$A918)</f>
        <v>127253.56</v>
      </c>
      <c r="H918" s="1441">
        <f>SUMIFS('South West Spends'!$AB$2:$AB$5693,'South West Spends'!$A$2:$A$5693,$B918,'South West Spends'!$B$2:$B$5693,$C918,'South West Spends'!$C$2:$C$5693,$A918)</f>
        <v>0</v>
      </c>
      <c r="I918" s="1442">
        <f>SUMIFS('South West Spends'!$AG$2:$AG$5693,'South West Spends'!$A$2:$A$5693,$B918,'South West Spends'!$B$2:$B$5693,$C918,'South West Spends'!$C$2:$C$5693,$A918)</f>
        <v>0</v>
      </c>
      <c r="J918" s="24">
        <f>SUMIFS('South West Spends'!$AI$2:$AI$5693,'South West Spends'!$A$2:$A$5693,$B918,'South West Spends'!$B$2:$B$5693,$C918,'South West Spends'!$C$2:$C$5693,$A918)</f>
        <v>0</v>
      </c>
      <c r="K918" s="93">
        <f>SUMIFS('South West Spends'!$AL$2:$AL$5693,'South West Spends'!$A$2:$A$5693,$B918,'South West Spends'!$B$2:$B$5693,$C918,'South West Spends'!$C$2:$C$5693,$A918)</f>
        <v>0</v>
      </c>
    </row>
    <row r="919" spans="1:11" x14ac:dyDescent="0.2">
      <c r="A919" s="94" t="s">
        <v>153</v>
      </c>
      <c r="B919" s="325" t="s">
        <v>38</v>
      </c>
      <c r="C919" s="326" t="s">
        <v>11</v>
      </c>
      <c r="D919" s="506">
        <f>SUMIFS('South West Spends'!$H$2:$H$5693,'South West Spends'!$A$2:$A$5693,$B919,'South West Spends'!$B$2:$B$5693,$C919,'South West Spends'!$C$2:$C$5693,$A919)</f>
        <v>203830.03000000003</v>
      </c>
      <c r="E919" s="507">
        <f>SUMIFS('South West Spends'!$M$2:$M$5693,'South West Spends'!$A$2:$A$5693,$B919,'South West Spends'!$B$2:$B$5693,$C919,'South West Spends'!$C$2:$C$5693,$A919)</f>
        <v>196306.42000000004</v>
      </c>
      <c r="F919" s="507">
        <f>SUMIFS('South West Spends'!$R$2:$R$5693,'South West Spends'!$A$2:$A$5693,$B919,'South West Spends'!$B$2:$B$5693,$C919,'South West Spends'!$C$2:$C$5693,$A919)</f>
        <v>80696.349999999977</v>
      </c>
      <c r="G919" s="882">
        <f>SUMIFS('South West Spends'!$W$2:$W$5693,'South West Spends'!$A$2:$A$5693,$B919,'South West Spends'!$B$2:$B$5693,$C919,'South West Spends'!$C$2:$C$5693,$A919)</f>
        <v>29764.869999999995</v>
      </c>
      <c r="H919" s="1441">
        <f>SUMIFS('South West Spends'!$AB$2:$AB$5693,'South West Spends'!$A$2:$A$5693,$B919,'South West Spends'!$B$2:$B$5693,$C919,'South West Spends'!$C$2:$C$5693,$A919)</f>
        <v>0</v>
      </c>
      <c r="I919" s="1442">
        <f>SUMIFS('South West Spends'!$AG$2:$AG$5693,'South West Spends'!$A$2:$A$5693,$B919,'South West Spends'!$B$2:$B$5693,$C919,'South West Spends'!$C$2:$C$5693,$A919)</f>
        <v>0</v>
      </c>
      <c r="J919" s="24">
        <f>SUMIFS('South West Spends'!$AI$2:$AI$5693,'South West Spends'!$A$2:$A$5693,$B919,'South West Spends'!$B$2:$B$5693,$C919,'South West Spends'!$C$2:$C$5693,$A919)</f>
        <v>0</v>
      </c>
      <c r="K919" s="93">
        <f>SUMIFS('South West Spends'!$AL$2:$AL$5693,'South West Spends'!$A$2:$A$5693,$B919,'South West Spends'!$B$2:$B$5693,$C919,'South West Spends'!$C$2:$C$5693,$A919)</f>
        <v>0</v>
      </c>
    </row>
    <row r="920" spans="1:11" x14ac:dyDescent="0.2">
      <c r="A920" s="94" t="s">
        <v>153</v>
      </c>
      <c r="B920" s="13" t="s">
        <v>225</v>
      </c>
      <c r="C920" s="129" t="s">
        <v>243</v>
      </c>
      <c r="D920" s="506">
        <f>SUMIFS('South West Spends'!$H$2:$H$5693,'South West Spends'!$A$2:$A$5693,$B920,'South West Spends'!$B$2:$B$5693,$C920,'South West Spends'!$C$2:$C$5693,$A920)</f>
        <v>0</v>
      </c>
      <c r="E920" s="507">
        <f>SUMIFS('South West Spends'!$M$2:$M$5693,'South West Spends'!$A$2:$A$5693,$B920,'South West Spends'!$B$2:$B$5693,$C920,'South West Spends'!$C$2:$C$5693,$A920)</f>
        <v>0</v>
      </c>
      <c r="F920" s="507">
        <f>SUMIFS('South West Spends'!$R$2:$R$5693,'South West Spends'!$A$2:$A$5693,$B920,'South West Spends'!$B$2:$B$5693,$C920,'South West Spends'!$C$2:$C$5693,$A920)</f>
        <v>0</v>
      </c>
      <c r="G920" s="882">
        <f>SUMIFS('South West Spends'!$W$2:$W$5693,'South West Spends'!$A$2:$A$5693,$B920,'South West Spends'!$B$2:$B$5693,$C920,'South West Spends'!$C$2:$C$5693,$A920)</f>
        <v>226596.40000000002</v>
      </c>
      <c r="H920" s="1441">
        <f>SUMIFS('South West Spends'!$AB$2:$AB$5693,'South West Spends'!$A$2:$A$5693,$B920,'South West Spends'!$B$2:$B$5693,$C920,'South West Spends'!$C$2:$C$5693,$A920)</f>
        <v>291865.35000000003</v>
      </c>
      <c r="I920" s="1442">
        <f>SUMIFS('South West Spends'!$AG$2:$AG$5693,'South West Spends'!$A$2:$A$5693,$B920,'South West Spends'!$B$2:$B$5693,$C920,'South West Spends'!$C$2:$C$5693,$A920)</f>
        <v>283808.23</v>
      </c>
      <c r="J920" s="24">
        <f>SUMIFS('South West Spends'!$AI$2:$AI$5693,'South West Spends'!$A$2:$A$5693,$B920,'South West Spends'!$B$2:$B$5693,$C920,'South West Spends'!$C$2:$C$5693,$A920)</f>
        <v>0</v>
      </c>
      <c r="K920" s="93">
        <f>SUMIFS('South West Spends'!$AL$2:$AL$5693,'South West Spends'!$A$2:$A$5693,$B920,'South West Spends'!$B$2:$B$5693,$C920,'South West Spends'!$C$2:$C$5693,$A920)</f>
        <v>0</v>
      </c>
    </row>
    <row r="921" spans="1:11" x14ac:dyDescent="0.2">
      <c r="A921" s="94" t="s">
        <v>153</v>
      </c>
      <c r="B921" s="13" t="s">
        <v>225</v>
      </c>
      <c r="C921" s="129" t="s">
        <v>11</v>
      </c>
      <c r="D921" s="506">
        <f>SUMIFS('South West Spends'!$H$2:$H$5693,'South West Spends'!$A$2:$A$5693,$B921,'South West Spends'!$B$2:$B$5693,$C921,'South West Spends'!$C$2:$C$5693,$A921)</f>
        <v>0</v>
      </c>
      <c r="E921" s="507">
        <f>SUMIFS('South West Spends'!$M$2:$M$5693,'South West Spends'!$A$2:$A$5693,$B921,'South West Spends'!$B$2:$B$5693,$C921,'South West Spends'!$C$2:$C$5693,$A921)</f>
        <v>0</v>
      </c>
      <c r="F921" s="507">
        <f>SUMIFS('South West Spends'!$R$2:$R$5693,'South West Spends'!$A$2:$A$5693,$B921,'South West Spends'!$B$2:$B$5693,$C921,'South West Spends'!$C$2:$C$5693,$A921)</f>
        <v>0</v>
      </c>
      <c r="G921" s="882">
        <f>SUMIFS('South West Spends'!$W$2:$W$5693,'South West Spends'!$A$2:$A$5693,$B921,'South West Spends'!$B$2:$B$5693,$C921,'South West Spends'!$C$2:$C$5693,$A921)</f>
        <v>111465.31000000006</v>
      </c>
      <c r="H921" s="1441">
        <f>SUMIFS('South West Spends'!$AB$2:$AB$5693,'South West Spends'!$A$2:$A$5693,$B921,'South West Spends'!$B$2:$B$5693,$C921,'South West Spends'!$C$2:$C$5693,$A921)</f>
        <v>271636.29000000004</v>
      </c>
      <c r="I921" s="1442">
        <f>SUMIFS('South West Spends'!$AG$2:$AG$5693,'South West Spends'!$A$2:$A$5693,$B921,'South West Spends'!$B$2:$B$5693,$C921,'South West Spends'!$C$2:$C$5693,$A921)</f>
        <v>280346.74</v>
      </c>
      <c r="J921" s="24">
        <f>SUMIFS('South West Spends'!$AI$2:$AI$5693,'South West Spends'!$A$2:$A$5693,$B921,'South West Spends'!$B$2:$B$5693,$C921,'South West Spends'!$C$2:$C$5693,$A921)</f>
        <v>0</v>
      </c>
      <c r="K921" s="93">
        <f>SUMIFS('South West Spends'!$AL$2:$AL$5693,'South West Spends'!$A$2:$A$5693,$B921,'South West Spends'!$B$2:$B$5693,$C921,'South West Spends'!$C$2:$C$5693,$A921)</f>
        <v>0</v>
      </c>
    </row>
    <row r="922" spans="1:11" x14ac:dyDescent="0.2">
      <c r="A922" s="94" t="s">
        <v>153</v>
      </c>
      <c r="B922" s="13" t="s">
        <v>18</v>
      </c>
      <c r="C922" s="129" t="s">
        <v>249</v>
      </c>
      <c r="D922" s="506">
        <f>SUMIFS('South West Spends'!$H$2:$H$5693,'South West Spends'!$A$2:$A$5693,$B922,'South West Spends'!$B$2:$B$5693,$C922,'South West Spends'!$C$2:$C$5693,$A922)</f>
        <v>18826.5</v>
      </c>
      <c r="E922" s="507">
        <f>SUMIFS('South West Spends'!$M$2:$M$5693,'South West Spends'!$A$2:$A$5693,$B922,'South West Spends'!$B$2:$B$5693,$C922,'South West Spends'!$C$2:$C$5693,$A922)</f>
        <v>30584.39</v>
      </c>
      <c r="F922" s="507">
        <f>SUMIFS('South West Spends'!$R$2:$R$5693,'South West Spends'!$A$2:$A$5693,$B922,'South West Spends'!$B$2:$B$5693,$C922,'South West Spends'!$C$2:$C$5693,$A922)</f>
        <v>11738.55</v>
      </c>
      <c r="G922" s="882">
        <f>SUMIFS('South West Spends'!$W$2:$W$5693,'South West Spends'!$A$2:$A$5693,$B922,'South West Spends'!$B$2:$B$5693,$C922,'South West Spends'!$C$2:$C$5693,$A922)</f>
        <v>0</v>
      </c>
      <c r="H922" s="1441">
        <f>SUMIFS('South West Spends'!$AB$2:$AB$5693,'South West Spends'!$A$2:$A$5693,$B922,'South West Spends'!$B$2:$B$5693,$C922,'South West Spends'!$C$2:$C$5693,$A922)</f>
        <v>0</v>
      </c>
      <c r="I922" s="1442">
        <f>SUMIFS('South West Spends'!$AG$2:$AG$5693,'South West Spends'!$A$2:$A$5693,$B922,'South West Spends'!$B$2:$B$5693,$C922,'South West Spends'!$C$2:$C$5693,$A922)</f>
        <v>0</v>
      </c>
      <c r="J922" s="24">
        <f>SUMIFS('South West Spends'!$AI$2:$AI$5693,'South West Spends'!$A$2:$A$5693,$B922,'South West Spends'!$B$2:$B$5693,$C922,'South West Spends'!$C$2:$C$5693,$A922)</f>
        <v>0</v>
      </c>
      <c r="K922" s="93">
        <f>SUMIFS('South West Spends'!$AL$2:$AL$5693,'South West Spends'!$A$2:$A$5693,$B922,'South West Spends'!$B$2:$B$5693,$C922,'South West Spends'!$C$2:$C$5693,$A922)</f>
        <v>0</v>
      </c>
    </row>
    <row r="923" spans="1:11" x14ac:dyDescent="0.2">
      <c r="A923" s="94" t="s">
        <v>153</v>
      </c>
      <c r="B923" s="13" t="s">
        <v>18</v>
      </c>
      <c r="C923" s="129" t="s">
        <v>34</v>
      </c>
      <c r="D923" s="506">
        <f>SUMIFS('South West Spends'!$H$2:$H$5693,'South West Spends'!$A$2:$A$5693,$B923,'South West Spends'!$B$2:$B$5693,$C923,'South West Spends'!$C$2:$C$5693,$A923)</f>
        <v>136386.87</v>
      </c>
      <c r="E923" s="507">
        <f>SUMIFS('South West Spends'!$M$2:$M$5693,'South West Spends'!$A$2:$A$5693,$B923,'South West Spends'!$B$2:$B$5693,$C923,'South West Spends'!$C$2:$C$5693,$A923)</f>
        <v>145711.21</v>
      </c>
      <c r="F923" s="507">
        <f>SUMIFS('South West Spends'!$R$2:$R$5693,'South West Spends'!$A$2:$A$5693,$B923,'South West Spends'!$B$2:$B$5693,$C923,'South West Spends'!$C$2:$C$5693,$A923)</f>
        <v>114710.66</v>
      </c>
      <c r="G923" s="882">
        <f>SUMIFS('South West Spends'!$W$2:$W$5693,'South West Spends'!$A$2:$A$5693,$B923,'South West Spends'!$B$2:$B$5693,$C923,'South West Spends'!$C$2:$C$5693,$A923)</f>
        <v>0</v>
      </c>
      <c r="H923" s="1441">
        <f>SUMIFS('South West Spends'!$AB$2:$AB$5693,'South West Spends'!$A$2:$A$5693,$B923,'South West Spends'!$B$2:$B$5693,$C923,'South West Spends'!$C$2:$C$5693,$A923)</f>
        <v>0</v>
      </c>
      <c r="I923" s="1442">
        <f>SUMIFS('South West Spends'!$AG$2:$AG$5693,'South West Spends'!$A$2:$A$5693,$B923,'South West Spends'!$B$2:$B$5693,$C923,'South West Spends'!$C$2:$C$5693,$A923)</f>
        <v>0</v>
      </c>
      <c r="J923" s="24">
        <f>SUMIFS('South West Spends'!$AI$2:$AI$5693,'South West Spends'!$A$2:$A$5693,$B923,'South West Spends'!$B$2:$B$5693,$C923,'South West Spends'!$C$2:$C$5693,$A923)</f>
        <v>0</v>
      </c>
      <c r="K923" s="93">
        <f>SUMIFS('South West Spends'!$AL$2:$AL$5693,'South West Spends'!$A$2:$A$5693,$B923,'South West Spends'!$B$2:$B$5693,$C923,'South West Spends'!$C$2:$C$5693,$A923)</f>
        <v>0</v>
      </c>
    </row>
    <row r="924" spans="1:11" x14ac:dyDescent="0.2">
      <c r="A924" s="94" t="s">
        <v>153</v>
      </c>
      <c r="B924" s="13" t="s">
        <v>207</v>
      </c>
      <c r="C924" s="129" t="s">
        <v>249</v>
      </c>
      <c r="D924" s="506">
        <f>SUMIFS('South West Spends'!$H$2:$H$5693,'South West Spends'!$A$2:$A$5693,$B924,'South West Spends'!$B$2:$B$5693,$C924,'South West Spends'!$C$2:$C$5693,$A924)</f>
        <v>0</v>
      </c>
      <c r="E924" s="507">
        <f>SUMIFS('South West Spends'!$M$2:$M$5693,'South West Spends'!$A$2:$A$5693,$B924,'South West Spends'!$B$2:$B$5693,$C924,'South West Spends'!$C$2:$C$5693,$A924)</f>
        <v>0</v>
      </c>
      <c r="F924" s="507">
        <f>SUMIFS('South West Spends'!$R$2:$R$5693,'South West Spends'!$A$2:$A$5693,$B924,'South West Spends'!$B$2:$B$5693,$C924,'South West Spends'!$C$2:$C$5693,$A924)</f>
        <v>2680.8900000000003</v>
      </c>
      <c r="G924" s="882">
        <f>SUMIFS('South West Spends'!$W$2:$W$5693,'South West Spends'!$A$2:$A$5693,$B924,'South West Spends'!$B$2:$B$5693,$C924,'South West Spends'!$C$2:$C$5693,$A924)</f>
        <v>38311.759999999995</v>
      </c>
      <c r="H924" s="1441">
        <f>SUMIFS('South West Spends'!$AB$2:$AB$5693,'South West Spends'!$A$2:$A$5693,$B924,'South West Spends'!$B$2:$B$5693,$C924,'South West Spends'!$C$2:$C$5693,$A924)</f>
        <v>102495.35999999999</v>
      </c>
      <c r="I924" s="1442">
        <f>SUMIFS('South West Spends'!$AG$2:$AG$5693,'South West Spends'!$A$2:$A$5693,$B924,'South West Spends'!$B$2:$B$5693,$C924,'South West Spends'!$C$2:$C$5693,$A924)</f>
        <v>103421.19999999995</v>
      </c>
      <c r="J924" s="24">
        <f>SUMIFS('South West Spends'!$AI$2:$AI$5693,'South West Spends'!$A$2:$A$5693,$B924,'South West Spends'!$B$2:$B$5693,$C924,'South West Spends'!$C$2:$C$5693,$A924)</f>
        <v>24208.87999999999</v>
      </c>
      <c r="K924" s="93">
        <f>SUMIFS('South West Spends'!$AL$2:$AL$5693,'South West Spends'!$A$2:$A$5693,$B924,'South West Spends'!$B$2:$B$5693,$C924,'South West Spends'!$C$2:$C$5693,$A924)</f>
        <v>51109.499999999993</v>
      </c>
    </row>
    <row r="925" spans="1:11" x14ac:dyDescent="0.2">
      <c r="A925" s="94" t="s">
        <v>153</v>
      </c>
      <c r="B925" s="13" t="s">
        <v>207</v>
      </c>
      <c r="C925" s="129" t="s">
        <v>34</v>
      </c>
      <c r="D925" s="506">
        <f>SUMIFS('South West Spends'!$H$2:$H$5693,'South West Spends'!$A$2:$A$5693,$B925,'South West Spends'!$B$2:$B$5693,$C925,'South West Spends'!$C$2:$C$5693,$A925)</f>
        <v>0</v>
      </c>
      <c r="E925" s="507">
        <f>SUMIFS('South West Spends'!$M$2:$M$5693,'South West Spends'!$A$2:$A$5693,$B925,'South West Spends'!$B$2:$B$5693,$C925,'South West Spends'!$C$2:$C$5693,$A925)</f>
        <v>0</v>
      </c>
      <c r="F925" s="507">
        <f>SUMIFS('South West Spends'!$R$2:$R$5693,'South West Spends'!$A$2:$A$5693,$B925,'South West Spends'!$B$2:$B$5693,$C925,'South West Spends'!$C$2:$C$5693,$A925)</f>
        <v>46341.96</v>
      </c>
      <c r="G925" s="882">
        <f>SUMIFS('South West Spends'!$W$2:$W$5693,'South West Spends'!$A$2:$A$5693,$B925,'South West Spends'!$B$2:$B$5693,$C925,'South West Spends'!$C$2:$C$5693,$A925)</f>
        <v>165438.44</v>
      </c>
      <c r="H925" s="1441">
        <f>SUMIFS('South West Spends'!$AB$2:$AB$5693,'South West Spends'!$A$2:$A$5693,$B925,'South West Spends'!$B$2:$B$5693,$C925,'South West Spends'!$C$2:$C$5693,$A925)</f>
        <v>71090.33</v>
      </c>
      <c r="I925" s="1442">
        <f>SUMIFS('South West Spends'!$AG$2:$AG$5693,'South West Spends'!$A$2:$A$5693,$B925,'South West Spends'!$B$2:$B$5693,$C925,'South West Spends'!$C$2:$C$5693,$A925)</f>
        <v>41628.460000000006</v>
      </c>
      <c r="J925" s="24">
        <f>SUMIFS('South West Spends'!$AI$2:$AI$5693,'South West Spends'!$A$2:$A$5693,$B925,'South West Spends'!$B$2:$B$5693,$C925,'South West Spends'!$C$2:$C$5693,$A925)</f>
        <v>10017.51</v>
      </c>
      <c r="K925" s="93">
        <f>SUMIFS('South West Spends'!$AL$2:$AL$5693,'South West Spends'!$A$2:$A$5693,$B925,'South West Spends'!$B$2:$B$5693,$C925,'South West Spends'!$C$2:$C$5693,$A925)</f>
        <v>20334.16</v>
      </c>
    </row>
    <row r="926" spans="1:11" x14ac:dyDescent="0.2">
      <c r="A926" s="94" t="s">
        <v>153</v>
      </c>
      <c r="B926" s="13" t="s">
        <v>19</v>
      </c>
      <c r="C926" s="129" t="s">
        <v>98</v>
      </c>
      <c r="D926" s="506">
        <f>SUMIFS('South West Spends'!$H$2:$H$5693,'South West Spends'!$A$2:$A$5693,$B926,'South West Spends'!$B$2:$B$5693,$C926,'South West Spends'!$C$2:$C$5693,$A926)</f>
        <v>5224.82</v>
      </c>
      <c r="E926" s="507">
        <f>SUMIFS('South West Spends'!$M$2:$M$5693,'South West Spends'!$A$2:$A$5693,$B926,'South West Spends'!$B$2:$B$5693,$C926,'South West Spends'!$C$2:$C$5693,$A926)</f>
        <v>1786.29</v>
      </c>
      <c r="F926" s="507">
        <f>SUMIFS('South West Spends'!$R$2:$R$5693,'South West Spends'!$A$2:$A$5693,$B926,'South West Spends'!$B$2:$B$5693,$C926,'South West Spends'!$C$2:$C$5693,$A926)</f>
        <v>0</v>
      </c>
      <c r="G926" s="882">
        <f>SUMIFS('South West Spends'!$W$2:$W$5693,'South West Spends'!$A$2:$A$5693,$B926,'South West Spends'!$B$2:$B$5693,$C926,'South West Spends'!$C$2:$C$5693,$A926)</f>
        <v>0</v>
      </c>
      <c r="H926" s="1441">
        <f>SUMIFS('South West Spends'!$AB$2:$AB$5693,'South West Spends'!$A$2:$A$5693,$B926,'South West Spends'!$B$2:$B$5693,$C926,'South West Spends'!$C$2:$C$5693,$A926)</f>
        <v>0</v>
      </c>
      <c r="I926" s="1442">
        <f>SUMIFS('South West Spends'!$AG$2:$AG$5693,'South West Spends'!$A$2:$A$5693,$B926,'South West Spends'!$B$2:$B$5693,$C926,'South West Spends'!$C$2:$C$5693,$A926)</f>
        <v>0</v>
      </c>
      <c r="J926" s="24">
        <f>SUMIFS('South West Spends'!$AI$2:$AI$5693,'South West Spends'!$A$2:$A$5693,$B926,'South West Spends'!$B$2:$B$5693,$C926,'South West Spends'!$C$2:$C$5693,$A926)</f>
        <v>0</v>
      </c>
      <c r="K926" s="93">
        <f>SUMIFS('South West Spends'!$AL$2:$AL$5693,'South West Spends'!$A$2:$A$5693,$B926,'South West Spends'!$B$2:$B$5693,$C926,'South West Spends'!$C$2:$C$5693,$A926)</f>
        <v>0</v>
      </c>
    </row>
    <row r="927" spans="1:11" x14ac:dyDescent="0.2">
      <c r="A927" s="94" t="s">
        <v>153</v>
      </c>
      <c r="B927" s="848" t="s">
        <v>277</v>
      </c>
      <c r="C927" s="849" t="s">
        <v>246</v>
      </c>
      <c r="D927" s="506">
        <f>SUMIFS('South West Spends'!$H$2:$H$5693,'South West Spends'!$A$2:$A$5693,$B927,'South West Spends'!$B$2:$B$5693,$C927,'South West Spends'!$C$2:$C$5693,$A927)</f>
        <v>0</v>
      </c>
      <c r="E927" s="507">
        <f>SUMIFS('South West Spends'!$M$2:$M$5693,'South West Spends'!$A$2:$A$5693,$B927,'South West Spends'!$B$2:$B$5693,$C927,'South West Spends'!$C$2:$C$5693,$A927)</f>
        <v>0</v>
      </c>
      <c r="F927" s="507">
        <f>SUMIFS('South West Spends'!$R$2:$R$5693,'South West Spends'!$A$2:$A$5693,$B927,'South West Spends'!$B$2:$B$5693,$C927,'South West Spends'!$C$2:$C$5693,$A927)</f>
        <v>0</v>
      </c>
      <c r="G927" s="882">
        <f>SUMIFS('South West Spends'!$W$2:$W$5693,'South West Spends'!$A$2:$A$5693,$B927,'South West Spends'!$B$2:$B$5693,$C927,'South West Spends'!$C$2:$C$5693,$A927)</f>
        <v>0</v>
      </c>
      <c r="H927" s="1441">
        <f>SUMIFS('South West Spends'!$AB$2:$AB$5693,'South West Spends'!$A$2:$A$5693,$B927,'South West Spends'!$B$2:$B$5693,$C927,'South West Spends'!$C$2:$C$5693,$A927)</f>
        <v>0</v>
      </c>
      <c r="I927" s="1442">
        <f>SUMIFS('South West Spends'!$AG$2:$AG$5693,'South West Spends'!$A$2:$A$5693,$B927,'South West Spends'!$B$2:$B$5693,$C927,'South West Spends'!$C$2:$C$5693,$A927)</f>
        <v>0</v>
      </c>
      <c r="J927" s="24">
        <f>SUMIFS('South West Spends'!$AI$2:$AI$5693,'South West Spends'!$A$2:$A$5693,$B927,'South West Spends'!$B$2:$B$5693,$C927,'South West Spends'!$C$2:$C$5693,$A927)</f>
        <v>1106.95</v>
      </c>
      <c r="K927" s="93">
        <f>SUMIFS('South West Spends'!$AL$2:$AL$5693,'South West Spends'!$A$2:$A$5693,$B927,'South West Spends'!$B$2:$B$5693,$C927,'South West Spends'!$C$2:$C$5693,$A927)</f>
        <v>1106.95</v>
      </c>
    </row>
    <row r="928" spans="1:11" x14ac:dyDescent="0.2">
      <c r="A928" s="94" t="s">
        <v>153</v>
      </c>
      <c r="B928" s="13" t="s">
        <v>277</v>
      </c>
      <c r="C928" s="129" t="s">
        <v>20</v>
      </c>
      <c r="D928" s="506">
        <f>SUMIFS('South West Spends'!$H$2:$H$5693,'South West Spends'!$A$2:$A$5693,$B928,'South West Spends'!$B$2:$B$5693,$C928,'South West Spends'!$C$2:$C$5693,$A928)</f>
        <v>0</v>
      </c>
      <c r="E928" s="507">
        <f>SUMIFS('South West Spends'!$M$2:$M$5693,'South West Spends'!$A$2:$A$5693,$B928,'South West Spends'!$B$2:$B$5693,$C928,'South West Spends'!$C$2:$C$5693,$A928)</f>
        <v>0</v>
      </c>
      <c r="F928" s="507">
        <f>SUMIFS('South West Spends'!$R$2:$R$5693,'South West Spends'!$A$2:$A$5693,$B928,'South West Spends'!$B$2:$B$5693,$C928,'South West Spends'!$C$2:$C$5693,$A928)</f>
        <v>0</v>
      </c>
      <c r="G928" s="882">
        <f>SUMIFS('South West Spends'!$W$2:$W$5693,'South West Spends'!$A$2:$A$5693,$B928,'South West Spends'!$B$2:$B$5693,$C928,'South West Spends'!$C$2:$C$5693,$A928)</f>
        <v>0</v>
      </c>
      <c r="H928" s="1441">
        <f>SUMIFS('South West Spends'!$AB$2:$AB$5693,'South West Spends'!$A$2:$A$5693,$B928,'South West Spends'!$B$2:$B$5693,$C928,'South West Spends'!$C$2:$C$5693,$A928)</f>
        <v>0</v>
      </c>
      <c r="I928" s="1442">
        <f>SUMIFS('South West Spends'!$AG$2:$AG$5693,'South West Spends'!$A$2:$A$5693,$B928,'South West Spends'!$B$2:$B$5693,$C928,'South West Spends'!$C$2:$C$5693,$A928)</f>
        <v>459.8</v>
      </c>
      <c r="J928" s="24">
        <f>SUMIFS('South West Spends'!$AI$2:$AI$5693,'South West Spends'!$A$2:$A$5693,$B928,'South West Spends'!$B$2:$B$5693,$C928,'South West Spends'!$C$2:$C$5693,$A928)</f>
        <v>0</v>
      </c>
      <c r="K928" s="93">
        <f>SUMIFS('South West Spends'!$AL$2:$AL$5693,'South West Spends'!$A$2:$A$5693,$B928,'South West Spends'!$B$2:$B$5693,$C928,'South West Spends'!$C$2:$C$5693,$A928)</f>
        <v>387.2</v>
      </c>
    </row>
    <row r="929" spans="1:11" x14ac:dyDescent="0.2">
      <c r="A929" s="94" t="s">
        <v>153</v>
      </c>
      <c r="B929" s="13" t="s">
        <v>277</v>
      </c>
      <c r="C929" s="129" t="s">
        <v>291</v>
      </c>
      <c r="D929" s="506">
        <f>SUMIFS('South West Spends'!$H$2:$H$5693,'South West Spends'!$A$2:$A$5693,$B929,'South West Spends'!$B$2:$B$5693,$C929,'South West Spends'!$C$2:$C$5693,$A929)</f>
        <v>0</v>
      </c>
      <c r="E929" s="507">
        <f>SUMIFS('South West Spends'!$M$2:$M$5693,'South West Spends'!$A$2:$A$5693,$B929,'South West Spends'!$B$2:$B$5693,$C929,'South West Spends'!$C$2:$C$5693,$A929)</f>
        <v>0</v>
      </c>
      <c r="F929" s="507">
        <f>SUMIFS('South West Spends'!$R$2:$R$5693,'South West Spends'!$A$2:$A$5693,$B929,'South West Spends'!$B$2:$B$5693,$C929,'South West Spends'!$C$2:$C$5693,$A929)</f>
        <v>0</v>
      </c>
      <c r="G929" s="882">
        <f>SUMIFS('South West Spends'!$W$2:$W$5693,'South West Spends'!$A$2:$A$5693,$B929,'South West Spends'!$B$2:$B$5693,$C929,'South West Spends'!$C$2:$C$5693,$A929)</f>
        <v>0</v>
      </c>
      <c r="H929" s="1441">
        <f>SUMIFS('South West Spends'!$AB$2:$AB$5693,'South West Spends'!$A$2:$A$5693,$B929,'South West Spends'!$B$2:$B$5693,$C929,'South West Spends'!$C$2:$C$5693,$A929)</f>
        <v>0</v>
      </c>
      <c r="I929" s="1442">
        <f>SUMIFS('South West Spends'!$AG$2:$AG$5693,'South West Spends'!$A$2:$A$5693,$B929,'South West Spends'!$B$2:$B$5693,$C929,'South West Spends'!$C$2:$C$5693,$A929)</f>
        <v>1226</v>
      </c>
      <c r="J929" s="24">
        <f>SUMIFS('South West Spends'!$AI$2:$AI$5693,'South West Spends'!$A$2:$A$5693,$B929,'South West Spends'!$B$2:$B$5693,$C929,'South West Spends'!$C$2:$C$5693,$A929)</f>
        <v>0</v>
      </c>
      <c r="K929" s="93">
        <f>SUMIFS('South West Spends'!$AL$2:$AL$5693,'South West Spends'!$A$2:$A$5693,$B929,'South West Spends'!$B$2:$B$5693,$C929,'South West Spends'!$C$2:$C$5693,$A929)</f>
        <v>365.14377192592656</v>
      </c>
    </row>
    <row r="930" spans="1:11" x14ac:dyDescent="0.2">
      <c r="A930" s="94" t="s">
        <v>153</v>
      </c>
      <c r="B930" s="13" t="s">
        <v>84</v>
      </c>
      <c r="C930" s="129" t="s">
        <v>246</v>
      </c>
      <c r="D930" s="506">
        <f>SUMIFS('South West Spends'!$H$2:$H$5693,'South West Spends'!$A$2:$A$5693,$B930,'South West Spends'!$B$2:$B$5693,$C930,'South West Spends'!$C$2:$C$5693,$A930)</f>
        <v>0</v>
      </c>
      <c r="E930" s="507">
        <f>SUMIFS('South West Spends'!$M$2:$M$5693,'South West Spends'!$A$2:$A$5693,$B930,'South West Spends'!$B$2:$B$5693,$C930,'South West Spends'!$C$2:$C$5693,$A930)</f>
        <v>0</v>
      </c>
      <c r="F930" s="507">
        <f>SUMIFS('South West Spends'!$R$2:$R$5693,'South West Spends'!$A$2:$A$5693,$B930,'South West Spends'!$B$2:$B$5693,$C930,'South West Spends'!$C$2:$C$5693,$A930)</f>
        <v>0</v>
      </c>
      <c r="G930" s="882">
        <f>SUMIFS('South West Spends'!$W$2:$W$5693,'South West Spends'!$A$2:$A$5693,$B930,'South West Spends'!$B$2:$B$5693,$C930,'South West Spends'!$C$2:$C$5693,$A930)</f>
        <v>0</v>
      </c>
      <c r="H930" s="1441">
        <f>SUMIFS('South West Spends'!$AB$2:$AB$5693,'South West Spends'!$A$2:$A$5693,$B930,'South West Spends'!$B$2:$B$5693,$C930,'South West Spends'!$C$2:$C$5693,$A930)</f>
        <v>0</v>
      </c>
      <c r="I930" s="1442">
        <f>SUMIFS('South West Spends'!$AG$2:$AG$5693,'South West Spends'!$A$2:$A$5693,$B930,'South West Spends'!$B$2:$B$5693,$C930,'South West Spends'!$C$2:$C$5693,$A930)</f>
        <v>201.22</v>
      </c>
      <c r="J930" s="24">
        <f>SUMIFS('South West Spends'!$AI$2:$AI$5693,'South West Spends'!$A$2:$A$5693,$B930,'South West Spends'!$B$2:$B$5693,$C930,'South West Spends'!$C$2:$C$5693,$A930)</f>
        <v>0</v>
      </c>
      <c r="K930" s="93">
        <f>SUMIFS('South West Spends'!$AL$2:$AL$5693,'South West Spends'!$A$2:$A$5693,$B930,'South West Spends'!$B$2:$B$5693,$C930,'South West Spends'!$C$2:$C$5693,$A930)</f>
        <v>0</v>
      </c>
    </row>
    <row r="931" spans="1:11" x14ac:dyDescent="0.2">
      <c r="A931" s="94" t="s">
        <v>153</v>
      </c>
      <c r="B931" s="13" t="s">
        <v>84</v>
      </c>
      <c r="C931" s="129" t="s">
        <v>85</v>
      </c>
      <c r="D931" s="506">
        <f>SUMIFS('South West Spends'!$H$2:$H$5693,'South West Spends'!$A$2:$A$5693,$B931,'South West Spends'!$B$2:$B$5693,$C931,'South West Spends'!$C$2:$C$5693,$A931)</f>
        <v>0</v>
      </c>
      <c r="E931" s="507">
        <f>SUMIFS('South West Spends'!$M$2:$M$5693,'South West Spends'!$A$2:$A$5693,$B931,'South West Spends'!$B$2:$B$5693,$C931,'South West Spends'!$C$2:$C$5693,$A931)</f>
        <v>0</v>
      </c>
      <c r="F931" s="507">
        <f>SUMIFS('South West Spends'!$R$2:$R$5693,'South West Spends'!$A$2:$A$5693,$B931,'South West Spends'!$B$2:$B$5693,$C931,'South West Spends'!$C$2:$C$5693,$A931)</f>
        <v>848</v>
      </c>
      <c r="G931" s="882">
        <f>SUMIFS('South West Spends'!$W$2:$W$5693,'South West Spends'!$A$2:$A$5693,$B931,'South West Spends'!$B$2:$B$5693,$C931,'South West Spends'!$C$2:$C$5693,$A931)</f>
        <v>0</v>
      </c>
      <c r="H931" s="1441">
        <f>SUMIFS('South West Spends'!$AB$2:$AB$5693,'South West Spends'!$A$2:$A$5693,$B931,'South West Spends'!$B$2:$B$5693,$C931,'South West Spends'!$C$2:$C$5693,$A931)</f>
        <v>308.89999999999998</v>
      </c>
      <c r="I931" s="1442">
        <f>SUMIFS('South West Spends'!$AG$2:$AG$5693,'South West Spends'!$A$2:$A$5693,$B931,'South West Spends'!$B$2:$B$5693,$C931,'South West Spends'!$C$2:$C$5693,$A931)</f>
        <v>0</v>
      </c>
      <c r="J931" s="24">
        <f>SUMIFS('South West Spends'!$AI$2:$AI$5693,'South West Spends'!$A$2:$A$5693,$B931,'South West Spends'!$B$2:$B$5693,$C931,'South West Spends'!$C$2:$C$5693,$A931)</f>
        <v>0</v>
      </c>
      <c r="K931" s="93">
        <f>SUMIFS('South West Spends'!$AL$2:$AL$5693,'South West Spends'!$A$2:$A$5693,$B931,'South West Spends'!$B$2:$B$5693,$C931,'South West Spends'!$C$2:$C$5693,$A931)</f>
        <v>0</v>
      </c>
    </row>
    <row r="932" spans="1:11" x14ac:dyDescent="0.2">
      <c r="A932" s="94" t="s">
        <v>153</v>
      </c>
      <c r="B932" s="13" t="s">
        <v>41</v>
      </c>
      <c r="C932" s="129" t="s">
        <v>21</v>
      </c>
      <c r="D932" s="506">
        <f>SUMIFS('South West Spends'!$H$2:$H$5693,'South West Spends'!$A$2:$A$5693,$B932,'South West Spends'!$B$2:$B$5693,$C932,'South West Spends'!$C$2:$C$5693,$A932)</f>
        <v>38010.36</v>
      </c>
      <c r="E932" s="507">
        <f>SUMIFS('South West Spends'!$M$2:$M$5693,'South West Spends'!$A$2:$A$5693,$B932,'South West Spends'!$B$2:$B$5693,$C932,'South West Spends'!$C$2:$C$5693,$A932)</f>
        <v>3091.4900000000007</v>
      </c>
      <c r="F932" s="507">
        <f>SUMIFS('South West Spends'!$R$2:$R$5693,'South West Spends'!$A$2:$A$5693,$B932,'South West Spends'!$B$2:$B$5693,$C932,'South West Spends'!$C$2:$C$5693,$A932)</f>
        <v>0</v>
      </c>
      <c r="G932" s="882">
        <f>SUMIFS('South West Spends'!$W$2:$W$5693,'South West Spends'!$A$2:$A$5693,$B932,'South West Spends'!$B$2:$B$5693,$C932,'South West Spends'!$C$2:$C$5693,$A932)</f>
        <v>0</v>
      </c>
      <c r="H932" s="1441">
        <f>SUMIFS('South West Spends'!$AB$2:$AB$5693,'South West Spends'!$A$2:$A$5693,$B932,'South West Spends'!$B$2:$B$5693,$C932,'South West Spends'!$C$2:$C$5693,$A932)</f>
        <v>0</v>
      </c>
      <c r="I932" s="1442">
        <f>SUMIFS('South West Spends'!$AG$2:$AG$5693,'South West Spends'!$A$2:$A$5693,$B932,'South West Spends'!$B$2:$B$5693,$C932,'South West Spends'!$C$2:$C$5693,$A932)</f>
        <v>0</v>
      </c>
      <c r="J932" s="24">
        <f>SUMIFS('South West Spends'!$AI$2:$AI$5693,'South West Spends'!$A$2:$A$5693,$B932,'South West Spends'!$B$2:$B$5693,$C932,'South West Spends'!$C$2:$C$5693,$A932)</f>
        <v>0</v>
      </c>
      <c r="K932" s="93">
        <f>SUMIFS('South West Spends'!$AL$2:$AL$5693,'South West Spends'!$A$2:$A$5693,$B932,'South West Spends'!$B$2:$B$5693,$C932,'South West Spends'!$C$2:$C$5693,$A932)</f>
        <v>0</v>
      </c>
    </row>
    <row r="933" spans="1:11" x14ac:dyDescent="0.2">
      <c r="A933" s="94" t="s">
        <v>153</v>
      </c>
      <c r="B933" s="13" t="s">
        <v>66</v>
      </c>
      <c r="C933" s="129" t="s">
        <v>243</v>
      </c>
      <c r="D933" s="506">
        <f>SUMIFS('South West Spends'!$H$2:$H$5693,'South West Spends'!$A$2:$A$5693,$B933,'South West Spends'!$B$2:$B$5693,$C933,'South West Spends'!$C$2:$C$5693,$A933)</f>
        <v>0</v>
      </c>
      <c r="E933" s="507">
        <f>SUMIFS('South West Spends'!$M$2:$M$5693,'South West Spends'!$A$2:$A$5693,$B933,'South West Spends'!$B$2:$B$5693,$C933,'South West Spends'!$C$2:$C$5693,$A933)</f>
        <v>5305.44</v>
      </c>
      <c r="F933" s="507">
        <f>SUMIFS('South West Spends'!$R$2:$R$5693,'South West Spends'!$A$2:$A$5693,$B933,'South West Spends'!$B$2:$B$5693,$C933,'South West Spends'!$C$2:$C$5693,$A933)</f>
        <v>6045.2899999999991</v>
      </c>
      <c r="G933" s="882">
        <f>SUMIFS('South West Spends'!$W$2:$W$5693,'South West Spends'!$A$2:$A$5693,$B933,'South West Spends'!$B$2:$B$5693,$C933,'South West Spends'!$C$2:$C$5693,$A933)</f>
        <v>11923.27</v>
      </c>
      <c r="H933" s="1441">
        <f>SUMIFS('South West Spends'!$AB$2:$AB$5693,'South West Spends'!$A$2:$A$5693,$B933,'South West Spends'!$B$2:$B$5693,$C933,'South West Spends'!$C$2:$C$5693,$A933)</f>
        <v>5115.5999999999995</v>
      </c>
      <c r="I933" s="1442">
        <f>SUMIFS('South West Spends'!$AG$2:$AG$5693,'South West Spends'!$A$2:$A$5693,$B933,'South West Spends'!$B$2:$B$5693,$C933,'South West Spends'!$C$2:$C$5693,$A933)</f>
        <v>0</v>
      </c>
      <c r="J933" s="24">
        <f>SUMIFS('South West Spends'!$AI$2:$AI$5693,'South West Spends'!$A$2:$A$5693,$B933,'South West Spends'!$B$2:$B$5693,$C933,'South West Spends'!$C$2:$C$5693,$A933)</f>
        <v>0</v>
      </c>
      <c r="K933" s="93">
        <f>SUMIFS('South West Spends'!$AL$2:$AL$5693,'South West Spends'!$A$2:$A$5693,$B933,'South West Spends'!$B$2:$B$5693,$C933,'South West Spends'!$C$2:$C$5693,$A933)</f>
        <v>0</v>
      </c>
    </row>
    <row r="934" spans="1:11" x14ac:dyDescent="0.2">
      <c r="A934" s="94" t="s">
        <v>153</v>
      </c>
      <c r="B934" s="13" t="s">
        <v>66</v>
      </c>
      <c r="C934" s="129" t="s">
        <v>11</v>
      </c>
      <c r="D934" s="506">
        <f>SUMIFS('South West Spends'!$H$2:$H$5693,'South West Spends'!$A$2:$A$5693,$B934,'South West Spends'!$B$2:$B$5693,$C934,'South West Spends'!$C$2:$C$5693,$A934)</f>
        <v>7049.0199999999986</v>
      </c>
      <c r="E934" s="507">
        <f>SUMIFS('South West Spends'!$M$2:$M$5693,'South West Spends'!$A$2:$A$5693,$B934,'South West Spends'!$B$2:$B$5693,$C934,'South West Spends'!$C$2:$C$5693,$A934)</f>
        <v>28113.38</v>
      </c>
      <c r="F934" s="507">
        <f>SUMIFS('South West Spends'!$R$2:$R$5693,'South West Spends'!$A$2:$A$5693,$B934,'South West Spends'!$B$2:$B$5693,$C934,'South West Spends'!$C$2:$C$5693,$A934)</f>
        <v>16198.53</v>
      </c>
      <c r="G934" s="882">
        <f>SUMIFS('South West Spends'!$W$2:$W$5693,'South West Spends'!$A$2:$A$5693,$B934,'South West Spends'!$B$2:$B$5693,$C934,'South West Spends'!$C$2:$C$5693,$A934)</f>
        <v>8444.68</v>
      </c>
      <c r="H934" s="1441">
        <f>SUMIFS('South West Spends'!$AB$2:$AB$5693,'South West Spends'!$A$2:$A$5693,$B934,'South West Spends'!$B$2:$B$5693,$C934,'South West Spends'!$C$2:$C$5693,$A934)</f>
        <v>2940.13</v>
      </c>
      <c r="I934" s="1442">
        <f>SUMIFS('South West Spends'!$AG$2:$AG$5693,'South West Spends'!$A$2:$A$5693,$B934,'South West Spends'!$B$2:$B$5693,$C934,'South West Spends'!$C$2:$C$5693,$A934)</f>
        <v>0</v>
      </c>
      <c r="J934" s="24">
        <f>SUMIFS('South West Spends'!$AI$2:$AI$5693,'South West Spends'!$A$2:$A$5693,$B934,'South West Spends'!$B$2:$B$5693,$C934,'South West Spends'!$C$2:$C$5693,$A934)</f>
        <v>0</v>
      </c>
      <c r="K934" s="93">
        <f>SUMIFS('South West Spends'!$AL$2:$AL$5693,'South West Spends'!$A$2:$A$5693,$B934,'South West Spends'!$B$2:$B$5693,$C934,'South West Spends'!$C$2:$C$5693,$A934)</f>
        <v>0</v>
      </c>
    </row>
    <row r="935" spans="1:11" x14ac:dyDescent="0.2">
      <c r="A935" s="94" t="s">
        <v>153</v>
      </c>
      <c r="B935" s="13" t="s">
        <v>66</v>
      </c>
      <c r="C935" s="129" t="s">
        <v>121</v>
      </c>
      <c r="D935" s="506">
        <f>SUMIFS('South West Spends'!$H$2:$H$5693,'South West Spends'!$A$2:$A$5693,$B935,'South West Spends'!$B$2:$B$5693,$C935,'South West Spends'!$C$2:$C$5693,$A935)</f>
        <v>67562.62</v>
      </c>
      <c r="E935" s="507">
        <f>SUMIFS('South West Spends'!$M$2:$M$5693,'South West Spends'!$A$2:$A$5693,$B935,'South West Spends'!$B$2:$B$5693,$C935,'South West Spends'!$C$2:$C$5693,$A935)</f>
        <v>47211.26</v>
      </c>
      <c r="F935" s="507">
        <f>SUMIFS('South West Spends'!$R$2:$R$5693,'South West Spends'!$A$2:$A$5693,$B935,'South West Spends'!$B$2:$B$5693,$C935,'South West Spends'!$C$2:$C$5693,$A935)</f>
        <v>0</v>
      </c>
      <c r="G935" s="882">
        <f>SUMIFS('South West Spends'!$W$2:$W$5693,'South West Spends'!$A$2:$A$5693,$B935,'South West Spends'!$B$2:$B$5693,$C935,'South West Spends'!$C$2:$C$5693,$A935)</f>
        <v>0</v>
      </c>
      <c r="H935" s="1441">
        <f>SUMIFS('South West Spends'!$AB$2:$AB$5693,'South West Spends'!$A$2:$A$5693,$B935,'South West Spends'!$B$2:$B$5693,$C935,'South West Spends'!$C$2:$C$5693,$A935)</f>
        <v>0</v>
      </c>
      <c r="I935" s="1442">
        <f>SUMIFS('South West Spends'!$AG$2:$AG$5693,'South West Spends'!$A$2:$A$5693,$B935,'South West Spends'!$B$2:$B$5693,$C935,'South West Spends'!$C$2:$C$5693,$A935)</f>
        <v>0</v>
      </c>
      <c r="J935" s="24">
        <f>SUMIFS('South West Spends'!$AI$2:$AI$5693,'South West Spends'!$A$2:$A$5693,$B935,'South West Spends'!$B$2:$B$5693,$C935,'South West Spends'!$C$2:$C$5693,$A935)</f>
        <v>0</v>
      </c>
      <c r="K935" s="93">
        <f>SUMIFS('South West Spends'!$AL$2:$AL$5693,'South West Spends'!$A$2:$A$5693,$B935,'South West Spends'!$B$2:$B$5693,$C935,'South West Spends'!$C$2:$C$5693,$A935)</f>
        <v>0</v>
      </c>
    </row>
    <row r="936" spans="1:11" x14ac:dyDescent="0.2">
      <c r="A936" s="94" t="s">
        <v>153</v>
      </c>
      <c r="B936" s="13" t="s">
        <v>66</v>
      </c>
      <c r="C936" s="129" t="s">
        <v>197</v>
      </c>
      <c r="D936" s="506">
        <f>SUMIFS('South West Spends'!$H$2:$H$5693,'South West Spends'!$A$2:$A$5693,$B936,'South West Spends'!$B$2:$B$5693,$C936,'South West Spends'!$C$2:$C$5693,$A936)</f>
        <v>0</v>
      </c>
      <c r="E936" s="507">
        <f>SUMIFS('South West Spends'!$M$2:$M$5693,'South West Spends'!$A$2:$A$5693,$B936,'South West Spends'!$B$2:$B$5693,$C936,'South West Spends'!$C$2:$C$5693,$A936)</f>
        <v>205888.40999999997</v>
      </c>
      <c r="F936" s="507">
        <f>SUMIFS('South West Spends'!$R$2:$R$5693,'South West Spends'!$A$2:$A$5693,$B936,'South West Spends'!$B$2:$B$5693,$C936,'South West Spends'!$C$2:$C$5693,$A936)</f>
        <v>254220.21000000002</v>
      </c>
      <c r="G936" s="882">
        <f>SUMIFS('South West Spends'!$W$2:$W$5693,'South West Spends'!$A$2:$A$5693,$B936,'South West Spends'!$B$2:$B$5693,$C936,'South West Spends'!$C$2:$C$5693,$A936)</f>
        <v>246519.39</v>
      </c>
      <c r="H936" s="1441">
        <f>SUMIFS('South West Spends'!$AB$2:$AB$5693,'South West Spends'!$A$2:$A$5693,$B936,'South West Spends'!$B$2:$B$5693,$C936,'South West Spends'!$C$2:$C$5693,$A936)</f>
        <v>186156.36</v>
      </c>
      <c r="I936" s="1442">
        <f>SUMIFS('South West Spends'!$AG$2:$AG$5693,'South West Spends'!$A$2:$A$5693,$B936,'South West Spends'!$B$2:$B$5693,$C936,'South West Spends'!$C$2:$C$5693,$A936)</f>
        <v>0</v>
      </c>
      <c r="J936" s="24">
        <f>SUMIFS('South West Spends'!$AI$2:$AI$5693,'South West Spends'!$A$2:$A$5693,$B936,'South West Spends'!$B$2:$B$5693,$C936,'South West Spends'!$C$2:$C$5693,$A936)</f>
        <v>0</v>
      </c>
      <c r="K936" s="93">
        <f>SUMIFS('South West Spends'!$AL$2:$AL$5693,'South West Spends'!$A$2:$A$5693,$B936,'South West Spends'!$B$2:$B$5693,$C936,'South West Spends'!$C$2:$C$5693,$A936)</f>
        <v>0</v>
      </c>
    </row>
    <row r="937" spans="1:11" x14ac:dyDescent="0.2">
      <c r="A937" s="94" t="s">
        <v>153</v>
      </c>
      <c r="B937" s="13" t="s">
        <v>258</v>
      </c>
      <c r="C937" s="129" t="s">
        <v>243</v>
      </c>
      <c r="D937" s="506">
        <f>SUMIFS('South West Spends'!$H$2:$H$5693,'South West Spends'!$A$2:$A$5693,$B937,'South West Spends'!$B$2:$B$5693,$C937,'South West Spends'!$C$2:$C$5693,$A937)</f>
        <v>0</v>
      </c>
      <c r="E937" s="507">
        <f>SUMIFS('South West Spends'!$M$2:$M$5693,'South West Spends'!$A$2:$A$5693,$B937,'South West Spends'!$B$2:$B$5693,$C937,'South West Spends'!$C$2:$C$5693,$A937)</f>
        <v>0</v>
      </c>
      <c r="F937" s="507">
        <f>SUMIFS('South West Spends'!$R$2:$R$5693,'South West Spends'!$A$2:$A$5693,$B937,'South West Spends'!$B$2:$B$5693,$C937,'South West Spends'!$C$2:$C$5693,$A937)</f>
        <v>0</v>
      </c>
      <c r="G937" s="882">
        <f>SUMIFS('South West Spends'!$W$2:$W$5693,'South West Spends'!$A$2:$A$5693,$B937,'South West Spends'!$B$2:$B$5693,$C937,'South West Spends'!$C$2:$C$5693,$A937)</f>
        <v>0</v>
      </c>
      <c r="H937" s="1441">
        <f>SUMIFS('South West Spends'!$AB$2:$AB$5693,'South West Spends'!$A$2:$A$5693,$B937,'South West Spends'!$B$2:$B$5693,$C937,'South West Spends'!$C$2:$C$5693,$A937)</f>
        <v>1473.29</v>
      </c>
      <c r="I937" s="1442">
        <f>SUMIFS('South West Spends'!$AG$2:$AG$5693,'South West Spends'!$A$2:$A$5693,$B937,'South West Spends'!$B$2:$B$5693,$C937,'South West Spends'!$C$2:$C$5693,$A937)</f>
        <v>5691.76</v>
      </c>
      <c r="J937" s="24">
        <f>SUMIFS('South West Spends'!$AI$2:$AI$5693,'South West Spends'!$A$2:$A$5693,$B937,'South West Spends'!$B$2:$B$5693,$C937,'South West Spends'!$C$2:$C$5693,$A937)</f>
        <v>6839.31</v>
      </c>
      <c r="K937" s="93">
        <f>SUMIFS('South West Spends'!$AL$2:$AL$5693,'South West Spends'!$A$2:$A$5693,$B937,'South West Spends'!$B$2:$B$5693,$C937,'South West Spends'!$C$2:$C$5693,$A937)</f>
        <v>8331.2800000000007</v>
      </c>
    </row>
    <row r="938" spans="1:11" x14ac:dyDescent="0.2">
      <c r="A938" s="94" t="s">
        <v>153</v>
      </c>
      <c r="B938" s="13" t="s">
        <v>258</v>
      </c>
      <c r="C938" s="129" t="s">
        <v>11</v>
      </c>
      <c r="D938" s="506">
        <f>SUMIFS('South West Spends'!$H$2:$H$5693,'South West Spends'!$A$2:$A$5693,$B938,'South West Spends'!$B$2:$B$5693,$C938,'South West Spends'!$C$2:$C$5693,$A938)</f>
        <v>0</v>
      </c>
      <c r="E938" s="507">
        <f>SUMIFS('South West Spends'!$M$2:$M$5693,'South West Spends'!$A$2:$A$5693,$B938,'South West Spends'!$B$2:$B$5693,$C938,'South West Spends'!$C$2:$C$5693,$A938)</f>
        <v>0</v>
      </c>
      <c r="F938" s="507">
        <f>SUMIFS('South West Spends'!$R$2:$R$5693,'South West Spends'!$A$2:$A$5693,$B938,'South West Spends'!$B$2:$B$5693,$C938,'South West Spends'!$C$2:$C$5693,$A938)</f>
        <v>0</v>
      </c>
      <c r="G938" s="882">
        <f>SUMIFS('South West Spends'!$W$2:$W$5693,'South West Spends'!$A$2:$A$5693,$B938,'South West Spends'!$B$2:$B$5693,$C938,'South West Spends'!$C$2:$C$5693,$A938)</f>
        <v>0</v>
      </c>
      <c r="H938" s="1441">
        <f>SUMIFS('South West Spends'!$AB$2:$AB$5693,'South West Spends'!$A$2:$A$5693,$B938,'South West Spends'!$B$2:$B$5693,$C938,'South West Spends'!$C$2:$C$5693,$A938)</f>
        <v>3126.7300000000005</v>
      </c>
      <c r="I938" s="1442">
        <f>SUMIFS('South West Spends'!$AG$2:$AG$5693,'South West Spends'!$A$2:$A$5693,$B938,'South West Spends'!$B$2:$B$5693,$C938,'South West Spends'!$C$2:$C$5693,$A938)</f>
        <v>27177.1</v>
      </c>
      <c r="J938" s="24">
        <f>SUMIFS('South West Spends'!$AI$2:$AI$5693,'South West Spends'!$A$2:$A$5693,$B938,'South West Spends'!$B$2:$B$5693,$C938,'South West Spends'!$C$2:$C$5693,$A938)</f>
        <v>0</v>
      </c>
      <c r="K938" s="93">
        <f>SUMIFS('South West Spends'!$AL$2:$AL$5693,'South West Spends'!$A$2:$A$5693,$B938,'South West Spends'!$B$2:$B$5693,$C938,'South West Spends'!$C$2:$C$5693,$A938)</f>
        <v>6012.5899999999992</v>
      </c>
    </row>
    <row r="939" spans="1:11" x14ac:dyDescent="0.2">
      <c r="A939" s="94" t="s">
        <v>153</v>
      </c>
      <c r="B939" s="13" t="s">
        <v>258</v>
      </c>
      <c r="C939" s="129" t="s">
        <v>197</v>
      </c>
      <c r="D939" s="506">
        <f>SUMIFS('South West Spends'!$H$2:$H$5693,'South West Spends'!$A$2:$A$5693,$B939,'South West Spends'!$B$2:$B$5693,$C939,'South West Spends'!$C$2:$C$5693,$A939)</f>
        <v>0</v>
      </c>
      <c r="E939" s="507">
        <f>SUMIFS('South West Spends'!$M$2:$M$5693,'South West Spends'!$A$2:$A$5693,$B939,'South West Spends'!$B$2:$B$5693,$C939,'South West Spends'!$C$2:$C$5693,$A939)</f>
        <v>0</v>
      </c>
      <c r="F939" s="507">
        <f>SUMIFS('South West Spends'!$R$2:$R$5693,'South West Spends'!$A$2:$A$5693,$B939,'South West Spends'!$B$2:$B$5693,$C939,'South West Spends'!$C$2:$C$5693,$A939)</f>
        <v>0</v>
      </c>
      <c r="G939" s="882">
        <f>SUMIFS('South West Spends'!$W$2:$W$5693,'South West Spends'!$A$2:$A$5693,$B939,'South West Spends'!$B$2:$B$5693,$C939,'South West Spends'!$C$2:$C$5693,$A939)</f>
        <v>0</v>
      </c>
      <c r="H939" s="1441">
        <f>SUMIFS('South West Spends'!$AB$2:$AB$5693,'South West Spends'!$A$2:$A$5693,$B939,'South West Spends'!$B$2:$B$5693,$C939,'South West Spends'!$C$2:$C$5693,$A939)</f>
        <v>73596.25</v>
      </c>
      <c r="I939" s="1442">
        <f>SUMIFS('South West Spends'!$AG$2:$AG$5693,'South West Spends'!$A$2:$A$5693,$B939,'South West Spends'!$B$2:$B$5693,$C939,'South West Spends'!$C$2:$C$5693,$A939)</f>
        <v>245439.47</v>
      </c>
      <c r="J939" s="24">
        <f>SUMIFS('South West Spends'!$AI$2:$AI$5693,'South West Spends'!$A$2:$A$5693,$B939,'South West Spends'!$B$2:$B$5693,$C939,'South West Spends'!$C$2:$C$5693,$A939)</f>
        <v>60310.93</v>
      </c>
      <c r="K939" s="93">
        <f>SUMIFS('South West Spends'!$AL$2:$AL$5693,'South West Spends'!$A$2:$A$5693,$B939,'South West Spends'!$B$2:$B$5693,$C939,'South West Spends'!$C$2:$C$5693,$A939)</f>
        <v>100434.45999999999</v>
      </c>
    </row>
    <row r="940" spans="1:11" x14ac:dyDescent="0.2">
      <c r="A940" s="94" t="s">
        <v>153</v>
      </c>
      <c r="B940" s="13" t="s">
        <v>26</v>
      </c>
      <c r="C940" s="129" t="s">
        <v>220</v>
      </c>
      <c r="D940" s="506">
        <f>SUMIFS('South West Spends'!$H$2:$H$5693,'South West Spends'!$A$2:$A$5693,$B940,'South West Spends'!$B$2:$B$5693,$C940,'South West Spends'!$C$2:$C$5693,$A940)</f>
        <v>21284.039999999997</v>
      </c>
      <c r="E940" s="507">
        <f>SUMIFS('South West Spends'!$M$2:$M$5693,'South West Spends'!$A$2:$A$5693,$B940,'South West Spends'!$B$2:$B$5693,$C940,'South West Spends'!$C$2:$C$5693,$A940)</f>
        <v>4222.5700000000006</v>
      </c>
      <c r="F940" s="507">
        <f>SUMIFS('South West Spends'!$R$2:$R$5693,'South West Spends'!$A$2:$A$5693,$B940,'South West Spends'!$B$2:$B$5693,$C940,'South West Spends'!$C$2:$C$5693,$A940)</f>
        <v>0</v>
      </c>
      <c r="G940" s="882">
        <f>SUMIFS('South West Spends'!$W$2:$W$5693,'South West Spends'!$A$2:$A$5693,$B940,'South West Spends'!$B$2:$B$5693,$C940,'South West Spends'!$C$2:$C$5693,$A940)</f>
        <v>0</v>
      </c>
      <c r="H940" s="1441">
        <f>SUMIFS('South West Spends'!$AB$2:$AB$5693,'South West Spends'!$A$2:$A$5693,$B940,'South West Spends'!$B$2:$B$5693,$C940,'South West Spends'!$C$2:$C$5693,$A940)</f>
        <v>0</v>
      </c>
      <c r="I940" s="1442">
        <f>SUMIFS('South West Spends'!$AG$2:$AG$5693,'South West Spends'!$A$2:$A$5693,$B940,'South West Spends'!$B$2:$B$5693,$C940,'South West Spends'!$C$2:$C$5693,$A940)</f>
        <v>0</v>
      </c>
      <c r="J940" s="24">
        <f>SUMIFS('South West Spends'!$AI$2:$AI$5693,'South West Spends'!$A$2:$A$5693,$B940,'South West Spends'!$B$2:$B$5693,$C940,'South West Spends'!$C$2:$C$5693,$A940)</f>
        <v>0</v>
      </c>
      <c r="K940" s="93">
        <f>SUMIFS('South West Spends'!$AL$2:$AL$5693,'South West Spends'!$A$2:$A$5693,$B940,'South West Spends'!$B$2:$B$5693,$C940,'South West Spends'!$C$2:$C$5693,$A940)</f>
        <v>0</v>
      </c>
    </row>
    <row r="941" spans="1:11" x14ac:dyDescent="0.2">
      <c r="A941" s="94" t="s">
        <v>153</v>
      </c>
      <c r="B941" s="13" t="s">
        <v>81</v>
      </c>
      <c r="C941" s="129" t="s">
        <v>220</v>
      </c>
      <c r="D941" s="506">
        <f>SUMIFS('South West Spends'!$H$2:$H$5693,'South West Spends'!$A$2:$A$5693,$B941,'South West Spends'!$B$2:$B$5693,$C941,'South West Spends'!$C$2:$C$5693,$A941)</f>
        <v>0</v>
      </c>
      <c r="E941" s="507">
        <f>SUMIFS('South West Spends'!$M$2:$M$5693,'South West Spends'!$A$2:$A$5693,$B941,'South West Spends'!$B$2:$B$5693,$C941,'South West Spends'!$C$2:$C$5693,$A941)</f>
        <v>47207.499999999985</v>
      </c>
      <c r="F941" s="507">
        <f>SUMIFS('South West Spends'!$R$2:$R$5693,'South West Spends'!$A$2:$A$5693,$B941,'South West Spends'!$B$2:$B$5693,$C941,'South West Spends'!$C$2:$C$5693,$A941)</f>
        <v>53782.99</v>
      </c>
      <c r="G941" s="882">
        <f>SUMIFS('South West Spends'!$W$2:$W$5693,'South West Spends'!$A$2:$A$5693,$B941,'South West Spends'!$B$2:$B$5693,$C941,'South West Spends'!$C$2:$C$5693,$A941)</f>
        <v>27785</v>
      </c>
      <c r="H941" s="1441">
        <f>SUMIFS('South West Spends'!$AB$2:$AB$5693,'South West Spends'!$A$2:$A$5693,$B941,'South West Spends'!$B$2:$B$5693,$C941,'South West Spends'!$C$2:$C$5693,$A941)</f>
        <v>13803</v>
      </c>
      <c r="I941" s="1442">
        <f>SUMIFS('South West Spends'!$AG$2:$AG$5693,'South West Spends'!$A$2:$A$5693,$B941,'South West Spends'!$B$2:$B$5693,$C941,'South West Spends'!$C$2:$C$5693,$A941)</f>
        <v>0</v>
      </c>
      <c r="J941" s="24">
        <f>SUMIFS('South West Spends'!$AI$2:$AI$5693,'South West Spends'!$A$2:$A$5693,$B941,'South West Spends'!$B$2:$B$5693,$C941,'South West Spends'!$C$2:$C$5693,$A941)</f>
        <v>0</v>
      </c>
      <c r="K941" s="93">
        <f>SUMIFS('South West Spends'!$AL$2:$AL$5693,'South West Spends'!$A$2:$A$5693,$B941,'South West Spends'!$B$2:$B$5693,$C941,'South West Spends'!$C$2:$C$5693,$A941)</f>
        <v>0</v>
      </c>
    </row>
    <row r="942" spans="1:11" x14ac:dyDescent="0.2">
      <c r="A942" s="94" t="s">
        <v>153</v>
      </c>
      <c r="B942" s="13" t="s">
        <v>81</v>
      </c>
      <c r="C942" s="129" t="s">
        <v>248</v>
      </c>
      <c r="D942" s="506">
        <f>SUMIFS('South West Spends'!$H$2:$H$5693,'South West Spends'!$A$2:$A$5693,$B942,'South West Spends'!$B$2:$B$5693,$C942,'South West Spends'!$C$2:$C$5693,$A942)</f>
        <v>0</v>
      </c>
      <c r="E942" s="507">
        <f>SUMIFS('South West Spends'!$M$2:$M$5693,'South West Spends'!$A$2:$A$5693,$B942,'South West Spends'!$B$2:$B$5693,$C942,'South West Spends'!$C$2:$C$5693,$A942)</f>
        <v>0</v>
      </c>
      <c r="F942" s="507">
        <f>SUMIFS('South West Spends'!$R$2:$R$5693,'South West Spends'!$A$2:$A$5693,$B942,'South West Spends'!$B$2:$B$5693,$C942,'South West Spends'!$C$2:$C$5693,$A942)</f>
        <v>0</v>
      </c>
      <c r="G942" s="882">
        <f>SUMIFS('South West Spends'!$W$2:$W$5693,'South West Spends'!$A$2:$A$5693,$B942,'South West Spends'!$B$2:$B$5693,$C942,'South West Spends'!$C$2:$C$5693,$A942)</f>
        <v>0</v>
      </c>
      <c r="H942" s="1441">
        <f>SUMIFS('South West Spends'!$AB$2:$AB$5693,'South West Spends'!$A$2:$A$5693,$B942,'South West Spends'!$B$2:$B$5693,$C942,'South West Spends'!$C$2:$C$5693,$A942)</f>
        <v>2539.9400000000005</v>
      </c>
      <c r="I942" s="1442">
        <f>SUMIFS('South West Spends'!$AG$2:$AG$5693,'South West Spends'!$A$2:$A$5693,$B942,'South West Spends'!$B$2:$B$5693,$C942,'South West Spends'!$C$2:$C$5693,$A942)</f>
        <v>0</v>
      </c>
      <c r="J942" s="24">
        <f>SUMIFS('South West Spends'!$AI$2:$AI$5693,'South West Spends'!$A$2:$A$5693,$B942,'South West Spends'!$B$2:$B$5693,$C942,'South West Spends'!$C$2:$C$5693,$A942)</f>
        <v>0</v>
      </c>
      <c r="K942" s="93">
        <f>SUMIFS('South West Spends'!$AL$2:$AL$5693,'South West Spends'!$A$2:$A$5693,$B942,'South West Spends'!$B$2:$B$5693,$C942,'South West Spends'!$C$2:$C$5693,$A942)</f>
        <v>0</v>
      </c>
    </row>
    <row r="943" spans="1:11" x14ac:dyDescent="0.2">
      <c r="A943" s="94" t="s">
        <v>153</v>
      </c>
      <c r="B943" s="13" t="s">
        <v>81</v>
      </c>
      <c r="C943" s="129" t="s">
        <v>255</v>
      </c>
      <c r="D943" s="506">
        <f>SUMIFS('South West Spends'!$H$2:$H$5693,'South West Spends'!$A$2:$A$5693,$B943,'South West Spends'!$B$2:$B$5693,$C943,'South West Spends'!$C$2:$C$5693,$A943)</f>
        <v>0</v>
      </c>
      <c r="E943" s="507">
        <f>SUMIFS('South West Spends'!$M$2:$M$5693,'South West Spends'!$A$2:$A$5693,$B943,'South West Spends'!$B$2:$B$5693,$C943,'South West Spends'!$C$2:$C$5693,$A943)</f>
        <v>0</v>
      </c>
      <c r="F943" s="507">
        <f>SUMIFS('South West Spends'!$R$2:$R$5693,'South West Spends'!$A$2:$A$5693,$B943,'South West Spends'!$B$2:$B$5693,$C943,'South West Spends'!$C$2:$C$5693,$A943)</f>
        <v>0</v>
      </c>
      <c r="G943" s="882">
        <f>SUMIFS('South West Spends'!$W$2:$W$5693,'South West Spends'!$A$2:$A$5693,$B943,'South West Spends'!$B$2:$B$5693,$C943,'South West Spends'!$C$2:$C$5693,$A943)</f>
        <v>0</v>
      </c>
      <c r="H943" s="1441">
        <f>SUMIFS('South West Spends'!$AB$2:$AB$5693,'South West Spends'!$A$2:$A$5693,$B943,'South West Spends'!$B$2:$B$5693,$C943,'South West Spends'!$C$2:$C$5693,$A943)</f>
        <v>54238.01</v>
      </c>
      <c r="I943" s="1442">
        <f>SUMIFS('South West Spends'!$AG$2:$AG$5693,'South West Spends'!$A$2:$A$5693,$B943,'South West Spends'!$B$2:$B$5693,$C943,'South West Spends'!$C$2:$C$5693,$A943)</f>
        <v>32199.33</v>
      </c>
      <c r="J943" s="24">
        <f>SUMIFS('South West Spends'!$AI$2:$AI$5693,'South West Spends'!$A$2:$A$5693,$B943,'South West Spends'!$B$2:$B$5693,$C943,'South West Spends'!$C$2:$C$5693,$A943)</f>
        <v>0</v>
      </c>
      <c r="K943" s="93">
        <f>SUMIFS('South West Spends'!$AL$2:$AL$5693,'South West Spends'!$A$2:$A$5693,$B943,'South West Spends'!$B$2:$B$5693,$C943,'South West Spends'!$C$2:$C$5693,$A943)</f>
        <v>0</v>
      </c>
    </row>
    <row r="944" spans="1:11" x14ac:dyDescent="0.2">
      <c r="A944" s="94" t="s">
        <v>153</v>
      </c>
      <c r="B944" s="13" t="s">
        <v>278</v>
      </c>
      <c r="C944" s="129" t="s">
        <v>255</v>
      </c>
      <c r="D944" s="506">
        <f>SUMIFS('South West Spends'!$H$2:$H$5693,'South West Spends'!$A$2:$A$5693,$B944,'South West Spends'!$B$2:$B$5693,$C944,'South West Spends'!$C$2:$C$5693,$A944)</f>
        <v>0</v>
      </c>
      <c r="E944" s="507">
        <f>SUMIFS('South West Spends'!$M$2:$M$5693,'South West Spends'!$A$2:$A$5693,$B944,'South West Spends'!$B$2:$B$5693,$C944,'South West Spends'!$C$2:$C$5693,$A944)</f>
        <v>0</v>
      </c>
      <c r="F944" s="507">
        <f>SUMIFS('South West Spends'!$R$2:$R$5693,'South West Spends'!$A$2:$A$5693,$B944,'South West Spends'!$B$2:$B$5693,$C944,'South West Spends'!$C$2:$C$5693,$A944)</f>
        <v>0</v>
      </c>
      <c r="G944" s="882">
        <f>SUMIFS('South West Spends'!$W$2:$W$5693,'South West Spends'!$A$2:$A$5693,$B944,'South West Spends'!$B$2:$B$5693,$C944,'South West Spends'!$C$2:$C$5693,$A944)</f>
        <v>0</v>
      </c>
      <c r="H944" s="1441">
        <f>SUMIFS('South West Spends'!$AB$2:$AB$5693,'South West Spends'!$A$2:$A$5693,$B944,'South West Spends'!$B$2:$B$5693,$C944,'South West Spends'!$C$2:$C$5693,$A944)</f>
        <v>0</v>
      </c>
      <c r="I944" s="1442">
        <f>SUMIFS('South West Spends'!$AG$2:$AG$5693,'South West Spends'!$A$2:$A$5693,$B944,'South West Spends'!$B$2:$B$5693,$C944,'South West Spends'!$C$2:$C$5693,$A944)</f>
        <v>117822.45999999999</v>
      </c>
      <c r="J944" s="24">
        <f>SUMIFS('South West Spends'!$AI$2:$AI$5693,'South West Spends'!$A$2:$A$5693,$B944,'South West Spends'!$B$2:$B$5693,$C944,'South West Spends'!$C$2:$C$5693,$A944)</f>
        <v>23349</v>
      </c>
      <c r="K944" s="93">
        <f>SUMIFS('South West Spends'!$AL$2:$AL$5693,'South West Spends'!$A$2:$A$5693,$B944,'South West Spends'!$B$2:$B$5693,$C944,'South West Spends'!$C$2:$C$5693,$A944)</f>
        <v>53215</v>
      </c>
    </row>
    <row r="945" spans="1:11" x14ac:dyDescent="0.2">
      <c r="A945" s="94" t="s">
        <v>153</v>
      </c>
      <c r="B945" s="13" t="s">
        <v>27</v>
      </c>
      <c r="C945" s="129" t="s">
        <v>249</v>
      </c>
      <c r="D945" s="506">
        <f>SUMIFS('South West Spends'!$H$2:$H$5693,'South West Spends'!$A$2:$A$5693,$B945,'South West Spends'!$B$2:$B$5693,$C945,'South West Spends'!$C$2:$C$5693,$A945)</f>
        <v>33194.5</v>
      </c>
      <c r="E945" s="507">
        <f>SUMIFS('South West Spends'!$M$2:$M$5693,'South West Spends'!$A$2:$A$5693,$B945,'South West Spends'!$B$2:$B$5693,$C945,'South West Spends'!$C$2:$C$5693,$A945)</f>
        <v>17933.240000000005</v>
      </c>
      <c r="F945" s="507">
        <f>SUMIFS('South West Spends'!$R$2:$R$5693,'South West Spends'!$A$2:$A$5693,$B945,'South West Spends'!$B$2:$B$5693,$C945,'South West Spends'!$C$2:$C$5693,$A945)</f>
        <v>0</v>
      </c>
      <c r="G945" s="882">
        <f>SUMIFS('South West Spends'!$W$2:$W$5693,'South West Spends'!$A$2:$A$5693,$B945,'South West Spends'!$B$2:$B$5693,$C945,'South West Spends'!$C$2:$C$5693,$A945)</f>
        <v>0</v>
      </c>
      <c r="H945" s="1441">
        <f>SUMIFS('South West Spends'!$AB$2:$AB$5693,'South West Spends'!$A$2:$A$5693,$B945,'South West Spends'!$B$2:$B$5693,$C945,'South West Spends'!$C$2:$C$5693,$A945)</f>
        <v>0</v>
      </c>
      <c r="I945" s="1442">
        <f>SUMIFS('South West Spends'!$AG$2:$AG$5693,'South West Spends'!$A$2:$A$5693,$B945,'South West Spends'!$B$2:$B$5693,$C945,'South West Spends'!$C$2:$C$5693,$A945)</f>
        <v>0</v>
      </c>
      <c r="J945" s="24">
        <f>SUMIFS('South West Spends'!$AI$2:$AI$5693,'South West Spends'!$A$2:$A$5693,$B945,'South West Spends'!$B$2:$B$5693,$C945,'South West Spends'!$C$2:$C$5693,$A945)</f>
        <v>0</v>
      </c>
      <c r="K945" s="93">
        <f>SUMIFS('South West Spends'!$AL$2:$AL$5693,'South West Spends'!$A$2:$A$5693,$B945,'South West Spends'!$B$2:$B$5693,$C945,'South West Spends'!$C$2:$C$5693,$A945)</f>
        <v>0</v>
      </c>
    </row>
    <row r="946" spans="1:11" x14ac:dyDescent="0.2">
      <c r="A946" s="94" t="s">
        <v>153</v>
      </c>
      <c r="B946" s="13" t="s">
        <v>27</v>
      </c>
      <c r="C946" s="129" t="s">
        <v>29</v>
      </c>
      <c r="D946" s="506">
        <f>SUMIFS('South West Spends'!$H$2:$H$5693,'South West Spends'!$A$2:$A$5693,$B946,'South West Spends'!$B$2:$B$5693,$C946,'South West Spends'!$C$2:$C$5693,$A946)</f>
        <v>38747</v>
      </c>
      <c r="E946" s="507">
        <f>SUMIFS('South West Spends'!$M$2:$M$5693,'South West Spends'!$A$2:$A$5693,$B946,'South West Spends'!$B$2:$B$5693,$C946,'South West Spends'!$C$2:$C$5693,$A946)</f>
        <v>17148</v>
      </c>
      <c r="F946" s="507">
        <f>SUMIFS('South West Spends'!$R$2:$R$5693,'South West Spends'!$A$2:$A$5693,$B946,'South West Spends'!$B$2:$B$5693,$C946,'South West Spends'!$C$2:$C$5693,$A946)</f>
        <v>0</v>
      </c>
      <c r="G946" s="882">
        <f>SUMIFS('South West Spends'!$W$2:$W$5693,'South West Spends'!$A$2:$A$5693,$B946,'South West Spends'!$B$2:$B$5693,$C946,'South West Spends'!$C$2:$C$5693,$A946)</f>
        <v>0</v>
      </c>
      <c r="H946" s="1441">
        <f>SUMIFS('South West Spends'!$AB$2:$AB$5693,'South West Spends'!$A$2:$A$5693,$B946,'South West Spends'!$B$2:$B$5693,$C946,'South West Spends'!$C$2:$C$5693,$A946)</f>
        <v>0</v>
      </c>
      <c r="I946" s="1442">
        <f>SUMIFS('South West Spends'!$AG$2:$AG$5693,'South West Spends'!$A$2:$A$5693,$B946,'South West Spends'!$B$2:$B$5693,$C946,'South West Spends'!$C$2:$C$5693,$A946)</f>
        <v>0</v>
      </c>
      <c r="J946" s="24">
        <f>SUMIFS('South West Spends'!$AI$2:$AI$5693,'South West Spends'!$A$2:$A$5693,$B946,'South West Spends'!$B$2:$B$5693,$C946,'South West Spends'!$C$2:$C$5693,$A946)</f>
        <v>0</v>
      </c>
      <c r="K946" s="93">
        <f>SUMIFS('South West Spends'!$AL$2:$AL$5693,'South West Spends'!$A$2:$A$5693,$B946,'South West Spends'!$B$2:$B$5693,$C946,'South West Spends'!$C$2:$C$5693,$A946)</f>
        <v>0</v>
      </c>
    </row>
    <row r="947" spans="1:11" x14ac:dyDescent="0.2">
      <c r="A947" s="94" t="s">
        <v>153</v>
      </c>
      <c r="B947" s="13" t="s">
        <v>82</v>
      </c>
      <c r="C947" s="129" t="s">
        <v>249</v>
      </c>
      <c r="D947" s="506">
        <f>SUMIFS('South West Spends'!$H$2:$H$5693,'South West Spends'!$A$2:$A$5693,$B947,'South West Spends'!$B$2:$B$5693,$C947,'South West Spends'!$C$2:$C$5693,$A947)</f>
        <v>0</v>
      </c>
      <c r="E947" s="507">
        <f>SUMIFS('South West Spends'!$M$2:$M$5693,'South West Spends'!$A$2:$A$5693,$B947,'South West Spends'!$B$2:$B$5693,$C947,'South West Spends'!$C$2:$C$5693,$A947)</f>
        <v>15751.080000000002</v>
      </c>
      <c r="F947" s="507">
        <f>SUMIFS('South West Spends'!$R$2:$R$5693,'South West Spends'!$A$2:$A$5693,$B947,'South West Spends'!$B$2:$B$5693,$C947,'South West Spends'!$C$2:$C$5693,$A947)</f>
        <v>31517.85</v>
      </c>
      <c r="G947" s="882">
        <f>SUMIFS('South West Spends'!$W$2:$W$5693,'South West Spends'!$A$2:$A$5693,$B947,'South West Spends'!$B$2:$B$5693,$C947,'South West Spends'!$C$2:$C$5693,$A947)</f>
        <v>24741.88</v>
      </c>
      <c r="H947" s="1441">
        <f>SUMIFS('South West Spends'!$AB$2:$AB$5693,'South West Spends'!$A$2:$A$5693,$B947,'South West Spends'!$B$2:$B$5693,$C947,'South West Spends'!$C$2:$C$5693,$A947)</f>
        <v>13902.4</v>
      </c>
      <c r="I947" s="1442">
        <f>SUMIFS('South West Spends'!$AG$2:$AG$5693,'South West Spends'!$A$2:$A$5693,$B947,'South West Spends'!$B$2:$B$5693,$C947,'South West Spends'!$C$2:$C$5693,$A947)</f>
        <v>5641.5199999999995</v>
      </c>
      <c r="J947" s="24">
        <f>SUMIFS('South West Spends'!$AI$2:$AI$5693,'South West Spends'!$A$2:$A$5693,$B947,'South West Spends'!$B$2:$B$5693,$C947,'South West Spends'!$C$2:$C$5693,$A947)</f>
        <v>0</v>
      </c>
      <c r="K947" s="93">
        <f>SUMIFS('South West Spends'!$AL$2:$AL$5693,'South West Spends'!$A$2:$A$5693,$B947,'South West Spends'!$B$2:$B$5693,$C947,'South West Spends'!$C$2:$C$5693,$A947)</f>
        <v>0</v>
      </c>
    </row>
    <row r="948" spans="1:11" x14ac:dyDescent="0.2">
      <c r="A948" s="94" t="s">
        <v>153</v>
      </c>
      <c r="B948" s="13" t="s">
        <v>82</v>
      </c>
      <c r="C948" s="129" t="s">
        <v>243</v>
      </c>
      <c r="D948" s="506">
        <f>SUMIFS('South West Spends'!$H$2:$H$5693,'South West Spends'!$A$2:$A$5693,$B948,'South West Spends'!$B$2:$B$5693,$C948,'South West Spends'!$C$2:$C$5693,$A948)</f>
        <v>0</v>
      </c>
      <c r="E948" s="507">
        <f>SUMIFS('South West Spends'!$M$2:$M$5693,'South West Spends'!$A$2:$A$5693,$B948,'South West Spends'!$B$2:$B$5693,$C948,'South West Spends'!$C$2:$C$5693,$A948)</f>
        <v>9709.64</v>
      </c>
      <c r="F948" s="507">
        <f>SUMIFS('South West Spends'!$R$2:$R$5693,'South West Spends'!$A$2:$A$5693,$B948,'South West Spends'!$B$2:$B$5693,$C948,'South West Spends'!$C$2:$C$5693,$A948)</f>
        <v>56507.32</v>
      </c>
      <c r="G948" s="882">
        <f>SUMIFS('South West Spends'!$W$2:$W$5693,'South West Spends'!$A$2:$A$5693,$B948,'South West Spends'!$B$2:$B$5693,$C948,'South West Spends'!$C$2:$C$5693,$A948)</f>
        <v>67992.73000000001</v>
      </c>
      <c r="H948" s="1441">
        <f>SUMIFS('South West Spends'!$AB$2:$AB$5693,'South West Spends'!$A$2:$A$5693,$B948,'South West Spends'!$B$2:$B$5693,$C948,'South West Spends'!$C$2:$C$5693,$A948)</f>
        <v>48782.71</v>
      </c>
      <c r="I948" s="1442">
        <f>SUMIFS('South West Spends'!$AG$2:$AG$5693,'South West Spends'!$A$2:$A$5693,$B948,'South West Spends'!$B$2:$B$5693,$C948,'South West Spends'!$C$2:$C$5693,$A948)</f>
        <v>22243.559999999998</v>
      </c>
      <c r="J948" s="24">
        <f>SUMIFS('South West Spends'!$AI$2:$AI$5693,'South West Spends'!$A$2:$A$5693,$B948,'South West Spends'!$B$2:$B$5693,$C948,'South West Spends'!$C$2:$C$5693,$A948)</f>
        <v>0</v>
      </c>
      <c r="K948" s="93">
        <f>SUMIFS('South West Spends'!$AL$2:$AL$5693,'South West Spends'!$A$2:$A$5693,$B948,'South West Spends'!$B$2:$B$5693,$C948,'South West Spends'!$C$2:$C$5693,$A948)</f>
        <v>0</v>
      </c>
    </row>
    <row r="949" spans="1:11" x14ac:dyDescent="0.2">
      <c r="A949" s="94" t="s">
        <v>153</v>
      </c>
      <c r="B949" s="13" t="s">
        <v>82</v>
      </c>
      <c r="C949" s="129" t="s">
        <v>29</v>
      </c>
      <c r="D949" s="506">
        <f>SUMIFS('South West Spends'!$H$2:$H$5693,'South West Spends'!$A$2:$A$5693,$B949,'South West Spends'!$B$2:$B$5693,$C949,'South West Spends'!$C$2:$C$5693,$A949)</f>
        <v>0</v>
      </c>
      <c r="E949" s="507">
        <f>SUMIFS('South West Spends'!$M$2:$M$5693,'South West Spends'!$A$2:$A$5693,$B949,'South West Spends'!$B$2:$B$5693,$C949,'South West Spends'!$C$2:$C$5693,$A949)</f>
        <v>13649</v>
      </c>
      <c r="F949" s="507">
        <f>SUMIFS('South West Spends'!$R$2:$R$5693,'South West Spends'!$A$2:$A$5693,$B949,'South West Spends'!$B$2:$B$5693,$C949,'South West Spends'!$C$2:$C$5693,$A949)</f>
        <v>10732</v>
      </c>
      <c r="G949" s="882">
        <f>SUMIFS('South West Spends'!$W$2:$W$5693,'South West Spends'!$A$2:$A$5693,$B949,'South West Spends'!$B$2:$B$5693,$C949,'South West Spends'!$C$2:$C$5693,$A949)</f>
        <v>3666</v>
      </c>
      <c r="H949" s="1441">
        <f>SUMIFS('South West Spends'!$AB$2:$AB$5693,'South West Spends'!$A$2:$A$5693,$B949,'South West Spends'!$B$2:$B$5693,$C949,'South West Spends'!$C$2:$C$5693,$A949)</f>
        <v>0</v>
      </c>
      <c r="I949" s="1442">
        <f>SUMIFS('South West Spends'!$AG$2:$AG$5693,'South West Spends'!$A$2:$A$5693,$B949,'South West Spends'!$B$2:$B$5693,$C949,'South West Spends'!$C$2:$C$5693,$A949)</f>
        <v>0</v>
      </c>
      <c r="J949" s="24">
        <f>SUMIFS('South West Spends'!$AI$2:$AI$5693,'South West Spends'!$A$2:$A$5693,$B949,'South West Spends'!$B$2:$B$5693,$C949,'South West Spends'!$C$2:$C$5693,$A949)</f>
        <v>0</v>
      </c>
      <c r="K949" s="93">
        <f>SUMIFS('South West Spends'!$AL$2:$AL$5693,'South West Spends'!$A$2:$A$5693,$B949,'South West Spends'!$B$2:$B$5693,$C949,'South West Spends'!$C$2:$C$5693,$A949)</f>
        <v>0</v>
      </c>
    </row>
    <row r="950" spans="1:11" x14ac:dyDescent="0.2">
      <c r="A950" s="94" t="s">
        <v>153</v>
      </c>
      <c r="B950" s="13" t="s">
        <v>285</v>
      </c>
      <c r="C950" s="129" t="s">
        <v>249</v>
      </c>
      <c r="D950" s="506">
        <f>SUMIFS('South West Spends'!$H$2:$H$5693,'South West Spends'!$A$2:$A$5693,$B950,'South West Spends'!$B$2:$B$5693,$C950,'South West Spends'!$C$2:$C$5693,$A950)</f>
        <v>0</v>
      </c>
      <c r="E950" s="507">
        <f>SUMIFS('South West Spends'!$M$2:$M$5693,'South West Spends'!$A$2:$A$5693,$B950,'South West Spends'!$B$2:$B$5693,$C950,'South West Spends'!$C$2:$C$5693,$A950)</f>
        <v>0</v>
      </c>
      <c r="F950" s="507">
        <f>SUMIFS('South West Spends'!$R$2:$R$5693,'South West Spends'!$A$2:$A$5693,$B950,'South West Spends'!$B$2:$B$5693,$C950,'South West Spends'!$C$2:$C$5693,$A950)</f>
        <v>0</v>
      </c>
      <c r="G950" s="882">
        <f>SUMIFS('South West Spends'!$W$2:$W$5693,'South West Spends'!$A$2:$A$5693,$B950,'South West Spends'!$B$2:$B$5693,$C950,'South West Spends'!$C$2:$C$5693,$A950)</f>
        <v>0</v>
      </c>
      <c r="H950" s="1441">
        <f>SUMIFS('South West Spends'!$AB$2:$AB$5693,'South West Spends'!$A$2:$A$5693,$B950,'South West Spends'!$B$2:$B$5693,$C950,'South West Spends'!$C$2:$C$5693,$A950)</f>
        <v>0</v>
      </c>
      <c r="I950" s="1442">
        <f>SUMIFS('South West Spends'!$AG$2:$AG$5693,'South West Spends'!$A$2:$A$5693,$B950,'South West Spends'!$B$2:$B$5693,$C950,'South West Spends'!$C$2:$C$5693,$A950)</f>
        <v>4650.1099999999997</v>
      </c>
      <c r="J950" s="24">
        <f>SUMIFS('South West Spends'!$AI$2:$AI$5693,'South West Spends'!$A$2:$A$5693,$B950,'South West Spends'!$B$2:$B$5693,$C950,'South West Spends'!$C$2:$C$5693,$A950)</f>
        <v>694</v>
      </c>
      <c r="K950" s="93">
        <f>SUMIFS('South West Spends'!$AL$2:$AL$5693,'South West Spends'!$A$2:$A$5693,$B950,'South West Spends'!$B$2:$B$5693,$C950,'South West Spends'!$C$2:$C$5693,$A950)</f>
        <v>2456.5</v>
      </c>
    </row>
    <row r="951" spans="1:11" x14ac:dyDescent="0.2">
      <c r="A951" s="94" t="s">
        <v>153</v>
      </c>
      <c r="B951" s="13" t="s">
        <v>285</v>
      </c>
      <c r="C951" s="129" t="s">
        <v>243</v>
      </c>
      <c r="D951" s="506">
        <f>SUMIFS('South West Spends'!$H$2:$H$5693,'South West Spends'!$A$2:$A$5693,$B951,'South West Spends'!$B$2:$B$5693,$C951,'South West Spends'!$C$2:$C$5693,$A951)</f>
        <v>0</v>
      </c>
      <c r="E951" s="507">
        <f>SUMIFS('South West Spends'!$M$2:$M$5693,'South West Spends'!$A$2:$A$5693,$B951,'South West Spends'!$B$2:$B$5693,$C951,'South West Spends'!$C$2:$C$5693,$A951)</f>
        <v>0</v>
      </c>
      <c r="F951" s="507">
        <f>SUMIFS('South West Spends'!$R$2:$R$5693,'South West Spends'!$A$2:$A$5693,$B951,'South West Spends'!$B$2:$B$5693,$C951,'South West Spends'!$C$2:$C$5693,$A951)</f>
        <v>0</v>
      </c>
      <c r="G951" s="882">
        <f>SUMIFS('South West Spends'!$W$2:$W$5693,'South West Spends'!$A$2:$A$5693,$B951,'South West Spends'!$B$2:$B$5693,$C951,'South West Spends'!$C$2:$C$5693,$A951)</f>
        <v>0</v>
      </c>
      <c r="H951" s="1441">
        <f>SUMIFS('South West Spends'!$AB$2:$AB$5693,'South West Spends'!$A$2:$A$5693,$B951,'South West Spends'!$B$2:$B$5693,$C951,'South West Spends'!$C$2:$C$5693,$A951)</f>
        <v>0</v>
      </c>
      <c r="I951" s="1442">
        <f>SUMIFS('South West Spends'!$AG$2:$AG$5693,'South West Spends'!$A$2:$A$5693,$B951,'South West Spends'!$B$2:$B$5693,$C951,'South West Spends'!$C$2:$C$5693,$A951)</f>
        <v>14593.380000000001</v>
      </c>
      <c r="J951" s="24">
        <f>SUMIFS('South West Spends'!$AI$2:$AI$5693,'South West Spends'!$A$2:$A$5693,$B951,'South West Spends'!$B$2:$B$5693,$C951,'South West Spends'!$C$2:$C$5693,$A951)</f>
        <v>4288.6299999999992</v>
      </c>
      <c r="K951" s="93">
        <f>SUMIFS('South West Spends'!$AL$2:$AL$5693,'South West Spends'!$A$2:$A$5693,$B951,'South West Spends'!$B$2:$B$5693,$C951,'South West Spends'!$C$2:$C$5693,$A951)</f>
        <v>11350.089999999998</v>
      </c>
    </row>
    <row r="952" spans="1:11" x14ac:dyDescent="0.2">
      <c r="A952" s="94" t="s">
        <v>153</v>
      </c>
      <c r="B952" s="13" t="s">
        <v>285</v>
      </c>
      <c r="C952" s="129" t="s">
        <v>11</v>
      </c>
      <c r="D952" s="506">
        <f>SUMIFS('South West Spends'!$H$2:$H$5693,'South West Spends'!$A$2:$A$5693,$B952,'South West Spends'!$B$2:$B$5693,$C952,'South West Spends'!$C$2:$C$5693,$A952)</f>
        <v>0</v>
      </c>
      <c r="E952" s="507">
        <f>SUMIFS('South West Spends'!$M$2:$M$5693,'South West Spends'!$A$2:$A$5693,$B952,'South West Spends'!$B$2:$B$5693,$C952,'South West Spends'!$C$2:$C$5693,$A952)</f>
        <v>0</v>
      </c>
      <c r="F952" s="507">
        <f>SUMIFS('South West Spends'!$R$2:$R$5693,'South West Spends'!$A$2:$A$5693,$B952,'South West Spends'!$B$2:$B$5693,$C952,'South West Spends'!$C$2:$C$5693,$A952)</f>
        <v>0</v>
      </c>
      <c r="G952" s="882">
        <f>SUMIFS('South West Spends'!$W$2:$W$5693,'South West Spends'!$A$2:$A$5693,$B952,'South West Spends'!$B$2:$B$5693,$C952,'South West Spends'!$C$2:$C$5693,$A952)</f>
        <v>0</v>
      </c>
      <c r="H952" s="1441">
        <f>SUMIFS('South West Spends'!$AB$2:$AB$5693,'South West Spends'!$A$2:$A$5693,$B952,'South West Spends'!$B$2:$B$5693,$C952,'South West Spends'!$C$2:$C$5693,$A952)</f>
        <v>0</v>
      </c>
      <c r="I952" s="1442">
        <f>SUMIFS('South West Spends'!$AG$2:$AG$5693,'South West Spends'!$A$2:$A$5693,$B952,'South West Spends'!$B$2:$B$5693,$C952,'South West Spends'!$C$2:$C$5693,$A952)</f>
        <v>12003.940000000002</v>
      </c>
      <c r="J952" s="24">
        <f>SUMIFS('South West Spends'!$AI$2:$AI$5693,'South West Spends'!$A$2:$A$5693,$B952,'South West Spends'!$B$2:$B$5693,$C952,'South West Spends'!$C$2:$C$5693,$A952)</f>
        <v>0</v>
      </c>
      <c r="K952" s="93">
        <f>SUMIFS('South West Spends'!$AL$2:$AL$5693,'South West Spends'!$A$2:$A$5693,$B952,'South West Spends'!$B$2:$B$5693,$C952,'South West Spends'!$C$2:$C$5693,$A952)</f>
        <v>7759.9399999999987</v>
      </c>
    </row>
    <row r="953" spans="1:11" x14ac:dyDescent="0.2">
      <c r="A953" s="94" t="s">
        <v>141</v>
      </c>
      <c r="B953" s="13" t="s">
        <v>3</v>
      </c>
      <c r="C953" s="129" t="s">
        <v>4</v>
      </c>
      <c r="D953" s="506">
        <f>SUMIFS('South West Spends'!$H$2:$H$5693,'South West Spends'!$A$2:$A$5693,$B953,'South West Spends'!$B$2:$B$5693,$C953,'South West Spends'!$C$2:$C$5693,$A953)</f>
        <v>12394.96</v>
      </c>
      <c r="E953" s="507">
        <f>SUMIFS('South West Spends'!$M$2:$M$5693,'South West Spends'!$A$2:$A$5693,$B953,'South West Spends'!$B$2:$B$5693,$C953,'South West Spends'!$C$2:$C$5693,$A953)</f>
        <v>13222.819982999999</v>
      </c>
      <c r="F953" s="507">
        <f>SUMIFS('South West Spends'!$R$2:$R$5693,'South West Spends'!$A$2:$A$5693,$B953,'South West Spends'!$B$2:$B$5693,$C953,'South West Spends'!$C$2:$C$5693,$A953)</f>
        <v>4694.88</v>
      </c>
      <c r="G953" s="882">
        <f>SUMIFS('South West Spends'!$W$2:$W$5693,'South West Spends'!$A$2:$A$5693,$B953,'South West Spends'!$B$2:$B$5693,$C953,'South West Spends'!$C$2:$C$5693,$A953)</f>
        <v>0</v>
      </c>
      <c r="H953" s="1441">
        <f>SUMIFS('South West Spends'!$AB$2:$AB$5693,'South West Spends'!$A$2:$A$5693,$B953,'South West Spends'!$B$2:$B$5693,$C953,'South West Spends'!$C$2:$C$5693,$A953)</f>
        <v>0</v>
      </c>
      <c r="I953" s="1442">
        <f>SUMIFS('South West Spends'!$AG$2:$AG$5693,'South West Spends'!$A$2:$A$5693,$B953,'South West Spends'!$B$2:$B$5693,$C953,'South West Spends'!$C$2:$C$5693,$A953)</f>
        <v>0</v>
      </c>
      <c r="J953" s="24">
        <f>SUMIFS('South West Spends'!$AI$2:$AI$5693,'South West Spends'!$A$2:$A$5693,$B953,'South West Spends'!$B$2:$B$5693,$C953,'South West Spends'!$C$2:$C$5693,$A953)</f>
        <v>0</v>
      </c>
      <c r="K953" s="93">
        <f>SUMIFS('South West Spends'!$AL$2:$AL$5693,'South West Spends'!$A$2:$A$5693,$B953,'South West Spends'!$B$2:$B$5693,$C953,'South West Spends'!$C$2:$C$5693,$A953)</f>
        <v>0</v>
      </c>
    </row>
    <row r="954" spans="1:11" x14ac:dyDescent="0.2">
      <c r="A954" s="94" t="s">
        <v>141</v>
      </c>
      <c r="B954" s="13" t="s">
        <v>3</v>
      </c>
      <c r="C954" s="129" t="s">
        <v>243</v>
      </c>
      <c r="D954" s="506">
        <f>SUMIFS('South West Spends'!$H$2:$H$5693,'South West Spends'!$A$2:$A$5693,$B954,'South West Spends'!$B$2:$B$5693,$C954,'South West Spends'!$C$2:$C$5693,$A954)</f>
        <v>22335.81</v>
      </c>
      <c r="E954" s="507">
        <f>SUMIFS('South West Spends'!$M$2:$M$5693,'South West Spends'!$A$2:$A$5693,$B954,'South West Spends'!$B$2:$B$5693,$C954,'South West Spends'!$C$2:$C$5693,$A954)</f>
        <v>43171.73</v>
      </c>
      <c r="F954" s="507">
        <f>SUMIFS('South West Spends'!$R$2:$R$5693,'South West Spends'!$A$2:$A$5693,$B954,'South West Spends'!$B$2:$B$5693,$C954,'South West Spends'!$C$2:$C$5693,$A954)</f>
        <v>39443.65</v>
      </c>
      <c r="G954" s="882">
        <f>SUMIFS('South West Spends'!$W$2:$W$5693,'South West Spends'!$A$2:$A$5693,$B954,'South West Spends'!$B$2:$B$5693,$C954,'South West Spends'!$C$2:$C$5693,$A954)</f>
        <v>0</v>
      </c>
      <c r="H954" s="1441">
        <f>SUMIFS('South West Spends'!$AB$2:$AB$5693,'South West Spends'!$A$2:$A$5693,$B954,'South West Spends'!$B$2:$B$5693,$C954,'South West Spends'!$C$2:$C$5693,$A954)</f>
        <v>0</v>
      </c>
      <c r="I954" s="1442">
        <f>SUMIFS('South West Spends'!$AG$2:$AG$5693,'South West Spends'!$A$2:$A$5693,$B954,'South West Spends'!$B$2:$B$5693,$C954,'South West Spends'!$C$2:$C$5693,$A954)</f>
        <v>0</v>
      </c>
      <c r="J954" s="24">
        <f>SUMIFS('South West Spends'!$AI$2:$AI$5693,'South West Spends'!$A$2:$A$5693,$B954,'South West Spends'!$B$2:$B$5693,$C954,'South West Spends'!$C$2:$C$5693,$A954)</f>
        <v>0</v>
      </c>
      <c r="K954" s="93">
        <f>SUMIFS('South West Spends'!$AL$2:$AL$5693,'South West Spends'!$A$2:$A$5693,$B954,'South West Spends'!$B$2:$B$5693,$C954,'South West Spends'!$C$2:$C$5693,$A954)</f>
        <v>0</v>
      </c>
    </row>
    <row r="955" spans="1:11" x14ac:dyDescent="0.2">
      <c r="A955" s="94" t="s">
        <v>141</v>
      </c>
      <c r="B955" s="13" t="s">
        <v>3</v>
      </c>
      <c r="C955" s="129" t="s">
        <v>5</v>
      </c>
      <c r="D955" s="506">
        <f>SUMIFS('South West Spends'!$H$2:$H$5693,'South West Spends'!$A$2:$A$5693,$B955,'South West Spends'!$B$2:$B$5693,$C955,'South West Spends'!$C$2:$C$5693,$A955)</f>
        <v>165105.63</v>
      </c>
      <c r="E955" s="507">
        <f>SUMIFS('South West Spends'!$M$2:$M$5693,'South West Spends'!$A$2:$A$5693,$B955,'South West Spends'!$B$2:$B$5693,$C955,'South West Spends'!$C$2:$C$5693,$A955)</f>
        <v>183014.83000000002</v>
      </c>
      <c r="F955" s="507">
        <f>SUMIFS('South West Spends'!$R$2:$R$5693,'South West Spends'!$A$2:$A$5693,$B955,'South West Spends'!$B$2:$B$5693,$C955,'South West Spends'!$C$2:$C$5693,$A955)</f>
        <v>163956.76999999999</v>
      </c>
      <c r="G955" s="882">
        <f>SUMIFS('South West Spends'!$W$2:$W$5693,'South West Spends'!$A$2:$A$5693,$B955,'South West Spends'!$B$2:$B$5693,$C955,'South West Spends'!$C$2:$C$5693,$A955)</f>
        <v>0</v>
      </c>
      <c r="H955" s="1441">
        <f>SUMIFS('South West Spends'!$AB$2:$AB$5693,'South West Spends'!$A$2:$A$5693,$B955,'South West Spends'!$B$2:$B$5693,$C955,'South West Spends'!$C$2:$C$5693,$A955)</f>
        <v>0</v>
      </c>
      <c r="I955" s="1442">
        <f>SUMIFS('South West Spends'!$AG$2:$AG$5693,'South West Spends'!$A$2:$A$5693,$B955,'South West Spends'!$B$2:$B$5693,$C955,'South West Spends'!$C$2:$C$5693,$A955)</f>
        <v>0</v>
      </c>
      <c r="J955" s="24">
        <f>SUMIFS('South West Spends'!$AI$2:$AI$5693,'South West Spends'!$A$2:$A$5693,$B955,'South West Spends'!$B$2:$B$5693,$C955,'South West Spends'!$C$2:$C$5693,$A955)</f>
        <v>0</v>
      </c>
      <c r="K955" s="93">
        <f>SUMIFS('South West Spends'!$AL$2:$AL$5693,'South West Spends'!$A$2:$A$5693,$B955,'South West Spends'!$B$2:$B$5693,$C955,'South West Spends'!$C$2:$C$5693,$A955)</f>
        <v>0</v>
      </c>
    </row>
    <row r="956" spans="1:11" x14ac:dyDescent="0.2">
      <c r="A956" s="94" t="s">
        <v>141</v>
      </c>
      <c r="B956" s="13" t="s">
        <v>3</v>
      </c>
      <c r="C956" s="129" t="s">
        <v>35</v>
      </c>
      <c r="D956" s="506">
        <f>SUMIFS('South West Spends'!$H$2:$H$5693,'South West Spends'!$A$2:$A$5693,$B956,'South West Spends'!$B$2:$B$5693,$C956,'South West Spends'!$C$2:$C$5693,$A956)</f>
        <v>5008.5499999999993</v>
      </c>
      <c r="E956" s="507">
        <f>SUMIFS('South West Spends'!$M$2:$M$5693,'South West Spends'!$A$2:$A$5693,$B956,'South West Spends'!$B$2:$B$5693,$C956,'South West Spends'!$C$2:$C$5693,$A956)</f>
        <v>8853.86</v>
      </c>
      <c r="F956" s="507">
        <f>SUMIFS('South West Spends'!$R$2:$R$5693,'South West Spends'!$A$2:$A$5693,$B956,'South West Spends'!$B$2:$B$5693,$C956,'South West Spends'!$C$2:$C$5693,$A956)</f>
        <v>14261.460000000001</v>
      </c>
      <c r="G956" s="882">
        <f>SUMIFS('South West Spends'!$W$2:$W$5693,'South West Spends'!$A$2:$A$5693,$B956,'South West Spends'!$B$2:$B$5693,$C956,'South West Spends'!$C$2:$C$5693,$A956)</f>
        <v>0</v>
      </c>
      <c r="H956" s="1441">
        <f>SUMIFS('South West Spends'!$AB$2:$AB$5693,'South West Spends'!$A$2:$A$5693,$B956,'South West Spends'!$B$2:$B$5693,$C956,'South West Spends'!$C$2:$C$5693,$A956)</f>
        <v>0</v>
      </c>
      <c r="I956" s="1442">
        <f>SUMIFS('South West Spends'!$AG$2:$AG$5693,'South West Spends'!$A$2:$A$5693,$B956,'South West Spends'!$B$2:$B$5693,$C956,'South West Spends'!$C$2:$C$5693,$A956)</f>
        <v>0</v>
      </c>
      <c r="J956" s="24">
        <f>SUMIFS('South West Spends'!$AI$2:$AI$5693,'South West Spends'!$A$2:$A$5693,$B956,'South West Spends'!$B$2:$B$5693,$C956,'South West Spends'!$C$2:$C$5693,$A956)</f>
        <v>0</v>
      </c>
      <c r="K956" s="93">
        <f>SUMIFS('South West Spends'!$AL$2:$AL$5693,'South West Spends'!$A$2:$A$5693,$B956,'South West Spends'!$B$2:$B$5693,$C956,'South West Spends'!$C$2:$C$5693,$A956)</f>
        <v>0</v>
      </c>
    </row>
    <row r="957" spans="1:11" x14ac:dyDescent="0.2">
      <c r="A957" s="94" t="s">
        <v>141</v>
      </c>
      <c r="B957" s="13" t="s">
        <v>206</v>
      </c>
      <c r="C957" s="129" t="s">
        <v>243</v>
      </c>
      <c r="D957" s="506">
        <f>SUMIFS('South West Spends'!$H$2:$H$5693,'South West Spends'!$A$2:$A$5693,$B957,'South West Spends'!$B$2:$B$5693,$C957,'South West Spends'!$C$2:$C$5693,$A957)</f>
        <v>0</v>
      </c>
      <c r="E957" s="507">
        <f>SUMIFS('South West Spends'!$M$2:$M$5693,'South West Spends'!$A$2:$A$5693,$B957,'South West Spends'!$B$2:$B$5693,$C957,'South West Spends'!$C$2:$C$5693,$A957)</f>
        <v>0</v>
      </c>
      <c r="F957" s="507">
        <f>SUMIFS('South West Spends'!$R$2:$R$5693,'South West Spends'!$A$2:$A$5693,$B957,'South West Spends'!$B$2:$B$5693,$C957,'South West Spends'!$C$2:$C$5693,$A957)</f>
        <v>12584.88</v>
      </c>
      <c r="G957" s="882">
        <f>SUMIFS('South West Spends'!$W$2:$W$5693,'South West Spends'!$A$2:$A$5693,$B957,'South West Spends'!$B$2:$B$5693,$C957,'South West Spends'!$C$2:$C$5693,$A957)</f>
        <v>54121.94</v>
      </c>
      <c r="H957" s="1441">
        <f>SUMIFS('South West Spends'!$AB$2:$AB$5693,'South West Spends'!$A$2:$A$5693,$B957,'South West Spends'!$B$2:$B$5693,$C957,'South West Spends'!$C$2:$C$5693,$A957)</f>
        <v>53095.23</v>
      </c>
      <c r="I957" s="1442">
        <f>SUMIFS('South West Spends'!$AG$2:$AG$5693,'South West Spends'!$A$2:$A$5693,$B957,'South West Spends'!$B$2:$B$5693,$C957,'South West Spends'!$C$2:$C$5693,$A957)</f>
        <v>53561.350000000006</v>
      </c>
      <c r="J957" s="24">
        <f>SUMIFS('South West Spends'!$AI$2:$AI$5693,'South West Spends'!$A$2:$A$5693,$B957,'South West Spends'!$B$2:$B$5693,$C957,'South West Spends'!$C$2:$C$5693,$A957)</f>
        <v>7126.34</v>
      </c>
      <c r="K957" s="93">
        <f>SUMIFS('South West Spends'!$AL$2:$AL$5693,'South West Spends'!$A$2:$A$5693,$B957,'South West Spends'!$B$2:$B$5693,$C957,'South West Spends'!$C$2:$C$5693,$A957)</f>
        <v>13619.75</v>
      </c>
    </row>
    <row r="958" spans="1:11" x14ac:dyDescent="0.2">
      <c r="A958" s="94" t="s">
        <v>141</v>
      </c>
      <c r="B958" s="13" t="s">
        <v>206</v>
      </c>
      <c r="C958" s="129" t="s">
        <v>5</v>
      </c>
      <c r="D958" s="506">
        <f>SUMIFS('South West Spends'!$H$2:$H$5693,'South West Spends'!$A$2:$A$5693,$B958,'South West Spends'!$B$2:$B$5693,$C958,'South West Spends'!$C$2:$C$5693,$A958)</f>
        <v>0</v>
      </c>
      <c r="E958" s="507">
        <f>SUMIFS('South West Spends'!$M$2:$M$5693,'South West Spends'!$A$2:$A$5693,$B958,'South West Spends'!$B$2:$B$5693,$C958,'South West Spends'!$C$2:$C$5693,$A958)</f>
        <v>0</v>
      </c>
      <c r="F958" s="507">
        <f>SUMIFS('South West Spends'!$R$2:$R$5693,'South West Spends'!$A$2:$A$5693,$B958,'South West Spends'!$B$2:$B$5693,$C958,'South West Spends'!$C$2:$C$5693,$A958)</f>
        <v>47539.97</v>
      </c>
      <c r="G958" s="882">
        <f>SUMIFS('South West Spends'!$W$2:$W$5693,'South West Spends'!$A$2:$A$5693,$B958,'South West Spends'!$B$2:$B$5693,$C958,'South West Spends'!$C$2:$C$5693,$A958)</f>
        <v>194002.63</v>
      </c>
      <c r="H958" s="1441">
        <f>SUMIFS('South West Spends'!$AB$2:$AB$5693,'South West Spends'!$A$2:$A$5693,$B958,'South West Spends'!$B$2:$B$5693,$C958,'South West Spends'!$C$2:$C$5693,$A958)</f>
        <v>70282</v>
      </c>
      <c r="I958" s="1442">
        <f>SUMIFS('South West Spends'!$AG$2:$AG$5693,'South West Spends'!$A$2:$A$5693,$B958,'South West Spends'!$B$2:$B$5693,$C958,'South West Spends'!$C$2:$C$5693,$A958)</f>
        <v>61020.439999999995</v>
      </c>
      <c r="J958" s="24">
        <f>SUMIFS('South West Spends'!$AI$2:$AI$5693,'South West Spends'!$A$2:$A$5693,$B958,'South West Spends'!$B$2:$B$5693,$C958,'South West Spends'!$C$2:$C$5693,$A958)</f>
        <v>3347.4700000000003</v>
      </c>
      <c r="K958" s="93">
        <f>SUMIFS('South West Spends'!$AL$2:$AL$5693,'South West Spends'!$A$2:$A$5693,$B958,'South West Spends'!$B$2:$B$5693,$C958,'South West Spends'!$C$2:$C$5693,$A958)</f>
        <v>11160.690000000002</v>
      </c>
    </row>
    <row r="959" spans="1:11" x14ac:dyDescent="0.2">
      <c r="A959" s="94" t="s">
        <v>141</v>
      </c>
      <c r="B959" s="13" t="s">
        <v>206</v>
      </c>
      <c r="C959" s="129" t="s">
        <v>35</v>
      </c>
      <c r="D959" s="506">
        <f>SUMIFS('South West Spends'!$H$2:$H$5693,'South West Spends'!$A$2:$A$5693,$B959,'South West Spends'!$B$2:$B$5693,$C959,'South West Spends'!$C$2:$C$5693,$A959)</f>
        <v>0</v>
      </c>
      <c r="E959" s="507">
        <f>SUMIFS('South West Spends'!$M$2:$M$5693,'South West Spends'!$A$2:$A$5693,$B959,'South West Spends'!$B$2:$B$5693,$C959,'South West Spends'!$C$2:$C$5693,$A959)</f>
        <v>0</v>
      </c>
      <c r="F959" s="507">
        <f>SUMIFS('South West Spends'!$R$2:$R$5693,'South West Spends'!$A$2:$A$5693,$B959,'South West Spends'!$B$2:$B$5693,$C959,'South West Spends'!$C$2:$C$5693,$A959)</f>
        <v>1882.2199999999998</v>
      </c>
      <c r="G959" s="882">
        <f>SUMIFS('South West Spends'!$W$2:$W$5693,'South West Spends'!$A$2:$A$5693,$B959,'South West Spends'!$B$2:$B$5693,$C959,'South West Spends'!$C$2:$C$5693,$A959)</f>
        <v>21776.89</v>
      </c>
      <c r="H959" s="1441">
        <f>SUMIFS('South West Spends'!$AB$2:$AB$5693,'South West Spends'!$A$2:$A$5693,$B959,'South West Spends'!$B$2:$B$5693,$C959,'South West Spends'!$C$2:$C$5693,$A959)</f>
        <v>119608.34</v>
      </c>
      <c r="I959" s="1442">
        <f>SUMIFS('South West Spends'!$AG$2:$AG$5693,'South West Spends'!$A$2:$A$5693,$B959,'South West Spends'!$B$2:$B$5693,$C959,'South West Spends'!$C$2:$C$5693,$A959)</f>
        <v>94908.540000000008</v>
      </c>
      <c r="J959" s="24">
        <f>SUMIFS('South West Spends'!$AI$2:$AI$5693,'South West Spends'!$A$2:$A$5693,$B959,'South West Spends'!$B$2:$B$5693,$C959,'South West Spends'!$C$2:$C$5693,$A959)</f>
        <v>0</v>
      </c>
      <c r="K959" s="93">
        <f>SUMIFS('South West Spends'!$AL$2:$AL$5693,'South West Spends'!$A$2:$A$5693,$B959,'South West Spends'!$B$2:$B$5693,$C959,'South West Spends'!$C$2:$C$5693,$A959)</f>
        <v>18380.23</v>
      </c>
    </row>
    <row r="960" spans="1:11" x14ac:dyDescent="0.2">
      <c r="A960" s="94" t="s">
        <v>141</v>
      </c>
      <c r="B960" s="13" t="s">
        <v>77</v>
      </c>
      <c r="C960" s="129" t="s">
        <v>243</v>
      </c>
      <c r="D960" s="506">
        <f>SUMIFS('South West Spends'!$H$2:$H$5693,'South West Spends'!$A$2:$A$5693,$B960,'South West Spends'!$B$2:$B$5693,$C960,'South West Spends'!$C$2:$C$5693,$A960)</f>
        <v>0</v>
      </c>
      <c r="E960" s="507">
        <f>SUMIFS('South West Spends'!$M$2:$M$5693,'South West Spends'!$A$2:$A$5693,$B960,'South West Spends'!$B$2:$B$5693,$C960,'South West Spends'!$C$2:$C$5693,$A960)</f>
        <v>2474.91</v>
      </c>
      <c r="F960" s="507">
        <f>SUMIFS('South West Spends'!$R$2:$R$5693,'South West Spends'!$A$2:$A$5693,$B960,'South West Spends'!$B$2:$B$5693,$C960,'South West Spends'!$C$2:$C$5693,$A960)</f>
        <v>3214.22</v>
      </c>
      <c r="G960" s="882">
        <f>SUMIFS('South West Spends'!$W$2:$W$5693,'South West Spends'!$A$2:$A$5693,$B960,'South West Spends'!$B$2:$B$5693,$C960,'South West Spends'!$C$2:$C$5693,$A960)</f>
        <v>476.86</v>
      </c>
      <c r="H960" s="1441">
        <f>SUMIFS('South West Spends'!$AB$2:$AB$5693,'South West Spends'!$A$2:$A$5693,$B960,'South West Spends'!$B$2:$B$5693,$C960,'South West Spends'!$C$2:$C$5693,$A960)</f>
        <v>50.05</v>
      </c>
      <c r="I960" s="1442">
        <f>SUMIFS('South West Spends'!$AG$2:$AG$5693,'South West Spends'!$A$2:$A$5693,$B960,'South West Spends'!$B$2:$B$5693,$C960,'South West Spends'!$C$2:$C$5693,$A960)</f>
        <v>4909.1100000000006</v>
      </c>
      <c r="J960" s="24">
        <f>SUMIFS('South West Spends'!$AI$2:$AI$5693,'South West Spends'!$A$2:$A$5693,$B960,'South West Spends'!$B$2:$B$5693,$C960,'South West Spends'!$C$2:$C$5693,$A960)</f>
        <v>0</v>
      </c>
      <c r="K960" s="93">
        <f>SUMIFS('South West Spends'!$AL$2:$AL$5693,'South West Spends'!$A$2:$A$5693,$B960,'South West Spends'!$B$2:$B$5693,$C960,'South West Spends'!$C$2:$C$5693,$A960)</f>
        <v>0</v>
      </c>
    </row>
    <row r="961" spans="1:11" x14ac:dyDescent="0.2">
      <c r="A961" s="94" t="s">
        <v>141</v>
      </c>
      <c r="B961" s="13" t="s">
        <v>77</v>
      </c>
      <c r="C961" s="129" t="s">
        <v>94</v>
      </c>
      <c r="D961" s="506">
        <f>SUMIFS('South West Spends'!$H$2:$H$5693,'South West Spends'!$A$2:$A$5693,$B961,'South West Spends'!$B$2:$B$5693,$C961,'South West Spends'!$C$2:$C$5693,$A961)</f>
        <v>0</v>
      </c>
      <c r="E961" s="507">
        <f>SUMIFS('South West Spends'!$M$2:$M$5693,'South West Spends'!$A$2:$A$5693,$B961,'South West Spends'!$B$2:$B$5693,$C961,'South West Spends'!$C$2:$C$5693,$A961)</f>
        <v>0</v>
      </c>
      <c r="F961" s="507">
        <f>SUMIFS('South West Spends'!$R$2:$R$5693,'South West Spends'!$A$2:$A$5693,$B961,'South West Spends'!$B$2:$B$5693,$C961,'South West Spends'!$C$2:$C$5693,$A961)</f>
        <v>133.02000000000001</v>
      </c>
      <c r="G961" s="882">
        <f>SUMIFS('South West Spends'!$W$2:$W$5693,'South West Spends'!$A$2:$A$5693,$B961,'South West Spends'!$B$2:$B$5693,$C961,'South West Spends'!$C$2:$C$5693,$A961)</f>
        <v>561.08000000000004</v>
      </c>
      <c r="H961" s="1441">
        <f>SUMIFS('South West Spends'!$AB$2:$AB$5693,'South West Spends'!$A$2:$A$5693,$B961,'South West Spends'!$B$2:$B$5693,$C961,'South West Spends'!$C$2:$C$5693,$A961)</f>
        <v>1088</v>
      </c>
      <c r="I961" s="1442">
        <f>SUMIFS('South West Spends'!$AG$2:$AG$5693,'South West Spends'!$A$2:$A$5693,$B961,'South West Spends'!$B$2:$B$5693,$C961,'South West Spends'!$C$2:$C$5693,$A961)</f>
        <v>0</v>
      </c>
      <c r="J961" s="24">
        <f>SUMIFS('South West Spends'!$AI$2:$AI$5693,'South West Spends'!$A$2:$A$5693,$B961,'South West Spends'!$B$2:$B$5693,$C961,'South West Spends'!$C$2:$C$5693,$A961)</f>
        <v>0</v>
      </c>
      <c r="K961" s="93">
        <f>SUMIFS('South West Spends'!$AL$2:$AL$5693,'South West Spends'!$A$2:$A$5693,$B961,'South West Spends'!$B$2:$B$5693,$C961,'South West Spends'!$C$2:$C$5693,$A961)</f>
        <v>0</v>
      </c>
    </row>
    <row r="962" spans="1:11" x14ac:dyDescent="0.2">
      <c r="A962" s="94" t="s">
        <v>141</v>
      </c>
      <c r="B962" s="13" t="s">
        <v>77</v>
      </c>
      <c r="C962" s="129" t="s">
        <v>80</v>
      </c>
      <c r="D962" s="506">
        <f>SUMIFS('South West Spends'!$H$2:$H$5693,'South West Spends'!$A$2:$A$5693,$B962,'South West Spends'!$B$2:$B$5693,$C962,'South West Spends'!$C$2:$C$5693,$A962)</f>
        <v>0</v>
      </c>
      <c r="E962" s="507">
        <f>SUMIFS('South West Spends'!$M$2:$M$5693,'South West Spends'!$A$2:$A$5693,$B962,'South West Spends'!$B$2:$B$5693,$C962,'South West Spends'!$C$2:$C$5693,$A962)</f>
        <v>6345</v>
      </c>
      <c r="F962" s="507">
        <f>SUMIFS('South West Spends'!$R$2:$R$5693,'South West Spends'!$A$2:$A$5693,$B962,'South West Spends'!$B$2:$B$5693,$C962,'South West Spends'!$C$2:$C$5693,$A962)</f>
        <v>0</v>
      </c>
      <c r="G962" s="882">
        <f>SUMIFS('South West Spends'!$W$2:$W$5693,'South West Spends'!$A$2:$A$5693,$B962,'South West Spends'!$B$2:$B$5693,$C962,'South West Spends'!$C$2:$C$5693,$A962)</f>
        <v>0</v>
      </c>
      <c r="H962" s="1441">
        <f>SUMIFS('South West Spends'!$AB$2:$AB$5693,'South West Spends'!$A$2:$A$5693,$B962,'South West Spends'!$B$2:$B$5693,$C962,'South West Spends'!$C$2:$C$5693,$A962)</f>
        <v>0</v>
      </c>
      <c r="I962" s="1442">
        <f>SUMIFS('South West Spends'!$AG$2:$AG$5693,'South West Spends'!$A$2:$A$5693,$B962,'South West Spends'!$B$2:$B$5693,$C962,'South West Spends'!$C$2:$C$5693,$A962)</f>
        <v>0</v>
      </c>
      <c r="J962" s="24">
        <f>SUMIFS('South West Spends'!$AI$2:$AI$5693,'South West Spends'!$A$2:$A$5693,$B962,'South West Spends'!$B$2:$B$5693,$C962,'South West Spends'!$C$2:$C$5693,$A962)</f>
        <v>0</v>
      </c>
      <c r="K962" s="93">
        <f>SUMIFS('South West Spends'!$AL$2:$AL$5693,'South West Spends'!$A$2:$A$5693,$B962,'South West Spends'!$B$2:$B$5693,$C962,'South West Spends'!$C$2:$C$5693,$A962)</f>
        <v>0</v>
      </c>
    </row>
    <row r="963" spans="1:11" x14ac:dyDescent="0.2">
      <c r="A963" s="94" t="s">
        <v>141</v>
      </c>
      <c r="B963" s="13" t="s">
        <v>77</v>
      </c>
      <c r="C963" s="129" t="s">
        <v>21</v>
      </c>
      <c r="D963" s="506">
        <f>SUMIFS('South West Spends'!$H$2:$H$5693,'South West Spends'!$A$2:$A$5693,$B963,'South West Spends'!$B$2:$B$5693,$C963,'South West Spends'!$C$2:$C$5693,$A963)</f>
        <v>0</v>
      </c>
      <c r="E963" s="507">
        <f>SUMIFS('South West Spends'!$M$2:$M$5693,'South West Spends'!$A$2:$A$5693,$B963,'South West Spends'!$B$2:$B$5693,$C963,'South West Spends'!$C$2:$C$5693,$A963)</f>
        <v>49219.040000000008</v>
      </c>
      <c r="F963" s="507">
        <f>SUMIFS('South West Spends'!$R$2:$R$5693,'South West Spends'!$A$2:$A$5693,$B963,'South West Spends'!$B$2:$B$5693,$C963,'South West Spends'!$C$2:$C$5693,$A963)</f>
        <v>36749.57</v>
      </c>
      <c r="G963" s="882">
        <f>SUMIFS('South West Spends'!$W$2:$W$5693,'South West Spends'!$A$2:$A$5693,$B963,'South West Spends'!$B$2:$B$5693,$C963,'South West Spends'!$C$2:$C$5693,$A963)</f>
        <v>23020.79</v>
      </c>
      <c r="H963" s="1441">
        <f>SUMIFS('South West Spends'!$AB$2:$AB$5693,'South West Spends'!$A$2:$A$5693,$B963,'South West Spends'!$B$2:$B$5693,$C963,'South West Spends'!$C$2:$C$5693,$A963)</f>
        <v>13493.960000000001</v>
      </c>
      <c r="I963" s="1442">
        <f>SUMIFS('South West Spends'!$AG$2:$AG$5693,'South West Spends'!$A$2:$A$5693,$B963,'South West Spends'!$B$2:$B$5693,$C963,'South West Spends'!$C$2:$C$5693,$A963)</f>
        <v>29236.26</v>
      </c>
      <c r="J963" s="24">
        <f>SUMIFS('South West Spends'!$AI$2:$AI$5693,'South West Spends'!$A$2:$A$5693,$B963,'South West Spends'!$B$2:$B$5693,$C963,'South West Spends'!$C$2:$C$5693,$A963)</f>
        <v>0</v>
      </c>
      <c r="K963" s="93">
        <f>SUMIFS('South West Spends'!$AL$2:$AL$5693,'South West Spends'!$A$2:$A$5693,$B963,'South West Spends'!$B$2:$B$5693,$C963,'South West Spends'!$C$2:$C$5693,$A963)</f>
        <v>0</v>
      </c>
    </row>
    <row r="964" spans="1:11" x14ac:dyDescent="0.2">
      <c r="A964" s="94" t="s">
        <v>141</v>
      </c>
      <c r="B964" s="13" t="s">
        <v>286</v>
      </c>
      <c r="C964" s="129" t="s">
        <v>243</v>
      </c>
      <c r="D964" s="506">
        <f>SUMIFS('South West Spends'!$H$2:$H$5693,'South West Spends'!$A$2:$A$5693,$B964,'South West Spends'!$B$2:$B$5693,$C964,'South West Spends'!$C$2:$C$5693,$A964)</f>
        <v>0</v>
      </c>
      <c r="E964" s="507">
        <f>SUMIFS('South West Spends'!$M$2:$M$5693,'South West Spends'!$A$2:$A$5693,$B964,'South West Spends'!$B$2:$B$5693,$C964,'South West Spends'!$C$2:$C$5693,$A964)</f>
        <v>0</v>
      </c>
      <c r="F964" s="507">
        <f>SUMIFS('South West Spends'!$R$2:$R$5693,'South West Spends'!$A$2:$A$5693,$B964,'South West Spends'!$B$2:$B$5693,$C964,'South West Spends'!$C$2:$C$5693,$A964)</f>
        <v>0</v>
      </c>
      <c r="G964" s="882">
        <f>SUMIFS('South West Spends'!$W$2:$W$5693,'South West Spends'!$A$2:$A$5693,$B964,'South West Spends'!$B$2:$B$5693,$C964,'South West Spends'!$C$2:$C$5693,$A964)</f>
        <v>0</v>
      </c>
      <c r="H964" s="1441">
        <f>SUMIFS('South West Spends'!$AB$2:$AB$5693,'South West Spends'!$A$2:$A$5693,$B964,'South West Spends'!$B$2:$B$5693,$C964,'South West Spends'!$C$2:$C$5693,$A964)</f>
        <v>0</v>
      </c>
      <c r="I964" s="1442">
        <f>SUMIFS('South West Spends'!$AG$2:$AG$5693,'South West Spends'!$A$2:$A$5693,$B964,'South West Spends'!$B$2:$B$5693,$C964,'South West Spends'!$C$2:$C$5693,$A964)</f>
        <v>64.77</v>
      </c>
      <c r="J964" s="24">
        <f>SUMIFS('South West Spends'!$AI$2:$AI$5693,'South West Spends'!$A$2:$A$5693,$B964,'South West Spends'!$B$2:$B$5693,$C964,'South West Spends'!$C$2:$C$5693,$A964)</f>
        <v>0</v>
      </c>
      <c r="K964" s="93">
        <f>SUMIFS('South West Spends'!$AL$2:$AL$5693,'South West Spends'!$A$2:$A$5693,$B964,'South West Spends'!$B$2:$B$5693,$C964,'South West Spends'!$C$2:$C$5693,$A964)</f>
        <v>0</v>
      </c>
    </row>
    <row r="965" spans="1:11" x14ac:dyDescent="0.2">
      <c r="A965" s="94" t="s">
        <v>141</v>
      </c>
      <c r="B965" s="13" t="s">
        <v>286</v>
      </c>
      <c r="C965" s="129" t="s">
        <v>21</v>
      </c>
      <c r="D965" s="506">
        <f>SUMIFS('South West Spends'!$H$2:$H$5693,'South West Spends'!$A$2:$A$5693,$B965,'South West Spends'!$B$2:$B$5693,$C965,'South West Spends'!$C$2:$C$5693,$A965)</f>
        <v>0</v>
      </c>
      <c r="E965" s="507">
        <f>SUMIFS('South West Spends'!$M$2:$M$5693,'South West Spends'!$A$2:$A$5693,$B965,'South West Spends'!$B$2:$B$5693,$C965,'South West Spends'!$C$2:$C$5693,$A965)</f>
        <v>0</v>
      </c>
      <c r="F965" s="507">
        <f>SUMIFS('South West Spends'!$R$2:$R$5693,'South West Spends'!$A$2:$A$5693,$B965,'South West Spends'!$B$2:$B$5693,$C965,'South West Spends'!$C$2:$C$5693,$A965)</f>
        <v>0</v>
      </c>
      <c r="G965" s="882">
        <f>SUMIFS('South West Spends'!$W$2:$W$5693,'South West Spends'!$A$2:$A$5693,$B965,'South West Spends'!$B$2:$B$5693,$C965,'South West Spends'!$C$2:$C$5693,$A965)</f>
        <v>0</v>
      </c>
      <c r="H965" s="1441">
        <f>SUMIFS('South West Spends'!$AB$2:$AB$5693,'South West Spends'!$A$2:$A$5693,$B965,'South West Spends'!$B$2:$B$5693,$C965,'South West Spends'!$C$2:$C$5693,$A965)</f>
        <v>0</v>
      </c>
      <c r="I965" s="1442">
        <f>SUMIFS('South West Spends'!$AG$2:$AG$5693,'South West Spends'!$A$2:$A$5693,$B965,'South West Spends'!$B$2:$B$5693,$C965,'South West Spends'!$C$2:$C$5693,$A965)</f>
        <v>6045.91</v>
      </c>
      <c r="J965" s="24">
        <f>SUMIFS('South West Spends'!$AI$2:$AI$5693,'South West Spends'!$A$2:$A$5693,$B965,'South West Spends'!$B$2:$B$5693,$C965,'South West Spends'!$C$2:$C$5693,$A965)</f>
        <v>0</v>
      </c>
      <c r="K965" s="93">
        <f>SUMIFS('South West Spends'!$AL$2:$AL$5693,'South West Spends'!$A$2:$A$5693,$B965,'South West Spends'!$B$2:$B$5693,$C965,'South West Spends'!$C$2:$C$5693,$A965)</f>
        <v>2375.25</v>
      </c>
    </row>
    <row r="966" spans="1:11" x14ac:dyDescent="0.2">
      <c r="A966" s="94" t="s">
        <v>141</v>
      </c>
      <c r="B966" s="13" t="s">
        <v>8</v>
      </c>
      <c r="C966" s="129" t="s">
        <v>249</v>
      </c>
      <c r="D966" s="506">
        <f>SUMIFS('South West Spends'!$H$2:$H$5693,'South West Spends'!$A$2:$A$5693,$B966,'South West Spends'!$B$2:$B$5693,$C966,'South West Spends'!$C$2:$C$5693,$A966)</f>
        <v>14834.57</v>
      </c>
      <c r="E966" s="507">
        <f>SUMIFS('South West Spends'!$M$2:$M$5693,'South West Spends'!$A$2:$A$5693,$B966,'South West Spends'!$B$2:$B$5693,$C966,'South West Spends'!$C$2:$C$5693,$A966)</f>
        <v>19153.810000000001</v>
      </c>
      <c r="F966" s="507">
        <f>SUMIFS('South West Spends'!$R$2:$R$5693,'South West Spends'!$A$2:$A$5693,$B966,'South West Spends'!$B$2:$B$5693,$C966,'South West Spends'!$C$2:$C$5693,$A966)</f>
        <v>13283.169999999998</v>
      </c>
      <c r="G966" s="882">
        <f>SUMIFS('South West Spends'!$W$2:$W$5693,'South West Spends'!$A$2:$A$5693,$B966,'South West Spends'!$B$2:$B$5693,$C966,'South West Spends'!$C$2:$C$5693,$A966)</f>
        <v>0</v>
      </c>
      <c r="H966" s="1441">
        <f>SUMIFS('South West Spends'!$AB$2:$AB$5693,'South West Spends'!$A$2:$A$5693,$B966,'South West Spends'!$B$2:$B$5693,$C966,'South West Spends'!$C$2:$C$5693,$A966)</f>
        <v>0</v>
      </c>
      <c r="I966" s="1442">
        <f>SUMIFS('South West Spends'!$AG$2:$AG$5693,'South West Spends'!$A$2:$A$5693,$B966,'South West Spends'!$B$2:$B$5693,$C966,'South West Spends'!$C$2:$C$5693,$A966)</f>
        <v>0</v>
      </c>
      <c r="J966" s="24">
        <f>SUMIFS('South West Spends'!$AI$2:$AI$5693,'South West Spends'!$A$2:$A$5693,$B966,'South West Spends'!$B$2:$B$5693,$C966,'South West Spends'!$C$2:$C$5693,$A966)</f>
        <v>0</v>
      </c>
      <c r="K966" s="93">
        <f>SUMIFS('South West Spends'!$AL$2:$AL$5693,'South West Spends'!$A$2:$A$5693,$B966,'South West Spends'!$B$2:$B$5693,$C966,'South West Spends'!$C$2:$C$5693,$A966)</f>
        <v>0</v>
      </c>
    </row>
    <row r="967" spans="1:11" x14ac:dyDescent="0.2">
      <c r="A967" s="94" t="s">
        <v>141</v>
      </c>
      <c r="B967" s="13" t="s">
        <v>8</v>
      </c>
      <c r="C967" s="129" t="s">
        <v>243</v>
      </c>
      <c r="D967" s="506">
        <f>SUMIFS('South West Spends'!$H$2:$H$5693,'South West Spends'!$A$2:$A$5693,$B967,'South West Spends'!$B$2:$B$5693,$C967,'South West Spends'!$C$2:$C$5693,$A967)</f>
        <v>13921.02</v>
      </c>
      <c r="E967" s="507">
        <f>SUMIFS('South West Spends'!$M$2:$M$5693,'South West Spends'!$A$2:$A$5693,$B967,'South West Spends'!$B$2:$B$5693,$C967,'South West Spends'!$C$2:$C$5693,$A967)</f>
        <v>16881.269999999997</v>
      </c>
      <c r="F967" s="507">
        <f>SUMIFS('South West Spends'!$R$2:$R$5693,'South West Spends'!$A$2:$A$5693,$B967,'South West Spends'!$B$2:$B$5693,$C967,'South West Spends'!$C$2:$C$5693,$A967)</f>
        <v>8361.66</v>
      </c>
      <c r="G967" s="882">
        <f>SUMIFS('South West Spends'!$W$2:$W$5693,'South West Spends'!$A$2:$A$5693,$B967,'South West Spends'!$B$2:$B$5693,$C967,'South West Spends'!$C$2:$C$5693,$A967)</f>
        <v>0</v>
      </c>
      <c r="H967" s="1441">
        <f>SUMIFS('South West Spends'!$AB$2:$AB$5693,'South West Spends'!$A$2:$A$5693,$B967,'South West Spends'!$B$2:$B$5693,$C967,'South West Spends'!$C$2:$C$5693,$A967)</f>
        <v>0</v>
      </c>
      <c r="I967" s="1442">
        <f>SUMIFS('South West Spends'!$AG$2:$AG$5693,'South West Spends'!$A$2:$A$5693,$B967,'South West Spends'!$B$2:$B$5693,$C967,'South West Spends'!$C$2:$C$5693,$A967)</f>
        <v>0</v>
      </c>
      <c r="J967" s="24">
        <f>SUMIFS('South West Spends'!$AI$2:$AI$5693,'South West Spends'!$A$2:$A$5693,$B967,'South West Spends'!$B$2:$B$5693,$C967,'South West Spends'!$C$2:$C$5693,$A967)</f>
        <v>0</v>
      </c>
      <c r="K967" s="93">
        <f>SUMIFS('South West Spends'!$AL$2:$AL$5693,'South West Spends'!$A$2:$A$5693,$B967,'South West Spends'!$B$2:$B$5693,$C967,'South West Spends'!$C$2:$C$5693,$A967)</f>
        <v>0</v>
      </c>
    </row>
    <row r="968" spans="1:11" x14ac:dyDescent="0.2">
      <c r="A968" s="94" t="s">
        <v>141</v>
      </c>
      <c r="B968" s="13" t="s">
        <v>8</v>
      </c>
      <c r="C968" s="129" t="s">
        <v>11</v>
      </c>
      <c r="D968" s="506">
        <f>SUMIFS('South West Spends'!$H$2:$H$5693,'South West Spends'!$A$2:$A$5693,$B968,'South West Spends'!$B$2:$B$5693,$C968,'South West Spends'!$C$2:$C$5693,$A968)</f>
        <v>329.44</v>
      </c>
      <c r="E968" s="507">
        <f>SUMIFS('South West Spends'!$M$2:$M$5693,'South West Spends'!$A$2:$A$5693,$B968,'South West Spends'!$B$2:$B$5693,$C968,'South West Spends'!$C$2:$C$5693,$A968)</f>
        <v>0</v>
      </c>
      <c r="F968" s="507">
        <f>SUMIFS('South West Spends'!$R$2:$R$5693,'South West Spends'!$A$2:$A$5693,$B968,'South West Spends'!$B$2:$B$5693,$C968,'South West Spends'!$C$2:$C$5693,$A968)</f>
        <v>0</v>
      </c>
      <c r="G968" s="882">
        <f>SUMIFS('South West Spends'!$W$2:$W$5693,'South West Spends'!$A$2:$A$5693,$B968,'South West Spends'!$B$2:$B$5693,$C968,'South West Spends'!$C$2:$C$5693,$A968)</f>
        <v>0</v>
      </c>
      <c r="H968" s="1441">
        <f>SUMIFS('South West Spends'!$AB$2:$AB$5693,'South West Spends'!$A$2:$A$5693,$B968,'South West Spends'!$B$2:$B$5693,$C968,'South West Spends'!$C$2:$C$5693,$A968)</f>
        <v>0</v>
      </c>
      <c r="I968" s="1442">
        <f>SUMIFS('South West Spends'!$AG$2:$AG$5693,'South West Spends'!$A$2:$A$5693,$B968,'South West Spends'!$B$2:$B$5693,$C968,'South West Spends'!$C$2:$C$5693,$A968)</f>
        <v>0</v>
      </c>
      <c r="J968" s="24">
        <f>SUMIFS('South West Spends'!$AI$2:$AI$5693,'South West Spends'!$A$2:$A$5693,$B968,'South West Spends'!$B$2:$B$5693,$C968,'South West Spends'!$C$2:$C$5693,$A968)</f>
        <v>0</v>
      </c>
      <c r="K968" s="93">
        <f>SUMIFS('South West Spends'!$AL$2:$AL$5693,'South West Spends'!$A$2:$A$5693,$B968,'South West Spends'!$B$2:$B$5693,$C968,'South West Spends'!$C$2:$C$5693,$A968)</f>
        <v>0</v>
      </c>
    </row>
    <row r="969" spans="1:11" x14ac:dyDescent="0.2">
      <c r="A969" s="94" t="s">
        <v>141</v>
      </c>
      <c r="B969" s="13" t="s">
        <v>8</v>
      </c>
      <c r="C969" s="129" t="s">
        <v>101</v>
      </c>
      <c r="D969" s="506">
        <f>SUMIFS('South West Spends'!$H$2:$H$5693,'South West Spends'!$A$2:$A$5693,$B969,'South West Spends'!$B$2:$B$5693,$C969,'South West Spends'!$C$2:$C$5693,$A969)</f>
        <v>19950.849999999999</v>
      </c>
      <c r="E969" s="507">
        <f>SUMIFS('South West Spends'!$M$2:$M$5693,'South West Spends'!$A$2:$A$5693,$B969,'South West Spends'!$B$2:$B$5693,$C969,'South West Spends'!$C$2:$C$5693,$A969)</f>
        <v>19259.589999999997</v>
      </c>
      <c r="F969" s="507">
        <f>SUMIFS('South West Spends'!$R$2:$R$5693,'South West Spends'!$A$2:$A$5693,$B969,'South West Spends'!$B$2:$B$5693,$C969,'South West Spends'!$C$2:$C$5693,$A969)</f>
        <v>5847.55</v>
      </c>
      <c r="G969" s="882">
        <f>SUMIFS('South West Spends'!$W$2:$W$5693,'South West Spends'!$A$2:$A$5693,$B969,'South West Spends'!$B$2:$B$5693,$C969,'South West Spends'!$C$2:$C$5693,$A969)</f>
        <v>0</v>
      </c>
      <c r="H969" s="1441">
        <f>SUMIFS('South West Spends'!$AB$2:$AB$5693,'South West Spends'!$A$2:$A$5693,$B969,'South West Spends'!$B$2:$B$5693,$C969,'South West Spends'!$C$2:$C$5693,$A969)</f>
        <v>0</v>
      </c>
      <c r="I969" s="1442">
        <f>SUMIFS('South West Spends'!$AG$2:$AG$5693,'South West Spends'!$A$2:$A$5693,$B969,'South West Spends'!$B$2:$B$5693,$C969,'South West Spends'!$C$2:$C$5693,$A969)</f>
        <v>0</v>
      </c>
      <c r="J969" s="24">
        <f>SUMIFS('South West Spends'!$AI$2:$AI$5693,'South West Spends'!$A$2:$A$5693,$B969,'South West Spends'!$B$2:$B$5693,$C969,'South West Spends'!$C$2:$C$5693,$A969)</f>
        <v>0</v>
      </c>
      <c r="K969" s="93">
        <f>SUMIFS('South West Spends'!$AL$2:$AL$5693,'South West Spends'!$A$2:$A$5693,$B969,'South West Spends'!$B$2:$B$5693,$C969,'South West Spends'!$C$2:$C$5693,$A969)</f>
        <v>0</v>
      </c>
    </row>
    <row r="970" spans="1:11" x14ac:dyDescent="0.2">
      <c r="A970" s="94" t="s">
        <v>141</v>
      </c>
      <c r="B970" s="13" t="s">
        <v>8</v>
      </c>
      <c r="C970" s="129" t="s">
        <v>165</v>
      </c>
      <c r="D970" s="506">
        <f>SUMIFS('South West Spends'!$H$2:$H$5693,'South West Spends'!$A$2:$A$5693,$B970,'South West Spends'!$B$2:$B$5693,$C970,'South West Spends'!$C$2:$C$5693,$A970)</f>
        <v>1937.5</v>
      </c>
      <c r="E970" s="507">
        <f>SUMIFS('South West Spends'!$M$2:$M$5693,'South West Spends'!$A$2:$A$5693,$B970,'South West Spends'!$B$2:$B$5693,$C970,'South West Spends'!$C$2:$C$5693,$A970)</f>
        <v>1256.23</v>
      </c>
      <c r="F970" s="507">
        <f>SUMIFS('South West Spends'!$R$2:$R$5693,'South West Spends'!$A$2:$A$5693,$B970,'South West Spends'!$B$2:$B$5693,$C970,'South West Spends'!$C$2:$C$5693,$A970)</f>
        <v>3338.6500000000005</v>
      </c>
      <c r="G970" s="882">
        <f>SUMIFS('South West Spends'!$W$2:$W$5693,'South West Spends'!$A$2:$A$5693,$B970,'South West Spends'!$B$2:$B$5693,$C970,'South West Spends'!$C$2:$C$5693,$A970)</f>
        <v>0</v>
      </c>
      <c r="H970" s="1441">
        <f>SUMIFS('South West Spends'!$AB$2:$AB$5693,'South West Spends'!$A$2:$A$5693,$B970,'South West Spends'!$B$2:$B$5693,$C970,'South West Spends'!$C$2:$C$5693,$A970)</f>
        <v>0</v>
      </c>
      <c r="I970" s="1442">
        <f>SUMIFS('South West Spends'!$AG$2:$AG$5693,'South West Spends'!$A$2:$A$5693,$B970,'South West Spends'!$B$2:$B$5693,$C970,'South West Spends'!$C$2:$C$5693,$A970)</f>
        <v>0</v>
      </c>
      <c r="J970" s="24">
        <f>SUMIFS('South West Spends'!$AI$2:$AI$5693,'South West Spends'!$A$2:$A$5693,$B970,'South West Spends'!$B$2:$B$5693,$C970,'South West Spends'!$C$2:$C$5693,$A970)</f>
        <v>0</v>
      </c>
      <c r="K970" s="93">
        <f>SUMIFS('South West Spends'!$AL$2:$AL$5693,'South West Spends'!$A$2:$A$5693,$B970,'South West Spends'!$B$2:$B$5693,$C970,'South West Spends'!$C$2:$C$5693,$A970)</f>
        <v>0</v>
      </c>
    </row>
    <row r="971" spans="1:11" x14ac:dyDescent="0.2">
      <c r="A971" s="94" t="s">
        <v>141</v>
      </c>
      <c r="B971" s="13" t="s">
        <v>205</v>
      </c>
      <c r="C971" s="129" t="s">
        <v>249</v>
      </c>
      <c r="D971" s="506">
        <f>SUMIFS('South West Spends'!$H$2:$H$5693,'South West Spends'!$A$2:$A$5693,$B971,'South West Spends'!$B$2:$B$5693,$C971,'South West Spends'!$C$2:$C$5693,$A971)</f>
        <v>0</v>
      </c>
      <c r="E971" s="507">
        <f>SUMIFS('South West Spends'!$M$2:$M$5693,'South West Spends'!$A$2:$A$5693,$B971,'South West Spends'!$B$2:$B$5693,$C971,'South West Spends'!$C$2:$C$5693,$A971)</f>
        <v>0</v>
      </c>
      <c r="F971" s="507">
        <f>SUMIFS('South West Spends'!$R$2:$R$5693,'South West Spends'!$A$2:$A$5693,$B971,'South West Spends'!$B$2:$B$5693,$C971,'South West Spends'!$C$2:$C$5693,$A971)</f>
        <v>9521.2900000000045</v>
      </c>
      <c r="G971" s="882">
        <f>SUMIFS('South West Spends'!$W$2:$W$5693,'South West Spends'!$A$2:$A$5693,$B971,'South West Spends'!$B$2:$B$5693,$C971,'South West Spends'!$C$2:$C$5693,$A971)</f>
        <v>27328.730000000025</v>
      </c>
      <c r="H971" s="1441">
        <f>SUMIFS('South West Spends'!$AB$2:$AB$5693,'South West Spends'!$A$2:$A$5693,$B971,'South West Spends'!$B$2:$B$5693,$C971,'South West Spends'!$C$2:$C$5693,$A971)</f>
        <v>23400.780000000006</v>
      </c>
      <c r="I971" s="1442">
        <f>SUMIFS('South West Spends'!$AG$2:$AG$5693,'South West Spends'!$A$2:$A$5693,$B971,'South West Spends'!$B$2:$B$5693,$C971,'South West Spends'!$C$2:$C$5693,$A971)</f>
        <v>17232.739999999998</v>
      </c>
      <c r="J971" s="24">
        <f>SUMIFS('South West Spends'!$AI$2:$AI$5693,'South West Spends'!$A$2:$A$5693,$B971,'South West Spends'!$B$2:$B$5693,$C971,'South West Spends'!$C$2:$C$5693,$A971)</f>
        <v>1020.46</v>
      </c>
      <c r="K971" s="93">
        <f>SUMIFS('South West Spends'!$AL$2:$AL$5693,'South West Spends'!$A$2:$A$5693,$B971,'South West Spends'!$B$2:$B$5693,$C971,'South West Spends'!$C$2:$C$5693,$A971)</f>
        <v>4215.840000000002</v>
      </c>
    </row>
    <row r="972" spans="1:11" x14ac:dyDescent="0.2">
      <c r="A972" s="94" t="s">
        <v>141</v>
      </c>
      <c r="B972" s="13" t="s">
        <v>205</v>
      </c>
      <c r="C972" s="129" t="s">
        <v>243</v>
      </c>
      <c r="D972" s="506">
        <f>SUMIFS('South West Spends'!$H$2:$H$5693,'South West Spends'!$A$2:$A$5693,$B972,'South West Spends'!$B$2:$B$5693,$C972,'South West Spends'!$C$2:$C$5693,$A972)</f>
        <v>0</v>
      </c>
      <c r="E972" s="507">
        <f>SUMIFS('South West Spends'!$M$2:$M$5693,'South West Spends'!$A$2:$A$5693,$B972,'South West Spends'!$B$2:$B$5693,$C972,'South West Spends'!$C$2:$C$5693,$A972)</f>
        <v>0</v>
      </c>
      <c r="F972" s="507">
        <f>SUMIFS('South West Spends'!$R$2:$R$5693,'South West Spends'!$A$2:$A$5693,$B972,'South West Spends'!$B$2:$B$5693,$C972,'South West Spends'!$C$2:$C$5693,$A972)</f>
        <v>4210.07</v>
      </c>
      <c r="G972" s="882">
        <f>SUMIFS('South West Spends'!$W$2:$W$5693,'South West Spends'!$A$2:$A$5693,$B972,'South West Spends'!$B$2:$B$5693,$C972,'South West Spends'!$C$2:$C$5693,$A972)</f>
        <v>19268.059999999998</v>
      </c>
      <c r="H972" s="1441">
        <f>SUMIFS('South West Spends'!$AB$2:$AB$5693,'South West Spends'!$A$2:$A$5693,$B972,'South West Spends'!$B$2:$B$5693,$C972,'South West Spends'!$C$2:$C$5693,$A972)</f>
        <v>21589.690000000002</v>
      </c>
      <c r="I972" s="1442">
        <f>SUMIFS('South West Spends'!$AG$2:$AG$5693,'South West Spends'!$A$2:$A$5693,$B972,'South West Spends'!$B$2:$B$5693,$C972,'South West Spends'!$C$2:$C$5693,$A972)</f>
        <v>24042.84</v>
      </c>
      <c r="J972" s="24">
        <f>SUMIFS('South West Spends'!$AI$2:$AI$5693,'South West Spends'!$A$2:$A$5693,$B972,'South West Spends'!$B$2:$B$5693,$C972,'South West Spends'!$C$2:$C$5693,$A972)</f>
        <v>11472.119999999999</v>
      </c>
      <c r="K972" s="93">
        <f>SUMIFS('South West Spends'!$AL$2:$AL$5693,'South West Spends'!$A$2:$A$5693,$B972,'South West Spends'!$B$2:$B$5693,$C972,'South West Spends'!$C$2:$C$5693,$A972)</f>
        <v>15205.839999999998</v>
      </c>
    </row>
    <row r="973" spans="1:11" x14ac:dyDescent="0.2">
      <c r="A973" s="94" t="s">
        <v>141</v>
      </c>
      <c r="B973" s="13" t="s">
        <v>205</v>
      </c>
      <c r="C973" s="129" t="s">
        <v>101</v>
      </c>
      <c r="D973" s="506">
        <f>SUMIFS('South West Spends'!$H$2:$H$5693,'South West Spends'!$A$2:$A$5693,$B973,'South West Spends'!$B$2:$B$5693,$C973,'South West Spends'!$C$2:$C$5693,$A973)</f>
        <v>0</v>
      </c>
      <c r="E973" s="507">
        <f>SUMIFS('South West Spends'!$M$2:$M$5693,'South West Spends'!$A$2:$A$5693,$B973,'South West Spends'!$B$2:$B$5693,$C973,'South West Spends'!$C$2:$C$5693,$A973)</f>
        <v>0</v>
      </c>
      <c r="F973" s="507">
        <f>SUMIFS('South West Spends'!$R$2:$R$5693,'South West Spends'!$A$2:$A$5693,$B973,'South West Spends'!$B$2:$B$5693,$C973,'South West Spends'!$C$2:$C$5693,$A973)</f>
        <v>3954.3099999999995</v>
      </c>
      <c r="G973" s="882">
        <f>SUMIFS('South West Spends'!$W$2:$W$5693,'South West Spends'!$A$2:$A$5693,$B973,'South West Spends'!$B$2:$B$5693,$C973,'South West Spends'!$C$2:$C$5693,$A973)</f>
        <v>11134.36</v>
      </c>
      <c r="H973" s="1441">
        <f>SUMIFS('South West Spends'!$AB$2:$AB$5693,'South West Spends'!$A$2:$A$5693,$B973,'South West Spends'!$B$2:$B$5693,$C973,'South West Spends'!$C$2:$C$5693,$A973)</f>
        <v>3013.19</v>
      </c>
      <c r="I973" s="1442">
        <f>SUMIFS('South West Spends'!$AG$2:$AG$5693,'South West Spends'!$A$2:$A$5693,$B973,'South West Spends'!$B$2:$B$5693,$C973,'South West Spends'!$C$2:$C$5693,$A973)</f>
        <v>0</v>
      </c>
      <c r="J973" s="24">
        <f>SUMIFS('South West Spends'!$AI$2:$AI$5693,'South West Spends'!$A$2:$A$5693,$B973,'South West Spends'!$B$2:$B$5693,$C973,'South West Spends'!$C$2:$C$5693,$A973)</f>
        <v>0</v>
      </c>
      <c r="K973" s="93">
        <f>SUMIFS('South West Spends'!$AL$2:$AL$5693,'South West Spends'!$A$2:$A$5693,$B973,'South West Spends'!$B$2:$B$5693,$C973,'South West Spends'!$C$2:$C$5693,$A973)</f>
        <v>0</v>
      </c>
    </row>
    <row r="974" spans="1:11" x14ac:dyDescent="0.2">
      <c r="A974" s="94" t="s">
        <v>141</v>
      </c>
      <c r="B974" s="13" t="s">
        <v>40</v>
      </c>
      <c r="C974" s="129" t="s">
        <v>243</v>
      </c>
      <c r="D974" s="506">
        <f>SUMIFS('South West Spends'!$H$2:$H$5693,'South West Spends'!$A$2:$A$5693,$B974,'South West Spends'!$B$2:$B$5693,$C974,'South West Spends'!$C$2:$C$5693,$A974)</f>
        <v>28773.799999999996</v>
      </c>
      <c r="E974" s="507">
        <f>SUMIFS('South West Spends'!$M$2:$M$5693,'South West Spends'!$A$2:$A$5693,$B974,'South West Spends'!$B$2:$B$5693,$C974,'South West Spends'!$C$2:$C$5693,$A974)</f>
        <v>55576.36</v>
      </c>
      <c r="F974" s="507">
        <f>SUMIFS('South West Spends'!$R$2:$R$5693,'South West Spends'!$A$2:$A$5693,$B974,'South West Spends'!$B$2:$B$5693,$C974,'South West Spends'!$C$2:$C$5693,$A974)</f>
        <v>42198.16</v>
      </c>
      <c r="G974" s="882">
        <f>SUMIFS('South West Spends'!$W$2:$W$5693,'South West Spends'!$A$2:$A$5693,$B974,'South West Spends'!$B$2:$B$5693,$C974,'South West Spends'!$C$2:$C$5693,$A974)</f>
        <v>0</v>
      </c>
      <c r="H974" s="1441">
        <f>SUMIFS('South West Spends'!$AB$2:$AB$5693,'South West Spends'!$A$2:$A$5693,$B974,'South West Spends'!$B$2:$B$5693,$C974,'South West Spends'!$C$2:$C$5693,$A974)</f>
        <v>0</v>
      </c>
      <c r="I974" s="1442">
        <f>SUMIFS('South West Spends'!$AG$2:$AG$5693,'South West Spends'!$A$2:$A$5693,$B974,'South West Spends'!$B$2:$B$5693,$C974,'South West Spends'!$C$2:$C$5693,$A974)</f>
        <v>0</v>
      </c>
      <c r="J974" s="24">
        <f>SUMIFS('South West Spends'!$AI$2:$AI$5693,'South West Spends'!$A$2:$A$5693,$B974,'South West Spends'!$B$2:$B$5693,$C974,'South West Spends'!$C$2:$C$5693,$A974)</f>
        <v>0</v>
      </c>
      <c r="K974" s="93">
        <f>SUMIFS('South West Spends'!$AL$2:$AL$5693,'South West Spends'!$A$2:$A$5693,$B974,'South West Spends'!$B$2:$B$5693,$C974,'South West Spends'!$C$2:$C$5693,$A974)</f>
        <v>0</v>
      </c>
    </row>
    <row r="975" spans="1:11" x14ac:dyDescent="0.2">
      <c r="A975" s="94" t="s">
        <v>141</v>
      </c>
      <c r="B975" s="13" t="s">
        <v>40</v>
      </c>
      <c r="C975" s="129" t="s">
        <v>14</v>
      </c>
      <c r="D975" s="506">
        <f>SUMIFS('South West Spends'!$H$2:$H$5693,'South West Spends'!$A$2:$A$5693,$B975,'South West Spends'!$B$2:$B$5693,$C975,'South West Spends'!$C$2:$C$5693,$A975)</f>
        <v>0</v>
      </c>
      <c r="E975" s="507">
        <f>SUMIFS('South West Spends'!$M$2:$M$5693,'South West Spends'!$A$2:$A$5693,$B975,'South West Spends'!$B$2:$B$5693,$C975,'South West Spends'!$C$2:$C$5693,$A975)</f>
        <v>22852.129999999997</v>
      </c>
      <c r="F975" s="507">
        <f>SUMIFS('South West Spends'!$R$2:$R$5693,'South West Spends'!$A$2:$A$5693,$B975,'South West Spends'!$B$2:$B$5693,$C975,'South West Spends'!$C$2:$C$5693,$A975)</f>
        <v>3170.75</v>
      </c>
      <c r="G975" s="882">
        <f>SUMIFS('South West Spends'!$W$2:$W$5693,'South West Spends'!$A$2:$A$5693,$B975,'South West Spends'!$B$2:$B$5693,$C975,'South West Spends'!$C$2:$C$5693,$A975)</f>
        <v>0</v>
      </c>
      <c r="H975" s="1441">
        <f>SUMIFS('South West Spends'!$AB$2:$AB$5693,'South West Spends'!$A$2:$A$5693,$B975,'South West Spends'!$B$2:$B$5693,$C975,'South West Spends'!$C$2:$C$5693,$A975)</f>
        <v>0</v>
      </c>
      <c r="I975" s="1442">
        <f>SUMIFS('South West Spends'!$AG$2:$AG$5693,'South West Spends'!$A$2:$A$5693,$B975,'South West Spends'!$B$2:$B$5693,$C975,'South West Spends'!$C$2:$C$5693,$A975)</f>
        <v>0</v>
      </c>
      <c r="J975" s="24">
        <f>SUMIFS('South West Spends'!$AI$2:$AI$5693,'South West Spends'!$A$2:$A$5693,$B975,'South West Spends'!$B$2:$B$5693,$C975,'South West Spends'!$C$2:$C$5693,$A975)</f>
        <v>0</v>
      </c>
      <c r="K975" s="93">
        <f>SUMIFS('South West Spends'!$AL$2:$AL$5693,'South West Spends'!$A$2:$A$5693,$B975,'South West Spends'!$B$2:$B$5693,$C975,'South West Spends'!$C$2:$C$5693,$A975)</f>
        <v>0</v>
      </c>
    </row>
    <row r="976" spans="1:11" x14ac:dyDescent="0.2">
      <c r="A976" s="94" t="s">
        <v>141</v>
      </c>
      <c r="B976" s="13" t="s">
        <v>203</v>
      </c>
      <c r="C976" s="129" t="s">
        <v>243</v>
      </c>
      <c r="D976" s="506">
        <f>SUMIFS('South West Spends'!$H$2:$H$5693,'South West Spends'!$A$2:$A$5693,$B976,'South West Spends'!$B$2:$B$5693,$C976,'South West Spends'!$C$2:$C$5693,$A976)</f>
        <v>0</v>
      </c>
      <c r="E976" s="507">
        <f>SUMIFS('South West Spends'!$M$2:$M$5693,'South West Spends'!$A$2:$A$5693,$B976,'South West Spends'!$B$2:$B$5693,$C976,'South West Spends'!$C$2:$C$5693,$A976)</f>
        <v>0</v>
      </c>
      <c r="F976" s="507">
        <f>SUMIFS('South West Spends'!$R$2:$R$5693,'South West Spends'!$A$2:$A$5693,$B976,'South West Spends'!$B$2:$B$5693,$C976,'South West Spends'!$C$2:$C$5693,$A976)</f>
        <v>24122.639999999999</v>
      </c>
      <c r="G976" s="882">
        <f>SUMIFS('South West Spends'!$W$2:$W$5693,'South West Spends'!$A$2:$A$5693,$B976,'South West Spends'!$B$2:$B$5693,$C976,'South West Spends'!$C$2:$C$5693,$A976)</f>
        <v>95412.6</v>
      </c>
      <c r="H976" s="1441">
        <f>SUMIFS('South West Spends'!$AB$2:$AB$5693,'South West Spends'!$A$2:$A$5693,$B976,'South West Spends'!$B$2:$B$5693,$C976,'South West Spends'!$C$2:$C$5693,$A976)</f>
        <v>103649.1</v>
      </c>
      <c r="I976" s="1442">
        <f>SUMIFS('South West Spends'!$AG$2:$AG$5693,'South West Spends'!$A$2:$A$5693,$B976,'South West Spends'!$B$2:$B$5693,$C976,'South West Spends'!$C$2:$C$5693,$A976)</f>
        <v>87048.84</v>
      </c>
      <c r="J976" s="24">
        <f>SUMIFS('South West Spends'!$AI$2:$AI$5693,'South West Spends'!$A$2:$A$5693,$B976,'South West Spends'!$B$2:$B$5693,$C976,'South West Spends'!$C$2:$C$5693,$A976)</f>
        <v>10696.670000000002</v>
      </c>
      <c r="K976" s="93">
        <f>SUMIFS('South West Spends'!$AL$2:$AL$5693,'South West Spends'!$A$2:$A$5693,$B976,'South West Spends'!$B$2:$B$5693,$C976,'South West Spends'!$C$2:$C$5693,$A976)</f>
        <v>26119.99</v>
      </c>
    </row>
    <row r="977" spans="1:11" x14ac:dyDescent="0.2">
      <c r="A977" s="94" t="s">
        <v>141</v>
      </c>
      <c r="B977" s="13" t="s">
        <v>203</v>
      </c>
      <c r="C977" s="129" t="s">
        <v>14</v>
      </c>
      <c r="D977" s="506">
        <f>SUMIFS('South West Spends'!$H$2:$H$5693,'South West Spends'!$A$2:$A$5693,$B977,'South West Spends'!$B$2:$B$5693,$C977,'South West Spends'!$C$2:$C$5693,$A977)</f>
        <v>0</v>
      </c>
      <c r="E977" s="507">
        <f>SUMIFS('South West Spends'!$M$2:$M$5693,'South West Spends'!$A$2:$A$5693,$B977,'South West Spends'!$B$2:$B$5693,$C977,'South West Spends'!$C$2:$C$5693,$A977)</f>
        <v>0</v>
      </c>
      <c r="F977" s="507">
        <f>SUMIFS('South West Spends'!$R$2:$R$5693,'South West Spends'!$A$2:$A$5693,$B977,'South West Spends'!$B$2:$B$5693,$C977,'South West Spends'!$C$2:$C$5693,$A977)</f>
        <v>1216.1100000000001</v>
      </c>
      <c r="G977" s="882">
        <f>SUMIFS('South West Spends'!$W$2:$W$5693,'South West Spends'!$A$2:$A$5693,$B977,'South West Spends'!$B$2:$B$5693,$C977,'South West Spends'!$C$2:$C$5693,$A977)</f>
        <v>5962.27</v>
      </c>
      <c r="H977" s="1441">
        <f>SUMIFS('South West Spends'!$AB$2:$AB$5693,'South West Spends'!$A$2:$A$5693,$B977,'South West Spends'!$B$2:$B$5693,$C977,'South West Spends'!$C$2:$C$5693,$A977)</f>
        <v>2733.96</v>
      </c>
      <c r="I977" s="1442">
        <f>SUMIFS('South West Spends'!$AG$2:$AG$5693,'South West Spends'!$A$2:$A$5693,$B977,'South West Spends'!$B$2:$B$5693,$C977,'South West Spends'!$C$2:$C$5693,$A977)</f>
        <v>0</v>
      </c>
      <c r="J977" s="24">
        <f>SUMIFS('South West Spends'!$AI$2:$AI$5693,'South West Spends'!$A$2:$A$5693,$B977,'South West Spends'!$B$2:$B$5693,$C977,'South West Spends'!$C$2:$C$5693,$A977)</f>
        <v>0</v>
      </c>
      <c r="K977" s="93">
        <f>SUMIFS('South West Spends'!$AL$2:$AL$5693,'South West Spends'!$A$2:$A$5693,$B977,'South West Spends'!$B$2:$B$5693,$C977,'South West Spends'!$C$2:$C$5693,$A977)</f>
        <v>0</v>
      </c>
    </row>
    <row r="978" spans="1:11" x14ac:dyDescent="0.2">
      <c r="A978" s="94" t="s">
        <v>141</v>
      </c>
      <c r="B978" s="13" t="s">
        <v>67</v>
      </c>
      <c r="C978" s="129" t="s">
        <v>68</v>
      </c>
      <c r="D978" s="506">
        <f>SUMIFS('South West Spends'!$H$2:$H$5693,'South West Spends'!$A$2:$A$5693,$B978,'South West Spends'!$B$2:$B$5693,$C978,'South West Spends'!$C$2:$C$5693,$A978)</f>
        <v>0</v>
      </c>
      <c r="E978" s="507">
        <f>SUMIFS('South West Spends'!$M$2:$M$5693,'South West Spends'!$A$2:$A$5693,$B978,'South West Spends'!$B$2:$B$5693,$C978,'South West Spends'!$C$2:$C$5693,$A978)</f>
        <v>0</v>
      </c>
      <c r="F978" s="507">
        <f>SUMIFS('South West Spends'!$R$2:$R$5693,'South West Spends'!$A$2:$A$5693,$B978,'South West Spends'!$B$2:$B$5693,$C978,'South West Spends'!$C$2:$C$5693,$A978)</f>
        <v>35063.49</v>
      </c>
      <c r="G978" s="882">
        <f>SUMIFS('South West Spends'!$W$2:$W$5693,'South West Spends'!$A$2:$A$5693,$B978,'South West Spends'!$B$2:$B$5693,$C978,'South West Spends'!$C$2:$C$5693,$A978)</f>
        <v>43755.23</v>
      </c>
      <c r="H978" s="1441">
        <f>SUMIFS('South West Spends'!$AB$2:$AB$5693,'South West Spends'!$A$2:$A$5693,$B978,'South West Spends'!$B$2:$B$5693,$C978,'South West Spends'!$C$2:$C$5693,$A978)</f>
        <v>28058.21</v>
      </c>
      <c r="I978" s="1442">
        <f>SUMIFS('South West Spends'!$AG$2:$AG$5693,'South West Spends'!$A$2:$A$5693,$B978,'South West Spends'!$B$2:$B$5693,$C978,'South West Spends'!$C$2:$C$5693,$A978)</f>
        <v>0</v>
      </c>
      <c r="J978" s="24">
        <f>SUMIFS('South West Spends'!$AI$2:$AI$5693,'South West Spends'!$A$2:$A$5693,$B978,'South West Spends'!$B$2:$B$5693,$C978,'South West Spends'!$C$2:$C$5693,$A978)</f>
        <v>0</v>
      </c>
      <c r="K978" s="93">
        <f>SUMIFS('South West Spends'!$AL$2:$AL$5693,'South West Spends'!$A$2:$A$5693,$B978,'South West Spends'!$B$2:$B$5693,$C978,'South West Spends'!$C$2:$C$5693,$A978)</f>
        <v>0</v>
      </c>
    </row>
    <row r="979" spans="1:11" x14ac:dyDescent="0.2">
      <c r="A979" s="94" t="s">
        <v>141</v>
      </c>
      <c r="B979" s="13" t="s">
        <v>268</v>
      </c>
      <c r="C979" s="129" t="s">
        <v>68</v>
      </c>
      <c r="D979" s="506">
        <f>SUMIFS('South West Spends'!$H$2:$H$5693,'South West Spends'!$A$2:$A$5693,$B979,'South West Spends'!$B$2:$B$5693,$C979,'South West Spends'!$C$2:$C$5693,$A979)</f>
        <v>0</v>
      </c>
      <c r="E979" s="507">
        <f>SUMIFS('South West Spends'!$M$2:$M$5693,'South West Spends'!$A$2:$A$5693,$B979,'South West Spends'!$B$2:$B$5693,$C979,'South West Spends'!$C$2:$C$5693,$A979)</f>
        <v>0</v>
      </c>
      <c r="F979" s="507">
        <f>SUMIFS('South West Spends'!$R$2:$R$5693,'South West Spends'!$A$2:$A$5693,$B979,'South West Spends'!$B$2:$B$5693,$C979,'South West Spends'!$C$2:$C$5693,$A979)</f>
        <v>0</v>
      </c>
      <c r="G979" s="882">
        <f>SUMIFS('South West Spends'!$W$2:$W$5693,'South West Spends'!$A$2:$A$5693,$B979,'South West Spends'!$B$2:$B$5693,$C979,'South West Spends'!$C$2:$C$5693,$A979)</f>
        <v>0</v>
      </c>
      <c r="H979" s="1441">
        <f>SUMIFS('South West Spends'!$AB$2:$AB$5693,'South West Spends'!$A$2:$A$5693,$B979,'South West Spends'!$B$2:$B$5693,$C979,'South West Spends'!$C$2:$C$5693,$A979)</f>
        <v>0</v>
      </c>
      <c r="I979" s="1442">
        <f>SUMIFS('South West Spends'!$AG$2:$AG$5693,'South West Spends'!$A$2:$A$5693,$B979,'South West Spends'!$B$2:$B$5693,$C979,'South West Spends'!$C$2:$C$5693,$A979)</f>
        <v>21531.93</v>
      </c>
      <c r="J979" s="24">
        <f>SUMIFS('South West Spends'!$AI$2:$AI$5693,'South West Spends'!$A$2:$A$5693,$B979,'South West Spends'!$B$2:$B$5693,$C979,'South West Spends'!$C$2:$C$5693,$A979)</f>
        <v>2207.2700000000004</v>
      </c>
      <c r="K979" s="93">
        <f>SUMIFS('South West Spends'!$AL$2:$AL$5693,'South West Spends'!$A$2:$A$5693,$B979,'South West Spends'!$B$2:$B$5693,$C979,'South West Spends'!$C$2:$C$5693,$A979)</f>
        <v>4651.08</v>
      </c>
    </row>
    <row r="980" spans="1:11" x14ac:dyDescent="0.2">
      <c r="A980" s="94" t="s">
        <v>141</v>
      </c>
      <c r="B980" s="13" t="s">
        <v>16</v>
      </c>
      <c r="C980" s="129" t="s">
        <v>243</v>
      </c>
      <c r="D980" s="506">
        <f>SUMIFS('South West Spends'!$H$2:$H$5693,'South West Spends'!$A$2:$A$5693,$B980,'South West Spends'!$B$2:$B$5693,$C980,'South West Spends'!$C$2:$C$5693,$A980)</f>
        <v>196433.53</v>
      </c>
      <c r="E980" s="507">
        <f>SUMIFS('South West Spends'!$M$2:$M$5693,'South West Spends'!$A$2:$A$5693,$B980,'South West Spends'!$B$2:$B$5693,$C980,'South West Spends'!$C$2:$C$5693,$A980)</f>
        <v>262585.45</v>
      </c>
      <c r="F980" s="507">
        <f>SUMIFS('South West Spends'!$R$2:$R$5693,'South West Spends'!$A$2:$A$5693,$B980,'South West Spends'!$B$2:$B$5693,$C980,'South West Spends'!$C$2:$C$5693,$A980)</f>
        <v>0</v>
      </c>
      <c r="G980" s="882">
        <f>SUMIFS('South West Spends'!$W$2:$W$5693,'South West Spends'!$A$2:$A$5693,$B980,'South West Spends'!$B$2:$B$5693,$C980,'South West Spends'!$C$2:$C$5693,$A980)</f>
        <v>0</v>
      </c>
      <c r="H980" s="1441">
        <f>SUMIFS('South West Spends'!$AB$2:$AB$5693,'South West Spends'!$A$2:$A$5693,$B980,'South West Spends'!$B$2:$B$5693,$C980,'South West Spends'!$C$2:$C$5693,$A980)</f>
        <v>0</v>
      </c>
      <c r="I980" s="1442">
        <f>SUMIFS('South West Spends'!$AG$2:$AG$5693,'South West Spends'!$A$2:$A$5693,$B980,'South West Spends'!$B$2:$B$5693,$C980,'South West Spends'!$C$2:$C$5693,$A980)</f>
        <v>0</v>
      </c>
      <c r="J980" s="24">
        <f>SUMIFS('South West Spends'!$AI$2:$AI$5693,'South West Spends'!$A$2:$A$5693,$B980,'South West Spends'!$B$2:$B$5693,$C980,'South West Spends'!$C$2:$C$5693,$A980)</f>
        <v>0</v>
      </c>
      <c r="K980" s="93">
        <f>SUMIFS('South West Spends'!$AL$2:$AL$5693,'South West Spends'!$A$2:$A$5693,$B980,'South West Spends'!$B$2:$B$5693,$C980,'South West Spends'!$C$2:$C$5693,$A980)</f>
        <v>0</v>
      </c>
    </row>
    <row r="981" spans="1:11" x14ac:dyDescent="0.2">
      <c r="A981" s="94" t="s">
        <v>141</v>
      </c>
      <c r="B981" s="13" t="s">
        <v>16</v>
      </c>
      <c r="C981" s="129" t="s">
        <v>11</v>
      </c>
      <c r="D981" s="506">
        <f>SUMIFS('South West Spends'!$H$2:$H$5693,'South West Spends'!$A$2:$A$5693,$B981,'South West Spends'!$B$2:$B$5693,$C981,'South West Spends'!$C$2:$C$5693,$A981)</f>
        <v>6605.2799999999988</v>
      </c>
      <c r="E981" s="507">
        <f>SUMIFS('South West Spends'!$M$2:$M$5693,'South West Spends'!$A$2:$A$5693,$B981,'South West Spends'!$B$2:$B$5693,$C981,'South West Spends'!$C$2:$C$5693,$A981)</f>
        <v>815.69</v>
      </c>
      <c r="F981" s="507">
        <f>SUMIFS('South West Spends'!$R$2:$R$5693,'South West Spends'!$A$2:$A$5693,$B981,'South West Spends'!$B$2:$B$5693,$C981,'South West Spends'!$C$2:$C$5693,$A981)</f>
        <v>0</v>
      </c>
      <c r="G981" s="882">
        <f>SUMIFS('South West Spends'!$W$2:$W$5693,'South West Spends'!$A$2:$A$5693,$B981,'South West Spends'!$B$2:$B$5693,$C981,'South West Spends'!$C$2:$C$5693,$A981)</f>
        <v>0</v>
      </c>
      <c r="H981" s="1441">
        <f>SUMIFS('South West Spends'!$AB$2:$AB$5693,'South West Spends'!$A$2:$A$5693,$B981,'South West Spends'!$B$2:$B$5693,$C981,'South West Spends'!$C$2:$C$5693,$A981)</f>
        <v>0</v>
      </c>
      <c r="I981" s="1442">
        <f>SUMIFS('South West Spends'!$AG$2:$AG$5693,'South West Spends'!$A$2:$A$5693,$B981,'South West Spends'!$B$2:$B$5693,$C981,'South West Spends'!$C$2:$C$5693,$A981)</f>
        <v>0</v>
      </c>
      <c r="J981" s="24">
        <f>SUMIFS('South West Spends'!$AI$2:$AI$5693,'South West Spends'!$A$2:$A$5693,$B981,'South West Spends'!$B$2:$B$5693,$C981,'South West Spends'!$C$2:$C$5693,$A981)</f>
        <v>0</v>
      </c>
      <c r="K981" s="93">
        <f>SUMIFS('South West Spends'!$AL$2:$AL$5693,'South West Spends'!$A$2:$A$5693,$B981,'South West Spends'!$B$2:$B$5693,$C981,'South West Spends'!$C$2:$C$5693,$A981)</f>
        <v>0</v>
      </c>
    </row>
    <row r="982" spans="1:11" x14ac:dyDescent="0.2">
      <c r="A982" s="94" t="s">
        <v>141</v>
      </c>
      <c r="B982" s="13" t="s">
        <v>16</v>
      </c>
      <c r="C982" s="129" t="s">
        <v>32</v>
      </c>
      <c r="D982" s="506">
        <f>SUMIFS('South West Spends'!$H$2:$H$5693,'South West Spends'!$A$2:$A$5693,$B982,'South West Spends'!$B$2:$B$5693,$C982,'South West Spends'!$C$2:$C$5693,$A982)</f>
        <v>29688.79</v>
      </c>
      <c r="E982" s="507">
        <f>SUMIFS('South West Spends'!$M$2:$M$5693,'South West Spends'!$A$2:$A$5693,$B982,'South West Spends'!$B$2:$B$5693,$C982,'South West Spends'!$C$2:$C$5693,$A982)</f>
        <v>25504.159999999996</v>
      </c>
      <c r="F982" s="507">
        <f>SUMIFS('South West Spends'!$R$2:$R$5693,'South West Spends'!$A$2:$A$5693,$B982,'South West Spends'!$B$2:$B$5693,$C982,'South West Spends'!$C$2:$C$5693,$A982)</f>
        <v>0</v>
      </c>
      <c r="G982" s="882">
        <f>SUMIFS('South West Spends'!$W$2:$W$5693,'South West Spends'!$A$2:$A$5693,$B982,'South West Spends'!$B$2:$B$5693,$C982,'South West Spends'!$C$2:$C$5693,$A982)</f>
        <v>0</v>
      </c>
      <c r="H982" s="1441">
        <f>SUMIFS('South West Spends'!$AB$2:$AB$5693,'South West Spends'!$A$2:$A$5693,$B982,'South West Spends'!$B$2:$B$5693,$C982,'South West Spends'!$C$2:$C$5693,$A982)</f>
        <v>0</v>
      </c>
      <c r="I982" s="1442">
        <f>SUMIFS('South West Spends'!$AG$2:$AG$5693,'South West Spends'!$A$2:$A$5693,$B982,'South West Spends'!$B$2:$B$5693,$C982,'South West Spends'!$C$2:$C$5693,$A982)</f>
        <v>0</v>
      </c>
      <c r="J982" s="24">
        <f>SUMIFS('South West Spends'!$AI$2:$AI$5693,'South West Spends'!$A$2:$A$5693,$B982,'South West Spends'!$B$2:$B$5693,$C982,'South West Spends'!$C$2:$C$5693,$A982)</f>
        <v>0</v>
      </c>
      <c r="K982" s="93">
        <f>SUMIFS('South West Spends'!$AL$2:$AL$5693,'South West Spends'!$A$2:$A$5693,$B982,'South West Spends'!$B$2:$B$5693,$C982,'South West Spends'!$C$2:$C$5693,$A982)</f>
        <v>0</v>
      </c>
    </row>
    <row r="983" spans="1:11" x14ac:dyDescent="0.2">
      <c r="A983" s="94" t="s">
        <v>141</v>
      </c>
      <c r="B983" s="13" t="s">
        <v>93</v>
      </c>
      <c r="C983" s="129" t="s">
        <v>243</v>
      </c>
      <c r="D983" s="506">
        <f>SUMIFS('South West Spends'!$H$2:$H$5693,'South West Spends'!$A$2:$A$5693,$B983,'South West Spends'!$B$2:$B$5693,$C983,'South West Spends'!$C$2:$C$5693,$A983)</f>
        <v>0</v>
      </c>
      <c r="E983" s="507">
        <f>SUMIFS('South West Spends'!$M$2:$M$5693,'South West Spends'!$A$2:$A$5693,$B983,'South West Spends'!$B$2:$B$5693,$C983,'South West Spends'!$C$2:$C$5693,$A983)</f>
        <v>0</v>
      </c>
      <c r="F983" s="507">
        <f>SUMIFS('South West Spends'!$R$2:$R$5693,'South West Spends'!$A$2:$A$5693,$B983,'South West Spends'!$B$2:$B$5693,$C983,'South West Spends'!$C$2:$C$5693,$A983)</f>
        <v>272922.21000000002</v>
      </c>
      <c r="G983" s="882">
        <f>SUMIFS('South West Spends'!$W$2:$W$5693,'South West Spends'!$A$2:$A$5693,$B983,'South West Spends'!$B$2:$B$5693,$C983,'South West Spends'!$C$2:$C$5693,$A983)</f>
        <v>309108.61</v>
      </c>
      <c r="H983" s="1441">
        <f>SUMIFS('South West Spends'!$AB$2:$AB$5693,'South West Spends'!$A$2:$A$5693,$B983,'South West Spends'!$B$2:$B$5693,$C983,'South West Spends'!$C$2:$C$5693,$A983)</f>
        <v>308420.27999999997</v>
      </c>
      <c r="I983" s="1442">
        <f>SUMIFS('South West Spends'!$AG$2:$AG$5693,'South West Spends'!$A$2:$A$5693,$B983,'South West Spends'!$B$2:$B$5693,$C983,'South West Spends'!$C$2:$C$5693,$A983)</f>
        <v>341073.24</v>
      </c>
      <c r="J983" s="24">
        <f>SUMIFS('South West Spends'!$AI$2:$AI$5693,'South West Spends'!$A$2:$A$5693,$B983,'South West Spends'!$B$2:$B$5693,$C983,'South West Spends'!$C$2:$C$5693,$A983)</f>
        <v>0</v>
      </c>
      <c r="K983" s="93">
        <f>SUMIFS('South West Spends'!$AL$2:$AL$5693,'South West Spends'!$A$2:$A$5693,$B983,'South West Spends'!$B$2:$B$5693,$C983,'South West Spends'!$C$2:$C$5693,$A983)</f>
        <v>0</v>
      </c>
    </row>
    <row r="984" spans="1:11" x14ac:dyDescent="0.2">
      <c r="A984" s="94" t="s">
        <v>141</v>
      </c>
      <c r="B984" s="13" t="s">
        <v>93</v>
      </c>
      <c r="C984" s="129" t="s">
        <v>32</v>
      </c>
      <c r="D984" s="506">
        <f>SUMIFS('South West Spends'!$H$2:$H$5693,'South West Spends'!$A$2:$A$5693,$B984,'South West Spends'!$B$2:$B$5693,$C984,'South West Spends'!$C$2:$C$5693,$A984)</f>
        <v>0</v>
      </c>
      <c r="E984" s="507">
        <f>SUMIFS('South West Spends'!$M$2:$M$5693,'South West Spends'!$A$2:$A$5693,$B984,'South West Spends'!$B$2:$B$5693,$C984,'South West Spends'!$C$2:$C$5693,$A984)</f>
        <v>0</v>
      </c>
      <c r="F984" s="507">
        <f>SUMIFS('South West Spends'!$R$2:$R$5693,'South West Spends'!$A$2:$A$5693,$B984,'South West Spends'!$B$2:$B$5693,$C984,'South West Spends'!$C$2:$C$5693,$A984)</f>
        <v>17731.03</v>
      </c>
      <c r="G984" s="882">
        <f>SUMIFS('South West Spends'!$W$2:$W$5693,'South West Spends'!$A$2:$A$5693,$B984,'South West Spends'!$B$2:$B$5693,$C984,'South West Spends'!$C$2:$C$5693,$A984)</f>
        <v>12408.130000000001</v>
      </c>
      <c r="H984" s="1441">
        <f>SUMIFS('South West Spends'!$AB$2:$AB$5693,'South West Spends'!$A$2:$A$5693,$B984,'South West Spends'!$B$2:$B$5693,$C984,'South West Spends'!$C$2:$C$5693,$A984)</f>
        <v>9409.74</v>
      </c>
      <c r="I984" s="1442">
        <f>SUMIFS('South West Spends'!$AG$2:$AG$5693,'South West Spends'!$A$2:$A$5693,$B984,'South West Spends'!$B$2:$B$5693,$C984,'South West Spends'!$C$2:$C$5693,$A984)</f>
        <v>5378.5</v>
      </c>
      <c r="J984" s="24">
        <f>SUMIFS('South West Spends'!$AI$2:$AI$5693,'South West Spends'!$A$2:$A$5693,$B984,'South West Spends'!$B$2:$B$5693,$C984,'South West Spends'!$C$2:$C$5693,$A984)</f>
        <v>0</v>
      </c>
      <c r="K984" s="93">
        <f>SUMIFS('South West Spends'!$AL$2:$AL$5693,'South West Spends'!$A$2:$A$5693,$B984,'South West Spends'!$B$2:$B$5693,$C984,'South West Spends'!$C$2:$C$5693,$A984)</f>
        <v>0</v>
      </c>
    </row>
    <row r="985" spans="1:11" x14ac:dyDescent="0.2">
      <c r="A985" s="94" t="s">
        <v>141</v>
      </c>
      <c r="B985" s="13" t="s">
        <v>79</v>
      </c>
      <c r="C985" s="129" t="s">
        <v>243</v>
      </c>
      <c r="D985" s="506">
        <f>SUMIFS('South West Spends'!$H$2:$H$5693,'South West Spends'!$A$2:$A$5693,$B985,'South West Spends'!$B$2:$B$5693,$C985,'South West Spends'!$C$2:$C$5693,$A985)</f>
        <v>0</v>
      </c>
      <c r="E985" s="507">
        <f>SUMIFS('South West Spends'!$M$2:$M$5693,'South West Spends'!$A$2:$A$5693,$B985,'South West Spends'!$B$2:$B$5693,$C985,'South West Spends'!$C$2:$C$5693,$A985)</f>
        <v>0</v>
      </c>
      <c r="F985" s="507">
        <f>SUMIFS('South West Spends'!$R$2:$R$5693,'South West Spends'!$A$2:$A$5693,$B985,'South West Spends'!$B$2:$B$5693,$C985,'South West Spends'!$C$2:$C$5693,$A985)</f>
        <v>0</v>
      </c>
      <c r="G985" s="882">
        <f>SUMIFS('South West Spends'!$W$2:$W$5693,'South West Spends'!$A$2:$A$5693,$B985,'South West Spends'!$B$2:$B$5693,$C985,'South West Spends'!$C$2:$C$5693,$A985)</f>
        <v>2269.5099999999998</v>
      </c>
      <c r="H985" s="1441">
        <f>SUMIFS('South West Spends'!$AB$2:$AB$5693,'South West Spends'!$A$2:$A$5693,$B985,'South West Spends'!$B$2:$B$5693,$C985,'South West Spends'!$C$2:$C$5693,$A985)</f>
        <v>14828.25</v>
      </c>
      <c r="I985" s="1442">
        <f>SUMIFS('South West Spends'!$AG$2:$AG$5693,'South West Spends'!$A$2:$A$5693,$B985,'South West Spends'!$B$2:$B$5693,$C985,'South West Spends'!$C$2:$C$5693,$A985)</f>
        <v>5986.67</v>
      </c>
      <c r="J985" s="24">
        <f>SUMIFS('South West Spends'!$AI$2:$AI$5693,'South West Spends'!$A$2:$A$5693,$B985,'South West Spends'!$B$2:$B$5693,$C985,'South West Spends'!$C$2:$C$5693,$A985)</f>
        <v>0</v>
      </c>
      <c r="K985" s="93">
        <f>SUMIFS('South West Spends'!$AL$2:$AL$5693,'South West Spends'!$A$2:$A$5693,$B985,'South West Spends'!$B$2:$B$5693,$C985,'South West Spends'!$C$2:$C$5693,$A985)</f>
        <v>0</v>
      </c>
    </row>
    <row r="986" spans="1:11" x14ac:dyDescent="0.2">
      <c r="A986" s="94" t="s">
        <v>141</v>
      </c>
      <c r="B986" s="13" t="s">
        <v>79</v>
      </c>
      <c r="C986" s="129" t="s">
        <v>210</v>
      </c>
      <c r="D986" s="506">
        <f>SUMIFS('South West Spends'!$H$2:$H$5693,'South West Spends'!$A$2:$A$5693,$B986,'South West Spends'!$B$2:$B$5693,$C986,'South West Spends'!$C$2:$C$5693,$A986)</f>
        <v>0</v>
      </c>
      <c r="E986" s="507">
        <f>SUMIFS('South West Spends'!$M$2:$M$5693,'South West Spends'!$A$2:$A$5693,$B986,'South West Spends'!$B$2:$B$5693,$C986,'South West Spends'!$C$2:$C$5693,$A986)</f>
        <v>0</v>
      </c>
      <c r="F986" s="507">
        <f>SUMIFS('South West Spends'!$R$2:$R$5693,'South West Spends'!$A$2:$A$5693,$B986,'South West Spends'!$B$2:$B$5693,$C986,'South West Spends'!$C$2:$C$5693,$A986)</f>
        <v>189955.92</v>
      </c>
      <c r="G986" s="882">
        <f>SUMIFS('South West Spends'!$W$2:$W$5693,'South West Spends'!$A$2:$A$5693,$B986,'South West Spends'!$B$2:$B$5693,$C986,'South West Spends'!$C$2:$C$5693,$A986)</f>
        <v>344335.25</v>
      </c>
      <c r="H986" s="1441">
        <f>SUMIFS('South West Spends'!$AB$2:$AB$5693,'South West Spends'!$A$2:$A$5693,$B986,'South West Spends'!$B$2:$B$5693,$C986,'South West Spends'!$C$2:$C$5693,$A986)</f>
        <v>288557.55</v>
      </c>
      <c r="I986" s="1442">
        <f>SUMIFS('South West Spends'!$AG$2:$AG$5693,'South West Spends'!$A$2:$A$5693,$B986,'South West Spends'!$B$2:$B$5693,$C986,'South West Spends'!$C$2:$C$5693,$A986)</f>
        <v>82734.12</v>
      </c>
      <c r="J986" s="24">
        <f>SUMIFS('South West Spends'!$AI$2:$AI$5693,'South West Spends'!$A$2:$A$5693,$B986,'South West Spends'!$B$2:$B$5693,$C986,'South West Spends'!$C$2:$C$5693,$A986)</f>
        <v>0</v>
      </c>
      <c r="K986" s="93">
        <f>SUMIFS('South West Spends'!$AL$2:$AL$5693,'South West Spends'!$A$2:$A$5693,$B986,'South West Spends'!$B$2:$B$5693,$C986,'South West Spends'!$C$2:$C$5693,$A986)</f>
        <v>0</v>
      </c>
    </row>
    <row r="987" spans="1:11" x14ac:dyDescent="0.2">
      <c r="A987" s="94" t="s">
        <v>141</v>
      </c>
      <c r="B987" s="13" t="s">
        <v>279</v>
      </c>
      <c r="C987" s="129" t="s">
        <v>210</v>
      </c>
      <c r="D987" s="506">
        <f>SUMIFS('South West Spends'!$H$2:$H$5693,'South West Spends'!$A$2:$A$5693,$B987,'South West Spends'!$B$2:$B$5693,$C987,'South West Spends'!$C$2:$C$5693,$A987)</f>
        <v>0</v>
      </c>
      <c r="E987" s="507">
        <f>SUMIFS('South West Spends'!$M$2:$M$5693,'South West Spends'!$A$2:$A$5693,$B987,'South West Spends'!$B$2:$B$5693,$C987,'South West Spends'!$C$2:$C$5693,$A987)</f>
        <v>0</v>
      </c>
      <c r="F987" s="507">
        <f>SUMIFS('South West Spends'!$R$2:$R$5693,'South West Spends'!$A$2:$A$5693,$B987,'South West Spends'!$B$2:$B$5693,$C987,'South West Spends'!$C$2:$C$5693,$A987)</f>
        <v>0</v>
      </c>
      <c r="G987" s="882">
        <f>SUMIFS('South West Spends'!$W$2:$W$5693,'South West Spends'!$A$2:$A$5693,$B987,'South West Spends'!$B$2:$B$5693,$C987,'South West Spends'!$C$2:$C$5693,$A987)</f>
        <v>0</v>
      </c>
      <c r="H987" s="1441">
        <f>SUMIFS('South West Spends'!$AB$2:$AB$5693,'South West Spends'!$A$2:$A$5693,$B987,'South West Spends'!$B$2:$B$5693,$C987,'South West Spends'!$C$2:$C$5693,$A987)</f>
        <v>0</v>
      </c>
      <c r="I987" s="1442">
        <f>SUMIFS('South West Spends'!$AG$2:$AG$5693,'South West Spends'!$A$2:$A$5693,$B987,'South West Spends'!$B$2:$B$5693,$C987,'South West Spends'!$C$2:$C$5693,$A987)</f>
        <v>206475.97999999998</v>
      </c>
      <c r="J987" s="24">
        <f>SUMIFS('South West Spends'!$AI$2:$AI$5693,'South West Spends'!$A$2:$A$5693,$B987,'South West Spends'!$B$2:$B$5693,$C987,'South West Spends'!$C$2:$C$5693,$A987)</f>
        <v>28638.510000000002</v>
      </c>
      <c r="K987" s="93">
        <f>SUMIFS('South West Spends'!$AL$2:$AL$5693,'South West Spends'!$A$2:$A$5693,$B987,'South West Spends'!$B$2:$B$5693,$C987,'South West Spends'!$C$2:$C$5693,$A987)</f>
        <v>85448.139999999985</v>
      </c>
    </row>
    <row r="988" spans="1:11" x14ac:dyDescent="0.2">
      <c r="A988" s="94" t="s">
        <v>141</v>
      </c>
      <c r="B988" s="13" t="s">
        <v>306</v>
      </c>
      <c r="C988" s="129" t="s">
        <v>243</v>
      </c>
      <c r="D988" s="506">
        <f>SUMIFS('South West Spends'!$H$2:$H$5693,'South West Spends'!$A$2:$A$5693,$B988,'South West Spends'!$B$2:$B$5693,$C988,'South West Spends'!$C$2:$C$5693,$A988)</f>
        <v>0</v>
      </c>
      <c r="E988" s="507">
        <f>SUMIFS('South West Spends'!$M$2:$M$5693,'South West Spends'!$A$2:$A$5693,$B988,'South West Spends'!$B$2:$B$5693,$C988,'South West Spends'!$C$2:$C$5693,$A988)</f>
        <v>0</v>
      </c>
      <c r="F988" s="507">
        <f>SUMIFS('South West Spends'!$R$2:$R$5693,'South West Spends'!$A$2:$A$5693,$B988,'South West Spends'!$B$2:$B$5693,$C988,'South West Spends'!$C$2:$C$5693,$A988)</f>
        <v>0</v>
      </c>
      <c r="G988" s="882">
        <f>SUMIFS('South West Spends'!$W$2:$W$5693,'South West Spends'!$A$2:$A$5693,$B988,'South West Spends'!$B$2:$B$5693,$C988,'South West Spends'!$C$2:$C$5693,$A988)</f>
        <v>0</v>
      </c>
      <c r="H988" s="1441">
        <f>SUMIFS('South West Spends'!$AB$2:$AB$5693,'South West Spends'!$A$2:$A$5693,$B988,'South West Spends'!$B$2:$B$5693,$C988,'South West Spends'!$C$2:$C$5693,$A988)</f>
        <v>0</v>
      </c>
      <c r="I988" s="1442">
        <f>SUMIFS('South West Spends'!$AG$2:$AG$5693,'South West Spends'!$A$2:$A$5693,$B988,'South West Spends'!$B$2:$B$5693,$C988,'South West Spends'!$C$2:$C$5693,$A988)</f>
        <v>0</v>
      </c>
      <c r="J988" s="24">
        <f>SUMIFS('South West Spends'!$AI$2:$AI$5693,'South West Spends'!$A$2:$A$5693,$B988,'South West Spends'!$B$2:$B$5693,$C988,'South West Spends'!$C$2:$C$5693,$A988)</f>
        <v>100325.07</v>
      </c>
      <c r="K988" s="93">
        <f>SUMIFS('South West Spends'!$AL$2:$AL$5693,'South West Spends'!$A$2:$A$5693,$B988,'South West Spends'!$B$2:$B$5693,$C988,'South West Spends'!$C$2:$C$5693,$A988)</f>
        <v>249113.92</v>
      </c>
    </row>
    <row r="989" spans="1:11" x14ac:dyDescent="0.2">
      <c r="A989" s="94" t="s">
        <v>141</v>
      </c>
      <c r="B989" s="13" t="s">
        <v>38</v>
      </c>
      <c r="C989" s="129" t="s">
        <v>243</v>
      </c>
      <c r="D989" s="506">
        <f>SUMIFS('South West Spends'!$H$2:$H$5693,'South West Spends'!$A$2:$A$5693,$B989,'South West Spends'!$B$2:$B$5693,$C989,'South West Spends'!$C$2:$C$5693,$A989)</f>
        <v>364958.31999999995</v>
      </c>
      <c r="E989" s="507">
        <f>SUMIFS('South West Spends'!$M$2:$M$5693,'South West Spends'!$A$2:$A$5693,$B989,'South West Spends'!$B$2:$B$5693,$C989,'South West Spends'!$C$2:$C$5693,$A989)</f>
        <v>449417.06999999995</v>
      </c>
      <c r="F989" s="507">
        <f>SUMIFS('South West Spends'!$R$2:$R$5693,'South West Spends'!$A$2:$A$5693,$B989,'South West Spends'!$B$2:$B$5693,$C989,'South West Spends'!$C$2:$C$5693,$A989)</f>
        <v>431693.32</v>
      </c>
      <c r="G989" s="882">
        <f>SUMIFS('South West Spends'!$W$2:$W$5693,'South West Spends'!$A$2:$A$5693,$B989,'South West Spends'!$B$2:$B$5693,$C989,'South West Spends'!$C$2:$C$5693,$A989)</f>
        <v>142070.24000000002</v>
      </c>
      <c r="H989" s="1441">
        <f>SUMIFS('South West Spends'!$AB$2:$AB$5693,'South West Spends'!$A$2:$A$5693,$B989,'South West Spends'!$B$2:$B$5693,$C989,'South West Spends'!$C$2:$C$5693,$A989)</f>
        <v>0</v>
      </c>
      <c r="I989" s="1442">
        <f>SUMIFS('South West Spends'!$AG$2:$AG$5693,'South West Spends'!$A$2:$A$5693,$B989,'South West Spends'!$B$2:$B$5693,$C989,'South West Spends'!$C$2:$C$5693,$A989)</f>
        <v>0</v>
      </c>
      <c r="J989" s="24">
        <f>SUMIFS('South West Spends'!$AI$2:$AI$5693,'South West Spends'!$A$2:$A$5693,$B989,'South West Spends'!$B$2:$B$5693,$C989,'South West Spends'!$C$2:$C$5693,$A989)</f>
        <v>0</v>
      </c>
      <c r="K989" s="93">
        <f>SUMIFS('South West Spends'!$AL$2:$AL$5693,'South West Spends'!$A$2:$A$5693,$B989,'South West Spends'!$B$2:$B$5693,$C989,'South West Spends'!$C$2:$C$5693,$A989)</f>
        <v>0</v>
      </c>
    </row>
    <row r="990" spans="1:11" x14ac:dyDescent="0.2">
      <c r="A990" s="94" t="s">
        <v>141</v>
      </c>
      <c r="B990" s="13" t="s">
        <v>38</v>
      </c>
      <c r="C990" s="129" t="s">
        <v>11</v>
      </c>
      <c r="D990" s="506">
        <f>SUMIFS('South West Spends'!$H$2:$H$5693,'South West Spends'!$A$2:$A$5693,$B990,'South West Spends'!$B$2:$B$5693,$C990,'South West Spends'!$C$2:$C$5693,$A990)</f>
        <v>131.47</v>
      </c>
      <c r="E990" s="507">
        <f>SUMIFS('South West Spends'!$M$2:$M$5693,'South West Spends'!$A$2:$A$5693,$B990,'South West Spends'!$B$2:$B$5693,$C990,'South West Spends'!$C$2:$C$5693,$A990)</f>
        <v>0</v>
      </c>
      <c r="F990" s="507">
        <f>SUMIFS('South West Spends'!$R$2:$R$5693,'South West Spends'!$A$2:$A$5693,$B990,'South West Spends'!$B$2:$B$5693,$C990,'South West Spends'!$C$2:$C$5693,$A990)</f>
        <v>0</v>
      </c>
      <c r="G990" s="882">
        <f>SUMIFS('South West Spends'!$W$2:$W$5693,'South West Spends'!$A$2:$A$5693,$B990,'South West Spends'!$B$2:$B$5693,$C990,'South West Spends'!$C$2:$C$5693,$A990)</f>
        <v>0</v>
      </c>
      <c r="H990" s="1441">
        <f>SUMIFS('South West Spends'!$AB$2:$AB$5693,'South West Spends'!$A$2:$A$5693,$B990,'South West Spends'!$B$2:$B$5693,$C990,'South West Spends'!$C$2:$C$5693,$A990)</f>
        <v>0</v>
      </c>
      <c r="I990" s="1442">
        <f>SUMIFS('South West Spends'!$AG$2:$AG$5693,'South West Spends'!$A$2:$A$5693,$B990,'South West Spends'!$B$2:$B$5693,$C990,'South West Spends'!$C$2:$C$5693,$A990)</f>
        <v>0</v>
      </c>
      <c r="J990" s="24">
        <f>SUMIFS('South West Spends'!$AI$2:$AI$5693,'South West Spends'!$A$2:$A$5693,$B990,'South West Spends'!$B$2:$B$5693,$C990,'South West Spends'!$C$2:$C$5693,$A990)</f>
        <v>0</v>
      </c>
      <c r="K990" s="93">
        <f>SUMIFS('South West Spends'!$AL$2:$AL$5693,'South West Spends'!$A$2:$A$5693,$B990,'South West Spends'!$B$2:$B$5693,$C990,'South West Spends'!$C$2:$C$5693,$A990)</f>
        <v>0</v>
      </c>
    </row>
    <row r="991" spans="1:11" x14ac:dyDescent="0.2">
      <c r="A991" s="94" t="s">
        <v>141</v>
      </c>
      <c r="B991" s="13" t="s">
        <v>38</v>
      </c>
      <c r="C991" s="129" t="s">
        <v>32</v>
      </c>
      <c r="D991" s="506">
        <f>SUMIFS('South West Spends'!$H$2:$H$5693,'South West Spends'!$A$2:$A$5693,$B991,'South West Spends'!$B$2:$B$5693,$C991,'South West Spends'!$C$2:$C$5693,$A991)</f>
        <v>6320.11</v>
      </c>
      <c r="E991" s="507">
        <f>SUMIFS('South West Spends'!$M$2:$M$5693,'South West Spends'!$A$2:$A$5693,$B991,'South West Spends'!$B$2:$B$5693,$C991,'South West Spends'!$C$2:$C$5693,$A991)</f>
        <v>5759.45</v>
      </c>
      <c r="F991" s="507">
        <f>SUMIFS('South West Spends'!$R$2:$R$5693,'South West Spends'!$A$2:$A$5693,$B991,'South West Spends'!$B$2:$B$5693,$C991,'South West Spends'!$C$2:$C$5693,$A991)</f>
        <v>1424.1399999999996</v>
      </c>
      <c r="G991" s="882">
        <f>SUMIFS('South West Spends'!$W$2:$W$5693,'South West Spends'!$A$2:$A$5693,$B991,'South West Spends'!$B$2:$B$5693,$C991,'South West Spends'!$C$2:$C$5693,$A991)</f>
        <v>1956.6899999999998</v>
      </c>
      <c r="H991" s="1441">
        <f>SUMIFS('South West Spends'!$AB$2:$AB$5693,'South West Spends'!$A$2:$A$5693,$B991,'South West Spends'!$B$2:$B$5693,$C991,'South West Spends'!$C$2:$C$5693,$A991)</f>
        <v>0</v>
      </c>
      <c r="I991" s="1442">
        <f>SUMIFS('South West Spends'!$AG$2:$AG$5693,'South West Spends'!$A$2:$A$5693,$B991,'South West Spends'!$B$2:$B$5693,$C991,'South West Spends'!$C$2:$C$5693,$A991)</f>
        <v>0</v>
      </c>
      <c r="J991" s="24">
        <f>SUMIFS('South West Spends'!$AI$2:$AI$5693,'South West Spends'!$A$2:$A$5693,$B991,'South West Spends'!$B$2:$B$5693,$C991,'South West Spends'!$C$2:$C$5693,$A991)</f>
        <v>0</v>
      </c>
      <c r="K991" s="93">
        <f>SUMIFS('South West Spends'!$AL$2:$AL$5693,'South West Spends'!$A$2:$A$5693,$B991,'South West Spends'!$B$2:$B$5693,$C991,'South West Spends'!$C$2:$C$5693,$A991)</f>
        <v>0</v>
      </c>
    </row>
    <row r="992" spans="1:11" x14ac:dyDescent="0.2">
      <c r="A992" s="94" t="s">
        <v>141</v>
      </c>
      <c r="B992" s="13" t="s">
        <v>225</v>
      </c>
      <c r="C992" s="129" t="s">
        <v>243</v>
      </c>
      <c r="D992" s="506">
        <f>SUMIFS('South West Spends'!$H$2:$H$5693,'South West Spends'!$A$2:$A$5693,$B992,'South West Spends'!$B$2:$B$5693,$C992,'South West Spends'!$C$2:$C$5693,$A992)</f>
        <v>0</v>
      </c>
      <c r="E992" s="507">
        <f>SUMIFS('South West Spends'!$M$2:$M$5693,'South West Spends'!$A$2:$A$5693,$B992,'South West Spends'!$B$2:$B$5693,$C992,'South West Spends'!$C$2:$C$5693,$A992)</f>
        <v>0</v>
      </c>
      <c r="F992" s="507">
        <f>SUMIFS('South West Spends'!$R$2:$R$5693,'South West Spends'!$A$2:$A$5693,$B992,'South West Spends'!$B$2:$B$5693,$C992,'South West Spends'!$C$2:$C$5693,$A992)</f>
        <v>0</v>
      </c>
      <c r="G992" s="882">
        <f>SUMIFS('South West Spends'!$W$2:$W$5693,'South West Spends'!$A$2:$A$5693,$B992,'South West Spends'!$B$2:$B$5693,$C992,'South West Spends'!$C$2:$C$5693,$A992)</f>
        <v>324056.38</v>
      </c>
      <c r="H992" s="1441">
        <f>SUMIFS('South West Spends'!$AB$2:$AB$5693,'South West Spends'!$A$2:$A$5693,$B992,'South West Spends'!$B$2:$B$5693,$C992,'South West Spends'!$C$2:$C$5693,$A992)</f>
        <v>440341.23</v>
      </c>
      <c r="I992" s="1442">
        <f>SUMIFS('South West Spends'!$AG$2:$AG$5693,'South West Spends'!$A$2:$A$5693,$B992,'South West Spends'!$B$2:$B$5693,$C992,'South West Spends'!$C$2:$C$5693,$A992)</f>
        <v>558327.78</v>
      </c>
      <c r="J992" s="24">
        <f>SUMIFS('South West Spends'!$AI$2:$AI$5693,'South West Spends'!$A$2:$A$5693,$B992,'South West Spends'!$B$2:$B$5693,$C992,'South West Spends'!$C$2:$C$5693,$A992)</f>
        <v>0</v>
      </c>
      <c r="K992" s="93">
        <f>SUMIFS('South West Spends'!$AL$2:$AL$5693,'South West Spends'!$A$2:$A$5693,$B992,'South West Spends'!$B$2:$B$5693,$C992,'South West Spends'!$C$2:$C$5693,$A992)</f>
        <v>0</v>
      </c>
    </row>
    <row r="993" spans="1:11" x14ac:dyDescent="0.2">
      <c r="A993" s="94" t="s">
        <v>141</v>
      </c>
      <c r="B993" s="13" t="s">
        <v>225</v>
      </c>
      <c r="C993" s="129" t="s">
        <v>32</v>
      </c>
      <c r="D993" s="506">
        <f>SUMIFS('South West Spends'!$H$2:$H$5693,'South West Spends'!$A$2:$A$5693,$B993,'South West Spends'!$B$2:$B$5693,$C993,'South West Spends'!$C$2:$C$5693,$A993)</f>
        <v>0</v>
      </c>
      <c r="E993" s="507">
        <f>SUMIFS('South West Spends'!$M$2:$M$5693,'South West Spends'!$A$2:$A$5693,$B993,'South West Spends'!$B$2:$B$5693,$C993,'South West Spends'!$C$2:$C$5693,$A993)</f>
        <v>0</v>
      </c>
      <c r="F993" s="507">
        <f>SUMIFS('South West Spends'!$R$2:$R$5693,'South West Spends'!$A$2:$A$5693,$B993,'South West Spends'!$B$2:$B$5693,$C993,'South West Spends'!$C$2:$C$5693,$A993)</f>
        <v>0</v>
      </c>
      <c r="G993" s="882">
        <f>SUMIFS('South West Spends'!$W$2:$W$5693,'South West Spends'!$A$2:$A$5693,$B993,'South West Spends'!$B$2:$B$5693,$C993,'South West Spends'!$C$2:$C$5693,$A993)</f>
        <v>1005.01</v>
      </c>
      <c r="H993" s="1441">
        <f>SUMIFS('South West Spends'!$AB$2:$AB$5693,'South West Spends'!$A$2:$A$5693,$B993,'South West Spends'!$B$2:$B$5693,$C993,'South West Spends'!$C$2:$C$5693,$A993)</f>
        <v>1781.4</v>
      </c>
      <c r="I993" s="1442">
        <f>SUMIFS('South West Spends'!$AG$2:$AG$5693,'South West Spends'!$A$2:$A$5693,$B993,'South West Spends'!$B$2:$B$5693,$C993,'South West Spends'!$C$2:$C$5693,$A993)</f>
        <v>355.21999999999997</v>
      </c>
      <c r="J993" s="24">
        <f>SUMIFS('South West Spends'!$AI$2:$AI$5693,'South West Spends'!$A$2:$A$5693,$B993,'South West Spends'!$B$2:$B$5693,$C993,'South West Spends'!$C$2:$C$5693,$A993)</f>
        <v>0</v>
      </c>
      <c r="K993" s="93">
        <f>SUMIFS('South West Spends'!$AL$2:$AL$5693,'South West Spends'!$A$2:$A$5693,$B993,'South West Spends'!$B$2:$B$5693,$C993,'South West Spends'!$C$2:$C$5693,$A993)</f>
        <v>0</v>
      </c>
    </row>
    <row r="994" spans="1:11" x14ac:dyDescent="0.2">
      <c r="A994" s="94" t="s">
        <v>141</v>
      </c>
      <c r="B994" s="13" t="s">
        <v>18</v>
      </c>
      <c r="C994" s="129" t="s">
        <v>249</v>
      </c>
      <c r="D994" s="506">
        <f>SUMIFS('South West Spends'!$H$2:$H$5693,'South West Spends'!$A$2:$A$5693,$B994,'South West Spends'!$B$2:$B$5693,$C994,'South West Spends'!$C$2:$C$5693,$A994)</f>
        <v>38030.939999999973</v>
      </c>
      <c r="E994" s="507">
        <f>SUMIFS('South West Spends'!$M$2:$M$5693,'South West Spends'!$A$2:$A$5693,$B994,'South West Spends'!$B$2:$B$5693,$C994,'South West Spends'!$C$2:$C$5693,$A994)</f>
        <v>76438.76999999999</v>
      </c>
      <c r="F994" s="507">
        <f>SUMIFS('South West Spends'!$R$2:$R$5693,'South West Spends'!$A$2:$A$5693,$B994,'South West Spends'!$B$2:$B$5693,$C994,'South West Spends'!$C$2:$C$5693,$A994)</f>
        <v>50569.919999999969</v>
      </c>
      <c r="G994" s="882">
        <f>SUMIFS('South West Spends'!$W$2:$W$5693,'South West Spends'!$A$2:$A$5693,$B994,'South West Spends'!$B$2:$B$5693,$C994,'South West Spends'!$C$2:$C$5693,$A994)</f>
        <v>0</v>
      </c>
      <c r="H994" s="1441">
        <f>SUMIFS('South West Spends'!$AB$2:$AB$5693,'South West Spends'!$A$2:$A$5693,$B994,'South West Spends'!$B$2:$B$5693,$C994,'South West Spends'!$C$2:$C$5693,$A994)</f>
        <v>0</v>
      </c>
      <c r="I994" s="1442">
        <f>SUMIFS('South West Spends'!$AG$2:$AG$5693,'South West Spends'!$A$2:$A$5693,$B994,'South West Spends'!$B$2:$B$5693,$C994,'South West Spends'!$C$2:$C$5693,$A994)</f>
        <v>0</v>
      </c>
      <c r="J994" s="24">
        <f>SUMIFS('South West Spends'!$AI$2:$AI$5693,'South West Spends'!$A$2:$A$5693,$B994,'South West Spends'!$B$2:$B$5693,$C994,'South West Spends'!$C$2:$C$5693,$A994)</f>
        <v>0</v>
      </c>
      <c r="K994" s="93">
        <f>SUMIFS('South West Spends'!$AL$2:$AL$5693,'South West Spends'!$A$2:$A$5693,$B994,'South West Spends'!$B$2:$B$5693,$C994,'South West Spends'!$C$2:$C$5693,$A994)</f>
        <v>0</v>
      </c>
    </row>
    <row r="995" spans="1:11" x14ac:dyDescent="0.2">
      <c r="A995" s="94" t="s">
        <v>141</v>
      </c>
      <c r="B995" s="13" t="s">
        <v>18</v>
      </c>
      <c r="C995" s="129" t="s">
        <v>34</v>
      </c>
      <c r="D995" s="506">
        <f>SUMIFS('South West Spends'!$H$2:$H$5693,'South West Spends'!$A$2:$A$5693,$B995,'South West Spends'!$B$2:$B$5693,$C995,'South West Spends'!$C$2:$C$5693,$A995)</f>
        <v>32253.56</v>
      </c>
      <c r="E995" s="507">
        <f>SUMIFS('South West Spends'!$M$2:$M$5693,'South West Spends'!$A$2:$A$5693,$B995,'South West Spends'!$B$2:$B$5693,$C995,'South West Spends'!$C$2:$C$5693,$A995)</f>
        <v>35132.770000000004</v>
      </c>
      <c r="F995" s="507">
        <f>SUMIFS('South West Spends'!$R$2:$R$5693,'South West Spends'!$A$2:$A$5693,$B995,'South West Spends'!$B$2:$B$5693,$C995,'South West Spends'!$C$2:$C$5693,$A995)</f>
        <v>27526.520000000004</v>
      </c>
      <c r="G995" s="882">
        <f>SUMIFS('South West Spends'!$W$2:$W$5693,'South West Spends'!$A$2:$A$5693,$B995,'South West Spends'!$B$2:$B$5693,$C995,'South West Spends'!$C$2:$C$5693,$A995)</f>
        <v>0</v>
      </c>
      <c r="H995" s="1441">
        <f>SUMIFS('South West Spends'!$AB$2:$AB$5693,'South West Spends'!$A$2:$A$5693,$B995,'South West Spends'!$B$2:$B$5693,$C995,'South West Spends'!$C$2:$C$5693,$A995)</f>
        <v>0</v>
      </c>
      <c r="I995" s="1442">
        <f>SUMIFS('South West Spends'!$AG$2:$AG$5693,'South West Spends'!$A$2:$A$5693,$B995,'South West Spends'!$B$2:$B$5693,$C995,'South West Spends'!$C$2:$C$5693,$A995)</f>
        <v>0</v>
      </c>
      <c r="J995" s="24">
        <f>SUMIFS('South West Spends'!$AI$2:$AI$5693,'South West Spends'!$A$2:$A$5693,$B995,'South West Spends'!$B$2:$B$5693,$C995,'South West Spends'!$C$2:$C$5693,$A995)</f>
        <v>0</v>
      </c>
      <c r="K995" s="93">
        <f>SUMIFS('South West Spends'!$AL$2:$AL$5693,'South West Spends'!$A$2:$A$5693,$B995,'South West Spends'!$B$2:$B$5693,$C995,'South West Spends'!$C$2:$C$5693,$A995)</f>
        <v>0</v>
      </c>
    </row>
    <row r="996" spans="1:11" x14ac:dyDescent="0.2">
      <c r="A996" s="94" t="s">
        <v>141</v>
      </c>
      <c r="B996" s="13" t="s">
        <v>207</v>
      </c>
      <c r="C996" s="129" t="s">
        <v>249</v>
      </c>
      <c r="D996" s="506">
        <f>SUMIFS('South West Spends'!$H$2:$H$5693,'South West Spends'!$A$2:$A$5693,$B996,'South West Spends'!$B$2:$B$5693,$C996,'South West Spends'!$C$2:$C$5693,$A996)</f>
        <v>0</v>
      </c>
      <c r="E996" s="507">
        <f>SUMIFS('South West Spends'!$M$2:$M$5693,'South West Spends'!$A$2:$A$5693,$B996,'South West Spends'!$B$2:$B$5693,$C996,'South West Spends'!$C$2:$C$5693,$A996)</f>
        <v>0</v>
      </c>
      <c r="F996" s="507">
        <f>SUMIFS('South West Spends'!$R$2:$R$5693,'South West Spends'!$A$2:$A$5693,$B996,'South West Spends'!$B$2:$B$5693,$C996,'South West Spends'!$C$2:$C$5693,$A996)</f>
        <v>24303.669999999991</v>
      </c>
      <c r="G996" s="882">
        <f>SUMIFS('South West Spends'!$W$2:$W$5693,'South West Spends'!$A$2:$A$5693,$B996,'South West Spends'!$B$2:$B$5693,$C996,'South West Spends'!$C$2:$C$5693,$A996)</f>
        <v>60036.590000000011</v>
      </c>
      <c r="H996" s="1441">
        <f>SUMIFS('South West Spends'!$AB$2:$AB$5693,'South West Spends'!$A$2:$A$5693,$B996,'South West Spends'!$B$2:$B$5693,$C996,'South West Spends'!$C$2:$C$5693,$A996)</f>
        <v>49820.909999999967</v>
      </c>
      <c r="I996" s="1442">
        <f>SUMIFS('South West Spends'!$AG$2:$AG$5693,'South West Spends'!$A$2:$A$5693,$B996,'South West Spends'!$B$2:$B$5693,$C996,'South West Spends'!$C$2:$C$5693,$A996)</f>
        <v>38104.11</v>
      </c>
      <c r="J996" s="24">
        <f>SUMIFS('South West Spends'!$AI$2:$AI$5693,'South West Spends'!$A$2:$A$5693,$B996,'South West Spends'!$B$2:$B$5693,$C996,'South West Spends'!$C$2:$C$5693,$A996)</f>
        <v>3103.6900000000005</v>
      </c>
      <c r="K996" s="93">
        <f>SUMIFS('South West Spends'!$AL$2:$AL$5693,'South West Spends'!$A$2:$A$5693,$B996,'South West Spends'!$B$2:$B$5693,$C996,'South West Spends'!$C$2:$C$5693,$A996)</f>
        <v>10144.890000000003</v>
      </c>
    </row>
    <row r="997" spans="1:11" x14ac:dyDescent="0.2">
      <c r="A997" s="94" t="s">
        <v>141</v>
      </c>
      <c r="B997" s="13" t="s">
        <v>207</v>
      </c>
      <c r="C997" s="129" t="s">
        <v>117</v>
      </c>
      <c r="D997" s="506">
        <f>SUMIFS('South West Spends'!$H$2:$H$5693,'South West Spends'!$A$2:$A$5693,$B997,'South West Spends'!$B$2:$B$5693,$C997,'South West Spends'!$C$2:$C$5693,$A997)</f>
        <v>0</v>
      </c>
      <c r="E997" s="507">
        <f>SUMIFS('South West Spends'!$M$2:$M$5693,'South West Spends'!$A$2:$A$5693,$B997,'South West Spends'!$B$2:$B$5693,$C997,'South West Spends'!$C$2:$C$5693,$A997)</f>
        <v>0</v>
      </c>
      <c r="F997" s="507">
        <f>SUMIFS('South West Spends'!$R$2:$R$5693,'South West Spends'!$A$2:$A$5693,$B997,'South West Spends'!$B$2:$B$5693,$C997,'South West Spends'!$C$2:$C$5693,$A997)</f>
        <v>0</v>
      </c>
      <c r="G997" s="882">
        <f>SUMIFS('South West Spends'!$W$2:$W$5693,'South West Spends'!$A$2:$A$5693,$B997,'South West Spends'!$B$2:$B$5693,$C997,'South West Spends'!$C$2:$C$5693,$A997)</f>
        <v>15723</v>
      </c>
      <c r="H997" s="1441">
        <f>SUMIFS('South West Spends'!$AB$2:$AB$5693,'South West Spends'!$A$2:$A$5693,$B997,'South West Spends'!$B$2:$B$5693,$C997,'South West Spends'!$C$2:$C$5693,$A997)</f>
        <v>33928.380000000005</v>
      </c>
      <c r="I997" s="1442">
        <f>SUMIFS('South West Spends'!$AG$2:$AG$5693,'South West Spends'!$A$2:$A$5693,$B997,'South West Spends'!$B$2:$B$5693,$C997,'South West Spends'!$C$2:$C$5693,$A997)</f>
        <v>55865.04</v>
      </c>
      <c r="J997" s="24">
        <f>SUMIFS('South West Spends'!$AI$2:$AI$5693,'South West Spends'!$A$2:$A$5693,$B997,'South West Spends'!$B$2:$B$5693,$C997,'South West Spends'!$C$2:$C$5693,$A997)</f>
        <v>7711</v>
      </c>
      <c r="K997" s="93">
        <f>SUMIFS('South West Spends'!$AL$2:$AL$5693,'South West Spends'!$A$2:$A$5693,$B997,'South West Spends'!$B$2:$B$5693,$C997,'South West Spends'!$C$2:$C$5693,$A997)</f>
        <v>21152</v>
      </c>
    </row>
    <row r="998" spans="1:11" x14ac:dyDescent="0.2">
      <c r="A998" s="94" t="s">
        <v>141</v>
      </c>
      <c r="B998" s="13" t="s">
        <v>207</v>
      </c>
      <c r="C998" s="129" t="s">
        <v>34</v>
      </c>
      <c r="D998" s="506">
        <f>SUMIFS('South West Spends'!$H$2:$H$5693,'South West Spends'!$A$2:$A$5693,$B998,'South West Spends'!$B$2:$B$5693,$C998,'South West Spends'!$C$2:$C$5693,$A998)</f>
        <v>0</v>
      </c>
      <c r="E998" s="507">
        <f>SUMIFS('South West Spends'!$M$2:$M$5693,'South West Spends'!$A$2:$A$5693,$B998,'South West Spends'!$B$2:$B$5693,$C998,'South West Spends'!$C$2:$C$5693,$A998)</f>
        <v>0</v>
      </c>
      <c r="F998" s="507">
        <f>SUMIFS('South West Spends'!$R$2:$R$5693,'South West Spends'!$A$2:$A$5693,$B998,'South West Spends'!$B$2:$B$5693,$C998,'South West Spends'!$C$2:$C$5693,$A998)</f>
        <v>11128.400000000001</v>
      </c>
      <c r="G998" s="882">
        <f>SUMIFS('South West Spends'!$W$2:$W$5693,'South West Spends'!$A$2:$A$5693,$B998,'South West Spends'!$B$2:$B$5693,$C998,'South West Spends'!$C$2:$C$5693,$A998)</f>
        <v>75959.960000000006</v>
      </c>
      <c r="H998" s="1441">
        <f>SUMIFS('South West Spends'!$AB$2:$AB$5693,'South West Spends'!$A$2:$A$5693,$B998,'South West Spends'!$B$2:$B$5693,$C998,'South West Spends'!$C$2:$C$5693,$A998)</f>
        <v>98479.03</v>
      </c>
      <c r="I998" s="1442">
        <f>SUMIFS('South West Spends'!$AG$2:$AG$5693,'South West Spends'!$A$2:$A$5693,$B998,'South West Spends'!$B$2:$B$5693,$C998,'South West Spends'!$C$2:$C$5693,$A998)</f>
        <v>105490.16</v>
      </c>
      <c r="J998" s="24">
        <f>SUMIFS('South West Spends'!$AI$2:$AI$5693,'South West Spends'!$A$2:$A$5693,$B998,'South West Spends'!$B$2:$B$5693,$C998,'South West Spends'!$C$2:$C$5693,$A998)</f>
        <v>11705.01</v>
      </c>
      <c r="K998" s="93">
        <f>SUMIFS('South West Spends'!$AL$2:$AL$5693,'South West Spends'!$A$2:$A$5693,$B998,'South West Spends'!$B$2:$B$5693,$C998,'South West Spends'!$C$2:$C$5693,$A998)</f>
        <v>35677.96</v>
      </c>
    </row>
    <row r="999" spans="1:11" x14ac:dyDescent="0.2">
      <c r="A999" s="94" t="s">
        <v>141</v>
      </c>
      <c r="B999" s="325" t="s">
        <v>19</v>
      </c>
      <c r="C999" s="326" t="s">
        <v>20</v>
      </c>
      <c r="D999" s="506">
        <f>SUMIFS('South West Spends'!$H$2:$H$5693,'South West Spends'!$A$2:$A$5693,$B999,'South West Spends'!$B$2:$B$5693,$C999,'South West Spends'!$C$2:$C$5693,$A999)</f>
        <v>791.76</v>
      </c>
      <c r="E999" s="507">
        <f>SUMIFS('South West Spends'!$M$2:$M$5693,'South West Spends'!$A$2:$A$5693,$B999,'South West Spends'!$B$2:$B$5693,$C999,'South West Spends'!$C$2:$C$5693,$A999)</f>
        <v>587.52</v>
      </c>
      <c r="F999" s="507">
        <f>SUMIFS('South West Spends'!$R$2:$R$5693,'South West Spends'!$A$2:$A$5693,$B999,'South West Spends'!$B$2:$B$5693,$C999,'South West Spends'!$C$2:$C$5693,$A999)</f>
        <v>0</v>
      </c>
      <c r="G999" s="882">
        <f>SUMIFS('South West Spends'!$W$2:$W$5693,'South West Spends'!$A$2:$A$5693,$B999,'South West Spends'!$B$2:$B$5693,$C999,'South West Spends'!$C$2:$C$5693,$A999)</f>
        <v>0</v>
      </c>
      <c r="H999" s="1441">
        <f>SUMIFS('South West Spends'!$AB$2:$AB$5693,'South West Spends'!$A$2:$A$5693,$B999,'South West Spends'!$B$2:$B$5693,$C999,'South West Spends'!$C$2:$C$5693,$A999)</f>
        <v>0</v>
      </c>
      <c r="I999" s="1442">
        <f>SUMIFS('South West Spends'!$AG$2:$AG$5693,'South West Spends'!$A$2:$A$5693,$B999,'South West Spends'!$B$2:$B$5693,$C999,'South West Spends'!$C$2:$C$5693,$A999)</f>
        <v>0</v>
      </c>
      <c r="J999" s="24">
        <f>SUMIFS('South West Spends'!$AI$2:$AI$5693,'South West Spends'!$A$2:$A$5693,$B999,'South West Spends'!$B$2:$B$5693,$C999,'South West Spends'!$C$2:$C$5693,$A999)</f>
        <v>0</v>
      </c>
      <c r="K999" s="93">
        <f>SUMIFS('South West Spends'!$AL$2:$AL$5693,'South West Spends'!$A$2:$A$5693,$B999,'South West Spends'!$B$2:$B$5693,$C999,'South West Spends'!$C$2:$C$5693,$A999)</f>
        <v>0</v>
      </c>
    </row>
    <row r="1000" spans="1:11" x14ac:dyDescent="0.2">
      <c r="A1000" s="94" t="s">
        <v>141</v>
      </c>
      <c r="B1000" s="13" t="s">
        <v>277</v>
      </c>
      <c r="C1000" s="129" t="s">
        <v>246</v>
      </c>
      <c r="D1000" s="506">
        <f>SUMIFS('South West Spends'!$H$2:$H$5693,'South West Spends'!$A$2:$A$5693,$B1000,'South West Spends'!$B$2:$B$5693,$C1000,'South West Spends'!$C$2:$C$5693,$A1000)</f>
        <v>0</v>
      </c>
      <c r="E1000" s="507">
        <f>SUMIFS('South West Spends'!$M$2:$M$5693,'South West Spends'!$A$2:$A$5693,$B1000,'South West Spends'!$B$2:$B$5693,$C1000,'South West Spends'!$C$2:$C$5693,$A1000)</f>
        <v>0</v>
      </c>
      <c r="F1000" s="507">
        <f>SUMIFS('South West Spends'!$R$2:$R$5693,'South West Spends'!$A$2:$A$5693,$B1000,'South West Spends'!$B$2:$B$5693,$C1000,'South West Spends'!$C$2:$C$5693,$A1000)</f>
        <v>0</v>
      </c>
      <c r="G1000" s="882">
        <f>SUMIFS('South West Spends'!$W$2:$W$5693,'South West Spends'!$A$2:$A$5693,$B1000,'South West Spends'!$B$2:$B$5693,$C1000,'South West Spends'!$C$2:$C$5693,$A1000)</f>
        <v>0</v>
      </c>
      <c r="H1000" s="1441">
        <f>SUMIFS('South West Spends'!$AB$2:$AB$5693,'South West Spends'!$A$2:$A$5693,$B1000,'South West Spends'!$B$2:$B$5693,$C1000,'South West Spends'!$C$2:$C$5693,$A1000)</f>
        <v>0</v>
      </c>
      <c r="I1000" s="1442">
        <f>SUMIFS('South West Spends'!$AG$2:$AG$5693,'South West Spends'!$A$2:$A$5693,$B1000,'South West Spends'!$B$2:$B$5693,$C1000,'South West Spends'!$C$2:$C$5693,$A1000)</f>
        <v>0</v>
      </c>
      <c r="J1000" s="24">
        <f>SUMIFS('South West Spends'!$AI$2:$AI$5693,'South West Spends'!$A$2:$A$5693,$B1000,'South West Spends'!$B$2:$B$5693,$C1000,'South West Spends'!$C$2:$C$5693,$A1000)</f>
        <v>4338.2199999999993</v>
      </c>
      <c r="K1000" s="93">
        <f>SUMIFS('South West Spends'!$AL$2:$AL$5693,'South West Spends'!$A$2:$A$5693,$B1000,'South West Spends'!$B$2:$B$5693,$C1000,'South West Spends'!$C$2:$C$5693,$A1000)</f>
        <v>4338.2199999999993</v>
      </c>
    </row>
    <row r="1001" spans="1:11" x14ac:dyDescent="0.2">
      <c r="A1001" s="94" t="s">
        <v>141</v>
      </c>
      <c r="B1001" s="13" t="s">
        <v>277</v>
      </c>
      <c r="C1001" s="129" t="s">
        <v>20</v>
      </c>
      <c r="D1001" s="506">
        <f>SUMIFS('South West Spends'!$H$2:$H$5693,'South West Spends'!$A$2:$A$5693,$B1001,'South West Spends'!$B$2:$B$5693,$C1001,'South West Spends'!$C$2:$C$5693,$A1001)</f>
        <v>0</v>
      </c>
      <c r="E1001" s="507">
        <f>SUMIFS('South West Spends'!$M$2:$M$5693,'South West Spends'!$A$2:$A$5693,$B1001,'South West Spends'!$B$2:$B$5693,$C1001,'South West Spends'!$C$2:$C$5693,$A1001)</f>
        <v>0</v>
      </c>
      <c r="F1001" s="507">
        <f>SUMIFS('South West Spends'!$R$2:$R$5693,'South West Spends'!$A$2:$A$5693,$B1001,'South West Spends'!$B$2:$B$5693,$C1001,'South West Spends'!$C$2:$C$5693,$A1001)</f>
        <v>0</v>
      </c>
      <c r="G1001" s="882">
        <f>SUMIFS('South West Spends'!$W$2:$W$5693,'South West Spends'!$A$2:$A$5693,$B1001,'South West Spends'!$B$2:$B$5693,$C1001,'South West Spends'!$C$2:$C$5693,$A1001)</f>
        <v>0</v>
      </c>
      <c r="H1001" s="1441">
        <f>SUMIFS('South West Spends'!$AB$2:$AB$5693,'South West Spends'!$A$2:$A$5693,$B1001,'South West Spends'!$B$2:$B$5693,$C1001,'South West Spends'!$C$2:$C$5693,$A1001)</f>
        <v>0</v>
      </c>
      <c r="I1001" s="1442">
        <f>SUMIFS('South West Spends'!$AG$2:$AG$5693,'South West Spends'!$A$2:$A$5693,$B1001,'South West Spends'!$B$2:$B$5693,$C1001,'South West Spends'!$C$2:$C$5693,$A1001)</f>
        <v>741.00999999999988</v>
      </c>
      <c r="J1001" s="24">
        <f>SUMIFS('South West Spends'!$AI$2:$AI$5693,'South West Spends'!$A$2:$A$5693,$B1001,'South West Spends'!$B$2:$B$5693,$C1001,'South West Spends'!$C$2:$C$5693,$A1001)</f>
        <v>0</v>
      </c>
      <c r="K1001" s="93">
        <f>SUMIFS('South West Spends'!$AL$2:$AL$5693,'South West Spends'!$A$2:$A$5693,$B1001,'South West Spends'!$B$2:$B$5693,$C1001,'South West Spends'!$C$2:$C$5693,$A1001)</f>
        <v>89.6</v>
      </c>
    </row>
    <row r="1002" spans="1:11" x14ac:dyDescent="0.2">
      <c r="A1002" s="94" t="s">
        <v>141</v>
      </c>
      <c r="B1002" s="13" t="s">
        <v>277</v>
      </c>
      <c r="C1002" s="129" t="s">
        <v>85</v>
      </c>
      <c r="D1002" s="506">
        <f>SUMIFS('South West Spends'!$H$2:$H$5693,'South West Spends'!$A$2:$A$5693,$B1002,'South West Spends'!$B$2:$B$5693,$C1002,'South West Spends'!$C$2:$C$5693,$A1002)</f>
        <v>0</v>
      </c>
      <c r="E1002" s="507">
        <f>SUMIFS('South West Spends'!$M$2:$M$5693,'South West Spends'!$A$2:$A$5693,$B1002,'South West Spends'!$B$2:$B$5693,$C1002,'South West Spends'!$C$2:$C$5693,$A1002)</f>
        <v>0</v>
      </c>
      <c r="F1002" s="507">
        <f>SUMIFS('South West Spends'!$R$2:$R$5693,'South West Spends'!$A$2:$A$5693,$B1002,'South West Spends'!$B$2:$B$5693,$C1002,'South West Spends'!$C$2:$C$5693,$A1002)</f>
        <v>0</v>
      </c>
      <c r="G1002" s="882">
        <f>SUMIFS('South West Spends'!$W$2:$W$5693,'South West Spends'!$A$2:$A$5693,$B1002,'South West Spends'!$B$2:$B$5693,$C1002,'South West Spends'!$C$2:$C$5693,$A1002)</f>
        <v>0</v>
      </c>
      <c r="H1002" s="1441">
        <f>SUMIFS('South West Spends'!$AB$2:$AB$5693,'South West Spends'!$A$2:$A$5693,$B1002,'South West Spends'!$B$2:$B$5693,$C1002,'South West Spends'!$C$2:$C$5693,$A1002)</f>
        <v>0</v>
      </c>
      <c r="I1002" s="1442">
        <f>SUMIFS('South West Spends'!$AG$2:$AG$5693,'South West Spends'!$A$2:$A$5693,$B1002,'South West Spends'!$B$2:$B$5693,$C1002,'South West Spends'!$C$2:$C$5693,$A1002)</f>
        <v>3041.91</v>
      </c>
      <c r="J1002" s="24">
        <f>SUMIFS('South West Spends'!$AI$2:$AI$5693,'South West Spends'!$A$2:$A$5693,$B1002,'South West Spends'!$B$2:$B$5693,$C1002,'South West Spends'!$C$2:$C$5693,$A1002)</f>
        <v>1167.3</v>
      </c>
      <c r="K1002" s="93">
        <f>SUMIFS('South West Spends'!$AL$2:$AL$5693,'South West Spends'!$A$2:$A$5693,$B1002,'South West Spends'!$B$2:$B$5693,$C1002,'South West Spends'!$C$2:$C$5693,$A1002)</f>
        <v>1707.9</v>
      </c>
    </row>
    <row r="1003" spans="1:11" x14ac:dyDescent="0.2">
      <c r="A1003" s="94" t="s">
        <v>141</v>
      </c>
      <c r="B1003" s="13" t="s">
        <v>84</v>
      </c>
      <c r="C1003" s="129" t="s">
        <v>20</v>
      </c>
      <c r="D1003" s="506">
        <f>SUMIFS('South West Spends'!$H$2:$H$5693,'South West Spends'!$A$2:$A$5693,$B1003,'South West Spends'!$B$2:$B$5693,$C1003,'South West Spends'!$C$2:$C$5693,$A1003)</f>
        <v>0</v>
      </c>
      <c r="E1003" s="507">
        <f>SUMIFS('South West Spends'!$M$2:$M$5693,'South West Spends'!$A$2:$A$5693,$B1003,'South West Spends'!$B$2:$B$5693,$C1003,'South West Spends'!$C$2:$C$5693,$A1003)</f>
        <v>172.8</v>
      </c>
      <c r="F1003" s="507">
        <f>SUMIFS('South West Spends'!$R$2:$R$5693,'South West Spends'!$A$2:$A$5693,$B1003,'South West Spends'!$B$2:$B$5693,$C1003,'South West Spends'!$C$2:$C$5693,$A1003)</f>
        <v>282.87</v>
      </c>
      <c r="G1003" s="882">
        <f>SUMIFS('South West Spends'!$W$2:$W$5693,'South West Spends'!$A$2:$A$5693,$B1003,'South West Spends'!$B$2:$B$5693,$C1003,'South West Spends'!$C$2:$C$5693,$A1003)</f>
        <v>2173.3900000000003</v>
      </c>
      <c r="H1003" s="1441">
        <f>SUMIFS('South West Spends'!$AB$2:$AB$5693,'South West Spends'!$A$2:$A$5693,$B1003,'South West Spends'!$B$2:$B$5693,$C1003,'South West Spends'!$C$2:$C$5693,$A1003)</f>
        <v>1380.65</v>
      </c>
      <c r="I1003" s="1442">
        <f>SUMIFS('South West Spends'!$AG$2:$AG$5693,'South West Spends'!$A$2:$A$5693,$B1003,'South West Spends'!$B$2:$B$5693,$C1003,'South West Spends'!$C$2:$C$5693,$A1003)</f>
        <v>649.59999999999991</v>
      </c>
      <c r="J1003" s="24">
        <f>SUMIFS('South West Spends'!$AI$2:$AI$5693,'South West Spends'!$A$2:$A$5693,$B1003,'South West Spends'!$B$2:$B$5693,$C1003,'South West Spends'!$C$2:$C$5693,$A1003)</f>
        <v>0</v>
      </c>
      <c r="K1003" s="93">
        <f>SUMIFS('South West Spends'!$AL$2:$AL$5693,'South West Spends'!$A$2:$A$5693,$B1003,'South West Spends'!$B$2:$B$5693,$C1003,'South West Spends'!$C$2:$C$5693,$A1003)</f>
        <v>0</v>
      </c>
    </row>
    <row r="1004" spans="1:11" x14ac:dyDescent="0.2">
      <c r="A1004" s="94" t="s">
        <v>141</v>
      </c>
      <c r="B1004" s="13" t="s">
        <v>84</v>
      </c>
      <c r="C1004" s="129" t="s">
        <v>85</v>
      </c>
      <c r="D1004" s="506">
        <f>SUMIFS('South West Spends'!$H$2:$H$5693,'South West Spends'!$A$2:$A$5693,$B1004,'South West Spends'!$B$2:$B$5693,$C1004,'South West Spends'!$C$2:$C$5693,$A1004)</f>
        <v>0</v>
      </c>
      <c r="E1004" s="507">
        <f>SUMIFS('South West Spends'!$M$2:$M$5693,'South West Spends'!$A$2:$A$5693,$B1004,'South West Spends'!$B$2:$B$5693,$C1004,'South West Spends'!$C$2:$C$5693,$A1004)</f>
        <v>0</v>
      </c>
      <c r="F1004" s="507">
        <f>SUMIFS('South West Spends'!$R$2:$R$5693,'South West Spends'!$A$2:$A$5693,$B1004,'South West Spends'!$B$2:$B$5693,$C1004,'South West Spends'!$C$2:$C$5693,$A1004)</f>
        <v>0</v>
      </c>
      <c r="G1004" s="882">
        <f>SUMIFS('South West Spends'!$W$2:$W$5693,'South West Spends'!$A$2:$A$5693,$B1004,'South West Spends'!$B$2:$B$5693,$C1004,'South West Spends'!$C$2:$C$5693,$A1004)</f>
        <v>0</v>
      </c>
      <c r="H1004" s="1441">
        <f>SUMIFS('South West Spends'!$AB$2:$AB$5693,'South West Spends'!$A$2:$A$5693,$B1004,'South West Spends'!$B$2:$B$5693,$C1004,'South West Spends'!$C$2:$C$5693,$A1004)</f>
        <v>9070.77</v>
      </c>
      <c r="I1004" s="1442">
        <f>SUMIFS('South West Spends'!$AG$2:$AG$5693,'South West Spends'!$A$2:$A$5693,$B1004,'South West Spends'!$B$2:$B$5693,$C1004,'South West Spends'!$C$2:$C$5693,$A1004)</f>
        <v>2507.1800000000003</v>
      </c>
      <c r="J1004" s="24">
        <f>SUMIFS('South West Spends'!$AI$2:$AI$5693,'South West Spends'!$A$2:$A$5693,$B1004,'South West Spends'!$B$2:$B$5693,$C1004,'South West Spends'!$C$2:$C$5693,$A1004)</f>
        <v>0</v>
      </c>
      <c r="K1004" s="93">
        <f>SUMIFS('South West Spends'!$AL$2:$AL$5693,'South West Spends'!$A$2:$A$5693,$B1004,'South West Spends'!$B$2:$B$5693,$C1004,'South West Spends'!$C$2:$C$5693,$A1004)</f>
        <v>0</v>
      </c>
    </row>
    <row r="1005" spans="1:11" x14ac:dyDescent="0.2">
      <c r="A1005" s="94" t="s">
        <v>141</v>
      </c>
      <c r="B1005" s="13" t="s">
        <v>41</v>
      </c>
      <c r="C1005" s="129" t="s">
        <v>242</v>
      </c>
      <c r="D1005" s="506">
        <f>SUMIFS('South West Spends'!$H$2:$H$5693,'South West Spends'!$A$2:$A$5693,$B1005,'South West Spends'!$B$2:$B$5693,$C1005,'South West Spends'!$C$2:$C$5693,$A1005)</f>
        <v>2092.1099999999997</v>
      </c>
      <c r="E1005" s="507">
        <f>SUMIFS('South West Spends'!$M$2:$M$5693,'South West Spends'!$A$2:$A$5693,$B1005,'South West Spends'!$B$2:$B$5693,$C1005,'South West Spends'!$C$2:$C$5693,$A1005)</f>
        <v>810.2</v>
      </c>
      <c r="F1005" s="507">
        <f>SUMIFS('South West Spends'!$R$2:$R$5693,'South West Spends'!$A$2:$A$5693,$B1005,'South West Spends'!$B$2:$B$5693,$C1005,'South West Spends'!$C$2:$C$5693,$A1005)</f>
        <v>0</v>
      </c>
      <c r="G1005" s="882">
        <f>SUMIFS('South West Spends'!$W$2:$W$5693,'South West Spends'!$A$2:$A$5693,$B1005,'South West Spends'!$B$2:$B$5693,$C1005,'South West Spends'!$C$2:$C$5693,$A1005)</f>
        <v>0</v>
      </c>
      <c r="H1005" s="1441">
        <f>SUMIFS('South West Spends'!$AB$2:$AB$5693,'South West Spends'!$A$2:$A$5693,$B1005,'South West Spends'!$B$2:$B$5693,$C1005,'South West Spends'!$C$2:$C$5693,$A1005)</f>
        <v>0</v>
      </c>
      <c r="I1005" s="1442">
        <f>SUMIFS('South West Spends'!$AG$2:$AG$5693,'South West Spends'!$A$2:$A$5693,$B1005,'South West Spends'!$B$2:$B$5693,$C1005,'South West Spends'!$C$2:$C$5693,$A1005)</f>
        <v>0</v>
      </c>
      <c r="J1005" s="24">
        <f>SUMIFS('South West Spends'!$AI$2:$AI$5693,'South West Spends'!$A$2:$A$5693,$B1005,'South West Spends'!$B$2:$B$5693,$C1005,'South West Spends'!$C$2:$C$5693,$A1005)</f>
        <v>0</v>
      </c>
      <c r="K1005" s="93">
        <f>SUMIFS('South West Spends'!$AL$2:$AL$5693,'South West Spends'!$A$2:$A$5693,$B1005,'South West Spends'!$B$2:$B$5693,$C1005,'South West Spends'!$C$2:$C$5693,$A1005)</f>
        <v>0</v>
      </c>
    </row>
    <row r="1006" spans="1:11" x14ac:dyDescent="0.2">
      <c r="A1006" s="94" t="s">
        <v>141</v>
      </c>
      <c r="B1006" s="13" t="s">
        <v>41</v>
      </c>
      <c r="C1006" s="129" t="s">
        <v>21</v>
      </c>
      <c r="D1006" s="506">
        <f>SUMIFS('South West Spends'!$H$2:$H$5693,'South West Spends'!$A$2:$A$5693,$B1006,'South West Spends'!$B$2:$B$5693,$C1006,'South West Spends'!$C$2:$C$5693,$A1006)</f>
        <v>21938.099999999991</v>
      </c>
      <c r="E1006" s="507">
        <f>SUMIFS('South West Spends'!$M$2:$M$5693,'South West Spends'!$A$2:$A$5693,$B1006,'South West Spends'!$B$2:$B$5693,$C1006,'South West Spends'!$C$2:$C$5693,$A1006)</f>
        <v>689.71999999999991</v>
      </c>
      <c r="F1006" s="507">
        <f>SUMIFS('South West Spends'!$R$2:$R$5693,'South West Spends'!$A$2:$A$5693,$B1006,'South West Spends'!$B$2:$B$5693,$C1006,'South West Spends'!$C$2:$C$5693,$A1006)</f>
        <v>0</v>
      </c>
      <c r="G1006" s="882">
        <f>SUMIFS('South West Spends'!$W$2:$W$5693,'South West Spends'!$A$2:$A$5693,$B1006,'South West Spends'!$B$2:$B$5693,$C1006,'South West Spends'!$C$2:$C$5693,$A1006)</f>
        <v>0</v>
      </c>
      <c r="H1006" s="1441">
        <f>SUMIFS('South West Spends'!$AB$2:$AB$5693,'South West Spends'!$A$2:$A$5693,$B1006,'South West Spends'!$B$2:$B$5693,$C1006,'South West Spends'!$C$2:$C$5693,$A1006)</f>
        <v>0</v>
      </c>
      <c r="I1006" s="1442">
        <f>SUMIFS('South West Spends'!$AG$2:$AG$5693,'South West Spends'!$A$2:$A$5693,$B1006,'South West Spends'!$B$2:$B$5693,$C1006,'South West Spends'!$C$2:$C$5693,$A1006)</f>
        <v>0</v>
      </c>
      <c r="J1006" s="24">
        <f>SUMIFS('South West Spends'!$AI$2:$AI$5693,'South West Spends'!$A$2:$A$5693,$B1006,'South West Spends'!$B$2:$B$5693,$C1006,'South West Spends'!$C$2:$C$5693,$A1006)</f>
        <v>0</v>
      </c>
      <c r="K1006" s="93">
        <f>SUMIFS('South West Spends'!$AL$2:$AL$5693,'South West Spends'!$A$2:$A$5693,$B1006,'South West Spends'!$B$2:$B$5693,$C1006,'South West Spends'!$C$2:$C$5693,$A1006)</f>
        <v>0</v>
      </c>
    </row>
    <row r="1007" spans="1:11" x14ac:dyDescent="0.2">
      <c r="A1007" s="94" t="s">
        <v>141</v>
      </c>
      <c r="B1007" s="13" t="s">
        <v>66</v>
      </c>
      <c r="C1007" s="129" t="s">
        <v>243</v>
      </c>
      <c r="D1007" s="506">
        <f>SUMIFS('South West Spends'!$H$2:$H$5693,'South West Spends'!$A$2:$A$5693,$B1007,'South West Spends'!$B$2:$B$5693,$C1007,'South West Spends'!$C$2:$C$5693,$A1007)</f>
        <v>314.54000000000002</v>
      </c>
      <c r="E1007" s="507">
        <f>SUMIFS('South West Spends'!$M$2:$M$5693,'South West Spends'!$A$2:$A$5693,$B1007,'South West Spends'!$B$2:$B$5693,$C1007,'South West Spends'!$C$2:$C$5693,$A1007)</f>
        <v>4231.3500000000004</v>
      </c>
      <c r="F1007" s="507">
        <f>SUMIFS('South West Spends'!$R$2:$R$5693,'South West Spends'!$A$2:$A$5693,$B1007,'South West Spends'!$B$2:$B$5693,$C1007,'South West Spends'!$C$2:$C$5693,$A1007)</f>
        <v>4320.76</v>
      </c>
      <c r="G1007" s="882">
        <f>SUMIFS('South West Spends'!$W$2:$W$5693,'South West Spends'!$A$2:$A$5693,$B1007,'South West Spends'!$B$2:$B$5693,$C1007,'South West Spends'!$C$2:$C$5693,$A1007)</f>
        <v>2407.2999999999997</v>
      </c>
      <c r="H1007" s="1441">
        <f>SUMIFS('South West Spends'!$AB$2:$AB$5693,'South West Spends'!$A$2:$A$5693,$B1007,'South West Spends'!$B$2:$B$5693,$C1007,'South West Spends'!$C$2:$C$5693,$A1007)</f>
        <v>1923.63</v>
      </c>
      <c r="I1007" s="1442">
        <f>SUMIFS('South West Spends'!$AG$2:$AG$5693,'South West Spends'!$A$2:$A$5693,$B1007,'South West Spends'!$B$2:$B$5693,$C1007,'South West Spends'!$C$2:$C$5693,$A1007)</f>
        <v>0</v>
      </c>
      <c r="J1007" s="24">
        <f>SUMIFS('South West Spends'!$AI$2:$AI$5693,'South West Spends'!$A$2:$A$5693,$B1007,'South West Spends'!$B$2:$B$5693,$C1007,'South West Spends'!$C$2:$C$5693,$A1007)</f>
        <v>0</v>
      </c>
      <c r="K1007" s="93">
        <f>SUMIFS('South West Spends'!$AL$2:$AL$5693,'South West Spends'!$A$2:$A$5693,$B1007,'South West Spends'!$B$2:$B$5693,$C1007,'South West Spends'!$C$2:$C$5693,$A1007)</f>
        <v>0</v>
      </c>
    </row>
    <row r="1008" spans="1:11" x14ac:dyDescent="0.2">
      <c r="A1008" s="94" t="s">
        <v>141</v>
      </c>
      <c r="B1008" s="13" t="s">
        <v>66</v>
      </c>
      <c r="C1008" s="129" t="s">
        <v>11</v>
      </c>
      <c r="D1008" s="506">
        <f>SUMIFS('South West Spends'!$H$2:$H$5693,'South West Spends'!$A$2:$A$5693,$B1008,'South West Spends'!$B$2:$B$5693,$C1008,'South West Spends'!$C$2:$C$5693,$A1008)</f>
        <v>31.56</v>
      </c>
      <c r="E1008" s="507">
        <f>SUMIFS('South West Spends'!$M$2:$M$5693,'South West Spends'!$A$2:$A$5693,$B1008,'South West Spends'!$B$2:$B$5693,$C1008,'South West Spends'!$C$2:$C$5693,$A1008)</f>
        <v>63.6</v>
      </c>
      <c r="F1008" s="507">
        <f>SUMIFS('South West Spends'!$R$2:$R$5693,'South West Spends'!$A$2:$A$5693,$B1008,'South West Spends'!$B$2:$B$5693,$C1008,'South West Spends'!$C$2:$C$5693,$A1008)</f>
        <v>0</v>
      </c>
      <c r="G1008" s="882">
        <f>SUMIFS('South West Spends'!$W$2:$W$5693,'South West Spends'!$A$2:$A$5693,$B1008,'South West Spends'!$B$2:$B$5693,$C1008,'South West Spends'!$C$2:$C$5693,$A1008)</f>
        <v>0</v>
      </c>
      <c r="H1008" s="1441">
        <f>SUMIFS('South West Spends'!$AB$2:$AB$5693,'South West Spends'!$A$2:$A$5693,$B1008,'South West Spends'!$B$2:$B$5693,$C1008,'South West Spends'!$C$2:$C$5693,$A1008)</f>
        <v>1234.9100000000001</v>
      </c>
      <c r="I1008" s="1442">
        <f>SUMIFS('South West Spends'!$AG$2:$AG$5693,'South West Spends'!$A$2:$A$5693,$B1008,'South West Spends'!$B$2:$B$5693,$C1008,'South West Spends'!$C$2:$C$5693,$A1008)</f>
        <v>0</v>
      </c>
      <c r="J1008" s="24">
        <f>SUMIFS('South West Spends'!$AI$2:$AI$5693,'South West Spends'!$A$2:$A$5693,$B1008,'South West Spends'!$B$2:$B$5693,$C1008,'South West Spends'!$C$2:$C$5693,$A1008)</f>
        <v>0</v>
      </c>
      <c r="K1008" s="93">
        <f>SUMIFS('South West Spends'!$AL$2:$AL$5693,'South West Spends'!$A$2:$A$5693,$B1008,'South West Spends'!$B$2:$B$5693,$C1008,'South West Spends'!$C$2:$C$5693,$A1008)</f>
        <v>0</v>
      </c>
    </row>
    <row r="1009" spans="1:11" x14ac:dyDescent="0.2">
      <c r="A1009" s="94" t="s">
        <v>141</v>
      </c>
      <c r="B1009" s="13" t="s">
        <v>258</v>
      </c>
      <c r="C1009" s="129" t="s">
        <v>243</v>
      </c>
      <c r="D1009" s="506">
        <f>SUMIFS('South West Spends'!$H$2:$H$5693,'South West Spends'!$A$2:$A$5693,$B1009,'South West Spends'!$B$2:$B$5693,$C1009,'South West Spends'!$C$2:$C$5693,$A1009)</f>
        <v>0</v>
      </c>
      <c r="E1009" s="507">
        <f>SUMIFS('South West Spends'!$M$2:$M$5693,'South West Spends'!$A$2:$A$5693,$B1009,'South West Spends'!$B$2:$B$5693,$C1009,'South West Spends'!$C$2:$C$5693,$A1009)</f>
        <v>0</v>
      </c>
      <c r="F1009" s="507">
        <f>SUMIFS('South West Spends'!$R$2:$R$5693,'South West Spends'!$A$2:$A$5693,$B1009,'South West Spends'!$B$2:$B$5693,$C1009,'South West Spends'!$C$2:$C$5693,$A1009)</f>
        <v>0</v>
      </c>
      <c r="G1009" s="882">
        <f>SUMIFS('South West Spends'!$W$2:$W$5693,'South West Spends'!$A$2:$A$5693,$B1009,'South West Spends'!$B$2:$B$5693,$C1009,'South West Spends'!$C$2:$C$5693,$A1009)</f>
        <v>0</v>
      </c>
      <c r="H1009" s="1441">
        <f>SUMIFS('South West Spends'!$AB$2:$AB$5693,'South West Spends'!$A$2:$A$5693,$B1009,'South West Spends'!$B$2:$B$5693,$C1009,'South West Spends'!$C$2:$C$5693,$A1009)</f>
        <v>647.3900000000001</v>
      </c>
      <c r="I1009" s="1442">
        <f>SUMIFS('South West Spends'!$AG$2:$AG$5693,'South West Spends'!$A$2:$A$5693,$B1009,'South West Spends'!$B$2:$B$5693,$C1009,'South West Spends'!$C$2:$C$5693,$A1009)</f>
        <v>2510.1500000000005</v>
      </c>
      <c r="J1009" s="24">
        <f>SUMIFS('South West Spends'!$AI$2:$AI$5693,'South West Spends'!$A$2:$A$5693,$B1009,'South West Spends'!$B$2:$B$5693,$C1009,'South West Spends'!$C$2:$C$5693,$A1009)</f>
        <v>3444.4</v>
      </c>
      <c r="K1009" s="93">
        <f>SUMIFS('South West Spends'!$AL$2:$AL$5693,'South West Spends'!$A$2:$A$5693,$B1009,'South West Spends'!$B$2:$B$5693,$C1009,'South West Spends'!$C$2:$C$5693,$A1009)</f>
        <v>3973.55</v>
      </c>
    </row>
    <row r="1010" spans="1:11" x14ac:dyDescent="0.2">
      <c r="A1010" s="94" t="s">
        <v>141</v>
      </c>
      <c r="B1010" s="13" t="s">
        <v>258</v>
      </c>
      <c r="C1010" s="129" t="s">
        <v>197</v>
      </c>
      <c r="D1010" s="506">
        <f>SUMIFS('South West Spends'!$H$2:$H$5693,'South West Spends'!$A$2:$A$5693,$B1010,'South West Spends'!$B$2:$B$5693,$C1010,'South West Spends'!$C$2:$C$5693,$A1010)</f>
        <v>0</v>
      </c>
      <c r="E1010" s="507">
        <f>SUMIFS('South West Spends'!$M$2:$M$5693,'South West Spends'!$A$2:$A$5693,$B1010,'South West Spends'!$B$2:$B$5693,$C1010,'South West Spends'!$C$2:$C$5693,$A1010)</f>
        <v>0</v>
      </c>
      <c r="F1010" s="507">
        <f>SUMIFS('South West Spends'!$R$2:$R$5693,'South West Spends'!$A$2:$A$5693,$B1010,'South West Spends'!$B$2:$B$5693,$C1010,'South West Spends'!$C$2:$C$5693,$A1010)</f>
        <v>0</v>
      </c>
      <c r="G1010" s="882">
        <f>SUMIFS('South West Spends'!$W$2:$W$5693,'South West Spends'!$A$2:$A$5693,$B1010,'South West Spends'!$B$2:$B$5693,$C1010,'South West Spends'!$C$2:$C$5693,$A1010)</f>
        <v>0</v>
      </c>
      <c r="H1010" s="1441">
        <f>SUMIFS('South West Spends'!$AB$2:$AB$5693,'South West Spends'!$A$2:$A$5693,$B1010,'South West Spends'!$B$2:$B$5693,$C1010,'South West Spends'!$C$2:$C$5693,$A1010)</f>
        <v>0</v>
      </c>
      <c r="I1010" s="1442">
        <f>SUMIFS('South West Spends'!$AG$2:$AG$5693,'South West Spends'!$A$2:$A$5693,$B1010,'South West Spends'!$B$2:$B$5693,$C1010,'South West Spends'!$C$2:$C$5693,$A1010)</f>
        <v>0</v>
      </c>
      <c r="J1010" s="24">
        <f>SUMIFS('South West Spends'!$AI$2:$AI$5693,'South West Spends'!$A$2:$A$5693,$B1010,'South West Spends'!$B$2:$B$5693,$C1010,'South West Spends'!$C$2:$C$5693,$A1010)</f>
        <v>14623.52</v>
      </c>
      <c r="K1010" s="93">
        <f>SUMIFS('South West Spends'!$AL$2:$AL$5693,'South West Spends'!$A$2:$A$5693,$B1010,'South West Spends'!$B$2:$B$5693,$C1010,'South West Spends'!$C$2:$C$5693,$A1010)</f>
        <v>14623.52</v>
      </c>
    </row>
    <row r="1011" spans="1:11" x14ac:dyDescent="0.2">
      <c r="A1011" s="94" t="s">
        <v>141</v>
      </c>
      <c r="B1011" s="13" t="s">
        <v>23</v>
      </c>
      <c r="C1011" s="129" t="s">
        <v>199</v>
      </c>
      <c r="D1011" s="506">
        <f>SUMIFS('South West Spends'!$H$2:$H$5693,'South West Spends'!$A$2:$A$5693,$B1011,'South West Spends'!$B$2:$B$5693,$C1011,'South West Spends'!$C$2:$C$5693,$A1011)</f>
        <v>64628.759999999995</v>
      </c>
      <c r="E1011" s="507">
        <f>SUMIFS('South West Spends'!$M$2:$M$5693,'South West Spends'!$A$2:$A$5693,$B1011,'South West Spends'!$B$2:$B$5693,$C1011,'South West Spends'!$C$2:$C$5693,$A1011)</f>
        <v>64554.490000000005</v>
      </c>
      <c r="F1011" s="507">
        <f>SUMIFS('South West Spends'!$R$2:$R$5693,'South West Spends'!$A$2:$A$5693,$B1011,'South West Spends'!$B$2:$B$5693,$C1011,'South West Spends'!$C$2:$C$5693,$A1011)</f>
        <v>59759.66</v>
      </c>
      <c r="G1011" s="882">
        <f>SUMIFS('South West Spends'!$W$2:$W$5693,'South West Spends'!$A$2:$A$5693,$B1011,'South West Spends'!$B$2:$B$5693,$C1011,'South West Spends'!$C$2:$C$5693,$A1011)</f>
        <v>23492.73</v>
      </c>
      <c r="H1011" s="1441">
        <f>SUMIFS('South West Spends'!$AB$2:$AB$5693,'South West Spends'!$A$2:$A$5693,$B1011,'South West Spends'!$B$2:$B$5693,$C1011,'South West Spends'!$C$2:$C$5693,$A1011)</f>
        <v>0</v>
      </c>
      <c r="I1011" s="1442">
        <f>SUMIFS('South West Spends'!$AG$2:$AG$5693,'South West Spends'!$A$2:$A$5693,$B1011,'South West Spends'!$B$2:$B$5693,$C1011,'South West Spends'!$C$2:$C$5693,$A1011)</f>
        <v>0</v>
      </c>
      <c r="J1011" s="24">
        <f>SUMIFS('South West Spends'!$AI$2:$AI$5693,'South West Spends'!$A$2:$A$5693,$B1011,'South West Spends'!$B$2:$B$5693,$C1011,'South West Spends'!$C$2:$C$5693,$A1011)</f>
        <v>0</v>
      </c>
      <c r="K1011" s="93">
        <f>SUMIFS('South West Spends'!$AL$2:$AL$5693,'South West Spends'!$A$2:$A$5693,$B1011,'South West Spends'!$B$2:$B$5693,$C1011,'South West Spends'!$C$2:$C$5693,$A1011)</f>
        <v>0</v>
      </c>
    </row>
    <row r="1012" spans="1:11" x14ac:dyDescent="0.2">
      <c r="A1012" s="94" t="s">
        <v>141</v>
      </c>
      <c r="B1012" s="13" t="s">
        <v>230</v>
      </c>
      <c r="C1012" s="129" t="s">
        <v>199</v>
      </c>
      <c r="D1012" s="506">
        <f>SUMIFS('South West Spends'!$H$2:$H$5693,'South West Spends'!$A$2:$A$5693,$B1012,'South West Spends'!$B$2:$B$5693,$C1012,'South West Spends'!$C$2:$C$5693,$A1012)</f>
        <v>0</v>
      </c>
      <c r="E1012" s="507">
        <f>SUMIFS('South West Spends'!$M$2:$M$5693,'South West Spends'!$A$2:$A$5693,$B1012,'South West Spends'!$B$2:$B$5693,$C1012,'South West Spends'!$C$2:$C$5693,$A1012)</f>
        <v>0</v>
      </c>
      <c r="F1012" s="507">
        <f>SUMIFS('South West Spends'!$R$2:$R$5693,'South West Spends'!$A$2:$A$5693,$B1012,'South West Spends'!$B$2:$B$5693,$C1012,'South West Spends'!$C$2:$C$5693,$A1012)</f>
        <v>0</v>
      </c>
      <c r="G1012" s="882">
        <f>SUMIFS('South West Spends'!$W$2:$W$5693,'South West Spends'!$A$2:$A$5693,$B1012,'South West Spends'!$B$2:$B$5693,$C1012,'South West Spends'!$C$2:$C$5693,$A1012)</f>
        <v>34402.01</v>
      </c>
      <c r="H1012" s="1441">
        <f>SUMIFS('South West Spends'!$AB$2:$AB$5693,'South West Spends'!$A$2:$A$5693,$B1012,'South West Spends'!$B$2:$B$5693,$C1012,'South West Spends'!$C$2:$C$5693,$A1012)</f>
        <v>54832.350000000006</v>
      </c>
      <c r="I1012" s="1442">
        <f>SUMIFS('South West Spends'!$AG$2:$AG$5693,'South West Spends'!$A$2:$A$5693,$B1012,'South West Spends'!$B$2:$B$5693,$C1012,'South West Spends'!$C$2:$C$5693,$A1012)</f>
        <v>56257.56</v>
      </c>
      <c r="J1012" s="24">
        <f>SUMIFS('South West Spends'!$AI$2:$AI$5693,'South West Spends'!$A$2:$A$5693,$B1012,'South West Spends'!$B$2:$B$5693,$C1012,'South West Spends'!$C$2:$C$5693,$A1012)</f>
        <v>6551.9500000000007</v>
      </c>
      <c r="K1012" s="93">
        <f>SUMIFS('South West Spends'!$AL$2:$AL$5693,'South West Spends'!$A$2:$A$5693,$B1012,'South West Spends'!$B$2:$B$5693,$C1012,'South West Spends'!$C$2:$C$5693,$A1012)</f>
        <v>18771.03</v>
      </c>
    </row>
    <row r="1013" spans="1:11" x14ac:dyDescent="0.2">
      <c r="A1013" s="94" t="s">
        <v>141</v>
      </c>
      <c r="B1013" s="13" t="s">
        <v>26</v>
      </c>
      <c r="C1013" s="129" t="s">
        <v>220</v>
      </c>
      <c r="D1013" s="506">
        <f>SUMIFS('South West Spends'!$H$2:$H$5693,'South West Spends'!$A$2:$A$5693,$B1013,'South West Spends'!$B$2:$B$5693,$C1013,'South West Spends'!$C$2:$C$5693,$A1013)</f>
        <v>70875.5</v>
      </c>
      <c r="E1013" s="507">
        <f>SUMIFS('South West Spends'!$M$2:$M$5693,'South West Spends'!$A$2:$A$5693,$B1013,'South West Spends'!$B$2:$B$5693,$C1013,'South West Spends'!$C$2:$C$5693,$A1013)</f>
        <v>11856.899999999994</v>
      </c>
      <c r="F1013" s="507">
        <f>SUMIFS('South West Spends'!$R$2:$R$5693,'South West Spends'!$A$2:$A$5693,$B1013,'South West Spends'!$B$2:$B$5693,$C1013,'South West Spends'!$C$2:$C$5693,$A1013)</f>
        <v>0</v>
      </c>
      <c r="G1013" s="882">
        <f>SUMIFS('South West Spends'!$W$2:$W$5693,'South West Spends'!$A$2:$A$5693,$B1013,'South West Spends'!$B$2:$B$5693,$C1013,'South West Spends'!$C$2:$C$5693,$A1013)</f>
        <v>0</v>
      </c>
      <c r="H1013" s="1441">
        <f>SUMIFS('South West Spends'!$AB$2:$AB$5693,'South West Spends'!$A$2:$A$5693,$B1013,'South West Spends'!$B$2:$B$5693,$C1013,'South West Spends'!$C$2:$C$5693,$A1013)</f>
        <v>0</v>
      </c>
      <c r="I1013" s="1442">
        <f>SUMIFS('South West Spends'!$AG$2:$AG$5693,'South West Spends'!$A$2:$A$5693,$B1013,'South West Spends'!$B$2:$B$5693,$C1013,'South West Spends'!$C$2:$C$5693,$A1013)</f>
        <v>0</v>
      </c>
      <c r="J1013" s="24">
        <f>SUMIFS('South West Spends'!$AI$2:$AI$5693,'South West Spends'!$A$2:$A$5693,$B1013,'South West Spends'!$B$2:$B$5693,$C1013,'South West Spends'!$C$2:$C$5693,$A1013)</f>
        <v>0</v>
      </c>
      <c r="K1013" s="93">
        <f>SUMIFS('South West Spends'!$AL$2:$AL$5693,'South West Spends'!$A$2:$A$5693,$B1013,'South West Spends'!$B$2:$B$5693,$C1013,'South West Spends'!$C$2:$C$5693,$A1013)</f>
        <v>0</v>
      </c>
    </row>
    <row r="1014" spans="1:11" x14ac:dyDescent="0.2">
      <c r="A1014" s="94" t="s">
        <v>141</v>
      </c>
      <c r="B1014" s="13" t="s">
        <v>81</v>
      </c>
      <c r="C1014" s="129" t="s">
        <v>220</v>
      </c>
      <c r="D1014" s="506">
        <f>SUMIFS('South West Spends'!$H$2:$H$5693,'South West Spends'!$A$2:$A$5693,$B1014,'South West Spends'!$B$2:$B$5693,$C1014,'South West Spends'!$C$2:$C$5693,$A1014)</f>
        <v>0</v>
      </c>
      <c r="E1014" s="507">
        <f>SUMIFS('South West Spends'!$M$2:$M$5693,'South West Spends'!$A$2:$A$5693,$B1014,'South West Spends'!$B$2:$B$5693,$C1014,'South West Spends'!$C$2:$C$5693,$A1014)</f>
        <v>90373.69999999975</v>
      </c>
      <c r="F1014" s="507">
        <f>SUMIFS('South West Spends'!$R$2:$R$5693,'South West Spends'!$A$2:$A$5693,$B1014,'South West Spends'!$B$2:$B$5693,$C1014,'South West Spends'!$C$2:$C$5693,$A1014)</f>
        <v>171214.71999999994</v>
      </c>
      <c r="G1014" s="882">
        <f>SUMIFS('South West Spends'!$W$2:$W$5693,'South West Spends'!$A$2:$A$5693,$B1014,'South West Spends'!$B$2:$B$5693,$C1014,'South West Spends'!$C$2:$C$5693,$A1014)</f>
        <v>88175</v>
      </c>
      <c r="H1014" s="1441">
        <f>SUMIFS('South West Spends'!$AB$2:$AB$5693,'South West Spends'!$A$2:$A$5693,$B1014,'South West Spends'!$B$2:$B$5693,$C1014,'South West Spends'!$C$2:$C$5693,$A1014)</f>
        <v>41346</v>
      </c>
      <c r="I1014" s="1442">
        <f>SUMIFS('South West Spends'!$AG$2:$AG$5693,'South West Spends'!$A$2:$A$5693,$B1014,'South West Spends'!$B$2:$B$5693,$C1014,'South West Spends'!$C$2:$C$5693,$A1014)</f>
        <v>14946.790024876595</v>
      </c>
      <c r="J1014" s="24">
        <f>SUMIFS('South West Spends'!$AI$2:$AI$5693,'South West Spends'!$A$2:$A$5693,$B1014,'South West Spends'!$B$2:$B$5693,$C1014,'South West Spends'!$C$2:$C$5693,$A1014)</f>
        <v>0</v>
      </c>
      <c r="K1014" s="93">
        <f>SUMIFS('South West Spends'!$AL$2:$AL$5693,'South West Spends'!$A$2:$A$5693,$B1014,'South West Spends'!$B$2:$B$5693,$C1014,'South West Spends'!$C$2:$C$5693,$A1014)</f>
        <v>0</v>
      </c>
    </row>
    <row r="1015" spans="1:11" x14ac:dyDescent="0.2">
      <c r="A1015" s="94" t="s">
        <v>141</v>
      </c>
      <c r="B1015" s="13" t="s">
        <v>81</v>
      </c>
      <c r="C1015" s="129" t="s">
        <v>255</v>
      </c>
      <c r="D1015" s="506">
        <f>SUMIFS('South West Spends'!$H$2:$H$5693,'South West Spends'!$A$2:$A$5693,$B1015,'South West Spends'!$B$2:$B$5693,$C1015,'South West Spends'!$C$2:$C$5693,$A1015)</f>
        <v>0</v>
      </c>
      <c r="E1015" s="507">
        <f>SUMIFS('South West Spends'!$M$2:$M$5693,'South West Spends'!$A$2:$A$5693,$B1015,'South West Spends'!$B$2:$B$5693,$C1015,'South West Spends'!$C$2:$C$5693,$A1015)</f>
        <v>0</v>
      </c>
      <c r="F1015" s="507">
        <f>SUMIFS('South West Spends'!$R$2:$R$5693,'South West Spends'!$A$2:$A$5693,$B1015,'South West Spends'!$B$2:$B$5693,$C1015,'South West Spends'!$C$2:$C$5693,$A1015)</f>
        <v>0</v>
      </c>
      <c r="G1015" s="882">
        <f>SUMIFS('South West Spends'!$W$2:$W$5693,'South West Spends'!$A$2:$A$5693,$B1015,'South West Spends'!$B$2:$B$5693,$C1015,'South West Spends'!$C$2:$C$5693,$A1015)</f>
        <v>0</v>
      </c>
      <c r="H1015" s="1441">
        <f>SUMIFS('South West Spends'!$AB$2:$AB$5693,'South West Spends'!$A$2:$A$5693,$B1015,'South West Spends'!$B$2:$B$5693,$C1015,'South West Spends'!$C$2:$C$5693,$A1015)</f>
        <v>218230.28000000003</v>
      </c>
      <c r="I1015" s="1442">
        <f>SUMIFS('South West Spends'!$AG$2:$AG$5693,'South West Spends'!$A$2:$A$5693,$B1015,'South West Spends'!$B$2:$B$5693,$C1015,'South West Spends'!$C$2:$C$5693,$A1015)</f>
        <v>111898.76</v>
      </c>
      <c r="J1015" s="24">
        <f>SUMIFS('South West Spends'!$AI$2:$AI$5693,'South West Spends'!$A$2:$A$5693,$B1015,'South West Spends'!$B$2:$B$5693,$C1015,'South West Spends'!$C$2:$C$5693,$A1015)</f>
        <v>0</v>
      </c>
      <c r="K1015" s="93">
        <f>SUMIFS('South West Spends'!$AL$2:$AL$5693,'South West Spends'!$A$2:$A$5693,$B1015,'South West Spends'!$B$2:$B$5693,$C1015,'South West Spends'!$C$2:$C$5693,$A1015)</f>
        <v>0</v>
      </c>
    </row>
    <row r="1016" spans="1:11" x14ac:dyDescent="0.2">
      <c r="A1016" s="94" t="s">
        <v>141</v>
      </c>
      <c r="B1016" s="13" t="s">
        <v>278</v>
      </c>
      <c r="C1016" s="129" t="s">
        <v>220</v>
      </c>
      <c r="D1016" s="506">
        <f>SUMIFS('South West Spends'!$H$2:$H$5693,'South West Spends'!$A$2:$A$5693,$B1016,'South West Spends'!$B$2:$B$5693,$C1016,'South West Spends'!$C$2:$C$5693,$A1016)</f>
        <v>0</v>
      </c>
      <c r="E1016" s="507">
        <f>SUMIFS('South West Spends'!$M$2:$M$5693,'South West Spends'!$A$2:$A$5693,$B1016,'South West Spends'!$B$2:$B$5693,$C1016,'South West Spends'!$C$2:$C$5693,$A1016)</f>
        <v>0</v>
      </c>
      <c r="F1016" s="507">
        <f>SUMIFS('South West Spends'!$R$2:$R$5693,'South West Spends'!$A$2:$A$5693,$B1016,'South West Spends'!$B$2:$B$5693,$C1016,'South West Spends'!$C$2:$C$5693,$A1016)</f>
        <v>0</v>
      </c>
      <c r="G1016" s="882">
        <f>SUMIFS('South West Spends'!$W$2:$W$5693,'South West Spends'!$A$2:$A$5693,$B1016,'South West Spends'!$B$2:$B$5693,$C1016,'South West Spends'!$C$2:$C$5693,$A1016)</f>
        <v>0</v>
      </c>
      <c r="H1016" s="1441">
        <f>SUMIFS('South West Spends'!$AB$2:$AB$5693,'South West Spends'!$A$2:$A$5693,$B1016,'South West Spends'!$B$2:$B$5693,$C1016,'South West Spends'!$C$2:$C$5693,$A1016)</f>
        <v>0</v>
      </c>
      <c r="I1016" s="1442">
        <f>SUMIFS('South West Spends'!$AG$2:$AG$5693,'South West Spends'!$A$2:$A$5693,$B1016,'South West Spends'!$B$2:$B$5693,$C1016,'South West Spends'!$C$2:$C$5693,$A1016)</f>
        <v>24824.489988923073</v>
      </c>
      <c r="J1016" s="24">
        <f>SUMIFS('South West Spends'!$AI$2:$AI$5693,'South West Spends'!$A$2:$A$5693,$B1016,'South West Spends'!$B$2:$B$5693,$C1016,'South West Spends'!$C$2:$C$5693,$A1016)</f>
        <v>3503</v>
      </c>
      <c r="K1016" s="93">
        <f>SUMIFS('South West Spends'!$AL$2:$AL$5693,'South West Spends'!$A$2:$A$5693,$B1016,'South West Spends'!$B$2:$B$5693,$C1016,'South West Spends'!$C$2:$C$5693,$A1016)</f>
        <v>6558</v>
      </c>
    </row>
    <row r="1017" spans="1:11" x14ac:dyDescent="0.2">
      <c r="A1017" s="94" t="s">
        <v>141</v>
      </c>
      <c r="B1017" s="13" t="s">
        <v>278</v>
      </c>
      <c r="C1017" s="129" t="s">
        <v>255</v>
      </c>
      <c r="D1017" s="506">
        <f>SUMIFS('South West Spends'!$H$2:$H$5693,'South West Spends'!$A$2:$A$5693,$B1017,'South West Spends'!$B$2:$B$5693,$C1017,'South West Spends'!$C$2:$C$5693,$A1017)</f>
        <v>0</v>
      </c>
      <c r="E1017" s="507">
        <f>SUMIFS('South West Spends'!$M$2:$M$5693,'South West Spends'!$A$2:$A$5693,$B1017,'South West Spends'!$B$2:$B$5693,$C1017,'South West Spends'!$C$2:$C$5693,$A1017)</f>
        <v>0</v>
      </c>
      <c r="F1017" s="507">
        <f>SUMIFS('South West Spends'!$R$2:$R$5693,'South West Spends'!$A$2:$A$5693,$B1017,'South West Spends'!$B$2:$B$5693,$C1017,'South West Spends'!$C$2:$C$5693,$A1017)</f>
        <v>0</v>
      </c>
      <c r="G1017" s="882">
        <f>SUMIFS('South West Spends'!$W$2:$W$5693,'South West Spends'!$A$2:$A$5693,$B1017,'South West Spends'!$B$2:$B$5693,$C1017,'South West Spends'!$C$2:$C$5693,$A1017)</f>
        <v>0</v>
      </c>
      <c r="H1017" s="1441">
        <f>SUMIFS('South West Spends'!$AB$2:$AB$5693,'South West Spends'!$A$2:$A$5693,$B1017,'South West Spends'!$B$2:$B$5693,$C1017,'South West Spends'!$C$2:$C$5693,$A1017)</f>
        <v>0</v>
      </c>
      <c r="I1017" s="1442">
        <f>SUMIFS('South West Spends'!$AG$2:$AG$5693,'South West Spends'!$A$2:$A$5693,$B1017,'South West Spends'!$B$2:$B$5693,$C1017,'South West Spends'!$C$2:$C$5693,$A1017)</f>
        <v>338187.42</v>
      </c>
      <c r="J1017" s="24">
        <f>SUMIFS('South West Spends'!$AI$2:$AI$5693,'South West Spends'!$A$2:$A$5693,$B1017,'South West Spends'!$B$2:$B$5693,$C1017,'South West Spends'!$C$2:$C$5693,$A1017)</f>
        <v>79735</v>
      </c>
      <c r="K1017" s="93">
        <f>SUMIFS('South West Spends'!$AL$2:$AL$5693,'South West Spends'!$A$2:$A$5693,$B1017,'South West Spends'!$B$2:$B$5693,$C1017,'South West Spends'!$C$2:$C$5693,$A1017)</f>
        <v>192801</v>
      </c>
    </row>
    <row r="1018" spans="1:11" x14ac:dyDescent="0.2">
      <c r="A1018" s="94" t="s">
        <v>141</v>
      </c>
      <c r="B1018" s="13" t="s">
        <v>27</v>
      </c>
      <c r="C1018" s="129" t="s">
        <v>249</v>
      </c>
      <c r="D1018" s="506">
        <f>SUMIFS('South West Spends'!$H$2:$H$5693,'South West Spends'!$A$2:$A$5693,$B1018,'South West Spends'!$B$2:$B$5693,$C1018,'South West Spends'!$C$2:$C$5693,$A1018)</f>
        <v>45188.3</v>
      </c>
      <c r="E1018" s="507">
        <f>SUMIFS('South West Spends'!$M$2:$M$5693,'South West Spends'!$A$2:$A$5693,$B1018,'South West Spends'!$B$2:$B$5693,$C1018,'South West Spends'!$C$2:$C$5693,$A1018)</f>
        <v>26624.44</v>
      </c>
      <c r="F1018" s="507">
        <f>SUMIFS('South West Spends'!$R$2:$R$5693,'South West Spends'!$A$2:$A$5693,$B1018,'South West Spends'!$B$2:$B$5693,$C1018,'South West Spends'!$C$2:$C$5693,$A1018)</f>
        <v>0</v>
      </c>
      <c r="G1018" s="882">
        <f>SUMIFS('South West Spends'!$W$2:$W$5693,'South West Spends'!$A$2:$A$5693,$B1018,'South West Spends'!$B$2:$B$5693,$C1018,'South West Spends'!$C$2:$C$5693,$A1018)</f>
        <v>0</v>
      </c>
      <c r="H1018" s="1441">
        <f>SUMIFS('South West Spends'!$AB$2:$AB$5693,'South West Spends'!$A$2:$A$5693,$B1018,'South West Spends'!$B$2:$B$5693,$C1018,'South West Spends'!$C$2:$C$5693,$A1018)</f>
        <v>0</v>
      </c>
      <c r="I1018" s="1442">
        <f>SUMIFS('South West Spends'!$AG$2:$AG$5693,'South West Spends'!$A$2:$A$5693,$B1018,'South West Spends'!$B$2:$B$5693,$C1018,'South West Spends'!$C$2:$C$5693,$A1018)</f>
        <v>0</v>
      </c>
      <c r="J1018" s="24">
        <f>SUMIFS('South West Spends'!$AI$2:$AI$5693,'South West Spends'!$A$2:$A$5693,$B1018,'South West Spends'!$B$2:$B$5693,$C1018,'South West Spends'!$C$2:$C$5693,$A1018)</f>
        <v>0</v>
      </c>
      <c r="K1018" s="93">
        <f>SUMIFS('South West Spends'!$AL$2:$AL$5693,'South West Spends'!$A$2:$A$5693,$B1018,'South West Spends'!$B$2:$B$5693,$C1018,'South West Spends'!$C$2:$C$5693,$A1018)</f>
        <v>0</v>
      </c>
    </row>
    <row r="1019" spans="1:11" x14ac:dyDescent="0.2">
      <c r="A1019" s="94" t="s">
        <v>141</v>
      </c>
      <c r="B1019" s="13" t="s">
        <v>27</v>
      </c>
      <c r="C1019" s="129" t="s">
        <v>28</v>
      </c>
      <c r="D1019" s="506">
        <f>SUMIFS('South West Spends'!$H$2:$H$5693,'South West Spends'!$A$2:$A$5693,$B1019,'South West Spends'!$B$2:$B$5693,$C1019,'South West Spends'!$C$2:$C$5693,$A1019)</f>
        <v>0</v>
      </c>
      <c r="E1019" s="507">
        <f>SUMIFS('South West Spends'!$M$2:$M$5693,'South West Spends'!$A$2:$A$5693,$B1019,'South West Spends'!$B$2:$B$5693,$C1019,'South West Spends'!$C$2:$C$5693,$A1019)</f>
        <v>1695.78</v>
      </c>
      <c r="F1019" s="507">
        <f>SUMIFS('South West Spends'!$R$2:$R$5693,'South West Spends'!$A$2:$A$5693,$B1019,'South West Spends'!$B$2:$B$5693,$C1019,'South West Spends'!$C$2:$C$5693,$A1019)</f>
        <v>0</v>
      </c>
      <c r="G1019" s="882">
        <f>SUMIFS('South West Spends'!$W$2:$W$5693,'South West Spends'!$A$2:$A$5693,$B1019,'South West Spends'!$B$2:$B$5693,$C1019,'South West Spends'!$C$2:$C$5693,$A1019)</f>
        <v>0</v>
      </c>
      <c r="H1019" s="1441">
        <f>SUMIFS('South West Spends'!$AB$2:$AB$5693,'South West Spends'!$A$2:$A$5693,$B1019,'South West Spends'!$B$2:$B$5693,$C1019,'South West Spends'!$C$2:$C$5693,$A1019)</f>
        <v>0</v>
      </c>
      <c r="I1019" s="1442">
        <f>SUMIFS('South West Spends'!$AG$2:$AG$5693,'South West Spends'!$A$2:$A$5693,$B1019,'South West Spends'!$B$2:$B$5693,$C1019,'South West Spends'!$C$2:$C$5693,$A1019)</f>
        <v>0</v>
      </c>
      <c r="J1019" s="24">
        <f>SUMIFS('South West Spends'!$AI$2:$AI$5693,'South West Spends'!$A$2:$A$5693,$B1019,'South West Spends'!$B$2:$B$5693,$C1019,'South West Spends'!$C$2:$C$5693,$A1019)</f>
        <v>0</v>
      </c>
      <c r="K1019" s="93">
        <f>SUMIFS('South West Spends'!$AL$2:$AL$5693,'South West Spends'!$A$2:$A$5693,$B1019,'South West Spends'!$B$2:$B$5693,$C1019,'South West Spends'!$C$2:$C$5693,$A1019)</f>
        <v>0</v>
      </c>
    </row>
    <row r="1020" spans="1:11" x14ac:dyDescent="0.2">
      <c r="A1020" s="94" t="s">
        <v>141</v>
      </c>
      <c r="B1020" s="13" t="s">
        <v>27</v>
      </c>
      <c r="C1020" s="129" t="s">
        <v>29</v>
      </c>
      <c r="D1020" s="506">
        <f>SUMIFS('South West Spends'!$H$2:$H$5693,'South West Spends'!$A$2:$A$5693,$B1020,'South West Spends'!$B$2:$B$5693,$C1020,'South West Spends'!$C$2:$C$5693,$A1020)</f>
        <v>46279</v>
      </c>
      <c r="E1020" s="507">
        <f>SUMIFS('South West Spends'!$M$2:$M$5693,'South West Spends'!$A$2:$A$5693,$B1020,'South West Spends'!$B$2:$B$5693,$C1020,'South West Spends'!$C$2:$C$5693,$A1020)</f>
        <v>20670</v>
      </c>
      <c r="F1020" s="507">
        <f>SUMIFS('South West Spends'!$R$2:$R$5693,'South West Spends'!$A$2:$A$5693,$B1020,'South West Spends'!$B$2:$B$5693,$C1020,'South West Spends'!$C$2:$C$5693,$A1020)</f>
        <v>0</v>
      </c>
      <c r="G1020" s="882">
        <f>SUMIFS('South West Spends'!$W$2:$W$5693,'South West Spends'!$A$2:$A$5693,$B1020,'South West Spends'!$B$2:$B$5693,$C1020,'South West Spends'!$C$2:$C$5693,$A1020)</f>
        <v>0</v>
      </c>
      <c r="H1020" s="1441">
        <f>SUMIFS('South West Spends'!$AB$2:$AB$5693,'South West Spends'!$A$2:$A$5693,$B1020,'South West Spends'!$B$2:$B$5693,$C1020,'South West Spends'!$C$2:$C$5693,$A1020)</f>
        <v>0</v>
      </c>
      <c r="I1020" s="1442">
        <f>SUMIFS('South West Spends'!$AG$2:$AG$5693,'South West Spends'!$A$2:$A$5693,$B1020,'South West Spends'!$B$2:$B$5693,$C1020,'South West Spends'!$C$2:$C$5693,$A1020)</f>
        <v>0</v>
      </c>
      <c r="J1020" s="24">
        <f>SUMIFS('South West Spends'!$AI$2:$AI$5693,'South West Spends'!$A$2:$A$5693,$B1020,'South West Spends'!$B$2:$B$5693,$C1020,'South West Spends'!$C$2:$C$5693,$A1020)</f>
        <v>0</v>
      </c>
      <c r="K1020" s="93">
        <f>SUMIFS('South West Spends'!$AL$2:$AL$5693,'South West Spends'!$A$2:$A$5693,$B1020,'South West Spends'!$B$2:$B$5693,$C1020,'South West Spends'!$C$2:$C$5693,$A1020)</f>
        <v>0</v>
      </c>
    </row>
    <row r="1021" spans="1:11" x14ac:dyDescent="0.2">
      <c r="A1021" s="94" t="s">
        <v>141</v>
      </c>
      <c r="B1021" s="13" t="s">
        <v>27</v>
      </c>
      <c r="C1021" s="129" t="s">
        <v>256</v>
      </c>
      <c r="D1021" s="506">
        <f>SUMIFS('South West Spends'!$H$2:$H$5693,'South West Spends'!$A$2:$A$5693,$B1021,'South West Spends'!$B$2:$B$5693,$C1021,'South West Spends'!$C$2:$C$5693,$A1021)</f>
        <v>14027</v>
      </c>
      <c r="E1021" s="507">
        <f>SUMIFS('South West Spends'!$M$2:$M$5693,'South West Spends'!$A$2:$A$5693,$B1021,'South West Spends'!$B$2:$B$5693,$C1021,'South West Spends'!$C$2:$C$5693,$A1021)</f>
        <v>1098.5</v>
      </c>
      <c r="F1021" s="507">
        <f>SUMIFS('South West Spends'!$R$2:$R$5693,'South West Spends'!$A$2:$A$5693,$B1021,'South West Spends'!$B$2:$B$5693,$C1021,'South West Spends'!$C$2:$C$5693,$A1021)</f>
        <v>0</v>
      </c>
      <c r="G1021" s="882">
        <f>SUMIFS('South West Spends'!$W$2:$W$5693,'South West Spends'!$A$2:$A$5693,$B1021,'South West Spends'!$B$2:$B$5693,$C1021,'South West Spends'!$C$2:$C$5693,$A1021)</f>
        <v>0</v>
      </c>
      <c r="H1021" s="1441">
        <f>SUMIFS('South West Spends'!$AB$2:$AB$5693,'South West Spends'!$A$2:$A$5693,$B1021,'South West Spends'!$B$2:$B$5693,$C1021,'South West Spends'!$C$2:$C$5693,$A1021)</f>
        <v>0</v>
      </c>
      <c r="I1021" s="1442">
        <f>SUMIFS('South West Spends'!$AG$2:$AG$5693,'South West Spends'!$A$2:$A$5693,$B1021,'South West Spends'!$B$2:$B$5693,$C1021,'South West Spends'!$C$2:$C$5693,$A1021)</f>
        <v>0</v>
      </c>
      <c r="J1021" s="24">
        <f>SUMIFS('South West Spends'!$AI$2:$AI$5693,'South West Spends'!$A$2:$A$5693,$B1021,'South West Spends'!$B$2:$B$5693,$C1021,'South West Spends'!$C$2:$C$5693,$A1021)</f>
        <v>0</v>
      </c>
      <c r="K1021" s="93">
        <f>SUMIFS('South West Spends'!$AL$2:$AL$5693,'South West Spends'!$A$2:$A$5693,$B1021,'South West Spends'!$B$2:$B$5693,$C1021,'South West Spends'!$C$2:$C$5693,$A1021)</f>
        <v>0</v>
      </c>
    </row>
    <row r="1022" spans="1:11" x14ac:dyDescent="0.2">
      <c r="A1022" s="94" t="s">
        <v>141</v>
      </c>
      <c r="B1022" s="13" t="s">
        <v>82</v>
      </c>
      <c r="C1022" s="129" t="s">
        <v>249</v>
      </c>
      <c r="D1022" s="506">
        <f>SUMIFS('South West Spends'!$H$2:$H$5693,'South West Spends'!$A$2:$A$5693,$B1022,'South West Spends'!$B$2:$B$5693,$C1022,'South West Spends'!$C$2:$C$5693,$A1022)</f>
        <v>0</v>
      </c>
      <c r="E1022" s="507">
        <f>SUMIFS('South West Spends'!$M$2:$M$5693,'South West Spends'!$A$2:$A$5693,$B1022,'South West Spends'!$B$2:$B$5693,$C1022,'South West Spends'!$C$2:$C$5693,$A1022)</f>
        <v>40667.944999999992</v>
      </c>
      <c r="F1022" s="507">
        <f>SUMIFS('South West Spends'!$R$2:$R$5693,'South West Spends'!$A$2:$A$5693,$B1022,'South West Spends'!$B$2:$B$5693,$C1022,'South West Spends'!$C$2:$C$5693,$A1022)</f>
        <v>50063.6</v>
      </c>
      <c r="G1022" s="882">
        <f>SUMIFS('South West Spends'!$W$2:$W$5693,'South West Spends'!$A$2:$A$5693,$B1022,'South West Spends'!$B$2:$B$5693,$C1022,'South West Spends'!$C$2:$C$5693,$A1022)</f>
        <v>16198.75</v>
      </c>
      <c r="H1022" s="1441">
        <f>SUMIFS('South West Spends'!$AB$2:$AB$5693,'South West Spends'!$A$2:$A$5693,$B1022,'South West Spends'!$B$2:$B$5693,$C1022,'South West Spends'!$C$2:$C$5693,$A1022)</f>
        <v>13889.24</v>
      </c>
      <c r="I1022" s="1442">
        <f>SUMIFS('South West Spends'!$AG$2:$AG$5693,'South West Spends'!$A$2:$A$5693,$B1022,'South West Spends'!$B$2:$B$5693,$C1022,'South West Spends'!$C$2:$C$5693,$A1022)</f>
        <v>793</v>
      </c>
      <c r="J1022" s="24">
        <f>SUMIFS('South West Spends'!$AI$2:$AI$5693,'South West Spends'!$A$2:$A$5693,$B1022,'South West Spends'!$B$2:$B$5693,$C1022,'South West Spends'!$C$2:$C$5693,$A1022)</f>
        <v>0</v>
      </c>
      <c r="K1022" s="93">
        <f>SUMIFS('South West Spends'!$AL$2:$AL$5693,'South West Spends'!$A$2:$A$5693,$B1022,'South West Spends'!$B$2:$B$5693,$C1022,'South West Spends'!$C$2:$C$5693,$A1022)</f>
        <v>0</v>
      </c>
    </row>
    <row r="1023" spans="1:11" x14ac:dyDescent="0.2">
      <c r="A1023" s="94" t="s">
        <v>141</v>
      </c>
      <c r="B1023" s="13" t="s">
        <v>82</v>
      </c>
      <c r="C1023" s="129" t="s">
        <v>243</v>
      </c>
      <c r="D1023" s="506">
        <f>SUMIFS('South West Spends'!$H$2:$H$5693,'South West Spends'!$A$2:$A$5693,$B1023,'South West Spends'!$B$2:$B$5693,$C1023,'South West Spends'!$C$2:$C$5693,$A1023)</f>
        <v>0</v>
      </c>
      <c r="E1023" s="507">
        <f>SUMIFS('South West Spends'!$M$2:$M$5693,'South West Spends'!$A$2:$A$5693,$B1023,'South West Spends'!$B$2:$B$5693,$C1023,'South West Spends'!$C$2:$C$5693,$A1023)</f>
        <v>4892.08</v>
      </c>
      <c r="F1023" s="507">
        <f>SUMIFS('South West Spends'!$R$2:$R$5693,'South West Spends'!$A$2:$A$5693,$B1023,'South West Spends'!$B$2:$B$5693,$C1023,'South West Spends'!$C$2:$C$5693,$A1023)</f>
        <v>22369.980000000003</v>
      </c>
      <c r="G1023" s="882">
        <f>SUMIFS('South West Spends'!$W$2:$W$5693,'South West Spends'!$A$2:$A$5693,$B1023,'South West Spends'!$B$2:$B$5693,$C1023,'South West Spends'!$C$2:$C$5693,$A1023)</f>
        <v>32015.06</v>
      </c>
      <c r="H1023" s="1441">
        <f>SUMIFS('South West Spends'!$AB$2:$AB$5693,'South West Spends'!$A$2:$A$5693,$B1023,'South West Spends'!$B$2:$B$5693,$C1023,'South West Spends'!$C$2:$C$5693,$A1023)</f>
        <v>56745.229999999996</v>
      </c>
      <c r="I1023" s="1442">
        <f>SUMIFS('South West Spends'!$AG$2:$AG$5693,'South West Spends'!$A$2:$A$5693,$B1023,'South West Spends'!$B$2:$B$5693,$C1023,'South West Spends'!$C$2:$C$5693,$A1023)</f>
        <v>44311.87</v>
      </c>
      <c r="J1023" s="24">
        <f>SUMIFS('South West Spends'!$AI$2:$AI$5693,'South West Spends'!$A$2:$A$5693,$B1023,'South West Spends'!$B$2:$B$5693,$C1023,'South West Spends'!$C$2:$C$5693,$A1023)</f>
        <v>0</v>
      </c>
      <c r="K1023" s="93">
        <f>SUMIFS('South West Spends'!$AL$2:$AL$5693,'South West Spends'!$A$2:$A$5693,$B1023,'South West Spends'!$B$2:$B$5693,$C1023,'South West Spends'!$C$2:$C$5693,$A1023)</f>
        <v>0</v>
      </c>
    </row>
    <row r="1024" spans="1:11" x14ac:dyDescent="0.2">
      <c r="A1024" s="94" t="s">
        <v>141</v>
      </c>
      <c r="B1024" s="13" t="s">
        <v>82</v>
      </c>
      <c r="C1024" s="129" t="s">
        <v>29</v>
      </c>
      <c r="D1024" s="506">
        <f>SUMIFS('South West Spends'!$H$2:$H$5693,'South West Spends'!$A$2:$A$5693,$B1024,'South West Spends'!$B$2:$B$5693,$C1024,'South West Spends'!$C$2:$C$5693,$A1024)</f>
        <v>0</v>
      </c>
      <c r="E1024" s="507">
        <f>SUMIFS('South West Spends'!$M$2:$M$5693,'South West Spends'!$A$2:$A$5693,$B1024,'South West Spends'!$B$2:$B$5693,$C1024,'South West Spends'!$C$2:$C$5693,$A1024)</f>
        <v>27075</v>
      </c>
      <c r="F1024" s="507">
        <f>SUMIFS('South West Spends'!$R$2:$R$5693,'South West Spends'!$A$2:$A$5693,$B1024,'South West Spends'!$B$2:$B$5693,$C1024,'South West Spends'!$C$2:$C$5693,$A1024)</f>
        <v>38024</v>
      </c>
      <c r="G1024" s="882">
        <f>SUMIFS('South West Spends'!$W$2:$W$5693,'South West Spends'!$A$2:$A$5693,$B1024,'South West Spends'!$B$2:$B$5693,$C1024,'South West Spends'!$C$2:$C$5693,$A1024)</f>
        <v>20116</v>
      </c>
      <c r="H1024" s="1441">
        <f>SUMIFS('South West Spends'!$AB$2:$AB$5693,'South West Spends'!$A$2:$A$5693,$B1024,'South West Spends'!$B$2:$B$5693,$C1024,'South West Spends'!$C$2:$C$5693,$A1024)</f>
        <v>5795.68</v>
      </c>
      <c r="I1024" s="1442">
        <f>SUMIFS('South West Spends'!$AG$2:$AG$5693,'South West Spends'!$A$2:$A$5693,$B1024,'South West Spends'!$B$2:$B$5693,$C1024,'South West Spends'!$C$2:$C$5693,$A1024)</f>
        <v>5045.6499999999996</v>
      </c>
      <c r="J1024" s="24">
        <f>SUMIFS('South West Spends'!$AI$2:$AI$5693,'South West Spends'!$A$2:$A$5693,$B1024,'South West Spends'!$B$2:$B$5693,$C1024,'South West Spends'!$C$2:$C$5693,$A1024)</f>
        <v>0</v>
      </c>
      <c r="K1024" s="93">
        <f>SUMIFS('South West Spends'!$AL$2:$AL$5693,'South West Spends'!$A$2:$A$5693,$B1024,'South West Spends'!$B$2:$B$5693,$C1024,'South West Spends'!$C$2:$C$5693,$A1024)</f>
        <v>0</v>
      </c>
    </row>
    <row r="1025" spans="1:11" x14ac:dyDescent="0.2">
      <c r="A1025" s="94" t="s">
        <v>141</v>
      </c>
      <c r="B1025" s="13" t="s">
        <v>82</v>
      </c>
      <c r="C1025" s="129" t="s">
        <v>256</v>
      </c>
      <c r="D1025" s="506">
        <f>SUMIFS('South West Spends'!$H$2:$H$5693,'South West Spends'!$A$2:$A$5693,$B1025,'South West Spends'!$B$2:$B$5693,$C1025,'South West Spends'!$C$2:$C$5693,$A1025)</f>
        <v>0</v>
      </c>
      <c r="E1025" s="507">
        <f>SUMIFS('South West Spends'!$M$2:$M$5693,'South West Spends'!$A$2:$A$5693,$B1025,'South West Spends'!$B$2:$B$5693,$C1025,'South West Spends'!$C$2:$C$5693,$A1025)</f>
        <v>1352</v>
      </c>
      <c r="F1025" s="507">
        <f>SUMIFS('South West Spends'!$R$2:$R$5693,'South West Spends'!$A$2:$A$5693,$B1025,'South West Spends'!$B$2:$B$5693,$C1025,'South West Spends'!$C$2:$C$5693,$A1025)</f>
        <v>2912</v>
      </c>
      <c r="G1025" s="882">
        <f>SUMIFS('South West Spends'!$W$2:$W$5693,'South West Spends'!$A$2:$A$5693,$B1025,'South West Spends'!$B$2:$B$5693,$C1025,'South West Spends'!$C$2:$C$5693,$A1025)</f>
        <v>24914.5</v>
      </c>
      <c r="H1025" s="1441">
        <f>SUMIFS('South West Spends'!$AB$2:$AB$5693,'South West Spends'!$A$2:$A$5693,$B1025,'South West Spends'!$B$2:$B$5693,$C1025,'South West Spends'!$C$2:$C$5693,$A1025)</f>
        <v>25260.5</v>
      </c>
      <c r="I1025" s="1442">
        <f>SUMIFS('South West Spends'!$AG$2:$AG$5693,'South West Spends'!$A$2:$A$5693,$B1025,'South West Spends'!$B$2:$B$5693,$C1025,'South West Spends'!$C$2:$C$5693,$A1025)</f>
        <v>11606.899999999998</v>
      </c>
      <c r="J1025" s="24">
        <f>SUMIFS('South West Spends'!$AI$2:$AI$5693,'South West Spends'!$A$2:$A$5693,$B1025,'South West Spends'!$B$2:$B$5693,$C1025,'South West Spends'!$C$2:$C$5693,$A1025)</f>
        <v>0</v>
      </c>
      <c r="K1025" s="93">
        <f>SUMIFS('South West Spends'!$AL$2:$AL$5693,'South West Spends'!$A$2:$A$5693,$B1025,'South West Spends'!$B$2:$B$5693,$C1025,'South West Spends'!$C$2:$C$5693,$A1025)</f>
        <v>0</v>
      </c>
    </row>
    <row r="1026" spans="1:11" x14ac:dyDescent="0.2">
      <c r="A1026" s="94" t="s">
        <v>141</v>
      </c>
      <c r="B1026" s="13" t="s">
        <v>285</v>
      </c>
      <c r="C1026" s="129" t="s">
        <v>249</v>
      </c>
      <c r="D1026" s="506">
        <f>SUMIFS('South West Spends'!$H$2:$H$5693,'South West Spends'!$A$2:$A$5693,$B1026,'South West Spends'!$B$2:$B$5693,$C1026,'South West Spends'!$C$2:$C$5693,$A1026)</f>
        <v>0</v>
      </c>
      <c r="E1026" s="507">
        <f>SUMIFS('South West Spends'!$M$2:$M$5693,'South West Spends'!$A$2:$A$5693,$B1026,'South West Spends'!$B$2:$B$5693,$C1026,'South West Spends'!$C$2:$C$5693,$A1026)</f>
        <v>0</v>
      </c>
      <c r="F1026" s="507">
        <f>SUMIFS('South West Spends'!$R$2:$R$5693,'South West Spends'!$A$2:$A$5693,$B1026,'South West Spends'!$B$2:$B$5693,$C1026,'South West Spends'!$C$2:$C$5693,$A1026)</f>
        <v>0</v>
      </c>
      <c r="G1026" s="882">
        <f>SUMIFS('South West Spends'!$W$2:$W$5693,'South West Spends'!$A$2:$A$5693,$B1026,'South West Spends'!$B$2:$B$5693,$C1026,'South West Spends'!$C$2:$C$5693,$A1026)</f>
        <v>0</v>
      </c>
      <c r="H1026" s="1441">
        <f>SUMIFS('South West Spends'!$AB$2:$AB$5693,'South West Spends'!$A$2:$A$5693,$B1026,'South West Spends'!$B$2:$B$5693,$C1026,'South West Spends'!$C$2:$C$5693,$A1026)</f>
        <v>0</v>
      </c>
      <c r="I1026" s="1442">
        <f>SUMIFS('South West Spends'!$AG$2:$AG$5693,'South West Spends'!$A$2:$A$5693,$B1026,'South West Spends'!$B$2:$B$5693,$C1026,'South West Spends'!$C$2:$C$5693,$A1026)</f>
        <v>712.61</v>
      </c>
      <c r="J1026" s="24">
        <f>SUMIFS('South West Spends'!$AI$2:$AI$5693,'South West Spends'!$A$2:$A$5693,$B1026,'South West Spends'!$B$2:$B$5693,$C1026,'South West Spends'!$C$2:$C$5693,$A1026)</f>
        <v>155.94</v>
      </c>
      <c r="K1026" s="93">
        <f>SUMIFS('South West Spends'!$AL$2:$AL$5693,'South West Spends'!$A$2:$A$5693,$B1026,'South West Spends'!$B$2:$B$5693,$C1026,'South West Spends'!$C$2:$C$5693,$A1026)</f>
        <v>237.18</v>
      </c>
    </row>
    <row r="1027" spans="1:11" x14ac:dyDescent="0.2">
      <c r="A1027" s="94" t="s">
        <v>141</v>
      </c>
      <c r="B1027" s="13" t="s">
        <v>285</v>
      </c>
      <c r="C1027" s="129" t="s">
        <v>243</v>
      </c>
      <c r="D1027" s="506">
        <f>SUMIFS('South West Spends'!$H$2:$H$5693,'South West Spends'!$A$2:$A$5693,$B1027,'South West Spends'!$B$2:$B$5693,$C1027,'South West Spends'!$C$2:$C$5693,$A1027)</f>
        <v>0</v>
      </c>
      <c r="E1027" s="507">
        <f>SUMIFS('South West Spends'!$M$2:$M$5693,'South West Spends'!$A$2:$A$5693,$B1027,'South West Spends'!$B$2:$B$5693,$C1027,'South West Spends'!$C$2:$C$5693,$A1027)</f>
        <v>0</v>
      </c>
      <c r="F1027" s="507">
        <f>SUMIFS('South West Spends'!$R$2:$R$5693,'South West Spends'!$A$2:$A$5693,$B1027,'South West Spends'!$B$2:$B$5693,$C1027,'South West Spends'!$C$2:$C$5693,$A1027)</f>
        <v>0</v>
      </c>
      <c r="G1027" s="882">
        <f>SUMIFS('South West Spends'!$W$2:$W$5693,'South West Spends'!$A$2:$A$5693,$B1027,'South West Spends'!$B$2:$B$5693,$C1027,'South West Spends'!$C$2:$C$5693,$A1027)</f>
        <v>0</v>
      </c>
      <c r="H1027" s="1441">
        <f>SUMIFS('South West Spends'!$AB$2:$AB$5693,'South West Spends'!$A$2:$A$5693,$B1027,'South West Spends'!$B$2:$B$5693,$C1027,'South West Spends'!$C$2:$C$5693,$A1027)</f>
        <v>0</v>
      </c>
      <c r="I1027" s="1442">
        <f>SUMIFS('South West Spends'!$AG$2:$AG$5693,'South West Spends'!$A$2:$A$5693,$B1027,'South West Spends'!$B$2:$B$5693,$C1027,'South West Spends'!$C$2:$C$5693,$A1027)</f>
        <v>47097.869999999995</v>
      </c>
      <c r="J1027" s="24">
        <f>SUMIFS('South West Spends'!$AI$2:$AI$5693,'South West Spends'!$A$2:$A$5693,$B1027,'South West Spends'!$B$2:$B$5693,$C1027,'South West Spends'!$C$2:$C$5693,$A1027)</f>
        <v>9429.73</v>
      </c>
      <c r="K1027" s="93">
        <f>SUMIFS('South West Spends'!$AL$2:$AL$5693,'South West Spends'!$A$2:$A$5693,$B1027,'South West Spends'!$B$2:$B$5693,$C1027,'South West Spends'!$C$2:$C$5693,$A1027)</f>
        <v>30096.92</v>
      </c>
    </row>
    <row r="1028" spans="1:11" x14ac:dyDescent="0.2">
      <c r="A1028" s="94" t="s">
        <v>141</v>
      </c>
      <c r="B1028" s="13" t="s">
        <v>285</v>
      </c>
      <c r="C1028" s="129" t="s">
        <v>29</v>
      </c>
      <c r="D1028" s="506">
        <f>SUMIFS('South West Spends'!$H$2:$H$5693,'South West Spends'!$A$2:$A$5693,$B1028,'South West Spends'!$B$2:$B$5693,$C1028,'South West Spends'!$C$2:$C$5693,$A1028)</f>
        <v>0</v>
      </c>
      <c r="E1028" s="507">
        <f>SUMIFS('South West Spends'!$M$2:$M$5693,'South West Spends'!$A$2:$A$5693,$B1028,'South West Spends'!$B$2:$B$5693,$C1028,'South West Spends'!$C$2:$C$5693,$A1028)</f>
        <v>0</v>
      </c>
      <c r="F1028" s="507">
        <f>SUMIFS('South West Spends'!$R$2:$R$5693,'South West Spends'!$A$2:$A$5693,$B1028,'South West Spends'!$B$2:$B$5693,$C1028,'South West Spends'!$C$2:$C$5693,$A1028)</f>
        <v>0</v>
      </c>
      <c r="G1028" s="882">
        <f>SUMIFS('South West Spends'!$W$2:$W$5693,'South West Spends'!$A$2:$A$5693,$B1028,'South West Spends'!$B$2:$B$5693,$C1028,'South West Spends'!$C$2:$C$5693,$A1028)</f>
        <v>0</v>
      </c>
      <c r="H1028" s="1441">
        <f>SUMIFS('South West Spends'!$AB$2:$AB$5693,'South West Spends'!$A$2:$A$5693,$B1028,'South West Spends'!$B$2:$B$5693,$C1028,'South West Spends'!$C$2:$C$5693,$A1028)</f>
        <v>0</v>
      </c>
      <c r="I1028" s="1442">
        <f>SUMIFS('South West Spends'!$AG$2:$AG$5693,'South West Spends'!$A$2:$A$5693,$B1028,'South West Spends'!$B$2:$B$5693,$C1028,'South West Spends'!$C$2:$C$5693,$A1028)</f>
        <v>419.4</v>
      </c>
      <c r="J1028" s="24">
        <f>SUMIFS('South West Spends'!$AI$2:$AI$5693,'South West Spends'!$A$2:$A$5693,$B1028,'South West Spends'!$B$2:$B$5693,$C1028,'South West Spends'!$C$2:$C$5693,$A1028)</f>
        <v>0</v>
      </c>
      <c r="K1028" s="93">
        <f>SUMIFS('South West Spends'!$AL$2:$AL$5693,'South West Spends'!$A$2:$A$5693,$B1028,'South West Spends'!$B$2:$B$5693,$C1028,'South West Spends'!$C$2:$C$5693,$A1028)</f>
        <v>0</v>
      </c>
    </row>
    <row r="1029" spans="1:11" x14ac:dyDescent="0.2">
      <c r="A1029" s="94" t="s">
        <v>141</v>
      </c>
      <c r="B1029" s="13" t="s">
        <v>285</v>
      </c>
      <c r="C1029" s="129" t="s">
        <v>256</v>
      </c>
      <c r="D1029" s="506">
        <f>SUMIFS('South West Spends'!$H$2:$H$5693,'South West Spends'!$A$2:$A$5693,$B1029,'South West Spends'!$B$2:$B$5693,$C1029,'South West Spends'!$C$2:$C$5693,$A1029)</f>
        <v>0</v>
      </c>
      <c r="E1029" s="507">
        <f>SUMIFS('South West Spends'!$M$2:$M$5693,'South West Spends'!$A$2:$A$5693,$B1029,'South West Spends'!$B$2:$B$5693,$C1029,'South West Spends'!$C$2:$C$5693,$A1029)</f>
        <v>0</v>
      </c>
      <c r="F1029" s="507">
        <f>SUMIFS('South West Spends'!$R$2:$R$5693,'South West Spends'!$A$2:$A$5693,$B1029,'South West Spends'!$B$2:$B$5693,$C1029,'South West Spends'!$C$2:$C$5693,$A1029)</f>
        <v>0</v>
      </c>
      <c r="G1029" s="882">
        <f>SUMIFS('South West Spends'!$W$2:$W$5693,'South West Spends'!$A$2:$A$5693,$B1029,'South West Spends'!$B$2:$B$5693,$C1029,'South West Spends'!$C$2:$C$5693,$A1029)</f>
        <v>0</v>
      </c>
      <c r="H1029" s="1441">
        <f>SUMIFS('South West Spends'!$AB$2:$AB$5693,'South West Spends'!$A$2:$A$5693,$B1029,'South West Spends'!$B$2:$B$5693,$C1029,'South West Spends'!$C$2:$C$5693,$A1029)</f>
        <v>0</v>
      </c>
      <c r="I1029" s="1442">
        <f>SUMIFS('South West Spends'!$AG$2:$AG$5693,'South West Spends'!$A$2:$A$5693,$B1029,'South West Spends'!$B$2:$B$5693,$C1029,'South West Spends'!$C$2:$C$5693,$A1029)</f>
        <v>10976.92</v>
      </c>
      <c r="J1029" s="24">
        <f>SUMIFS('South West Spends'!$AI$2:$AI$5693,'South West Spends'!$A$2:$A$5693,$B1029,'South West Spends'!$B$2:$B$5693,$C1029,'South West Spends'!$C$2:$C$5693,$A1029)</f>
        <v>403.4</v>
      </c>
      <c r="K1029" s="93">
        <f>SUMIFS('South West Spends'!$AL$2:$AL$5693,'South West Spends'!$A$2:$A$5693,$B1029,'South West Spends'!$B$2:$B$5693,$C1029,'South West Spends'!$C$2:$C$5693,$A1029)</f>
        <v>3377.4</v>
      </c>
    </row>
    <row r="1030" spans="1:11" x14ac:dyDescent="0.2">
      <c r="A1030" s="94" t="s">
        <v>142</v>
      </c>
      <c r="B1030" s="13" t="s">
        <v>3</v>
      </c>
      <c r="C1030" s="129" t="s">
        <v>243</v>
      </c>
      <c r="D1030" s="506">
        <f>SUMIFS('South West Spends'!$H$2:$H$5693,'South West Spends'!$A$2:$A$5693,$B1030,'South West Spends'!$B$2:$B$5693,$C1030,'South West Spends'!$C$2:$C$5693,$A1030)</f>
        <v>2718.91</v>
      </c>
      <c r="E1030" s="507">
        <f>SUMIFS('South West Spends'!$M$2:$M$5693,'South West Spends'!$A$2:$A$5693,$B1030,'South West Spends'!$B$2:$B$5693,$C1030,'South West Spends'!$C$2:$C$5693,$A1030)</f>
        <v>2656.08</v>
      </c>
      <c r="F1030" s="507">
        <f>SUMIFS('South West Spends'!$R$2:$R$5693,'South West Spends'!$A$2:$A$5693,$B1030,'South West Spends'!$B$2:$B$5693,$C1030,'South West Spends'!$C$2:$C$5693,$A1030)</f>
        <v>1053.3</v>
      </c>
      <c r="G1030" s="882">
        <f>SUMIFS('South West Spends'!$W$2:$W$5693,'South West Spends'!$A$2:$A$5693,$B1030,'South West Spends'!$B$2:$B$5693,$C1030,'South West Spends'!$C$2:$C$5693,$A1030)</f>
        <v>0</v>
      </c>
      <c r="H1030" s="1441">
        <f>SUMIFS('South West Spends'!$AB$2:$AB$5693,'South West Spends'!$A$2:$A$5693,$B1030,'South West Spends'!$B$2:$B$5693,$C1030,'South West Spends'!$C$2:$C$5693,$A1030)</f>
        <v>0</v>
      </c>
      <c r="I1030" s="1442">
        <f>SUMIFS('South West Spends'!$AG$2:$AG$5693,'South West Spends'!$A$2:$A$5693,$B1030,'South West Spends'!$B$2:$B$5693,$C1030,'South West Spends'!$C$2:$C$5693,$A1030)</f>
        <v>0</v>
      </c>
      <c r="J1030" s="24">
        <f>SUMIFS('South West Spends'!$AI$2:$AI$5693,'South West Spends'!$A$2:$A$5693,$B1030,'South West Spends'!$B$2:$B$5693,$C1030,'South West Spends'!$C$2:$C$5693,$A1030)</f>
        <v>0</v>
      </c>
      <c r="K1030" s="93">
        <f>SUMIFS('South West Spends'!$AL$2:$AL$5693,'South West Spends'!$A$2:$A$5693,$B1030,'South West Spends'!$B$2:$B$5693,$C1030,'South West Spends'!$C$2:$C$5693,$A1030)</f>
        <v>0</v>
      </c>
    </row>
    <row r="1031" spans="1:11" x14ac:dyDescent="0.2">
      <c r="A1031" s="94" t="s">
        <v>142</v>
      </c>
      <c r="B1031" s="13" t="s">
        <v>3</v>
      </c>
      <c r="C1031" s="129" t="s">
        <v>5</v>
      </c>
      <c r="D1031" s="506">
        <f>SUMIFS('South West Spends'!$H$2:$H$5693,'South West Spends'!$A$2:$A$5693,$B1031,'South West Spends'!$B$2:$B$5693,$C1031,'South West Spends'!$C$2:$C$5693,$A1031)</f>
        <v>100882.19</v>
      </c>
      <c r="E1031" s="507">
        <f>SUMIFS('South West Spends'!$M$2:$M$5693,'South West Spends'!$A$2:$A$5693,$B1031,'South West Spends'!$B$2:$B$5693,$C1031,'South West Spends'!$C$2:$C$5693,$A1031)</f>
        <v>26505.61</v>
      </c>
      <c r="F1031" s="507">
        <f>SUMIFS('South West Spends'!$R$2:$R$5693,'South West Spends'!$A$2:$A$5693,$B1031,'South West Spends'!$B$2:$B$5693,$C1031,'South West Spends'!$C$2:$C$5693,$A1031)</f>
        <v>15835.820000000002</v>
      </c>
      <c r="G1031" s="882">
        <f>SUMIFS('South West Spends'!$W$2:$W$5693,'South West Spends'!$A$2:$A$5693,$B1031,'South West Spends'!$B$2:$B$5693,$C1031,'South West Spends'!$C$2:$C$5693,$A1031)</f>
        <v>0</v>
      </c>
      <c r="H1031" s="1441">
        <f>SUMIFS('South West Spends'!$AB$2:$AB$5693,'South West Spends'!$A$2:$A$5693,$B1031,'South West Spends'!$B$2:$B$5693,$C1031,'South West Spends'!$C$2:$C$5693,$A1031)</f>
        <v>0</v>
      </c>
      <c r="I1031" s="1442">
        <f>SUMIFS('South West Spends'!$AG$2:$AG$5693,'South West Spends'!$A$2:$A$5693,$B1031,'South West Spends'!$B$2:$B$5693,$C1031,'South West Spends'!$C$2:$C$5693,$A1031)</f>
        <v>0</v>
      </c>
      <c r="J1031" s="24">
        <f>SUMIFS('South West Spends'!$AI$2:$AI$5693,'South West Spends'!$A$2:$A$5693,$B1031,'South West Spends'!$B$2:$B$5693,$C1031,'South West Spends'!$C$2:$C$5693,$A1031)</f>
        <v>0</v>
      </c>
      <c r="K1031" s="93">
        <f>SUMIFS('South West Spends'!$AL$2:$AL$5693,'South West Spends'!$A$2:$A$5693,$B1031,'South West Spends'!$B$2:$B$5693,$C1031,'South West Spends'!$C$2:$C$5693,$A1031)</f>
        <v>0</v>
      </c>
    </row>
    <row r="1032" spans="1:11" x14ac:dyDescent="0.2">
      <c r="A1032" s="94" t="s">
        <v>142</v>
      </c>
      <c r="B1032" s="13" t="s">
        <v>3</v>
      </c>
      <c r="C1032" s="129" t="s">
        <v>35</v>
      </c>
      <c r="D1032" s="506">
        <f>SUMIFS('South West Spends'!$H$2:$H$5693,'South West Spends'!$A$2:$A$5693,$B1032,'South West Spends'!$B$2:$B$5693,$C1032,'South West Spends'!$C$2:$C$5693,$A1032)</f>
        <v>41680.729999999996</v>
      </c>
      <c r="E1032" s="507">
        <f>SUMIFS('South West Spends'!$M$2:$M$5693,'South West Spends'!$A$2:$A$5693,$B1032,'South West Spends'!$B$2:$B$5693,$C1032,'South West Spends'!$C$2:$C$5693,$A1032)</f>
        <v>3151.05</v>
      </c>
      <c r="F1032" s="507">
        <f>SUMIFS('South West Spends'!$R$2:$R$5693,'South West Spends'!$A$2:$A$5693,$B1032,'South West Spends'!$B$2:$B$5693,$C1032,'South West Spends'!$C$2:$C$5693,$A1032)</f>
        <v>1400.37</v>
      </c>
      <c r="G1032" s="882">
        <f>SUMIFS('South West Spends'!$W$2:$W$5693,'South West Spends'!$A$2:$A$5693,$B1032,'South West Spends'!$B$2:$B$5693,$C1032,'South West Spends'!$C$2:$C$5693,$A1032)</f>
        <v>0</v>
      </c>
      <c r="H1032" s="1441">
        <f>SUMIFS('South West Spends'!$AB$2:$AB$5693,'South West Spends'!$A$2:$A$5693,$B1032,'South West Spends'!$B$2:$B$5693,$C1032,'South West Spends'!$C$2:$C$5693,$A1032)</f>
        <v>0</v>
      </c>
      <c r="I1032" s="1442">
        <f>SUMIFS('South West Spends'!$AG$2:$AG$5693,'South West Spends'!$A$2:$A$5693,$B1032,'South West Spends'!$B$2:$B$5693,$C1032,'South West Spends'!$C$2:$C$5693,$A1032)</f>
        <v>0</v>
      </c>
      <c r="J1032" s="24">
        <f>SUMIFS('South West Spends'!$AI$2:$AI$5693,'South West Spends'!$A$2:$A$5693,$B1032,'South West Spends'!$B$2:$B$5693,$C1032,'South West Spends'!$C$2:$C$5693,$A1032)</f>
        <v>0</v>
      </c>
      <c r="K1032" s="93">
        <f>SUMIFS('South West Spends'!$AL$2:$AL$5693,'South West Spends'!$A$2:$A$5693,$B1032,'South West Spends'!$B$2:$B$5693,$C1032,'South West Spends'!$C$2:$C$5693,$A1032)</f>
        <v>0</v>
      </c>
    </row>
    <row r="1033" spans="1:11" x14ac:dyDescent="0.2">
      <c r="A1033" s="94" t="s">
        <v>142</v>
      </c>
      <c r="B1033" s="13" t="s">
        <v>206</v>
      </c>
      <c r="C1033" s="129" t="s">
        <v>243</v>
      </c>
      <c r="D1033" s="506">
        <f>SUMIFS('South West Spends'!$H$2:$H$5693,'South West Spends'!$A$2:$A$5693,$B1033,'South West Spends'!$B$2:$B$5693,$C1033,'South West Spends'!$C$2:$C$5693,$A1033)</f>
        <v>0</v>
      </c>
      <c r="E1033" s="507">
        <f>SUMIFS('South West Spends'!$M$2:$M$5693,'South West Spends'!$A$2:$A$5693,$B1033,'South West Spends'!$B$2:$B$5693,$C1033,'South West Spends'!$C$2:$C$5693,$A1033)</f>
        <v>0</v>
      </c>
      <c r="F1033" s="507">
        <f>SUMIFS('South West Spends'!$R$2:$R$5693,'South West Spends'!$A$2:$A$5693,$B1033,'South West Spends'!$B$2:$B$5693,$C1033,'South West Spends'!$C$2:$C$5693,$A1033)</f>
        <v>620.92999999999995</v>
      </c>
      <c r="G1033" s="882">
        <f>SUMIFS('South West Spends'!$W$2:$W$5693,'South West Spends'!$A$2:$A$5693,$B1033,'South West Spends'!$B$2:$B$5693,$C1033,'South West Spends'!$C$2:$C$5693,$A1033)</f>
        <v>33792.67</v>
      </c>
      <c r="H1033" s="1441">
        <f>SUMIFS('South West Spends'!$AB$2:$AB$5693,'South West Spends'!$A$2:$A$5693,$B1033,'South West Spends'!$B$2:$B$5693,$C1033,'South West Spends'!$C$2:$C$5693,$A1033)</f>
        <v>8578.880000000001</v>
      </c>
      <c r="I1033" s="1442">
        <f>SUMIFS('South West Spends'!$AG$2:$AG$5693,'South West Spends'!$A$2:$A$5693,$B1033,'South West Spends'!$B$2:$B$5693,$C1033,'South West Spends'!$C$2:$C$5693,$A1033)</f>
        <v>37330.619999999995</v>
      </c>
      <c r="J1033" s="24">
        <f>SUMIFS('South West Spends'!$AI$2:$AI$5693,'South West Spends'!$A$2:$A$5693,$B1033,'South West Spends'!$B$2:$B$5693,$C1033,'South West Spends'!$C$2:$C$5693,$A1033)</f>
        <v>0</v>
      </c>
      <c r="K1033" s="93">
        <f>SUMIFS('South West Spends'!$AL$2:$AL$5693,'South West Spends'!$A$2:$A$5693,$B1033,'South West Spends'!$B$2:$B$5693,$C1033,'South West Spends'!$C$2:$C$5693,$A1033)</f>
        <v>0</v>
      </c>
    </row>
    <row r="1034" spans="1:11" x14ac:dyDescent="0.2">
      <c r="A1034" s="94" t="s">
        <v>142</v>
      </c>
      <c r="B1034" s="13" t="s">
        <v>206</v>
      </c>
      <c r="C1034" s="129" t="s">
        <v>5</v>
      </c>
      <c r="D1034" s="506">
        <f>SUMIFS('South West Spends'!$H$2:$H$5693,'South West Spends'!$A$2:$A$5693,$B1034,'South West Spends'!$B$2:$B$5693,$C1034,'South West Spends'!$C$2:$C$5693,$A1034)</f>
        <v>0</v>
      </c>
      <c r="E1034" s="507">
        <f>SUMIFS('South West Spends'!$M$2:$M$5693,'South West Spends'!$A$2:$A$5693,$B1034,'South West Spends'!$B$2:$B$5693,$C1034,'South West Spends'!$C$2:$C$5693,$A1034)</f>
        <v>0</v>
      </c>
      <c r="F1034" s="507">
        <f>SUMIFS('South West Spends'!$R$2:$R$5693,'South West Spends'!$A$2:$A$5693,$B1034,'South West Spends'!$B$2:$B$5693,$C1034,'South West Spends'!$C$2:$C$5693,$A1034)</f>
        <v>6326.3499999999995</v>
      </c>
      <c r="G1034" s="882">
        <f>SUMIFS('South West Spends'!$W$2:$W$5693,'South West Spends'!$A$2:$A$5693,$B1034,'South West Spends'!$B$2:$B$5693,$C1034,'South West Spends'!$C$2:$C$5693,$A1034)</f>
        <v>7242.5700000000006</v>
      </c>
      <c r="H1034" s="1441">
        <f>SUMIFS('South West Spends'!$AB$2:$AB$5693,'South West Spends'!$A$2:$A$5693,$B1034,'South West Spends'!$B$2:$B$5693,$C1034,'South West Spends'!$C$2:$C$5693,$A1034)</f>
        <v>4611.3</v>
      </c>
      <c r="I1034" s="1442">
        <f>SUMIFS('South West Spends'!$AG$2:$AG$5693,'South West Spends'!$A$2:$A$5693,$B1034,'South West Spends'!$B$2:$B$5693,$C1034,'South West Spends'!$C$2:$C$5693,$A1034)</f>
        <v>565.65</v>
      </c>
      <c r="J1034" s="24">
        <f>SUMIFS('South West Spends'!$AI$2:$AI$5693,'South West Spends'!$A$2:$A$5693,$B1034,'South West Spends'!$B$2:$B$5693,$C1034,'South West Spends'!$C$2:$C$5693,$A1034)</f>
        <v>0</v>
      </c>
      <c r="K1034" s="93">
        <f>SUMIFS('South West Spends'!$AL$2:$AL$5693,'South West Spends'!$A$2:$A$5693,$B1034,'South West Spends'!$B$2:$B$5693,$C1034,'South West Spends'!$C$2:$C$5693,$A1034)</f>
        <v>0</v>
      </c>
    </row>
    <row r="1035" spans="1:11" x14ac:dyDescent="0.2">
      <c r="A1035" s="94" t="s">
        <v>142</v>
      </c>
      <c r="B1035" s="13" t="s">
        <v>206</v>
      </c>
      <c r="C1035" s="129" t="s">
        <v>35</v>
      </c>
      <c r="D1035" s="506">
        <f>SUMIFS('South West Spends'!$H$2:$H$5693,'South West Spends'!$A$2:$A$5693,$B1035,'South West Spends'!$B$2:$B$5693,$C1035,'South West Spends'!$C$2:$C$5693,$A1035)</f>
        <v>0</v>
      </c>
      <c r="E1035" s="507">
        <f>SUMIFS('South West Spends'!$M$2:$M$5693,'South West Spends'!$A$2:$A$5693,$B1035,'South West Spends'!$B$2:$B$5693,$C1035,'South West Spends'!$C$2:$C$5693,$A1035)</f>
        <v>0</v>
      </c>
      <c r="F1035" s="507">
        <f>SUMIFS('South West Spends'!$R$2:$R$5693,'South West Spends'!$A$2:$A$5693,$B1035,'South West Spends'!$B$2:$B$5693,$C1035,'South West Spends'!$C$2:$C$5693,$A1035)</f>
        <v>0</v>
      </c>
      <c r="G1035" s="882">
        <f>SUMIFS('South West Spends'!$W$2:$W$5693,'South West Spends'!$A$2:$A$5693,$B1035,'South West Spends'!$B$2:$B$5693,$C1035,'South West Spends'!$C$2:$C$5693,$A1035)</f>
        <v>2033.98</v>
      </c>
      <c r="H1035" s="1441">
        <f>SUMIFS('South West Spends'!$AB$2:$AB$5693,'South West Spends'!$A$2:$A$5693,$B1035,'South West Spends'!$B$2:$B$5693,$C1035,'South West Spends'!$C$2:$C$5693,$A1035)</f>
        <v>788.6</v>
      </c>
      <c r="I1035" s="1442">
        <f>SUMIFS('South West Spends'!$AG$2:$AG$5693,'South West Spends'!$A$2:$A$5693,$B1035,'South West Spends'!$B$2:$B$5693,$C1035,'South West Spends'!$C$2:$C$5693,$A1035)</f>
        <v>965.36999999999989</v>
      </c>
      <c r="J1035" s="24">
        <f>SUMIFS('South West Spends'!$AI$2:$AI$5693,'South West Spends'!$A$2:$A$5693,$B1035,'South West Spends'!$B$2:$B$5693,$C1035,'South West Spends'!$C$2:$C$5693,$A1035)</f>
        <v>0</v>
      </c>
      <c r="K1035" s="93">
        <f>SUMIFS('South West Spends'!$AL$2:$AL$5693,'South West Spends'!$A$2:$A$5693,$B1035,'South West Spends'!$B$2:$B$5693,$C1035,'South West Spends'!$C$2:$C$5693,$A1035)</f>
        <v>0</v>
      </c>
    </row>
    <row r="1036" spans="1:11" x14ac:dyDescent="0.2">
      <c r="A1036" s="94" t="s">
        <v>142</v>
      </c>
      <c r="B1036" s="13" t="s">
        <v>77</v>
      </c>
      <c r="C1036" s="129" t="s">
        <v>243</v>
      </c>
      <c r="D1036" s="506">
        <f>SUMIFS('South West Spends'!$H$2:$H$5693,'South West Spends'!$A$2:$A$5693,$B1036,'South West Spends'!$B$2:$B$5693,$C1036,'South West Spends'!$C$2:$C$5693,$A1036)</f>
        <v>0</v>
      </c>
      <c r="E1036" s="507">
        <f>SUMIFS('South West Spends'!$M$2:$M$5693,'South West Spends'!$A$2:$A$5693,$B1036,'South West Spends'!$B$2:$B$5693,$C1036,'South West Spends'!$C$2:$C$5693,$A1036)</f>
        <v>83.34</v>
      </c>
      <c r="F1036" s="507">
        <f>SUMIFS('South West Spends'!$R$2:$R$5693,'South West Spends'!$A$2:$A$5693,$B1036,'South West Spends'!$B$2:$B$5693,$C1036,'South West Spends'!$C$2:$C$5693,$A1036)</f>
        <v>963.5</v>
      </c>
      <c r="G1036" s="882">
        <f>SUMIFS('South West Spends'!$W$2:$W$5693,'South West Spends'!$A$2:$A$5693,$B1036,'South West Spends'!$B$2:$B$5693,$C1036,'South West Spends'!$C$2:$C$5693,$A1036)</f>
        <v>8096.1399999999994</v>
      </c>
      <c r="H1036" s="1441">
        <f>SUMIFS('South West Spends'!$AB$2:$AB$5693,'South West Spends'!$A$2:$A$5693,$B1036,'South West Spends'!$B$2:$B$5693,$C1036,'South West Spends'!$C$2:$C$5693,$A1036)</f>
        <v>0</v>
      </c>
      <c r="I1036" s="1442">
        <f>SUMIFS('South West Spends'!$AG$2:$AG$5693,'South West Spends'!$A$2:$A$5693,$B1036,'South West Spends'!$B$2:$B$5693,$C1036,'South West Spends'!$C$2:$C$5693,$A1036)</f>
        <v>2404.84</v>
      </c>
      <c r="J1036" s="24">
        <f>SUMIFS('South West Spends'!$AI$2:$AI$5693,'South West Spends'!$A$2:$A$5693,$B1036,'South West Spends'!$B$2:$B$5693,$C1036,'South West Spends'!$C$2:$C$5693,$A1036)</f>
        <v>0</v>
      </c>
      <c r="K1036" s="93">
        <f>SUMIFS('South West Spends'!$AL$2:$AL$5693,'South West Spends'!$A$2:$A$5693,$B1036,'South West Spends'!$B$2:$B$5693,$C1036,'South West Spends'!$C$2:$C$5693,$A1036)</f>
        <v>0</v>
      </c>
    </row>
    <row r="1037" spans="1:11" x14ac:dyDescent="0.2">
      <c r="A1037" s="94" t="s">
        <v>142</v>
      </c>
      <c r="B1037" s="13" t="s">
        <v>77</v>
      </c>
      <c r="C1037" s="129" t="s">
        <v>94</v>
      </c>
      <c r="D1037" s="506">
        <f>SUMIFS('South West Spends'!$H$2:$H$5693,'South West Spends'!$A$2:$A$5693,$B1037,'South West Spends'!$B$2:$B$5693,$C1037,'South West Spends'!$C$2:$C$5693,$A1037)</f>
        <v>0</v>
      </c>
      <c r="E1037" s="507">
        <f>SUMIFS('South West Spends'!$M$2:$M$5693,'South West Spends'!$A$2:$A$5693,$B1037,'South West Spends'!$B$2:$B$5693,$C1037,'South West Spends'!$C$2:$C$5693,$A1037)</f>
        <v>0</v>
      </c>
      <c r="F1037" s="507">
        <f>SUMIFS('South West Spends'!$R$2:$R$5693,'South West Spends'!$A$2:$A$5693,$B1037,'South West Spends'!$B$2:$B$5693,$C1037,'South West Spends'!$C$2:$C$5693,$A1037)</f>
        <v>0</v>
      </c>
      <c r="G1037" s="882">
        <f>SUMIFS('South West Spends'!$W$2:$W$5693,'South West Spends'!$A$2:$A$5693,$B1037,'South West Spends'!$B$2:$B$5693,$C1037,'South West Spends'!$C$2:$C$5693,$A1037)</f>
        <v>0</v>
      </c>
      <c r="H1037" s="1441">
        <f>SUMIFS('South West Spends'!$AB$2:$AB$5693,'South West Spends'!$A$2:$A$5693,$B1037,'South West Spends'!$B$2:$B$5693,$C1037,'South West Spends'!$C$2:$C$5693,$A1037)</f>
        <v>0</v>
      </c>
      <c r="I1037" s="1442">
        <f>SUMIFS('South West Spends'!$AG$2:$AG$5693,'South West Spends'!$A$2:$A$5693,$B1037,'South West Spends'!$B$2:$B$5693,$C1037,'South West Spends'!$C$2:$C$5693,$A1037)</f>
        <v>4934.3499999999985</v>
      </c>
      <c r="J1037" s="24">
        <f>SUMIFS('South West Spends'!$AI$2:$AI$5693,'South West Spends'!$A$2:$A$5693,$B1037,'South West Spends'!$B$2:$B$5693,$C1037,'South West Spends'!$C$2:$C$5693,$A1037)</f>
        <v>0</v>
      </c>
      <c r="K1037" s="93">
        <f>SUMIFS('South West Spends'!$AL$2:$AL$5693,'South West Spends'!$A$2:$A$5693,$B1037,'South West Spends'!$B$2:$B$5693,$C1037,'South West Spends'!$C$2:$C$5693,$A1037)</f>
        <v>0</v>
      </c>
    </row>
    <row r="1038" spans="1:11" x14ac:dyDescent="0.2">
      <c r="A1038" s="94" t="s">
        <v>142</v>
      </c>
      <c r="B1038" s="13" t="s">
        <v>77</v>
      </c>
      <c r="C1038" s="129" t="s">
        <v>21</v>
      </c>
      <c r="D1038" s="506">
        <f>SUMIFS('South West Spends'!$H$2:$H$5693,'South West Spends'!$A$2:$A$5693,$B1038,'South West Spends'!$B$2:$B$5693,$C1038,'South West Spends'!$C$2:$C$5693,$A1038)</f>
        <v>0</v>
      </c>
      <c r="E1038" s="507">
        <f>SUMIFS('South West Spends'!$M$2:$M$5693,'South West Spends'!$A$2:$A$5693,$B1038,'South West Spends'!$B$2:$B$5693,$C1038,'South West Spends'!$C$2:$C$5693,$A1038)</f>
        <v>8679.0300000000007</v>
      </c>
      <c r="F1038" s="507">
        <f>SUMIFS('South West Spends'!$R$2:$R$5693,'South West Spends'!$A$2:$A$5693,$B1038,'South West Spends'!$B$2:$B$5693,$C1038,'South West Spends'!$C$2:$C$5693,$A1038)</f>
        <v>32146.14</v>
      </c>
      <c r="G1038" s="882">
        <f>SUMIFS('South West Spends'!$W$2:$W$5693,'South West Spends'!$A$2:$A$5693,$B1038,'South West Spends'!$B$2:$B$5693,$C1038,'South West Spends'!$C$2:$C$5693,$A1038)</f>
        <v>36242.730000000003</v>
      </c>
      <c r="H1038" s="1441">
        <f>SUMIFS('South West Spends'!$AB$2:$AB$5693,'South West Spends'!$A$2:$A$5693,$B1038,'South West Spends'!$B$2:$B$5693,$C1038,'South West Spends'!$C$2:$C$5693,$A1038)</f>
        <v>23361.05</v>
      </c>
      <c r="I1038" s="1442">
        <f>SUMIFS('South West Spends'!$AG$2:$AG$5693,'South West Spends'!$A$2:$A$5693,$B1038,'South West Spends'!$B$2:$B$5693,$C1038,'South West Spends'!$C$2:$C$5693,$A1038)</f>
        <v>13354.390000000003</v>
      </c>
      <c r="J1038" s="24">
        <f>SUMIFS('South West Spends'!$AI$2:$AI$5693,'South West Spends'!$A$2:$A$5693,$B1038,'South West Spends'!$B$2:$B$5693,$C1038,'South West Spends'!$C$2:$C$5693,$A1038)</f>
        <v>0</v>
      </c>
      <c r="K1038" s="93">
        <f>SUMIFS('South West Spends'!$AL$2:$AL$5693,'South West Spends'!$A$2:$A$5693,$B1038,'South West Spends'!$B$2:$B$5693,$C1038,'South West Spends'!$C$2:$C$5693,$A1038)</f>
        <v>0</v>
      </c>
    </row>
    <row r="1039" spans="1:11" x14ac:dyDescent="0.2">
      <c r="A1039" s="94" t="s">
        <v>142</v>
      </c>
      <c r="B1039" s="13" t="s">
        <v>286</v>
      </c>
      <c r="C1039" s="129" t="s">
        <v>243</v>
      </c>
      <c r="D1039" s="506">
        <f>SUMIFS('South West Spends'!$H$2:$H$5693,'South West Spends'!$A$2:$A$5693,$B1039,'South West Spends'!$B$2:$B$5693,$C1039,'South West Spends'!$C$2:$C$5693,$A1039)</f>
        <v>0</v>
      </c>
      <c r="E1039" s="507">
        <f>SUMIFS('South West Spends'!$M$2:$M$5693,'South West Spends'!$A$2:$A$5693,$B1039,'South West Spends'!$B$2:$B$5693,$C1039,'South West Spends'!$C$2:$C$5693,$A1039)</f>
        <v>0</v>
      </c>
      <c r="F1039" s="507">
        <f>SUMIFS('South West Spends'!$R$2:$R$5693,'South West Spends'!$A$2:$A$5693,$B1039,'South West Spends'!$B$2:$B$5693,$C1039,'South West Spends'!$C$2:$C$5693,$A1039)</f>
        <v>0</v>
      </c>
      <c r="G1039" s="882">
        <f>SUMIFS('South West Spends'!$W$2:$W$5693,'South West Spends'!$A$2:$A$5693,$B1039,'South West Spends'!$B$2:$B$5693,$C1039,'South West Spends'!$C$2:$C$5693,$A1039)</f>
        <v>0</v>
      </c>
      <c r="H1039" s="1441">
        <f>SUMIFS('South West Spends'!$AB$2:$AB$5693,'South West Spends'!$A$2:$A$5693,$B1039,'South West Spends'!$B$2:$B$5693,$C1039,'South West Spends'!$C$2:$C$5693,$A1039)</f>
        <v>0</v>
      </c>
      <c r="I1039" s="1442">
        <f>SUMIFS('South West Spends'!$AG$2:$AG$5693,'South West Spends'!$A$2:$A$5693,$B1039,'South West Spends'!$B$2:$B$5693,$C1039,'South West Spends'!$C$2:$C$5693,$A1039)</f>
        <v>5967.27</v>
      </c>
      <c r="J1039" s="24">
        <f>SUMIFS('South West Spends'!$AI$2:$AI$5693,'South West Spends'!$A$2:$A$5693,$B1039,'South West Spends'!$B$2:$B$5693,$C1039,'South West Spends'!$C$2:$C$5693,$A1039)</f>
        <v>0</v>
      </c>
      <c r="K1039" s="93">
        <f>SUMIFS('South West Spends'!$AL$2:$AL$5693,'South West Spends'!$A$2:$A$5693,$B1039,'South West Spends'!$B$2:$B$5693,$C1039,'South West Spends'!$C$2:$C$5693,$A1039)</f>
        <v>3113.59</v>
      </c>
    </row>
    <row r="1040" spans="1:11" x14ac:dyDescent="0.2">
      <c r="A1040" s="94" t="s">
        <v>142</v>
      </c>
      <c r="B1040" s="13" t="s">
        <v>286</v>
      </c>
      <c r="C1040" s="129" t="s">
        <v>94</v>
      </c>
      <c r="D1040" s="506">
        <f>SUMIFS('South West Spends'!$H$2:$H$5693,'South West Spends'!$A$2:$A$5693,$B1040,'South West Spends'!$B$2:$B$5693,$C1040,'South West Spends'!$C$2:$C$5693,$A1040)</f>
        <v>0</v>
      </c>
      <c r="E1040" s="507">
        <f>SUMIFS('South West Spends'!$M$2:$M$5693,'South West Spends'!$A$2:$A$5693,$B1040,'South West Spends'!$B$2:$B$5693,$C1040,'South West Spends'!$C$2:$C$5693,$A1040)</f>
        <v>0</v>
      </c>
      <c r="F1040" s="507">
        <f>SUMIFS('South West Spends'!$R$2:$R$5693,'South West Spends'!$A$2:$A$5693,$B1040,'South West Spends'!$B$2:$B$5693,$C1040,'South West Spends'!$C$2:$C$5693,$A1040)</f>
        <v>0</v>
      </c>
      <c r="G1040" s="882">
        <f>SUMIFS('South West Spends'!$W$2:$W$5693,'South West Spends'!$A$2:$A$5693,$B1040,'South West Spends'!$B$2:$B$5693,$C1040,'South West Spends'!$C$2:$C$5693,$A1040)</f>
        <v>0</v>
      </c>
      <c r="H1040" s="1441">
        <f>SUMIFS('South West Spends'!$AB$2:$AB$5693,'South West Spends'!$A$2:$A$5693,$B1040,'South West Spends'!$B$2:$B$5693,$C1040,'South West Spends'!$C$2:$C$5693,$A1040)</f>
        <v>0</v>
      </c>
      <c r="I1040" s="1442">
        <f>SUMIFS('South West Spends'!$AG$2:$AG$5693,'South West Spends'!$A$2:$A$5693,$B1040,'South West Spends'!$B$2:$B$5693,$C1040,'South West Spends'!$C$2:$C$5693,$A1040)</f>
        <v>2488.9299999999998</v>
      </c>
      <c r="J1040" s="24">
        <f>SUMIFS('South West Spends'!$AI$2:$AI$5693,'South West Spends'!$A$2:$A$5693,$B1040,'South West Spends'!$B$2:$B$5693,$C1040,'South West Spends'!$C$2:$C$5693,$A1040)</f>
        <v>0</v>
      </c>
      <c r="K1040" s="93">
        <f>SUMIFS('South West Spends'!$AL$2:$AL$5693,'South West Spends'!$A$2:$A$5693,$B1040,'South West Spends'!$B$2:$B$5693,$C1040,'South West Spends'!$C$2:$C$5693,$A1040)</f>
        <v>-1054.72</v>
      </c>
    </row>
    <row r="1041" spans="1:11" x14ac:dyDescent="0.2">
      <c r="A1041" s="94" t="s">
        <v>142</v>
      </c>
      <c r="B1041" s="13" t="s">
        <v>286</v>
      </c>
      <c r="C1041" s="129" t="s">
        <v>208</v>
      </c>
      <c r="D1041" s="506">
        <f>SUMIFS('South West Spends'!$H$2:$H$5693,'South West Spends'!$A$2:$A$5693,$B1041,'South West Spends'!$B$2:$B$5693,$C1041,'South West Spends'!$C$2:$C$5693,$A1041)</f>
        <v>0</v>
      </c>
      <c r="E1041" s="507">
        <f>SUMIFS('South West Spends'!$M$2:$M$5693,'South West Spends'!$A$2:$A$5693,$B1041,'South West Spends'!$B$2:$B$5693,$C1041,'South West Spends'!$C$2:$C$5693,$A1041)</f>
        <v>0</v>
      </c>
      <c r="F1041" s="507">
        <f>SUMIFS('South West Spends'!$R$2:$R$5693,'South West Spends'!$A$2:$A$5693,$B1041,'South West Spends'!$B$2:$B$5693,$C1041,'South West Spends'!$C$2:$C$5693,$A1041)</f>
        <v>0</v>
      </c>
      <c r="G1041" s="882">
        <f>SUMIFS('South West Spends'!$W$2:$W$5693,'South West Spends'!$A$2:$A$5693,$B1041,'South West Spends'!$B$2:$B$5693,$C1041,'South West Spends'!$C$2:$C$5693,$A1041)</f>
        <v>0</v>
      </c>
      <c r="H1041" s="1441">
        <f>SUMIFS('South West Spends'!$AB$2:$AB$5693,'South West Spends'!$A$2:$A$5693,$B1041,'South West Spends'!$B$2:$B$5693,$C1041,'South West Spends'!$C$2:$C$5693,$A1041)</f>
        <v>0</v>
      </c>
      <c r="I1041" s="1442">
        <f>SUMIFS('South West Spends'!$AG$2:$AG$5693,'South West Spends'!$A$2:$A$5693,$B1041,'South West Spends'!$B$2:$B$5693,$C1041,'South West Spends'!$C$2:$C$5693,$A1041)</f>
        <v>0</v>
      </c>
      <c r="J1041" s="24">
        <f>SUMIFS('South West Spends'!$AI$2:$AI$5693,'South West Spends'!$A$2:$A$5693,$B1041,'South West Spends'!$B$2:$B$5693,$C1041,'South West Spends'!$C$2:$C$5693,$A1041)</f>
        <v>60.46</v>
      </c>
      <c r="K1041" s="93">
        <f>SUMIFS('South West Spends'!$AL$2:$AL$5693,'South West Spends'!$A$2:$A$5693,$B1041,'South West Spends'!$B$2:$B$5693,$C1041,'South West Spends'!$C$2:$C$5693,$A1041)</f>
        <v>60.46</v>
      </c>
    </row>
    <row r="1042" spans="1:11" x14ac:dyDescent="0.2">
      <c r="A1042" s="94" t="s">
        <v>142</v>
      </c>
      <c r="B1042" s="13" t="s">
        <v>286</v>
      </c>
      <c r="C1042" s="129" t="s">
        <v>295</v>
      </c>
      <c r="D1042" s="506">
        <f>SUMIFS('South West Spends'!$H$2:$H$5693,'South West Spends'!$A$2:$A$5693,$B1042,'South West Spends'!$B$2:$B$5693,$C1042,'South West Spends'!$C$2:$C$5693,$A1042)</f>
        <v>0</v>
      </c>
      <c r="E1042" s="507">
        <f>SUMIFS('South West Spends'!$M$2:$M$5693,'South West Spends'!$A$2:$A$5693,$B1042,'South West Spends'!$B$2:$B$5693,$C1042,'South West Spends'!$C$2:$C$5693,$A1042)</f>
        <v>0</v>
      </c>
      <c r="F1042" s="507">
        <f>SUMIFS('South West Spends'!$R$2:$R$5693,'South West Spends'!$A$2:$A$5693,$B1042,'South West Spends'!$B$2:$B$5693,$C1042,'South West Spends'!$C$2:$C$5693,$A1042)</f>
        <v>0</v>
      </c>
      <c r="G1042" s="882">
        <f>SUMIFS('South West Spends'!$W$2:$W$5693,'South West Spends'!$A$2:$A$5693,$B1042,'South West Spends'!$B$2:$B$5693,$C1042,'South West Spends'!$C$2:$C$5693,$A1042)</f>
        <v>0</v>
      </c>
      <c r="H1042" s="1441">
        <f>SUMIFS('South West Spends'!$AB$2:$AB$5693,'South West Spends'!$A$2:$A$5693,$B1042,'South West Spends'!$B$2:$B$5693,$C1042,'South West Spends'!$C$2:$C$5693,$A1042)</f>
        <v>0</v>
      </c>
      <c r="I1042" s="1442">
        <f>SUMIFS('South West Spends'!$AG$2:$AG$5693,'South West Spends'!$A$2:$A$5693,$B1042,'South West Spends'!$B$2:$B$5693,$C1042,'South West Spends'!$C$2:$C$5693,$A1042)</f>
        <v>42.9</v>
      </c>
      <c r="J1042" s="24">
        <f>SUMIFS('South West Spends'!$AI$2:$AI$5693,'South West Spends'!$A$2:$A$5693,$B1042,'South West Spends'!$B$2:$B$5693,$C1042,'South West Spends'!$C$2:$C$5693,$A1042)</f>
        <v>0</v>
      </c>
      <c r="K1042" s="93">
        <f>SUMIFS('South West Spends'!$AL$2:$AL$5693,'South West Spends'!$A$2:$A$5693,$B1042,'South West Spends'!$B$2:$B$5693,$C1042,'South West Spends'!$C$2:$C$5693,$A1042)</f>
        <v>0</v>
      </c>
    </row>
    <row r="1043" spans="1:11" x14ac:dyDescent="0.2">
      <c r="A1043" s="94" t="s">
        <v>142</v>
      </c>
      <c r="B1043" s="13" t="s">
        <v>286</v>
      </c>
      <c r="C1043" s="129" t="s">
        <v>21</v>
      </c>
      <c r="D1043" s="506">
        <f>SUMIFS('South West Spends'!$H$2:$H$5693,'South West Spends'!$A$2:$A$5693,$B1043,'South West Spends'!$B$2:$B$5693,$C1043,'South West Spends'!$C$2:$C$5693,$A1043)</f>
        <v>0</v>
      </c>
      <c r="E1043" s="507">
        <f>SUMIFS('South West Spends'!$M$2:$M$5693,'South West Spends'!$A$2:$A$5693,$B1043,'South West Spends'!$B$2:$B$5693,$C1043,'South West Spends'!$C$2:$C$5693,$A1043)</f>
        <v>0</v>
      </c>
      <c r="F1043" s="507">
        <f>SUMIFS('South West Spends'!$R$2:$R$5693,'South West Spends'!$A$2:$A$5693,$B1043,'South West Spends'!$B$2:$B$5693,$C1043,'South West Spends'!$C$2:$C$5693,$A1043)</f>
        <v>0</v>
      </c>
      <c r="G1043" s="882">
        <f>SUMIFS('South West Spends'!$W$2:$W$5693,'South West Spends'!$A$2:$A$5693,$B1043,'South West Spends'!$B$2:$B$5693,$C1043,'South West Spends'!$C$2:$C$5693,$A1043)</f>
        <v>0</v>
      </c>
      <c r="H1043" s="1441">
        <f>SUMIFS('South West Spends'!$AB$2:$AB$5693,'South West Spends'!$A$2:$A$5693,$B1043,'South West Spends'!$B$2:$B$5693,$C1043,'South West Spends'!$C$2:$C$5693,$A1043)</f>
        <v>0</v>
      </c>
      <c r="I1043" s="1442">
        <f>SUMIFS('South West Spends'!$AG$2:$AG$5693,'South West Spends'!$A$2:$A$5693,$B1043,'South West Spends'!$B$2:$B$5693,$C1043,'South West Spends'!$C$2:$C$5693,$A1043)</f>
        <v>6530.76</v>
      </c>
      <c r="J1043" s="24">
        <f>SUMIFS('South West Spends'!$AI$2:$AI$5693,'South West Spends'!$A$2:$A$5693,$B1043,'South West Spends'!$B$2:$B$5693,$C1043,'South West Spends'!$C$2:$C$5693,$A1043)</f>
        <v>0</v>
      </c>
      <c r="K1043" s="93">
        <f>SUMIFS('South West Spends'!$AL$2:$AL$5693,'South West Spends'!$A$2:$A$5693,$B1043,'South West Spends'!$B$2:$B$5693,$C1043,'South West Spends'!$C$2:$C$5693,$A1043)</f>
        <v>2233.9399999999996</v>
      </c>
    </row>
    <row r="1044" spans="1:11" x14ac:dyDescent="0.2">
      <c r="A1044" s="94" t="s">
        <v>142</v>
      </c>
      <c r="B1044" s="13" t="s">
        <v>8</v>
      </c>
      <c r="C1044" s="129" t="s">
        <v>249</v>
      </c>
      <c r="D1044" s="506">
        <f>SUMIFS('South West Spends'!$H$2:$H$5693,'South West Spends'!$A$2:$A$5693,$B1044,'South West Spends'!$B$2:$B$5693,$C1044,'South West Spends'!$C$2:$C$5693,$A1044)</f>
        <v>6215.0599999999995</v>
      </c>
      <c r="E1044" s="507">
        <f>SUMIFS('South West Spends'!$M$2:$M$5693,'South West Spends'!$A$2:$A$5693,$B1044,'South West Spends'!$B$2:$B$5693,$C1044,'South West Spends'!$C$2:$C$5693,$A1044)</f>
        <v>6262.26</v>
      </c>
      <c r="F1044" s="507">
        <f>SUMIFS('South West Spends'!$R$2:$R$5693,'South West Spends'!$A$2:$A$5693,$B1044,'South West Spends'!$B$2:$B$5693,$C1044,'South West Spends'!$C$2:$C$5693,$A1044)</f>
        <v>5056.7</v>
      </c>
      <c r="G1044" s="882">
        <f>SUMIFS('South West Spends'!$W$2:$W$5693,'South West Spends'!$A$2:$A$5693,$B1044,'South West Spends'!$B$2:$B$5693,$C1044,'South West Spends'!$C$2:$C$5693,$A1044)</f>
        <v>0</v>
      </c>
      <c r="H1044" s="1441">
        <f>SUMIFS('South West Spends'!$AB$2:$AB$5693,'South West Spends'!$A$2:$A$5693,$B1044,'South West Spends'!$B$2:$B$5693,$C1044,'South West Spends'!$C$2:$C$5693,$A1044)</f>
        <v>0</v>
      </c>
      <c r="I1044" s="1442">
        <f>SUMIFS('South West Spends'!$AG$2:$AG$5693,'South West Spends'!$A$2:$A$5693,$B1044,'South West Spends'!$B$2:$B$5693,$C1044,'South West Spends'!$C$2:$C$5693,$A1044)</f>
        <v>0</v>
      </c>
      <c r="J1044" s="24">
        <f>SUMIFS('South West Spends'!$AI$2:$AI$5693,'South West Spends'!$A$2:$A$5693,$B1044,'South West Spends'!$B$2:$B$5693,$C1044,'South West Spends'!$C$2:$C$5693,$A1044)</f>
        <v>0</v>
      </c>
      <c r="K1044" s="93">
        <f>SUMIFS('South West Spends'!$AL$2:$AL$5693,'South West Spends'!$A$2:$A$5693,$B1044,'South West Spends'!$B$2:$B$5693,$C1044,'South West Spends'!$C$2:$C$5693,$A1044)</f>
        <v>0</v>
      </c>
    </row>
    <row r="1045" spans="1:11" x14ac:dyDescent="0.2">
      <c r="A1045" s="94" t="s">
        <v>142</v>
      </c>
      <c r="B1045" s="13" t="s">
        <v>8</v>
      </c>
      <c r="C1045" s="129" t="s">
        <v>243</v>
      </c>
      <c r="D1045" s="506">
        <f>SUMIFS('South West Spends'!$H$2:$H$5693,'South West Spends'!$A$2:$A$5693,$B1045,'South West Spends'!$B$2:$B$5693,$C1045,'South West Spends'!$C$2:$C$5693,$A1045)</f>
        <v>3277.0499999999997</v>
      </c>
      <c r="E1045" s="507">
        <f>SUMIFS('South West Spends'!$M$2:$M$5693,'South West Spends'!$A$2:$A$5693,$B1045,'South West Spends'!$B$2:$B$5693,$C1045,'South West Spends'!$C$2:$C$5693,$A1045)</f>
        <v>5992.0700000000006</v>
      </c>
      <c r="F1045" s="507">
        <f>SUMIFS('South West Spends'!$R$2:$R$5693,'South West Spends'!$A$2:$A$5693,$B1045,'South West Spends'!$B$2:$B$5693,$C1045,'South West Spends'!$C$2:$C$5693,$A1045)</f>
        <v>3678.82</v>
      </c>
      <c r="G1045" s="882">
        <f>SUMIFS('South West Spends'!$W$2:$W$5693,'South West Spends'!$A$2:$A$5693,$B1045,'South West Spends'!$B$2:$B$5693,$C1045,'South West Spends'!$C$2:$C$5693,$A1045)</f>
        <v>0</v>
      </c>
      <c r="H1045" s="1441">
        <f>SUMIFS('South West Spends'!$AB$2:$AB$5693,'South West Spends'!$A$2:$A$5693,$B1045,'South West Spends'!$B$2:$B$5693,$C1045,'South West Spends'!$C$2:$C$5693,$A1045)</f>
        <v>0</v>
      </c>
      <c r="I1045" s="1442">
        <f>SUMIFS('South West Spends'!$AG$2:$AG$5693,'South West Spends'!$A$2:$A$5693,$B1045,'South West Spends'!$B$2:$B$5693,$C1045,'South West Spends'!$C$2:$C$5693,$A1045)</f>
        <v>0</v>
      </c>
      <c r="J1045" s="24">
        <f>SUMIFS('South West Spends'!$AI$2:$AI$5693,'South West Spends'!$A$2:$A$5693,$B1045,'South West Spends'!$B$2:$B$5693,$C1045,'South West Spends'!$C$2:$C$5693,$A1045)</f>
        <v>0</v>
      </c>
      <c r="K1045" s="93">
        <f>SUMIFS('South West Spends'!$AL$2:$AL$5693,'South West Spends'!$A$2:$A$5693,$B1045,'South West Spends'!$B$2:$B$5693,$C1045,'South West Spends'!$C$2:$C$5693,$A1045)</f>
        <v>0</v>
      </c>
    </row>
    <row r="1046" spans="1:11" x14ac:dyDescent="0.2">
      <c r="A1046" s="94" t="s">
        <v>142</v>
      </c>
      <c r="B1046" s="13" t="s">
        <v>8</v>
      </c>
      <c r="C1046" s="129" t="s">
        <v>33</v>
      </c>
      <c r="D1046" s="506">
        <f>SUMIFS('South West Spends'!$H$2:$H$5693,'South West Spends'!$A$2:$A$5693,$B1046,'South West Spends'!$B$2:$B$5693,$C1046,'South West Spends'!$C$2:$C$5693,$A1046)</f>
        <v>1278.6300000000001</v>
      </c>
      <c r="E1046" s="507">
        <f>SUMIFS('South West Spends'!$M$2:$M$5693,'South West Spends'!$A$2:$A$5693,$B1046,'South West Spends'!$B$2:$B$5693,$C1046,'South West Spends'!$C$2:$C$5693,$A1046)</f>
        <v>1792.2399999999998</v>
      </c>
      <c r="F1046" s="507">
        <f>SUMIFS('South West Spends'!$R$2:$R$5693,'South West Spends'!$A$2:$A$5693,$B1046,'South West Spends'!$B$2:$B$5693,$C1046,'South West Spends'!$C$2:$C$5693,$A1046)</f>
        <v>472.97</v>
      </c>
      <c r="G1046" s="882">
        <f>SUMIFS('South West Spends'!$W$2:$W$5693,'South West Spends'!$A$2:$A$5693,$B1046,'South West Spends'!$B$2:$B$5693,$C1046,'South West Spends'!$C$2:$C$5693,$A1046)</f>
        <v>0</v>
      </c>
      <c r="H1046" s="1441">
        <f>SUMIFS('South West Spends'!$AB$2:$AB$5693,'South West Spends'!$A$2:$A$5693,$B1046,'South West Spends'!$B$2:$B$5693,$C1046,'South West Spends'!$C$2:$C$5693,$A1046)</f>
        <v>0</v>
      </c>
      <c r="I1046" s="1442">
        <f>SUMIFS('South West Spends'!$AG$2:$AG$5693,'South West Spends'!$A$2:$A$5693,$B1046,'South West Spends'!$B$2:$B$5693,$C1046,'South West Spends'!$C$2:$C$5693,$A1046)</f>
        <v>0</v>
      </c>
      <c r="J1046" s="24">
        <f>SUMIFS('South West Spends'!$AI$2:$AI$5693,'South West Spends'!$A$2:$A$5693,$B1046,'South West Spends'!$B$2:$B$5693,$C1046,'South West Spends'!$C$2:$C$5693,$A1046)</f>
        <v>0</v>
      </c>
      <c r="K1046" s="93">
        <f>SUMIFS('South West Spends'!$AL$2:$AL$5693,'South West Spends'!$A$2:$A$5693,$B1046,'South West Spends'!$B$2:$B$5693,$C1046,'South West Spends'!$C$2:$C$5693,$A1046)</f>
        <v>0</v>
      </c>
    </row>
    <row r="1047" spans="1:11" x14ac:dyDescent="0.2">
      <c r="A1047" s="94" t="s">
        <v>142</v>
      </c>
      <c r="B1047" s="13" t="s">
        <v>8</v>
      </c>
      <c r="C1047" s="129" t="s">
        <v>9</v>
      </c>
      <c r="D1047" s="506">
        <f>SUMIFS('South West Spends'!$H$2:$H$5693,'South West Spends'!$A$2:$A$5693,$B1047,'South West Spends'!$B$2:$B$5693,$C1047,'South West Spends'!$C$2:$C$5693,$A1047)</f>
        <v>609.86999999999989</v>
      </c>
      <c r="E1047" s="507">
        <f>SUMIFS('South West Spends'!$M$2:$M$5693,'South West Spends'!$A$2:$A$5693,$B1047,'South West Spends'!$B$2:$B$5693,$C1047,'South West Spends'!$C$2:$C$5693,$A1047)</f>
        <v>0</v>
      </c>
      <c r="F1047" s="507">
        <f>SUMIFS('South West Spends'!$R$2:$R$5693,'South West Spends'!$A$2:$A$5693,$B1047,'South West Spends'!$B$2:$B$5693,$C1047,'South West Spends'!$C$2:$C$5693,$A1047)</f>
        <v>0</v>
      </c>
      <c r="G1047" s="882">
        <f>SUMIFS('South West Spends'!$W$2:$W$5693,'South West Spends'!$A$2:$A$5693,$B1047,'South West Spends'!$B$2:$B$5693,$C1047,'South West Spends'!$C$2:$C$5693,$A1047)</f>
        <v>0</v>
      </c>
      <c r="H1047" s="1441">
        <f>SUMIFS('South West Spends'!$AB$2:$AB$5693,'South West Spends'!$A$2:$A$5693,$B1047,'South West Spends'!$B$2:$B$5693,$C1047,'South West Spends'!$C$2:$C$5693,$A1047)</f>
        <v>0</v>
      </c>
      <c r="I1047" s="1442">
        <f>SUMIFS('South West Spends'!$AG$2:$AG$5693,'South West Spends'!$A$2:$A$5693,$B1047,'South West Spends'!$B$2:$B$5693,$C1047,'South West Spends'!$C$2:$C$5693,$A1047)</f>
        <v>0</v>
      </c>
      <c r="J1047" s="24">
        <f>SUMIFS('South West Spends'!$AI$2:$AI$5693,'South West Spends'!$A$2:$A$5693,$B1047,'South West Spends'!$B$2:$B$5693,$C1047,'South West Spends'!$C$2:$C$5693,$A1047)</f>
        <v>0</v>
      </c>
      <c r="K1047" s="93">
        <f>SUMIFS('South West Spends'!$AL$2:$AL$5693,'South West Spends'!$A$2:$A$5693,$B1047,'South West Spends'!$B$2:$B$5693,$C1047,'South West Spends'!$C$2:$C$5693,$A1047)</f>
        <v>0</v>
      </c>
    </row>
    <row r="1048" spans="1:11" x14ac:dyDescent="0.2">
      <c r="A1048" s="94" t="s">
        <v>142</v>
      </c>
      <c r="B1048" s="13" t="s">
        <v>205</v>
      </c>
      <c r="C1048" s="129" t="s">
        <v>249</v>
      </c>
      <c r="D1048" s="506">
        <f>SUMIFS('South West Spends'!$H$2:$H$5693,'South West Spends'!$A$2:$A$5693,$B1048,'South West Spends'!$B$2:$B$5693,$C1048,'South West Spends'!$C$2:$C$5693,$A1048)</f>
        <v>0</v>
      </c>
      <c r="E1048" s="507">
        <f>SUMIFS('South West Spends'!$M$2:$M$5693,'South West Spends'!$A$2:$A$5693,$B1048,'South West Spends'!$B$2:$B$5693,$C1048,'South West Spends'!$C$2:$C$5693,$A1048)</f>
        <v>0</v>
      </c>
      <c r="F1048" s="507">
        <f>SUMIFS('South West Spends'!$R$2:$R$5693,'South West Spends'!$A$2:$A$5693,$B1048,'South West Spends'!$B$2:$B$5693,$C1048,'South West Spends'!$C$2:$C$5693,$A1048)</f>
        <v>4006.44</v>
      </c>
      <c r="G1048" s="882">
        <f>SUMIFS('South West Spends'!$W$2:$W$5693,'South West Spends'!$A$2:$A$5693,$B1048,'South West Spends'!$B$2:$B$5693,$C1048,'South West Spends'!$C$2:$C$5693,$A1048)</f>
        <v>8337.3499999999985</v>
      </c>
      <c r="H1048" s="1441">
        <f>SUMIFS('South West Spends'!$AB$2:$AB$5693,'South West Spends'!$A$2:$A$5693,$B1048,'South West Spends'!$B$2:$B$5693,$C1048,'South West Spends'!$C$2:$C$5693,$A1048)</f>
        <v>17578.07</v>
      </c>
      <c r="I1048" s="1442">
        <f>SUMIFS('South West Spends'!$AG$2:$AG$5693,'South West Spends'!$A$2:$A$5693,$B1048,'South West Spends'!$B$2:$B$5693,$C1048,'South West Spends'!$C$2:$C$5693,$A1048)</f>
        <v>7346.93</v>
      </c>
      <c r="J1048" s="24">
        <f>SUMIFS('South West Spends'!$AI$2:$AI$5693,'South West Spends'!$A$2:$A$5693,$B1048,'South West Spends'!$B$2:$B$5693,$C1048,'South West Spends'!$C$2:$C$5693,$A1048)</f>
        <v>50.88</v>
      </c>
      <c r="K1048" s="93">
        <f>SUMIFS('South West Spends'!$AL$2:$AL$5693,'South West Spends'!$A$2:$A$5693,$B1048,'South West Spends'!$B$2:$B$5693,$C1048,'South West Spends'!$C$2:$C$5693,$A1048)</f>
        <v>668.70999999999992</v>
      </c>
    </row>
    <row r="1049" spans="1:11" x14ac:dyDescent="0.2">
      <c r="A1049" s="94" t="s">
        <v>142</v>
      </c>
      <c r="B1049" s="13" t="s">
        <v>205</v>
      </c>
      <c r="C1049" s="129" t="s">
        <v>243</v>
      </c>
      <c r="D1049" s="506">
        <f>SUMIFS('South West Spends'!$H$2:$H$5693,'South West Spends'!$A$2:$A$5693,$B1049,'South West Spends'!$B$2:$B$5693,$C1049,'South West Spends'!$C$2:$C$5693,$A1049)</f>
        <v>0</v>
      </c>
      <c r="E1049" s="507">
        <f>SUMIFS('South West Spends'!$M$2:$M$5693,'South West Spends'!$A$2:$A$5693,$B1049,'South West Spends'!$B$2:$B$5693,$C1049,'South West Spends'!$C$2:$C$5693,$A1049)</f>
        <v>0</v>
      </c>
      <c r="F1049" s="507">
        <f>SUMIFS('South West Spends'!$R$2:$R$5693,'South West Spends'!$A$2:$A$5693,$B1049,'South West Spends'!$B$2:$B$5693,$C1049,'South West Spends'!$C$2:$C$5693,$A1049)</f>
        <v>1677.1599999999999</v>
      </c>
      <c r="G1049" s="882">
        <f>SUMIFS('South West Spends'!$W$2:$W$5693,'South West Spends'!$A$2:$A$5693,$B1049,'South West Spends'!$B$2:$B$5693,$C1049,'South West Spends'!$C$2:$C$5693,$A1049)</f>
        <v>7682.6</v>
      </c>
      <c r="H1049" s="1441">
        <f>SUMIFS('South West Spends'!$AB$2:$AB$5693,'South West Spends'!$A$2:$A$5693,$B1049,'South West Spends'!$B$2:$B$5693,$C1049,'South West Spends'!$C$2:$C$5693,$A1049)</f>
        <v>9018.130000000001</v>
      </c>
      <c r="I1049" s="1442">
        <f>SUMIFS('South West Spends'!$AG$2:$AG$5693,'South West Spends'!$A$2:$A$5693,$B1049,'South West Spends'!$B$2:$B$5693,$C1049,'South West Spends'!$C$2:$C$5693,$A1049)</f>
        <v>5249.8</v>
      </c>
      <c r="J1049" s="24">
        <f>SUMIFS('South West Spends'!$AI$2:$AI$5693,'South West Spends'!$A$2:$A$5693,$B1049,'South West Spends'!$B$2:$B$5693,$C1049,'South West Spends'!$C$2:$C$5693,$A1049)</f>
        <v>2588.3500000000004</v>
      </c>
      <c r="K1049" s="93">
        <f>SUMIFS('South West Spends'!$AL$2:$AL$5693,'South West Spends'!$A$2:$A$5693,$B1049,'South West Spends'!$B$2:$B$5693,$C1049,'South West Spends'!$C$2:$C$5693,$A1049)</f>
        <v>2736.1100000000006</v>
      </c>
    </row>
    <row r="1050" spans="1:11" x14ac:dyDescent="0.2">
      <c r="A1050" s="94" t="s">
        <v>142</v>
      </c>
      <c r="B1050" s="13" t="s">
        <v>205</v>
      </c>
      <c r="C1050" s="129" t="s">
        <v>33</v>
      </c>
      <c r="D1050" s="506">
        <f>SUMIFS('South West Spends'!$H$2:$H$5693,'South West Spends'!$A$2:$A$5693,$B1050,'South West Spends'!$B$2:$B$5693,$C1050,'South West Spends'!$C$2:$C$5693,$A1050)</f>
        <v>0</v>
      </c>
      <c r="E1050" s="507">
        <f>SUMIFS('South West Spends'!$M$2:$M$5693,'South West Spends'!$A$2:$A$5693,$B1050,'South West Spends'!$B$2:$B$5693,$C1050,'South West Spends'!$C$2:$C$5693,$A1050)</f>
        <v>0</v>
      </c>
      <c r="F1050" s="507">
        <f>SUMIFS('South West Spends'!$R$2:$R$5693,'South West Spends'!$A$2:$A$5693,$B1050,'South West Spends'!$B$2:$B$5693,$C1050,'South West Spends'!$C$2:$C$5693,$A1050)</f>
        <v>123.9</v>
      </c>
      <c r="G1050" s="882">
        <f>SUMIFS('South West Spends'!$W$2:$W$5693,'South West Spends'!$A$2:$A$5693,$B1050,'South West Spends'!$B$2:$B$5693,$C1050,'South West Spends'!$C$2:$C$5693,$A1050)</f>
        <v>0</v>
      </c>
      <c r="H1050" s="1441">
        <f>SUMIFS('South West Spends'!$AB$2:$AB$5693,'South West Spends'!$A$2:$A$5693,$B1050,'South West Spends'!$B$2:$B$5693,$C1050,'South West Spends'!$C$2:$C$5693,$A1050)</f>
        <v>0</v>
      </c>
      <c r="I1050" s="1442">
        <f>SUMIFS('South West Spends'!$AG$2:$AG$5693,'South West Spends'!$A$2:$A$5693,$B1050,'South West Spends'!$B$2:$B$5693,$C1050,'South West Spends'!$C$2:$C$5693,$A1050)</f>
        <v>0</v>
      </c>
      <c r="J1050" s="24">
        <f>SUMIFS('South West Spends'!$AI$2:$AI$5693,'South West Spends'!$A$2:$A$5693,$B1050,'South West Spends'!$B$2:$B$5693,$C1050,'South West Spends'!$C$2:$C$5693,$A1050)</f>
        <v>0</v>
      </c>
      <c r="K1050" s="93">
        <f>SUMIFS('South West Spends'!$AL$2:$AL$5693,'South West Spends'!$A$2:$A$5693,$B1050,'South West Spends'!$B$2:$B$5693,$C1050,'South West Spends'!$C$2:$C$5693,$A1050)</f>
        <v>0</v>
      </c>
    </row>
    <row r="1051" spans="1:11" x14ac:dyDescent="0.2">
      <c r="A1051" s="94" t="s">
        <v>142</v>
      </c>
      <c r="B1051" s="13" t="s">
        <v>40</v>
      </c>
      <c r="C1051" s="129" t="s">
        <v>59</v>
      </c>
      <c r="D1051" s="506">
        <f>SUMIFS('South West Spends'!$H$2:$H$5693,'South West Spends'!$A$2:$A$5693,$B1051,'South West Spends'!$B$2:$B$5693,$C1051,'South West Spends'!$C$2:$C$5693,$A1051)</f>
        <v>5331.5999999999995</v>
      </c>
      <c r="E1051" s="507">
        <f>SUMIFS('South West Spends'!$M$2:$M$5693,'South West Spends'!$A$2:$A$5693,$B1051,'South West Spends'!$B$2:$B$5693,$C1051,'South West Spends'!$C$2:$C$5693,$A1051)</f>
        <v>4189.0600000000004</v>
      </c>
      <c r="F1051" s="507">
        <f>SUMIFS('South West Spends'!$R$2:$R$5693,'South West Spends'!$A$2:$A$5693,$B1051,'South West Spends'!$B$2:$B$5693,$C1051,'South West Spends'!$C$2:$C$5693,$A1051)</f>
        <v>1368.79</v>
      </c>
      <c r="G1051" s="882">
        <f>SUMIFS('South West Spends'!$W$2:$W$5693,'South West Spends'!$A$2:$A$5693,$B1051,'South West Spends'!$B$2:$B$5693,$C1051,'South West Spends'!$C$2:$C$5693,$A1051)</f>
        <v>0</v>
      </c>
      <c r="H1051" s="1441">
        <f>SUMIFS('South West Spends'!$AB$2:$AB$5693,'South West Spends'!$A$2:$A$5693,$B1051,'South West Spends'!$B$2:$B$5693,$C1051,'South West Spends'!$C$2:$C$5693,$A1051)</f>
        <v>0</v>
      </c>
      <c r="I1051" s="1442">
        <f>SUMIFS('South West Spends'!$AG$2:$AG$5693,'South West Spends'!$A$2:$A$5693,$B1051,'South West Spends'!$B$2:$B$5693,$C1051,'South West Spends'!$C$2:$C$5693,$A1051)</f>
        <v>0</v>
      </c>
      <c r="J1051" s="24">
        <f>SUMIFS('South West Spends'!$AI$2:$AI$5693,'South West Spends'!$A$2:$A$5693,$B1051,'South West Spends'!$B$2:$B$5693,$C1051,'South West Spends'!$C$2:$C$5693,$A1051)</f>
        <v>0</v>
      </c>
      <c r="K1051" s="93">
        <f>SUMIFS('South West Spends'!$AL$2:$AL$5693,'South West Spends'!$A$2:$A$5693,$B1051,'South West Spends'!$B$2:$B$5693,$C1051,'South West Spends'!$C$2:$C$5693,$A1051)</f>
        <v>0</v>
      </c>
    </row>
    <row r="1052" spans="1:11" x14ac:dyDescent="0.2">
      <c r="A1052" s="94" t="s">
        <v>142</v>
      </c>
      <c r="B1052" s="13" t="s">
        <v>40</v>
      </c>
      <c r="C1052" s="129" t="s">
        <v>243</v>
      </c>
      <c r="D1052" s="506">
        <f>SUMIFS('South West Spends'!$H$2:$H$5693,'South West Spends'!$A$2:$A$5693,$B1052,'South West Spends'!$B$2:$B$5693,$C1052,'South West Spends'!$C$2:$C$5693,$A1052)</f>
        <v>16202.240000000002</v>
      </c>
      <c r="E1052" s="507">
        <f>SUMIFS('South West Spends'!$M$2:$M$5693,'South West Spends'!$A$2:$A$5693,$B1052,'South West Spends'!$B$2:$B$5693,$C1052,'South West Spends'!$C$2:$C$5693,$A1052)</f>
        <v>23220.519999999997</v>
      </c>
      <c r="F1052" s="507">
        <f>SUMIFS('South West Spends'!$R$2:$R$5693,'South West Spends'!$A$2:$A$5693,$B1052,'South West Spends'!$B$2:$B$5693,$C1052,'South West Spends'!$C$2:$C$5693,$A1052)</f>
        <v>16559.990000000002</v>
      </c>
      <c r="G1052" s="882">
        <f>SUMIFS('South West Spends'!$W$2:$W$5693,'South West Spends'!$A$2:$A$5693,$B1052,'South West Spends'!$B$2:$B$5693,$C1052,'South West Spends'!$C$2:$C$5693,$A1052)</f>
        <v>0</v>
      </c>
      <c r="H1052" s="1441">
        <f>SUMIFS('South West Spends'!$AB$2:$AB$5693,'South West Spends'!$A$2:$A$5693,$B1052,'South West Spends'!$B$2:$B$5693,$C1052,'South West Spends'!$C$2:$C$5693,$A1052)</f>
        <v>0</v>
      </c>
      <c r="I1052" s="1442">
        <f>SUMIFS('South West Spends'!$AG$2:$AG$5693,'South West Spends'!$A$2:$A$5693,$B1052,'South West Spends'!$B$2:$B$5693,$C1052,'South West Spends'!$C$2:$C$5693,$A1052)</f>
        <v>0</v>
      </c>
      <c r="J1052" s="24">
        <f>SUMIFS('South West Spends'!$AI$2:$AI$5693,'South West Spends'!$A$2:$A$5693,$B1052,'South West Spends'!$B$2:$B$5693,$C1052,'South West Spends'!$C$2:$C$5693,$A1052)</f>
        <v>0</v>
      </c>
      <c r="K1052" s="93">
        <f>SUMIFS('South West Spends'!$AL$2:$AL$5693,'South West Spends'!$A$2:$A$5693,$B1052,'South West Spends'!$B$2:$B$5693,$C1052,'South West Spends'!$C$2:$C$5693,$A1052)</f>
        <v>0</v>
      </c>
    </row>
    <row r="1053" spans="1:11" x14ac:dyDescent="0.2">
      <c r="A1053" s="94" t="s">
        <v>142</v>
      </c>
      <c r="B1053" s="13" t="s">
        <v>40</v>
      </c>
      <c r="C1053" s="129" t="s">
        <v>13</v>
      </c>
      <c r="D1053" s="506">
        <f>SUMIFS('South West Spends'!$H$2:$H$5693,'South West Spends'!$A$2:$A$5693,$B1053,'South West Spends'!$B$2:$B$5693,$C1053,'South West Spends'!$C$2:$C$5693,$A1053)</f>
        <v>77.180000000000007</v>
      </c>
      <c r="E1053" s="507">
        <f>SUMIFS('South West Spends'!$M$2:$M$5693,'South West Spends'!$A$2:$A$5693,$B1053,'South West Spends'!$B$2:$B$5693,$C1053,'South West Spends'!$C$2:$C$5693,$A1053)</f>
        <v>2287.62</v>
      </c>
      <c r="F1053" s="507">
        <f>SUMIFS('South West Spends'!$R$2:$R$5693,'South West Spends'!$A$2:$A$5693,$B1053,'South West Spends'!$B$2:$B$5693,$C1053,'South West Spends'!$C$2:$C$5693,$A1053)</f>
        <v>137.19999999999999</v>
      </c>
      <c r="G1053" s="882">
        <f>SUMIFS('South West Spends'!$W$2:$W$5693,'South West Spends'!$A$2:$A$5693,$B1053,'South West Spends'!$B$2:$B$5693,$C1053,'South West Spends'!$C$2:$C$5693,$A1053)</f>
        <v>0</v>
      </c>
      <c r="H1053" s="1441">
        <f>SUMIFS('South West Spends'!$AB$2:$AB$5693,'South West Spends'!$A$2:$A$5693,$B1053,'South West Spends'!$B$2:$B$5693,$C1053,'South West Spends'!$C$2:$C$5693,$A1053)</f>
        <v>0</v>
      </c>
      <c r="I1053" s="1442">
        <f>SUMIFS('South West Spends'!$AG$2:$AG$5693,'South West Spends'!$A$2:$A$5693,$B1053,'South West Spends'!$B$2:$B$5693,$C1053,'South West Spends'!$C$2:$C$5693,$A1053)</f>
        <v>0</v>
      </c>
      <c r="J1053" s="24">
        <f>SUMIFS('South West Spends'!$AI$2:$AI$5693,'South West Spends'!$A$2:$A$5693,$B1053,'South West Spends'!$B$2:$B$5693,$C1053,'South West Spends'!$C$2:$C$5693,$A1053)</f>
        <v>0</v>
      </c>
      <c r="K1053" s="93">
        <f>SUMIFS('South West Spends'!$AL$2:$AL$5693,'South West Spends'!$A$2:$A$5693,$B1053,'South West Spends'!$B$2:$B$5693,$C1053,'South West Spends'!$C$2:$C$5693,$A1053)</f>
        <v>0</v>
      </c>
    </row>
    <row r="1054" spans="1:11" x14ac:dyDescent="0.2">
      <c r="A1054" s="94" t="s">
        <v>142</v>
      </c>
      <c r="B1054" s="13" t="s">
        <v>203</v>
      </c>
      <c r="C1054" s="129" t="s">
        <v>243</v>
      </c>
      <c r="D1054" s="506">
        <f>SUMIFS('South West Spends'!$H$2:$H$5693,'South West Spends'!$A$2:$A$5693,$B1054,'South West Spends'!$B$2:$B$5693,$C1054,'South West Spends'!$C$2:$C$5693,$A1054)</f>
        <v>0</v>
      </c>
      <c r="E1054" s="507">
        <f>SUMIFS('South West Spends'!$M$2:$M$5693,'South West Spends'!$A$2:$A$5693,$B1054,'South West Spends'!$B$2:$B$5693,$C1054,'South West Spends'!$C$2:$C$5693,$A1054)</f>
        <v>0</v>
      </c>
      <c r="F1054" s="507">
        <f>SUMIFS('South West Spends'!$R$2:$R$5693,'South West Spends'!$A$2:$A$5693,$B1054,'South West Spends'!$B$2:$B$5693,$C1054,'South West Spends'!$C$2:$C$5693,$A1054)</f>
        <v>9578.99</v>
      </c>
      <c r="G1054" s="882">
        <f>SUMIFS('South West Spends'!$W$2:$W$5693,'South West Spends'!$A$2:$A$5693,$B1054,'South West Spends'!$B$2:$B$5693,$C1054,'South West Spends'!$C$2:$C$5693,$A1054)</f>
        <v>34752.350000000006</v>
      </c>
      <c r="H1054" s="1441">
        <f>SUMIFS('South West Spends'!$AB$2:$AB$5693,'South West Spends'!$A$2:$A$5693,$B1054,'South West Spends'!$B$2:$B$5693,$C1054,'South West Spends'!$C$2:$C$5693,$A1054)</f>
        <v>31859.019999999997</v>
      </c>
      <c r="I1054" s="1442">
        <f>SUMIFS('South West Spends'!$AG$2:$AG$5693,'South West Spends'!$A$2:$A$5693,$B1054,'South West Spends'!$B$2:$B$5693,$C1054,'South West Spends'!$C$2:$C$5693,$A1054)</f>
        <v>34312.590000000004</v>
      </c>
      <c r="J1054" s="24">
        <f>SUMIFS('South West Spends'!$AI$2:$AI$5693,'South West Spends'!$A$2:$A$5693,$B1054,'South West Spends'!$B$2:$B$5693,$C1054,'South West Spends'!$C$2:$C$5693,$A1054)</f>
        <v>2479.94</v>
      </c>
      <c r="K1054" s="93">
        <f>SUMIFS('South West Spends'!$AL$2:$AL$5693,'South West Spends'!$A$2:$A$5693,$B1054,'South West Spends'!$B$2:$B$5693,$C1054,'South West Spends'!$C$2:$C$5693,$A1054)</f>
        <v>5681.16</v>
      </c>
    </row>
    <row r="1055" spans="1:11" x14ac:dyDescent="0.2">
      <c r="A1055" s="94" t="s">
        <v>142</v>
      </c>
      <c r="B1055" s="13" t="s">
        <v>67</v>
      </c>
      <c r="C1055" s="129" t="s">
        <v>78</v>
      </c>
      <c r="D1055" s="506">
        <f>SUMIFS('South West Spends'!$H$2:$H$5693,'South West Spends'!$A$2:$A$5693,$B1055,'South West Spends'!$B$2:$B$5693,$C1055,'South West Spends'!$C$2:$C$5693,$A1055)</f>
        <v>0</v>
      </c>
      <c r="E1055" s="507">
        <f>SUMIFS('South West Spends'!$M$2:$M$5693,'South West Spends'!$A$2:$A$5693,$B1055,'South West Spends'!$B$2:$B$5693,$C1055,'South West Spends'!$C$2:$C$5693,$A1055)</f>
        <v>0</v>
      </c>
      <c r="F1055" s="507">
        <f>SUMIFS('South West Spends'!$R$2:$R$5693,'South West Spends'!$A$2:$A$5693,$B1055,'South West Spends'!$B$2:$B$5693,$C1055,'South West Spends'!$C$2:$C$5693,$A1055)</f>
        <v>0</v>
      </c>
      <c r="G1055" s="882">
        <f>SUMIFS('South West Spends'!$W$2:$W$5693,'South West Spends'!$A$2:$A$5693,$B1055,'South West Spends'!$B$2:$B$5693,$C1055,'South West Spends'!$C$2:$C$5693,$A1055)</f>
        <v>0</v>
      </c>
      <c r="H1055" s="1441">
        <f>SUMIFS('South West Spends'!$AB$2:$AB$5693,'South West Spends'!$A$2:$A$5693,$B1055,'South West Spends'!$B$2:$B$5693,$C1055,'South West Spends'!$C$2:$C$5693,$A1055)</f>
        <v>905.49</v>
      </c>
      <c r="I1055" s="1442">
        <f>SUMIFS('South West Spends'!$AG$2:$AG$5693,'South West Spends'!$A$2:$A$5693,$B1055,'South West Spends'!$B$2:$B$5693,$C1055,'South West Spends'!$C$2:$C$5693,$A1055)</f>
        <v>0</v>
      </c>
      <c r="J1055" s="24">
        <f>SUMIFS('South West Spends'!$AI$2:$AI$5693,'South West Spends'!$A$2:$A$5693,$B1055,'South West Spends'!$B$2:$B$5693,$C1055,'South West Spends'!$C$2:$C$5693,$A1055)</f>
        <v>0</v>
      </c>
      <c r="K1055" s="93">
        <f>SUMIFS('South West Spends'!$AL$2:$AL$5693,'South West Spends'!$A$2:$A$5693,$B1055,'South West Spends'!$B$2:$B$5693,$C1055,'South West Spends'!$C$2:$C$5693,$A1055)</f>
        <v>0</v>
      </c>
    </row>
    <row r="1056" spans="1:11" x14ac:dyDescent="0.2">
      <c r="A1056" s="94" t="s">
        <v>142</v>
      </c>
      <c r="B1056" s="13" t="s">
        <v>268</v>
      </c>
      <c r="C1056" s="129" t="s">
        <v>78</v>
      </c>
      <c r="D1056" s="506">
        <f>SUMIFS('South West Spends'!$H$2:$H$5693,'South West Spends'!$A$2:$A$5693,$B1056,'South West Spends'!$B$2:$B$5693,$C1056,'South West Spends'!$C$2:$C$5693,$A1056)</f>
        <v>0</v>
      </c>
      <c r="E1056" s="507">
        <f>SUMIFS('South West Spends'!$M$2:$M$5693,'South West Spends'!$A$2:$A$5693,$B1056,'South West Spends'!$B$2:$B$5693,$C1056,'South West Spends'!$C$2:$C$5693,$A1056)</f>
        <v>0</v>
      </c>
      <c r="F1056" s="507">
        <f>SUMIFS('South West Spends'!$R$2:$R$5693,'South West Spends'!$A$2:$A$5693,$B1056,'South West Spends'!$B$2:$B$5693,$C1056,'South West Spends'!$C$2:$C$5693,$A1056)</f>
        <v>0</v>
      </c>
      <c r="G1056" s="882">
        <f>SUMIFS('South West Spends'!$W$2:$W$5693,'South West Spends'!$A$2:$A$5693,$B1056,'South West Spends'!$B$2:$B$5693,$C1056,'South West Spends'!$C$2:$C$5693,$A1056)</f>
        <v>0</v>
      </c>
      <c r="H1056" s="1441">
        <f>SUMIFS('South West Spends'!$AB$2:$AB$5693,'South West Spends'!$A$2:$A$5693,$B1056,'South West Spends'!$B$2:$B$5693,$C1056,'South West Spends'!$C$2:$C$5693,$A1056)</f>
        <v>0</v>
      </c>
      <c r="I1056" s="1442">
        <f>SUMIFS('South West Spends'!$AG$2:$AG$5693,'South West Spends'!$A$2:$A$5693,$B1056,'South West Spends'!$B$2:$B$5693,$C1056,'South West Spends'!$C$2:$C$5693,$A1056)</f>
        <v>1418.47</v>
      </c>
      <c r="J1056" s="24">
        <f>SUMIFS('South West Spends'!$AI$2:$AI$5693,'South West Spends'!$A$2:$A$5693,$B1056,'South West Spends'!$B$2:$B$5693,$C1056,'South West Spends'!$C$2:$C$5693,$A1056)</f>
        <v>0</v>
      </c>
      <c r="K1056" s="93">
        <f>SUMIFS('South West Spends'!$AL$2:$AL$5693,'South West Spends'!$A$2:$A$5693,$B1056,'South West Spends'!$B$2:$B$5693,$C1056,'South West Spends'!$C$2:$C$5693,$A1056)</f>
        <v>0</v>
      </c>
    </row>
    <row r="1057" spans="1:11" x14ac:dyDescent="0.2">
      <c r="A1057" s="94" t="s">
        <v>142</v>
      </c>
      <c r="B1057" s="13" t="s">
        <v>16</v>
      </c>
      <c r="C1057" s="129" t="s">
        <v>243</v>
      </c>
      <c r="D1057" s="506">
        <f>SUMIFS('South West Spends'!$H$2:$H$5693,'South West Spends'!$A$2:$A$5693,$B1057,'South West Spends'!$B$2:$B$5693,$C1057,'South West Spends'!$C$2:$C$5693,$A1057)</f>
        <v>306166.98</v>
      </c>
      <c r="E1057" s="507">
        <f>SUMIFS('South West Spends'!$M$2:$M$5693,'South West Spends'!$A$2:$A$5693,$B1057,'South West Spends'!$B$2:$B$5693,$C1057,'South West Spends'!$C$2:$C$5693,$A1057)</f>
        <v>289358.45000000007</v>
      </c>
      <c r="F1057" s="507">
        <f>SUMIFS('South West Spends'!$R$2:$R$5693,'South West Spends'!$A$2:$A$5693,$B1057,'South West Spends'!$B$2:$B$5693,$C1057,'South West Spends'!$C$2:$C$5693,$A1057)</f>
        <v>0</v>
      </c>
      <c r="G1057" s="882">
        <f>SUMIFS('South West Spends'!$W$2:$W$5693,'South West Spends'!$A$2:$A$5693,$B1057,'South West Spends'!$B$2:$B$5693,$C1057,'South West Spends'!$C$2:$C$5693,$A1057)</f>
        <v>0</v>
      </c>
      <c r="H1057" s="1441">
        <f>SUMIFS('South West Spends'!$AB$2:$AB$5693,'South West Spends'!$A$2:$A$5693,$B1057,'South West Spends'!$B$2:$B$5693,$C1057,'South West Spends'!$C$2:$C$5693,$A1057)</f>
        <v>0</v>
      </c>
      <c r="I1057" s="1442">
        <f>SUMIFS('South West Spends'!$AG$2:$AG$5693,'South West Spends'!$A$2:$A$5693,$B1057,'South West Spends'!$B$2:$B$5693,$C1057,'South West Spends'!$C$2:$C$5693,$A1057)</f>
        <v>0</v>
      </c>
      <c r="J1057" s="24">
        <f>SUMIFS('South West Spends'!$AI$2:$AI$5693,'South West Spends'!$A$2:$A$5693,$B1057,'South West Spends'!$B$2:$B$5693,$C1057,'South West Spends'!$C$2:$C$5693,$A1057)</f>
        <v>0</v>
      </c>
      <c r="K1057" s="93">
        <f>SUMIFS('South West Spends'!$AL$2:$AL$5693,'South West Spends'!$A$2:$A$5693,$B1057,'South West Spends'!$B$2:$B$5693,$C1057,'South West Spends'!$C$2:$C$5693,$A1057)</f>
        <v>0</v>
      </c>
    </row>
    <row r="1058" spans="1:11" x14ac:dyDescent="0.2">
      <c r="A1058" s="94" t="s">
        <v>142</v>
      </c>
      <c r="B1058" s="13" t="s">
        <v>16</v>
      </c>
      <c r="C1058" s="129" t="s">
        <v>11</v>
      </c>
      <c r="D1058" s="506">
        <f>SUMIFS('South West Spends'!$H$2:$H$5693,'South West Spends'!$A$2:$A$5693,$B1058,'South West Spends'!$B$2:$B$5693,$C1058,'South West Spends'!$C$2:$C$5693,$A1058)</f>
        <v>647.69000000000005</v>
      </c>
      <c r="E1058" s="507">
        <f>SUMIFS('South West Spends'!$M$2:$M$5693,'South West Spends'!$A$2:$A$5693,$B1058,'South West Spends'!$B$2:$B$5693,$C1058,'South West Spends'!$C$2:$C$5693,$A1058)</f>
        <v>0</v>
      </c>
      <c r="F1058" s="507">
        <f>SUMIFS('South West Spends'!$R$2:$R$5693,'South West Spends'!$A$2:$A$5693,$B1058,'South West Spends'!$B$2:$B$5693,$C1058,'South West Spends'!$C$2:$C$5693,$A1058)</f>
        <v>0</v>
      </c>
      <c r="G1058" s="882">
        <f>SUMIFS('South West Spends'!$W$2:$W$5693,'South West Spends'!$A$2:$A$5693,$B1058,'South West Spends'!$B$2:$B$5693,$C1058,'South West Spends'!$C$2:$C$5693,$A1058)</f>
        <v>0</v>
      </c>
      <c r="H1058" s="1441">
        <f>SUMIFS('South West Spends'!$AB$2:$AB$5693,'South West Spends'!$A$2:$A$5693,$B1058,'South West Spends'!$B$2:$B$5693,$C1058,'South West Spends'!$C$2:$C$5693,$A1058)</f>
        <v>0</v>
      </c>
      <c r="I1058" s="1442">
        <f>SUMIFS('South West Spends'!$AG$2:$AG$5693,'South West Spends'!$A$2:$A$5693,$B1058,'South West Spends'!$B$2:$B$5693,$C1058,'South West Spends'!$C$2:$C$5693,$A1058)</f>
        <v>0</v>
      </c>
      <c r="J1058" s="24">
        <f>SUMIFS('South West Spends'!$AI$2:$AI$5693,'South West Spends'!$A$2:$A$5693,$B1058,'South West Spends'!$B$2:$B$5693,$C1058,'South West Spends'!$C$2:$C$5693,$A1058)</f>
        <v>0</v>
      </c>
      <c r="K1058" s="93">
        <f>SUMIFS('South West Spends'!$AL$2:$AL$5693,'South West Spends'!$A$2:$A$5693,$B1058,'South West Spends'!$B$2:$B$5693,$C1058,'South West Spends'!$C$2:$C$5693,$A1058)</f>
        <v>0</v>
      </c>
    </row>
    <row r="1059" spans="1:11" x14ac:dyDescent="0.2">
      <c r="A1059" s="94" t="s">
        <v>142</v>
      </c>
      <c r="B1059" s="13" t="s">
        <v>16</v>
      </c>
      <c r="C1059" s="129" t="s">
        <v>171</v>
      </c>
      <c r="D1059" s="506">
        <f>SUMIFS('South West Spends'!$H$2:$H$5693,'South West Spends'!$A$2:$A$5693,$B1059,'South West Spends'!$B$2:$B$5693,$C1059,'South West Spends'!$C$2:$C$5693,$A1059)</f>
        <v>40819.070000000007</v>
      </c>
      <c r="E1059" s="507">
        <f>SUMIFS('South West Spends'!$M$2:$M$5693,'South West Spends'!$A$2:$A$5693,$B1059,'South West Spends'!$B$2:$B$5693,$C1059,'South West Spends'!$C$2:$C$5693,$A1059)</f>
        <v>16070.219999999998</v>
      </c>
      <c r="F1059" s="507">
        <f>SUMIFS('South West Spends'!$R$2:$R$5693,'South West Spends'!$A$2:$A$5693,$B1059,'South West Spends'!$B$2:$B$5693,$C1059,'South West Spends'!$C$2:$C$5693,$A1059)</f>
        <v>0</v>
      </c>
      <c r="G1059" s="882">
        <f>SUMIFS('South West Spends'!$W$2:$W$5693,'South West Spends'!$A$2:$A$5693,$B1059,'South West Spends'!$B$2:$B$5693,$C1059,'South West Spends'!$C$2:$C$5693,$A1059)</f>
        <v>0</v>
      </c>
      <c r="H1059" s="1441">
        <f>SUMIFS('South West Spends'!$AB$2:$AB$5693,'South West Spends'!$A$2:$A$5693,$B1059,'South West Spends'!$B$2:$B$5693,$C1059,'South West Spends'!$C$2:$C$5693,$A1059)</f>
        <v>0</v>
      </c>
      <c r="I1059" s="1442">
        <f>SUMIFS('South West Spends'!$AG$2:$AG$5693,'South West Spends'!$A$2:$A$5693,$B1059,'South West Spends'!$B$2:$B$5693,$C1059,'South West Spends'!$C$2:$C$5693,$A1059)</f>
        <v>0</v>
      </c>
      <c r="J1059" s="24">
        <f>SUMIFS('South West Spends'!$AI$2:$AI$5693,'South West Spends'!$A$2:$A$5693,$B1059,'South West Spends'!$B$2:$B$5693,$C1059,'South West Spends'!$C$2:$C$5693,$A1059)</f>
        <v>0</v>
      </c>
      <c r="K1059" s="93">
        <f>SUMIFS('South West Spends'!$AL$2:$AL$5693,'South West Spends'!$A$2:$A$5693,$B1059,'South West Spends'!$B$2:$B$5693,$C1059,'South West Spends'!$C$2:$C$5693,$A1059)</f>
        <v>0</v>
      </c>
    </row>
    <row r="1060" spans="1:11" x14ac:dyDescent="0.2">
      <c r="A1060" s="94" t="s">
        <v>142</v>
      </c>
      <c r="B1060" s="13" t="s">
        <v>93</v>
      </c>
      <c r="C1060" s="129" t="s">
        <v>218</v>
      </c>
      <c r="D1060" s="506">
        <f>SUMIFS('South West Spends'!$H$2:$H$5693,'South West Spends'!$A$2:$A$5693,$B1060,'South West Spends'!$B$2:$B$5693,$C1060,'South West Spends'!$C$2:$C$5693,$A1060)</f>
        <v>0</v>
      </c>
      <c r="E1060" s="507">
        <f>SUMIFS('South West Spends'!$M$2:$M$5693,'South West Spends'!$A$2:$A$5693,$B1060,'South West Spends'!$B$2:$B$5693,$C1060,'South West Spends'!$C$2:$C$5693,$A1060)</f>
        <v>0</v>
      </c>
      <c r="F1060" s="507">
        <f>SUMIFS('South West Spends'!$R$2:$R$5693,'South West Spends'!$A$2:$A$5693,$B1060,'South West Spends'!$B$2:$B$5693,$C1060,'South West Spends'!$C$2:$C$5693,$A1060)</f>
        <v>0</v>
      </c>
      <c r="G1060" s="882">
        <f>SUMIFS('South West Spends'!$W$2:$W$5693,'South West Spends'!$A$2:$A$5693,$B1060,'South West Spends'!$B$2:$B$5693,$C1060,'South West Spends'!$C$2:$C$5693,$A1060)</f>
        <v>19.100000000000001</v>
      </c>
      <c r="H1060" s="1441">
        <f>SUMIFS('South West Spends'!$AB$2:$AB$5693,'South West Spends'!$A$2:$A$5693,$B1060,'South West Spends'!$B$2:$B$5693,$C1060,'South West Spends'!$C$2:$C$5693,$A1060)</f>
        <v>0</v>
      </c>
      <c r="I1060" s="1442">
        <f>SUMIFS('South West Spends'!$AG$2:$AG$5693,'South West Spends'!$A$2:$A$5693,$B1060,'South West Spends'!$B$2:$B$5693,$C1060,'South West Spends'!$C$2:$C$5693,$A1060)</f>
        <v>0</v>
      </c>
      <c r="J1060" s="24">
        <f>SUMIFS('South West Spends'!$AI$2:$AI$5693,'South West Spends'!$A$2:$A$5693,$B1060,'South West Spends'!$B$2:$B$5693,$C1060,'South West Spends'!$C$2:$C$5693,$A1060)</f>
        <v>0</v>
      </c>
      <c r="K1060" s="93">
        <f>SUMIFS('South West Spends'!$AL$2:$AL$5693,'South West Spends'!$A$2:$A$5693,$B1060,'South West Spends'!$B$2:$B$5693,$C1060,'South West Spends'!$C$2:$C$5693,$A1060)</f>
        <v>0</v>
      </c>
    </row>
    <row r="1061" spans="1:11" x14ac:dyDescent="0.2">
      <c r="A1061" s="94" t="s">
        <v>142</v>
      </c>
      <c r="B1061" s="13" t="s">
        <v>93</v>
      </c>
      <c r="C1061" s="129" t="s">
        <v>243</v>
      </c>
      <c r="D1061" s="506">
        <f>SUMIFS('South West Spends'!$H$2:$H$5693,'South West Spends'!$A$2:$A$5693,$B1061,'South West Spends'!$B$2:$B$5693,$C1061,'South West Spends'!$C$2:$C$5693,$A1061)</f>
        <v>0</v>
      </c>
      <c r="E1061" s="507">
        <f>SUMIFS('South West Spends'!$M$2:$M$5693,'South West Spends'!$A$2:$A$5693,$B1061,'South West Spends'!$B$2:$B$5693,$C1061,'South West Spends'!$C$2:$C$5693,$A1061)</f>
        <v>0</v>
      </c>
      <c r="F1061" s="507">
        <f>SUMIFS('South West Spends'!$R$2:$R$5693,'South West Spends'!$A$2:$A$5693,$B1061,'South West Spends'!$B$2:$B$5693,$C1061,'South West Spends'!$C$2:$C$5693,$A1061)</f>
        <v>327490.46999999997</v>
      </c>
      <c r="G1061" s="882">
        <f>SUMIFS('South West Spends'!$W$2:$W$5693,'South West Spends'!$A$2:$A$5693,$B1061,'South West Spends'!$B$2:$B$5693,$C1061,'South West Spends'!$C$2:$C$5693,$A1061)</f>
        <v>348828.17</v>
      </c>
      <c r="H1061" s="1441">
        <f>SUMIFS('South West Spends'!$AB$2:$AB$5693,'South West Spends'!$A$2:$A$5693,$B1061,'South West Spends'!$B$2:$B$5693,$C1061,'South West Spends'!$C$2:$C$5693,$A1061)</f>
        <v>342395.25</v>
      </c>
      <c r="I1061" s="1442">
        <f>SUMIFS('South West Spends'!$AG$2:$AG$5693,'South West Spends'!$A$2:$A$5693,$B1061,'South West Spends'!$B$2:$B$5693,$C1061,'South West Spends'!$C$2:$C$5693,$A1061)</f>
        <v>300486.93999999994</v>
      </c>
      <c r="J1061" s="24">
        <f>SUMIFS('South West Spends'!$AI$2:$AI$5693,'South West Spends'!$A$2:$A$5693,$B1061,'South West Spends'!$B$2:$B$5693,$C1061,'South West Spends'!$C$2:$C$5693,$A1061)</f>
        <v>0</v>
      </c>
      <c r="K1061" s="93">
        <f>SUMIFS('South West Spends'!$AL$2:$AL$5693,'South West Spends'!$A$2:$A$5693,$B1061,'South West Spends'!$B$2:$B$5693,$C1061,'South West Spends'!$C$2:$C$5693,$A1061)</f>
        <v>0</v>
      </c>
    </row>
    <row r="1062" spans="1:11" x14ac:dyDescent="0.2">
      <c r="A1062" s="94" t="s">
        <v>142</v>
      </c>
      <c r="B1062" s="13" t="s">
        <v>93</v>
      </c>
      <c r="C1062" s="129" t="s">
        <v>11</v>
      </c>
      <c r="D1062" s="506">
        <f>SUMIFS('South West Spends'!$H$2:$H$5693,'South West Spends'!$A$2:$A$5693,$B1062,'South West Spends'!$B$2:$B$5693,$C1062,'South West Spends'!$C$2:$C$5693,$A1062)</f>
        <v>0</v>
      </c>
      <c r="E1062" s="507">
        <f>SUMIFS('South West Spends'!$M$2:$M$5693,'South West Spends'!$A$2:$A$5693,$B1062,'South West Spends'!$B$2:$B$5693,$C1062,'South West Spends'!$C$2:$C$5693,$A1062)</f>
        <v>0</v>
      </c>
      <c r="F1062" s="507">
        <f>SUMIFS('South West Spends'!$R$2:$R$5693,'South West Spends'!$A$2:$A$5693,$B1062,'South West Spends'!$B$2:$B$5693,$C1062,'South West Spends'!$C$2:$C$5693,$A1062)</f>
        <v>0</v>
      </c>
      <c r="G1062" s="882">
        <f>SUMIFS('South West Spends'!$W$2:$W$5693,'South West Spends'!$A$2:$A$5693,$B1062,'South West Spends'!$B$2:$B$5693,$C1062,'South West Spends'!$C$2:$C$5693,$A1062)</f>
        <v>9.91</v>
      </c>
      <c r="H1062" s="1441">
        <f>SUMIFS('South West Spends'!$AB$2:$AB$5693,'South West Spends'!$A$2:$A$5693,$B1062,'South West Spends'!$B$2:$B$5693,$C1062,'South West Spends'!$C$2:$C$5693,$A1062)</f>
        <v>605.5</v>
      </c>
      <c r="I1062" s="1442">
        <f>SUMIFS('South West Spends'!$AG$2:$AG$5693,'South West Spends'!$A$2:$A$5693,$B1062,'South West Spends'!$B$2:$B$5693,$C1062,'South West Spends'!$C$2:$C$5693,$A1062)</f>
        <v>5316.8499999999995</v>
      </c>
      <c r="J1062" s="24">
        <f>SUMIFS('South West Spends'!$AI$2:$AI$5693,'South West Spends'!$A$2:$A$5693,$B1062,'South West Spends'!$B$2:$B$5693,$C1062,'South West Spends'!$C$2:$C$5693,$A1062)</f>
        <v>0</v>
      </c>
      <c r="K1062" s="93">
        <f>SUMIFS('South West Spends'!$AL$2:$AL$5693,'South West Spends'!$A$2:$A$5693,$B1062,'South West Spends'!$B$2:$B$5693,$C1062,'South West Spends'!$C$2:$C$5693,$A1062)</f>
        <v>0</v>
      </c>
    </row>
    <row r="1063" spans="1:11" x14ac:dyDescent="0.2">
      <c r="A1063" s="94" t="s">
        <v>142</v>
      </c>
      <c r="B1063" s="13" t="s">
        <v>79</v>
      </c>
      <c r="C1063" s="129" t="s">
        <v>243</v>
      </c>
      <c r="D1063" s="506">
        <f>SUMIFS('South West Spends'!$H$2:$H$5693,'South West Spends'!$A$2:$A$5693,$B1063,'South West Spends'!$B$2:$B$5693,$C1063,'South West Spends'!$C$2:$C$5693,$A1063)</f>
        <v>0</v>
      </c>
      <c r="E1063" s="507">
        <f>SUMIFS('South West Spends'!$M$2:$M$5693,'South West Spends'!$A$2:$A$5693,$B1063,'South West Spends'!$B$2:$B$5693,$C1063,'South West Spends'!$C$2:$C$5693,$A1063)</f>
        <v>0</v>
      </c>
      <c r="F1063" s="507">
        <f>SUMIFS('South West Spends'!$R$2:$R$5693,'South West Spends'!$A$2:$A$5693,$B1063,'South West Spends'!$B$2:$B$5693,$C1063,'South West Spends'!$C$2:$C$5693,$A1063)</f>
        <v>0</v>
      </c>
      <c r="G1063" s="882">
        <f>SUMIFS('South West Spends'!$W$2:$W$5693,'South West Spends'!$A$2:$A$5693,$B1063,'South West Spends'!$B$2:$B$5693,$C1063,'South West Spends'!$C$2:$C$5693,$A1063)</f>
        <v>876.96</v>
      </c>
      <c r="H1063" s="1441">
        <f>SUMIFS('South West Spends'!$AB$2:$AB$5693,'South West Spends'!$A$2:$A$5693,$B1063,'South West Spends'!$B$2:$B$5693,$C1063,'South West Spends'!$C$2:$C$5693,$A1063)</f>
        <v>2570.0500000000002</v>
      </c>
      <c r="I1063" s="1442">
        <f>SUMIFS('South West Spends'!$AG$2:$AG$5693,'South West Spends'!$A$2:$A$5693,$B1063,'South West Spends'!$B$2:$B$5693,$C1063,'South West Spends'!$C$2:$C$5693,$A1063)</f>
        <v>1557.5</v>
      </c>
      <c r="J1063" s="24">
        <f>SUMIFS('South West Spends'!$AI$2:$AI$5693,'South West Spends'!$A$2:$A$5693,$B1063,'South West Spends'!$B$2:$B$5693,$C1063,'South West Spends'!$C$2:$C$5693,$A1063)</f>
        <v>0</v>
      </c>
      <c r="K1063" s="93">
        <f>SUMIFS('South West Spends'!$AL$2:$AL$5693,'South West Spends'!$A$2:$A$5693,$B1063,'South West Spends'!$B$2:$B$5693,$C1063,'South West Spends'!$C$2:$C$5693,$A1063)</f>
        <v>0</v>
      </c>
    </row>
    <row r="1064" spans="1:11" x14ac:dyDescent="0.2">
      <c r="A1064" s="94" t="s">
        <v>142</v>
      </c>
      <c r="B1064" s="13" t="s">
        <v>79</v>
      </c>
      <c r="C1064" s="129" t="s">
        <v>167</v>
      </c>
      <c r="D1064" s="506">
        <f>SUMIFS('South West Spends'!$H$2:$H$5693,'South West Spends'!$A$2:$A$5693,$B1064,'South West Spends'!$B$2:$B$5693,$C1064,'South West Spends'!$C$2:$C$5693,$A1064)</f>
        <v>0</v>
      </c>
      <c r="E1064" s="507">
        <f>SUMIFS('South West Spends'!$M$2:$M$5693,'South West Spends'!$A$2:$A$5693,$B1064,'South West Spends'!$B$2:$B$5693,$C1064,'South West Spends'!$C$2:$C$5693,$A1064)</f>
        <v>241397.49</v>
      </c>
      <c r="F1064" s="507">
        <f>SUMIFS('South West Spends'!$R$2:$R$5693,'South West Spends'!$A$2:$A$5693,$B1064,'South West Spends'!$B$2:$B$5693,$C1064,'South West Spends'!$C$2:$C$5693,$A1064)</f>
        <v>299506.28999999998</v>
      </c>
      <c r="G1064" s="882">
        <f>SUMIFS('South West Spends'!$W$2:$W$5693,'South West Spends'!$A$2:$A$5693,$B1064,'South West Spends'!$B$2:$B$5693,$C1064,'South West Spends'!$C$2:$C$5693,$A1064)</f>
        <v>340568.86</v>
      </c>
      <c r="H1064" s="1441">
        <f>SUMIFS('South West Spends'!$AB$2:$AB$5693,'South West Spends'!$A$2:$A$5693,$B1064,'South West Spends'!$B$2:$B$5693,$C1064,'South West Spends'!$C$2:$C$5693,$A1064)</f>
        <v>206413.01</v>
      </c>
      <c r="I1064" s="1442">
        <f>SUMIFS('South West Spends'!$AG$2:$AG$5693,'South West Spends'!$A$2:$A$5693,$B1064,'South West Spends'!$B$2:$B$5693,$C1064,'South West Spends'!$C$2:$C$5693,$A1064)</f>
        <v>79505.95</v>
      </c>
      <c r="J1064" s="24">
        <f>SUMIFS('South West Spends'!$AI$2:$AI$5693,'South West Spends'!$A$2:$A$5693,$B1064,'South West Spends'!$B$2:$B$5693,$C1064,'South West Spends'!$C$2:$C$5693,$A1064)</f>
        <v>0</v>
      </c>
      <c r="K1064" s="93">
        <f>SUMIFS('South West Spends'!$AL$2:$AL$5693,'South West Spends'!$A$2:$A$5693,$B1064,'South West Spends'!$B$2:$B$5693,$C1064,'South West Spends'!$C$2:$C$5693,$A1064)</f>
        <v>0</v>
      </c>
    </row>
    <row r="1065" spans="1:11" x14ac:dyDescent="0.2">
      <c r="A1065" s="94" t="s">
        <v>142</v>
      </c>
      <c r="B1065" s="13" t="s">
        <v>79</v>
      </c>
      <c r="C1065" s="129" t="s">
        <v>210</v>
      </c>
      <c r="D1065" s="506">
        <f>SUMIFS('South West Spends'!$H$2:$H$5693,'South West Spends'!$A$2:$A$5693,$B1065,'South West Spends'!$B$2:$B$5693,$C1065,'South West Spends'!$C$2:$C$5693,$A1065)</f>
        <v>0</v>
      </c>
      <c r="E1065" s="507">
        <f>SUMIFS('South West Spends'!$M$2:$M$5693,'South West Spends'!$A$2:$A$5693,$B1065,'South West Spends'!$B$2:$B$5693,$C1065,'South West Spends'!$C$2:$C$5693,$A1065)</f>
        <v>0</v>
      </c>
      <c r="F1065" s="507">
        <f>SUMIFS('South West Spends'!$R$2:$R$5693,'South West Spends'!$A$2:$A$5693,$B1065,'South West Spends'!$B$2:$B$5693,$C1065,'South West Spends'!$C$2:$C$5693,$A1065)</f>
        <v>520.25</v>
      </c>
      <c r="G1065" s="882">
        <f>SUMIFS('South West Spends'!$W$2:$W$5693,'South West Spends'!$A$2:$A$5693,$B1065,'South West Spends'!$B$2:$B$5693,$C1065,'South West Spends'!$C$2:$C$5693,$A1065)</f>
        <v>1146.1099999999999</v>
      </c>
      <c r="H1065" s="1441">
        <f>SUMIFS('South West Spends'!$AB$2:$AB$5693,'South West Spends'!$A$2:$A$5693,$B1065,'South West Spends'!$B$2:$B$5693,$C1065,'South West Spends'!$C$2:$C$5693,$A1065)</f>
        <v>0</v>
      </c>
      <c r="I1065" s="1442">
        <f>SUMIFS('South West Spends'!$AG$2:$AG$5693,'South West Spends'!$A$2:$A$5693,$B1065,'South West Spends'!$B$2:$B$5693,$C1065,'South West Spends'!$C$2:$C$5693,$A1065)</f>
        <v>0</v>
      </c>
      <c r="J1065" s="24">
        <f>SUMIFS('South West Spends'!$AI$2:$AI$5693,'South West Spends'!$A$2:$A$5693,$B1065,'South West Spends'!$B$2:$B$5693,$C1065,'South West Spends'!$C$2:$C$5693,$A1065)</f>
        <v>0</v>
      </c>
      <c r="K1065" s="93">
        <f>SUMIFS('South West Spends'!$AL$2:$AL$5693,'South West Spends'!$A$2:$A$5693,$B1065,'South West Spends'!$B$2:$B$5693,$C1065,'South West Spends'!$C$2:$C$5693,$A1065)</f>
        <v>0</v>
      </c>
    </row>
    <row r="1066" spans="1:11" x14ac:dyDescent="0.2">
      <c r="A1066" s="94" t="s">
        <v>142</v>
      </c>
      <c r="B1066" s="13" t="s">
        <v>279</v>
      </c>
      <c r="C1066" s="129" t="s">
        <v>283</v>
      </c>
      <c r="D1066" s="506">
        <f>SUMIFS('South West Spends'!$H$2:$H$5693,'South West Spends'!$A$2:$A$5693,$B1066,'South West Spends'!$B$2:$B$5693,$C1066,'South West Spends'!$C$2:$C$5693,$A1066)</f>
        <v>0</v>
      </c>
      <c r="E1066" s="507">
        <f>SUMIFS('South West Spends'!$M$2:$M$5693,'South West Spends'!$A$2:$A$5693,$B1066,'South West Spends'!$B$2:$B$5693,$C1066,'South West Spends'!$C$2:$C$5693,$A1066)</f>
        <v>0</v>
      </c>
      <c r="F1066" s="507">
        <f>SUMIFS('South West Spends'!$R$2:$R$5693,'South West Spends'!$A$2:$A$5693,$B1066,'South West Spends'!$B$2:$B$5693,$C1066,'South West Spends'!$C$2:$C$5693,$A1066)</f>
        <v>0</v>
      </c>
      <c r="G1066" s="882">
        <f>SUMIFS('South West Spends'!$W$2:$W$5693,'South West Spends'!$A$2:$A$5693,$B1066,'South West Spends'!$B$2:$B$5693,$C1066,'South West Spends'!$C$2:$C$5693,$A1066)</f>
        <v>0</v>
      </c>
      <c r="H1066" s="1441">
        <f>SUMIFS('South West Spends'!$AB$2:$AB$5693,'South West Spends'!$A$2:$A$5693,$B1066,'South West Spends'!$B$2:$B$5693,$C1066,'South West Spends'!$C$2:$C$5693,$A1066)</f>
        <v>0</v>
      </c>
      <c r="I1066" s="1442">
        <f>SUMIFS('South West Spends'!$AG$2:$AG$5693,'South West Spends'!$A$2:$A$5693,$B1066,'South West Spends'!$B$2:$B$5693,$C1066,'South West Spends'!$C$2:$C$5693,$A1066)</f>
        <v>185499.35</v>
      </c>
      <c r="J1066" s="24">
        <f>SUMIFS('South West Spends'!$AI$2:$AI$5693,'South West Spends'!$A$2:$A$5693,$B1066,'South West Spends'!$B$2:$B$5693,$C1066,'South West Spends'!$C$2:$C$5693,$A1066)</f>
        <v>20388</v>
      </c>
      <c r="K1066" s="93">
        <f>SUMIFS('South West Spends'!$AL$2:$AL$5693,'South West Spends'!$A$2:$A$5693,$B1066,'South West Spends'!$B$2:$B$5693,$C1066,'South West Spends'!$C$2:$C$5693,$A1066)</f>
        <v>35596.089999999997</v>
      </c>
    </row>
    <row r="1067" spans="1:11" x14ac:dyDescent="0.2">
      <c r="A1067" s="94" t="s">
        <v>142</v>
      </c>
      <c r="B1067" s="190" t="s">
        <v>306</v>
      </c>
      <c r="C1067" s="191" t="s">
        <v>243</v>
      </c>
      <c r="D1067" s="506">
        <f>SUMIFS('South West Spends'!$H$2:$H$5693,'South West Spends'!$A$2:$A$5693,$B1067,'South West Spends'!$B$2:$B$5693,$C1067,'South West Spends'!$C$2:$C$5693,$A1067)</f>
        <v>0</v>
      </c>
      <c r="E1067" s="507">
        <f>SUMIFS('South West Spends'!$M$2:$M$5693,'South West Spends'!$A$2:$A$5693,$B1067,'South West Spends'!$B$2:$B$5693,$C1067,'South West Spends'!$C$2:$C$5693,$A1067)</f>
        <v>0</v>
      </c>
      <c r="F1067" s="507">
        <f>SUMIFS('South West Spends'!$R$2:$R$5693,'South West Spends'!$A$2:$A$5693,$B1067,'South West Spends'!$B$2:$B$5693,$C1067,'South West Spends'!$C$2:$C$5693,$A1067)</f>
        <v>0</v>
      </c>
      <c r="G1067" s="882">
        <f>SUMIFS('South West Spends'!$W$2:$W$5693,'South West Spends'!$A$2:$A$5693,$B1067,'South West Spends'!$B$2:$B$5693,$C1067,'South West Spends'!$C$2:$C$5693,$A1067)</f>
        <v>0</v>
      </c>
      <c r="H1067" s="1441">
        <f>SUMIFS('South West Spends'!$AB$2:$AB$5693,'South West Spends'!$A$2:$A$5693,$B1067,'South West Spends'!$B$2:$B$5693,$C1067,'South West Spends'!$C$2:$C$5693,$A1067)</f>
        <v>0</v>
      </c>
      <c r="I1067" s="1442">
        <f>SUMIFS('South West Spends'!$AG$2:$AG$5693,'South West Spends'!$A$2:$A$5693,$B1067,'South West Spends'!$B$2:$B$5693,$C1067,'South West Spends'!$C$2:$C$5693,$A1067)</f>
        <v>0</v>
      </c>
      <c r="J1067" s="24">
        <f>SUMIFS('South West Spends'!$AI$2:$AI$5693,'South West Spends'!$A$2:$A$5693,$B1067,'South West Spends'!$B$2:$B$5693,$C1067,'South West Spends'!$C$2:$C$5693,$A1067)</f>
        <v>31883.59</v>
      </c>
      <c r="K1067" s="93">
        <f>SUMIFS('South West Spends'!$AL$2:$AL$5693,'South West Spends'!$A$2:$A$5693,$B1067,'South West Spends'!$B$2:$B$5693,$C1067,'South West Spends'!$C$2:$C$5693,$A1067)</f>
        <v>65997.539999999994</v>
      </c>
    </row>
    <row r="1068" spans="1:11" x14ac:dyDescent="0.2">
      <c r="A1068" s="94" t="s">
        <v>142</v>
      </c>
      <c r="B1068" s="190" t="s">
        <v>306</v>
      </c>
      <c r="C1068" s="191" t="s">
        <v>11</v>
      </c>
      <c r="D1068" s="506">
        <f>SUMIFS('South West Spends'!$H$2:$H$5693,'South West Spends'!$A$2:$A$5693,$B1068,'South West Spends'!$B$2:$B$5693,$C1068,'South West Spends'!$C$2:$C$5693,$A1068)</f>
        <v>0</v>
      </c>
      <c r="E1068" s="507">
        <f>SUMIFS('South West Spends'!$M$2:$M$5693,'South West Spends'!$A$2:$A$5693,$B1068,'South West Spends'!$B$2:$B$5693,$C1068,'South West Spends'!$C$2:$C$5693,$A1068)</f>
        <v>0</v>
      </c>
      <c r="F1068" s="507">
        <f>SUMIFS('South West Spends'!$R$2:$R$5693,'South West Spends'!$A$2:$A$5693,$B1068,'South West Spends'!$B$2:$B$5693,$C1068,'South West Spends'!$C$2:$C$5693,$A1068)</f>
        <v>0</v>
      </c>
      <c r="G1068" s="882">
        <f>SUMIFS('South West Spends'!$W$2:$W$5693,'South West Spends'!$A$2:$A$5693,$B1068,'South West Spends'!$B$2:$B$5693,$C1068,'South West Spends'!$C$2:$C$5693,$A1068)</f>
        <v>0</v>
      </c>
      <c r="H1068" s="1441">
        <f>SUMIFS('South West Spends'!$AB$2:$AB$5693,'South West Spends'!$A$2:$A$5693,$B1068,'South West Spends'!$B$2:$B$5693,$C1068,'South West Spends'!$C$2:$C$5693,$A1068)</f>
        <v>0</v>
      </c>
      <c r="I1068" s="1442">
        <f>SUMIFS('South West Spends'!$AG$2:$AG$5693,'South West Spends'!$A$2:$A$5693,$B1068,'South West Spends'!$B$2:$B$5693,$C1068,'South West Spends'!$C$2:$C$5693,$A1068)</f>
        <v>0</v>
      </c>
      <c r="J1068" s="24">
        <f>SUMIFS('South West Spends'!$AI$2:$AI$5693,'South West Spends'!$A$2:$A$5693,$B1068,'South West Spends'!$B$2:$B$5693,$C1068,'South West Spends'!$C$2:$C$5693,$A1068)</f>
        <v>0</v>
      </c>
      <c r="K1068" s="93">
        <f>SUMIFS('South West Spends'!$AL$2:$AL$5693,'South West Spends'!$A$2:$A$5693,$B1068,'South West Spends'!$B$2:$B$5693,$C1068,'South West Spends'!$C$2:$C$5693,$A1068)</f>
        <v>208.2</v>
      </c>
    </row>
    <row r="1069" spans="1:11" x14ac:dyDescent="0.2">
      <c r="A1069" s="94" t="s">
        <v>142</v>
      </c>
      <c r="B1069" s="190" t="s">
        <v>38</v>
      </c>
      <c r="C1069" s="191" t="s">
        <v>218</v>
      </c>
      <c r="D1069" s="506">
        <f>SUMIFS('South West Spends'!$H$2:$H$5693,'South West Spends'!$A$2:$A$5693,$B1069,'South West Spends'!$B$2:$B$5693,$C1069,'South West Spends'!$C$2:$C$5693,$A1069)</f>
        <v>0</v>
      </c>
      <c r="E1069" s="507">
        <f>SUMIFS('South West Spends'!$M$2:$M$5693,'South West Spends'!$A$2:$A$5693,$B1069,'South West Spends'!$B$2:$B$5693,$C1069,'South West Spends'!$C$2:$C$5693,$A1069)</f>
        <v>0</v>
      </c>
      <c r="F1069" s="507">
        <f>SUMIFS('South West Spends'!$R$2:$R$5693,'South West Spends'!$A$2:$A$5693,$B1069,'South West Spends'!$B$2:$B$5693,$C1069,'South West Spends'!$C$2:$C$5693,$A1069)</f>
        <v>0</v>
      </c>
      <c r="G1069" s="882">
        <f>SUMIFS('South West Spends'!$W$2:$W$5693,'South West Spends'!$A$2:$A$5693,$B1069,'South West Spends'!$B$2:$B$5693,$C1069,'South West Spends'!$C$2:$C$5693,$A1069)</f>
        <v>492.34999999999997</v>
      </c>
      <c r="H1069" s="1441">
        <f>SUMIFS('South West Spends'!$AB$2:$AB$5693,'South West Spends'!$A$2:$A$5693,$B1069,'South West Spends'!$B$2:$B$5693,$C1069,'South West Spends'!$C$2:$C$5693,$A1069)</f>
        <v>0</v>
      </c>
      <c r="I1069" s="1442">
        <f>SUMIFS('South West Spends'!$AG$2:$AG$5693,'South West Spends'!$A$2:$A$5693,$B1069,'South West Spends'!$B$2:$B$5693,$C1069,'South West Spends'!$C$2:$C$5693,$A1069)</f>
        <v>0</v>
      </c>
      <c r="J1069" s="24">
        <f>SUMIFS('South West Spends'!$AI$2:$AI$5693,'South West Spends'!$A$2:$A$5693,$B1069,'South West Spends'!$B$2:$B$5693,$C1069,'South West Spends'!$C$2:$C$5693,$A1069)</f>
        <v>0</v>
      </c>
      <c r="K1069" s="93">
        <f>SUMIFS('South West Spends'!$AL$2:$AL$5693,'South West Spends'!$A$2:$A$5693,$B1069,'South West Spends'!$B$2:$B$5693,$C1069,'South West Spends'!$C$2:$C$5693,$A1069)</f>
        <v>0</v>
      </c>
    </row>
    <row r="1070" spans="1:11" x14ac:dyDescent="0.2">
      <c r="A1070" s="94" t="s">
        <v>142</v>
      </c>
      <c r="B1070" s="190" t="s">
        <v>38</v>
      </c>
      <c r="C1070" s="191" t="s">
        <v>243</v>
      </c>
      <c r="D1070" s="506">
        <f>SUMIFS('South West Spends'!$H$2:$H$5693,'South West Spends'!$A$2:$A$5693,$B1070,'South West Spends'!$B$2:$B$5693,$C1070,'South West Spends'!$C$2:$C$5693,$A1070)</f>
        <v>393178.88</v>
      </c>
      <c r="E1070" s="507">
        <f>SUMIFS('South West Spends'!$M$2:$M$5693,'South West Spends'!$A$2:$A$5693,$B1070,'South West Spends'!$B$2:$B$5693,$C1070,'South West Spends'!$C$2:$C$5693,$A1070)</f>
        <v>393664.83999999997</v>
      </c>
      <c r="F1070" s="507">
        <f>SUMIFS('South West Spends'!$R$2:$R$5693,'South West Spends'!$A$2:$A$5693,$B1070,'South West Spends'!$B$2:$B$5693,$C1070,'South West Spends'!$C$2:$C$5693,$A1070)</f>
        <v>344921.72</v>
      </c>
      <c r="G1070" s="882">
        <f>SUMIFS('South West Spends'!$W$2:$W$5693,'South West Spends'!$A$2:$A$5693,$B1070,'South West Spends'!$B$2:$B$5693,$C1070,'South West Spends'!$C$2:$C$5693,$A1070)</f>
        <v>131318.44</v>
      </c>
      <c r="H1070" s="1441">
        <f>SUMIFS('South West Spends'!$AB$2:$AB$5693,'South West Spends'!$A$2:$A$5693,$B1070,'South West Spends'!$B$2:$B$5693,$C1070,'South West Spends'!$C$2:$C$5693,$A1070)</f>
        <v>0</v>
      </c>
      <c r="I1070" s="1442">
        <f>SUMIFS('South West Spends'!$AG$2:$AG$5693,'South West Spends'!$A$2:$A$5693,$B1070,'South West Spends'!$B$2:$B$5693,$C1070,'South West Spends'!$C$2:$C$5693,$A1070)</f>
        <v>0</v>
      </c>
      <c r="J1070" s="24">
        <f>SUMIFS('South West Spends'!$AI$2:$AI$5693,'South West Spends'!$A$2:$A$5693,$B1070,'South West Spends'!$B$2:$B$5693,$C1070,'South West Spends'!$C$2:$C$5693,$A1070)</f>
        <v>0</v>
      </c>
      <c r="K1070" s="93">
        <f>SUMIFS('South West Spends'!$AL$2:$AL$5693,'South West Spends'!$A$2:$A$5693,$B1070,'South West Spends'!$B$2:$B$5693,$C1070,'South West Spends'!$C$2:$C$5693,$A1070)</f>
        <v>0</v>
      </c>
    </row>
    <row r="1071" spans="1:11" x14ac:dyDescent="0.2">
      <c r="A1071" s="94" t="s">
        <v>142</v>
      </c>
      <c r="B1071" s="190" t="s">
        <v>225</v>
      </c>
      <c r="C1071" s="191" t="s">
        <v>218</v>
      </c>
      <c r="D1071" s="506">
        <f>SUMIFS('South West Spends'!$H$2:$H$5693,'South West Spends'!$A$2:$A$5693,$B1071,'South West Spends'!$B$2:$B$5693,$C1071,'South West Spends'!$C$2:$C$5693,$A1071)</f>
        <v>0</v>
      </c>
      <c r="E1071" s="507">
        <f>SUMIFS('South West Spends'!$M$2:$M$5693,'South West Spends'!$A$2:$A$5693,$B1071,'South West Spends'!$B$2:$B$5693,$C1071,'South West Spends'!$C$2:$C$5693,$A1071)</f>
        <v>0</v>
      </c>
      <c r="F1071" s="507">
        <f>SUMIFS('South West Spends'!$R$2:$R$5693,'South West Spends'!$A$2:$A$5693,$B1071,'South West Spends'!$B$2:$B$5693,$C1071,'South West Spends'!$C$2:$C$5693,$A1071)</f>
        <v>0</v>
      </c>
      <c r="G1071" s="882">
        <f>SUMIFS('South West Spends'!$W$2:$W$5693,'South West Spends'!$A$2:$A$5693,$B1071,'South West Spends'!$B$2:$B$5693,$C1071,'South West Spends'!$C$2:$C$5693,$A1071)</f>
        <v>1109.5900000000001</v>
      </c>
      <c r="H1071" s="1441">
        <f>SUMIFS('South West Spends'!$AB$2:$AB$5693,'South West Spends'!$A$2:$A$5693,$B1071,'South West Spends'!$B$2:$B$5693,$C1071,'South West Spends'!$C$2:$C$5693,$A1071)</f>
        <v>3141.93</v>
      </c>
      <c r="I1071" s="1442">
        <f>SUMIFS('South West Spends'!$AG$2:$AG$5693,'South West Spends'!$A$2:$A$5693,$B1071,'South West Spends'!$B$2:$B$5693,$C1071,'South West Spends'!$C$2:$C$5693,$A1071)</f>
        <v>406.71000000000004</v>
      </c>
      <c r="J1071" s="24">
        <f>SUMIFS('South West Spends'!$AI$2:$AI$5693,'South West Spends'!$A$2:$A$5693,$B1071,'South West Spends'!$B$2:$B$5693,$C1071,'South West Spends'!$C$2:$C$5693,$A1071)</f>
        <v>0</v>
      </c>
      <c r="K1071" s="93">
        <f>SUMIFS('South West Spends'!$AL$2:$AL$5693,'South West Spends'!$A$2:$A$5693,$B1071,'South West Spends'!$B$2:$B$5693,$C1071,'South West Spends'!$C$2:$C$5693,$A1071)</f>
        <v>0</v>
      </c>
    </row>
    <row r="1072" spans="1:11" x14ac:dyDescent="0.2">
      <c r="A1072" s="94" t="s">
        <v>142</v>
      </c>
      <c r="B1072" s="190" t="s">
        <v>225</v>
      </c>
      <c r="C1072" s="191" t="s">
        <v>243</v>
      </c>
      <c r="D1072" s="506">
        <f>SUMIFS('South West Spends'!$H$2:$H$5693,'South West Spends'!$A$2:$A$5693,$B1072,'South West Spends'!$B$2:$B$5693,$C1072,'South West Spends'!$C$2:$C$5693,$A1072)</f>
        <v>0</v>
      </c>
      <c r="E1072" s="507">
        <f>SUMIFS('South West Spends'!$M$2:$M$5693,'South West Spends'!$A$2:$A$5693,$B1072,'South West Spends'!$B$2:$B$5693,$C1072,'South West Spends'!$C$2:$C$5693,$A1072)</f>
        <v>0</v>
      </c>
      <c r="F1072" s="507">
        <f>SUMIFS('South West Spends'!$R$2:$R$5693,'South West Spends'!$A$2:$A$5693,$B1072,'South West Spends'!$B$2:$B$5693,$C1072,'South West Spends'!$C$2:$C$5693,$A1072)</f>
        <v>0</v>
      </c>
      <c r="G1072" s="882">
        <f>SUMIFS('South West Spends'!$W$2:$W$5693,'South West Spends'!$A$2:$A$5693,$B1072,'South West Spends'!$B$2:$B$5693,$C1072,'South West Spends'!$C$2:$C$5693,$A1072)</f>
        <v>282487.07999999996</v>
      </c>
      <c r="H1072" s="1441">
        <f>SUMIFS('South West Spends'!$AB$2:$AB$5693,'South West Spends'!$A$2:$A$5693,$B1072,'South West Spends'!$B$2:$B$5693,$C1072,'South West Spends'!$C$2:$C$5693,$A1072)</f>
        <v>409407.36</v>
      </c>
      <c r="I1072" s="1442">
        <f>SUMIFS('South West Spends'!$AG$2:$AG$5693,'South West Spends'!$A$2:$A$5693,$B1072,'South West Spends'!$B$2:$B$5693,$C1072,'South West Spends'!$C$2:$C$5693,$A1072)</f>
        <v>360894.19999999995</v>
      </c>
      <c r="J1072" s="24">
        <f>SUMIFS('South West Spends'!$AI$2:$AI$5693,'South West Spends'!$A$2:$A$5693,$B1072,'South West Spends'!$B$2:$B$5693,$C1072,'South West Spends'!$C$2:$C$5693,$A1072)</f>
        <v>0</v>
      </c>
      <c r="K1072" s="93">
        <f>SUMIFS('South West Spends'!$AL$2:$AL$5693,'South West Spends'!$A$2:$A$5693,$B1072,'South West Spends'!$B$2:$B$5693,$C1072,'South West Spends'!$C$2:$C$5693,$A1072)</f>
        <v>0</v>
      </c>
    </row>
    <row r="1073" spans="1:11" x14ac:dyDescent="0.2">
      <c r="A1073" s="94" t="s">
        <v>142</v>
      </c>
      <c r="B1073" s="190" t="s">
        <v>18</v>
      </c>
      <c r="C1073" s="191" t="s">
        <v>249</v>
      </c>
      <c r="D1073" s="506">
        <f>SUMIFS('South West Spends'!$H$2:$H$5693,'South West Spends'!$A$2:$A$5693,$B1073,'South West Spends'!$B$2:$B$5693,$C1073,'South West Spends'!$C$2:$C$5693,$A1073)</f>
        <v>51397.039999999994</v>
      </c>
      <c r="E1073" s="507">
        <f>SUMIFS('South West Spends'!$M$2:$M$5693,'South West Spends'!$A$2:$A$5693,$B1073,'South West Spends'!$B$2:$B$5693,$C1073,'South West Spends'!$C$2:$C$5693,$A1073)</f>
        <v>63646.929999999993</v>
      </c>
      <c r="F1073" s="507">
        <f>SUMIFS('South West Spends'!$R$2:$R$5693,'South West Spends'!$A$2:$A$5693,$B1073,'South West Spends'!$B$2:$B$5693,$C1073,'South West Spends'!$C$2:$C$5693,$A1073)</f>
        <v>62265.669999999969</v>
      </c>
      <c r="G1073" s="882">
        <f>SUMIFS('South West Spends'!$W$2:$W$5693,'South West Spends'!$A$2:$A$5693,$B1073,'South West Spends'!$B$2:$B$5693,$C1073,'South West Spends'!$C$2:$C$5693,$A1073)</f>
        <v>0</v>
      </c>
      <c r="H1073" s="1441">
        <f>SUMIFS('South West Spends'!$AB$2:$AB$5693,'South West Spends'!$A$2:$A$5693,$B1073,'South West Spends'!$B$2:$B$5693,$C1073,'South West Spends'!$C$2:$C$5693,$A1073)</f>
        <v>0</v>
      </c>
      <c r="I1073" s="1442">
        <f>SUMIFS('South West Spends'!$AG$2:$AG$5693,'South West Spends'!$A$2:$A$5693,$B1073,'South West Spends'!$B$2:$B$5693,$C1073,'South West Spends'!$C$2:$C$5693,$A1073)</f>
        <v>0</v>
      </c>
      <c r="J1073" s="24">
        <f>SUMIFS('South West Spends'!$AI$2:$AI$5693,'South West Spends'!$A$2:$A$5693,$B1073,'South West Spends'!$B$2:$B$5693,$C1073,'South West Spends'!$C$2:$C$5693,$A1073)</f>
        <v>0</v>
      </c>
      <c r="K1073" s="93">
        <f>SUMIFS('South West Spends'!$AL$2:$AL$5693,'South West Spends'!$A$2:$A$5693,$B1073,'South West Spends'!$B$2:$B$5693,$C1073,'South West Spends'!$C$2:$C$5693,$A1073)</f>
        <v>0</v>
      </c>
    </row>
    <row r="1074" spans="1:11" x14ac:dyDescent="0.2">
      <c r="A1074" s="94" t="s">
        <v>142</v>
      </c>
      <c r="B1074" s="190" t="s">
        <v>18</v>
      </c>
      <c r="C1074" s="191" t="s">
        <v>62</v>
      </c>
      <c r="D1074" s="506">
        <f>SUMIFS('South West Spends'!$H$2:$H$5693,'South West Spends'!$A$2:$A$5693,$B1074,'South West Spends'!$B$2:$B$5693,$C1074,'South West Spends'!$C$2:$C$5693,$A1074)</f>
        <v>5303.37</v>
      </c>
      <c r="E1074" s="507">
        <f>SUMIFS('South West Spends'!$M$2:$M$5693,'South West Spends'!$A$2:$A$5693,$B1074,'South West Spends'!$B$2:$B$5693,$C1074,'South West Spends'!$C$2:$C$5693,$A1074)</f>
        <v>6246</v>
      </c>
      <c r="F1074" s="507">
        <f>SUMIFS('South West Spends'!$R$2:$R$5693,'South West Spends'!$A$2:$A$5693,$B1074,'South West Spends'!$B$2:$B$5693,$C1074,'South West Spends'!$C$2:$C$5693,$A1074)</f>
        <v>11119.439999999999</v>
      </c>
      <c r="G1074" s="882">
        <f>SUMIFS('South West Spends'!$W$2:$W$5693,'South West Spends'!$A$2:$A$5693,$B1074,'South West Spends'!$B$2:$B$5693,$C1074,'South West Spends'!$C$2:$C$5693,$A1074)</f>
        <v>0</v>
      </c>
      <c r="H1074" s="1441">
        <f>SUMIFS('South West Spends'!$AB$2:$AB$5693,'South West Spends'!$A$2:$A$5693,$B1074,'South West Spends'!$B$2:$B$5693,$C1074,'South West Spends'!$C$2:$C$5693,$A1074)</f>
        <v>0</v>
      </c>
      <c r="I1074" s="1442">
        <f>SUMIFS('South West Spends'!$AG$2:$AG$5693,'South West Spends'!$A$2:$A$5693,$B1074,'South West Spends'!$B$2:$B$5693,$C1074,'South West Spends'!$C$2:$C$5693,$A1074)</f>
        <v>0</v>
      </c>
      <c r="J1074" s="24">
        <f>SUMIFS('South West Spends'!$AI$2:$AI$5693,'South West Spends'!$A$2:$A$5693,$B1074,'South West Spends'!$B$2:$B$5693,$C1074,'South West Spends'!$C$2:$C$5693,$A1074)</f>
        <v>0</v>
      </c>
      <c r="K1074" s="93">
        <f>SUMIFS('South West Spends'!$AL$2:$AL$5693,'South West Spends'!$A$2:$A$5693,$B1074,'South West Spends'!$B$2:$B$5693,$C1074,'South West Spends'!$C$2:$C$5693,$A1074)</f>
        <v>0</v>
      </c>
    </row>
    <row r="1075" spans="1:11" x14ac:dyDescent="0.2">
      <c r="A1075" s="94" t="s">
        <v>142</v>
      </c>
      <c r="B1075" s="190" t="s">
        <v>18</v>
      </c>
      <c r="C1075" s="191" t="s">
        <v>58</v>
      </c>
      <c r="D1075" s="506">
        <f>SUMIFS('South West Spends'!$H$2:$H$5693,'South West Spends'!$A$2:$A$5693,$B1075,'South West Spends'!$B$2:$B$5693,$C1075,'South West Spends'!$C$2:$C$5693,$A1075)</f>
        <v>1189.2599999999998</v>
      </c>
      <c r="E1075" s="507">
        <f>SUMIFS('South West Spends'!$M$2:$M$5693,'South West Spends'!$A$2:$A$5693,$B1075,'South West Spends'!$B$2:$B$5693,$C1075,'South West Spends'!$C$2:$C$5693,$A1075)</f>
        <v>223.44</v>
      </c>
      <c r="F1075" s="507">
        <f>SUMIFS('South West Spends'!$R$2:$R$5693,'South West Spends'!$A$2:$A$5693,$B1075,'South West Spends'!$B$2:$B$5693,$C1075,'South West Spends'!$C$2:$C$5693,$A1075)</f>
        <v>0</v>
      </c>
      <c r="G1075" s="882">
        <f>SUMIFS('South West Spends'!$W$2:$W$5693,'South West Spends'!$A$2:$A$5693,$B1075,'South West Spends'!$B$2:$B$5693,$C1075,'South West Spends'!$C$2:$C$5693,$A1075)</f>
        <v>0</v>
      </c>
      <c r="H1075" s="1441">
        <f>SUMIFS('South West Spends'!$AB$2:$AB$5693,'South West Spends'!$A$2:$A$5693,$B1075,'South West Spends'!$B$2:$B$5693,$C1075,'South West Spends'!$C$2:$C$5693,$A1075)</f>
        <v>0</v>
      </c>
      <c r="I1075" s="1442">
        <f>SUMIFS('South West Spends'!$AG$2:$AG$5693,'South West Spends'!$A$2:$A$5693,$B1075,'South West Spends'!$B$2:$B$5693,$C1075,'South West Spends'!$C$2:$C$5693,$A1075)</f>
        <v>0</v>
      </c>
      <c r="J1075" s="24">
        <f>SUMIFS('South West Spends'!$AI$2:$AI$5693,'South West Spends'!$A$2:$A$5693,$B1075,'South West Spends'!$B$2:$B$5693,$C1075,'South West Spends'!$C$2:$C$5693,$A1075)</f>
        <v>0</v>
      </c>
      <c r="K1075" s="93">
        <f>SUMIFS('South West Spends'!$AL$2:$AL$5693,'South West Spends'!$A$2:$A$5693,$B1075,'South West Spends'!$B$2:$B$5693,$C1075,'South West Spends'!$C$2:$C$5693,$A1075)</f>
        <v>0</v>
      </c>
    </row>
    <row r="1076" spans="1:11" x14ac:dyDescent="0.2">
      <c r="A1076" s="94" t="s">
        <v>142</v>
      </c>
      <c r="B1076" s="197" t="s">
        <v>207</v>
      </c>
      <c r="C1076" s="198" t="s">
        <v>249</v>
      </c>
      <c r="D1076" s="506">
        <f>SUMIFS('South West Spends'!$H$2:$H$5693,'South West Spends'!$A$2:$A$5693,$B1076,'South West Spends'!$B$2:$B$5693,$C1076,'South West Spends'!$C$2:$C$5693,$A1076)</f>
        <v>0</v>
      </c>
      <c r="E1076" s="507">
        <f>SUMIFS('South West Spends'!$M$2:$M$5693,'South West Spends'!$A$2:$A$5693,$B1076,'South West Spends'!$B$2:$B$5693,$C1076,'South West Spends'!$C$2:$C$5693,$A1076)</f>
        <v>0</v>
      </c>
      <c r="F1076" s="507">
        <f>SUMIFS('South West Spends'!$R$2:$R$5693,'South West Spends'!$A$2:$A$5693,$B1076,'South West Spends'!$B$2:$B$5693,$C1076,'South West Spends'!$C$2:$C$5693,$A1076)</f>
        <v>26867.929999999986</v>
      </c>
      <c r="G1076" s="882">
        <f>SUMIFS('South West Spends'!$W$2:$W$5693,'South West Spends'!$A$2:$A$5693,$B1076,'South West Spends'!$B$2:$B$5693,$C1076,'South West Spends'!$C$2:$C$5693,$A1076)</f>
        <v>83458.085199999972</v>
      </c>
      <c r="H1076" s="1441">
        <f>SUMIFS('South West Spends'!$AB$2:$AB$5693,'South West Spends'!$A$2:$A$5693,$B1076,'South West Spends'!$B$2:$B$5693,$C1076,'South West Spends'!$C$2:$C$5693,$A1076)</f>
        <v>106902.96999999997</v>
      </c>
      <c r="I1076" s="1442">
        <f>SUMIFS('South West Spends'!$AG$2:$AG$5693,'South West Spends'!$A$2:$A$5693,$B1076,'South West Spends'!$B$2:$B$5693,$C1076,'South West Spends'!$C$2:$C$5693,$A1076)</f>
        <v>75069.62</v>
      </c>
      <c r="J1076" s="24">
        <f>SUMIFS('South West Spends'!$AI$2:$AI$5693,'South West Spends'!$A$2:$A$5693,$B1076,'South West Spends'!$B$2:$B$5693,$C1076,'South West Spends'!$C$2:$C$5693,$A1076)</f>
        <v>8112.4500000000007</v>
      </c>
      <c r="K1076" s="93">
        <f>SUMIFS('South West Spends'!$AL$2:$AL$5693,'South West Spends'!$A$2:$A$5693,$B1076,'South West Spends'!$B$2:$B$5693,$C1076,'South West Spends'!$C$2:$C$5693,$A1076)</f>
        <v>21434.81</v>
      </c>
    </row>
    <row r="1077" spans="1:11" x14ac:dyDescent="0.2">
      <c r="A1077" s="94" t="s">
        <v>142</v>
      </c>
      <c r="B1077" s="197" t="s">
        <v>207</v>
      </c>
      <c r="C1077" s="198" t="s">
        <v>62</v>
      </c>
      <c r="D1077" s="506">
        <f>SUMIFS('South West Spends'!$H$2:$H$5693,'South West Spends'!$A$2:$A$5693,$B1077,'South West Spends'!$B$2:$B$5693,$C1077,'South West Spends'!$C$2:$C$5693,$A1077)</f>
        <v>0</v>
      </c>
      <c r="E1077" s="507">
        <f>SUMIFS('South West Spends'!$M$2:$M$5693,'South West Spends'!$A$2:$A$5693,$B1077,'South West Spends'!$B$2:$B$5693,$C1077,'South West Spends'!$C$2:$C$5693,$A1077)</f>
        <v>0</v>
      </c>
      <c r="F1077" s="507">
        <f>SUMIFS('South West Spends'!$R$2:$R$5693,'South West Spends'!$A$2:$A$5693,$B1077,'South West Spends'!$B$2:$B$5693,$C1077,'South West Spends'!$C$2:$C$5693,$A1077)</f>
        <v>4529.4900000000007</v>
      </c>
      <c r="G1077" s="882">
        <f>SUMIFS('South West Spends'!$W$2:$W$5693,'South West Spends'!$A$2:$A$5693,$B1077,'South West Spends'!$B$2:$B$5693,$C1077,'South West Spends'!$C$2:$C$5693,$A1077)</f>
        <v>10607.390000000001</v>
      </c>
      <c r="H1077" s="1441">
        <f>SUMIFS('South West Spends'!$AB$2:$AB$5693,'South West Spends'!$A$2:$A$5693,$B1077,'South West Spends'!$B$2:$B$5693,$C1077,'South West Spends'!$C$2:$C$5693,$A1077)</f>
        <v>0</v>
      </c>
      <c r="I1077" s="1442">
        <f>SUMIFS('South West Spends'!$AG$2:$AG$5693,'South West Spends'!$A$2:$A$5693,$B1077,'South West Spends'!$B$2:$B$5693,$C1077,'South West Spends'!$C$2:$C$5693,$A1077)</f>
        <v>0</v>
      </c>
      <c r="J1077" s="24">
        <f>SUMIFS('South West Spends'!$AI$2:$AI$5693,'South West Spends'!$A$2:$A$5693,$B1077,'South West Spends'!$B$2:$B$5693,$C1077,'South West Spends'!$C$2:$C$5693,$A1077)</f>
        <v>0</v>
      </c>
      <c r="K1077" s="93">
        <f>SUMIFS('South West Spends'!$AL$2:$AL$5693,'South West Spends'!$A$2:$A$5693,$B1077,'South West Spends'!$B$2:$B$5693,$C1077,'South West Spends'!$C$2:$C$5693,$A1077)</f>
        <v>0</v>
      </c>
    </row>
    <row r="1078" spans="1:11" x14ac:dyDescent="0.2">
      <c r="A1078" s="94" t="s">
        <v>142</v>
      </c>
      <c r="B1078" s="197" t="s">
        <v>19</v>
      </c>
      <c r="C1078" s="198" t="s">
        <v>102</v>
      </c>
      <c r="D1078" s="506">
        <f>SUMIFS('South West Spends'!$H$2:$H$5693,'South West Spends'!$A$2:$A$5693,$B1078,'South West Spends'!$B$2:$B$5693,$C1078,'South West Spends'!$C$2:$C$5693,$A1078)</f>
        <v>26218.9</v>
      </c>
      <c r="E1078" s="507">
        <f>SUMIFS('South West Spends'!$M$2:$M$5693,'South West Spends'!$A$2:$A$5693,$B1078,'South West Spends'!$B$2:$B$5693,$C1078,'South West Spends'!$C$2:$C$5693,$A1078)</f>
        <v>2693.8</v>
      </c>
      <c r="F1078" s="507">
        <f>SUMIFS('South West Spends'!$R$2:$R$5693,'South West Spends'!$A$2:$A$5693,$B1078,'South West Spends'!$B$2:$B$5693,$C1078,'South West Spends'!$C$2:$C$5693,$A1078)</f>
        <v>0</v>
      </c>
      <c r="G1078" s="882">
        <f>SUMIFS('South West Spends'!$W$2:$W$5693,'South West Spends'!$A$2:$A$5693,$B1078,'South West Spends'!$B$2:$B$5693,$C1078,'South West Spends'!$C$2:$C$5693,$A1078)</f>
        <v>0</v>
      </c>
      <c r="H1078" s="1441">
        <f>SUMIFS('South West Spends'!$AB$2:$AB$5693,'South West Spends'!$A$2:$A$5693,$B1078,'South West Spends'!$B$2:$B$5693,$C1078,'South West Spends'!$C$2:$C$5693,$A1078)</f>
        <v>0</v>
      </c>
      <c r="I1078" s="1442">
        <f>SUMIFS('South West Spends'!$AG$2:$AG$5693,'South West Spends'!$A$2:$A$5693,$B1078,'South West Spends'!$B$2:$B$5693,$C1078,'South West Spends'!$C$2:$C$5693,$A1078)</f>
        <v>0</v>
      </c>
      <c r="J1078" s="24">
        <f>SUMIFS('South West Spends'!$AI$2:$AI$5693,'South West Spends'!$A$2:$A$5693,$B1078,'South West Spends'!$B$2:$B$5693,$C1078,'South West Spends'!$C$2:$C$5693,$A1078)</f>
        <v>0</v>
      </c>
      <c r="K1078" s="93">
        <f>SUMIFS('South West Spends'!$AL$2:$AL$5693,'South West Spends'!$A$2:$A$5693,$B1078,'South West Spends'!$B$2:$B$5693,$C1078,'South West Spends'!$C$2:$C$5693,$A1078)</f>
        <v>0</v>
      </c>
    </row>
    <row r="1079" spans="1:11" x14ac:dyDescent="0.2">
      <c r="A1079" s="94" t="s">
        <v>142</v>
      </c>
      <c r="B1079" s="197" t="s">
        <v>19</v>
      </c>
      <c r="C1079" s="198" t="s">
        <v>20</v>
      </c>
      <c r="D1079" s="506">
        <f>SUMIFS('South West Spends'!$H$2:$H$5693,'South West Spends'!$A$2:$A$5693,$B1079,'South West Spends'!$B$2:$B$5693,$C1079,'South West Spends'!$C$2:$C$5693,$A1079)</f>
        <v>2056.3200000000002</v>
      </c>
      <c r="E1079" s="507">
        <f>SUMIFS('South West Spends'!$M$2:$M$5693,'South West Spends'!$A$2:$A$5693,$B1079,'South West Spends'!$B$2:$B$5693,$C1079,'South West Spends'!$C$2:$C$5693,$A1079)</f>
        <v>2177.2800000000002</v>
      </c>
      <c r="F1079" s="507">
        <f>SUMIFS('South West Spends'!$R$2:$R$5693,'South West Spends'!$A$2:$A$5693,$B1079,'South West Spends'!$B$2:$B$5693,$C1079,'South West Spends'!$C$2:$C$5693,$A1079)</f>
        <v>0</v>
      </c>
      <c r="G1079" s="882">
        <f>SUMIFS('South West Spends'!$W$2:$W$5693,'South West Spends'!$A$2:$A$5693,$B1079,'South West Spends'!$B$2:$B$5693,$C1079,'South West Spends'!$C$2:$C$5693,$A1079)</f>
        <v>0</v>
      </c>
      <c r="H1079" s="1441">
        <f>SUMIFS('South West Spends'!$AB$2:$AB$5693,'South West Spends'!$A$2:$A$5693,$B1079,'South West Spends'!$B$2:$B$5693,$C1079,'South West Spends'!$C$2:$C$5693,$A1079)</f>
        <v>0</v>
      </c>
      <c r="I1079" s="1442">
        <f>SUMIFS('South West Spends'!$AG$2:$AG$5693,'South West Spends'!$A$2:$A$5693,$B1079,'South West Spends'!$B$2:$B$5693,$C1079,'South West Spends'!$C$2:$C$5693,$A1079)</f>
        <v>0</v>
      </c>
      <c r="J1079" s="24">
        <f>SUMIFS('South West Spends'!$AI$2:$AI$5693,'South West Spends'!$A$2:$A$5693,$B1079,'South West Spends'!$B$2:$B$5693,$C1079,'South West Spends'!$C$2:$C$5693,$A1079)</f>
        <v>0</v>
      </c>
      <c r="K1079" s="93">
        <f>SUMIFS('South West Spends'!$AL$2:$AL$5693,'South West Spends'!$A$2:$A$5693,$B1079,'South West Spends'!$B$2:$B$5693,$C1079,'South West Spends'!$C$2:$C$5693,$A1079)</f>
        <v>0</v>
      </c>
    </row>
    <row r="1080" spans="1:11" x14ac:dyDescent="0.2">
      <c r="A1080" s="94" t="s">
        <v>142</v>
      </c>
      <c r="B1080" s="197" t="s">
        <v>277</v>
      </c>
      <c r="C1080" s="198" t="s">
        <v>102</v>
      </c>
      <c r="D1080" s="506">
        <f>SUMIFS('South West Spends'!$H$2:$H$5693,'South West Spends'!$A$2:$A$5693,$B1080,'South West Spends'!$B$2:$B$5693,$C1080,'South West Spends'!$C$2:$C$5693,$A1080)</f>
        <v>0</v>
      </c>
      <c r="E1080" s="507">
        <f>SUMIFS('South West Spends'!$M$2:$M$5693,'South West Spends'!$A$2:$A$5693,$B1080,'South West Spends'!$B$2:$B$5693,$C1080,'South West Spends'!$C$2:$C$5693,$A1080)</f>
        <v>0</v>
      </c>
      <c r="F1080" s="507">
        <f>SUMIFS('South West Spends'!$R$2:$R$5693,'South West Spends'!$A$2:$A$5693,$B1080,'South West Spends'!$B$2:$B$5693,$C1080,'South West Spends'!$C$2:$C$5693,$A1080)</f>
        <v>0</v>
      </c>
      <c r="G1080" s="882">
        <f>SUMIFS('South West Spends'!$W$2:$W$5693,'South West Spends'!$A$2:$A$5693,$B1080,'South West Spends'!$B$2:$B$5693,$C1080,'South West Spends'!$C$2:$C$5693,$A1080)</f>
        <v>0</v>
      </c>
      <c r="H1080" s="1441">
        <f>SUMIFS('South West Spends'!$AB$2:$AB$5693,'South West Spends'!$A$2:$A$5693,$B1080,'South West Spends'!$B$2:$B$5693,$C1080,'South West Spends'!$C$2:$C$5693,$A1080)</f>
        <v>0</v>
      </c>
      <c r="I1080" s="1442">
        <f>SUMIFS('South West Spends'!$AG$2:$AG$5693,'South West Spends'!$A$2:$A$5693,$B1080,'South West Spends'!$B$2:$B$5693,$C1080,'South West Spends'!$C$2:$C$5693,$A1080)</f>
        <v>932.55</v>
      </c>
      <c r="J1080" s="24">
        <f>SUMIFS('South West Spends'!$AI$2:$AI$5693,'South West Spends'!$A$2:$A$5693,$B1080,'South West Spends'!$B$2:$B$5693,$C1080,'South West Spends'!$C$2:$C$5693,$A1080)</f>
        <v>0</v>
      </c>
      <c r="K1080" s="93">
        <f>SUMIFS('South West Spends'!$AL$2:$AL$5693,'South West Spends'!$A$2:$A$5693,$B1080,'South West Spends'!$B$2:$B$5693,$C1080,'South West Spends'!$C$2:$C$5693,$A1080)</f>
        <v>0</v>
      </c>
    </row>
    <row r="1081" spans="1:11" x14ac:dyDescent="0.2">
      <c r="A1081" s="94" t="s">
        <v>142</v>
      </c>
      <c r="B1081" s="197" t="s">
        <v>277</v>
      </c>
      <c r="C1081" s="198" t="s">
        <v>246</v>
      </c>
      <c r="D1081" s="506">
        <f>SUMIFS('South West Spends'!$H$2:$H$5693,'South West Spends'!$A$2:$A$5693,$B1081,'South West Spends'!$B$2:$B$5693,$C1081,'South West Spends'!$C$2:$C$5693,$A1081)</f>
        <v>0</v>
      </c>
      <c r="E1081" s="507">
        <f>SUMIFS('South West Spends'!$M$2:$M$5693,'South West Spends'!$A$2:$A$5693,$B1081,'South West Spends'!$B$2:$B$5693,$C1081,'South West Spends'!$C$2:$C$5693,$A1081)</f>
        <v>0</v>
      </c>
      <c r="F1081" s="507">
        <f>SUMIFS('South West Spends'!$R$2:$R$5693,'South West Spends'!$A$2:$A$5693,$B1081,'South West Spends'!$B$2:$B$5693,$C1081,'South West Spends'!$C$2:$C$5693,$A1081)</f>
        <v>0</v>
      </c>
      <c r="G1081" s="882">
        <f>SUMIFS('South West Spends'!$W$2:$W$5693,'South West Spends'!$A$2:$A$5693,$B1081,'South West Spends'!$B$2:$B$5693,$C1081,'South West Spends'!$C$2:$C$5693,$A1081)</f>
        <v>0</v>
      </c>
      <c r="H1081" s="1441">
        <f>SUMIFS('South West Spends'!$AB$2:$AB$5693,'South West Spends'!$A$2:$A$5693,$B1081,'South West Spends'!$B$2:$B$5693,$C1081,'South West Spends'!$C$2:$C$5693,$A1081)</f>
        <v>0</v>
      </c>
      <c r="I1081" s="1442">
        <f>SUMIFS('South West Spends'!$AG$2:$AG$5693,'South West Spends'!$A$2:$A$5693,$B1081,'South West Spends'!$B$2:$B$5693,$C1081,'South West Spends'!$C$2:$C$5693,$A1081)</f>
        <v>0</v>
      </c>
      <c r="J1081" s="24">
        <f>SUMIFS('South West Spends'!$AI$2:$AI$5693,'South West Spends'!$A$2:$A$5693,$B1081,'South West Spends'!$B$2:$B$5693,$C1081,'South West Spends'!$C$2:$C$5693,$A1081)</f>
        <v>2393.71</v>
      </c>
      <c r="K1081" s="93">
        <f>SUMIFS('South West Spends'!$AL$2:$AL$5693,'South West Spends'!$A$2:$A$5693,$B1081,'South West Spends'!$B$2:$B$5693,$C1081,'South West Spends'!$C$2:$C$5693,$A1081)</f>
        <v>2393.71</v>
      </c>
    </row>
    <row r="1082" spans="1:11" x14ac:dyDescent="0.2">
      <c r="A1082" s="94" t="s">
        <v>142</v>
      </c>
      <c r="B1082" s="197" t="s">
        <v>277</v>
      </c>
      <c r="C1082" s="198" t="s">
        <v>20</v>
      </c>
      <c r="D1082" s="506">
        <f>SUMIFS('South West Spends'!$H$2:$H$5693,'South West Spends'!$A$2:$A$5693,$B1082,'South West Spends'!$B$2:$B$5693,$C1082,'South West Spends'!$C$2:$C$5693,$A1082)</f>
        <v>0</v>
      </c>
      <c r="E1082" s="507">
        <f>SUMIFS('South West Spends'!$M$2:$M$5693,'South West Spends'!$A$2:$A$5693,$B1082,'South West Spends'!$B$2:$B$5693,$C1082,'South West Spends'!$C$2:$C$5693,$A1082)</f>
        <v>0</v>
      </c>
      <c r="F1082" s="507">
        <f>SUMIFS('South West Spends'!$R$2:$R$5693,'South West Spends'!$A$2:$A$5693,$B1082,'South West Spends'!$B$2:$B$5693,$C1082,'South West Spends'!$C$2:$C$5693,$A1082)</f>
        <v>0</v>
      </c>
      <c r="G1082" s="882">
        <f>SUMIFS('South West Spends'!$W$2:$W$5693,'South West Spends'!$A$2:$A$5693,$B1082,'South West Spends'!$B$2:$B$5693,$C1082,'South West Spends'!$C$2:$C$5693,$A1082)</f>
        <v>0</v>
      </c>
      <c r="H1082" s="1441">
        <f>SUMIFS('South West Spends'!$AB$2:$AB$5693,'South West Spends'!$A$2:$A$5693,$B1082,'South West Spends'!$B$2:$B$5693,$C1082,'South West Spends'!$C$2:$C$5693,$A1082)</f>
        <v>0</v>
      </c>
      <c r="I1082" s="1442">
        <f>SUMIFS('South West Spends'!$AG$2:$AG$5693,'South West Spends'!$A$2:$A$5693,$B1082,'South West Spends'!$B$2:$B$5693,$C1082,'South West Spends'!$C$2:$C$5693,$A1082)</f>
        <v>4579.4699999999993</v>
      </c>
      <c r="J1082" s="24">
        <f>SUMIFS('South West Spends'!$AI$2:$AI$5693,'South West Spends'!$A$2:$A$5693,$B1082,'South West Spends'!$B$2:$B$5693,$C1082,'South West Spends'!$C$2:$C$5693,$A1082)</f>
        <v>0</v>
      </c>
      <c r="K1082" s="93">
        <f>SUMIFS('South West Spends'!$AL$2:$AL$5693,'South West Spends'!$A$2:$A$5693,$B1082,'South West Spends'!$B$2:$B$5693,$C1082,'South West Spends'!$C$2:$C$5693,$A1082)</f>
        <v>869.89</v>
      </c>
    </row>
    <row r="1083" spans="1:11" x14ac:dyDescent="0.2">
      <c r="A1083" s="94" t="s">
        <v>142</v>
      </c>
      <c r="B1083" s="197" t="s">
        <v>84</v>
      </c>
      <c r="C1083" s="198" t="s">
        <v>102</v>
      </c>
      <c r="D1083" s="506">
        <f>SUMIFS('South West Spends'!$H$2:$H$5693,'South West Spends'!$A$2:$A$5693,$B1083,'South West Spends'!$B$2:$B$5693,$C1083,'South West Spends'!$C$2:$C$5693,$A1083)</f>
        <v>0</v>
      </c>
      <c r="E1083" s="507">
        <f>SUMIFS('South West Spends'!$M$2:$M$5693,'South West Spends'!$A$2:$A$5693,$B1083,'South West Spends'!$B$2:$B$5693,$C1083,'South West Spends'!$C$2:$C$5693,$A1083)</f>
        <v>1174.95</v>
      </c>
      <c r="F1083" s="507">
        <f>SUMIFS('South West Spends'!$R$2:$R$5693,'South West Spends'!$A$2:$A$5693,$B1083,'South West Spends'!$B$2:$B$5693,$C1083,'South West Spends'!$C$2:$C$5693,$A1083)</f>
        <v>3636.75</v>
      </c>
      <c r="G1083" s="882">
        <f>SUMIFS('South West Spends'!$W$2:$W$5693,'South West Spends'!$A$2:$A$5693,$B1083,'South West Spends'!$B$2:$B$5693,$C1083,'South West Spends'!$C$2:$C$5693,$A1083)</f>
        <v>5828.32</v>
      </c>
      <c r="H1083" s="1441">
        <f>SUMIFS('South West Spends'!$AB$2:$AB$5693,'South West Spends'!$A$2:$A$5693,$B1083,'South West Spends'!$B$2:$B$5693,$C1083,'South West Spends'!$C$2:$C$5693,$A1083)</f>
        <v>3828.9300000000003</v>
      </c>
      <c r="I1083" s="1442">
        <f>SUMIFS('South West Spends'!$AG$2:$AG$5693,'South West Spends'!$A$2:$A$5693,$B1083,'South West Spends'!$B$2:$B$5693,$C1083,'South West Spends'!$C$2:$C$5693,$A1083)</f>
        <v>955.07999999999993</v>
      </c>
      <c r="J1083" s="24">
        <f>SUMIFS('South West Spends'!$AI$2:$AI$5693,'South West Spends'!$A$2:$A$5693,$B1083,'South West Spends'!$B$2:$B$5693,$C1083,'South West Spends'!$C$2:$C$5693,$A1083)</f>
        <v>0</v>
      </c>
      <c r="K1083" s="93">
        <f>SUMIFS('South West Spends'!$AL$2:$AL$5693,'South West Spends'!$A$2:$A$5693,$B1083,'South West Spends'!$B$2:$B$5693,$C1083,'South West Spends'!$C$2:$C$5693,$A1083)</f>
        <v>0</v>
      </c>
    </row>
    <row r="1084" spans="1:11" x14ac:dyDescent="0.2">
      <c r="A1084" s="94" t="s">
        <v>142</v>
      </c>
      <c r="B1084" s="197" t="s">
        <v>84</v>
      </c>
      <c r="C1084" s="198" t="s">
        <v>246</v>
      </c>
      <c r="D1084" s="506">
        <f>SUMIFS('South West Spends'!$H$2:$H$5693,'South West Spends'!$A$2:$A$5693,$B1084,'South West Spends'!$B$2:$B$5693,$C1084,'South West Spends'!$C$2:$C$5693,$A1084)</f>
        <v>0</v>
      </c>
      <c r="E1084" s="507">
        <f>SUMIFS('South West Spends'!$M$2:$M$5693,'South West Spends'!$A$2:$A$5693,$B1084,'South West Spends'!$B$2:$B$5693,$C1084,'South West Spends'!$C$2:$C$5693,$A1084)</f>
        <v>0</v>
      </c>
      <c r="F1084" s="507">
        <f>SUMIFS('South West Spends'!$R$2:$R$5693,'South West Spends'!$A$2:$A$5693,$B1084,'South West Spends'!$B$2:$B$5693,$C1084,'South West Spends'!$C$2:$C$5693,$A1084)</f>
        <v>0</v>
      </c>
      <c r="G1084" s="882">
        <f>SUMIFS('South West Spends'!$W$2:$W$5693,'South West Spends'!$A$2:$A$5693,$B1084,'South West Spends'!$B$2:$B$5693,$C1084,'South West Spends'!$C$2:$C$5693,$A1084)</f>
        <v>1813.5200000000002</v>
      </c>
      <c r="H1084" s="1441">
        <f>SUMIFS('South West Spends'!$AB$2:$AB$5693,'South West Spends'!$A$2:$A$5693,$B1084,'South West Spends'!$B$2:$B$5693,$C1084,'South West Spends'!$C$2:$C$5693,$A1084)</f>
        <v>139.06</v>
      </c>
      <c r="I1084" s="1442">
        <f>SUMIFS('South West Spends'!$AG$2:$AG$5693,'South West Spends'!$A$2:$A$5693,$B1084,'South West Spends'!$B$2:$B$5693,$C1084,'South West Spends'!$C$2:$C$5693,$A1084)</f>
        <v>0</v>
      </c>
      <c r="J1084" s="24">
        <f>SUMIFS('South West Spends'!$AI$2:$AI$5693,'South West Spends'!$A$2:$A$5693,$B1084,'South West Spends'!$B$2:$B$5693,$C1084,'South West Spends'!$C$2:$C$5693,$A1084)</f>
        <v>0</v>
      </c>
      <c r="K1084" s="93">
        <f>SUMIFS('South West Spends'!$AL$2:$AL$5693,'South West Spends'!$A$2:$A$5693,$B1084,'South West Spends'!$B$2:$B$5693,$C1084,'South West Spends'!$C$2:$C$5693,$A1084)</f>
        <v>0</v>
      </c>
    </row>
    <row r="1085" spans="1:11" x14ac:dyDescent="0.2">
      <c r="A1085" s="94" t="s">
        <v>142</v>
      </c>
      <c r="B1085" s="13" t="s">
        <v>84</v>
      </c>
      <c r="C1085" s="129" t="s">
        <v>20</v>
      </c>
      <c r="D1085" s="506">
        <f>SUMIFS('South West Spends'!$H$2:$H$5693,'South West Spends'!$A$2:$A$5693,$B1085,'South West Spends'!$B$2:$B$5693,$C1085,'South West Spends'!$C$2:$C$5693,$A1085)</f>
        <v>0</v>
      </c>
      <c r="E1085" s="507">
        <f>SUMIFS('South West Spends'!$M$2:$M$5693,'South West Spends'!$A$2:$A$5693,$B1085,'South West Spends'!$B$2:$B$5693,$C1085,'South West Spends'!$C$2:$C$5693,$A1085)</f>
        <v>535.68000000000006</v>
      </c>
      <c r="F1085" s="507">
        <f>SUMIFS('South West Spends'!$R$2:$R$5693,'South West Spends'!$A$2:$A$5693,$B1085,'South West Spends'!$B$2:$B$5693,$C1085,'South West Spends'!$C$2:$C$5693,$A1085)</f>
        <v>5836.630000000001</v>
      </c>
      <c r="G1085" s="882">
        <f>SUMIFS('South West Spends'!$W$2:$W$5693,'South West Spends'!$A$2:$A$5693,$B1085,'South West Spends'!$B$2:$B$5693,$C1085,'South West Spends'!$C$2:$C$5693,$A1085)</f>
        <v>8161.2199999999993</v>
      </c>
      <c r="H1085" s="1441">
        <f>SUMIFS('South West Spends'!$AB$2:$AB$5693,'South West Spends'!$A$2:$A$5693,$B1085,'South West Spends'!$B$2:$B$5693,$C1085,'South West Spends'!$C$2:$C$5693,$A1085)</f>
        <v>7536.1299999999992</v>
      </c>
      <c r="I1085" s="1442">
        <f>SUMIFS('South West Spends'!$AG$2:$AG$5693,'South West Spends'!$A$2:$A$5693,$B1085,'South West Spends'!$B$2:$B$5693,$C1085,'South West Spends'!$C$2:$C$5693,$A1085)</f>
        <v>1538.1999999999998</v>
      </c>
      <c r="J1085" s="24">
        <f>SUMIFS('South West Spends'!$AI$2:$AI$5693,'South West Spends'!$A$2:$A$5693,$B1085,'South West Spends'!$B$2:$B$5693,$C1085,'South West Spends'!$C$2:$C$5693,$A1085)</f>
        <v>0</v>
      </c>
      <c r="K1085" s="93">
        <f>SUMIFS('South West Spends'!$AL$2:$AL$5693,'South West Spends'!$A$2:$A$5693,$B1085,'South West Spends'!$B$2:$B$5693,$C1085,'South West Spends'!$C$2:$C$5693,$A1085)</f>
        <v>0</v>
      </c>
    </row>
    <row r="1086" spans="1:11" x14ac:dyDescent="0.2">
      <c r="A1086" s="94" t="s">
        <v>142</v>
      </c>
      <c r="B1086" s="13" t="s">
        <v>84</v>
      </c>
      <c r="C1086" s="129" t="s">
        <v>85</v>
      </c>
      <c r="D1086" s="506">
        <f>SUMIFS('South West Spends'!$H$2:$H$5693,'South West Spends'!$A$2:$A$5693,$B1086,'South West Spends'!$B$2:$B$5693,$C1086,'South West Spends'!$C$2:$C$5693,$A1086)</f>
        <v>0</v>
      </c>
      <c r="E1086" s="507">
        <f>SUMIFS('South West Spends'!$M$2:$M$5693,'South West Spends'!$A$2:$A$5693,$B1086,'South West Spends'!$B$2:$B$5693,$C1086,'South West Spends'!$C$2:$C$5693,$A1086)</f>
        <v>0</v>
      </c>
      <c r="F1086" s="507">
        <f>SUMIFS('South West Spends'!$R$2:$R$5693,'South West Spends'!$A$2:$A$5693,$B1086,'South West Spends'!$B$2:$B$5693,$C1086,'South West Spends'!$C$2:$C$5693,$A1086)</f>
        <v>0</v>
      </c>
      <c r="G1086" s="882">
        <f>SUMIFS('South West Spends'!$W$2:$W$5693,'South West Spends'!$A$2:$A$5693,$B1086,'South West Spends'!$B$2:$B$5693,$C1086,'South West Spends'!$C$2:$C$5693,$A1086)</f>
        <v>1348.03</v>
      </c>
      <c r="H1086" s="1441">
        <f>SUMIFS('South West Spends'!$AB$2:$AB$5693,'South West Spends'!$A$2:$A$5693,$B1086,'South West Spends'!$B$2:$B$5693,$C1086,'South West Spends'!$C$2:$C$5693,$A1086)</f>
        <v>2119.4899999999998</v>
      </c>
      <c r="I1086" s="1442">
        <f>SUMIFS('South West Spends'!$AG$2:$AG$5693,'South West Spends'!$A$2:$A$5693,$B1086,'South West Spends'!$B$2:$B$5693,$C1086,'South West Spends'!$C$2:$C$5693,$A1086)</f>
        <v>0</v>
      </c>
      <c r="J1086" s="24">
        <f>SUMIFS('South West Spends'!$AI$2:$AI$5693,'South West Spends'!$A$2:$A$5693,$B1086,'South West Spends'!$B$2:$B$5693,$C1086,'South West Spends'!$C$2:$C$5693,$A1086)</f>
        <v>0</v>
      </c>
      <c r="K1086" s="93">
        <f>SUMIFS('South West Spends'!$AL$2:$AL$5693,'South West Spends'!$A$2:$A$5693,$B1086,'South West Spends'!$B$2:$B$5693,$C1086,'South West Spends'!$C$2:$C$5693,$A1086)</f>
        <v>0</v>
      </c>
    </row>
    <row r="1087" spans="1:11" x14ac:dyDescent="0.2">
      <c r="A1087" s="94" t="s">
        <v>142</v>
      </c>
      <c r="B1087" s="13" t="s">
        <v>84</v>
      </c>
      <c r="C1087" s="129" t="s">
        <v>103</v>
      </c>
      <c r="D1087" s="506">
        <f>SUMIFS('South West Spends'!$H$2:$H$5693,'South West Spends'!$A$2:$A$5693,$B1087,'South West Spends'!$B$2:$B$5693,$C1087,'South West Spends'!$C$2:$C$5693,$A1087)</f>
        <v>0</v>
      </c>
      <c r="E1087" s="507">
        <f>SUMIFS('South West Spends'!$M$2:$M$5693,'South West Spends'!$A$2:$A$5693,$B1087,'South West Spends'!$B$2:$B$5693,$C1087,'South West Spends'!$C$2:$C$5693,$A1087)</f>
        <v>1428.91</v>
      </c>
      <c r="F1087" s="507">
        <f>SUMIFS('South West Spends'!$R$2:$R$5693,'South West Spends'!$A$2:$A$5693,$B1087,'South West Spends'!$B$2:$B$5693,$C1087,'South West Spends'!$C$2:$C$5693,$A1087)</f>
        <v>859.17000000000007</v>
      </c>
      <c r="G1087" s="882">
        <f>SUMIFS('South West Spends'!$W$2:$W$5693,'South West Spends'!$A$2:$A$5693,$B1087,'South West Spends'!$B$2:$B$5693,$C1087,'South West Spends'!$C$2:$C$5693,$A1087)</f>
        <v>0</v>
      </c>
      <c r="H1087" s="1441">
        <f>SUMIFS('South West Spends'!$AB$2:$AB$5693,'South West Spends'!$A$2:$A$5693,$B1087,'South West Spends'!$B$2:$B$5693,$C1087,'South West Spends'!$C$2:$C$5693,$A1087)</f>
        <v>0</v>
      </c>
      <c r="I1087" s="1442">
        <f>SUMIFS('South West Spends'!$AG$2:$AG$5693,'South West Spends'!$A$2:$A$5693,$B1087,'South West Spends'!$B$2:$B$5693,$C1087,'South West Spends'!$C$2:$C$5693,$A1087)</f>
        <v>0</v>
      </c>
      <c r="J1087" s="24">
        <f>SUMIFS('South West Spends'!$AI$2:$AI$5693,'South West Spends'!$A$2:$A$5693,$B1087,'South West Spends'!$B$2:$B$5693,$C1087,'South West Spends'!$C$2:$C$5693,$A1087)</f>
        <v>0</v>
      </c>
      <c r="K1087" s="93">
        <f>SUMIFS('South West Spends'!$AL$2:$AL$5693,'South West Spends'!$A$2:$A$5693,$B1087,'South West Spends'!$B$2:$B$5693,$C1087,'South West Spends'!$C$2:$C$5693,$A1087)</f>
        <v>0</v>
      </c>
    </row>
    <row r="1088" spans="1:11" x14ac:dyDescent="0.2">
      <c r="A1088" s="94" t="s">
        <v>142</v>
      </c>
      <c r="B1088" s="13" t="s">
        <v>41</v>
      </c>
      <c r="C1088" s="129" t="s">
        <v>242</v>
      </c>
      <c r="D1088" s="506">
        <f>SUMIFS('South West Spends'!$H$2:$H$5693,'South West Spends'!$A$2:$A$5693,$B1088,'South West Spends'!$B$2:$B$5693,$C1088,'South West Spends'!$C$2:$C$5693,$A1088)</f>
        <v>285.65999999999997</v>
      </c>
      <c r="E1088" s="507">
        <f>SUMIFS('South West Spends'!$M$2:$M$5693,'South West Spends'!$A$2:$A$5693,$B1088,'South West Spends'!$B$2:$B$5693,$C1088,'South West Spends'!$C$2:$C$5693,$A1088)</f>
        <v>19.53</v>
      </c>
      <c r="F1088" s="507">
        <f>SUMIFS('South West Spends'!$R$2:$R$5693,'South West Spends'!$A$2:$A$5693,$B1088,'South West Spends'!$B$2:$B$5693,$C1088,'South West Spends'!$C$2:$C$5693,$A1088)</f>
        <v>0</v>
      </c>
      <c r="G1088" s="882">
        <f>SUMIFS('South West Spends'!$W$2:$W$5693,'South West Spends'!$A$2:$A$5693,$B1088,'South West Spends'!$B$2:$B$5693,$C1088,'South West Spends'!$C$2:$C$5693,$A1088)</f>
        <v>0</v>
      </c>
      <c r="H1088" s="1441">
        <f>SUMIFS('South West Spends'!$AB$2:$AB$5693,'South West Spends'!$A$2:$A$5693,$B1088,'South West Spends'!$B$2:$B$5693,$C1088,'South West Spends'!$C$2:$C$5693,$A1088)</f>
        <v>0</v>
      </c>
      <c r="I1088" s="1442">
        <f>SUMIFS('South West Spends'!$AG$2:$AG$5693,'South West Spends'!$A$2:$A$5693,$B1088,'South West Spends'!$B$2:$B$5693,$C1088,'South West Spends'!$C$2:$C$5693,$A1088)</f>
        <v>0</v>
      </c>
      <c r="J1088" s="24">
        <f>SUMIFS('South West Spends'!$AI$2:$AI$5693,'South West Spends'!$A$2:$A$5693,$B1088,'South West Spends'!$B$2:$B$5693,$C1088,'South West Spends'!$C$2:$C$5693,$A1088)</f>
        <v>0</v>
      </c>
      <c r="K1088" s="93">
        <f>SUMIFS('South West Spends'!$AL$2:$AL$5693,'South West Spends'!$A$2:$A$5693,$B1088,'South West Spends'!$B$2:$B$5693,$C1088,'South West Spends'!$C$2:$C$5693,$A1088)</f>
        <v>0</v>
      </c>
    </row>
    <row r="1089" spans="1:11" x14ac:dyDescent="0.2">
      <c r="A1089" s="94" t="s">
        <v>142</v>
      </c>
      <c r="B1089" s="13" t="s">
        <v>41</v>
      </c>
      <c r="C1089" s="129" t="s">
        <v>21</v>
      </c>
      <c r="D1089" s="506">
        <f>SUMIFS('South West Spends'!$H$2:$H$5693,'South West Spends'!$A$2:$A$5693,$B1089,'South West Spends'!$B$2:$B$5693,$C1089,'South West Spends'!$C$2:$C$5693,$A1089)</f>
        <v>17738.68</v>
      </c>
      <c r="E1089" s="507">
        <f>SUMIFS('South West Spends'!$M$2:$M$5693,'South West Spends'!$A$2:$A$5693,$B1089,'South West Spends'!$B$2:$B$5693,$C1089,'South West Spends'!$C$2:$C$5693,$A1089)</f>
        <v>133.01</v>
      </c>
      <c r="F1089" s="507">
        <f>SUMIFS('South West Spends'!$R$2:$R$5693,'South West Spends'!$A$2:$A$5693,$B1089,'South West Spends'!$B$2:$B$5693,$C1089,'South West Spends'!$C$2:$C$5693,$A1089)</f>
        <v>0</v>
      </c>
      <c r="G1089" s="882">
        <f>SUMIFS('South West Spends'!$W$2:$W$5693,'South West Spends'!$A$2:$A$5693,$B1089,'South West Spends'!$B$2:$B$5693,$C1089,'South West Spends'!$C$2:$C$5693,$A1089)</f>
        <v>0</v>
      </c>
      <c r="H1089" s="1441">
        <f>SUMIFS('South West Spends'!$AB$2:$AB$5693,'South West Spends'!$A$2:$A$5693,$B1089,'South West Spends'!$B$2:$B$5693,$C1089,'South West Spends'!$C$2:$C$5693,$A1089)</f>
        <v>0</v>
      </c>
      <c r="I1089" s="1442">
        <f>SUMIFS('South West Spends'!$AG$2:$AG$5693,'South West Spends'!$A$2:$A$5693,$B1089,'South West Spends'!$B$2:$B$5693,$C1089,'South West Spends'!$C$2:$C$5693,$A1089)</f>
        <v>0</v>
      </c>
      <c r="J1089" s="24">
        <f>SUMIFS('South West Spends'!$AI$2:$AI$5693,'South West Spends'!$A$2:$A$5693,$B1089,'South West Spends'!$B$2:$B$5693,$C1089,'South West Spends'!$C$2:$C$5693,$A1089)</f>
        <v>0</v>
      </c>
      <c r="K1089" s="93">
        <f>SUMIFS('South West Spends'!$AL$2:$AL$5693,'South West Spends'!$A$2:$A$5693,$B1089,'South West Spends'!$B$2:$B$5693,$C1089,'South West Spends'!$C$2:$C$5693,$A1089)</f>
        <v>0</v>
      </c>
    </row>
    <row r="1090" spans="1:11" x14ac:dyDescent="0.2">
      <c r="A1090" s="94" t="s">
        <v>142</v>
      </c>
      <c r="B1090" s="13" t="s">
        <v>66</v>
      </c>
      <c r="C1090" s="129" t="s">
        <v>243</v>
      </c>
      <c r="D1090" s="506">
        <f>SUMIFS('South West Spends'!$H$2:$H$5693,'South West Spends'!$A$2:$A$5693,$B1090,'South West Spends'!$B$2:$B$5693,$C1090,'South West Spends'!$C$2:$C$5693,$A1090)</f>
        <v>1506.1399999999999</v>
      </c>
      <c r="E1090" s="507">
        <f>SUMIFS('South West Spends'!$M$2:$M$5693,'South West Spends'!$A$2:$A$5693,$B1090,'South West Spends'!$B$2:$B$5693,$C1090,'South West Spends'!$C$2:$C$5693,$A1090)</f>
        <v>4625.74</v>
      </c>
      <c r="F1090" s="507">
        <f>SUMIFS('South West Spends'!$R$2:$R$5693,'South West Spends'!$A$2:$A$5693,$B1090,'South West Spends'!$B$2:$B$5693,$C1090,'South West Spends'!$C$2:$C$5693,$A1090)</f>
        <v>3059.9199999999996</v>
      </c>
      <c r="G1090" s="882">
        <f>SUMIFS('South West Spends'!$W$2:$W$5693,'South West Spends'!$A$2:$A$5693,$B1090,'South West Spends'!$B$2:$B$5693,$C1090,'South West Spends'!$C$2:$C$5693,$A1090)</f>
        <v>5596.46</v>
      </c>
      <c r="H1090" s="1441">
        <f>SUMIFS('South West Spends'!$AB$2:$AB$5693,'South West Spends'!$A$2:$A$5693,$B1090,'South West Spends'!$B$2:$B$5693,$C1090,'South West Spends'!$C$2:$C$5693,$A1090)</f>
        <v>5212.6400000000003</v>
      </c>
      <c r="I1090" s="1442">
        <f>SUMIFS('South West Spends'!$AG$2:$AG$5693,'South West Spends'!$A$2:$A$5693,$B1090,'South West Spends'!$B$2:$B$5693,$C1090,'South West Spends'!$C$2:$C$5693,$A1090)</f>
        <v>0</v>
      </c>
      <c r="J1090" s="24">
        <f>SUMIFS('South West Spends'!$AI$2:$AI$5693,'South West Spends'!$A$2:$A$5693,$B1090,'South West Spends'!$B$2:$B$5693,$C1090,'South West Spends'!$C$2:$C$5693,$A1090)</f>
        <v>0</v>
      </c>
      <c r="K1090" s="93">
        <f>SUMIFS('South West Spends'!$AL$2:$AL$5693,'South West Spends'!$A$2:$A$5693,$B1090,'South West Spends'!$B$2:$B$5693,$C1090,'South West Spends'!$C$2:$C$5693,$A1090)</f>
        <v>0</v>
      </c>
    </row>
    <row r="1091" spans="1:11" x14ac:dyDescent="0.2">
      <c r="A1091" s="94" t="s">
        <v>142</v>
      </c>
      <c r="B1091" s="13" t="s">
        <v>66</v>
      </c>
      <c r="C1091" s="129" t="s">
        <v>201</v>
      </c>
      <c r="D1091" s="506">
        <f>SUMIFS('South West Spends'!$H$2:$H$5693,'South West Spends'!$A$2:$A$5693,$B1091,'South West Spends'!$B$2:$B$5693,$C1091,'South West Spends'!$C$2:$C$5693,$A1091)</f>
        <v>0</v>
      </c>
      <c r="E1091" s="507">
        <f>SUMIFS('South West Spends'!$M$2:$M$5693,'South West Spends'!$A$2:$A$5693,$B1091,'South West Spends'!$B$2:$B$5693,$C1091,'South West Spends'!$C$2:$C$5693,$A1091)</f>
        <v>0</v>
      </c>
      <c r="F1091" s="507">
        <f>SUMIFS('South West Spends'!$R$2:$R$5693,'South West Spends'!$A$2:$A$5693,$B1091,'South West Spends'!$B$2:$B$5693,$C1091,'South West Spends'!$C$2:$C$5693,$A1091)</f>
        <v>105084.54999999999</v>
      </c>
      <c r="G1091" s="882">
        <f>SUMIFS('South West Spends'!$W$2:$W$5693,'South West Spends'!$A$2:$A$5693,$B1091,'South West Spends'!$B$2:$B$5693,$C1091,'South West Spends'!$C$2:$C$5693,$A1091)</f>
        <v>178875.61</v>
      </c>
      <c r="H1091" s="1441">
        <f>SUMIFS('South West Spends'!$AB$2:$AB$5693,'South West Spends'!$A$2:$A$5693,$B1091,'South West Spends'!$B$2:$B$5693,$C1091,'South West Spends'!$C$2:$C$5693,$A1091)</f>
        <v>105887.52</v>
      </c>
      <c r="I1091" s="1442">
        <f>SUMIFS('South West Spends'!$AG$2:$AG$5693,'South West Spends'!$A$2:$A$5693,$B1091,'South West Spends'!$B$2:$B$5693,$C1091,'South West Spends'!$C$2:$C$5693,$A1091)</f>
        <v>0</v>
      </c>
      <c r="J1091" s="24">
        <f>SUMIFS('South West Spends'!$AI$2:$AI$5693,'South West Spends'!$A$2:$A$5693,$B1091,'South West Spends'!$B$2:$B$5693,$C1091,'South West Spends'!$C$2:$C$5693,$A1091)</f>
        <v>0</v>
      </c>
      <c r="K1091" s="93">
        <f>SUMIFS('South West Spends'!$AL$2:$AL$5693,'South West Spends'!$A$2:$A$5693,$B1091,'South West Spends'!$B$2:$B$5693,$C1091,'South West Spends'!$C$2:$C$5693,$A1091)</f>
        <v>0</v>
      </c>
    </row>
    <row r="1092" spans="1:11" x14ac:dyDescent="0.2">
      <c r="A1092" s="94" t="s">
        <v>142</v>
      </c>
      <c r="B1092" s="13" t="s">
        <v>66</v>
      </c>
      <c r="C1092" s="129" t="s">
        <v>202</v>
      </c>
      <c r="D1092" s="506">
        <f>SUMIFS('South West Spends'!$H$2:$H$5693,'South West Spends'!$A$2:$A$5693,$B1092,'South West Spends'!$B$2:$B$5693,$C1092,'South West Spends'!$C$2:$C$5693,$A1092)</f>
        <v>0</v>
      </c>
      <c r="E1092" s="507">
        <f>SUMIFS('South West Spends'!$M$2:$M$5693,'South West Spends'!$A$2:$A$5693,$B1092,'South West Spends'!$B$2:$B$5693,$C1092,'South West Spends'!$C$2:$C$5693,$A1092)</f>
        <v>0</v>
      </c>
      <c r="F1092" s="507">
        <f>SUMIFS('South West Spends'!$R$2:$R$5693,'South West Spends'!$A$2:$A$5693,$B1092,'South West Spends'!$B$2:$B$5693,$C1092,'South West Spends'!$C$2:$C$5693,$A1092)</f>
        <v>103542.23</v>
      </c>
      <c r="G1092" s="882">
        <f>SUMIFS('South West Spends'!$W$2:$W$5693,'South West Spends'!$A$2:$A$5693,$B1092,'South West Spends'!$B$2:$B$5693,$C1092,'South West Spends'!$C$2:$C$5693,$A1092)</f>
        <v>153406.29999999999</v>
      </c>
      <c r="H1092" s="1441">
        <f>SUMIFS('South West Spends'!$AB$2:$AB$5693,'South West Spends'!$A$2:$A$5693,$B1092,'South West Spends'!$B$2:$B$5693,$C1092,'South West Spends'!$C$2:$C$5693,$A1092)</f>
        <v>99167.23000000001</v>
      </c>
      <c r="I1092" s="1442">
        <f>SUMIFS('South West Spends'!$AG$2:$AG$5693,'South West Spends'!$A$2:$A$5693,$B1092,'South West Spends'!$B$2:$B$5693,$C1092,'South West Spends'!$C$2:$C$5693,$A1092)</f>
        <v>0</v>
      </c>
      <c r="J1092" s="24">
        <f>SUMIFS('South West Spends'!$AI$2:$AI$5693,'South West Spends'!$A$2:$A$5693,$B1092,'South West Spends'!$B$2:$B$5693,$C1092,'South West Spends'!$C$2:$C$5693,$A1092)</f>
        <v>0</v>
      </c>
      <c r="K1092" s="93">
        <f>SUMIFS('South West Spends'!$AL$2:$AL$5693,'South West Spends'!$A$2:$A$5693,$B1092,'South West Spends'!$B$2:$B$5693,$C1092,'South West Spends'!$C$2:$C$5693,$A1092)</f>
        <v>0</v>
      </c>
    </row>
    <row r="1093" spans="1:11" x14ac:dyDescent="0.2">
      <c r="A1093" s="94" t="s">
        <v>142</v>
      </c>
      <c r="B1093" s="13" t="s">
        <v>258</v>
      </c>
      <c r="C1093" s="129" t="s">
        <v>243</v>
      </c>
      <c r="D1093" s="506">
        <f>SUMIFS('South West Spends'!$H$2:$H$5693,'South West Spends'!$A$2:$A$5693,$B1093,'South West Spends'!$B$2:$B$5693,$C1093,'South West Spends'!$C$2:$C$5693,$A1093)</f>
        <v>0</v>
      </c>
      <c r="E1093" s="507">
        <f>SUMIFS('South West Spends'!$M$2:$M$5693,'South West Spends'!$A$2:$A$5693,$B1093,'South West Spends'!$B$2:$B$5693,$C1093,'South West Spends'!$C$2:$C$5693,$A1093)</f>
        <v>0</v>
      </c>
      <c r="F1093" s="507">
        <f>SUMIFS('South West Spends'!$R$2:$R$5693,'South West Spends'!$A$2:$A$5693,$B1093,'South West Spends'!$B$2:$B$5693,$C1093,'South West Spends'!$C$2:$C$5693,$A1093)</f>
        <v>0</v>
      </c>
      <c r="G1093" s="882">
        <f>SUMIFS('South West Spends'!$W$2:$W$5693,'South West Spends'!$A$2:$A$5693,$B1093,'South West Spends'!$B$2:$B$5693,$C1093,'South West Spends'!$C$2:$C$5693,$A1093)</f>
        <v>0</v>
      </c>
      <c r="H1093" s="1441">
        <f>SUMIFS('South West Spends'!$AB$2:$AB$5693,'South West Spends'!$A$2:$A$5693,$B1093,'South West Spends'!$B$2:$B$5693,$C1093,'South West Spends'!$C$2:$C$5693,$A1093)</f>
        <v>2009.54</v>
      </c>
      <c r="I1093" s="1442">
        <f>SUMIFS('South West Spends'!$AG$2:$AG$5693,'South West Spends'!$A$2:$A$5693,$B1093,'South West Spends'!$B$2:$B$5693,$C1093,'South West Spends'!$C$2:$C$5693,$A1093)</f>
        <v>3974.9900000000007</v>
      </c>
      <c r="J1093" s="24">
        <f>SUMIFS('South West Spends'!$AI$2:$AI$5693,'South West Spends'!$A$2:$A$5693,$B1093,'South West Spends'!$B$2:$B$5693,$C1093,'South West Spends'!$C$2:$C$5693,$A1093)</f>
        <v>1562.3400000000001</v>
      </c>
      <c r="K1093" s="93">
        <f>SUMIFS('South West Spends'!$AL$2:$AL$5693,'South West Spends'!$A$2:$A$5693,$B1093,'South West Spends'!$B$2:$B$5693,$C1093,'South West Spends'!$C$2:$C$5693,$A1093)</f>
        <v>1653.5400000000002</v>
      </c>
    </row>
    <row r="1094" spans="1:11" x14ac:dyDescent="0.2">
      <c r="A1094" s="94" t="s">
        <v>142</v>
      </c>
      <c r="B1094" s="13" t="s">
        <v>258</v>
      </c>
      <c r="C1094" s="129" t="s">
        <v>201</v>
      </c>
      <c r="D1094" s="506">
        <f>SUMIFS('South West Spends'!$H$2:$H$5693,'South West Spends'!$A$2:$A$5693,$B1094,'South West Spends'!$B$2:$B$5693,$C1094,'South West Spends'!$C$2:$C$5693,$A1094)</f>
        <v>0</v>
      </c>
      <c r="E1094" s="507">
        <f>SUMIFS('South West Spends'!$M$2:$M$5693,'South West Spends'!$A$2:$A$5693,$B1094,'South West Spends'!$B$2:$B$5693,$C1094,'South West Spends'!$C$2:$C$5693,$A1094)</f>
        <v>0</v>
      </c>
      <c r="F1094" s="507">
        <f>SUMIFS('South West Spends'!$R$2:$R$5693,'South West Spends'!$A$2:$A$5693,$B1094,'South West Spends'!$B$2:$B$5693,$C1094,'South West Spends'!$C$2:$C$5693,$A1094)</f>
        <v>0</v>
      </c>
      <c r="G1094" s="882">
        <f>SUMIFS('South West Spends'!$W$2:$W$5693,'South West Spends'!$A$2:$A$5693,$B1094,'South West Spends'!$B$2:$B$5693,$C1094,'South West Spends'!$C$2:$C$5693,$A1094)</f>
        <v>0</v>
      </c>
      <c r="H1094" s="1441">
        <f>SUMIFS('South West Spends'!$AB$2:$AB$5693,'South West Spends'!$A$2:$A$5693,$B1094,'South West Spends'!$B$2:$B$5693,$C1094,'South West Spends'!$C$2:$C$5693,$A1094)</f>
        <v>42335.4</v>
      </c>
      <c r="I1094" s="1442">
        <f>SUMIFS('South West Spends'!$AG$2:$AG$5693,'South West Spends'!$A$2:$A$5693,$B1094,'South West Spends'!$B$2:$B$5693,$C1094,'South West Spends'!$C$2:$C$5693,$A1094)</f>
        <v>22108.560000000001</v>
      </c>
      <c r="J1094" s="24">
        <f>SUMIFS('South West Spends'!$AI$2:$AI$5693,'South West Spends'!$A$2:$A$5693,$B1094,'South West Spends'!$B$2:$B$5693,$C1094,'South West Spends'!$C$2:$C$5693,$A1094)</f>
        <v>0</v>
      </c>
      <c r="K1094" s="93">
        <f>SUMIFS('South West Spends'!$AL$2:$AL$5693,'South West Spends'!$A$2:$A$5693,$B1094,'South West Spends'!$B$2:$B$5693,$C1094,'South West Spends'!$C$2:$C$5693,$A1094)</f>
        <v>0</v>
      </c>
    </row>
    <row r="1095" spans="1:11" x14ac:dyDescent="0.2">
      <c r="A1095" s="94" t="s">
        <v>142</v>
      </c>
      <c r="B1095" s="13" t="s">
        <v>258</v>
      </c>
      <c r="C1095" s="129" t="s">
        <v>202</v>
      </c>
      <c r="D1095" s="506">
        <f>SUMIFS('South West Spends'!$H$2:$H$5693,'South West Spends'!$A$2:$A$5693,$B1095,'South West Spends'!$B$2:$B$5693,$C1095,'South West Spends'!$C$2:$C$5693,$A1095)</f>
        <v>0</v>
      </c>
      <c r="E1095" s="507">
        <f>SUMIFS('South West Spends'!$M$2:$M$5693,'South West Spends'!$A$2:$A$5693,$B1095,'South West Spends'!$B$2:$B$5693,$C1095,'South West Spends'!$C$2:$C$5693,$A1095)</f>
        <v>0</v>
      </c>
      <c r="F1095" s="507">
        <f>SUMIFS('South West Spends'!$R$2:$R$5693,'South West Spends'!$A$2:$A$5693,$B1095,'South West Spends'!$B$2:$B$5693,$C1095,'South West Spends'!$C$2:$C$5693,$A1095)</f>
        <v>0</v>
      </c>
      <c r="G1095" s="882">
        <f>SUMIFS('South West Spends'!$W$2:$W$5693,'South West Spends'!$A$2:$A$5693,$B1095,'South West Spends'!$B$2:$B$5693,$C1095,'South West Spends'!$C$2:$C$5693,$A1095)</f>
        <v>0</v>
      </c>
      <c r="H1095" s="1441">
        <f>SUMIFS('South West Spends'!$AB$2:$AB$5693,'South West Spends'!$A$2:$A$5693,$B1095,'South West Spends'!$B$2:$B$5693,$C1095,'South West Spends'!$C$2:$C$5693,$A1095)</f>
        <v>44460</v>
      </c>
      <c r="I1095" s="1442">
        <f>SUMIFS('South West Spends'!$AG$2:$AG$5693,'South West Spends'!$A$2:$A$5693,$B1095,'South West Spends'!$B$2:$B$5693,$C1095,'South West Spends'!$C$2:$C$5693,$A1095)</f>
        <v>147336.79999999999</v>
      </c>
      <c r="J1095" s="24">
        <f>SUMIFS('South West Spends'!$AI$2:$AI$5693,'South West Spends'!$A$2:$A$5693,$B1095,'South West Spends'!$B$2:$B$5693,$C1095,'South West Spends'!$C$2:$C$5693,$A1095)</f>
        <v>16085.359999999999</v>
      </c>
      <c r="K1095" s="93">
        <f>SUMIFS('South West Spends'!$AL$2:$AL$5693,'South West Spends'!$A$2:$A$5693,$B1095,'South West Spends'!$B$2:$B$5693,$C1095,'South West Spends'!$C$2:$C$5693,$A1095)</f>
        <v>27593.360000000001</v>
      </c>
    </row>
    <row r="1096" spans="1:11" x14ac:dyDescent="0.2">
      <c r="A1096" s="94" t="s">
        <v>142</v>
      </c>
      <c r="B1096" s="13" t="s">
        <v>81</v>
      </c>
      <c r="C1096" s="129" t="s">
        <v>248</v>
      </c>
      <c r="D1096" s="506">
        <f>SUMIFS('South West Spends'!$H$2:$H$5693,'South West Spends'!$A$2:$A$5693,$B1096,'South West Spends'!$B$2:$B$5693,$C1096,'South West Spends'!$C$2:$C$5693,$A1096)</f>
        <v>0</v>
      </c>
      <c r="E1096" s="507">
        <f>SUMIFS('South West Spends'!$M$2:$M$5693,'South West Spends'!$A$2:$A$5693,$B1096,'South West Spends'!$B$2:$B$5693,$C1096,'South West Spends'!$C$2:$C$5693,$A1096)</f>
        <v>0</v>
      </c>
      <c r="F1096" s="507">
        <f>SUMIFS('South West Spends'!$R$2:$R$5693,'South West Spends'!$A$2:$A$5693,$B1096,'South West Spends'!$B$2:$B$5693,$C1096,'South West Spends'!$C$2:$C$5693,$A1096)</f>
        <v>0</v>
      </c>
      <c r="G1096" s="882">
        <f>SUMIFS('South West Spends'!$W$2:$W$5693,'South West Spends'!$A$2:$A$5693,$B1096,'South West Spends'!$B$2:$B$5693,$C1096,'South West Spends'!$C$2:$C$5693,$A1096)</f>
        <v>65453.599999999999</v>
      </c>
      <c r="H1096" s="1441">
        <f>SUMIFS('South West Spends'!$AB$2:$AB$5693,'South West Spends'!$A$2:$A$5693,$B1096,'South West Spends'!$B$2:$B$5693,$C1096,'South West Spends'!$C$2:$C$5693,$A1096)</f>
        <v>116572.04999999999</v>
      </c>
      <c r="I1096" s="1442">
        <f>SUMIFS('South West Spends'!$AG$2:$AG$5693,'South West Spends'!$A$2:$A$5693,$B1096,'South West Spends'!$B$2:$B$5693,$C1096,'South West Spends'!$C$2:$C$5693,$A1096)</f>
        <v>8289.82</v>
      </c>
      <c r="J1096" s="24">
        <f>SUMIFS('South West Spends'!$AI$2:$AI$5693,'South West Spends'!$A$2:$A$5693,$B1096,'South West Spends'!$B$2:$B$5693,$C1096,'South West Spends'!$C$2:$C$5693,$A1096)</f>
        <v>0</v>
      </c>
      <c r="K1096" s="93">
        <f>SUMIFS('South West Spends'!$AL$2:$AL$5693,'South West Spends'!$A$2:$A$5693,$B1096,'South West Spends'!$B$2:$B$5693,$C1096,'South West Spends'!$C$2:$C$5693,$A1096)</f>
        <v>0</v>
      </c>
    </row>
    <row r="1097" spans="1:11" x14ac:dyDescent="0.2">
      <c r="A1097" s="94" t="s">
        <v>142</v>
      </c>
      <c r="B1097" s="13" t="s">
        <v>81</v>
      </c>
      <c r="C1097" s="129" t="s">
        <v>255</v>
      </c>
      <c r="D1097" s="506">
        <f>SUMIFS('South West Spends'!$H$2:$H$5693,'South West Spends'!$A$2:$A$5693,$B1097,'South West Spends'!$B$2:$B$5693,$C1097,'South West Spends'!$C$2:$C$5693,$A1097)</f>
        <v>0</v>
      </c>
      <c r="E1097" s="507">
        <f>SUMIFS('South West Spends'!$M$2:$M$5693,'South West Spends'!$A$2:$A$5693,$B1097,'South West Spends'!$B$2:$B$5693,$C1097,'South West Spends'!$C$2:$C$5693,$A1097)</f>
        <v>0</v>
      </c>
      <c r="F1097" s="507">
        <f>SUMIFS('South West Spends'!$R$2:$R$5693,'South West Spends'!$A$2:$A$5693,$B1097,'South West Spends'!$B$2:$B$5693,$C1097,'South West Spends'!$C$2:$C$5693,$A1097)</f>
        <v>0</v>
      </c>
      <c r="G1097" s="882">
        <f>SUMIFS('South West Spends'!$W$2:$W$5693,'South West Spends'!$A$2:$A$5693,$B1097,'South West Spends'!$B$2:$B$5693,$C1097,'South West Spends'!$C$2:$C$5693,$A1097)</f>
        <v>0</v>
      </c>
      <c r="H1097" s="1441">
        <f>SUMIFS('South West Spends'!$AB$2:$AB$5693,'South West Spends'!$A$2:$A$5693,$B1097,'South West Spends'!$B$2:$B$5693,$C1097,'South West Spends'!$C$2:$C$5693,$A1097)</f>
        <v>94991.4</v>
      </c>
      <c r="I1097" s="1442">
        <f>SUMIFS('South West Spends'!$AG$2:$AG$5693,'South West Spends'!$A$2:$A$5693,$B1097,'South West Spends'!$B$2:$B$5693,$C1097,'South West Spends'!$C$2:$C$5693,$A1097)</f>
        <v>33254.06</v>
      </c>
      <c r="J1097" s="24">
        <f>SUMIFS('South West Spends'!$AI$2:$AI$5693,'South West Spends'!$A$2:$A$5693,$B1097,'South West Spends'!$B$2:$B$5693,$C1097,'South West Spends'!$C$2:$C$5693,$A1097)</f>
        <v>0</v>
      </c>
      <c r="K1097" s="93">
        <f>SUMIFS('South West Spends'!$AL$2:$AL$5693,'South West Spends'!$A$2:$A$5693,$B1097,'South West Spends'!$B$2:$B$5693,$C1097,'South West Spends'!$C$2:$C$5693,$A1097)</f>
        <v>0</v>
      </c>
    </row>
    <row r="1098" spans="1:11" x14ac:dyDescent="0.2">
      <c r="A1098" s="94" t="s">
        <v>142</v>
      </c>
      <c r="B1098" s="13" t="s">
        <v>278</v>
      </c>
      <c r="C1098" s="129" t="s">
        <v>248</v>
      </c>
      <c r="D1098" s="506">
        <f>SUMIFS('South West Spends'!$H$2:$H$5693,'South West Spends'!$A$2:$A$5693,$B1098,'South West Spends'!$B$2:$B$5693,$C1098,'South West Spends'!$C$2:$C$5693,$A1098)</f>
        <v>0</v>
      </c>
      <c r="E1098" s="507">
        <f>SUMIFS('South West Spends'!$M$2:$M$5693,'South West Spends'!$A$2:$A$5693,$B1098,'South West Spends'!$B$2:$B$5693,$C1098,'South West Spends'!$C$2:$C$5693,$A1098)</f>
        <v>0</v>
      </c>
      <c r="F1098" s="507">
        <f>SUMIFS('South West Spends'!$R$2:$R$5693,'South West Spends'!$A$2:$A$5693,$B1098,'South West Spends'!$B$2:$B$5693,$C1098,'South West Spends'!$C$2:$C$5693,$A1098)</f>
        <v>0</v>
      </c>
      <c r="G1098" s="882">
        <f>SUMIFS('South West Spends'!$W$2:$W$5693,'South West Spends'!$A$2:$A$5693,$B1098,'South West Spends'!$B$2:$B$5693,$C1098,'South West Spends'!$C$2:$C$5693,$A1098)</f>
        <v>0</v>
      </c>
      <c r="H1098" s="1441">
        <f>SUMIFS('South West Spends'!$AB$2:$AB$5693,'South West Spends'!$A$2:$A$5693,$B1098,'South West Spends'!$B$2:$B$5693,$C1098,'South West Spends'!$C$2:$C$5693,$A1098)</f>
        <v>0</v>
      </c>
      <c r="I1098" s="1442">
        <f>SUMIFS('South West Spends'!$AG$2:$AG$5693,'South West Spends'!$A$2:$A$5693,$B1098,'South West Spends'!$B$2:$B$5693,$C1098,'South West Spends'!$C$2:$C$5693,$A1098)</f>
        <v>147732.60999999999</v>
      </c>
      <c r="J1098" s="24">
        <f>SUMIFS('South West Spends'!$AI$2:$AI$5693,'South West Spends'!$A$2:$A$5693,$B1098,'South West Spends'!$B$2:$B$5693,$C1098,'South West Spends'!$C$2:$C$5693,$A1098)</f>
        <v>50639.369999999995</v>
      </c>
      <c r="K1098" s="93">
        <f>SUMIFS('South West Spends'!$AL$2:$AL$5693,'South West Spends'!$A$2:$A$5693,$B1098,'South West Spends'!$B$2:$B$5693,$C1098,'South West Spends'!$C$2:$C$5693,$A1098)</f>
        <v>111452.45</v>
      </c>
    </row>
    <row r="1099" spans="1:11" x14ac:dyDescent="0.2">
      <c r="A1099" s="94" t="s">
        <v>142</v>
      </c>
      <c r="B1099" s="197" t="s">
        <v>278</v>
      </c>
      <c r="C1099" s="129" t="s">
        <v>255</v>
      </c>
      <c r="D1099" s="506">
        <f>SUMIFS('South West Spends'!$H$2:$H$5693,'South West Spends'!$A$2:$A$5693,$B1099,'South West Spends'!$B$2:$B$5693,$C1099,'South West Spends'!$C$2:$C$5693,$A1099)</f>
        <v>0</v>
      </c>
      <c r="E1099" s="507">
        <f>SUMIFS('South West Spends'!$M$2:$M$5693,'South West Spends'!$A$2:$A$5693,$B1099,'South West Spends'!$B$2:$B$5693,$C1099,'South West Spends'!$C$2:$C$5693,$A1099)</f>
        <v>0</v>
      </c>
      <c r="F1099" s="507">
        <f>SUMIFS('South West Spends'!$R$2:$R$5693,'South West Spends'!$A$2:$A$5693,$B1099,'South West Spends'!$B$2:$B$5693,$C1099,'South West Spends'!$C$2:$C$5693,$A1099)</f>
        <v>0</v>
      </c>
      <c r="G1099" s="882">
        <f>SUMIFS('South West Spends'!$W$2:$W$5693,'South West Spends'!$A$2:$A$5693,$B1099,'South West Spends'!$B$2:$B$5693,$C1099,'South West Spends'!$C$2:$C$5693,$A1099)</f>
        <v>0</v>
      </c>
      <c r="H1099" s="1441">
        <f>SUMIFS('South West Spends'!$AB$2:$AB$5693,'South West Spends'!$A$2:$A$5693,$B1099,'South West Spends'!$B$2:$B$5693,$C1099,'South West Spends'!$C$2:$C$5693,$A1099)</f>
        <v>0</v>
      </c>
      <c r="I1099" s="1442">
        <f>SUMIFS('South West Spends'!$AG$2:$AG$5693,'South West Spends'!$A$2:$A$5693,$B1099,'South West Spends'!$B$2:$B$5693,$C1099,'South West Spends'!$C$2:$C$5693,$A1099)</f>
        <v>130245.95999999999</v>
      </c>
      <c r="J1099" s="24">
        <f>SUMIFS('South West Spends'!$AI$2:$AI$5693,'South West Spends'!$A$2:$A$5693,$B1099,'South West Spends'!$B$2:$B$5693,$C1099,'South West Spends'!$C$2:$C$5693,$A1099)</f>
        <v>46154</v>
      </c>
      <c r="K1099" s="93">
        <f>SUMIFS('South West Spends'!$AL$2:$AL$5693,'South West Spends'!$A$2:$A$5693,$B1099,'South West Spends'!$B$2:$B$5693,$C1099,'South West Spends'!$C$2:$C$5693,$A1099)</f>
        <v>83910</v>
      </c>
    </row>
    <row r="1100" spans="1:11" x14ac:dyDescent="0.2">
      <c r="A1100" s="94" t="s">
        <v>142</v>
      </c>
      <c r="B1100" s="197" t="s">
        <v>27</v>
      </c>
      <c r="C1100" s="198" t="s">
        <v>249</v>
      </c>
      <c r="D1100" s="506">
        <f>SUMIFS('South West Spends'!$H$2:$H$5693,'South West Spends'!$A$2:$A$5693,$B1100,'South West Spends'!$B$2:$B$5693,$C1100,'South West Spends'!$C$2:$C$5693,$A1100)</f>
        <v>8833.93</v>
      </c>
      <c r="E1100" s="507">
        <f>SUMIFS('South West Spends'!$M$2:$M$5693,'South West Spends'!$A$2:$A$5693,$B1100,'South West Spends'!$B$2:$B$5693,$C1100,'South West Spends'!$C$2:$C$5693,$A1100)</f>
        <v>3062.6500000000005</v>
      </c>
      <c r="F1100" s="507">
        <f>SUMIFS('South West Spends'!$R$2:$R$5693,'South West Spends'!$A$2:$A$5693,$B1100,'South West Spends'!$B$2:$B$5693,$C1100,'South West Spends'!$C$2:$C$5693,$A1100)</f>
        <v>0</v>
      </c>
      <c r="G1100" s="882">
        <f>SUMIFS('South West Spends'!$W$2:$W$5693,'South West Spends'!$A$2:$A$5693,$B1100,'South West Spends'!$B$2:$B$5693,$C1100,'South West Spends'!$C$2:$C$5693,$A1100)</f>
        <v>0</v>
      </c>
      <c r="H1100" s="1441">
        <f>SUMIFS('South West Spends'!$AB$2:$AB$5693,'South West Spends'!$A$2:$A$5693,$B1100,'South West Spends'!$B$2:$B$5693,$C1100,'South West Spends'!$C$2:$C$5693,$A1100)</f>
        <v>0</v>
      </c>
      <c r="I1100" s="1442">
        <f>SUMIFS('South West Spends'!$AG$2:$AG$5693,'South West Spends'!$A$2:$A$5693,$B1100,'South West Spends'!$B$2:$B$5693,$C1100,'South West Spends'!$C$2:$C$5693,$A1100)</f>
        <v>0</v>
      </c>
      <c r="J1100" s="24">
        <f>SUMIFS('South West Spends'!$AI$2:$AI$5693,'South West Spends'!$A$2:$A$5693,$B1100,'South West Spends'!$B$2:$B$5693,$C1100,'South West Spends'!$C$2:$C$5693,$A1100)</f>
        <v>0</v>
      </c>
      <c r="K1100" s="93">
        <f>SUMIFS('South West Spends'!$AL$2:$AL$5693,'South West Spends'!$A$2:$A$5693,$B1100,'South West Spends'!$B$2:$B$5693,$C1100,'South West Spends'!$C$2:$C$5693,$A1100)</f>
        <v>0</v>
      </c>
    </row>
    <row r="1101" spans="1:11" x14ac:dyDescent="0.2">
      <c r="A1101" s="94" t="s">
        <v>142</v>
      </c>
      <c r="B1101" s="197" t="s">
        <v>27</v>
      </c>
      <c r="C1101" s="198" t="s">
        <v>28</v>
      </c>
      <c r="D1101" s="506">
        <f>SUMIFS('South West Spends'!$H$2:$H$5693,'South West Spends'!$A$2:$A$5693,$B1101,'South West Spends'!$B$2:$B$5693,$C1101,'South West Spends'!$C$2:$C$5693,$A1101)</f>
        <v>21247.91</v>
      </c>
      <c r="E1101" s="507">
        <f>SUMIFS('South West Spends'!$M$2:$M$5693,'South West Spends'!$A$2:$A$5693,$B1101,'South West Spends'!$B$2:$B$5693,$C1101,'South West Spends'!$C$2:$C$5693,$A1101)</f>
        <v>3442.35</v>
      </c>
      <c r="F1101" s="507">
        <f>SUMIFS('South West Spends'!$R$2:$R$5693,'South West Spends'!$A$2:$A$5693,$B1101,'South West Spends'!$B$2:$B$5693,$C1101,'South West Spends'!$C$2:$C$5693,$A1101)</f>
        <v>0</v>
      </c>
      <c r="G1101" s="882">
        <f>SUMIFS('South West Spends'!$W$2:$W$5693,'South West Spends'!$A$2:$A$5693,$B1101,'South West Spends'!$B$2:$B$5693,$C1101,'South West Spends'!$C$2:$C$5693,$A1101)</f>
        <v>0</v>
      </c>
      <c r="H1101" s="1441">
        <f>SUMIFS('South West Spends'!$AB$2:$AB$5693,'South West Spends'!$A$2:$A$5693,$B1101,'South West Spends'!$B$2:$B$5693,$C1101,'South West Spends'!$C$2:$C$5693,$A1101)</f>
        <v>0</v>
      </c>
      <c r="I1101" s="1442">
        <f>SUMIFS('South West Spends'!$AG$2:$AG$5693,'South West Spends'!$A$2:$A$5693,$B1101,'South West Spends'!$B$2:$B$5693,$C1101,'South West Spends'!$C$2:$C$5693,$A1101)</f>
        <v>0</v>
      </c>
      <c r="J1101" s="24">
        <f>SUMIFS('South West Spends'!$AI$2:$AI$5693,'South West Spends'!$A$2:$A$5693,$B1101,'South West Spends'!$B$2:$B$5693,$C1101,'South West Spends'!$C$2:$C$5693,$A1101)</f>
        <v>0</v>
      </c>
      <c r="K1101" s="93">
        <f>SUMIFS('South West Spends'!$AL$2:$AL$5693,'South West Spends'!$A$2:$A$5693,$B1101,'South West Spends'!$B$2:$B$5693,$C1101,'South West Spends'!$C$2:$C$5693,$A1101)</f>
        <v>0</v>
      </c>
    </row>
    <row r="1102" spans="1:11" x14ac:dyDescent="0.2">
      <c r="A1102" s="94" t="s">
        <v>142</v>
      </c>
      <c r="B1102" s="197" t="s">
        <v>27</v>
      </c>
      <c r="C1102" s="198" t="s">
        <v>29</v>
      </c>
      <c r="D1102" s="506">
        <f>SUMIFS('South West Spends'!$H$2:$H$5693,'South West Spends'!$A$2:$A$5693,$B1102,'South West Spends'!$B$2:$B$5693,$C1102,'South West Spends'!$C$2:$C$5693,$A1102)</f>
        <v>126699</v>
      </c>
      <c r="E1102" s="507">
        <f>SUMIFS('South West Spends'!$M$2:$M$5693,'South West Spends'!$A$2:$A$5693,$B1102,'South West Spends'!$B$2:$B$5693,$C1102,'South West Spends'!$C$2:$C$5693,$A1102)</f>
        <v>40521</v>
      </c>
      <c r="F1102" s="507">
        <f>SUMIFS('South West Spends'!$R$2:$R$5693,'South West Spends'!$A$2:$A$5693,$B1102,'South West Spends'!$B$2:$B$5693,$C1102,'South West Spends'!$C$2:$C$5693,$A1102)</f>
        <v>0</v>
      </c>
      <c r="G1102" s="882">
        <f>SUMIFS('South West Spends'!$W$2:$W$5693,'South West Spends'!$A$2:$A$5693,$B1102,'South West Spends'!$B$2:$B$5693,$C1102,'South West Spends'!$C$2:$C$5693,$A1102)</f>
        <v>0</v>
      </c>
      <c r="H1102" s="1441">
        <f>SUMIFS('South West Spends'!$AB$2:$AB$5693,'South West Spends'!$A$2:$A$5693,$B1102,'South West Spends'!$B$2:$B$5693,$C1102,'South West Spends'!$C$2:$C$5693,$A1102)</f>
        <v>0</v>
      </c>
      <c r="I1102" s="1442">
        <f>SUMIFS('South West Spends'!$AG$2:$AG$5693,'South West Spends'!$A$2:$A$5693,$B1102,'South West Spends'!$B$2:$B$5693,$C1102,'South West Spends'!$C$2:$C$5693,$A1102)</f>
        <v>0</v>
      </c>
      <c r="J1102" s="24">
        <f>SUMIFS('South West Spends'!$AI$2:$AI$5693,'South West Spends'!$A$2:$A$5693,$B1102,'South West Spends'!$B$2:$B$5693,$C1102,'South West Spends'!$C$2:$C$5693,$A1102)</f>
        <v>0</v>
      </c>
      <c r="K1102" s="93">
        <f>SUMIFS('South West Spends'!$AL$2:$AL$5693,'South West Spends'!$A$2:$A$5693,$B1102,'South West Spends'!$B$2:$B$5693,$C1102,'South West Spends'!$C$2:$C$5693,$A1102)</f>
        <v>0</v>
      </c>
    </row>
    <row r="1103" spans="1:11" x14ac:dyDescent="0.2">
      <c r="A1103" s="94" t="s">
        <v>142</v>
      </c>
      <c r="B1103" s="197" t="s">
        <v>27</v>
      </c>
      <c r="C1103" s="198" t="s">
        <v>247</v>
      </c>
      <c r="D1103" s="506">
        <f>SUMIFS('South West Spends'!$H$2:$H$5693,'South West Spends'!$A$2:$A$5693,$B1103,'South West Spends'!$B$2:$B$5693,$C1103,'South West Spends'!$C$2:$C$5693,$A1103)</f>
        <v>30343</v>
      </c>
      <c r="E1103" s="507">
        <f>SUMIFS('South West Spends'!$M$2:$M$5693,'South West Spends'!$A$2:$A$5693,$B1103,'South West Spends'!$B$2:$B$5693,$C1103,'South West Spends'!$C$2:$C$5693,$A1103)</f>
        <v>9387</v>
      </c>
      <c r="F1103" s="507">
        <f>SUMIFS('South West Spends'!$R$2:$R$5693,'South West Spends'!$A$2:$A$5693,$B1103,'South West Spends'!$B$2:$B$5693,$C1103,'South West Spends'!$C$2:$C$5693,$A1103)</f>
        <v>0</v>
      </c>
      <c r="G1103" s="882">
        <f>SUMIFS('South West Spends'!$W$2:$W$5693,'South West Spends'!$A$2:$A$5693,$B1103,'South West Spends'!$B$2:$B$5693,$C1103,'South West Spends'!$C$2:$C$5693,$A1103)</f>
        <v>0</v>
      </c>
      <c r="H1103" s="1441">
        <f>SUMIFS('South West Spends'!$AB$2:$AB$5693,'South West Spends'!$A$2:$A$5693,$B1103,'South West Spends'!$B$2:$B$5693,$C1103,'South West Spends'!$C$2:$C$5693,$A1103)</f>
        <v>0</v>
      </c>
      <c r="I1103" s="1442">
        <f>SUMIFS('South West Spends'!$AG$2:$AG$5693,'South West Spends'!$A$2:$A$5693,$B1103,'South West Spends'!$B$2:$B$5693,$C1103,'South West Spends'!$C$2:$C$5693,$A1103)</f>
        <v>0</v>
      </c>
      <c r="J1103" s="24">
        <f>SUMIFS('South West Spends'!$AI$2:$AI$5693,'South West Spends'!$A$2:$A$5693,$B1103,'South West Spends'!$B$2:$B$5693,$C1103,'South West Spends'!$C$2:$C$5693,$A1103)</f>
        <v>0</v>
      </c>
      <c r="K1103" s="93">
        <f>SUMIFS('South West Spends'!$AL$2:$AL$5693,'South West Spends'!$A$2:$A$5693,$B1103,'South West Spends'!$B$2:$B$5693,$C1103,'South West Spends'!$C$2:$C$5693,$A1103)</f>
        <v>0</v>
      </c>
    </row>
    <row r="1104" spans="1:11" x14ac:dyDescent="0.2">
      <c r="A1104" s="94" t="s">
        <v>142</v>
      </c>
      <c r="B1104" s="190" t="s">
        <v>82</v>
      </c>
      <c r="C1104" s="191" t="s">
        <v>249</v>
      </c>
      <c r="D1104" s="506">
        <f>SUMIFS('South West Spends'!$H$2:$H$5693,'South West Spends'!$A$2:$A$5693,$B1104,'South West Spends'!$B$2:$B$5693,$C1104,'South West Spends'!$C$2:$C$5693,$A1104)</f>
        <v>0</v>
      </c>
      <c r="E1104" s="507">
        <f>SUMIFS('South West Spends'!$M$2:$M$5693,'South West Spends'!$A$2:$A$5693,$B1104,'South West Spends'!$B$2:$B$5693,$C1104,'South West Spends'!$C$2:$C$5693,$A1104)</f>
        <v>11381.16</v>
      </c>
      <c r="F1104" s="507">
        <f>SUMIFS('South West Spends'!$R$2:$R$5693,'South West Spends'!$A$2:$A$5693,$B1104,'South West Spends'!$B$2:$B$5693,$C1104,'South West Spends'!$C$2:$C$5693,$A1104)</f>
        <v>44080.180000000008</v>
      </c>
      <c r="G1104" s="882">
        <f>SUMIFS('South West Spends'!$W$2:$W$5693,'South West Spends'!$A$2:$A$5693,$B1104,'South West Spends'!$B$2:$B$5693,$C1104,'South West Spends'!$C$2:$C$5693,$A1104)</f>
        <v>45256.025000000001</v>
      </c>
      <c r="H1104" s="1441">
        <f>SUMIFS('South West Spends'!$AB$2:$AB$5693,'South West Spends'!$A$2:$A$5693,$B1104,'South West Spends'!$B$2:$B$5693,$C1104,'South West Spends'!$C$2:$C$5693,$A1104)</f>
        <v>21097.08</v>
      </c>
      <c r="I1104" s="1442">
        <f>SUMIFS('South West Spends'!$AG$2:$AG$5693,'South West Spends'!$A$2:$A$5693,$B1104,'South West Spends'!$B$2:$B$5693,$C1104,'South West Spends'!$C$2:$C$5693,$A1104)</f>
        <v>9284.75</v>
      </c>
      <c r="J1104" s="24">
        <f>SUMIFS('South West Spends'!$AI$2:$AI$5693,'South West Spends'!$A$2:$A$5693,$B1104,'South West Spends'!$B$2:$B$5693,$C1104,'South West Spends'!$C$2:$C$5693,$A1104)</f>
        <v>0</v>
      </c>
      <c r="K1104" s="93">
        <f>SUMIFS('South West Spends'!$AL$2:$AL$5693,'South West Spends'!$A$2:$A$5693,$B1104,'South West Spends'!$B$2:$B$5693,$C1104,'South West Spends'!$C$2:$C$5693,$A1104)</f>
        <v>0</v>
      </c>
    </row>
    <row r="1105" spans="1:11" x14ac:dyDescent="0.2">
      <c r="A1105" s="94" t="s">
        <v>142</v>
      </c>
      <c r="B1105" s="13" t="s">
        <v>82</v>
      </c>
      <c r="C1105" s="129" t="s">
        <v>243</v>
      </c>
      <c r="D1105" s="506">
        <f>SUMIFS('South West Spends'!$H$2:$H$5693,'South West Spends'!$A$2:$A$5693,$B1105,'South West Spends'!$B$2:$B$5693,$C1105,'South West Spends'!$C$2:$C$5693,$A1105)</f>
        <v>0</v>
      </c>
      <c r="E1105" s="507">
        <f>SUMIFS('South West Spends'!$M$2:$M$5693,'South West Spends'!$A$2:$A$5693,$B1105,'South West Spends'!$B$2:$B$5693,$C1105,'South West Spends'!$C$2:$C$5693,$A1105)</f>
        <v>24668.080000000002</v>
      </c>
      <c r="F1105" s="507">
        <f>SUMIFS('South West Spends'!$R$2:$R$5693,'South West Spends'!$A$2:$A$5693,$B1105,'South West Spends'!$B$2:$B$5693,$C1105,'South West Spends'!$C$2:$C$5693,$A1105)</f>
        <v>76150.94</v>
      </c>
      <c r="G1105" s="882">
        <f>SUMIFS('South West Spends'!$W$2:$W$5693,'South West Spends'!$A$2:$A$5693,$B1105,'South West Spends'!$B$2:$B$5693,$C1105,'South West Spends'!$C$2:$C$5693,$A1105)</f>
        <v>70437.88</v>
      </c>
      <c r="H1105" s="1441">
        <f>SUMIFS('South West Spends'!$AB$2:$AB$5693,'South West Spends'!$A$2:$A$5693,$B1105,'South West Spends'!$B$2:$B$5693,$C1105,'South West Spends'!$C$2:$C$5693,$A1105)</f>
        <v>104620.53</v>
      </c>
      <c r="I1105" s="1442">
        <f>SUMIFS('South West Spends'!$AG$2:$AG$5693,'South West Spends'!$A$2:$A$5693,$B1105,'South West Spends'!$B$2:$B$5693,$C1105,'South West Spends'!$C$2:$C$5693,$A1105)</f>
        <v>54531.13</v>
      </c>
      <c r="J1105" s="24">
        <f>SUMIFS('South West Spends'!$AI$2:$AI$5693,'South West Spends'!$A$2:$A$5693,$B1105,'South West Spends'!$B$2:$B$5693,$C1105,'South West Spends'!$C$2:$C$5693,$A1105)</f>
        <v>0</v>
      </c>
      <c r="K1105" s="93">
        <f>SUMIFS('South West Spends'!$AL$2:$AL$5693,'South West Spends'!$A$2:$A$5693,$B1105,'South West Spends'!$B$2:$B$5693,$C1105,'South West Spends'!$C$2:$C$5693,$A1105)</f>
        <v>0</v>
      </c>
    </row>
    <row r="1106" spans="1:11" x14ac:dyDescent="0.2">
      <c r="A1106" s="94" t="s">
        <v>142</v>
      </c>
      <c r="B1106" s="219" t="s">
        <v>82</v>
      </c>
      <c r="C1106" s="220" t="s">
        <v>28</v>
      </c>
      <c r="D1106" s="506">
        <f>SUMIFS('South West Spends'!$H$2:$H$5693,'South West Spends'!$A$2:$A$5693,$B1106,'South West Spends'!$B$2:$B$5693,$C1106,'South West Spends'!$C$2:$C$5693,$A1106)</f>
        <v>0</v>
      </c>
      <c r="E1106" s="507">
        <f>SUMIFS('South West Spends'!$M$2:$M$5693,'South West Spends'!$A$2:$A$5693,$B1106,'South West Spends'!$B$2:$B$5693,$C1106,'South West Spends'!$C$2:$C$5693,$A1106)</f>
        <v>2988.2300000000005</v>
      </c>
      <c r="F1106" s="507">
        <f>SUMIFS('South West Spends'!$R$2:$R$5693,'South West Spends'!$A$2:$A$5693,$B1106,'South West Spends'!$B$2:$B$5693,$C1106,'South West Spends'!$C$2:$C$5693,$A1106)</f>
        <v>12464.59</v>
      </c>
      <c r="G1106" s="882">
        <f>SUMIFS('South West Spends'!$W$2:$W$5693,'South West Spends'!$A$2:$A$5693,$B1106,'South West Spends'!$B$2:$B$5693,$C1106,'South West Spends'!$C$2:$C$5693,$A1106)</f>
        <v>12578.179999999998</v>
      </c>
      <c r="H1106" s="1441">
        <f>SUMIFS('South West Spends'!$AB$2:$AB$5693,'South West Spends'!$A$2:$A$5693,$B1106,'South West Spends'!$B$2:$B$5693,$C1106,'South West Spends'!$C$2:$C$5693,$A1106)</f>
        <v>871.96</v>
      </c>
      <c r="I1106" s="1442">
        <f>SUMIFS('South West Spends'!$AG$2:$AG$5693,'South West Spends'!$A$2:$A$5693,$B1106,'South West Spends'!$B$2:$B$5693,$C1106,'South West Spends'!$C$2:$C$5693,$A1106)</f>
        <v>0</v>
      </c>
      <c r="J1106" s="24">
        <f>SUMIFS('South West Spends'!$AI$2:$AI$5693,'South West Spends'!$A$2:$A$5693,$B1106,'South West Spends'!$B$2:$B$5693,$C1106,'South West Spends'!$C$2:$C$5693,$A1106)</f>
        <v>0</v>
      </c>
      <c r="K1106" s="93">
        <f>SUMIFS('South West Spends'!$AL$2:$AL$5693,'South West Spends'!$A$2:$A$5693,$B1106,'South West Spends'!$B$2:$B$5693,$C1106,'South West Spends'!$C$2:$C$5693,$A1106)</f>
        <v>0</v>
      </c>
    </row>
    <row r="1107" spans="1:11" x14ac:dyDescent="0.2">
      <c r="A1107" s="94" t="s">
        <v>142</v>
      </c>
      <c r="B1107" s="219" t="s">
        <v>82</v>
      </c>
      <c r="C1107" s="220" t="s">
        <v>29</v>
      </c>
      <c r="D1107" s="506">
        <f>SUMIFS('South West Spends'!$H$2:$H$5693,'South West Spends'!$A$2:$A$5693,$B1107,'South West Spends'!$B$2:$B$5693,$C1107,'South West Spends'!$C$2:$C$5693,$A1107)</f>
        <v>0</v>
      </c>
      <c r="E1107" s="507">
        <f>SUMIFS('South West Spends'!$M$2:$M$5693,'South West Spends'!$A$2:$A$5693,$B1107,'South West Spends'!$B$2:$B$5693,$C1107,'South West Spends'!$C$2:$C$5693,$A1107)</f>
        <v>57140</v>
      </c>
      <c r="F1107" s="507">
        <f>SUMIFS('South West Spends'!$R$2:$R$5693,'South West Spends'!$A$2:$A$5693,$B1107,'South West Spends'!$B$2:$B$5693,$C1107,'South West Spends'!$C$2:$C$5693,$A1107)</f>
        <v>56291</v>
      </c>
      <c r="G1107" s="882">
        <f>SUMIFS('South West Spends'!$W$2:$W$5693,'South West Spends'!$A$2:$A$5693,$B1107,'South West Spends'!$B$2:$B$5693,$C1107,'South West Spends'!$C$2:$C$5693,$A1107)</f>
        <v>54168</v>
      </c>
      <c r="H1107" s="1441">
        <f>SUMIFS('South West Spends'!$AB$2:$AB$5693,'South West Spends'!$A$2:$A$5693,$B1107,'South West Spends'!$B$2:$B$5693,$C1107,'South West Spends'!$C$2:$C$5693,$A1107)</f>
        <v>54024.72</v>
      </c>
      <c r="I1107" s="1442">
        <f>SUMIFS('South West Spends'!$AG$2:$AG$5693,'South West Spends'!$A$2:$A$5693,$B1107,'South West Spends'!$B$2:$B$5693,$C1107,'South West Spends'!$C$2:$C$5693,$A1107)</f>
        <v>27006.990000000005</v>
      </c>
      <c r="J1107" s="24">
        <f>SUMIFS('South West Spends'!$AI$2:$AI$5693,'South West Spends'!$A$2:$A$5693,$B1107,'South West Spends'!$B$2:$B$5693,$C1107,'South West Spends'!$C$2:$C$5693,$A1107)</f>
        <v>0</v>
      </c>
      <c r="K1107" s="93">
        <f>SUMIFS('South West Spends'!$AL$2:$AL$5693,'South West Spends'!$A$2:$A$5693,$B1107,'South West Spends'!$B$2:$B$5693,$C1107,'South West Spends'!$C$2:$C$5693,$A1107)</f>
        <v>0</v>
      </c>
    </row>
    <row r="1108" spans="1:11" x14ac:dyDescent="0.2">
      <c r="A1108" s="94" t="s">
        <v>142</v>
      </c>
      <c r="B1108" s="219" t="s">
        <v>82</v>
      </c>
      <c r="C1108" s="220" t="s">
        <v>83</v>
      </c>
      <c r="D1108" s="506">
        <f>SUMIFS('South West Spends'!$H$2:$H$5693,'South West Spends'!$A$2:$A$5693,$B1108,'South West Spends'!$B$2:$B$5693,$C1108,'South West Spends'!$C$2:$C$5693,$A1108)</f>
        <v>0</v>
      </c>
      <c r="E1108" s="507">
        <f>SUMIFS('South West Spends'!$M$2:$M$5693,'South West Spends'!$A$2:$A$5693,$B1108,'South West Spends'!$B$2:$B$5693,$C1108,'South West Spends'!$C$2:$C$5693,$A1108)</f>
        <v>620.14</v>
      </c>
      <c r="F1108" s="507">
        <f>SUMIFS('South West Spends'!$R$2:$R$5693,'South West Spends'!$A$2:$A$5693,$B1108,'South West Spends'!$B$2:$B$5693,$C1108,'South West Spends'!$C$2:$C$5693,$A1108)</f>
        <v>0</v>
      </c>
      <c r="G1108" s="882">
        <f>SUMIFS('South West Spends'!$W$2:$W$5693,'South West Spends'!$A$2:$A$5693,$B1108,'South West Spends'!$B$2:$B$5693,$C1108,'South West Spends'!$C$2:$C$5693,$A1108)</f>
        <v>0</v>
      </c>
      <c r="H1108" s="1441">
        <f>SUMIFS('South West Spends'!$AB$2:$AB$5693,'South West Spends'!$A$2:$A$5693,$B1108,'South West Spends'!$B$2:$B$5693,$C1108,'South West Spends'!$C$2:$C$5693,$A1108)</f>
        <v>0</v>
      </c>
      <c r="I1108" s="1442">
        <f>SUMIFS('South West Spends'!$AG$2:$AG$5693,'South West Spends'!$A$2:$A$5693,$B1108,'South West Spends'!$B$2:$B$5693,$C1108,'South West Spends'!$C$2:$C$5693,$A1108)</f>
        <v>0</v>
      </c>
      <c r="J1108" s="24">
        <f>SUMIFS('South West Spends'!$AI$2:$AI$5693,'South West Spends'!$A$2:$A$5693,$B1108,'South West Spends'!$B$2:$B$5693,$C1108,'South West Spends'!$C$2:$C$5693,$A1108)</f>
        <v>0</v>
      </c>
      <c r="K1108" s="93">
        <f>SUMIFS('South West Spends'!$AL$2:$AL$5693,'South West Spends'!$A$2:$A$5693,$B1108,'South West Spends'!$B$2:$B$5693,$C1108,'South West Spends'!$C$2:$C$5693,$A1108)</f>
        <v>0</v>
      </c>
    </row>
    <row r="1109" spans="1:11" x14ac:dyDescent="0.2">
      <c r="A1109" s="94" t="s">
        <v>142</v>
      </c>
      <c r="B1109" s="219" t="s">
        <v>82</v>
      </c>
      <c r="C1109" s="220" t="s">
        <v>247</v>
      </c>
      <c r="D1109" s="506">
        <f>SUMIFS('South West Spends'!$H$2:$H$5693,'South West Spends'!$A$2:$A$5693,$B1109,'South West Spends'!$B$2:$B$5693,$C1109,'South West Spends'!$C$2:$C$5693,$A1109)</f>
        <v>0</v>
      </c>
      <c r="E1109" s="507">
        <f>SUMIFS('South West Spends'!$M$2:$M$5693,'South West Spends'!$A$2:$A$5693,$B1109,'South West Spends'!$B$2:$B$5693,$C1109,'South West Spends'!$C$2:$C$5693,$A1109)</f>
        <v>10482.682526762714</v>
      </c>
      <c r="F1109" s="507">
        <f>SUMIFS('South West Spends'!$R$2:$R$5693,'South West Spends'!$A$2:$A$5693,$B1109,'South West Spends'!$B$2:$B$5693,$C1109,'South West Spends'!$C$2:$C$5693,$A1109)</f>
        <v>11157</v>
      </c>
      <c r="G1109" s="882">
        <f>SUMIFS('South West Spends'!$W$2:$W$5693,'South West Spends'!$A$2:$A$5693,$B1109,'South West Spends'!$B$2:$B$5693,$C1109,'South West Spends'!$C$2:$C$5693,$A1109)</f>
        <v>12418.900000000001</v>
      </c>
      <c r="H1109" s="1441">
        <f>SUMIFS('South West Spends'!$AB$2:$AB$5693,'South West Spends'!$A$2:$A$5693,$B1109,'South West Spends'!$B$2:$B$5693,$C1109,'South West Spends'!$C$2:$C$5693,$A1109)</f>
        <v>5625.2160000000003</v>
      </c>
      <c r="I1109" s="1442">
        <f>SUMIFS('South West Spends'!$AG$2:$AG$5693,'South West Spends'!$A$2:$A$5693,$B1109,'South West Spends'!$B$2:$B$5693,$C1109,'South West Spends'!$C$2:$C$5693,$A1109)</f>
        <v>0</v>
      </c>
      <c r="J1109" s="24">
        <f>SUMIFS('South West Spends'!$AI$2:$AI$5693,'South West Spends'!$A$2:$A$5693,$B1109,'South West Spends'!$B$2:$B$5693,$C1109,'South West Spends'!$C$2:$C$5693,$A1109)</f>
        <v>0</v>
      </c>
      <c r="K1109" s="93">
        <f>SUMIFS('South West Spends'!$AL$2:$AL$5693,'South West Spends'!$A$2:$A$5693,$B1109,'South West Spends'!$B$2:$B$5693,$C1109,'South West Spends'!$C$2:$C$5693,$A1109)</f>
        <v>0</v>
      </c>
    </row>
    <row r="1110" spans="1:11" x14ac:dyDescent="0.2">
      <c r="A1110" s="94" t="s">
        <v>142</v>
      </c>
      <c r="B1110" s="219" t="s">
        <v>285</v>
      </c>
      <c r="C1110" s="220" t="s">
        <v>249</v>
      </c>
      <c r="D1110" s="506">
        <f>SUMIFS('South West Spends'!$H$2:$H$5693,'South West Spends'!$A$2:$A$5693,$B1110,'South West Spends'!$B$2:$B$5693,$C1110,'South West Spends'!$C$2:$C$5693,$A1110)</f>
        <v>0</v>
      </c>
      <c r="E1110" s="507">
        <f>SUMIFS('South West Spends'!$M$2:$M$5693,'South West Spends'!$A$2:$A$5693,$B1110,'South West Spends'!$B$2:$B$5693,$C1110,'South West Spends'!$C$2:$C$5693,$A1110)</f>
        <v>0</v>
      </c>
      <c r="F1110" s="507">
        <f>SUMIFS('South West Spends'!$R$2:$R$5693,'South West Spends'!$A$2:$A$5693,$B1110,'South West Spends'!$B$2:$B$5693,$C1110,'South West Spends'!$C$2:$C$5693,$A1110)</f>
        <v>0</v>
      </c>
      <c r="G1110" s="882">
        <f>SUMIFS('South West Spends'!$W$2:$W$5693,'South West Spends'!$A$2:$A$5693,$B1110,'South West Spends'!$B$2:$B$5693,$C1110,'South West Spends'!$C$2:$C$5693,$A1110)</f>
        <v>0</v>
      </c>
      <c r="H1110" s="1441">
        <f>SUMIFS('South West Spends'!$AB$2:$AB$5693,'South West Spends'!$A$2:$A$5693,$B1110,'South West Spends'!$B$2:$B$5693,$C1110,'South West Spends'!$C$2:$C$5693,$A1110)</f>
        <v>0</v>
      </c>
      <c r="I1110" s="1442">
        <f>SUMIFS('South West Spends'!$AG$2:$AG$5693,'South West Spends'!$A$2:$A$5693,$B1110,'South West Spends'!$B$2:$B$5693,$C1110,'South West Spends'!$C$2:$C$5693,$A1110)</f>
        <v>5374.02</v>
      </c>
      <c r="J1110" s="24">
        <f>SUMIFS('South West Spends'!$AI$2:$AI$5693,'South West Spends'!$A$2:$A$5693,$B1110,'South West Spends'!$B$2:$B$5693,$C1110,'South West Spends'!$C$2:$C$5693,$A1110)</f>
        <v>0</v>
      </c>
      <c r="K1110" s="93">
        <f>SUMIFS('South West Spends'!$AL$2:$AL$5693,'South West Spends'!$A$2:$A$5693,$B1110,'South West Spends'!$B$2:$B$5693,$C1110,'South West Spends'!$C$2:$C$5693,$A1110)</f>
        <v>44.4</v>
      </c>
    </row>
    <row r="1111" spans="1:11" x14ac:dyDescent="0.2">
      <c r="A1111" s="94" t="s">
        <v>142</v>
      </c>
      <c r="B1111" s="219" t="s">
        <v>285</v>
      </c>
      <c r="C1111" s="220" t="s">
        <v>243</v>
      </c>
      <c r="D1111" s="506">
        <f>SUMIFS('South West Spends'!$H$2:$H$5693,'South West Spends'!$A$2:$A$5693,$B1111,'South West Spends'!$B$2:$B$5693,$C1111,'South West Spends'!$C$2:$C$5693,$A1111)</f>
        <v>0</v>
      </c>
      <c r="E1111" s="507">
        <f>SUMIFS('South West Spends'!$M$2:$M$5693,'South West Spends'!$A$2:$A$5693,$B1111,'South West Spends'!$B$2:$B$5693,$C1111,'South West Spends'!$C$2:$C$5693,$A1111)</f>
        <v>0</v>
      </c>
      <c r="F1111" s="507">
        <f>SUMIFS('South West Spends'!$R$2:$R$5693,'South West Spends'!$A$2:$A$5693,$B1111,'South West Spends'!$B$2:$B$5693,$C1111,'South West Spends'!$C$2:$C$5693,$A1111)</f>
        <v>0</v>
      </c>
      <c r="G1111" s="882">
        <f>SUMIFS('South West Spends'!$W$2:$W$5693,'South West Spends'!$A$2:$A$5693,$B1111,'South West Spends'!$B$2:$B$5693,$C1111,'South West Spends'!$C$2:$C$5693,$A1111)</f>
        <v>0</v>
      </c>
      <c r="H1111" s="1441">
        <f>SUMIFS('South West Spends'!$AB$2:$AB$5693,'South West Spends'!$A$2:$A$5693,$B1111,'South West Spends'!$B$2:$B$5693,$C1111,'South West Spends'!$C$2:$C$5693,$A1111)</f>
        <v>0</v>
      </c>
      <c r="I1111" s="1442">
        <f>SUMIFS('South West Spends'!$AG$2:$AG$5693,'South West Spends'!$A$2:$A$5693,$B1111,'South West Spends'!$B$2:$B$5693,$C1111,'South West Spends'!$C$2:$C$5693,$A1111)</f>
        <v>43547.030000000013</v>
      </c>
      <c r="J1111" s="24">
        <f>SUMIFS('South West Spends'!$AI$2:$AI$5693,'South West Spends'!$A$2:$A$5693,$B1111,'South West Spends'!$B$2:$B$5693,$C1111,'South West Spends'!$C$2:$C$5693,$A1111)</f>
        <v>1354.8600000000001</v>
      </c>
      <c r="K1111" s="93">
        <f>SUMIFS('South West Spends'!$AL$2:$AL$5693,'South West Spends'!$A$2:$A$5693,$B1111,'South West Spends'!$B$2:$B$5693,$C1111,'South West Spends'!$C$2:$C$5693,$A1111)</f>
        <v>4514.7</v>
      </c>
    </row>
    <row r="1112" spans="1:11" x14ac:dyDescent="0.2">
      <c r="A1112" s="94" t="s">
        <v>142</v>
      </c>
      <c r="B1112" s="219" t="s">
        <v>285</v>
      </c>
      <c r="C1112" s="220" t="s">
        <v>29</v>
      </c>
      <c r="D1112" s="506">
        <f>SUMIFS('South West Spends'!$H$2:$H$5693,'South West Spends'!$A$2:$A$5693,$B1112,'South West Spends'!$B$2:$B$5693,$C1112,'South West Spends'!$C$2:$C$5693,$A1112)</f>
        <v>0</v>
      </c>
      <c r="E1112" s="507">
        <f>SUMIFS('South West Spends'!$M$2:$M$5693,'South West Spends'!$A$2:$A$5693,$B1112,'South West Spends'!$B$2:$B$5693,$C1112,'South West Spends'!$C$2:$C$5693,$A1112)</f>
        <v>0</v>
      </c>
      <c r="F1112" s="507">
        <f>SUMIFS('South West Spends'!$R$2:$R$5693,'South West Spends'!$A$2:$A$5693,$B1112,'South West Spends'!$B$2:$B$5693,$C1112,'South West Spends'!$C$2:$C$5693,$A1112)</f>
        <v>0</v>
      </c>
      <c r="G1112" s="882">
        <f>SUMIFS('South West Spends'!$W$2:$W$5693,'South West Spends'!$A$2:$A$5693,$B1112,'South West Spends'!$B$2:$B$5693,$C1112,'South West Spends'!$C$2:$C$5693,$A1112)</f>
        <v>0</v>
      </c>
      <c r="H1112" s="1441">
        <f>SUMIFS('South West Spends'!$AB$2:$AB$5693,'South West Spends'!$A$2:$A$5693,$B1112,'South West Spends'!$B$2:$B$5693,$C1112,'South West Spends'!$C$2:$C$5693,$A1112)</f>
        <v>0</v>
      </c>
      <c r="I1112" s="1442">
        <f>SUMIFS('South West Spends'!$AG$2:$AG$5693,'South West Spends'!$A$2:$A$5693,$B1112,'South West Spends'!$B$2:$B$5693,$C1112,'South West Spends'!$C$2:$C$5693,$A1112)</f>
        <v>44906.959999999992</v>
      </c>
      <c r="J1112" s="24">
        <f>SUMIFS('South West Spends'!$AI$2:$AI$5693,'South West Spends'!$A$2:$A$5693,$B1112,'South West Spends'!$B$2:$B$5693,$C1112,'South West Spends'!$C$2:$C$5693,$A1112)</f>
        <v>18121</v>
      </c>
      <c r="K1112" s="93">
        <f>SUMIFS('South West Spends'!$AL$2:$AL$5693,'South West Spends'!$A$2:$A$5693,$B1112,'South West Spends'!$B$2:$B$5693,$C1112,'South West Spends'!$C$2:$C$5693,$A1112)</f>
        <v>34649</v>
      </c>
    </row>
    <row r="1113" spans="1:11" x14ac:dyDescent="0.2">
      <c r="A1113" s="94" t="s">
        <v>142</v>
      </c>
      <c r="B1113" s="1653" t="s">
        <v>316</v>
      </c>
      <c r="C1113" s="1654" t="s">
        <v>317</v>
      </c>
      <c r="D1113" s="506">
        <f>SUMIFS('South West Spends'!$H$2:$H$5693,'South West Spends'!$A$2:$A$5693,$B1113,'South West Spends'!$B$2:$B$5693,$C1113,'South West Spends'!$C$2:$C$5693,$A1113)</f>
        <v>0</v>
      </c>
      <c r="E1113" s="507">
        <f>SUMIFS('South West Spends'!$M$2:$M$5693,'South West Spends'!$A$2:$A$5693,$B1113,'South West Spends'!$B$2:$B$5693,$C1113,'South West Spends'!$C$2:$C$5693,$A1113)</f>
        <v>0</v>
      </c>
      <c r="F1113" s="507">
        <f>SUMIFS('South West Spends'!$R$2:$R$5693,'South West Spends'!$A$2:$A$5693,$B1113,'South West Spends'!$B$2:$B$5693,$C1113,'South West Spends'!$C$2:$C$5693,$A1113)</f>
        <v>0</v>
      </c>
      <c r="G1113" s="882">
        <f>SUMIFS('South West Spends'!$W$2:$W$5693,'South West Spends'!$A$2:$A$5693,$B1113,'South West Spends'!$B$2:$B$5693,$C1113,'South West Spends'!$C$2:$C$5693,$A1113)</f>
        <v>0</v>
      </c>
      <c r="H1113" s="1441">
        <f>SUMIFS('South West Spends'!$AB$2:$AB$5693,'South West Spends'!$A$2:$A$5693,$B1113,'South West Spends'!$B$2:$B$5693,$C1113,'South West Spends'!$C$2:$C$5693,$A1113)</f>
        <v>0</v>
      </c>
      <c r="I1113" s="1442">
        <f>SUMIFS('South West Spends'!$AG$2:$AG$5693,'South West Spends'!$A$2:$A$5693,$B1113,'South West Spends'!$B$2:$B$5693,$C1113,'South West Spends'!$C$2:$C$5693,$A1113)</f>
        <v>0</v>
      </c>
      <c r="J1113" s="24">
        <f>SUMIFS('South West Spends'!$AI$2:$AI$5693,'South West Spends'!$A$2:$A$5693,$B1113,'South West Spends'!$B$2:$B$5693,$C1113,'South West Spends'!$C$2:$C$5693,$A1113)</f>
        <v>707</v>
      </c>
      <c r="K1113" s="93">
        <f>SUMIFS('South West Spends'!$AL$2:$AL$5693,'South West Spends'!$A$2:$A$5693,$B1113,'South West Spends'!$B$2:$B$5693,$C1113,'South West Spends'!$C$2:$C$5693,$A1113)</f>
        <v>707</v>
      </c>
    </row>
    <row r="1114" spans="1:11" x14ac:dyDescent="0.2">
      <c r="A1114" s="94" t="s">
        <v>142</v>
      </c>
      <c r="B1114" s="219" t="s">
        <v>24</v>
      </c>
      <c r="C1114" s="220" t="s">
        <v>223</v>
      </c>
      <c r="D1114" s="506">
        <f>SUMIFS('South West Spends'!$H$2:$H$5693,'South West Spends'!$A$2:$A$5693,$B1114,'South West Spends'!$B$2:$B$5693,$C1114,'South West Spends'!$C$2:$C$5693,$A1114)</f>
        <v>0</v>
      </c>
      <c r="E1114" s="507">
        <f>SUMIFS('South West Spends'!$M$2:$M$5693,'South West Spends'!$A$2:$A$5693,$B1114,'South West Spends'!$B$2:$B$5693,$C1114,'South West Spends'!$C$2:$C$5693,$A1114)</f>
        <v>0</v>
      </c>
      <c r="F1114" s="507">
        <f>SUMIFS('South West Spends'!$R$2:$R$5693,'South West Spends'!$A$2:$A$5693,$B1114,'South West Spends'!$B$2:$B$5693,$C1114,'South West Spends'!$C$2:$C$5693,$A1114)</f>
        <v>0</v>
      </c>
      <c r="G1114" s="882">
        <f>SUMIFS('South West Spends'!$W$2:$W$5693,'South West Spends'!$A$2:$A$5693,$B1114,'South West Spends'!$B$2:$B$5693,$C1114,'South West Spends'!$C$2:$C$5693,$A1114)</f>
        <v>89172</v>
      </c>
      <c r="H1114" s="1441">
        <f>SUMIFS('South West Spends'!$AB$2:$AB$5693,'South West Spends'!$A$2:$A$5693,$B1114,'South West Spends'!$B$2:$B$5693,$C1114,'South West Spends'!$C$2:$C$5693,$A1114)</f>
        <v>0</v>
      </c>
      <c r="I1114" s="1442">
        <f>SUMIFS('South West Spends'!$AG$2:$AG$5693,'South West Spends'!$A$2:$A$5693,$B1114,'South West Spends'!$B$2:$B$5693,$C1114,'South West Spends'!$C$2:$C$5693,$A1114)</f>
        <v>0</v>
      </c>
      <c r="J1114" s="24">
        <f>SUMIFS('South West Spends'!$AI$2:$AI$5693,'South West Spends'!$A$2:$A$5693,$B1114,'South West Spends'!$B$2:$B$5693,$C1114,'South West Spends'!$C$2:$C$5693,$A1114)</f>
        <v>0</v>
      </c>
      <c r="K1114" s="93">
        <f>SUMIFS('South West Spends'!$AL$2:$AL$5693,'South West Spends'!$A$2:$A$5693,$B1114,'South West Spends'!$B$2:$B$5693,$C1114,'South West Spends'!$C$2:$C$5693,$A1114)</f>
        <v>0</v>
      </c>
    </row>
    <row r="1115" spans="1:11" x14ac:dyDescent="0.2">
      <c r="A1115" s="94" t="s">
        <v>142</v>
      </c>
      <c r="B1115" s="219" t="s">
        <v>221</v>
      </c>
      <c r="C1115" s="220" t="s">
        <v>247</v>
      </c>
      <c r="D1115" s="506">
        <f>SUMIFS('South West Spends'!$H$2:$H$5693,'South West Spends'!$A$2:$A$5693,$B1115,'South West Spends'!$B$2:$B$5693,$C1115,'South West Spends'!$C$2:$C$5693,$A1115)</f>
        <v>0</v>
      </c>
      <c r="E1115" s="507">
        <f>SUMIFS('South West Spends'!$M$2:$M$5693,'South West Spends'!$A$2:$A$5693,$B1115,'South West Spends'!$B$2:$B$5693,$C1115,'South West Spends'!$C$2:$C$5693,$A1115)</f>
        <v>0</v>
      </c>
      <c r="F1115" s="507">
        <f>SUMIFS('South West Spends'!$R$2:$R$5693,'South West Spends'!$A$2:$A$5693,$B1115,'South West Spends'!$B$2:$B$5693,$C1115,'South West Spends'!$C$2:$C$5693,$A1115)</f>
        <v>0</v>
      </c>
      <c r="G1115" s="882">
        <f>SUMIFS('South West Spends'!$W$2:$W$5693,'South West Spends'!$A$2:$A$5693,$B1115,'South West Spends'!$B$2:$B$5693,$C1115,'South West Spends'!$C$2:$C$5693,$A1115)</f>
        <v>846.10000000000014</v>
      </c>
      <c r="H1115" s="1441">
        <f>SUMIFS('South West Spends'!$AB$2:$AB$5693,'South West Spends'!$A$2:$A$5693,$B1115,'South West Spends'!$B$2:$B$5693,$C1115,'South West Spends'!$C$2:$C$5693,$A1115)</f>
        <v>625.02400000000011</v>
      </c>
      <c r="I1115" s="1442">
        <f>SUMIFS('South West Spends'!$AG$2:$AG$5693,'South West Spends'!$A$2:$A$5693,$B1115,'South West Spends'!$B$2:$B$5693,$C1115,'South West Spends'!$C$2:$C$5693,$A1115)</f>
        <v>0</v>
      </c>
      <c r="J1115" s="24">
        <f>SUMIFS('South West Spends'!$AI$2:$AI$5693,'South West Spends'!$A$2:$A$5693,$B1115,'South West Spends'!$B$2:$B$5693,$C1115,'South West Spends'!$C$2:$C$5693,$A1115)</f>
        <v>0</v>
      </c>
      <c r="K1115" s="93">
        <f>SUMIFS('South West Spends'!$AL$2:$AL$5693,'South West Spends'!$A$2:$A$5693,$B1115,'South West Spends'!$B$2:$B$5693,$C1115,'South West Spends'!$C$2:$C$5693,$A1115)</f>
        <v>0</v>
      </c>
    </row>
    <row r="1116" spans="1:11" x14ac:dyDescent="0.2">
      <c r="A1116" s="94" t="s">
        <v>142</v>
      </c>
      <c r="B1116" s="219" t="s">
        <v>221</v>
      </c>
      <c r="C1116" s="220" t="s">
        <v>223</v>
      </c>
      <c r="D1116" s="506">
        <f>SUMIFS('South West Spends'!$H$2:$H$5693,'South West Spends'!$A$2:$A$5693,$B1116,'South West Spends'!$B$2:$B$5693,$C1116,'South West Spends'!$C$2:$C$5693,$A1116)</f>
        <v>0</v>
      </c>
      <c r="E1116" s="507">
        <f>SUMIFS('South West Spends'!$M$2:$M$5693,'South West Spends'!$A$2:$A$5693,$B1116,'South West Spends'!$B$2:$B$5693,$C1116,'South West Spends'!$C$2:$C$5693,$A1116)</f>
        <v>0</v>
      </c>
      <c r="F1116" s="507">
        <f>SUMIFS('South West Spends'!$R$2:$R$5693,'South West Spends'!$A$2:$A$5693,$B1116,'South West Spends'!$B$2:$B$5693,$C1116,'South West Spends'!$C$2:$C$5693,$A1116)</f>
        <v>0</v>
      </c>
      <c r="G1116" s="882">
        <f>SUMIFS('South West Spends'!$W$2:$W$5693,'South West Spends'!$A$2:$A$5693,$B1116,'South West Spends'!$B$2:$B$5693,$C1116,'South West Spends'!$C$2:$C$5693,$A1116)</f>
        <v>112521.29666666666</v>
      </c>
      <c r="H1116" s="1441">
        <f>SUMIFS('South West Spends'!$AB$2:$AB$5693,'South West Spends'!$A$2:$A$5693,$B1116,'South West Spends'!$B$2:$B$5693,$C1116,'South West Spends'!$C$2:$C$5693,$A1116)</f>
        <v>104066.49</v>
      </c>
      <c r="I1116" s="1442">
        <f>SUMIFS('South West Spends'!$AG$2:$AG$5693,'South West Spends'!$A$2:$A$5693,$B1116,'South West Spends'!$B$2:$B$5693,$C1116,'South West Spends'!$C$2:$C$5693,$A1116)</f>
        <v>84376.99</v>
      </c>
      <c r="J1116" s="24">
        <f>SUMIFS('South West Spends'!$AI$2:$AI$5693,'South West Spends'!$A$2:$A$5693,$B1116,'South West Spends'!$B$2:$B$5693,$C1116,'South West Spends'!$C$2:$C$5693,$A1116)</f>
        <v>0</v>
      </c>
      <c r="K1116" s="93">
        <f>SUMIFS('South West Spends'!$AL$2:$AL$5693,'South West Spends'!$A$2:$A$5693,$B1116,'South West Spends'!$B$2:$B$5693,$C1116,'South West Spends'!$C$2:$C$5693,$A1116)</f>
        <v>28448.370000000003</v>
      </c>
    </row>
    <row r="1117" spans="1:11" x14ac:dyDescent="0.2">
      <c r="A1117" s="94" t="s">
        <v>143</v>
      </c>
      <c r="B1117" s="219" t="s">
        <v>3</v>
      </c>
      <c r="C1117" s="220" t="s">
        <v>243</v>
      </c>
      <c r="D1117" s="506">
        <f>SUMIFS('South West Spends'!$H$2:$H$5693,'South West Spends'!$A$2:$A$5693,$B1117,'South West Spends'!$B$2:$B$5693,$C1117,'South West Spends'!$C$2:$C$5693,$A1117)</f>
        <v>2412.12</v>
      </c>
      <c r="E1117" s="507">
        <f>SUMIFS('South West Spends'!$M$2:$M$5693,'South West Spends'!$A$2:$A$5693,$B1117,'South West Spends'!$B$2:$B$5693,$C1117,'South West Spends'!$C$2:$C$5693,$A1117)</f>
        <v>2007.46</v>
      </c>
      <c r="F1117" s="507">
        <f>SUMIFS('South West Spends'!$R$2:$R$5693,'South West Spends'!$A$2:$A$5693,$B1117,'South West Spends'!$B$2:$B$5693,$C1117,'South West Spends'!$C$2:$C$5693,$A1117)</f>
        <v>4891.5200000000004</v>
      </c>
      <c r="G1117" s="882">
        <f>SUMIFS('South West Spends'!$W$2:$W$5693,'South West Spends'!$A$2:$A$5693,$B1117,'South West Spends'!$B$2:$B$5693,$C1117,'South West Spends'!$C$2:$C$5693,$A1117)</f>
        <v>0</v>
      </c>
      <c r="H1117" s="1441">
        <f>SUMIFS('South West Spends'!$AB$2:$AB$5693,'South West Spends'!$A$2:$A$5693,$B1117,'South West Spends'!$B$2:$B$5693,$C1117,'South West Spends'!$C$2:$C$5693,$A1117)</f>
        <v>0</v>
      </c>
      <c r="I1117" s="1442">
        <f>SUMIFS('South West Spends'!$AG$2:$AG$5693,'South West Spends'!$A$2:$A$5693,$B1117,'South West Spends'!$B$2:$B$5693,$C1117,'South West Spends'!$C$2:$C$5693,$A1117)</f>
        <v>0</v>
      </c>
      <c r="J1117" s="24">
        <f>SUMIFS('South West Spends'!$AI$2:$AI$5693,'South West Spends'!$A$2:$A$5693,$B1117,'South West Spends'!$B$2:$B$5693,$C1117,'South West Spends'!$C$2:$C$5693,$A1117)</f>
        <v>0</v>
      </c>
      <c r="K1117" s="93">
        <f>SUMIFS('South West Spends'!$AL$2:$AL$5693,'South West Spends'!$A$2:$A$5693,$B1117,'South West Spends'!$B$2:$B$5693,$C1117,'South West Spends'!$C$2:$C$5693,$A1117)</f>
        <v>0</v>
      </c>
    </row>
    <row r="1118" spans="1:11" x14ac:dyDescent="0.2">
      <c r="A1118" s="225" t="s">
        <v>143</v>
      </c>
      <c r="B1118" s="219" t="s">
        <v>3</v>
      </c>
      <c r="C1118" s="220" t="s">
        <v>35</v>
      </c>
      <c r="D1118" s="506">
        <f>SUMIFS('South West Spends'!$H$2:$H$5693,'South West Spends'!$A$2:$A$5693,$B1118,'South West Spends'!$B$2:$B$5693,$C1118,'South West Spends'!$C$2:$C$5693,$A1118)</f>
        <v>11985.079999999998</v>
      </c>
      <c r="E1118" s="507">
        <f>SUMIFS('South West Spends'!$M$2:$M$5693,'South West Spends'!$A$2:$A$5693,$B1118,'South West Spends'!$B$2:$B$5693,$C1118,'South West Spends'!$C$2:$C$5693,$A1118)</f>
        <v>5323.24</v>
      </c>
      <c r="F1118" s="507">
        <f>SUMIFS('South West Spends'!$R$2:$R$5693,'South West Spends'!$A$2:$A$5693,$B1118,'South West Spends'!$B$2:$B$5693,$C1118,'South West Spends'!$C$2:$C$5693,$A1118)</f>
        <v>4586.24</v>
      </c>
      <c r="G1118" s="882">
        <f>SUMIFS('South West Spends'!$W$2:$W$5693,'South West Spends'!$A$2:$A$5693,$B1118,'South West Spends'!$B$2:$B$5693,$C1118,'South West Spends'!$C$2:$C$5693,$A1118)</f>
        <v>0</v>
      </c>
      <c r="H1118" s="1441">
        <f>SUMIFS('South West Spends'!$AB$2:$AB$5693,'South West Spends'!$A$2:$A$5693,$B1118,'South West Spends'!$B$2:$B$5693,$C1118,'South West Spends'!$C$2:$C$5693,$A1118)</f>
        <v>0</v>
      </c>
      <c r="I1118" s="1442">
        <f>SUMIFS('South West Spends'!$AG$2:$AG$5693,'South West Spends'!$A$2:$A$5693,$B1118,'South West Spends'!$B$2:$B$5693,$C1118,'South West Spends'!$C$2:$C$5693,$A1118)</f>
        <v>0</v>
      </c>
      <c r="J1118" s="24">
        <f>SUMIFS('South West Spends'!$AI$2:$AI$5693,'South West Spends'!$A$2:$A$5693,$B1118,'South West Spends'!$B$2:$B$5693,$C1118,'South West Spends'!$C$2:$C$5693,$A1118)</f>
        <v>0</v>
      </c>
      <c r="K1118" s="93">
        <f>SUMIFS('South West Spends'!$AL$2:$AL$5693,'South West Spends'!$A$2:$A$5693,$B1118,'South West Spends'!$B$2:$B$5693,$C1118,'South West Spends'!$C$2:$C$5693,$A1118)</f>
        <v>0</v>
      </c>
    </row>
    <row r="1119" spans="1:11" x14ac:dyDescent="0.2">
      <c r="A1119" s="225" t="s">
        <v>143</v>
      </c>
      <c r="B1119" s="219" t="s">
        <v>206</v>
      </c>
      <c r="C1119" s="220" t="s">
        <v>243</v>
      </c>
      <c r="D1119" s="506">
        <f>SUMIFS('South West Spends'!$H$2:$H$5693,'South West Spends'!$A$2:$A$5693,$B1119,'South West Spends'!$B$2:$B$5693,$C1119,'South West Spends'!$C$2:$C$5693,$A1119)</f>
        <v>0</v>
      </c>
      <c r="E1119" s="507">
        <f>SUMIFS('South West Spends'!$M$2:$M$5693,'South West Spends'!$A$2:$A$5693,$B1119,'South West Spends'!$B$2:$B$5693,$C1119,'South West Spends'!$C$2:$C$5693,$A1119)</f>
        <v>0</v>
      </c>
      <c r="F1119" s="507">
        <f>SUMIFS('South West Spends'!$R$2:$R$5693,'South West Spends'!$A$2:$A$5693,$B1119,'South West Spends'!$B$2:$B$5693,$C1119,'South West Spends'!$C$2:$C$5693,$A1119)</f>
        <v>0</v>
      </c>
      <c r="G1119" s="882">
        <f>SUMIFS('South West Spends'!$W$2:$W$5693,'South West Spends'!$A$2:$A$5693,$B1119,'South West Spends'!$B$2:$B$5693,$C1119,'South West Spends'!$C$2:$C$5693,$A1119)</f>
        <v>57850.12999999999</v>
      </c>
      <c r="H1119" s="1441">
        <f>SUMIFS('South West Spends'!$AB$2:$AB$5693,'South West Spends'!$A$2:$A$5693,$B1119,'South West Spends'!$B$2:$B$5693,$C1119,'South West Spends'!$C$2:$C$5693,$A1119)</f>
        <v>18470.68</v>
      </c>
      <c r="I1119" s="1442">
        <f>SUMIFS('South West Spends'!$AG$2:$AG$5693,'South West Spends'!$A$2:$A$5693,$B1119,'South West Spends'!$B$2:$B$5693,$C1119,'South West Spends'!$C$2:$C$5693,$A1119)</f>
        <v>16681.189999999999</v>
      </c>
      <c r="J1119" s="24">
        <f>SUMIFS('South West Spends'!$AI$2:$AI$5693,'South West Spends'!$A$2:$A$5693,$B1119,'South West Spends'!$B$2:$B$5693,$C1119,'South West Spends'!$C$2:$C$5693,$A1119)</f>
        <v>1410.52</v>
      </c>
      <c r="K1119" s="93">
        <f>SUMIFS('South West Spends'!$AL$2:$AL$5693,'South West Spends'!$A$2:$A$5693,$B1119,'South West Spends'!$B$2:$B$5693,$C1119,'South West Spends'!$C$2:$C$5693,$A1119)</f>
        <v>39916.849999999991</v>
      </c>
    </row>
    <row r="1120" spans="1:11" x14ac:dyDescent="0.2">
      <c r="A1120" s="225" t="s">
        <v>143</v>
      </c>
      <c r="B1120" s="219" t="s">
        <v>206</v>
      </c>
      <c r="C1120" s="220" t="s">
        <v>6</v>
      </c>
      <c r="D1120" s="506">
        <f>SUMIFS('South West Spends'!$H$2:$H$5693,'South West Spends'!$A$2:$A$5693,$B1120,'South West Spends'!$B$2:$B$5693,$C1120,'South West Spends'!$C$2:$C$5693,$A1120)</f>
        <v>0</v>
      </c>
      <c r="E1120" s="507">
        <f>SUMIFS('South West Spends'!$M$2:$M$5693,'South West Spends'!$A$2:$A$5693,$B1120,'South West Spends'!$B$2:$B$5693,$C1120,'South West Spends'!$C$2:$C$5693,$A1120)</f>
        <v>0</v>
      </c>
      <c r="F1120" s="507">
        <f>SUMIFS('South West Spends'!$R$2:$R$5693,'South West Spends'!$A$2:$A$5693,$B1120,'South West Spends'!$B$2:$B$5693,$C1120,'South West Spends'!$C$2:$C$5693,$A1120)</f>
        <v>0</v>
      </c>
      <c r="G1120" s="882">
        <f>SUMIFS('South West Spends'!$W$2:$W$5693,'South West Spends'!$A$2:$A$5693,$B1120,'South West Spends'!$B$2:$B$5693,$C1120,'South West Spends'!$C$2:$C$5693,$A1120)</f>
        <v>0</v>
      </c>
      <c r="H1120" s="1441">
        <f>SUMIFS('South West Spends'!$AB$2:$AB$5693,'South West Spends'!$A$2:$A$5693,$B1120,'South West Spends'!$B$2:$B$5693,$C1120,'South West Spends'!$C$2:$C$5693,$A1120)</f>
        <v>52855.94</v>
      </c>
      <c r="I1120" s="1442">
        <f>SUMIFS('South West Spends'!$AG$2:$AG$5693,'South West Spends'!$A$2:$A$5693,$B1120,'South West Spends'!$B$2:$B$5693,$C1120,'South West Spends'!$C$2:$C$5693,$A1120)</f>
        <v>39758.6</v>
      </c>
      <c r="J1120" s="24">
        <f>SUMIFS('South West Spends'!$AI$2:$AI$5693,'South West Spends'!$A$2:$A$5693,$B1120,'South West Spends'!$B$2:$B$5693,$C1120,'South West Spends'!$C$2:$C$5693,$A1120)</f>
        <v>0</v>
      </c>
      <c r="K1120" s="93">
        <f>SUMIFS('South West Spends'!$AL$2:$AL$5693,'South West Spends'!$A$2:$A$5693,$B1120,'South West Spends'!$B$2:$B$5693,$C1120,'South West Spends'!$C$2:$C$5693,$A1120)</f>
        <v>0</v>
      </c>
    </row>
    <row r="1121" spans="1:11" x14ac:dyDescent="0.2">
      <c r="A1121" s="225" t="s">
        <v>143</v>
      </c>
      <c r="B1121" s="219" t="s">
        <v>206</v>
      </c>
      <c r="C1121" s="220" t="s">
        <v>35</v>
      </c>
      <c r="D1121" s="506">
        <f>SUMIFS('South West Spends'!$H$2:$H$5693,'South West Spends'!$A$2:$A$5693,$B1121,'South West Spends'!$B$2:$B$5693,$C1121,'South West Spends'!$C$2:$C$5693,$A1121)</f>
        <v>0</v>
      </c>
      <c r="E1121" s="507">
        <f>SUMIFS('South West Spends'!$M$2:$M$5693,'South West Spends'!$A$2:$A$5693,$B1121,'South West Spends'!$B$2:$B$5693,$C1121,'South West Spends'!$C$2:$C$5693,$A1121)</f>
        <v>0</v>
      </c>
      <c r="F1121" s="507">
        <f>SUMIFS('South West Spends'!$R$2:$R$5693,'South West Spends'!$A$2:$A$5693,$B1121,'South West Spends'!$B$2:$B$5693,$C1121,'South West Spends'!$C$2:$C$5693,$A1121)</f>
        <v>1401.79</v>
      </c>
      <c r="G1121" s="882">
        <f>SUMIFS('South West Spends'!$W$2:$W$5693,'South West Spends'!$A$2:$A$5693,$B1121,'South West Spends'!$B$2:$B$5693,$C1121,'South West Spends'!$C$2:$C$5693,$A1121)</f>
        <v>4953.04</v>
      </c>
      <c r="H1121" s="1441">
        <f>SUMIFS('South West Spends'!$AB$2:$AB$5693,'South West Spends'!$A$2:$A$5693,$B1121,'South West Spends'!$B$2:$B$5693,$C1121,'South West Spends'!$C$2:$C$5693,$A1121)</f>
        <v>1347.6699999999998</v>
      </c>
      <c r="I1121" s="1442">
        <f>SUMIFS('South West Spends'!$AG$2:$AG$5693,'South West Spends'!$A$2:$A$5693,$B1121,'South West Spends'!$B$2:$B$5693,$C1121,'South West Spends'!$C$2:$C$5693,$A1121)</f>
        <v>0</v>
      </c>
      <c r="J1121" s="24">
        <f>SUMIFS('South West Spends'!$AI$2:$AI$5693,'South West Spends'!$A$2:$A$5693,$B1121,'South West Spends'!$B$2:$B$5693,$C1121,'South West Spends'!$C$2:$C$5693,$A1121)</f>
        <v>0</v>
      </c>
      <c r="K1121" s="93">
        <f>SUMIFS('South West Spends'!$AL$2:$AL$5693,'South West Spends'!$A$2:$A$5693,$B1121,'South West Spends'!$B$2:$B$5693,$C1121,'South West Spends'!$C$2:$C$5693,$A1121)</f>
        <v>0</v>
      </c>
    </row>
    <row r="1122" spans="1:11" x14ac:dyDescent="0.2">
      <c r="A1122" s="225" t="s">
        <v>143</v>
      </c>
      <c r="B1122" s="219" t="s">
        <v>77</v>
      </c>
      <c r="C1122" s="220" t="s">
        <v>243</v>
      </c>
      <c r="D1122" s="506">
        <f>SUMIFS('South West Spends'!$H$2:$H$5693,'South West Spends'!$A$2:$A$5693,$B1122,'South West Spends'!$B$2:$B$5693,$C1122,'South West Spends'!$C$2:$C$5693,$A1122)</f>
        <v>0</v>
      </c>
      <c r="E1122" s="507">
        <f>SUMIFS('South West Spends'!$M$2:$M$5693,'South West Spends'!$A$2:$A$5693,$B1122,'South West Spends'!$B$2:$B$5693,$C1122,'South West Spends'!$C$2:$C$5693,$A1122)</f>
        <v>604.51</v>
      </c>
      <c r="F1122" s="507">
        <f>SUMIFS('South West Spends'!$R$2:$R$5693,'South West Spends'!$A$2:$A$5693,$B1122,'South West Spends'!$B$2:$B$5693,$C1122,'South West Spends'!$C$2:$C$5693,$A1122)</f>
        <v>101.96999999999998</v>
      </c>
      <c r="G1122" s="882">
        <f>SUMIFS('South West Spends'!$W$2:$W$5693,'South West Spends'!$A$2:$A$5693,$B1122,'South West Spends'!$B$2:$B$5693,$C1122,'South West Spends'!$C$2:$C$5693,$A1122)</f>
        <v>0</v>
      </c>
      <c r="H1122" s="1441">
        <f>SUMIFS('South West Spends'!$AB$2:$AB$5693,'South West Spends'!$A$2:$A$5693,$B1122,'South West Spends'!$B$2:$B$5693,$C1122,'South West Spends'!$C$2:$C$5693,$A1122)</f>
        <v>7018</v>
      </c>
      <c r="I1122" s="1442">
        <f>SUMIFS('South West Spends'!$AG$2:$AG$5693,'South West Spends'!$A$2:$A$5693,$B1122,'South West Spends'!$B$2:$B$5693,$C1122,'South West Spends'!$C$2:$C$5693,$A1122)</f>
        <v>0</v>
      </c>
      <c r="J1122" s="24">
        <f>SUMIFS('South West Spends'!$AI$2:$AI$5693,'South West Spends'!$A$2:$A$5693,$B1122,'South West Spends'!$B$2:$B$5693,$C1122,'South West Spends'!$C$2:$C$5693,$A1122)</f>
        <v>0</v>
      </c>
      <c r="K1122" s="93">
        <f>SUMIFS('South West Spends'!$AL$2:$AL$5693,'South West Spends'!$A$2:$A$5693,$B1122,'South West Spends'!$B$2:$B$5693,$C1122,'South West Spends'!$C$2:$C$5693,$A1122)</f>
        <v>0</v>
      </c>
    </row>
    <row r="1123" spans="1:11" x14ac:dyDescent="0.2">
      <c r="A1123" s="225" t="s">
        <v>143</v>
      </c>
      <c r="B1123" s="219" t="s">
        <v>77</v>
      </c>
      <c r="C1123" s="220" t="s">
        <v>11</v>
      </c>
      <c r="D1123" s="506">
        <f>SUMIFS('South West Spends'!$H$2:$H$5693,'South West Spends'!$A$2:$A$5693,$B1123,'South West Spends'!$B$2:$B$5693,$C1123,'South West Spends'!$C$2:$C$5693,$A1123)</f>
        <v>0</v>
      </c>
      <c r="E1123" s="507">
        <f>SUMIFS('South West Spends'!$M$2:$M$5693,'South West Spends'!$A$2:$A$5693,$B1123,'South West Spends'!$B$2:$B$5693,$C1123,'South West Spends'!$C$2:$C$5693,$A1123)</f>
        <v>75</v>
      </c>
      <c r="F1123" s="507">
        <f>SUMIFS('South West Spends'!$R$2:$R$5693,'South West Spends'!$A$2:$A$5693,$B1123,'South West Spends'!$B$2:$B$5693,$C1123,'South West Spends'!$C$2:$C$5693,$A1123)</f>
        <v>0</v>
      </c>
      <c r="G1123" s="882">
        <f>SUMIFS('South West Spends'!$W$2:$W$5693,'South West Spends'!$A$2:$A$5693,$B1123,'South West Spends'!$B$2:$B$5693,$C1123,'South West Spends'!$C$2:$C$5693,$A1123)</f>
        <v>0</v>
      </c>
      <c r="H1123" s="1441">
        <f>SUMIFS('South West Spends'!$AB$2:$AB$5693,'South West Spends'!$A$2:$A$5693,$B1123,'South West Spends'!$B$2:$B$5693,$C1123,'South West Spends'!$C$2:$C$5693,$A1123)</f>
        <v>227</v>
      </c>
      <c r="I1123" s="1442">
        <f>SUMIFS('South West Spends'!$AG$2:$AG$5693,'South West Spends'!$A$2:$A$5693,$B1123,'South West Spends'!$B$2:$B$5693,$C1123,'South West Spends'!$C$2:$C$5693,$A1123)</f>
        <v>0</v>
      </c>
      <c r="J1123" s="24">
        <f>SUMIFS('South West Spends'!$AI$2:$AI$5693,'South West Spends'!$A$2:$A$5693,$B1123,'South West Spends'!$B$2:$B$5693,$C1123,'South West Spends'!$C$2:$C$5693,$A1123)</f>
        <v>0</v>
      </c>
      <c r="K1123" s="93">
        <f>SUMIFS('South West Spends'!$AL$2:$AL$5693,'South West Spends'!$A$2:$A$5693,$B1123,'South West Spends'!$B$2:$B$5693,$C1123,'South West Spends'!$C$2:$C$5693,$A1123)</f>
        <v>0</v>
      </c>
    </row>
    <row r="1124" spans="1:11" x14ac:dyDescent="0.2">
      <c r="A1124" s="225" t="s">
        <v>143</v>
      </c>
      <c r="B1124" s="219" t="s">
        <v>77</v>
      </c>
      <c r="C1124" s="220" t="s">
        <v>94</v>
      </c>
      <c r="D1124" s="506">
        <f>SUMIFS('South West Spends'!$H$2:$H$5693,'South West Spends'!$A$2:$A$5693,$B1124,'South West Spends'!$B$2:$B$5693,$C1124,'South West Spends'!$C$2:$C$5693,$A1124)</f>
        <v>0</v>
      </c>
      <c r="E1124" s="507">
        <f>SUMIFS('South West Spends'!$M$2:$M$5693,'South West Spends'!$A$2:$A$5693,$B1124,'South West Spends'!$B$2:$B$5693,$C1124,'South West Spends'!$C$2:$C$5693,$A1124)</f>
        <v>924.24</v>
      </c>
      <c r="F1124" s="507">
        <f>SUMIFS('South West Spends'!$R$2:$R$5693,'South West Spends'!$A$2:$A$5693,$B1124,'South West Spends'!$B$2:$B$5693,$C1124,'South West Spends'!$C$2:$C$5693,$A1124)</f>
        <v>733.78</v>
      </c>
      <c r="G1124" s="882">
        <f>SUMIFS('South West Spends'!$W$2:$W$5693,'South West Spends'!$A$2:$A$5693,$B1124,'South West Spends'!$B$2:$B$5693,$C1124,'South West Spends'!$C$2:$C$5693,$A1124)</f>
        <v>614.27</v>
      </c>
      <c r="H1124" s="1441">
        <f>SUMIFS('South West Spends'!$AB$2:$AB$5693,'South West Spends'!$A$2:$A$5693,$B1124,'South West Spends'!$B$2:$B$5693,$C1124,'South West Spends'!$C$2:$C$5693,$A1124)</f>
        <v>3615.0599999999995</v>
      </c>
      <c r="I1124" s="1442">
        <f>SUMIFS('South West Spends'!$AG$2:$AG$5693,'South West Spends'!$A$2:$A$5693,$B1124,'South West Spends'!$B$2:$B$5693,$C1124,'South West Spends'!$C$2:$C$5693,$A1124)</f>
        <v>50.04</v>
      </c>
      <c r="J1124" s="24">
        <f>SUMIFS('South West Spends'!$AI$2:$AI$5693,'South West Spends'!$A$2:$A$5693,$B1124,'South West Spends'!$B$2:$B$5693,$C1124,'South West Spends'!$C$2:$C$5693,$A1124)</f>
        <v>0</v>
      </c>
      <c r="K1124" s="93">
        <f>SUMIFS('South West Spends'!$AL$2:$AL$5693,'South West Spends'!$A$2:$A$5693,$B1124,'South West Spends'!$B$2:$B$5693,$C1124,'South West Spends'!$C$2:$C$5693,$A1124)</f>
        <v>0</v>
      </c>
    </row>
    <row r="1125" spans="1:11" x14ac:dyDescent="0.2">
      <c r="A1125" s="225" t="s">
        <v>143</v>
      </c>
      <c r="B1125" s="219" t="s">
        <v>77</v>
      </c>
      <c r="C1125" s="220" t="s">
        <v>208</v>
      </c>
      <c r="D1125" s="506">
        <f>SUMIFS('South West Spends'!$H$2:$H$5693,'South West Spends'!$A$2:$A$5693,$B1125,'South West Spends'!$B$2:$B$5693,$C1125,'South West Spends'!$C$2:$C$5693,$A1125)</f>
        <v>0</v>
      </c>
      <c r="E1125" s="507">
        <f>SUMIFS('South West Spends'!$M$2:$M$5693,'South West Spends'!$A$2:$A$5693,$B1125,'South West Spends'!$B$2:$B$5693,$C1125,'South West Spends'!$C$2:$C$5693,$A1125)</f>
        <v>0</v>
      </c>
      <c r="F1125" s="507">
        <f>SUMIFS('South West Spends'!$R$2:$R$5693,'South West Spends'!$A$2:$A$5693,$B1125,'South West Spends'!$B$2:$B$5693,$C1125,'South West Spends'!$C$2:$C$5693,$A1125)</f>
        <v>0</v>
      </c>
      <c r="G1125" s="882">
        <f>SUMIFS('South West Spends'!$W$2:$W$5693,'South West Spends'!$A$2:$A$5693,$B1125,'South West Spends'!$B$2:$B$5693,$C1125,'South West Spends'!$C$2:$C$5693,$A1125)</f>
        <v>53.64</v>
      </c>
      <c r="H1125" s="1441">
        <f>SUMIFS('South West Spends'!$AB$2:$AB$5693,'South West Spends'!$A$2:$A$5693,$B1125,'South West Spends'!$B$2:$B$5693,$C1125,'South West Spends'!$C$2:$C$5693,$A1125)</f>
        <v>0</v>
      </c>
      <c r="I1125" s="1442">
        <f>SUMIFS('South West Spends'!$AG$2:$AG$5693,'South West Spends'!$A$2:$A$5693,$B1125,'South West Spends'!$B$2:$B$5693,$C1125,'South West Spends'!$C$2:$C$5693,$A1125)</f>
        <v>0</v>
      </c>
      <c r="J1125" s="24">
        <f>SUMIFS('South West Spends'!$AI$2:$AI$5693,'South West Spends'!$A$2:$A$5693,$B1125,'South West Spends'!$B$2:$B$5693,$C1125,'South West Spends'!$C$2:$C$5693,$A1125)</f>
        <v>0</v>
      </c>
      <c r="K1125" s="93">
        <f>SUMIFS('South West Spends'!$AL$2:$AL$5693,'South West Spends'!$A$2:$A$5693,$B1125,'South West Spends'!$B$2:$B$5693,$C1125,'South West Spends'!$C$2:$C$5693,$A1125)</f>
        <v>0</v>
      </c>
    </row>
    <row r="1126" spans="1:11" x14ac:dyDescent="0.2">
      <c r="A1126" s="225" t="s">
        <v>143</v>
      </c>
      <c r="B1126" s="219" t="s">
        <v>77</v>
      </c>
      <c r="C1126" s="220" t="s">
        <v>21</v>
      </c>
      <c r="D1126" s="506">
        <f>SUMIFS('South West Spends'!$H$2:$H$5693,'South West Spends'!$A$2:$A$5693,$B1126,'South West Spends'!$B$2:$B$5693,$C1126,'South West Spends'!$C$2:$C$5693,$A1126)</f>
        <v>0</v>
      </c>
      <c r="E1126" s="507">
        <f>SUMIFS('South West Spends'!$M$2:$M$5693,'South West Spends'!$A$2:$A$5693,$B1126,'South West Spends'!$B$2:$B$5693,$C1126,'South West Spends'!$C$2:$C$5693,$A1126)</f>
        <v>21991.450000000004</v>
      </c>
      <c r="F1126" s="507">
        <f>SUMIFS('South West Spends'!$R$2:$R$5693,'South West Spends'!$A$2:$A$5693,$B1126,'South West Spends'!$B$2:$B$5693,$C1126,'South West Spends'!$C$2:$C$5693,$A1126)</f>
        <v>9698.39</v>
      </c>
      <c r="G1126" s="882">
        <f>SUMIFS('South West Spends'!$W$2:$W$5693,'South West Spends'!$A$2:$A$5693,$B1126,'South West Spends'!$B$2:$B$5693,$C1126,'South West Spends'!$C$2:$C$5693,$A1126)</f>
        <v>18504.800000000003</v>
      </c>
      <c r="H1126" s="1441">
        <f>SUMIFS('South West Spends'!$AB$2:$AB$5693,'South West Spends'!$A$2:$A$5693,$B1126,'South West Spends'!$B$2:$B$5693,$C1126,'South West Spends'!$C$2:$C$5693,$A1126)</f>
        <v>8306.35</v>
      </c>
      <c r="I1126" s="1442">
        <f>SUMIFS('South West Spends'!$AG$2:$AG$5693,'South West Spends'!$A$2:$A$5693,$B1126,'South West Spends'!$B$2:$B$5693,$C1126,'South West Spends'!$C$2:$C$5693,$A1126)</f>
        <v>4478.12</v>
      </c>
      <c r="J1126" s="24">
        <f>SUMIFS('South West Spends'!$AI$2:$AI$5693,'South West Spends'!$A$2:$A$5693,$B1126,'South West Spends'!$B$2:$B$5693,$C1126,'South West Spends'!$C$2:$C$5693,$A1126)</f>
        <v>0</v>
      </c>
      <c r="K1126" s="93">
        <f>SUMIFS('South West Spends'!$AL$2:$AL$5693,'South West Spends'!$A$2:$A$5693,$B1126,'South West Spends'!$B$2:$B$5693,$C1126,'South West Spends'!$C$2:$C$5693,$A1126)</f>
        <v>0</v>
      </c>
    </row>
    <row r="1127" spans="1:11" x14ac:dyDescent="0.2">
      <c r="A1127" s="225" t="s">
        <v>143</v>
      </c>
      <c r="B1127" s="219" t="s">
        <v>286</v>
      </c>
      <c r="C1127" s="220" t="s">
        <v>94</v>
      </c>
      <c r="D1127" s="506">
        <f>SUMIFS('South West Spends'!$H$2:$H$5693,'South West Spends'!$A$2:$A$5693,$B1127,'South West Spends'!$B$2:$B$5693,$C1127,'South West Spends'!$C$2:$C$5693,$A1127)</f>
        <v>0</v>
      </c>
      <c r="E1127" s="507">
        <f>SUMIFS('South West Spends'!$M$2:$M$5693,'South West Spends'!$A$2:$A$5693,$B1127,'South West Spends'!$B$2:$B$5693,$C1127,'South West Spends'!$C$2:$C$5693,$A1127)</f>
        <v>0</v>
      </c>
      <c r="F1127" s="507">
        <f>SUMIFS('South West Spends'!$R$2:$R$5693,'South West Spends'!$A$2:$A$5693,$B1127,'South West Spends'!$B$2:$B$5693,$C1127,'South West Spends'!$C$2:$C$5693,$A1127)</f>
        <v>0</v>
      </c>
      <c r="G1127" s="882">
        <f>SUMIFS('South West Spends'!$W$2:$W$5693,'South West Spends'!$A$2:$A$5693,$B1127,'South West Spends'!$B$2:$B$5693,$C1127,'South West Spends'!$C$2:$C$5693,$A1127)</f>
        <v>0</v>
      </c>
      <c r="H1127" s="1441">
        <f>SUMIFS('South West Spends'!$AB$2:$AB$5693,'South West Spends'!$A$2:$A$5693,$B1127,'South West Spends'!$B$2:$B$5693,$C1127,'South West Spends'!$C$2:$C$5693,$A1127)</f>
        <v>0</v>
      </c>
      <c r="I1127" s="1442">
        <f>SUMIFS('South West Spends'!$AG$2:$AG$5693,'South West Spends'!$A$2:$A$5693,$B1127,'South West Spends'!$B$2:$B$5693,$C1127,'South West Spends'!$C$2:$C$5693,$A1127)</f>
        <v>0</v>
      </c>
      <c r="J1127" s="24">
        <f>SUMIFS('South West Spends'!$AI$2:$AI$5693,'South West Spends'!$A$2:$A$5693,$B1127,'South West Spends'!$B$2:$B$5693,$C1127,'South West Spends'!$C$2:$C$5693,$A1127)</f>
        <v>0</v>
      </c>
      <c r="K1127" s="93">
        <f>SUMIFS('South West Spends'!$AL$2:$AL$5693,'South West Spends'!$A$2:$A$5693,$B1127,'South West Spends'!$B$2:$B$5693,$C1127,'South West Spends'!$C$2:$C$5693,$A1127)</f>
        <v>47.95</v>
      </c>
    </row>
    <row r="1128" spans="1:11" x14ac:dyDescent="0.2">
      <c r="A1128" s="225" t="s">
        <v>143</v>
      </c>
      <c r="B1128" s="219" t="s">
        <v>286</v>
      </c>
      <c r="C1128" s="220" t="s">
        <v>294</v>
      </c>
      <c r="D1128" s="506">
        <f>SUMIFS('South West Spends'!$H$2:$H$5693,'South West Spends'!$A$2:$A$5693,$B1128,'South West Spends'!$B$2:$B$5693,$C1128,'South West Spends'!$C$2:$C$5693,$A1128)</f>
        <v>0</v>
      </c>
      <c r="E1128" s="507">
        <f>SUMIFS('South West Spends'!$M$2:$M$5693,'South West Spends'!$A$2:$A$5693,$B1128,'South West Spends'!$B$2:$B$5693,$C1128,'South West Spends'!$C$2:$C$5693,$A1128)</f>
        <v>0</v>
      </c>
      <c r="F1128" s="507">
        <f>SUMIFS('South West Spends'!$R$2:$R$5693,'South West Spends'!$A$2:$A$5693,$B1128,'South West Spends'!$B$2:$B$5693,$C1128,'South West Spends'!$C$2:$C$5693,$A1128)</f>
        <v>0</v>
      </c>
      <c r="G1128" s="882">
        <f>SUMIFS('South West Spends'!$W$2:$W$5693,'South West Spends'!$A$2:$A$5693,$B1128,'South West Spends'!$B$2:$B$5693,$C1128,'South West Spends'!$C$2:$C$5693,$A1128)</f>
        <v>0</v>
      </c>
      <c r="H1128" s="1441">
        <f>SUMIFS('South West Spends'!$AB$2:$AB$5693,'South West Spends'!$A$2:$A$5693,$B1128,'South West Spends'!$B$2:$B$5693,$C1128,'South West Spends'!$C$2:$C$5693,$A1128)</f>
        <v>0</v>
      </c>
      <c r="I1128" s="1442">
        <f>SUMIFS('South West Spends'!$AG$2:$AG$5693,'South West Spends'!$A$2:$A$5693,$B1128,'South West Spends'!$B$2:$B$5693,$C1128,'South West Spends'!$C$2:$C$5693,$A1128)</f>
        <v>2879.04</v>
      </c>
      <c r="J1128" s="24">
        <f>SUMIFS('South West Spends'!$AI$2:$AI$5693,'South West Spends'!$A$2:$A$5693,$B1128,'South West Spends'!$B$2:$B$5693,$C1128,'South West Spends'!$C$2:$C$5693,$A1128)</f>
        <v>6045.25</v>
      </c>
      <c r="K1128" s="93">
        <f>SUMIFS('South West Spends'!$AL$2:$AL$5693,'South West Spends'!$A$2:$A$5693,$B1128,'South West Spends'!$B$2:$B$5693,$C1128,'South West Spends'!$C$2:$C$5693,$A1128)</f>
        <v>7174.02</v>
      </c>
    </row>
    <row r="1129" spans="1:11" x14ac:dyDescent="0.2">
      <c r="A1129" s="225" t="s">
        <v>143</v>
      </c>
      <c r="B1129" s="219" t="s">
        <v>286</v>
      </c>
      <c r="C1129" s="220" t="s">
        <v>21</v>
      </c>
      <c r="D1129" s="506">
        <f>SUMIFS('South West Spends'!$H$2:$H$5693,'South West Spends'!$A$2:$A$5693,$B1129,'South West Spends'!$B$2:$B$5693,$C1129,'South West Spends'!$C$2:$C$5693,$A1129)</f>
        <v>0</v>
      </c>
      <c r="E1129" s="507">
        <f>SUMIFS('South West Spends'!$M$2:$M$5693,'South West Spends'!$A$2:$A$5693,$B1129,'South West Spends'!$B$2:$B$5693,$C1129,'South West Spends'!$C$2:$C$5693,$A1129)</f>
        <v>0</v>
      </c>
      <c r="F1129" s="507">
        <f>SUMIFS('South West Spends'!$R$2:$R$5693,'South West Spends'!$A$2:$A$5693,$B1129,'South West Spends'!$B$2:$B$5693,$C1129,'South West Spends'!$C$2:$C$5693,$A1129)</f>
        <v>0</v>
      </c>
      <c r="G1129" s="882">
        <f>SUMIFS('South West Spends'!$W$2:$W$5693,'South West Spends'!$A$2:$A$5693,$B1129,'South West Spends'!$B$2:$B$5693,$C1129,'South West Spends'!$C$2:$C$5693,$A1129)</f>
        <v>0</v>
      </c>
      <c r="H1129" s="1441">
        <f>SUMIFS('South West Spends'!$AB$2:$AB$5693,'South West Spends'!$A$2:$A$5693,$B1129,'South West Spends'!$B$2:$B$5693,$C1129,'South West Spends'!$C$2:$C$5693,$A1129)</f>
        <v>0</v>
      </c>
      <c r="I1129" s="1442">
        <f>SUMIFS('South West Spends'!$AG$2:$AG$5693,'South West Spends'!$A$2:$A$5693,$B1129,'South West Spends'!$B$2:$B$5693,$C1129,'South West Spends'!$C$2:$C$5693,$A1129)</f>
        <v>725.24</v>
      </c>
      <c r="J1129" s="24">
        <f>SUMIFS('South West Spends'!$AI$2:$AI$5693,'South West Spends'!$A$2:$A$5693,$B1129,'South West Spends'!$B$2:$B$5693,$C1129,'South West Spends'!$C$2:$C$5693,$A1129)</f>
        <v>0</v>
      </c>
      <c r="K1129" s="93">
        <f>SUMIFS('South West Spends'!$AL$2:$AL$5693,'South West Spends'!$A$2:$A$5693,$B1129,'South West Spends'!$B$2:$B$5693,$C1129,'South West Spends'!$C$2:$C$5693,$A1129)</f>
        <v>6353.92</v>
      </c>
    </row>
    <row r="1130" spans="1:11" x14ac:dyDescent="0.2">
      <c r="A1130" s="246" t="s">
        <v>143</v>
      </c>
      <c r="B1130" s="247" t="s">
        <v>8</v>
      </c>
      <c r="C1130" s="220" t="s">
        <v>249</v>
      </c>
      <c r="D1130" s="506">
        <f>SUMIFS('South West Spends'!$H$2:$H$5693,'South West Spends'!$A$2:$A$5693,$B1130,'South West Spends'!$B$2:$B$5693,$C1130,'South West Spends'!$C$2:$C$5693,$A1130)</f>
        <v>22277.525000000016</v>
      </c>
      <c r="E1130" s="507">
        <f>SUMIFS('South West Spends'!$M$2:$M$5693,'South West Spends'!$A$2:$A$5693,$B1130,'South West Spends'!$B$2:$B$5693,$C1130,'South West Spends'!$C$2:$C$5693,$A1130)</f>
        <v>27454.12000000001</v>
      </c>
      <c r="F1130" s="507">
        <f>SUMIFS('South West Spends'!$R$2:$R$5693,'South West Spends'!$A$2:$A$5693,$B1130,'South West Spends'!$B$2:$B$5693,$C1130,'South West Spends'!$C$2:$C$5693,$A1130)</f>
        <v>13381.340000000007</v>
      </c>
      <c r="G1130" s="882">
        <f>SUMIFS('South West Spends'!$W$2:$W$5693,'South West Spends'!$A$2:$A$5693,$B1130,'South West Spends'!$B$2:$B$5693,$C1130,'South West Spends'!$C$2:$C$5693,$A1130)</f>
        <v>0</v>
      </c>
      <c r="H1130" s="1441">
        <f>SUMIFS('South West Spends'!$AB$2:$AB$5693,'South West Spends'!$A$2:$A$5693,$B1130,'South West Spends'!$B$2:$B$5693,$C1130,'South West Spends'!$C$2:$C$5693,$A1130)</f>
        <v>0</v>
      </c>
      <c r="I1130" s="1442">
        <f>SUMIFS('South West Spends'!$AG$2:$AG$5693,'South West Spends'!$A$2:$A$5693,$B1130,'South West Spends'!$B$2:$B$5693,$C1130,'South West Spends'!$C$2:$C$5693,$A1130)</f>
        <v>0</v>
      </c>
      <c r="J1130" s="24">
        <f>SUMIFS('South West Spends'!$AI$2:$AI$5693,'South West Spends'!$A$2:$A$5693,$B1130,'South West Spends'!$B$2:$B$5693,$C1130,'South West Spends'!$C$2:$C$5693,$A1130)</f>
        <v>0</v>
      </c>
      <c r="K1130" s="93">
        <f>SUMIFS('South West Spends'!$AL$2:$AL$5693,'South West Spends'!$A$2:$A$5693,$B1130,'South West Spends'!$B$2:$B$5693,$C1130,'South West Spends'!$C$2:$C$5693,$A1130)</f>
        <v>0</v>
      </c>
    </row>
    <row r="1131" spans="1:11" x14ac:dyDescent="0.2">
      <c r="A1131" s="246" t="s">
        <v>143</v>
      </c>
      <c r="B1131" s="247" t="s">
        <v>8</v>
      </c>
      <c r="C1131" s="220" t="s">
        <v>243</v>
      </c>
      <c r="D1131" s="506">
        <f>SUMIFS('South West Spends'!$H$2:$H$5693,'South West Spends'!$A$2:$A$5693,$B1131,'South West Spends'!$B$2:$B$5693,$C1131,'South West Spends'!$C$2:$C$5693,$A1131)</f>
        <v>13290.58</v>
      </c>
      <c r="E1131" s="507">
        <f>SUMIFS('South West Spends'!$M$2:$M$5693,'South West Spends'!$A$2:$A$5693,$B1131,'South West Spends'!$B$2:$B$5693,$C1131,'South West Spends'!$C$2:$C$5693,$A1131)</f>
        <v>12864.029999999999</v>
      </c>
      <c r="F1131" s="507">
        <f>SUMIFS('South West Spends'!$R$2:$R$5693,'South West Spends'!$A$2:$A$5693,$B1131,'South West Spends'!$B$2:$B$5693,$C1131,'South West Spends'!$C$2:$C$5693,$A1131)</f>
        <v>9122.26</v>
      </c>
      <c r="G1131" s="882">
        <f>SUMIFS('South West Spends'!$W$2:$W$5693,'South West Spends'!$A$2:$A$5693,$B1131,'South West Spends'!$B$2:$B$5693,$C1131,'South West Spends'!$C$2:$C$5693,$A1131)</f>
        <v>0</v>
      </c>
      <c r="H1131" s="1441">
        <f>SUMIFS('South West Spends'!$AB$2:$AB$5693,'South West Spends'!$A$2:$A$5693,$B1131,'South West Spends'!$B$2:$B$5693,$C1131,'South West Spends'!$C$2:$C$5693,$A1131)</f>
        <v>0</v>
      </c>
      <c r="I1131" s="1442">
        <f>SUMIFS('South West Spends'!$AG$2:$AG$5693,'South West Spends'!$A$2:$A$5693,$B1131,'South West Spends'!$B$2:$B$5693,$C1131,'South West Spends'!$C$2:$C$5693,$A1131)</f>
        <v>0</v>
      </c>
      <c r="J1131" s="24">
        <f>SUMIFS('South West Spends'!$AI$2:$AI$5693,'South West Spends'!$A$2:$A$5693,$B1131,'South West Spends'!$B$2:$B$5693,$C1131,'South West Spends'!$C$2:$C$5693,$A1131)</f>
        <v>0</v>
      </c>
      <c r="K1131" s="93">
        <f>SUMIFS('South West Spends'!$AL$2:$AL$5693,'South West Spends'!$A$2:$A$5693,$B1131,'South West Spends'!$B$2:$B$5693,$C1131,'South West Spends'!$C$2:$C$5693,$A1131)</f>
        <v>0</v>
      </c>
    </row>
    <row r="1132" spans="1:11" x14ac:dyDescent="0.2">
      <c r="A1132" s="246" t="s">
        <v>143</v>
      </c>
      <c r="B1132" s="247" t="s">
        <v>8</v>
      </c>
      <c r="C1132" s="220" t="s">
        <v>11</v>
      </c>
      <c r="D1132" s="506">
        <f>SUMIFS('South West Spends'!$H$2:$H$5693,'South West Spends'!$A$2:$A$5693,$B1132,'South West Spends'!$B$2:$B$5693,$C1132,'South West Spends'!$C$2:$C$5693,$A1132)</f>
        <v>16038.02</v>
      </c>
      <c r="E1132" s="507">
        <f>SUMIFS('South West Spends'!$M$2:$M$5693,'South West Spends'!$A$2:$A$5693,$B1132,'South West Spends'!$B$2:$B$5693,$C1132,'South West Spends'!$C$2:$C$5693,$A1132)</f>
        <v>21467.760000000002</v>
      </c>
      <c r="F1132" s="507">
        <f>SUMIFS('South West Spends'!$R$2:$R$5693,'South West Spends'!$A$2:$A$5693,$B1132,'South West Spends'!$B$2:$B$5693,$C1132,'South West Spends'!$C$2:$C$5693,$A1132)</f>
        <v>12705.320000000002</v>
      </c>
      <c r="G1132" s="882">
        <f>SUMIFS('South West Spends'!$W$2:$W$5693,'South West Spends'!$A$2:$A$5693,$B1132,'South West Spends'!$B$2:$B$5693,$C1132,'South West Spends'!$C$2:$C$5693,$A1132)</f>
        <v>0</v>
      </c>
      <c r="H1132" s="1441">
        <f>SUMIFS('South West Spends'!$AB$2:$AB$5693,'South West Spends'!$A$2:$A$5693,$B1132,'South West Spends'!$B$2:$B$5693,$C1132,'South West Spends'!$C$2:$C$5693,$A1132)</f>
        <v>0</v>
      </c>
      <c r="I1132" s="1442">
        <f>SUMIFS('South West Spends'!$AG$2:$AG$5693,'South West Spends'!$A$2:$A$5693,$B1132,'South West Spends'!$B$2:$B$5693,$C1132,'South West Spends'!$C$2:$C$5693,$A1132)</f>
        <v>0</v>
      </c>
      <c r="J1132" s="24">
        <f>SUMIFS('South West Spends'!$AI$2:$AI$5693,'South West Spends'!$A$2:$A$5693,$B1132,'South West Spends'!$B$2:$B$5693,$C1132,'South West Spends'!$C$2:$C$5693,$A1132)</f>
        <v>0</v>
      </c>
      <c r="K1132" s="93">
        <f>SUMIFS('South West Spends'!$AL$2:$AL$5693,'South West Spends'!$A$2:$A$5693,$B1132,'South West Spends'!$B$2:$B$5693,$C1132,'South West Spends'!$C$2:$C$5693,$A1132)</f>
        <v>0</v>
      </c>
    </row>
    <row r="1133" spans="1:11" x14ac:dyDescent="0.2">
      <c r="A1133" s="246" t="s">
        <v>143</v>
      </c>
      <c r="B1133" s="247" t="s">
        <v>8</v>
      </c>
      <c r="C1133" s="220" t="s">
        <v>9</v>
      </c>
      <c r="D1133" s="506">
        <f>SUMIFS('South West Spends'!$H$2:$H$5693,'South West Spends'!$A$2:$A$5693,$B1133,'South West Spends'!$B$2:$B$5693,$C1133,'South West Spends'!$C$2:$C$5693,$A1133)</f>
        <v>7416.11</v>
      </c>
      <c r="E1133" s="507">
        <f>SUMIFS('South West Spends'!$M$2:$M$5693,'South West Spends'!$A$2:$A$5693,$B1133,'South West Spends'!$B$2:$B$5693,$C1133,'South West Spends'!$C$2:$C$5693,$A1133)</f>
        <v>10315.060000000001</v>
      </c>
      <c r="F1133" s="507">
        <f>SUMIFS('South West Spends'!$R$2:$R$5693,'South West Spends'!$A$2:$A$5693,$B1133,'South West Spends'!$B$2:$B$5693,$C1133,'South West Spends'!$C$2:$C$5693,$A1133)</f>
        <v>5183.8100000000004</v>
      </c>
      <c r="G1133" s="882">
        <f>SUMIFS('South West Spends'!$W$2:$W$5693,'South West Spends'!$A$2:$A$5693,$B1133,'South West Spends'!$B$2:$B$5693,$C1133,'South West Spends'!$C$2:$C$5693,$A1133)</f>
        <v>0</v>
      </c>
      <c r="H1133" s="1441">
        <f>SUMIFS('South West Spends'!$AB$2:$AB$5693,'South West Spends'!$A$2:$A$5693,$B1133,'South West Spends'!$B$2:$B$5693,$C1133,'South West Spends'!$C$2:$C$5693,$A1133)</f>
        <v>0</v>
      </c>
      <c r="I1133" s="1442">
        <f>SUMIFS('South West Spends'!$AG$2:$AG$5693,'South West Spends'!$A$2:$A$5693,$B1133,'South West Spends'!$B$2:$B$5693,$C1133,'South West Spends'!$C$2:$C$5693,$A1133)</f>
        <v>0</v>
      </c>
      <c r="J1133" s="24">
        <f>SUMIFS('South West Spends'!$AI$2:$AI$5693,'South West Spends'!$A$2:$A$5693,$B1133,'South West Spends'!$B$2:$B$5693,$C1133,'South West Spends'!$C$2:$C$5693,$A1133)</f>
        <v>0</v>
      </c>
      <c r="K1133" s="93">
        <f>SUMIFS('South West Spends'!$AL$2:$AL$5693,'South West Spends'!$A$2:$A$5693,$B1133,'South West Spends'!$B$2:$B$5693,$C1133,'South West Spends'!$C$2:$C$5693,$A1133)</f>
        <v>0</v>
      </c>
    </row>
    <row r="1134" spans="1:11" x14ac:dyDescent="0.2">
      <c r="A1134" s="246" t="s">
        <v>143</v>
      </c>
      <c r="B1134" s="247" t="s">
        <v>205</v>
      </c>
      <c r="C1134" s="220" t="s">
        <v>249</v>
      </c>
      <c r="D1134" s="506">
        <f>SUMIFS('South West Spends'!$H$2:$H$5693,'South West Spends'!$A$2:$A$5693,$B1134,'South West Spends'!$B$2:$B$5693,$C1134,'South West Spends'!$C$2:$C$5693,$A1134)</f>
        <v>0</v>
      </c>
      <c r="E1134" s="507">
        <f>SUMIFS('South West Spends'!$M$2:$M$5693,'South West Spends'!$A$2:$A$5693,$B1134,'South West Spends'!$B$2:$B$5693,$C1134,'South West Spends'!$C$2:$C$5693,$A1134)</f>
        <v>0</v>
      </c>
      <c r="F1134" s="507">
        <f>SUMIFS('South West Spends'!$R$2:$R$5693,'South West Spends'!$A$2:$A$5693,$B1134,'South West Spends'!$B$2:$B$5693,$C1134,'South West Spends'!$C$2:$C$5693,$A1134)</f>
        <v>10683.440000000004</v>
      </c>
      <c r="G1134" s="882">
        <f>SUMIFS('South West Spends'!$W$2:$W$5693,'South West Spends'!$A$2:$A$5693,$B1134,'South West Spends'!$B$2:$B$5693,$C1134,'South West Spends'!$C$2:$C$5693,$A1134)</f>
        <v>14305.45</v>
      </c>
      <c r="H1134" s="1441">
        <f>SUMIFS('South West Spends'!$AB$2:$AB$5693,'South West Spends'!$A$2:$A$5693,$B1134,'South West Spends'!$B$2:$B$5693,$C1134,'South West Spends'!$C$2:$C$5693,$A1134)</f>
        <v>13700.520000000004</v>
      </c>
      <c r="I1134" s="1442">
        <f>SUMIFS('South West Spends'!$AG$2:$AG$5693,'South West Spends'!$A$2:$A$5693,$B1134,'South West Spends'!$B$2:$B$5693,$C1134,'South West Spends'!$C$2:$C$5693,$A1134)</f>
        <v>9302.4400000000023</v>
      </c>
      <c r="J1134" s="24">
        <f>SUMIFS('South West Spends'!$AI$2:$AI$5693,'South West Spends'!$A$2:$A$5693,$B1134,'South West Spends'!$B$2:$B$5693,$C1134,'South West Spends'!$C$2:$C$5693,$A1134)</f>
        <v>1043.3200000000002</v>
      </c>
      <c r="K1134" s="93">
        <f>SUMIFS('South West Spends'!$AL$2:$AL$5693,'South West Spends'!$A$2:$A$5693,$B1134,'South West Spends'!$B$2:$B$5693,$C1134,'South West Spends'!$C$2:$C$5693,$A1134)</f>
        <v>2177.8100000000009</v>
      </c>
    </row>
    <row r="1135" spans="1:11" x14ac:dyDescent="0.2">
      <c r="A1135" s="246" t="s">
        <v>143</v>
      </c>
      <c r="B1135" s="247" t="s">
        <v>205</v>
      </c>
      <c r="C1135" s="220" t="s">
        <v>243</v>
      </c>
      <c r="D1135" s="506">
        <f>SUMIFS('South West Spends'!$H$2:$H$5693,'South West Spends'!$A$2:$A$5693,$B1135,'South West Spends'!$B$2:$B$5693,$C1135,'South West Spends'!$C$2:$C$5693,$A1135)</f>
        <v>0</v>
      </c>
      <c r="E1135" s="507">
        <f>SUMIFS('South West Spends'!$M$2:$M$5693,'South West Spends'!$A$2:$A$5693,$B1135,'South West Spends'!$B$2:$B$5693,$C1135,'South West Spends'!$C$2:$C$5693,$A1135)</f>
        <v>0</v>
      </c>
      <c r="F1135" s="507">
        <f>SUMIFS('South West Spends'!$R$2:$R$5693,'South West Spends'!$A$2:$A$5693,$B1135,'South West Spends'!$B$2:$B$5693,$C1135,'South West Spends'!$C$2:$C$5693,$A1135)</f>
        <v>5689.9</v>
      </c>
      <c r="G1135" s="882">
        <f>SUMIFS('South West Spends'!$W$2:$W$5693,'South West Spends'!$A$2:$A$5693,$B1135,'South West Spends'!$B$2:$B$5693,$C1135,'South West Spends'!$C$2:$C$5693,$A1135)</f>
        <v>15980.349999999999</v>
      </c>
      <c r="H1135" s="1441">
        <f>SUMIFS('South West Spends'!$AB$2:$AB$5693,'South West Spends'!$A$2:$A$5693,$B1135,'South West Spends'!$B$2:$B$5693,$C1135,'South West Spends'!$C$2:$C$5693,$A1135)</f>
        <v>16990.910000000003</v>
      </c>
      <c r="I1135" s="1442">
        <f>SUMIFS('South West Spends'!$AG$2:$AG$5693,'South West Spends'!$A$2:$A$5693,$B1135,'South West Spends'!$B$2:$B$5693,$C1135,'South West Spends'!$C$2:$C$5693,$A1135)</f>
        <v>12412.77</v>
      </c>
      <c r="J1135" s="24">
        <f>SUMIFS('South West Spends'!$AI$2:$AI$5693,'South West Spends'!$A$2:$A$5693,$B1135,'South West Spends'!$B$2:$B$5693,$C1135,'South West Spends'!$C$2:$C$5693,$A1135)</f>
        <v>10504.18</v>
      </c>
      <c r="K1135" s="93">
        <f>SUMIFS('South West Spends'!$AL$2:$AL$5693,'South West Spends'!$A$2:$A$5693,$B1135,'South West Spends'!$B$2:$B$5693,$C1135,'South West Spends'!$C$2:$C$5693,$A1135)</f>
        <v>12152.34</v>
      </c>
    </row>
    <row r="1136" spans="1:11" x14ac:dyDescent="0.2">
      <c r="A1136" s="246" t="s">
        <v>143</v>
      </c>
      <c r="B1136" s="247" t="s">
        <v>205</v>
      </c>
      <c r="C1136" s="220" t="s">
        <v>11</v>
      </c>
      <c r="D1136" s="506">
        <f>SUMIFS('South West Spends'!$H$2:$H$5693,'South West Spends'!$A$2:$A$5693,$B1136,'South West Spends'!$B$2:$B$5693,$C1136,'South West Spends'!$C$2:$C$5693,$A1136)</f>
        <v>0</v>
      </c>
      <c r="E1136" s="507">
        <f>SUMIFS('South West Spends'!$M$2:$M$5693,'South West Spends'!$A$2:$A$5693,$B1136,'South West Spends'!$B$2:$B$5693,$C1136,'South West Spends'!$C$2:$C$5693,$A1136)</f>
        <v>0</v>
      </c>
      <c r="F1136" s="507">
        <f>SUMIFS('South West Spends'!$R$2:$R$5693,'South West Spends'!$A$2:$A$5693,$B1136,'South West Spends'!$B$2:$B$5693,$C1136,'South West Spends'!$C$2:$C$5693,$A1136)</f>
        <v>8607.9399999999969</v>
      </c>
      <c r="G1136" s="882">
        <f>SUMIFS('South West Spends'!$W$2:$W$5693,'South West Spends'!$A$2:$A$5693,$B1136,'South West Spends'!$B$2:$B$5693,$C1136,'South West Spends'!$C$2:$C$5693,$A1136)</f>
        <v>19820.89</v>
      </c>
      <c r="H1136" s="1441">
        <f>SUMIFS('South West Spends'!$AB$2:$AB$5693,'South West Spends'!$A$2:$A$5693,$B1136,'South West Spends'!$B$2:$B$5693,$C1136,'South West Spends'!$C$2:$C$5693,$A1136)</f>
        <v>10870.25</v>
      </c>
      <c r="I1136" s="1442">
        <f>SUMIFS('South West Spends'!$AG$2:$AG$5693,'South West Spends'!$A$2:$A$5693,$B1136,'South West Spends'!$B$2:$B$5693,$C1136,'South West Spends'!$C$2:$C$5693,$A1136)</f>
        <v>10055.26</v>
      </c>
      <c r="J1136" s="24">
        <f>SUMIFS('South West Spends'!$AI$2:$AI$5693,'South West Spends'!$A$2:$A$5693,$B1136,'South West Spends'!$B$2:$B$5693,$C1136,'South West Spends'!$C$2:$C$5693,$A1136)</f>
        <v>0</v>
      </c>
      <c r="K1136" s="93">
        <f>SUMIFS('South West Spends'!$AL$2:$AL$5693,'South West Spends'!$A$2:$A$5693,$B1136,'South West Spends'!$B$2:$B$5693,$C1136,'South West Spends'!$C$2:$C$5693,$A1136)</f>
        <v>2863.95</v>
      </c>
    </row>
    <row r="1137" spans="1:11" x14ac:dyDescent="0.2">
      <c r="A1137" s="246" t="s">
        <v>143</v>
      </c>
      <c r="B1137" s="247" t="s">
        <v>205</v>
      </c>
      <c r="C1137" s="220" t="s">
        <v>9</v>
      </c>
      <c r="D1137" s="506">
        <f>SUMIFS('South West Spends'!$H$2:$H$5693,'South West Spends'!$A$2:$A$5693,$B1137,'South West Spends'!$B$2:$B$5693,$C1137,'South West Spends'!$C$2:$C$5693,$A1137)</f>
        <v>0</v>
      </c>
      <c r="E1137" s="507">
        <f>SUMIFS('South West Spends'!$M$2:$M$5693,'South West Spends'!$A$2:$A$5693,$B1137,'South West Spends'!$B$2:$B$5693,$C1137,'South West Spends'!$C$2:$C$5693,$A1137)</f>
        <v>0</v>
      </c>
      <c r="F1137" s="507">
        <f>SUMIFS('South West Spends'!$R$2:$R$5693,'South West Spends'!$A$2:$A$5693,$B1137,'South West Spends'!$B$2:$B$5693,$C1137,'South West Spends'!$C$2:$C$5693,$A1137)</f>
        <v>2842.9600000000005</v>
      </c>
      <c r="G1137" s="882">
        <f>SUMIFS('South West Spends'!$W$2:$W$5693,'South West Spends'!$A$2:$A$5693,$B1137,'South West Spends'!$B$2:$B$5693,$C1137,'South West Spends'!$C$2:$C$5693,$A1137)</f>
        <v>8816.64</v>
      </c>
      <c r="H1137" s="1441">
        <f>SUMIFS('South West Spends'!$AB$2:$AB$5693,'South West Spends'!$A$2:$A$5693,$B1137,'South West Spends'!$B$2:$B$5693,$C1137,'South West Spends'!$C$2:$C$5693,$A1137)</f>
        <v>8333.619999999999</v>
      </c>
      <c r="I1137" s="1442">
        <f>SUMIFS('South West Spends'!$AG$2:$AG$5693,'South West Spends'!$A$2:$A$5693,$B1137,'South West Spends'!$B$2:$B$5693,$C1137,'South West Spends'!$C$2:$C$5693,$A1137)</f>
        <v>7043.119999999999</v>
      </c>
      <c r="J1137" s="24">
        <f>SUMIFS('South West Spends'!$AI$2:$AI$5693,'South West Spends'!$A$2:$A$5693,$B1137,'South West Spends'!$B$2:$B$5693,$C1137,'South West Spends'!$C$2:$C$5693,$A1137)</f>
        <v>1396.43</v>
      </c>
      <c r="K1137" s="93">
        <f>SUMIFS('South West Spends'!$AL$2:$AL$5693,'South West Spends'!$A$2:$A$5693,$B1137,'South West Spends'!$B$2:$B$5693,$C1137,'South West Spends'!$C$2:$C$5693,$A1137)</f>
        <v>1853.3600000000001</v>
      </c>
    </row>
    <row r="1138" spans="1:11" x14ac:dyDescent="0.2">
      <c r="A1138" s="246" t="s">
        <v>143</v>
      </c>
      <c r="B1138" s="247" t="s">
        <v>40</v>
      </c>
      <c r="C1138" s="220" t="s">
        <v>243</v>
      </c>
      <c r="D1138" s="506">
        <f>SUMIFS('South West Spends'!$H$2:$H$5693,'South West Spends'!$A$2:$A$5693,$B1138,'South West Spends'!$B$2:$B$5693,$C1138,'South West Spends'!$C$2:$C$5693,$A1138)</f>
        <v>5781.8099999999995</v>
      </c>
      <c r="E1138" s="507">
        <f>SUMIFS('South West Spends'!$M$2:$M$5693,'South West Spends'!$A$2:$A$5693,$B1138,'South West Spends'!$B$2:$B$5693,$C1138,'South West Spends'!$C$2:$C$5693,$A1138)</f>
        <v>5897.59</v>
      </c>
      <c r="F1138" s="507">
        <f>SUMIFS('South West Spends'!$R$2:$R$5693,'South West Spends'!$A$2:$A$5693,$B1138,'South West Spends'!$B$2:$B$5693,$C1138,'South West Spends'!$C$2:$C$5693,$A1138)</f>
        <v>3065.87</v>
      </c>
      <c r="G1138" s="882">
        <f>SUMIFS('South West Spends'!$W$2:$W$5693,'South West Spends'!$A$2:$A$5693,$B1138,'South West Spends'!$B$2:$B$5693,$C1138,'South West Spends'!$C$2:$C$5693,$A1138)</f>
        <v>0</v>
      </c>
      <c r="H1138" s="1441">
        <f>SUMIFS('South West Spends'!$AB$2:$AB$5693,'South West Spends'!$A$2:$A$5693,$B1138,'South West Spends'!$B$2:$B$5693,$C1138,'South West Spends'!$C$2:$C$5693,$A1138)</f>
        <v>0</v>
      </c>
      <c r="I1138" s="1442">
        <f>SUMIFS('South West Spends'!$AG$2:$AG$5693,'South West Spends'!$A$2:$A$5693,$B1138,'South West Spends'!$B$2:$B$5693,$C1138,'South West Spends'!$C$2:$C$5693,$A1138)</f>
        <v>0</v>
      </c>
      <c r="J1138" s="24">
        <f>SUMIFS('South West Spends'!$AI$2:$AI$5693,'South West Spends'!$A$2:$A$5693,$B1138,'South West Spends'!$B$2:$B$5693,$C1138,'South West Spends'!$C$2:$C$5693,$A1138)</f>
        <v>0</v>
      </c>
      <c r="K1138" s="93">
        <f>SUMIFS('South West Spends'!$AL$2:$AL$5693,'South West Spends'!$A$2:$A$5693,$B1138,'South West Spends'!$B$2:$B$5693,$C1138,'South West Spends'!$C$2:$C$5693,$A1138)</f>
        <v>0</v>
      </c>
    </row>
    <row r="1139" spans="1:11" x14ac:dyDescent="0.2">
      <c r="A1139" s="246" t="s">
        <v>143</v>
      </c>
      <c r="B1139" s="247" t="s">
        <v>40</v>
      </c>
      <c r="C1139" s="220" t="s">
        <v>11</v>
      </c>
      <c r="D1139" s="506">
        <f>SUMIFS('South West Spends'!$H$2:$H$5693,'South West Spends'!$A$2:$A$5693,$B1139,'South West Spends'!$B$2:$B$5693,$C1139,'South West Spends'!$C$2:$C$5693,$A1139)</f>
        <v>3187.3999999999996</v>
      </c>
      <c r="E1139" s="507">
        <f>SUMIFS('South West Spends'!$M$2:$M$5693,'South West Spends'!$A$2:$A$5693,$B1139,'South West Spends'!$B$2:$B$5693,$C1139,'South West Spends'!$C$2:$C$5693,$A1139)</f>
        <v>4762.75</v>
      </c>
      <c r="F1139" s="507">
        <f>SUMIFS('South West Spends'!$R$2:$R$5693,'South West Spends'!$A$2:$A$5693,$B1139,'South West Spends'!$B$2:$B$5693,$C1139,'South West Spends'!$C$2:$C$5693,$A1139)</f>
        <v>1556.3600000000001</v>
      </c>
      <c r="G1139" s="882">
        <f>SUMIFS('South West Spends'!$W$2:$W$5693,'South West Spends'!$A$2:$A$5693,$B1139,'South West Spends'!$B$2:$B$5693,$C1139,'South West Spends'!$C$2:$C$5693,$A1139)</f>
        <v>0</v>
      </c>
      <c r="H1139" s="1441">
        <f>SUMIFS('South West Spends'!$AB$2:$AB$5693,'South West Spends'!$A$2:$A$5693,$B1139,'South West Spends'!$B$2:$B$5693,$C1139,'South West Spends'!$C$2:$C$5693,$A1139)</f>
        <v>0</v>
      </c>
      <c r="I1139" s="1442">
        <f>SUMIFS('South West Spends'!$AG$2:$AG$5693,'South West Spends'!$A$2:$A$5693,$B1139,'South West Spends'!$B$2:$B$5693,$C1139,'South West Spends'!$C$2:$C$5693,$A1139)</f>
        <v>0</v>
      </c>
      <c r="J1139" s="24">
        <f>SUMIFS('South West Spends'!$AI$2:$AI$5693,'South West Spends'!$A$2:$A$5693,$B1139,'South West Spends'!$B$2:$B$5693,$C1139,'South West Spends'!$C$2:$C$5693,$A1139)</f>
        <v>0</v>
      </c>
      <c r="K1139" s="93">
        <f>SUMIFS('South West Spends'!$AL$2:$AL$5693,'South West Spends'!$A$2:$A$5693,$B1139,'South West Spends'!$B$2:$B$5693,$C1139,'South West Spends'!$C$2:$C$5693,$A1139)</f>
        <v>0</v>
      </c>
    </row>
    <row r="1140" spans="1:11" x14ac:dyDescent="0.2">
      <c r="A1140" s="246" t="s">
        <v>143</v>
      </c>
      <c r="B1140" s="247" t="s">
        <v>40</v>
      </c>
      <c r="C1140" s="220" t="s">
        <v>13</v>
      </c>
      <c r="D1140" s="506">
        <f>SUMIFS('South West Spends'!$H$2:$H$5693,'South West Spends'!$A$2:$A$5693,$B1140,'South West Spends'!$B$2:$B$5693,$C1140,'South West Spends'!$C$2:$C$5693,$A1140)</f>
        <v>7579.4099999999989</v>
      </c>
      <c r="E1140" s="507">
        <f>SUMIFS('South West Spends'!$M$2:$M$5693,'South West Spends'!$A$2:$A$5693,$B1140,'South West Spends'!$B$2:$B$5693,$C1140,'South West Spends'!$C$2:$C$5693,$A1140)</f>
        <v>89.79</v>
      </c>
      <c r="F1140" s="507">
        <f>SUMIFS('South West Spends'!$R$2:$R$5693,'South West Spends'!$A$2:$A$5693,$B1140,'South West Spends'!$B$2:$B$5693,$C1140,'South West Spends'!$C$2:$C$5693,$A1140)</f>
        <v>0</v>
      </c>
      <c r="G1140" s="882">
        <f>SUMIFS('South West Spends'!$W$2:$W$5693,'South West Spends'!$A$2:$A$5693,$B1140,'South West Spends'!$B$2:$B$5693,$C1140,'South West Spends'!$C$2:$C$5693,$A1140)</f>
        <v>0</v>
      </c>
      <c r="H1140" s="1441">
        <f>SUMIFS('South West Spends'!$AB$2:$AB$5693,'South West Spends'!$A$2:$A$5693,$B1140,'South West Spends'!$B$2:$B$5693,$C1140,'South West Spends'!$C$2:$C$5693,$A1140)</f>
        <v>0</v>
      </c>
      <c r="I1140" s="1442">
        <f>SUMIFS('South West Spends'!$AG$2:$AG$5693,'South West Spends'!$A$2:$A$5693,$B1140,'South West Spends'!$B$2:$B$5693,$C1140,'South West Spends'!$C$2:$C$5693,$A1140)</f>
        <v>0</v>
      </c>
      <c r="J1140" s="24">
        <f>SUMIFS('South West Spends'!$AI$2:$AI$5693,'South West Spends'!$A$2:$A$5693,$B1140,'South West Spends'!$B$2:$B$5693,$C1140,'South West Spends'!$C$2:$C$5693,$A1140)</f>
        <v>0</v>
      </c>
      <c r="K1140" s="93">
        <f>SUMIFS('South West Spends'!$AL$2:$AL$5693,'South West Spends'!$A$2:$A$5693,$B1140,'South West Spends'!$B$2:$B$5693,$C1140,'South West Spends'!$C$2:$C$5693,$A1140)</f>
        <v>0</v>
      </c>
    </row>
    <row r="1141" spans="1:11" x14ac:dyDescent="0.2">
      <c r="A1141" s="246" t="s">
        <v>143</v>
      </c>
      <c r="B1141" s="247" t="s">
        <v>203</v>
      </c>
      <c r="C1141" s="220" t="s">
        <v>243</v>
      </c>
      <c r="D1141" s="506">
        <f>SUMIFS('South West Spends'!$H$2:$H$5693,'South West Spends'!$A$2:$A$5693,$B1141,'South West Spends'!$B$2:$B$5693,$C1141,'South West Spends'!$C$2:$C$5693,$A1141)</f>
        <v>0</v>
      </c>
      <c r="E1141" s="507">
        <f>SUMIFS('South West Spends'!$M$2:$M$5693,'South West Spends'!$A$2:$A$5693,$B1141,'South West Spends'!$B$2:$B$5693,$C1141,'South West Spends'!$C$2:$C$5693,$A1141)</f>
        <v>0</v>
      </c>
      <c r="F1141" s="507">
        <f>SUMIFS('South West Spends'!$R$2:$R$5693,'South West Spends'!$A$2:$A$5693,$B1141,'South West Spends'!$B$2:$B$5693,$C1141,'South West Spends'!$C$2:$C$5693,$A1141)</f>
        <v>1784.6200000000001</v>
      </c>
      <c r="G1141" s="882">
        <f>SUMIFS('South West Spends'!$W$2:$W$5693,'South West Spends'!$A$2:$A$5693,$B1141,'South West Spends'!$B$2:$B$5693,$C1141,'South West Spends'!$C$2:$C$5693,$A1141)</f>
        <v>6659.93</v>
      </c>
      <c r="H1141" s="1441">
        <f>SUMIFS('South West Spends'!$AB$2:$AB$5693,'South West Spends'!$A$2:$A$5693,$B1141,'South West Spends'!$B$2:$B$5693,$C1141,'South West Spends'!$C$2:$C$5693,$A1141)</f>
        <v>11469.230000000001</v>
      </c>
      <c r="I1141" s="1442">
        <f>SUMIFS('South West Spends'!$AG$2:$AG$5693,'South West Spends'!$A$2:$A$5693,$B1141,'South West Spends'!$B$2:$B$5693,$C1141,'South West Spends'!$C$2:$C$5693,$A1141)</f>
        <v>6028.7800000000007</v>
      </c>
      <c r="J1141" s="24">
        <f>SUMIFS('South West Spends'!$AI$2:$AI$5693,'South West Spends'!$A$2:$A$5693,$B1141,'South West Spends'!$B$2:$B$5693,$C1141,'South West Spends'!$C$2:$C$5693,$A1141)</f>
        <v>1033.8899999999999</v>
      </c>
      <c r="K1141" s="93">
        <f>SUMIFS('South West Spends'!$AL$2:$AL$5693,'South West Spends'!$A$2:$A$5693,$B1141,'South West Spends'!$B$2:$B$5693,$C1141,'South West Spends'!$C$2:$C$5693,$A1141)</f>
        <v>2192.9799999999996</v>
      </c>
    </row>
    <row r="1142" spans="1:11" x14ac:dyDescent="0.2">
      <c r="A1142" s="246" t="s">
        <v>143</v>
      </c>
      <c r="B1142" s="247" t="s">
        <v>203</v>
      </c>
      <c r="C1142" s="220" t="s">
        <v>14</v>
      </c>
      <c r="D1142" s="506">
        <f>SUMIFS('South West Spends'!$H$2:$H$5693,'South West Spends'!$A$2:$A$5693,$B1142,'South West Spends'!$B$2:$B$5693,$C1142,'South West Spends'!$C$2:$C$5693,$A1142)</f>
        <v>0</v>
      </c>
      <c r="E1142" s="507">
        <f>SUMIFS('South West Spends'!$M$2:$M$5693,'South West Spends'!$A$2:$A$5693,$B1142,'South West Spends'!$B$2:$B$5693,$C1142,'South West Spends'!$C$2:$C$5693,$A1142)</f>
        <v>0</v>
      </c>
      <c r="F1142" s="507">
        <f>SUMIFS('South West Spends'!$R$2:$R$5693,'South West Spends'!$A$2:$A$5693,$B1142,'South West Spends'!$B$2:$B$5693,$C1142,'South West Spends'!$C$2:$C$5693,$A1142)</f>
        <v>0</v>
      </c>
      <c r="G1142" s="882">
        <f>SUMIFS('South West Spends'!$W$2:$W$5693,'South West Spends'!$A$2:$A$5693,$B1142,'South West Spends'!$B$2:$B$5693,$C1142,'South West Spends'!$C$2:$C$5693,$A1142)</f>
        <v>167.48000000000002</v>
      </c>
      <c r="H1142" s="1441">
        <f>SUMIFS('South West Spends'!$AB$2:$AB$5693,'South West Spends'!$A$2:$A$5693,$B1142,'South West Spends'!$B$2:$B$5693,$C1142,'South West Spends'!$C$2:$C$5693,$A1142)</f>
        <v>0</v>
      </c>
      <c r="I1142" s="1442">
        <f>SUMIFS('South West Spends'!$AG$2:$AG$5693,'South West Spends'!$A$2:$A$5693,$B1142,'South West Spends'!$B$2:$B$5693,$C1142,'South West Spends'!$C$2:$C$5693,$A1142)</f>
        <v>0</v>
      </c>
      <c r="J1142" s="24">
        <f>SUMIFS('South West Spends'!$AI$2:$AI$5693,'South West Spends'!$A$2:$A$5693,$B1142,'South West Spends'!$B$2:$B$5693,$C1142,'South West Spends'!$C$2:$C$5693,$A1142)</f>
        <v>0</v>
      </c>
      <c r="K1142" s="93">
        <f>SUMIFS('South West Spends'!$AL$2:$AL$5693,'South West Spends'!$A$2:$A$5693,$B1142,'South West Spends'!$B$2:$B$5693,$C1142,'South West Spends'!$C$2:$C$5693,$A1142)</f>
        <v>0</v>
      </c>
    </row>
    <row r="1143" spans="1:11" x14ac:dyDescent="0.2">
      <c r="A1143" s="246" t="s">
        <v>143</v>
      </c>
      <c r="B1143" s="247" t="s">
        <v>67</v>
      </c>
      <c r="C1143" s="220" t="s">
        <v>78</v>
      </c>
      <c r="D1143" s="506">
        <f>SUMIFS('South West Spends'!$H$2:$H$5693,'South West Spends'!$A$2:$A$5693,$B1143,'South West Spends'!$B$2:$B$5693,$C1143,'South West Spends'!$C$2:$C$5693,$A1143)</f>
        <v>0</v>
      </c>
      <c r="E1143" s="507">
        <f>SUMIFS('South West Spends'!$M$2:$M$5693,'South West Spends'!$A$2:$A$5693,$B1143,'South West Spends'!$B$2:$B$5693,$C1143,'South West Spends'!$C$2:$C$5693,$A1143)</f>
        <v>0</v>
      </c>
      <c r="F1143" s="507">
        <f>SUMIFS('South West Spends'!$R$2:$R$5693,'South West Spends'!$A$2:$A$5693,$B1143,'South West Spends'!$B$2:$B$5693,$C1143,'South West Spends'!$C$2:$C$5693,$A1143)</f>
        <v>0</v>
      </c>
      <c r="G1143" s="882">
        <f>SUMIFS('South West Spends'!$W$2:$W$5693,'South West Spends'!$A$2:$A$5693,$B1143,'South West Spends'!$B$2:$B$5693,$C1143,'South West Spends'!$C$2:$C$5693,$A1143)</f>
        <v>70.349999999999994</v>
      </c>
      <c r="H1143" s="1441">
        <f>SUMIFS('South West Spends'!$AB$2:$AB$5693,'South West Spends'!$A$2:$A$5693,$B1143,'South West Spends'!$B$2:$B$5693,$C1143,'South West Spends'!$C$2:$C$5693,$A1143)</f>
        <v>596.14</v>
      </c>
      <c r="I1143" s="1442">
        <f>SUMIFS('South West Spends'!$AG$2:$AG$5693,'South West Spends'!$A$2:$A$5693,$B1143,'South West Spends'!$B$2:$B$5693,$C1143,'South West Spends'!$C$2:$C$5693,$A1143)</f>
        <v>0</v>
      </c>
      <c r="J1143" s="24">
        <f>SUMIFS('South West Spends'!$AI$2:$AI$5693,'South West Spends'!$A$2:$A$5693,$B1143,'South West Spends'!$B$2:$B$5693,$C1143,'South West Spends'!$C$2:$C$5693,$A1143)</f>
        <v>0</v>
      </c>
      <c r="K1143" s="93">
        <f>SUMIFS('South West Spends'!$AL$2:$AL$5693,'South West Spends'!$A$2:$A$5693,$B1143,'South West Spends'!$B$2:$B$5693,$C1143,'South West Spends'!$C$2:$C$5693,$A1143)</f>
        <v>0</v>
      </c>
    </row>
    <row r="1144" spans="1:11" x14ac:dyDescent="0.2">
      <c r="A1144" s="246" t="s">
        <v>143</v>
      </c>
      <c r="B1144" s="247" t="s">
        <v>268</v>
      </c>
      <c r="C1144" s="220" t="s">
        <v>78</v>
      </c>
      <c r="D1144" s="506">
        <f>SUMIFS('South West Spends'!$H$2:$H$5693,'South West Spends'!$A$2:$A$5693,$B1144,'South West Spends'!$B$2:$B$5693,$C1144,'South West Spends'!$C$2:$C$5693,$A1144)</f>
        <v>0</v>
      </c>
      <c r="E1144" s="507">
        <f>SUMIFS('South West Spends'!$M$2:$M$5693,'South West Spends'!$A$2:$A$5693,$B1144,'South West Spends'!$B$2:$B$5693,$C1144,'South West Spends'!$C$2:$C$5693,$A1144)</f>
        <v>0</v>
      </c>
      <c r="F1144" s="507">
        <f>SUMIFS('South West Spends'!$R$2:$R$5693,'South West Spends'!$A$2:$A$5693,$B1144,'South West Spends'!$B$2:$B$5693,$C1144,'South West Spends'!$C$2:$C$5693,$A1144)</f>
        <v>0</v>
      </c>
      <c r="G1144" s="882">
        <f>SUMIFS('South West Spends'!$W$2:$W$5693,'South West Spends'!$A$2:$A$5693,$B1144,'South West Spends'!$B$2:$B$5693,$C1144,'South West Spends'!$C$2:$C$5693,$A1144)</f>
        <v>0</v>
      </c>
      <c r="H1144" s="1441">
        <f>SUMIFS('South West Spends'!$AB$2:$AB$5693,'South West Spends'!$A$2:$A$5693,$B1144,'South West Spends'!$B$2:$B$5693,$C1144,'South West Spends'!$C$2:$C$5693,$A1144)</f>
        <v>0</v>
      </c>
      <c r="I1144" s="1442">
        <f>SUMIFS('South West Spends'!$AG$2:$AG$5693,'South West Spends'!$A$2:$A$5693,$B1144,'South West Spends'!$B$2:$B$5693,$C1144,'South West Spends'!$C$2:$C$5693,$A1144)</f>
        <v>156.97</v>
      </c>
      <c r="J1144" s="24">
        <f>SUMIFS('South West Spends'!$AI$2:$AI$5693,'South West Spends'!$A$2:$A$5693,$B1144,'South West Spends'!$B$2:$B$5693,$C1144,'South West Spends'!$C$2:$C$5693,$A1144)</f>
        <v>33</v>
      </c>
      <c r="K1144" s="93">
        <f>SUMIFS('South West Spends'!$AL$2:$AL$5693,'South West Spends'!$A$2:$A$5693,$B1144,'South West Spends'!$B$2:$B$5693,$C1144,'South West Spends'!$C$2:$C$5693,$A1144)</f>
        <v>33</v>
      </c>
    </row>
    <row r="1145" spans="1:11" x14ac:dyDescent="0.2">
      <c r="A1145" s="246" t="s">
        <v>143</v>
      </c>
      <c r="B1145" s="247" t="s">
        <v>16</v>
      </c>
      <c r="C1145" s="220" t="s">
        <v>243</v>
      </c>
      <c r="D1145" s="506">
        <f>SUMIFS('South West Spends'!$H$2:$H$5693,'South West Spends'!$A$2:$A$5693,$B1145,'South West Spends'!$B$2:$B$5693,$C1145,'South West Spends'!$C$2:$C$5693,$A1145)</f>
        <v>125261.35999999999</v>
      </c>
      <c r="E1145" s="507">
        <f>SUMIFS('South West Spends'!$M$2:$M$5693,'South West Spends'!$A$2:$A$5693,$B1145,'South West Spends'!$B$2:$B$5693,$C1145,'South West Spends'!$C$2:$C$5693,$A1145)</f>
        <v>125057.78</v>
      </c>
      <c r="F1145" s="507">
        <f>SUMIFS('South West Spends'!$R$2:$R$5693,'South West Spends'!$A$2:$A$5693,$B1145,'South West Spends'!$B$2:$B$5693,$C1145,'South West Spends'!$C$2:$C$5693,$A1145)</f>
        <v>0</v>
      </c>
      <c r="G1145" s="882">
        <f>SUMIFS('South West Spends'!$W$2:$W$5693,'South West Spends'!$A$2:$A$5693,$B1145,'South West Spends'!$B$2:$B$5693,$C1145,'South West Spends'!$C$2:$C$5693,$A1145)</f>
        <v>0</v>
      </c>
      <c r="H1145" s="1441">
        <f>SUMIFS('South West Spends'!$AB$2:$AB$5693,'South West Spends'!$A$2:$A$5693,$B1145,'South West Spends'!$B$2:$B$5693,$C1145,'South West Spends'!$C$2:$C$5693,$A1145)</f>
        <v>0</v>
      </c>
      <c r="I1145" s="1442">
        <f>SUMIFS('South West Spends'!$AG$2:$AG$5693,'South West Spends'!$A$2:$A$5693,$B1145,'South West Spends'!$B$2:$B$5693,$C1145,'South West Spends'!$C$2:$C$5693,$A1145)</f>
        <v>0</v>
      </c>
      <c r="J1145" s="24">
        <f>SUMIFS('South West Spends'!$AI$2:$AI$5693,'South West Spends'!$A$2:$A$5693,$B1145,'South West Spends'!$B$2:$B$5693,$C1145,'South West Spends'!$C$2:$C$5693,$A1145)</f>
        <v>0</v>
      </c>
      <c r="K1145" s="93">
        <f>SUMIFS('South West Spends'!$AL$2:$AL$5693,'South West Spends'!$A$2:$A$5693,$B1145,'South West Spends'!$B$2:$B$5693,$C1145,'South West Spends'!$C$2:$C$5693,$A1145)</f>
        <v>0</v>
      </c>
    </row>
    <row r="1146" spans="1:11" x14ac:dyDescent="0.2">
      <c r="A1146" s="246" t="s">
        <v>143</v>
      </c>
      <c r="B1146" s="247" t="s">
        <v>16</v>
      </c>
      <c r="C1146" s="220" t="s">
        <v>11</v>
      </c>
      <c r="D1146" s="506">
        <f>SUMIFS('South West Spends'!$H$2:$H$5693,'South West Spends'!$A$2:$A$5693,$B1146,'South West Spends'!$B$2:$B$5693,$C1146,'South West Spends'!$C$2:$C$5693,$A1146)</f>
        <v>223204.56000000003</v>
      </c>
      <c r="E1146" s="507">
        <f>SUMIFS('South West Spends'!$M$2:$M$5693,'South West Spends'!$A$2:$A$5693,$B1146,'South West Spends'!$B$2:$B$5693,$C1146,'South West Spends'!$C$2:$C$5693,$A1146)</f>
        <v>182524.58000000002</v>
      </c>
      <c r="F1146" s="507">
        <f>SUMIFS('South West Spends'!$R$2:$R$5693,'South West Spends'!$A$2:$A$5693,$B1146,'South West Spends'!$B$2:$B$5693,$C1146,'South West Spends'!$C$2:$C$5693,$A1146)</f>
        <v>0</v>
      </c>
      <c r="G1146" s="882">
        <f>SUMIFS('South West Spends'!$W$2:$W$5693,'South West Spends'!$A$2:$A$5693,$B1146,'South West Spends'!$B$2:$B$5693,$C1146,'South West Spends'!$C$2:$C$5693,$A1146)</f>
        <v>0</v>
      </c>
      <c r="H1146" s="1441">
        <f>SUMIFS('South West Spends'!$AB$2:$AB$5693,'South West Spends'!$A$2:$A$5693,$B1146,'South West Spends'!$B$2:$B$5693,$C1146,'South West Spends'!$C$2:$C$5693,$A1146)</f>
        <v>0</v>
      </c>
      <c r="I1146" s="1442">
        <f>SUMIFS('South West Spends'!$AG$2:$AG$5693,'South West Spends'!$A$2:$A$5693,$B1146,'South West Spends'!$B$2:$B$5693,$C1146,'South West Spends'!$C$2:$C$5693,$A1146)</f>
        <v>0</v>
      </c>
      <c r="J1146" s="24">
        <f>SUMIFS('South West Spends'!$AI$2:$AI$5693,'South West Spends'!$A$2:$A$5693,$B1146,'South West Spends'!$B$2:$B$5693,$C1146,'South West Spends'!$C$2:$C$5693,$A1146)</f>
        <v>0</v>
      </c>
      <c r="K1146" s="93">
        <f>SUMIFS('South West Spends'!$AL$2:$AL$5693,'South West Spends'!$A$2:$A$5693,$B1146,'South West Spends'!$B$2:$B$5693,$C1146,'South West Spends'!$C$2:$C$5693,$A1146)</f>
        <v>0</v>
      </c>
    </row>
    <row r="1147" spans="1:11" x14ac:dyDescent="0.2">
      <c r="A1147" s="246" t="s">
        <v>143</v>
      </c>
      <c r="B1147" s="247" t="s">
        <v>16</v>
      </c>
      <c r="C1147" s="220" t="s">
        <v>246</v>
      </c>
      <c r="D1147" s="506">
        <f>SUMIFS('South West Spends'!$H$2:$H$5693,'South West Spends'!$A$2:$A$5693,$B1147,'South West Spends'!$B$2:$B$5693,$C1147,'South West Spends'!$C$2:$C$5693,$A1147)</f>
        <v>582.04000000000008</v>
      </c>
      <c r="E1147" s="507">
        <f>SUMIFS('South West Spends'!$M$2:$M$5693,'South West Spends'!$A$2:$A$5693,$B1147,'South West Spends'!$B$2:$B$5693,$C1147,'South West Spends'!$C$2:$C$5693,$A1147)</f>
        <v>432.64</v>
      </c>
      <c r="F1147" s="507">
        <f>SUMIFS('South West Spends'!$R$2:$R$5693,'South West Spends'!$A$2:$A$5693,$B1147,'South West Spends'!$B$2:$B$5693,$C1147,'South West Spends'!$C$2:$C$5693,$A1147)</f>
        <v>0</v>
      </c>
      <c r="G1147" s="882">
        <f>SUMIFS('South West Spends'!$W$2:$W$5693,'South West Spends'!$A$2:$A$5693,$B1147,'South West Spends'!$B$2:$B$5693,$C1147,'South West Spends'!$C$2:$C$5693,$A1147)</f>
        <v>0</v>
      </c>
      <c r="H1147" s="1441">
        <f>SUMIFS('South West Spends'!$AB$2:$AB$5693,'South West Spends'!$A$2:$A$5693,$B1147,'South West Spends'!$B$2:$B$5693,$C1147,'South West Spends'!$C$2:$C$5693,$A1147)</f>
        <v>0</v>
      </c>
      <c r="I1147" s="1442">
        <f>SUMIFS('South West Spends'!$AG$2:$AG$5693,'South West Spends'!$A$2:$A$5693,$B1147,'South West Spends'!$B$2:$B$5693,$C1147,'South West Spends'!$C$2:$C$5693,$A1147)</f>
        <v>0</v>
      </c>
      <c r="J1147" s="24">
        <f>SUMIFS('South West Spends'!$AI$2:$AI$5693,'South West Spends'!$A$2:$A$5693,$B1147,'South West Spends'!$B$2:$B$5693,$C1147,'South West Spends'!$C$2:$C$5693,$A1147)</f>
        <v>0</v>
      </c>
      <c r="K1147" s="93">
        <f>SUMIFS('South West Spends'!$AL$2:$AL$5693,'South West Spends'!$A$2:$A$5693,$B1147,'South West Spends'!$B$2:$B$5693,$C1147,'South West Spends'!$C$2:$C$5693,$A1147)</f>
        <v>0</v>
      </c>
    </row>
    <row r="1148" spans="1:11" x14ac:dyDescent="0.2">
      <c r="A1148" s="246" t="s">
        <v>143</v>
      </c>
      <c r="B1148" s="247" t="s">
        <v>16</v>
      </c>
      <c r="C1148" s="220" t="s">
        <v>32</v>
      </c>
      <c r="D1148" s="506">
        <f>SUMIFS('South West Spends'!$H$2:$H$5693,'South West Spends'!$A$2:$A$5693,$B1148,'South West Spends'!$B$2:$B$5693,$C1148,'South West Spends'!$C$2:$C$5693,$A1148)</f>
        <v>34017.439999999995</v>
      </c>
      <c r="E1148" s="507">
        <f>SUMIFS('South West Spends'!$M$2:$M$5693,'South West Spends'!$A$2:$A$5693,$B1148,'South West Spends'!$B$2:$B$5693,$C1148,'South West Spends'!$C$2:$C$5693,$A1148)</f>
        <v>16643.28</v>
      </c>
      <c r="F1148" s="507">
        <f>SUMIFS('South West Spends'!$R$2:$R$5693,'South West Spends'!$A$2:$A$5693,$B1148,'South West Spends'!$B$2:$B$5693,$C1148,'South West Spends'!$C$2:$C$5693,$A1148)</f>
        <v>0</v>
      </c>
      <c r="G1148" s="882">
        <f>SUMIFS('South West Spends'!$W$2:$W$5693,'South West Spends'!$A$2:$A$5693,$B1148,'South West Spends'!$B$2:$B$5693,$C1148,'South West Spends'!$C$2:$C$5693,$A1148)</f>
        <v>0</v>
      </c>
      <c r="H1148" s="1441">
        <f>SUMIFS('South West Spends'!$AB$2:$AB$5693,'South West Spends'!$A$2:$A$5693,$B1148,'South West Spends'!$B$2:$B$5693,$C1148,'South West Spends'!$C$2:$C$5693,$A1148)</f>
        <v>0</v>
      </c>
      <c r="I1148" s="1442">
        <f>SUMIFS('South West Spends'!$AG$2:$AG$5693,'South West Spends'!$A$2:$A$5693,$B1148,'South West Spends'!$B$2:$B$5693,$C1148,'South West Spends'!$C$2:$C$5693,$A1148)</f>
        <v>0</v>
      </c>
      <c r="J1148" s="24">
        <f>SUMIFS('South West Spends'!$AI$2:$AI$5693,'South West Spends'!$A$2:$A$5693,$B1148,'South West Spends'!$B$2:$B$5693,$C1148,'South West Spends'!$C$2:$C$5693,$A1148)</f>
        <v>0</v>
      </c>
      <c r="K1148" s="93">
        <f>SUMIFS('South West Spends'!$AL$2:$AL$5693,'South West Spends'!$A$2:$A$5693,$B1148,'South West Spends'!$B$2:$B$5693,$C1148,'South West Spends'!$C$2:$C$5693,$A1148)</f>
        <v>0</v>
      </c>
    </row>
    <row r="1149" spans="1:11" x14ac:dyDescent="0.2">
      <c r="A1149" s="246" t="s">
        <v>143</v>
      </c>
      <c r="B1149" s="247" t="s">
        <v>93</v>
      </c>
      <c r="C1149" s="220" t="s">
        <v>243</v>
      </c>
      <c r="D1149" s="506">
        <f>SUMIFS('South West Spends'!$H$2:$H$5693,'South West Spends'!$A$2:$A$5693,$B1149,'South West Spends'!$B$2:$B$5693,$C1149,'South West Spends'!$C$2:$C$5693,$A1149)</f>
        <v>0</v>
      </c>
      <c r="E1149" s="507">
        <f>SUMIFS('South West Spends'!$M$2:$M$5693,'South West Spends'!$A$2:$A$5693,$B1149,'South West Spends'!$B$2:$B$5693,$C1149,'South West Spends'!$C$2:$C$5693,$A1149)</f>
        <v>0</v>
      </c>
      <c r="F1149" s="507">
        <f>SUMIFS('South West Spends'!$R$2:$R$5693,'South West Spends'!$A$2:$A$5693,$B1149,'South West Spends'!$B$2:$B$5693,$C1149,'South West Spends'!$C$2:$C$5693,$A1149)</f>
        <v>147378.54999999999</v>
      </c>
      <c r="G1149" s="882">
        <f>SUMIFS('South West Spends'!$W$2:$W$5693,'South West Spends'!$A$2:$A$5693,$B1149,'South West Spends'!$B$2:$B$5693,$C1149,'South West Spends'!$C$2:$C$5693,$A1149)</f>
        <v>218312.84000000003</v>
      </c>
      <c r="H1149" s="1441">
        <f>SUMIFS('South West Spends'!$AB$2:$AB$5693,'South West Spends'!$A$2:$A$5693,$B1149,'South West Spends'!$B$2:$B$5693,$C1149,'South West Spends'!$C$2:$C$5693,$A1149)</f>
        <v>207272.9</v>
      </c>
      <c r="I1149" s="1442">
        <f>SUMIFS('South West Spends'!$AG$2:$AG$5693,'South West Spends'!$A$2:$A$5693,$B1149,'South West Spends'!$B$2:$B$5693,$C1149,'South West Spends'!$C$2:$C$5693,$A1149)</f>
        <v>154935.99</v>
      </c>
      <c r="J1149" s="24">
        <f>SUMIFS('South West Spends'!$AI$2:$AI$5693,'South West Spends'!$A$2:$A$5693,$B1149,'South West Spends'!$B$2:$B$5693,$C1149,'South West Spends'!$C$2:$C$5693,$A1149)</f>
        <v>0</v>
      </c>
      <c r="K1149" s="93">
        <f>SUMIFS('South West Spends'!$AL$2:$AL$5693,'South West Spends'!$A$2:$A$5693,$B1149,'South West Spends'!$B$2:$B$5693,$C1149,'South West Spends'!$C$2:$C$5693,$A1149)</f>
        <v>0</v>
      </c>
    </row>
    <row r="1150" spans="1:11" x14ac:dyDescent="0.2">
      <c r="A1150" s="246" t="s">
        <v>143</v>
      </c>
      <c r="B1150" s="247" t="s">
        <v>93</v>
      </c>
      <c r="C1150" s="220" t="s">
        <v>11</v>
      </c>
      <c r="D1150" s="506">
        <f>SUMIFS('South West Spends'!$H$2:$H$5693,'South West Spends'!$A$2:$A$5693,$B1150,'South West Spends'!$B$2:$B$5693,$C1150,'South West Spends'!$C$2:$C$5693,$A1150)</f>
        <v>0</v>
      </c>
      <c r="E1150" s="507">
        <f>SUMIFS('South West Spends'!$M$2:$M$5693,'South West Spends'!$A$2:$A$5693,$B1150,'South West Spends'!$B$2:$B$5693,$C1150,'South West Spends'!$C$2:$C$5693,$A1150)</f>
        <v>0</v>
      </c>
      <c r="F1150" s="507">
        <f>SUMIFS('South West Spends'!$R$2:$R$5693,'South West Spends'!$A$2:$A$5693,$B1150,'South West Spends'!$B$2:$B$5693,$C1150,'South West Spends'!$C$2:$C$5693,$A1150)</f>
        <v>146712.56</v>
      </c>
      <c r="G1150" s="882">
        <f>SUMIFS('South West Spends'!$W$2:$W$5693,'South West Spends'!$A$2:$A$5693,$B1150,'South West Spends'!$B$2:$B$5693,$C1150,'South West Spends'!$C$2:$C$5693,$A1150)</f>
        <v>99019.859999999986</v>
      </c>
      <c r="H1150" s="1441">
        <f>SUMIFS('South West Spends'!$AB$2:$AB$5693,'South West Spends'!$A$2:$A$5693,$B1150,'South West Spends'!$B$2:$B$5693,$C1150,'South West Spends'!$C$2:$C$5693,$A1150)</f>
        <v>83607.989999999991</v>
      </c>
      <c r="I1150" s="1442">
        <f>SUMIFS('South West Spends'!$AG$2:$AG$5693,'South West Spends'!$A$2:$A$5693,$B1150,'South West Spends'!$B$2:$B$5693,$C1150,'South West Spends'!$C$2:$C$5693,$A1150)</f>
        <v>41962.600000000006</v>
      </c>
      <c r="J1150" s="24">
        <f>SUMIFS('South West Spends'!$AI$2:$AI$5693,'South West Spends'!$A$2:$A$5693,$B1150,'South West Spends'!$B$2:$B$5693,$C1150,'South West Spends'!$C$2:$C$5693,$A1150)</f>
        <v>0</v>
      </c>
      <c r="K1150" s="93">
        <f>SUMIFS('South West Spends'!$AL$2:$AL$5693,'South West Spends'!$A$2:$A$5693,$B1150,'South West Spends'!$B$2:$B$5693,$C1150,'South West Spends'!$C$2:$C$5693,$A1150)</f>
        <v>0</v>
      </c>
    </row>
    <row r="1151" spans="1:11" x14ac:dyDescent="0.2">
      <c r="A1151" s="246" t="s">
        <v>143</v>
      </c>
      <c r="B1151" s="247" t="s">
        <v>93</v>
      </c>
      <c r="C1151" s="220" t="s">
        <v>32</v>
      </c>
      <c r="D1151" s="506">
        <f>SUMIFS('South West Spends'!$H$2:$H$5693,'South West Spends'!$A$2:$A$5693,$B1151,'South West Spends'!$B$2:$B$5693,$C1151,'South West Spends'!$C$2:$C$5693,$A1151)</f>
        <v>0</v>
      </c>
      <c r="E1151" s="507">
        <f>SUMIFS('South West Spends'!$M$2:$M$5693,'South West Spends'!$A$2:$A$5693,$B1151,'South West Spends'!$B$2:$B$5693,$C1151,'South West Spends'!$C$2:$C$5693,$A1151)</f>
        <v>0</v>
      </c>
      <c r="F1151" s="507">
        <f>SUMIFS('South West Spends'!$R$2:$R$5693,'South West Spends'!$A$2:$A$5693,$B1151,'South West Spends'!$B$2:$B$5693,$C1151,'South West Spends'!$C$2:$C$5693,$A1151)</f>
        <v>28556.909999999996</v>
      </c>
      <c r="G1151" s="882">
        <f>SUMIFS('South West Spends'!$W$2:$W$5693,'South West Spends'!$A$2:$A$5693,$B1151,'South West Spends'!$B$2:$B$5693,$C1151,'South West Spends'!$C$2:$C$5693,$A1151)</f>
        <v>25241.49</v>
      </c>
      <c r="H1151" s="1441">
        <f>SUMIFS('South West Spends'!$AB$2:$AB$5693,'South West Spends'!$A$2:$A$5693,$B1151,'South West Spends'!$B$2:$B$5693,$C1151,'South West Spends'!$C$2:$C$5693,$A1151)</f>
        <v>26325.170000000002</v>
      </c>
      <c r="I1151" s="1442">
        <f>SUMIFS('South West Spends'!$AG$2:$AG$5693,'South West Spends'!$A$2:$A$5693,$B1151,'South West Spends'!$B$2:$B$5693,$C1151,'South West Spends'!$C$2:$C$5693,$A1151)</f>
        <v>20628.900000000001</v>
      </c>
      <c r="J1151" s="24">
        <f>SUMIFS('South West Spends'!$AI$2:$AI$5693,'South West Spends'!$A$2:$A$5693,$B1151,'South West Spends'!$B$2:$B$5693,$C1151,'South West Spends'!$C$2:$C$5693,$A1151)</f>
        <v>0</v>
      </c>
      <c r="K1151" s="93">
        <f>SUMIFS('South West Spends'!$AL$2:$AL$5693,'South West Spends'!$A$2:$A$5693,$B1151,'South West Spends'!$B$2:$B$5693,$C1151,'South West Spends'!$C$2:$C$5693,$A1151)</f>
        <v>0</v>
      </c>
    </row>
    <row r="1152" spans="1:11" x14ac:dyDescent="0.2">
      <c r="A1152" s="246" t="s">
        <v>143</v>
      </c>
      <c r="B1152" s="247" t="s">
        <v>15</v>
      </c>
      <c r="C1152" s="220" t="s">
        <v>11</v>
      </c>
      <c r="D1152" s="506">
        <f>SUMIFS('South West Spends'!$H$2:$H$5693,'South West Spends'!$A$2:$A$5693,$B1152,'South West Spends'!$B$2:$B$5693,$C1152,'South West Spends'!$C$2:$C$5693,$A1152)</f>
        <v>19833.53</v>
      </c>
      <c r="E1152" s="507">
        <f>SUMIFS('South West Spends'!$M$2:$M$5693,'South West Spends'!$A$2:$A$5693,$B1152,'South West Spends'!$B$2:$B$5693,$C1152,'South West Spends'!$C$2:$C$5693,$A1152)</f>
        <v>2904.71</v>
      </c>
      <c r="F1152" s="507">
        <f>SUMIFS('South West Spends'!$R$2:$R$5693,'South West Spends'!$A$2:$A$5693,$B1152,'South West Spends'!$B$2:$B$5693,$C1152,'South West Spends'!$C$2:$C$5693,$A1152)</f>
        <v>0</v>
      </c>
      <c r="G1152" s="882">
        <f>SUMIFS('South West Spends'!$W$2:$W$5693,'South West Spends'!$A$2:$A$5693,$B1152,'South West Spends'!$B$2:$B$5693,$C1152,'South West Spends'!$C$2:$C$5693,$A1152)</f>
        <v>0</v>
      </c>
      <c r="H1152" s="1441">
        <f>SUMIFS('South West Spends'!$AB$2:$AB$5693,'South West Spends'!$A$2:$A$5693,$B1152,'South West Spends'!$B$2:$B$5693,$C1152,'South West Spends'!$C$2:$C$5693,$A1152)</f>
        <v>0</v>
      </c>
      <c r="I1152" s="1442">
        <f>SUMIFS('South West Spends'!$AG$2:$AG$5693,'South West Spends'!$A$2:$A$5693,$B1152,'South West Spends'!$B$2:$B$5693,$C1152,'South West Spends'!$C$2:$C$5693,$A1152)</f>
        <v>0</v>
      </c>
      <c r="J1152" s="24">
        <f>SUMIFS('South West Spends'!$AI$2:$AI$5693,'South West Spends'!$A$2:$A$5693,$B1152,'South West Spends'!$B$2:$B$5693,$C1152,'South West Spends'!$C$2:$C$5693,$A1152)</f>
        <v>0</v>
      </c>
      <c r="K1152" s="93">
        <f>SUMIFS('South West Spends'!$AL$2:$AL$5693,'South West Spends'!$A$2:$A$5693,$B1152,'South West Spends'!$B$2:$B$5693,$C1152,'South West Spends'!$C$2:$C$5693,$A1152)</f>
        <v>0</v>
      </c>
    </row>
    <row r="1153" spans="1:11" x14ac:dyDescent="0.2">
      <c r="A1153" s="246" t="s">
        <v>143</v>
      </c>
      <c r="B1153" s="247" t="s">
        <v>79</v>
      </c>
      <c r="C1153" s="220" t="s">
        <v>243</v>
      </c>
      <c r="D1153" s="506">
        <f>SUMIFS('South West Spends'!$H$2:$H$5693,'South West Spends'!$A$2:$A$5693,$B1153,'South West Spends'!$B$2:$B$5693,$C1153,'South West Spends'!$C$2:$C$5693,$A1153)</f>
        <v>0</v>
      </c>
      <c r="E1153" s="507">
        <f>SUMIFS('South West Spends'!$M$2:$M$5693,'South West Spends'!$A$2:$A$5693,$B1153,'South West Spends'!$B$2:$B$5693,$C1153,'South West Spends'!$C$2:$C$5693,$A1153)</f>
        <v>0</v>
      </c>
      <c r="F1153" s="507">
        <f>SUMIFS('South West Spends'!$R$2:$R$5693,'South West Spends'!$A$2:$A$5693,$B1153,'South West Spends'!$B$2:$B$5693,$C1153,'South West Spends'!$C$2:$C$5693,$A1153)</f>
        <v>0</v>
      </c>
      <c r="G1153" s="882">
        <f>SUMIFS('South West Spends'!$W$2:$W$5693,'South West Spends'!$A$2:$A$5693,$B1153,'South West Spends'!$B$2:$B$5693,$C1153,'South West Spends'!$C$2:$C$5693,$A1153)</f>
        <v>517.21</v>
      </c>
      <c r="H1153" s="1441">
        <f>SUMIFS('South West Spends'!$AB$2:$AB$5693,'South West Spends'!$A$2:$A$5693,$B1153,'South West Spends'!$B$2:$B$5693,$C1153,'South West Spends'!$C$2:$C$5693,$A1153)</f>
        <v>2237.1</v>
      </c>
      <c r="I1153" s="1442">
        <f>SUMIFS('South West Spends'!$AG$2:$AG$5693,'South West Spends'!$A$2:$A$5693,$B1153,'South West Spends'!$B$2:$B$5693,$C1153,'South West Spends'!$C$2:$C$5693,$A1153)</f>
        <v>1081.8399999999999</v>
      </c>
      <c r="J1153" s="24">
        <f>SUMIFS('South West Spends'!$AI$2:$AI$5693,'South West Spends'!$A$2:$A$5693,$B1153,'South West Spends'!$B$2:$B$5693,$C1153,'South West Spends'!$C$2:$C$5693,$A1153)</f>
        <v>0</v>
      </c>
      <c r="K1153" s="93">
        <f>SUMIFS('South West Spends'!$AL$2:$AL$5693,'South West Spends'!$A$2:$A$5693,$B1153,'South West Spends'!$B$2:$B$5693,$C1153,'South West Spends'!$C$2:$C$5693,$A1153)</f>
        <v>0</v>
      </c>
    </row>
    <row r="1154" spans="1:11" x14ac:dyDescent="0.2">
      <c r="A1154" s="246" t="s">
        <v>143</v>
      </c>
      <c r="B1154" s="247" t="s">
        <v>79</v>
      </c>
      <c r="C1154" s="220" t="s">
        <v>11</v>
      </c>
      <c r="D1154" s="506">
        <f>SUMIFS('South West Spends'!$H$2:$H$5693,'South West Spends'!$A$2:$A$5693,$B1154,'South West Spends'!$B$2:$B$5693,$C1154,'South West Spends'!$C$2:$C$5693,$A1154)</f>
        <v>0</v>
      </c>
      <c r="E1154" s="507">
        <f>SUMIFS('South West Spends'!$M$2:$M$5693,'South West Spends'!$A$2:$A$5693,$B1154,'South West Spends'!$B$2:$B$5693,$C1154,'South West Spends'!$C$2:$C$5693,$A1154)</f>
        <v>9267.0999999999985</v>
      </c>
      <c r="F1154" s="507">
        <f>SUMIFS('South West Spends'!$R$2:$R$5693,'South West Spends'!$A$2:$A$5693,$B1154,'South West Spends'!$B$2:$B$5693,$C1154,'South West Spends'!$C$2:$C$5693,$A1154)</f>
        <v>9998.0999999999985</v>
      </c>
      <c r="G1154" s="882">
        <f>SUMIFS('South West Spends'!$W$2:$W$5693,'South West Spends'!$A$2:$A$5693,$B1154,'South West Spends'!$B$2:$B$5693,$C1154,'South West Spends'!$C$2:$C$5693,$A1154)</f>
        <v>5190.6100000000006</v>
      </c>
      <c r="H1154" s="1441">
        <f>SUMIFS('South West Spends'!$AB$2:$AB$5693,'South West Spends'!$A$2:$A$5693,$B1154,'South West Spends'!$B$2:$B$5693,$C1154,'South West Spends'!$C$2:$C$5693,$A1154)</f>
        <v>15331.31</v>
      </c>
      <c r="I1154" s="1442">
        <f>SUMIFS('South West Spends'!$AG$2:$AG$5693,'South West Spends'!$A$2:$A$5693,$B1154,'South West Spends'!$B$2:$B$5693,$C1154,'South West Spends'!$C$2:$C$5693,$A1154)</f>
        <v>1471.23</v>
      </c>
      <c r="J1154" s="24">
        <f>SUMIFS('South West Spends'!$AI$2:$AI$5693,'South West Spends'!$A$2:$A$5693,$B1154,'South West Spends'!$B$2:$B$5693,$C1154,'South West Spends'!$C$2:$C$5693,$A1154)</f>
        <v>0</v>
      </c>
      <c r="K1154" s="93">
        <f>SUMIFS('South West Spends'!$AL$2:$AL$5693,'South West Spends'!$A$2:$A$5693,$B1154,'South West Spends'!$B$2:$B$5693,$C1154,'South West Spends'!$C$2:$C$5693,$A1154)</f>
        <v>0</v>
      </c>
    </row>
    <row r="1155" spans="1:11" x14ac:dyDescent="0.2">
      <c r="A1155" s="246" t="s">
        <v>143</v>
      </c>
      <c r="B1155" s="247" t="s">
        <v>79</v>
      </c>
      <c r="C1155" s="220" t="s">
        <v>168</v>
      </c>
      <c r="D1155" s="506">
        <f>SUMIFS('South West Spends'!$H$2:$H$5693,'South West Spends'!$A$2:$A$5693,$B1155,'South West Spends'!$B$2:$B$5693,$C1155,'South West Spends'!$C$2:$C$5693,$A1155)</f>
        <v>0</v>
      </c>
      <c r="E1155" s="507">
        <f>SUMIFS('South West Spends'!$M$2:$M$5693,'South West Spends'!$A$2:$A$5693,$B1155,'South West Spends'!$B$2:$B$5693,$C1155,'South West Spends'!$C$2:$C$5693,$A1155)</f>
        <v>0</v>
      </c>
      <c r="F1155" s="507">
        <f>SUMIFS('South West Spends'!$R$2:$R$5693,'South West Spends'!$A$2:$A$5693,$B1155,'South West Spends'!$B$2:$B$5693,$C1155,'South West Spends'!$C$2:$C$5693,$A1155)</f>
        <v>4430.08</v>
      </c>
      <c r="G1155" s="882">
        <f>SUMIFS('South West Spends'!$W$2:$W$5693,'South West Spends'!$A$2:$A$5693,$B1155,'South West Spends'!$B$2:$B$5693,$C1155,'South West Spends'!$C$2:$C$5693,$A1155)</f>
        <v>0</v>
      </c>
      <c r="H1155" s="1441">
        <f>SUMIFS('South West Spends'!$AB$2:$AB$5693,'South West Spends'!$A$2:$A$5693,$B1155,'South West Spends'!$B$2:$B$5693,$C1155,'South West Spends'!$C$2:$C$5693,$A1155)</f>
        <v>0</v>
      </c>
      <c r="I1155" s="1442">
        <f>SUMIFS('South West Spends'!$AG$2:$AG$5693,'South West Spends'!$A$2:$A$5693,$B1155,'South West Spends'!$B$2:$B$5693,$C1155,'South West Spends'!$C$2:$C$5693,$A1155)</f>
        <v>0</v>
      </c>
      <c r="J1155" s="24">
        <f>SUMIFS('South West Spends'!$AI$2:$AI$5693,'South West Spends'!$A$2:$A$5693,$B1155,'South West Spends'!$B$2:$B$5693,$C1155,'South West Spends'!$C$2:$C$5693,$A1155)</f>
        <v>0</v>
      </c>
      <c r="K1155" s="93">
        <f>SUMIFS('South West Spends'!$AL$2:$AL$5693,'South West Spends'!$A$2:$A$5693,$B1155,'South West Spends'!$B$2:$B$5693,$C1155,'South West Spends'!$C$2:$C$5693,$A1155)</f>
        <v>0</v>
      </c>
    </row>
    <row r="1156" spans="1:11" x14ac:dyDescent="0.2">
      <c r="A1156" s="246" t="s">
        <v>143</v>
      </c>
      <c r="B1156" s="247" t="s">
        <v>279</v>
      </c>
      <c r="C1156" s="220" t="s">
        <v>11</v>
      </c>
      <c r="D1156" s="506">
        <f>SUMIFS('South West Spends'!$H$2:$H$5693,'South West Spends'!$A$2:$A$5693,$B1156,'South West Spends'!$B$2:$B$5693,$C1156,'South West Spends'!$C$2:$C$5693,$A1156)</f>
        <v>0</v>
      </c>
      <c r="E1156" s="507">
        <f>SUMIFS('South West Spends'!$M$2:$M$5693,'South West Spends'!$A$2:$A$5693,$B1156,'South West Spends'!$B$2:$B$5693,$C1156,'South West Spends'!$C$2:$C$5693,$A1156)</f>
        <v>0</v>
      </c>
      <c r="F1156" s="507">
        <f>SUMIFS('South West Spends'!$R$2:$R$5693,'South West Spends'!$A$2:$A$5693,$B1156,'South West Spends'!$B$2:$B$5693,$C1156,'South West Spends'!$C$2:$C$5693,$A1156)</f>
        <v>0</v>
      </c>
      <c r="G1156" s="882">
        <f>SUMIFS('South West Spends'!$W$2:$W$5693,'South West Spends'!$A$2:$A$5693,$B1156,'South West Spends'!$B$2:$B$5693,$C1156,'South West Spends'!$C$2:$C$5693,$A1156)</f>
        <v>0</v>
      </c>
      <c r="H1156" s="1441">
        <f>SUMIFS('South West Spends'!$AB$2:$AB$5693,'South West Spends'!$A$2:$A$5693,$B1156,'South West Spends'!$B$2:$B$5693,$C1156,'South West Spends'!$C$2:$C$5693,$A1156)</f>
        <v>0</v>
      </c>
      <c r="I1156" s="1442">
        <f>SUMIFS('South West Spends'!$AG$2:$AG$5693,'South West Spends'!$A$2:$A$5693,$B1156,'South West Spends'!$B$2:$B$5693,$C1156,'South West Spends'!$C$2:$C$5693,$A1156)</f>
        <v>3773.32</v>
      </c>
      <c r="J1156" s="24">
        <f>SUMIFS('South West Spends'!$AI$2:$AI$5693,'South West Spends'!$A$2:$A$5693,$B1156,'South West Spends'!$B$2:$B$5693,$C1156,'South West Spends'!$C$2:$C$5693,$A1156)</f>
        <v>0</v>
      </c>
      <c r="K1156" s="93">
        <f>SUMIFS('South West Spends'!$AL$2:$AL$5693,'South West Spends'!$A$2:$A$5693,$B1156,'South West Spends'!$B$2:$B$5693,$C1156,'South West Spends'!$C$2:$C$5693,$A1156)</f>
        <v>1865.56</v>
      </c>
    </row>
    <row r="1157" spans="1:11" x14ac:dyDescent="0.2">
      <c r="A1157" s="246" t="s">
        <v>143</v>
      </c>
      <c r="B1157" s="247" t="s">
        <v>279</v>
      </c>
      <c r="C1157" s="220" t="s">
        <v>280</v>
      </c>
      <c r="D1157" s="506">
        <f>SUMIFS('South West Spends'!$H$2:$H$5693,'South West Spends'!$A$2:$A$5693,$B1157,'South West Spends'!$B$2:$B$5693,$C1157,'South West Spends'!$C$2:$C$5693,$A1157)</f>
        <v>0</v>
      </c>
      <c r="E1157" s="507">
        <f>SUMIFS('South West Spends'!$M$2:$M$5693,'South West Spends'!$A$2:$A$5693,$B1157,'South West Spends'!$B$2:$B$5693,$C1157,'South West Spends'!$C$2:$C$5693,$A1157)</f>
        <v>0</v>
      </c>
      <c r="F1157" s="507">
        <f>SUMIFS('South West Spends'!$R$2:$R$5693,'South West Spends'!$A$2:$A$5693,$B1157,'South West Spends'!$B$2:$B$5693,$C1157,'South West Spends'!$C$2:$C$5693,$A1157)</f>
        <v>0</v>
      </c>
      <c r="G1157" s="882">
        <f>SUMIFS('South West Spends'!$W$2:$W$5693,'South West Spends'!$A$2:$A$5693,$B1157,'South West Spends'!$B$2:$B$5693,$C1157,'South West Spends'!$C$2:$C$5693,$A1157)</f>
        <v>0</v>
      </c>
      <c r="H1157" s="1441">
        <f>SUMIFS('South West Spends'!$AB$2:$AB$5693,'South West Spends'!$A$2:$A$5693,$B1157,'South West Spends'!$B$2:$B$5693,$C1157,'South West Spends'!$C$2:$C$5693,$A1157)</f>
        <v>0</v>
      </c>
      <c r="I1157" s="1442">
        <f>SUMIFS('South West Spends'!$AG$2:$AG$5693,'South West Spends'!$A$2:$A$5693,$B1157,'South West Spends'!$B$2:$B$5693,$C1157,'South West Spends'!$C$2:$C$5693,$A1157)</f>
        <v>12693</v>
      </c>
      <c r="J1157" s="24">
        <f>SUMIFS('South West Spends'!$AI$2:$AI$5693,'South West Spends'!$A$2:$A$5693,$B1157,'South West Spends'!$B$2:$B$5693,$C1157,'South West Spends'!$C$2:$C$5693,$A1157)</f>
        <v>0</v>
      </c>
      <c r="K1157" s="93">
        <f>SUMIFS('South West Spends'!$AL$2:$AL$5693,'South West Spends'!$A$2:$A$5693,$B1157,'South West Spends'!$B$2:$B$5693,$C1157,'South West Spends'!$C$2:$C$5693,$A1157)</f>
        <v>12759</v>
      </c>
    </row>
    <row r="1158" spans="1:11" x14ac:dyDescent="0.2">
      <c r="A1158" s="246" t="s">
        <v>143</v>
      </c>
      <c r="B1158" s="247" t="s">
        <v>306</v>
      </c>
      <c r="C1158" s="220" t="s">
        <v>243</v>
      </c>
      <c r="D1158" s="506">
        <f>SUMIFS('South West Spends'!$H$2:$H$5693,'South West Spends'!$A$2:$A$5693,$B1158,'South West Spends'!$B$2:$B$5693,$C1158,'South West Spends'!$C$2:$C$5693,$A1158)</f>
        <v>0</v>
      </c>
      <c r="E1158" s="507">
        <f>SUMIFS('South West Spends'!$M$2:$M$5693,'South West Spends'!$A$2:$A$5693,$B1158,'South West Spends'!$B$2:$B$5693,$C1158,'South West Spends'!$C$2:$C$5693,$A1158)</f>
        <v>0</v>
      </c>
      <c r="F1158" s="507">
        <f>SUMIFS('South West Spends'!$R$2:$R$5693,'South West Spends'!$A$2:$A$5693,$B1158,'South West Spends'!$B$2:$B$5693,$C1158,'South West Spends'!$C$2:$C$5693,$A1158)</f>
        <v>0</v>
      </c>
      <c r="G1158" s="882">
        <f>SUMIFS('South West Spends'!$W$2:$W$5693,'South West Spends'!$A$2:$A$5693,$B1158,'South West Spends'!$B$2:$B$5693,$C1158,'South West Spends'!$C$2:$C$5693,$A1158)</f>
        <v>0</v>
      </c>
      <c r="H1158" s="1441">
        <f>SUMIFS('South West Spends'!$AB$2:$AB$5693,'South West Spends'!$A$2:$A$5693,$B1158,'South West Spends'!$B$2:$B$5693,$C1158,'South West Spends'!$C$2:$C$5693,$A1158)</f>
        <v>0</v>
      </c>
      <c r="I1158" s="1442">
        <f>SUMIFS('South West Spends'!$AG$2:$AG$5693,'South West Spends'!$A$2:$A$5693,$B1158,'South West Spends'!$B$2:$B$5693,$C1158,'South West Spends'!$C$2:$C$5693,$A1158)</f>
        <v>0</v>
      </c>
      <c r="J1158" s="24">
        <f>SUMIFS('South West Spends'!$AI$2:$AI$5693,'South West Spends'!$A$2:$A$5693,$B1158,'South West Spends'!$B$2:$B$5693,$C1158,'South West Spends'!$C$2:$C$5693,$A1158)</f>
        <v>77243.180000000008</v>
      </c>
      <c r="K1158" s="93">
        <f>SUMIFS('South West Spends'!$AL$2:$AL$5693,'South West Spends'!$A$2:$A$5693,$B1158,'South West Spends'!$B$2:$B$5693,$C1158,'South West Spends'!$C$2:$C$5693,$A1158)</f>
        <v>127243.46</v>
      </c>
    </row>
    <row r="1159" spans="1:11" x14ac:dyDescent="0.2">
      <c r="A1159" s="218" t="s">
        <v>143</v>
      </c>
      <c r="B1159" s="219" t="s">
        <v>306</v>
      </c>
      <c r="C1159" s="220" t="s">
        <v>11</v>
      </c>
      <c r="D1159" s="506">
        <f>SUMIFS('South West Spends'!$H$2:$H$5693,'South West Spends'!$A$2:$A$5693,$B1159,'South West Spends'!$B$2:$B$5693,$C1159,'South West Spends'!$C$2:$C$5693,$A1159)</f>
        <v>0</v>
      </c>
      <c r="E1159" s="507">
        <f>SUMIFS('South West Spends'!$M$2:$M$5693,'South West Spends'!$A$2:$A$5693,$B1159,'South West Spends'!$B$2:$B$5693,$C1159,'South West Spends'!$C$2:$C$5693,$A1159)</f>
        <v>0</v>
      </c>
      <c r="F1159" s="507">
        <f>SUMIFS('South West Spends'!$R$2:$R$5693,'South West Spends'!$A$2:$A$5693,$B1159,'South West Spends'!$B$2:$B$5693,$C1159,'South West Spends'!$C$2:$C$5693,$A1159)</f>
        <v>0</v>
      </c>
      <c r="G1159" s="882">
        <f>SUMIFS('South West Spends'!$W$2:$W$5693,'South West Spends'!$A$2:$A$5693,$B1159,'South West Spends'!$B$2:$B$5693,$C1159,'South West Spends'!$C$2:$C$5693,$A1159)</f>
        <v>0</v>
      </c>
      <c r="H1159" s="1441">
        <f>SUMIFS('South West Spends'!$AB$2:$AB$5693,'South West Spends'!$A$2:$A$5693,$B1159,'South West Spends'!$B$2:$B$5693,$C1159,'South West Spends'!$C$2:$C$5693,$A1159)</f>
        <v>0</v>
      </c>
      <c r="I1159" s="1442">
        <f>SUMIFS('South West Spends'!$AG$2:$AG$5693,'South West Spends'!$A$2:$A$5693,$B1159,'South West Spends'!$B$2:$B$5693,$C1159,'South West Spends'!$C$2:$C$5693,$A1159)</f>
        <v>0</v>
      </c>
      <c r="J1159" s="24">
        <f>SUMIFS('South West Spends'!$AI$2:$AI$5693,'South West Spends'!$A$2:$A$5693,$B1159,'South West Spends'!$B$2:$B$5693,$C1159,'South West Spends'!$C$2:$C$5693,$A1159)</f>
        <v>0</v>
      </c>
      <c r="K1159" s="93">
        <f>SUMIFS('South West Spends'!$AL$2:$AL$5693,'South West Spends'!$A$2:$A$5693,$B1159,'South West Spends'!$B$2:$B$5693,$C1159,'South West Spends'!$C$2:$C$5693,$A1159)</f>
        <v>15120.579999999998</v>
      </c>
    </row>
    <row r="1160" spans="1:11" x14ac:dyDescent="0.2">
      <c r="A1160" s="218" t="s">
        <v>143</v>
      </c>
      <c r="B1160" s="219" t="s">
        <v>306</v>
      </c>
      <c r="C1160" s="220" t="s">
        <v>32</v>
      </c>
      <c r="D1160" s="506">
        <f>SUMIFS('South West Spends'!$H$2:$H$5693,'South West Spends'!$A$2:$A$5693,$B1160,'South West Spends'!$B$2:$B$5693,$C1160,'South West Spends'!$C$2:$C$5693,$A1160)</f>
        <v>0</v>
      </c>
      <c r="E1160" s="507">
        <f>SUMIFS('South West Spends'!$M$2:$M$5693,'South West Spends'!$A$2:$A$5693,$B1160,'South West Spends'!$B$2:$B$5693,$C1160,'South West Spends'!$C$2:$C$5693,$A1160)</f>
        <v>0</v>
      </c>
      <c r="F1160" s="507">
        <f>SUMIFS('South West Spends'!$R$2:$R$5693,'South West Spends'!$A$2:$A$5693,$B1160,'South West Spends'!$B$2:$B$5693,$C1160,'South West Spends'!$C$2:$C$5693,$A1160)</f>
        <v>0</v>
      </c>
      <c r="G1160" s="882">
        <f>SUMIFS('South West Spends'!$W$2:$W$5693,'South West Spends'!$A$2:$A$5693,$B1160,'South West Spends'!$B$2:$B$5693,$C1160,'South West Spends'!$C$2:$C$5693,$A1160)</f>
        <v>0</v>
      </c>
      <c r="H1160" s="1441">
        <f>SUMIFS('South West Spends'!$AB$2:$AB$5693,'South West Spends'!$A$2:$A$5693,$B1160,'South West Spends'!$B$2:$B$5693,$C1160,'South West Spends'!$C$2:$C$5693,$A1160)</f>
        <v>0</v>
      </c>
      <c r="I1160" s="1442">
        <f>SUMIFS('South West Spends'!$AG$2:$AG$5693,'South West Spends'!$A$2:$A$5693,$B1160,'South West Spends'!$B$2:$B$5693,$C1160,'South West Spends'!$C$2:$C$5693,$A1160)</f>
        <v>0</v>
      </c>
      <c r="J1160" s="24">
        <f>SUMIFS('South West Spends'!$AI$2:$AI$5693,'South West Spends'!$A$2:$A$5693,$B1160,'South West Spends'!$B$2:$B$5693,$C1160,'South West Spends'!$C$2:$C$5693,$A1160)</f>
        <v>6386.84</v>
      </c>
      <c r="K1160" s="93">
        <f>SUMIFS('South West Spends'!$AL$2:$AL$5693,'South West Spends'!$A$2:$A$5693,$B1160,'South West Spends'!$B$2:$B$5693,$C1160,'South West Spends'!$C$2:$C$5693,$A1160)</f>
        <v>10614.75</v>
      </c>
    </row>
    <row r="1161" spans="1:11" x14ac:dyDescent="0.2">
      <c r="A1161" s="218" t="s">
        <v>143</v>
      </c>
      <c r="B1161" s="219" t="s">
        <v>38</v>
      </c>
      <c r="C1161" s="220" t="s">
        <v>243</v>
      </c>
      <c r="D1161" s="506">
        <f>SUMIFS('South West Spends'!$H$2:$H$5693,'South West Spends'!$A$2:$A$5693,$B1161,'South West Spends'!$B$2:$B$5693,$C1161,'South West Spends'!$C$2:$C$5693,$A1161)</f>
        <v>111813.44</v>
      </c>
      <c r="E1161" s="507">
        <f>SUMIFS('South West Spends'!$M$2:$M$5693,'South West Spends'!$A$2:$A$5693,$B1161,'South West Spends'!$B$2:$B$5693,$C1161,'South West Spends'!$C$2:$C$5693,$A1161)</f>
        <v>126768.82</v>
      </c>
      <c r="F1161" s="507">
        <f>SUMIFS('South West Spends'!$R$2:$R$5693,'South West Spends'!$A$2:$A$5693,$B1161,'South West Spends'!$B$2:$B$5693,$C1161,'South West Spends'!$C$2:$C$5693,$A1161)</f>
        <v>129933.81999999999</v>
      </c>
      <c r="G1161" s="882">
        <f>SUMIFS('South West Spends'!$W$2:$W$5693,'South West Spends'!$A$2:$A$5693,$B1161,'South West Spends'!$B$2:$B$5693,$C1161,'South West Spends'!$C$2:$C$5693,$A1161)</f>
        <v>49352.33</v>
      </c>
      <c r="H1161" s="1441">
        <f>SUMIFS('South West Spends'!$AB$2:$AB$5693,'South West Spends'!$A$2:$A$5693,$B1161,'South West Spends'!$B$2:$B$5693,$C1161,'South West Spends'!$C$2:$C$5693,$A1161)</f>
        <v>0</v>
      </c>
      <c r="I1161" s="1442">
        <f>SUMIFS('South West Spends'!$AG$2:$AG$5693,'South West Spends'!$A$2:$A$5693,$B1161,'South West Spends'!$B$2:$B$5693,$C1161,'South West Spends'!$C$2:$C$5693,$A1161)</f>
        <v>0</v>
      </c>
      <c r="J1161" s="24">
        <f>SUMIFS('South West Spends'!$AI$2:$AI$5693,'South West Spends'!$A$2:$A$5693,$B1161,'South West Spends'!$B$2:$B$5693,$C1161,'South West Spends'!$C$2:$C$5693,$A1161)</f>
        <v>0</v>
      </c>
      <c r="K1161" s="93">
        <f>SUMIFS('South West Spends'!$AL$2:$AL$5693,'South West Spends'!$A$2:$A$5693,$B1161,'South West Spends'!$B$2:$B$5693,$C1161,'South West Spends'!$C$2:$C$5693,$A1161)</f>
        <v>0</v>
      </c>
    </row>
    <row r="1162" spans="1:11" x14ac:dyDescent="0.2">
      <c r="A1162" s="218" t="s">
        <v>143</v>
      </c>
      <c r="B1162" s="219" t="s">
        <v>38</v>
      </c>
      <c r="C1162" s="220" t="s">
        <v>11</v>
      </c>
      <c r="D1162" s="506">
        <f>SUMIFS('South West Spends'!$H$2:$H$5693,'South West Spends'!$A$2:$A$5693,$B1162,'South West Spends'!$B$2:$B$5693,$C1162,'South West Spends'!$C$2:$C$5693,$A1162)</f>
        <v>22307.66</v>
      </c>
      <c r="E1162" s="507">
        <f>SUMIFS('South West Spends'!$M$2:$M$5693,'South West Spends'!$A$2:$A$5693,$B1162,'South West Spends'!$B$2:$B$5693,$C1162,'South West Spends'!$C$2:$C$5693,$A1162)</f>
        <v>16401.320000000007</v>
      </c>
      <c r="F1162" s="507">
        <f>SUMIFS('South West Spends'!$R$2:$R$5693,'South West Spends'!$A$2:$A$5693,$B1162,'South West Spends'!$B$2:$B$5693,$C1162,'South West Spends'!$C$2:$C$5693,$A1162)</f>
        <v>7142.369999999999</v>
      </c>
      <c r="G1162" s="882">
        <f>SUMIFS('South West Spends'!$W$2:$W$5693,'South West Spends'!$A$2:$A$5693,$B1162,'South West Spends'!$B$2:$B$5693,$C1162,'South West Spends'!$C$2:$C$5693,$A1162)</f>
        <v>1251.1200000000001</v>
      </c>
      <c r="H1162" s="1441">
        <f>SUMIFS('South West Spends'!$AB$2:$AB$5693,'South West Spends'!$A$2:$A$5693,$B1162,'South West Spends'!$B$2:$B$5693,$C1162,'South West Spends'!$C$2:$C$5693,$A1162)</f>
        <v>0</v>
      </c>
      <c r="I1162" s="1442">
        <f>SUMIFS('South West Spends'!$AG$2:$AG$5693,'South West Spends'!$A$2:$A$5693,$B1162,'South West Spends'!$B$2:$B$5693,$C1162,'South West Spends'!$C$2:$C$5693,$A1162)</f>
        <v>0</v>
      </c>
      <c r="J1162" s="24">
        <f>SUMIFS('South West Spends'!$AI$2:$AI$5693,'South West Spends'!$A$2:$A$5693,$B1162,'South West Spends'!$B$2:$B$5693,$C1162,'South West Spends'!$C$2:$C$5693,$A1162)</f>
        <v>0</v>
      </c>
      <c r="K1162" s="93">
        <f>SUMIFS('South West Spends'!$AL$2:$AL$5693,'South West Spends'!$A$2:$A$5693,$B1162,'South West Spends'!$B$2:$B$5693,$C1162,'South West Spends'!$C$2:$C$5693,$A1162)</f>
        <v>0</v>
      </c>
    </row>
    <row r="1163" spans="1:11" x14ac:dyDescent="0.2">
      <c r="A1163" s="251" t="s">
        <v>143</v>
      </c>
      <c r="B1163" s="252" t="s">
        <v>38</v>
      </c>
      <c r="C1163" s="253" t="s">
        <v>32</v>
      </c>
      <c r="D1163" s="506">
        <f>SUMIFS('South West Spends'!$H$2:$H$5693,'South West Spends'!$A$2:$A$5693,$B1163,'South West Spends'!$B$2:$B$5693,$C1163,'South West Spends'!$C$2:$C$5693,$A1163)</f>
        <v>24966.069999999992</v>
      </c>
      <c r="E1163" s="507">
        <f>SUMIFS('South West Spends'!$M$2:$M$5693,'South West Spends'!$A$2:$A$5693,$B1163,'South West Spends'!$B$2:$B$5693,$C1163,'South West Spends'!$C$2:$C$5693,$A1163)</f>
        <v>20215.2</v>
      </c>
      <c r="F1163" s="507">
        <f>SUMIFS('South West Spends'!$R$2:$R$5693,'South West Spends'!$A$2:$A$5693,$B1163,'South West Spends'!$B$2:$B$5693,$C1163,'South West Spends'!$C$2:$C$5693,$A1163)</f>
        <v>8290.4900000000016</v>
      </c>
      <c r="G1163" s="882">
        <f>SUMIFS('South West Spends'!$W$2:$W$5693,'South West Spends'!$A$2:$A$5693,$B1163,'South West Spends'!$B$2:$B$5693,$C1163,'South West Spends'!$C$2:$C$5693,$A1163)</f>
        <v>4192.5200000000004</v>
      </c>
      <c r="H1163" s="1441">
        <f>SUMIFS('South West Spends'!$AB$2:$AB$5693,'South West Spends'!$A$2:$A$5693,$B1163,'South West Spends'!$B$2:$B$5693,$C1163,'South West Spends'!$C$2:$C$5693,$A1163)</f>
        <v>0</v>
      </c>
      <c r="I1163" s="1442">
        <f>SUMIFS('South West Spends'!$AG$2:$AG$5693,'South West Spends'!$A$2:$A$5693,$B1163,'South West Spends'!$B$2:$B$5693,$C1163,'South West Spends'!$C$2:$C$5693,$A1163)</f>
        <v>0</v>
      </c>
      <c r="J1163" s="24">
        <f>SUMIFS('South West Spends'!$AI$2:$AI$5693,'South West Spends'!$A$2:$A$5693,$B1163,'South West Spends'!$B$2:$B$5693,$C1163,'South West Spends'!$C$2:$C$5693,$A1163)</f>
        <v>0</v>
      </c>
      <c r="K1163" s="93">
        <f>SUMIFS('South West Spends'!$AL$2:$AL$5693,'South West Spends'!$A$2:$A$5693,$B1163,'South West Spends'!$B$2:$B$5693,$C1163,'South West Spends'!$C$2:$C$5693,$A1163)</f>
        <v>0</v>
      </c>
    </row>
    <row r="1164" spans="1:11" x14ac:dyDescent="0.2">
      <c r="A1164" s="251" t="s">
        <v>143</v>
      </c>
      <c r="B1164" s="252" t="s">
        <v>225</v>
      </c>
      <c r="C1164" s="253" t="s">
        <v>243</v>
      </c>
      <c r="D1164" s="506">
        <f>SUMIFS('South West Spends'!$H$2:$H$5693,'South West Spends'!$A$2:$A$5693,$B1164,'South West Spends'!$B$2:$B$5693,$C1164,'South West Spends'!$C$2:$C$5693,$A1164)</f>
        <v>0</v>
      </c>
      <c r="E1164" s="507">
        <f>SUMIFS('South West Spends'!$M$2:$M$5693,'South West Spends'!$A$2:$A$5693,$B1164,'South West Spends'!$B$2:$B$5693,$C1164,'South West Spends'!$C$2:$C$5693,$A1164)</f>
        <v>0</v>
      </c>
      <c r="F1164" s="507">
        <f>SUMIFS('South West Spends'!$R$2:$R$5693,'South West Spends'!$A$2:$A$5693,$B1164,'South West Spends'!$B$2:$B$5693,$C1164,'South West Spends'!$C$2:$C$5693,$A1164)</f>
        <v>0</v>
      </c>
      <c r="G1164" s="882">
        <f>SUMIFS('South West Spends'!$W$2:$W$5693,'South West Spends'!$A$2:$A$5693,$B1164,'South West Spends'!$B$2:$B$5693,$C1164,'South West Spends'!$C$2:$C$5693,$A1164)</f>
        <v>105732.61</v>
      </c>
      <c r="H1164" s="1441">
        <f>SUMIFS('South West Spends'!$AB$2:$AB$5693,'South West Spends'!$A$2:$A$5693,$B1164,'South West Spends'!$B$2:$B$5693,$C1164,'South West Spends'!$C$2:$C$5693,$A1164)</f>
        <v>155346.32</v>
      </c>
      <c r="I1164" s="1442">
        <f>SUMIFS('South West Spends'!$AG$2:$AG$5693,'South West Spends'!$A$2:$A$5693,$B1164,'South West Spends'!$B$2:$B$5693,$C1164,'South West Spends'!$C$2:$C$5693,$A1164)</f>
        <v>119520.39000000001</v>
      </c>
      <c r="J1164" s="24">
        <f>SUMIFS('South West Spends'!$AI$2:$AI$5693,'South West Spends'!$A$2:$A$5693,$B1164,'South West Spends'!$B$2:$B$5693,$C1164,'South West Spends'!$C$2:$C$5693,$A1164)</f>
        <v>0</v>
      </c>
      <c r="K1164" s="93">
        <f>SUMIFS('South West Spends'!$AL$2:$AL$5693,'South West Spends'!$A$2:$A$5693,$B1164,'South West Spends'!$B$2:$B$5693,$C1164,'South West Spends'!$C$2:$C$5693,$A1164)</f>
        <v>0</v>
      </c>
    </row>
    <row r="1165" spans="1:11" x14ac:dyDescent="0.2">
      <c r="A1165" s="251" t="s">
        <v>143</v>
      </c>
      <c r="B1165" s="252" t="s">
        <v>225</v>
      </c>
      <c r="C1165" s="253" t="s">
        <v>11</v>
      </c>
      <c r="D1165" s="506">
        <f>SUMIFS('South West Spends'!$H$2:$H$5693,'South West Spends'!$A$2:$A$5693,$B1165,'South West Spends'!$B$2:$B$5693,$C1165,'South West Spends'!$C$2:$C$5693,$A1165)</f>
        <v>0</v>
      </c>
      <c r="E1165" s="507">
        <f>SUMIFS('South West Spends'!$M$2:$M$5693,'South West Spends'!$A$2:$A$5693,$B1165,'South West Spends'!$B$2:$B$5693,$C1165,'South West Spends'!$C$2:$C$5693,$A1165)</f>
        <v>0</v>
      </c>
      <c r="F1165" s="507">
        <f>SUMIFS('South West Spends'!$R$2:$R$5693,'South West Spends'!$A$2:$A$5693,$B1165,'South West Spends'!$B$2:$B$5693,$C1165,'South West Spends'!$C$2:$C$5693,$A1165)</f>
        <v>0</v>
      </c>
      <c r="G1165" s="882">
        <f>SUMIFS('South West Spends'!$W$2:$W$5693,'South West Spends'!$A$2:$A$5693,$B1165,'South West Spends'!$B$2:$B$5693,$C1165,'South West Spends'!$C$2:$C$5693,$A1165)</f>
        <v>28388.980000000003</v>
      </c>
      <c r="H1165" s="1441">
        <f>SUMIFS('South West Spends'!$AB$2:$AB$5693,'South West Spends'!$A$2:$A$5693,$B1165,'South West Spends'!$B$2:$B$5693,$C1165,'South West Spends'!$C$2:$C$5693,$A1165)</f>
        <v>46418.349999999991</v>
      </c>
      <c r="I1165" s="1442">
        <f>SUMIFS('South West Spends'!$AG$2:$AG$5693,'South West Spends'!$A$2:$A$5693,$B1165,'South West Spends'!$B$2:$B$5693,$C1165,'South West Spends'!$C$2:$C$5693,$A1165)</f>
        <v>37860.51999999999</v>
      </c>
      <c r="J1165" s="24">
        <f>SUMIFS('South West Spends'!$AI$2:$AI$5693,'South West Spends'!$A$2:$A$5693,$B1165,'South West Spends'!$B$2:$B$5693,$C1165,'South West Spends'!$C$2:$C$5693,$A1165)</f>
        <v>0</v>
      </c>
      <c r="K1165" s="93">
        <f>SUMIFS('South West Spends'!$AL$2:$AL$5693,'South West Spends'!$A$2:$A$5693,$B1165,'South West Spends'!$B$2:$B$5693,$C1165,'South West Spends'!$C$2:$C$5693,$A1165)</f>
        <v>0</v>
      </c>
    </row>
    <row r="1166" spans="1:11" x14ac:dyDescent="0.2">
      <c r="A1166" s="251" t="s">
        <v>143</v>
      </c>
      <c r="B1166" s="252" t="s">
        <v>225</v>
      </c>
      <c r="C1166" s="1502" t="s">
        <v>32</v>
      </c>
      <c r="D1166" s="506">
        <f>SUMIFS('South West Spends'!$H$2:$H$5693,'South West Spends'!$A$2:$A$5693,$B1166,'South West Spends'!$B$2:$B$5693,$C1166,'South West Spends'!$C$2:$C$5693,$A1166)</f>
        <v>0</v>
      </c>
      <c r="E1166" s="507">
        <f>SUMIFS('South West Spends'!$M$2:$M$5693,'South West Spends'!$A$2:$A$5693,$B1166,'South West Spends'!$B$2:$B$5693,$C1166,'South West Spends'!$C$2:$C$5693,$A1166)</f>
        <v>0</v>
      </c>
      <c r="F1166" s="507">
        <f>SUMIFS('South West Spends'!$R$2:$R$5693,'South West Spends'!$A$2:$A$5693,$B1166,'South West Spends'!$B$2:$B$5693,$C1166,'South West Spends'!$C$2:$C$5693,$A1166)</f>
        <v>0</v>
      </c>
      <c r="G1166" s="882">
        <f>SUMIFS('South West Spends'!$W$2:$W$5693,'South West Spends'!$A$2:$A$5693,$B1166,'South West Spends'!$B$2:$B$5693,$C1166,'South West Spends'!$C$2:$C$5693,$A1166)</f>
        <v>5034.3100000000004</v>
      </c>
      <c r="H1166" s="1441">
        <f>SUMIFS('South West Spends'!$AB$2:$AB$5693,'South West Spends'!$A$2:$A$5693,$B1166,'South West Spends'!$B$2:$B$5693,$C1166,'South West Spends'!$C$2:$C$5693,$A1166)</f>
        <v>3348.6</v>
      </c>
      <c r="I1166" s="1442">
        <f>SUMIFS('South West Spends'!$AG$2:$AG$5693,'South West Spends'!$A$2:$A$5693,$B1166,'South West Spends'!$B$2:$B$5693,$C1166,'South West Spends'!$C$2:$C$5693,$A1166)</f>
        <v>2323.0500000000002</v>
      </c>
      <c r="J1166" s="24">
        <f>SUMIFS('South West Spends'!$AI$2:$AI$5693,'South West Spends'!$A$2:$A$5693,$B1166,'South West Spends'!$B$2:$B$5693,$C1166,'South West Spends'!$C$2:$C$5693,$A1166)</f>
        <v>0</v>
      </c>
      <c r="K1166" s="93">
        <f>SUMIFS('South West Spends'!$AL$2:$AL$5693,'South West Spends'!$A$2:$A$5693,$B1166,'South West Spends'!$B$2:$B$5693,$C1166,'South West Spends'!$C$2:$C$5693,$A1166)</f>
        <v>0</v>
      </c>
    </row>
    <row r="1167" spans="1:11" x14ac:dyDescent="0.2">
      <c r="A1167" s="251" t="s">
        <v>143</v>
      </c>
      <c r="B1167" s="252" t="s">
        <v>18</v>
      </c>
      <c r="C1167" s="253" t="s">
        <v>249</v>
      </c>
      <c r="D1167" s="506">
        <f>SUMIFS('South West Spends'!$H$2:$H$5693,'South West Spends'!$A$2:$A$5693,$B1167,'South West Spends'!$B$2:$B$5693,$C1167,'South West Spends'!$C$2:$C$5693,$A1167)</f>
        <v>117479.18999999997</v>
      </c>
      <c r="E1167" s="507">
        <f>SUMIFS('South West Spends'!$M$2:$M$5693,'South West Spends'!$A$2:$A$5693,$B1167,'South West Spends'!$B$2:$B$5693,$C1167,'South West Spends'!$C$2:$C$5693,$A1167)</f>
        <v>119749.50999999989</v>
      </c>
      <c r="F1167" s="507">
        <f>SUMIFS('South West Spends'!$R$2:$R$5693,'South West Spends'!$A$2:$A$5693,$B1167,'South West Spends'!$B$2:$B$5693,$C1167,'South West Spends'!$C$2:$C$5693,$A1167)</f>
        <v>57889.899999999965</v>
      </c>
      <c r="G1167" s="882">
        <f>SUMIFS('South West Spends'!$W$2:$W$5693,'South West Spends'!$A$2:$A$5693,$B1167,'South West Spends'!$B$2:$B$5693,$C1167,'South West Spends'!$C$2:$C$5693,$A1167)</f>
        <v>0</v>
      </c>
      <c r="H1167" s="1441">
        <f>SUMIFS('South West Spends'!$AB$2:$AB$5693,'South West Spends'!$A$2:$A$5693,$B1167,'South West Spends'!$B$2:$B$5693,$C1167,'South West Spends'!$C$2:$C$5693,$A1167)</f>
        <v>0</v>
      </c>
      <c r="I1167" s="1442">
        <f>SUMIFS('South West Spends'!$AG$2:$AG$5693,'South West Spends'!$A$2:$A$5693,$B1167,'South West Spends'!$B$2:$B$5693,$C1167,'South West Spends'!$C$2:$C$5693,$A1167)</f>
        <v>0</v>
      </c>
      <c r="J1167" s="24">
        <f>SUMIFS('South West Spends'!$AI$2:$AI$5693,'South West Spends'!$A$2:$A$5693,$B1167,'South West Spends'!$B$2:$B$5693,$C1167,'South West Spends'!$C$2:$C$5693,$A1167)</f>
        <v>0</v>
      </c>
      <c r="K1167" s="93">
        <f>SUMIFS('South West Spends'!$AL$2:$AL$5693,'South West Spends'!$A$2:$A$5693,$B1167,'South West Spends'!$B$2:$B$5693,$C1167,'South West Spends'!$C$2:$C$5693,$A1167)</f>
        <v>0</v>
      </c>
    </row>
    <row r="1168" spans="1:11" x14ac:dyDescent="0.2">
      <c r="A1168" s="251" t="s">
        <v>143</v>
      </c>
      <c r="B1168" s="252" t="s">
        <v>18</v>
      </c>
      <c r="C1168" s="253" t="s">
        <v>34</v>
      </c>
      <c r="D1168" s="506">
        <f>SUMIFS('South West Spends'!$H$2:$H$5693,'South West Spends'!$A$2:$A$5693,$B1168,'South West Spends'!$B$2:$B$5693,$C1168,'South West Spends'!$C$2:$C$5693,$A1168)</f>
        <v>2389.5500000000002</v>
      </c>
      <c r="E1168" s="507">
        <f>SUMIFS('South West Spends'!$M$2:$M$5693,'South West Spends'!$A$2:$A$5693,$B1168,'South West Spends'!$B$2:$B$5693,$C1168,'South West Spends'!$C$2:$C$5693,$A1168)</f>
        <v>2561.6999999999998</v>
      </c>
      <c r="F1168" s="507">
        <f>SUMIFS('South West Spends'!$R$2:$R$5693,'South West Spends'!$A$2:$A$5693,$B1168,'South West Spends'!$B$2:$B$5693,$C1168,'South West Spends'!$C$2:$C$5693,$A1168)</f>
        <v>1237.6000000000001</v>
      </c>
      <c r="G1168" s="882">
        <f>SUMIFS('South West Spends'!$W$2:$W$5693,'South West Spends'!$A$2:$A$5693,$B1168,'South West Spends'!$B$2:$B$5693,$C1168,'South West Spends'!$C$2:$C$5693,$A1168)</f>
        <v>0</v>
      </c>
      <c r="H1168" s="1441">
        <f>SUMIFS('South West Spends'!$AB$2:$AB$5693,'South West Spends'!$A$2:$A$5693,$B1168,'South West Spends'!$B$2:$B$5693,$C1168,'South West Spends'!$C$2:$C$5693,$A1168)</f>
        <v>0</v>
      </c>
      <c r="I1168" s="1442">
        <f>SUMIFS('South West Spends'!$AG$2:$AG$5693,'South West Spends'!$A$2:$A$5693,$B1168,'South West Spends'!$B$2:$B$5693,$C1168,'South West Spends'!$C$2:$C$5693,$A1168)</f>
        <v>0</v>
      </c>
      <c r="J1168" s="24">
        <f>SUMIFS('South West Spends'!$AI$2:$AI$5693,'South West Spends'!$A$2:$A$5693,$B1168,'South West Spends'!$B$2:$B$5693,$C1168,'South West Spends'!$C$2:$C$5693,$A1168)</f>
        <v>0</v>
      </c>
      <c r="K1168" s="93">
        <f>SUMIFS('South West Spends'!$AL$2:$AL$5693,'South West Spends'!$A$2:$A$5693,$B1168,'South West Spends'!$B$2:$B$5693,$C1168,'South West Spends'!$C$2:$C$5693,$A1168)</f>
        <v>0</v>
      </c>
    </row>
    <row r="1169" spans="1:11" x14ac:dyDescent="0.2">
      <c r="A1169" s="251" t="s">
        <v>143</v>
      </c>
      <c r="B1169" s="252" t="s">
        <v>18</v>
      </c>
      <c r="C1169" s="253" t="s">
        <v>62</v>
      </c>
      <c r="D1169" s="506">
        <f>SUMIFS('South West Spends'!$H$2:$H$5693,'South West Spends'!$A$2:$A$5693,$B1169,'South West Spends'!$B$2:$B$5693,$C1169,'South West Spends'!$C$2:$C$5693,$A1169)</f>
        <v>32207.5</v>
      </c>
      <c r="E1169" s="507">
        <f>SUMIFS('South West Spends'!$M$2:$M$5693,'South West Spends'!$A$2:$A$5693,$B1169,'South West Spends'!$B$2:$B$5693,$C1169,'South West Spends'!$C$2:$C$5693,$A1169)</f>
        <v>37646.400000000001</v>
      </c>
      <c r="F1169" s="507">
        <f>SUMIFS('South West Spends'!$R$2:$R$5693,'South West Spends'!$A$2:$A$5693,$B1169,'South West Spends'!$B$2:$B$5693,$C1169,'South West Spends'!$C$2:$C$5693,$A1169)</f>
        <v>22546.400000000001</v>
      </c>
      <c r="G1169" s="882">
        <f>SUMIFS('South West Spends'!$W$2:$W$5693,'South West Spends'!$A$2:$A$5693,$B1169,'South West Spends'!$B$2:$B$5693,$C1169,'South West Spends'!$C$2:$C$5693,$A1169)</f>
        <v>0</v>
      </c>
      <c r="H1169" s="1441">
        <f>SUMIFS('South West Spends'!$AB$2:$AB$5693,'South West Spends'!$A$2:$A$5693,$B1169,'South West Spends'!$B$2:$B$5693,$C1169,'South West Spends'!$C$2:$C$5693,$A1169)</f>
        <v>0</v>
      </c>
      <c r="I1169" s="1442">
        <f>SUMIFS('South West Spends'!$AG$2:$AG$5693,'South West Spends'!$A$2:$A$5693,$B1169,'South West Spends'!$B$2:$B$5693,$C1169,'South West Spends'!$C$2:$C$5693,$A1169)</f>
        <v>0</v>
      </c>
      <c r="J1169" s="24">
        <f>SUMIFS('South West Spends'!$AI$2:$AI$5693,'South West Spends'!$A$2:$A$5693,$B1169,'South West Spends'!$B$2:$B$5693,$C1169,'South West Spends'!$C$2:$C$5693,$A1169)</f>
        <v>0</v>
      </c>
      <c r="K1169" s="93">
        <f>SUMIFS('South West Spends'!$AL$2:$AL$5693,'South West Spends'!$A$2:$A$5693,$B1169,'South West Spends'!$B$2:$B$5693,$C1169,'South West Spends'!$C$2:$C$5693,$A1169)</f>
        <v>0</v>
      </c>
    </row>
    <row r="1170" spans="1:11" x14ac:dyDescent="0.2">
      <c r="A1170" s="251" t="s">
        <v>143</v>
      </c>
      <c r="B1170" s="252" t="s">
        <v>207</v>
      </c>
      <c r="C1170" s="253" t="s">
        <v>249</v>
      </c>
      <c r="D1170" s="506">
        <f>SUMIFS('South West Spends'!$H$2:$H$5693,'South West Spends'!$A$2:$A$5693,$B1170,'South West Spends'!$B$2:$B$5693,$C1170,'South West Spends'!$C$2:$C$5693,$A1170)</f>
        <v>0</v>
      </c>
      <c r="E1170" s="507">
        <f>SUMIFS('South West Spends'!$M$2:$M$5693,'South West Spends'!$A$2:$A$5693,$B1170,'South West Spends'!$B$2:$B$5693,$C1170,'South West Spends'!$C$2:$C$5693,$A1170)</f>
        <v>0</v>
      </c>
      <c r="F1170" s="507">
        <f>SUMIFS('South West Spends'!$R$2:$R$5693,'South West Spends'!$A$2:$A$5693,$B1170,'South West Spends'!$B$2:$B$5693,$C1170,'South West Spends'!$C$2:$C$5693,$A1170)</f>
        <v>29238.849999999991</v>
      </c>
      <c r="G1170" s="882">
        <f>SUMIFS('South West Spends'!$W$2:$W$5693,'South West Spends'!$A$2:$A$5693,$B1170,'South West Spends'!$B$2:$B$5693,$C1170,'South West Spends'!$C$2:$C$5693,$A1170)</f>
        <v>97248.719999999987</v>
      </c>
      <c r="H1170" s="1441">
        <f>SUMIFS('South West Spends'!$AB$2:$AB$5693,'South West Spends'!$A$2:$A$5693,$B1170,'South West Spends'!$B$2:$B$5693,$C1170,'South West Spends'!$C$2:$C$5693,$A1170)</f>
        <v>66669.119999999995</v>
      </c>
      <c r="I1170" s="1442">
        <f>SUMIFS('South West Spends'!$AG$2:$AG$5693,'South West Spends'!$A$2:$A$5693,$B1170,'South West Spends'!$B$2:$B$5693,$C1170,'South West Spends'!$C$2:$C$5693,$A1170)</f>
        <v>45104.900000000009</v>
      </c>
      <c r="J1170" s="24">
        <f>SUMIFS('South West Spends'!$AI$2:$AI$5693,'South West Spends'!$A$2:$A$5693,$B1170,'South West Spends'!$B$2:$B$5693,$C1170,'South West Spends'!$C$2:$C$5693,$A1170)</f>
        <v>8194.5200000000023</v>
      </c>
      <c r="K1170" s="93">
        <f>SUMIFS('South West Spends'!$AL$2:$AL$5693,'South West Spends'!$A$2:$A$5693,$B1170,'South West Spends'!$B$2:$B$5693,$C1170,'South West Spends'!$C$2:$C$5693,$A1170)</f>
        <v>15373.380000000005</v>
      </c>
    </row>
    <row r="1171" spans="1:11" x14ac:dyDescent="0.2">
      <c r="A1171" s="251" t="s">
        <v>143</v>
      </c>
      <c r="B1171" s="252" t="s">
        <v>207</v>
      </c>
      <c r="C1171" s="253" t="s">
        <v>34</v>
      </c>
      <c r="D1171" s="506">
        <f>SUMIFS('South West Spends'!$H$2:$H$5693,'South West Spends'!$A$2:$A$5693,$B1171,'South West Spends'!$B$2:$B$5693,$C1171,'South West Spends'!$C$2:$C$5693,$A1171)</f>
        <v>0</v>
      </c>
      <c r="E1171" s="507">
        <f>SUMIFS('South West Spends'!$M$2:$M$5693,'South West Spends'!$A$2:$A$5693,$B1171,'South West Spends'!$B$2:$B$5693,$C1171,'South West Spends'!$C$2:$C$5693,$A1171)</f>
        <v>0</v>
      </c>
      <c r="F1171" s="507">
        <f>SUMIFS('South West Spends'!$R$2:$R$5693,'South West Spends'!$A$2:$A$5693,$B1171,'South West Spends'!$B$2:$B$5693,$C1171,'South West Spends'!$C$2:$C$5693,$A1171)</f>
        <v>559.70000000000005</v>
      </c>
      <c r="G1171" s="882">
        <f>SUMIFS('South West Spends'!$W$2:$W$5693,'South West Spends'!$A$2:$A$5693,$B1171,'South West Spends'!$B$2:$B$5693,$C1171,'South West Spends'!$C$2:$C$5693,$A1171)</f>
        <v>1122.45</v>
      </c>
      <c r="H1171" s="1441">
        <f>SUMIFS('South West Spends'!$AB$2:$AB$5693,'South West Spends'!$A$2:$A$5693,$B1171,'South West Spends'!$B$2:$B$5693,$C1171,'South West Spends'!$C$2:$C$5693,$A1171)</f>
        <v>0</v>
      </c>
      <c r="I1171" s="1442">
        <f>SUMIFS('South West Spends'!$AG$2:$AG$5693,'South West Spends'!$A$2:$A$5693,$B1171,'South West Spends'!$B$2:$B$5693,$C1171,'South West Spends'!$C$2:$C$5693,$A1171)</f>
        <v>0</v>
      </c>
      <c r="J1171" s="24">
        <f>SUMIFS('South West Spends'!$AI$2:$AI$5693,'South West Spends'!$A$2:$A$5693,$B1171,'South West Spends'!$B$2:$B$5693,$C1171,'South West Spends'!$C$2:$C$5693,$A1171)</f>
        <v>0</v>
      </c>
      <c r="K1171" s="93">
        <f>SUMIFS('South West Spends'!$AL$2:$AL$5693,'South West Spends'!$A$2:$A$5693,$B1171,'South West Spends'!$B$2:$B$5693,$C1171,'South West Spends'!$C$2:$C$5693,$A1171)</f>
        <v>0</v>
      </c>
    </row>
    <row r="1172" spans="1:11" x14ac:dyDescent="0.2">
      <c r="A1172" s="251" t="s">
        <v>143</v>
      </c>
      <c r="B1172" s="252" t="s">
        <v>207</v>
      </c>
      <c r="C1172" s="253" t="s">
        <v>62</v>
      </c>
      <c r="D1172" s="506">
        <f>SUMIFS('South West Spends'!$H$2:$H$5693,'South West Spends'!$A$2:$A$5693,$B1172,'South West Spends'!$B$2:$B$5693,$C1172,'South West Spends'!$C$2:$C$5693,$A1172)</f>
        <v>0</v>
      </c>
      <c r="E1172" s="507">
        <f>SUMIFS('South West Spends'!$M$2:$M$5693,'South West Spends'!$A$2:$A$5693,$B1172,'South West Spends'!$B$2:$B$5693,$C1172,'South West Spends'!$C$2:$C$5693,$A1172)</f>
        <v>0</v>
      </c>
      <c r="F1172" s="507">
        <f>SUMIFS('South West Spends'!$R$2:$R$5693,'South West Spends'!$A$2:$A$5693,$B1172,'South West Spends'!$B$2:$B$5693,$C1172,'South West Spends'!$C$2:$C$5693,$A1172)</f>
        <v>9900.2999999999993</v>
      </c>
      <c r="G1172" s="882">
        <f>SUMIFS('South West Spends'!$W$2:$W$5693,'South West Spends'!$A$2:$A$5693,$B1172,'South West Spends'!$B$2:$B$5693,$C1172,'South West Spends'!$C$2:$C$5693,$A1172)</f>
        <v>28071.739999999998</v>
      </c>
      <c r="H1172" s="1441">
        <f>SUMIFS('South West Spends'!$AB$2:$AB$5693,'South West Spends'!$A$2:$A$5693,$B1172,'South West Spends'!$B$2:$B$5693,$C1172,'South West Spends'!$C$2:$C$5693,$A1172)</f>
        <v>33476.630000000005</v>
      </c>
      <c r="I1172" s="1442">
        <f>SUMIFS('South West Spends'!$AG$2:$AG$5693,'South West Spends'!$A$2:$A$5693,$B1172,'South West Spends'!$B$2:$B$5693,$C1172,'South West Spends'!$C$2:$C$5693,$A1172)</f>
        <v>27913.25</v>
      </c>
      <c r="J1172" s="24">
        <f>SUMIFS('South West Spends'!$AI$2:$AI$5693,'South West Spends'!$A$2:$A$5693,$B1172,'South West Spends'!$B$2:$B$5693,$C1172,'South West Spends'!$C$2:$C$5693,$A1172)</f>
        <v>0</v>
      </c>
      <c r="K1172" s="93">
        <f>SUMIFS('South West Spends'!$AL$2:$AL$5693,'South West Spends'!$A$2:$A$5693,$B1172,'South West Spends'!$B$2:$B$5693,$C1172,'South West Spends'!$C$2:$C$5693,$A1172)</f>
        <v>4255.4799999999996</v>
      </c>
    </row>
    <row r="1173" spans="1:11" x14ac:dyDescent="0.2">
      <c r="A1173" s="251" t="s">
        <v>143</v>
      </c>
      <c r="B1173" s="252" t="s">
        <v>207</v>
      </c>
      <c r="C1173" s="253" t="s">
        <v>58</v>
      </c>
      <c r="D1173" s="506">
        <f>SUMIFS('South West Spends'!$H$2:$H$5693,'South West Spends'!$A$2:$A$5693,$B1173,'South West Spends'!$B$2:$B$5693,$C1173,'South West Spends'!$C$2:$C$5693,$A1173)</f>
        <v>0</v>
      </c>
      <c r="E1173" s="507">
        <f>SUMIFS('South West Spends'!$M$2:$M$5693,'South West Spends'!$A$2:$A$5693,$B1173,'South West Spends'!$B$2:$B$5693,$C1173,'South West Spends'!$C$2:$C$5693,$A1173)</f>
        <v>0</v>
      </c>
      <c r="F1173" s="507">
        <f>SUMIFS('South West Spends'!$R$2:$R$5693,'South West Spends'!$A$2:$A$5693,$B1173,'South West Spends'!$B$2:$B$5693,$C1173,'South West Spends'!$C$2:$C$5693,$A1173)</f>
        <v>0</v>
      </c>
      <c r="G1173" s="882">
        <f>SUMIFS('South West Spends'!$W$2:$W$5693,'South West Spends'!$A$2:$A$5693,$B1173,'South West Spends'!$B$2:$B$5693,$C1173,'South West Spends'!$C$2:$C$5693,$A1173)</f>
        <v>22790.9</v>
      </c>
      <c r="H1173" s="1441">
        <f>SUMIFS('South West Spends'!$AB$2:$AB$5693,'South West Spends'!$A$2:$A$5693,$B1173,'South West Spends'!$B$2:$B$5693,$C1173,'South West Spends'!$C$2:$C$5693,$A1173)</f>
        <v>10869.94</v>
      </c>
      <c r="I1173" s="1442">
        <f>SUMIFS('South West Spends'!$AG$2:$AG$5693,'South West Spends'!$A$2:$A$5693,$B1173,'South West Spends'!$B$2:$B$5693,$C1173,'South West Spends'!$C$2:$C$5693,$A1173)</f>
        <v>4912.3600000000006</v>
      </c>
      <c r="J1173" s="24">
        <f>SUMIFS('South West Spends'!$AI$2:$AI$5693,'South West Spends'!$A$2:$A$5693,$B1173,'South West Spends'!$B$2:$B$5693,$C1173,'South West Spends'!$C$2:$C$5693,$A1173)</f>
        <v>638.47</v>
      </c>
      <c r="K1173" s="93">
        <f>SUMIFS('South West Spends'!$AL$2:$AL$5693,'South West Spends'!$A$2:$A$5693,$B1173,'South West Spends'!$B$2:$B$5693,$C1173,'South West Spends'!$C$2:$C$5693,$A1173)</f>
        <v>2253.84</v>
      </c>
    </row>
    <row r="1174" spans="1:11" x14ac:dyDescent="0.2">
      <c r="A1174" s="251" t="s">
        <v>143</v>
      </c>
      <c r="B1174" s="252" t="s">
        <v>19</v>
      </c>
      <c r="C1174" s="253" t="s">
        <v>20</v>
      </c>
      <c r="D1174" s="506">
        <f>SUMIFS('South West Spends'!$H$2:$H$5693,'South West Spends'!$A$2:$A$5693,$B1174,'South West Spends'!$B$2:$B$5693,$C1174,'South West Spends'!$C$2:$C$5693,$A1174)</f>
        <v>10519.44</v>
      </c>
      <c r="E1174" s="507">
        <f>SUMIFS('South West Spends'!$M$2:$M$5693,'South West Spends'!$A$2:$A$5693,$B1174,'South West Spends'!$B$2:$B$5693,$C1174,'South West Spends'!$C$2:$C$5693,$A1174)</f>
        <v>6583.68</v>
      </c>
      <c r="F1174" s="507">
        <f>SUMIFS('South West Spends'!$R$2:$R$5693,'South West Spends'!$A$2:$A$5693,$B1174,'South West Spends'!$B$2:$B$5693,$C1174,'South West Spends'!$C$2:$C$5693,$A1174)</f>
        <v>0</v>
      </c>
      <c r="G1174" s="882">
        <f>SUMIFS('South West Spends'!$W$2:$W$5693,'South West Spends'!$A$2:$A$5693,$B1174,'South West Spends'!$B$2:$B$5693,$C1174,'South West Spends'!$C$2:$C$5693,$A1174)</f>
        <v>0</v>
      </c>
      <c r="H1174" s="1441">
        <f>SUMIFS('South West Spends'!$AB$2:$AB$5693,'South West Spends'!$A$2:$A$5693,$B1174,'South West Spends'!$B$2:$B$5693,$C1174,'South West Spends'!$C$2:$C$5693,$A1174)</f>
        <v>0</v>
      </c>
      <c r="I1174" s="1442">
        <f>SUMIFS('South West Spends'!$AG$2:$AG$5693,'South West Spends'!$A$2:$A$5693,$B1174,'South West Spends'!$B$2:$B$5693,$C1174,'South West Spends'!$C$2:$C$5693,$A1174)</f>
        <v>0</v>
      </c>
      <c r="J1174" s="24">
        <f>SUMIFS('South West Spends'!$AI$2:$AI$5693,'South West Spends'!$A$2:$A$5693,$B1174,'South West Spends'!$B$2:$B$5693,$C1174,'South West Spends'!$C$2:$C$5693,$A1174)</f>
        <v>0</v>
      </c>
      <c r="K1174" s="93">
        <f>SUMIFS('South West Spends'!$AL$2:$AL$5693,'South West Spends'!$A$2:$A$5693,$B1174,'South West Spends'!$B$2:$B$5693,$C1174,'South West Spends'!$C$2:$C$5693,$A1174)</f>
        <v>0</v>
      </c>
    </row>
    <row r="1175" spans="1:11" x14ac:dyDescent="0.2">
      <c r="A1175" s="251" t="s">
        <v>143</v>
      </c>
      <c r="B1175" s="252" t="s">
        <v>277</v>
      </c>
      <c r="C1175" s="253" t="s">
        <v>102</v>
      </c>
      <c r="D1175" s="506">
        <f>SUMIFS('South West Spends'!$H$2:$H$5693,'South West Spends'!$A$2:$A$5693,$B1175,'South West Spends'!$B$2:$B$5693,$C1175,'South West Spends'!$C$2:$C$5693,$A1175)</f>
        <v>0</v>
      </c>
      <c r="E1175" s="507">
        <f>SUMIFS('South West Spends'!$M$2:$M$5693,'South West Spends'!$A$2:$A$5693,$B1175,'South West Spends'!$B$2:$B$5693,$C1175,'South West Spends'!$C$2:$C$5693,$A1175)</f>
        <v>0</v>
      </c>
      <c r="F1175" s="507">
        <f>SUMIFS('South West Spends'!$R$2:$R$5693,'South West Spends'!$A$2:$A$5693,$B1175,'South West Spends'!$B$2:$B$5693,$C1175,'South West Spends'!$C$2:$C$5693,$A1175)</f>
        <v>0</v>
      </c>
      <c r="G1175" s="882">
        <f>SUMIFS('South West Spends'!$W$2:$W$5693,'South West Spends'!$A$2:$A$5693,$B1175,'South West Spends'!$B$2:$B$5693,$C1175,'South West Spends'!$C$2:$C$5693,$A1175)</f>
        <v>0</v>
      </c>
      <c r="H1175" s="1441">
        <f>SUMIFS('South West Spends'!$AB$2:$AB$5693,'South West Spends'!$A$2:$A$5693,$B1175,'South West Spends'!$B$2:$B$5693,$C1175,'South West Spends'!$C$2:$C$5693,$A1175)</f>
        <v>0</v>
      </c>
      <c r="I1175" s="1442">
        <f>SUMIFS('South West Spends'!$AG$2:$AG$5693,'South West Spends'!$A$2:$A$5693,$B1175,'South West Spends'!$B$2:$B$5693,$C1175,'South West Spends'!$C$2:$C$5693,$A1175)</f>
        <v>2704.9199999999996</v>
      </c>
      <c r="J1175" s="24">
        <f>SUMIFS('South West Spends'!$AI$2:$AI$5693,'South West Spends'!$A$2:$A$5693,$B1175,'South West Spends'!$B$2:$B$5693,$C1175,'South West Spends'!$C$2:$C$5693,$A1175)</f>
        <v>1828.1299999999999</v>
      </c>
      <c r="K1175" s="93">
        <f>SUMIFS('South West Spends'!$AL$2:$AL$5693,'South West Spends'!$A$2:$A$5693,$B1175,'South West Spends'!$B$2:$B$5693,$C1175,'South West Spends'!$C$2:$C$5693,$A1175)</f>
        <v>2921.75</v>
      </c>
    </row>
    <row r="1176" spans="1:11" x14ac:dyDescent="0.2">
      <c r="A1176" s="257" t="s">
        <v>143</v>
      </c>
      <c r="B1176" s="258" t="s">
        <v>277</v>
      </c>
      <c r="C1176" s="259" t="s">
        <v>20</v>
      </c>
      <c r="D1176" s="506">
        <f>SUMIFS('South West Spends'!$H$2:$H$5693,'South West Spends'!$A$2:$A$5693,$B1176,'South West Spends'!$B$2:$B$5693,$C1176,'South West Spends'!$C$2:$C$5693,$A1176)</f>
        <v>0</v>
      </c>
      <c r="E1176" s="507">
        <f>SUMIFS('South West Spends'!$M$2:$M$5693,'South West Spends'!$A$2:$A$5693,$B1176,'South West Spends'!$B$2:$B$5693,$C1176,'South West Spends'!$C$2:$C$5693,$A1176)</f>
        <v>0</v>
      </c>
      <c r="F1176" s="507">
        <f>SUMIFS('South West Spends'!$R$2:$R$5693,'South West Spends'!$A$2:$A$5693,$B1176,'South West Spends'!$B$2:$B$5693,$C1176,'South West Spends'!$C$2:$C$5693,$A1176)</f>
        <v>0</v>
      </c>
      <c r="G1176" s="882">
        <f>SUMIFS('South West Spends'!$W$2:$W$5693,'South West Spends'!$A$2:$A$5693,$B1176,'South West Spends'!$B$2:$B$5693,$C1176,'South West Spends'!$C$2:$C$5693,$A1176)</f>
        <v>0</v>
      </c>
      <c r="H1176" s="1441">
        <f>SUMIFS('South West Spends'!$AB$2:$AB$5693,'South West Spends'!$A$2:$A$5693,$B1176,'South West Spends'!$B$2:$B$5693,$C1176,'South West Spends'!$C$2:$C$5693,$A1176)</f>
        <v>0</v>
      </c>
      <c r="I1176" s="1442">
        <f>SUMIFS('South West Spends'!$AG$2:$AG$5693,'South West Spends'!$A$2:$A$5693,$B1176,'South West Spends'!$B$2:$B$5693,$C1176,'South West Spends'!$C$2:$C$5693,$A1176)</f>
        <v>4965.4799999999996</v>
      </c>
      <c r="J1176" s="24">
        <f>SUMIFS('South West Spends'!$AI$2:$AI$5693,'South West Spends'!$A$2:$A$5693,$B1176,'South West Spends'!$B$2:$B$5693,$C1176,'South West Spends'!$C$2:$C$5693,$A1176)</f>
        <v>0</v>
      </c>
      <c r="K1176" s="93">
        <f>SUMIFS('South West Spends'!$AL$2:$AL$5693,'South West Spends'!$A$2:$A$5693,$B1176,'South West Spends'!$B$2:$B$5693,$C1176,'South West Spends'!$C$2:$C$5693,$A1176)</f>
        <v>940.8</v>
      </c>
    </row>
    <row r="1177" spans="1:11" x14ac:dyDescent="0.2">
      <c r="A1177" s="257" t="s">
        <v>143</v>
      </c>
      <c r="B1177" s="258" t="s">
        <v>84</v>
      </c>
      <c r="C1177" s="259" t="s">
        <v>102</v>
      </c>
      <c r="D1177" s="506">
        <f>SUMIFS('South West Spends'!$H$2:$H$5693,'South West Spends'!$A$2:$A$5693,$B1177,'South West Spends'!$B$2:$B$5693,$C1177,'South West Spends'!$C$2:$C$5693,$A1177)</f>
        <v>0</v>
      </c>
      <c r="E1177" s="507">
        <f>SUMIFS('South West Spends'!$M$2:$M$5693,'South West Spends'!$A$2:$A$5693,$B1177,'South West Spends'!$B$2:$B$5693,$C1177,'South West Spends'!$C$2:$C$5693,$A1177)</f>
        <v>0</v>
      </c>
      <c r="F1177" s="507">
        <f>SUMIFS('South West Spends'!$R$2:$R$5693,'South West Spends'!$A$2:$A$5693,$B1177,'South West Spends'!$B$2:$B$5693,$C1177,'South West Spends'!$C$2:$C$5693,$A1177)</f>
        <v>0</v>
      </c>
      <c r="G1177" s="882">
        <f>SUMIFS('South West Spends'!$W$2:$W$5693,'South West Spends'!$A$2:$A$5693,$B1177,'South West Spends'!$B$2:$B$5693,$C1177,'South West Spends'!$C$2:$C$5693,$A1177)</f>
        <v>6488.1100000000006</v>
      </c>
      <c r="H1177" s="1441">
        <f>SUMIFS('South West Spends'!$AB$2:$AB$5693,'South West Spends'!$A$2:$A$5693,$B1177,'South West Spends'!$B$2:$B$5693,$C1177,'South West Spends'!$C$2:$C$5693,$A1177)</f>
        <v>10878.57</v>
      </c>
      <c r="I1177" s="1442">
        <f>SUMIFS('South West Spends'!$AG$2:$AG$5693,'South West Spends'!$A$2:$A$5693,$B1177,'South West Spends'!$B$2:$B$5693,$C1177,'South West Spends'!$C$2:$C$5693,$A1177)</f>
        <v>2290.8500000000004</v>
      </c>
      <c r="J1177" s="24">
        <f>SUMIFS('South West Spends'!$AI$2:$AI$5693,'South West Spends'!$A$2:$A$5693,$B1177,'South West Spends'!$B$2:$B$5693,$C1177,'South West Spends'!$C$2:$C$5693,$A1177)</f>
        <v>0</v>
      </c>
      <c r="K1177" s="93">
        <f>SUMIFS('South West Spends'!$AL$2:$AL$5693,'South West Spends'!$A$2:$A$5693,$B1177,'South West Spends'!$B$2:$B$5693,$C1177,'South West Spends'!$C$2:$C$5693,$A1177)</f>
        <v>0</v>
      </c>
    </row>
    <row r="1178" spans="1:11" x14ac:dyDescent="0.2">
      <c r="A1178" s="257" t="s">
        <v>143</v>
      </c>
      <c r="B1178" s="258" t="s">
        <v>84</v>
      </c>
      <c r="C1178" s="259" t="s">
        <v>246</v>
      </c>
      <c r="D1178" s="506">
        <f>SUMIFS('South West Spends'!$H$2:$H$5693,'South West Spends'!$A$2:$A$5693,$B1178,'South West Spends'!$B$2:$B$5693,$C1178,'South West Spends'!$C$2:$C$5693,$A1178)</f>
        <v>0</v>
      </c>
      <c r="E1178" s="507">
        <f>SUMIFS('South West Spends'!$M$2:$M$5693,'South West Spends'!$A$2:$A$5693,$B1178,'South West Spends'!$B$2:$B$5693,$C1178,'South West Spends'!$C$2:$C$5693,$A1178)</f>
        <v>0</v>
      </c>
      <c r="F1178" s="507">
        <f>SUMIFS('South West Spends'!$R$2:$R$5693,'South West Spends'!$A$2:$A$5693,$B1178,'South West Spends'!$B$2:$B$5693,$C1178,'South West Spends'!$C$2:$C$5693,$A1178)</f>
        <v>62.99</v>
      </c>
      <c r="G1178" s="882">
        <f>SUMIFS('South West Spends'!$W$2:$W$5693,'South West Spends'!$A$2:$A$5693,$B1178,'South West Spends'!$B$2:$B$5693,$C1178,'South West Spends'!$C$2:$C$5693,$A1178)</f>
        <v>0</v>
      </c>
      <c r="H1178" s="1441">
        <f>SUMIFS('South West Spends'!$AB$2:$AB$5693,'South West Spends'!$A$2:$A$5693,$B1178,'South West Spends'!$B$2:$B$5693,$C1178,'South West Spends'!$C$2:$C$5693,$A1178)</f>
        <v>0</v>
      </c>
      <c r="I1178" s="1442">
        <f>SUMIFS('South West Spends'!$AG$2:$AG$5693,'South West Spends'!$A$2:$A$5693,$B1178,'South West Spends'!$B$2:$B$5693,$C1178,'South West Spends'!$C$2:$C$5693,$A1178)</f>
        <v>0</v>
      </c>
      <c r="J1178" s="24">
        <f>SUMIFS('South West Spends'!$AI$2:$AI$5693,'South West Spends'!$A$2:$A$5693,$B1178,'South West Spends'!$B$2:$B$5693,$C1178,'South West Spends'!$C$2:$C$5693,$A1178)</f>
        <v>0</v>
      </c>
      <c r="K1178" s="93">
        <f>SUMIFS('South West Spends'!$AL$2:$AL$5693,'South West Spends'!$A$2:$A$5693,$B1178,'South West Spends'!$B$2:$B$5693,$C1178,'South West Spends'!$C$2:$C$5693,$A1178)</f>
        <v>0</v>
      </c>
    </row>
    <row r="1179" spans="1:11" x14ac:dyDescent="0.2">
      <c r="A1179" s="257" t="s">
        <v>143</v>
      </c>
      <c r="B1179" s="258" t="s">
        <v>84</v>
      </c>
      <c r="C1179" s="259" t="s">
        <v>20</v>
      </c>
      <c r="D1179" s="506">
        <f>SUMIFS('South West Spends'!$H$2:$H$5693,'South West Spends'!$A$2:$A$5693,$B1179,'South West Spends'!$B$2:$B$5693,$C1179,'South West Spends'!$C$2:$C$5693,$A1179)</f>
        <v>0</v>
      </c>
      <c r="E1179" s="507">
        <f>SUMIFS('South West Spends'!$M$2:$M$5693,'South West Spends'!$A$2:$A$5693,$B1179,'South West Spends'!$B$2:$B$5693,$C1179,'South West Spends'!$C$2:$C$5693,$A1179)</f>
        <v>4406.3999999999996</v>
      </c>
      <c r="F1179" s="507">
        <f>SUMIFS('South West Spends'!$R$2:$R$5693,'South West Spends'!$A$2:$A$5693,$B1179,'South West Spends'!$B$2:$B$5693,$C1179,'South West Spends'!$C$2:$C$5693,$A1179)</f>
        <v>10973.390000000001</v>
      </c>
      <c r="G1179" s="882">
        <f>SUMIFS('South West Spends'!$W$2:$W$5693,'South West Spends'!$A$2:$A$5693,$B1179,'South West Spends'!$B$2:$B$5693,$C1179,'South West Spends'!$C$2:$C$5693,$A1179)</f>
        <v>12452.470000000001</v>
      </c>
      <c r="H1179" s="1441">
        <f>SUMIFS('South West Spends'!$AB$2:$AB$5693,'South West Spends'!$A$2:$A$5693,$B1179,'South West Spends'!$B$2:$B$5693,$C1179,'South West Spends'!$C$2:$C$5693,$A1179)</f>
        <v>12894.769999999999</v>
      </c>
      <c r="I1179" s="1442">
        <f>SUMIFS('South West Spends'!$AG$2:$AG$5693,'South West Spends'!$A$2:$A$5693,$B1179,'South West Spends'!$B$2:$B$5693,$C1179,'South West Spends'!$C$2:$C$5693,$A1179)</f>
        <v>2214.0099999999998</v>
      </c>
      <c r="J1179" s="24">
        <f>SUMIFS('South West Spends'!$AI$2:$AI$5693,'South West Spends'!$A$2:$A$5693,$B1179,'South West Spends'!$B$2:$B$5693,$C1179,'South West Spends'!$C$2:$C$5693,$A1179)</f>
        <v>0</v>
      </c>
      <c r="K1179" s="93">
        <f>SUMIFS('South West Spends'!$AL$2:$AL$5693,'South West Spends'!$A$2:$A$5693,$B1179,'South West Spends'!$B$2:$B$5693,$C1179,'South West Spends'!$C$2:$C$5693,$A1179)</f>
        <v>0</v>
      </c>
    </row>
    <row r="1180" spans="1:11" x14ac:dyDescent="0.2">
      <c r="A1180" s="257" t="s">
        <v>143</v>
      </c>
      <c r="B1180" s="258" t="s">
        <v>84</v>
      </c>
      <c r="C1180" s="259" t="s">
        <v>118</v>
      </c>
      <c r="D1180" s="506">
        <f>SUMIFS('South West Spends'!$H$2:$H$5693,'South West Spends'!$A$2:$A$5693,$B1180,'South West Spends'!$B$2:$B$5693,$C1180,'South West Spends'!$C$2:$C$5693,$A1180)</f>
        <v>0</v>
      </c>
      <c r="E1180" s="507">
        <f>SUMIFS('South West Spends'!$M$2:$M$5693,'South West Spends'!$A$2:$A$5693,$B1180,'South West Spends'!$B$2:$B$5693,$C1180,'South West Spends'!$C$2:$C$5693,$A1180)</f>
        <v>0</v>
      </c>
      <c r="F1180" s="507">
        <f>SUMIFS('South West Spends'!$R$2:$R$5693,'South West Spends'!$A$2:$A$5693,$B1180,'South West Spends'!$B$2:$B$5693,$C1180,'South West Spends'!$C$2:$C$5693,$A1180)</f>
        <v>6254.84</v>
      </c>
      <c r="G1180" s="882">
        <f>SUMIFS('South West Spends'!$W$2:$W$5693,'South West Spends'!$A$2:$A$5693,$B1180,'South West Spends'!$B$2:$B$5693,$C1180,'South West Spends'!$C$2:$C$5693,$A1180)</f>
        <v>976.88</v>
      </c>
      <c r="H1180" s="1441">
        <f>SUMIFS('South West Spends'!$AB$2:$AB$5693,'South West Spends'!$A$2:$A$5693,$B1180,'South West Spends'!$B$2:$B$5693,$C1180,'South West Spends'!$C$2:$C$5693,$A1180)</f>
        <v>0</v>
      </c>
      <c r="I1180" s="1442">
        <f>SUMIFS('South West Spends'!$AG$2:$AG$5693,'South West Spends'!$A$2:$A$5693,$B1180,'South West Spends'!$B$2:$B$5693,$C1180,'South West Spends'!$C$2:$C$5693,$A1180)</f>
        <v>0</v>
      </c>
      <c r="J1180" s="24">
        <f>SUMIFS('South West Spends'!$AI$2:$AI$5693,'South West Spends'!$A$2:$A$5693,$B1180,'South West Spends'!$B$2:$B$5693,$C1180,'South West Spends'!$C$2:$C$5693,$A1180)</f>
        <v>0</v>
      </c>
      <c r="K1180" s="93">
        <f>SUMIFS('South West Spends'!$AL$2:$AL$5693,'South West Spends'!$A$2:$A$5693,$B1180,'South West Spends'!$B$2:$B$5693,$C1180,'South West Spends'!$C$2:$C$5693,$A1180)</f>
        <v>0</v>
      </c>
    </row>
    <row r="1181" spans="1:11" x14ac:dyDescent="0.2">
      <c r="A1181" s="257" t="s">
        <v>143</v>
      </c>
      <c r="B1181" s="258" t="s">
        <v>41</v>
      </c>
      <c r="C1181" s="259" t="s">
        <v>242</v>
      </c>
      <c r="D1181" s="506">
        <f>SUMIFS('South West Spends'!$H$2:$H$5693,'South West Spends'!$A$2:$A$5693,$B1181,'South West Spends'!$B$2:$B$5693,$C1181,'South West Spends'!$C$2:$C$5693,$A1181)</f>
        <v>2464.0100000000002</v>
      </c>
      <c r="E1181" s="507">
        <f>SUMIFS('South West Spends'!$M$2:$M$5693,'South West Spends'!$A$2:$A$5693,$B1181,'South West Spends'!$B$2:$B$5693,$C1181,'South West Spends'!$C$2:$C$5693,$A1181)</f>
        <v>0</v>
      </c>
      <c r="F1181" s="507">
        <f>SUMIFS('South West Spends'!$R$2:$R$5693,'South West Spends'!$A$2:$A$5693,$B1181,'South West Spends'!$B$2:$B$5693,$C1181,'South West Spends'!$C$2:$C$5693,$A1181)</f>
        <v>0</v>
      </c>
      <c r="G1181" s="882">
        <f>SUMIFS('South West Spends'!$W$2:$W$5693,'South West Spends'!$A$2:$A$5693,$B1181,'South West Spends'!$B$2:$B$5693,$C1181,'South West Spends'!$C$2:$C$5693,$A1181)</f>
        <v>0</v>
      </c>
      <c r="H1181" s="1441">
        <f>SUMIFS('South West Spends'!$AB$2:$AB$5693,'South West Spends'!$A$2:$A$5693,$B1181,'South West Spends'!$B$2:$B$5693,$C1181,'South West Spends'!$C$2:$C$5693,$A1181)</f>
        <v>0</v>
      </c>
      <c r="I1181" s="1442">
        <f>SUMIFS('South West Spends'!$AG$2:$AG$5693,'South West Spends'!$A$2:$A$5693,$B1181,'South West Spends'!$B$2:$B$5693,$C1181,'South West Spends'!$C$2:$C$5693,$A1181)</f>
        <v>0</v>
      </c>
      <c r="J1181" s="24">
        <f>SUMIFS('South West Spends'!$AI$2:$AI$5693,'South West Spends'!$A$2:$A$5693,$B1181,'South West Spends'!$B$2:$B$5693,$C1181,'South West Spends'!$C$2:$C$5693,$A1181)</f>
        <v>0</v>
      </c>
      <c r="K1181" s="93">
        <f>SUMIFS('South West Spends'!$AL$2:$AL$5693,'South West Spends'!$A$2:$A$5693,$B1181,'South West Spends'!$B$2:$B$5693,$C1181,'South West Spends'!$C$2:$C$5693,$A1181)</f>
        <v>0</v>
      </c>
    </row>
    <row r="1182" spans="1:11" x14ac:dyDescent="0.2">
      <c r="A1182" s="257" t="s">
        <v>143</v>
      </c>
      <c r="B1182" s="258" t="s">
        <v>41</v>
      </c>
      <c r="C1182" s="259" t="s">
        <v>21</v>
      </c>
      <c r="D1182" s="506">
        <f>SUMIFS('South West Spends'!$H$2:$H$5693,'South West Spends'!$A$2:$A$5693,$B1182,'South West Spends'!$B$2:$B$5693,$C1182,'South West Spends'!$C$2:$C$5693,$A1182)</f>
        <v>14027.390000000001</v>
      </c>
      <c r="E1182" s="507">
        <f>SUMIFS('South West Spends'!$M$2:$M$5693,'South West Spends'!$A$2:$A$5693,$B1182,'South West Spends'!$B$2:$B$5693,$C1182,'South West Spends'!$C$2:$C$5693,$A1182)</f>
        <v>2141.3700000000003</v>
      </c>
      <c r="F1182" s="507">
        <f>SUMIFS('South West Spends'!$R$2:$R$5693,'South West Spends'!$A$2:$A$5693,$B1182,'South West Spends'!$B$2:$B$5693,$C1182,'South West Spends'!$C$2:$C$5693,$A1182)</f>
        <v>0</v>
      </c>
      <c r="G1182" s="882">
        <f>SUMIFS('South West Spends'!$W$2:$W$5693,'South West Spends'!$A$2:$A$5693,$B1182,'South West Spends'!$B$2:$B$5693,$C1182,'South West Spends'!$C$2:$C$5693,$A1182)</f>
        <v>0</v>
      </c>
      <c r="H1182" s="1441">
        <f>SUMIFS('South West Spends'!$AB$2:$AB$5693,'South West Spends'!$A$2:$A$5693,$B1182,'South West Spends'!$B$2:$B$5693,$C1182,'South West Spends'!$C$2:$C$5693,$A1182)</f>
        <v>0</v>
      </c>
      <c r="I1182" s="1442">
        <f>SUMIFS('South West Spends'!$AG$2:$AG$5693,'South West Spends'!$A$2:$A$5693,$B1182,'South West Spends'!$B$2:$B$5693,$C1182,'South West Spends'!$C$2:$C$5693,$A1182)</f>
        <v>0</v>
      </c>
      <c r="J1182" s="24">
        <f>SUMIFS('South West Spends'!$AI$2:$AI$5693,'South West Spends'!$A$2:$A$5693,$B1182,'South West Spends'!$B$2:$B$5693,$C1182,'South West Spends'!$C$2:$C$5693,$A1182)</f>
        <v>0</v>
      </c>
      <c r="K1182" s="93">
        <f>SUMIFS('South West Spends'!$AL$2:$AL$5693,'South West Spends'!$A$2:$A$5693,$B1182,'South West Spends'!$B$2:$B$5693,$C1182,'South West Spends'!$C$2:$C$5693,$A1182)</f>
        <v>0</v>
      </c>
    </row>
    <row r="1183" spans="1:11" x14ac:dyDescent="0.2">
      <c r="A1183" s="257" t="s">
        <v>143</v>
      </c>
      <c r="B1183" s="258" t="s">
        <v>66</v>
      </c>
      <c r="C1183" s="259" t="s">
        <v>243</v>
      </c>
      <c r="D1183" s="506">
        <f>SUMIFS('South West Spends'!$H$2:$H$5693,'South West Spends'!$A$2:$A$5693,$B1183,'South West Spends'!$B$2:$B$5693,$C1183,'South West Spends'!$C$2:$C$5693,$A1183)</f>
        <v>292.27999999999997</v>
      </c>
      <c r="E1183" s="507">
        <f>SUMIFS('South West Spends'!$M$2:$M$5693,'South West Spends'!$A$2:$A$5693,$B1183,'South West Spends'!$B$2:$B$5693,$C1183,'South West Spends'!$C$2:$C$5693,$A1183)</f>
        <v>4021.4199999999996</v>
      </c>
      <c r="F1183" s="507">
        <f>SUMIFS('South West Spends'!$R$2:$R$5693,'South West Spends'!$A$2:$A$5693,$B1183,'South West Spends'!$B$2:$B$5693,$C1183,'South West Spends'!$C$2:$C$5693,$A1183)</f>
        <v>4524.34</v>
      </c>
      <c r="G1183" s="882">
        <f>SUMIFS('South West Spends'!$W$2:$W$5693,'South West Spends'!$A$2:$A$5693,$B1183,'South West Spends'!$B$2:$B$5693,$C1183,'South West Spends'!$C$2:$C$5693,$A1183)</f>
        <v>6587.18</v>
      </c>
      <c r="H1183" s="1441">
        <f>SUMIFS('South West Spends'!$AB$2:$AB$5693,'South West Spends'!$A$2:$A$5693,$B1183,'South West Spends'!$B$2:$B$5693,$C1183,'South West Spends'!$C$2:$C$5693,$A1183)</f>
        <v>1894.25</v>
      </c>
      <c r="I1183" s="1442">
        <f>SUMIFS('South West Spends'!$AG$2:$AG$5693,'South West Spends'!$A$2:$A$5693,$B1183,'South West Spends'!$B$2:$B$5693,$C1183,'South West Spends'!$C$2:$C$5693,$A1183)</f>
        <v>0</v>
      </c>
      <c r="J1183" s="24">
        <f>SUMIFS('South West Spends'!$AI$2:$AI$5693,'South West Spends'!$A$2:$A$5693,$B1183,'South West Spends'!$B$2:$B$5693,$C1183,'South West Spends'!$C$2:$C$5693,$A1183)</f>
        <v>0</v>
      </c>
      <c r="K1183" s="93">
        <f>SUMIFS('South West Spends'!$AL$2:$AL$5693,'South West Spends'!$A$2:$A$5693,$B1183,'South West Spends'!$B$2:$B$5693,$C1183,'South West Spends'!$C$2:$C$5693,$A1183)</f>
        <v>0</v>
      </c>
    </row>
    <row r="1184" spans="1:11" x14ac:dyDescent="0.2">
      <c r="A1184" s="257" t="s">
        <v>143</v>
      </c>
      <c r="B1184" s="258" t="s">
        <v>66</v>
      </c>
      <c r="C1184" s="259" t="s">
        <v>11</v>
      </c>
      <c r="D1184" s="506">
        <f>SUMIFS('South West Spends'!$H$2:$H$5693,'South West Spends'!$A$2:$A$5693,$B1184,'South West Spends'!$B$2:$B$5693,$C1184,'South West Spends'!$C$2:$C$5693,$A1184)</f>
        <v>6554.3099999999995</v>
      </c>
      <c r="E1184" s="507">
        <f>SUMIFS('South West Spends'!$M$2:$M$5693,'South West Spends'!$A$2:$A$5693,$B1184,'South West Spends'!$B$2:$B$5693,$C1184,'South West Spends'!$C$2:$C$5693,$A1184)</f>
        <v>18429.809999999998</v>
      </c>
      <c r="F1184" s="507">
        <f>SUMIFS('South West Spends'!$R$2:$R$5693,'South West Spends'!$A$2:$A$5693,$B1184,'South West Spends'!$B$2:$B$5693,$C1184,'South West Spends'!$C$2:$C$5693,$A1184)</f>
        <v>12922.75</v>
      </c>
      <c r="G1184" s="882">
        <f>SUMIFS('South West Spends'!$W$2:$W$5693,'South West Spends'!$A$2:$A$5693,$B1184,'South West Spends'!$B$2:$B$5693,$C1184,'South West Spends'!$C$2:$C$5693,$A1184)</f>
        <v>11307.61</v>
      </c>
      <c r="H1184" s="1441">
        <f>SUMIFS('South West Spends'!$AB$2:$AB$5693,'South West Spends'!$A$2:$A$5693,$B1184,'South West Spends'!$B$2:$B$5693,$C1184,'South West Spends'!$C$2:$C$5693,$A1184)</f>
        <v>6545.04</v>
      </c>
      <c r="I1184" s="1442">
        <f>SUMIFS('South West Spends'!$AG$2:$AG$5693,'South West Spends'!$A$2:$A$5693,$B1184,'South West Spends'!$B$2:$B$5693,$C1184,'South West Spends'!$C$2:$C$5693,$A1184)</f>
        <v>0</v>
      </c>
      <c r="J1184" s="24">
        <f>SUMIFS('South West Spends'!$AI$2:$AI$5693,'South West Spends'!$A$2:$A$5693,$B1184,'South West Spends'!$B$2:$B$5693,$C1184,'South West Spends'!$C$2:$C$5693,$A1184)</f>
        <v>0</v>
      </c>
      <c r="K1184" s="93">
        <f>SUMIFS('South West Spends'!$AL$2:$AL$5693,'South West Spends'!$A$2:$A$5693,$B1184,'South West Spends'!$B$2:$B$5693,$C1184,'South West Spends'!$C$2:$C$5693,$A1184)</f>
        <v>0</v>
      </c>
    </row>
    <row r="1185" spans="1:11" x14ac:dyDescent="0.2">
      <c r="A1185" s="257" t="s">
        <v>143</v>
      </c>
      <c r="B1185" s="258" t="s">
        <v>66</v>
      </c>
      <c r="C1185" s="259" t="s">
        <v>122</v>
      </c>
      <c r="D1185" s="506">
        <f>SUMIFS('South West Spends'!$H$2:$H$5693,'South West Spends'!$A$2:$A$5693,$B1185,'South West Spends'!$B$2:$B$5693,$C1185,'South West Spends'!$C$2:$C$5693,$A1185)</f>
        <v>23131.040000000001</v>
      </c>
      <c r="E1185" s="507">
        <f>SUMIFS('South West Spends'!$M$2:$M$5693,'South West Spends'!$A$2:$A$5693,$B1185,'South West Spends'!$B$2:$B$5693,$C1185,'South West Spends'!$C$2:$C$5693,$A1185)</f>
        <v>72356.719999999987</v>
      </c>
      <c r="F1185" s="507">
        <f>SUMIFS('South West Spends'!$R$2:$R$5693,'South West Spends'!$A$2:$A$5693,$B1185,'South West Spends'!$B$2:$B$5693,$C1185,'South West Spends'!$C$2:$C$5693,$A1185)</f>
        <v>67684.45</v>
      </c>
      <c r="G1185" s="882">
        <f>SUMIFS('South West Spends'!$W$2:$W$5693,'South West Spends'!$A$2:$A$5693,$B1185,'South West Spends'!$B$2:$B$5693,$C1185,'South West Spends'!$C$2:$C$5693,$A1185)</f>
        <v>69841.2</v>
      </c>
      <c r="H1185" s="1441">
        <f>SUMIFS('South West Spends'!$AB$2:$AB$5693,'South West Spends'!$A$2:$A$5693,$B1185,'South West Spends'!$B$2:$B$5693,$C1185,'South West Spends'!$C$2:$C$5693,$A1185)</f>
        <v>66177.41</v>
      </c>
      <c r="I1185" s="1442">
        <f>SUMIFS('South West Spends'!$AG$2:$AG$5693,'South West Spends'!$A$2:$A$5693,$B1185,'South West Spends'!$B$2:$B$5693,$C1185,'South West Spends'!$C$2:$C$5693,$A1185)</f>
        <v>0</v>
      </c>
      <c r="J1185" s="24">
        <f>SUMIFS('South West Spends'!$AI$2:$AI$5693,'South West Spends'!$A$2:$A$5693,$B1185,'South West Spends'!$B$2:$B$5693,$C1185,'South West Spends'!$C$2:$C$5693,$A1185)</f>
        <v>0</v>
      </c>
      <c r="K1185" s="93">
        <f>SUMIFS('South West Spends'!$AL$2:$AL$5693,'South West Spends'!$A$2:$A$5693,$B1185,'South West Spends'!$B$2:$B$5693,$C1185,'South West Spends'!$C$2:$C$5693,$A1185)</f>
        <v>0</v>
      </c>
    </row>
    <row r="1186" spans="1:11" x14ac:dyDescent="0.2">
      <c r="A1186" s="257" t="s">
        <v>143</v>
      </c>
      <c r="B1186" s="258" t="s">
        <v>258</v>
      </c>
      <c r="C1186" s="259" t="s">
        <v>243</v>
      </c>
      <c r="D1186" s="506">
        <f>SUMIFS('South West Spends'!$H$2:$H$5693,'South West Spends'!$A$2:$A$5693,$B1186,'South West Spends'!$B$2:$B$5693,$C1186,'South West Spends'!$C$2:$C$5693,$A1186)</f>
        <v>0</v>
      </c>
      <c r="E1186" s="507">
        <f>SUMIFS('South West Spends'!$M$2:$M$5693,'South West Spends'!$A$2:$A$5693,$B1186,'South West Spends'!$B$2:$B$5693,$C1186,'South West Spends'!$C$2:$C$5693,$A1186)</f>
        <v>0</v>
      </c>
      <c r="F1186" s="507">
        <f>SUMIFS('South West Spends'!$R$2:$R$5693,'South West Spends'!$A$2:$A$5693,$B1186,'South West Spends'!$B$2:$B$5693,$C1186,'South West Spends'!$C$2:$C$5693,$A1186)</f>
        <v>0</v>
      </c>
      <c r="G1186" s="882">
        <f>SUMIFS('South West Spends'!$W$2:$W$5693,'South West Spends'!$A$2:$A$5693,$B1186,'South West Spends'!$B$2:$B$5693,$C1186,'South West Spends'!$C$2:$C$5693,$A1186)</f>
        <v>0</v>
      </c>
      <c r="H1186" s="1441">
        <f>SUMIFS('South West Spends'!$AB$2:$AB$5693,'South West Spends'!$A$2:$A$5693,$B1186,'South West Spends'!$B$2:$B$5693,$C1186,'South West Spends'!$C$2:$C$5693,$A1186)</f>
        <v>433.78</v>
      </c>
      <c r="I1186" s="1442">
        <f>SUMIFS('South West Spends'!$AG$2:$AG$5693,'South West Spends'!$A$2:$A$5693,$B1186,'South West Spends'!$B$2:$B$5693,$C1186,'South West Spends'!$C$2:$C$5693,$A1186)</f>
        <v>2097.35</v>
      </c>
      <c r="J1186" s="24">
        <f>SUMIFS('South West Spends'!$AI$2:$AI$5693,'South West Spends'!$A$2:$A$5693,$B1186,'South West Spends'!$B$2:$B$5693,$C1186,'South West Spends'!$C$2:$C$5693,$A1186)</f>
        <v>1515.52</v>
      </c>
      <c r="K1186" s="93">
        <f>SUMIFS('South West Spends'!$AL$2:$AL$5693,'South West Spends'!$A$2:$A$5693,$B1186,'South West Spends'!$B$2:$B$5693,$C1186,'South West Spends'!$C$2:$C$5693,$A1186)</f>
        <v>1853.27</v>
      </c>
    </row>
    <row r="1187" spans="1:11" x14ac:dyDescent="0.2">
      <c r="A1187" s="257" t="s">
        <v>143</v>
      </c>
      <c r="B1187" s="258" t="s">
        <v>258</v>
      </c>
      <c r="C1187" s="259" t="s">
        <v>11</v>
      </c>
      <c r="D1187" s="506">
        <f>SUMIFS('South West Spends'!$H$2:$H$5693,'South West Spends'!$A$2:$A$5693,$B1187,'South West Spends'!$B$2:$B$5693,$C1187,'South West Spends'!$C$2:$C$5693,$A1187)</f>
        <v>0</v>
      </c>
      <c r="E1187" s="507">
        <f>SUMIFS('South West Spends'!$M$2:$M$5693,'South West Spends'!$A$2:$A$5693,$B1187,'South West Spends'!$B$2:$B$5693,$C1187,'South West Spends'!$C$2:$C$5693,$A1187)</f>
        <v>0</v>
      </c>
      <c r="F1187" s="507">
        <f>SUMIFS('South West Spends'!$R$2:$R$5693,'South West Spends'!$A$2:$A$5693,$B1187,'South West Spends'!$B$2:$B$5693,$C1187,'South West Spends'!$C$2:$C$5693,$A1187)</f>
        <v>0</v>
      </c>
      <c r="G1187" s="882">
        <f>SUMIFS('South West Spends'!$W$2:$W$5693,'South West Spends'!$A$2:$A$5693,$B1187,'South West Spends'!$B$2:$B$5693,$C1187,'South West Spends'!$C$2:$C$5693,$A1187)</f>
        <v>0</v>
      </c>
      <c r="H1187" s="1441">
        <f>SUMIFS('South West Spends'!$AB$2:$AB$5693,'South West Spends'!$A$2:$A$5693,$B1187,'South West Spends'!$B$2:$B$5693,$C1187,'South West Spends'!$C$2:$C$5693,$A1187)</f>
        <v>2266.1099999999997</v>
      </c>
      <c r="I1187" s="1442">
        <f>SUMIFS('South West Spends'!$AG$2:$AG$5693,'South West Spends'!$A$2:$A$5693,$B1187,'South West Spends'!$B$2:$B$5693,$C1187,'South West Spends'!$C$2:$C$5693,$A1187)</f>
        <v>5544.15</v>
      </c>
      <c r="J1187" s="24">
        <f>SUMIFS('South West Spends'!$AI$2:$AI$5693,'South West Spends'!$A$2:$A$5693,$B1187,'South West Spends'!$B$2:$B$5693,$C1187,'South West Spends'!$C$2:$C$5693,$A1187)</f>
        <v>0</v>
      </c>
      <c r="K1187" s="93">
        <f>SUMIFS('South West Spends'!$AL$2:$AL$5693,'South West Spends'!$A$2:$A$5693,$B1187,'South West Spends'!$B$2:$B$5693,$C1187,'South West Spends'!$C$2:$C$5693,$A1187)</f>
        <v>2672.2</v>
      </c>
    </row>
    <row r="1188" spans="1:11" x14ac:dyDescent="0.2">
      <c r="A1188" s="257" t="s">
        <v>143</v>
      </c>
      <c r="B1188" s="258" t="s">
        <v>258</v>
      </c>
      <c r="C1188" s="259" t="s">
        <v>122</v>
      </c>
      <c r="D1188" s="506">
        <f>SUMIFS('South West Spends'!$H$2:$H$5693,'South West Spends'!$A$2:$A$5693,$B1188,'South West Spends'!$B$2:$B$5693,$C1188,'South West Spends'!$C$2:$C$5693,$A1188)</f>
        <v>0</v>
      </c>
      <c r="E1188" s="507">
        <f>SUMIFS('South West Spends'!$M$2:$M$5693,'South West Spends'!$A$2:$A$5693,$B1188,'South West Spends'!$B$2:$B$5693,$C1188,'South West Spends'!$C$2:$C$5693,$A1188)</f>
        <v>0</v>
      </c>
      <c r="F1188" s="507">
        <f>SUMIFS('South West Spends'!$R$2:$R$5693,'South West Spends'!$A$2:$A$5693,$B1188,'South West Spends'!$B$2:$B$5693,$C1188,'South West Spends'!$C$2:$C$5693,$A1188)</f>
        <v>0</v>
      </c>
      <c r="G1188" s="882">
        <f>SUMIFS('South West Spends'!$W$2:$W$5693,'South West Spends'!$A$2:$A$5693,$B1188,'South West Spends'!$B$2:$B$5693,$C1188,'South West Spends'!$C$2:$C$5693,$A1188)</f>
        <v>0</v>
      </c>
      <c r="H1188" s="1441">
        <f>SUMIFS('South West Spends'!$AB$2:$AB$5693,'South West Spends'!$A$2:$A$5693,$B1188,'South West Spends'!$B$2:$B$5693,$C1188,'South West Spends'!$C$2:$C$5693,$A1188)</f>
        <v>20865.82</v>
      </c>
      <c r="I1188" s="1442">
        <f>SUMIFS('South West Spends'!$AG$2:$AG$5693,'South West Spends'!$A$2:$A$5693,$B1188,'South West Spends'!$B$2:$B$5693,$C1188,'South West Spends'!$C$2:$C$5693,$A1188)</f>
        <v>44880.140000000007</v>
      </c>
      <c r="J1188" s="24">
        <f>SUMIFS('South West Spends'!$AI$2:$AI$5693,'South West Spends'!$A$2:$A$5693,$B1188,'South West Spends'!$B$2:$B$5693,$C1188,'South West Spends'!$C$2:$C$5693,$A1188)</f>
        <v>13517.83</v>
      </c>
      <c r="K1188" s="93">
        <f>SUMIFS('South West Spends'!$AL$2:$AL$5693,'South West Spends'!$A$2:$A$5693,$B1188,'South West Spends'!$B$2:$B$5693,$C1188,'South West Spends'!$C$2:$C$5693,$A1188)</f>
        <v>23713.510000000002</v>
      </c>
    </row>
    <row r="1189" spans="1:11" x14ac:dyDescent="0.2">
      <c r="A1189" s="257" t="s">
        <v>143</v>
      </c>
      <c r="B1189" s="258" t="s">
        <v>23</v>
      </c>
      <c r="C1189" s="259" t="s">
        <v>200</v>
      </c>
      <c r="D1189" s="506">
        <f>SUMIFS('South West Spends'!$H$2:$H$5693,'South West Spends'!$A$2:$A$5693,$B1189,'South West Spends'!$B$2:$B$5693,$C1189,'South West Spends'!$C$2:$C$5693,$A1189)</f>
        <v>57654.26</v>
      </c>
      <c r="E1189" s="507">
        <f>SUMIFS('South West Spends'!$M$2:$M$5693,'South West Spends'!$A$2:$A$5693,$B1189,'South West Spends'!$B$2:$B$5693,$C1189,'South West Spends'!$C$2:$C$5693,$A1189)</f>
        <v>72158.27</v>
      </c>
      <c r="F1189" s="507">
        <f>SUMIFS('South West Spends'!$R$2:$R$5693,'South West Spends'!$A$2:$A$5693,$B1189,'South West Spends'!$B$2:$B$5693,$C1189,'South West Spends'!$C$2:$C$5693,$A1189)</f>
        <v>76530.509999999995</v>
      </c>
      <c r="G1189" s="882">
        <f>SUMIFS('South West Spends'!$W$2:$W$5693,'South West Spends'!$A$2:$A$5693,$B1189,'South West Spends'!$B$2:$B$5693,$C1189,'South West Spends'!$C$2:$C$5693,$A1189)</f>
        <v>27076.46</v>
      </c>
      <c r="H1189" s="1441">
        <f>SUMIFS('South West Spends'!$AB$2:$AB$5693,'South West Spends'!$A$2:$A$5693,$B1189,'South West Spends'!$B$2:$B$5693,$C1189,'South West Spends'!$C$2:$C$5693,$A1189)</f>
        <v>0</v>
      </c>
      <c r="I1189" s="1442">
        <f>SUMIFS('South West Spends'!$AG$2:$AG$5693,'South West Spends'!$A$2:$A$5693,$B1189,'South West Spends'!$B$2:$B$5693,$C1189,'South West Spends'!$C$2:$C$5693,$A1189)</f>
        <v>0</v>
      </c>
      <c r="J1189" s="24">
        <f>SUMIFS('South West Spends'!$AI$2:$AI$5693,'South West Spends'!$A$2:$A$5693,$B1189,'South West Spends'!$B$2:$B$5693,$C1189,'South West Spends'!$C$2:$C$5693,$A1189)</f>
        <v>0</v>
      </c>
      <c r="K1189" s="93">
        <f>SUMIFS('South West Spends'!$AL$2:$AL$5693,'South West Spends'!$A$2:$A$5693,$B1189,'South West Spends'!$B$2:$B$5693,$C1189,'South West Spends'!$C$2:$C$5693,$A1189)</f>
        <v>0</v>
      </c>
    </row>
    <row r="1190" spans="1:11" x14ac:dyDescent="0.2">
      <c r="A1190" s="257" t="s">
        <v>143</v>
      </c>
      <c r="B1190" s="258" t="s">
        <v>230</v>
      </c>
      <c r="C1190" s="259" t="s">
        <v>200</v>
      </c>
      <c r="D1190" s="506">
        <f>SUMIFS('South West Spends'!$H$2:$H$5693,'South West Spends'!$A$2:$A$5693,$B1190,'South West Spends'!$B$2:$B$5693,$C1190,'South West Spends'!$C$2:$C$5693,$A1190)</f>
        <v>0</v>
      </c>
      <c r="E1190" s="507">
        <f>SUMIFS('South West Spends'!$M$2:$M$5693,'South West Spends'!$A$2:$A$5693,$B1190,'South West Spends'!$B$2:$B$5693,$C1190,'South West Spends'!$C$2:$C$5693,$A1190)</f>
        <v>0</v>
      </c>
      <c r="F1190" s="507">
        <f>SUMIFS('South West Spends'!$R$2:$R$5693,'South West Spends'!$A$2:$A$5693,$B1190,'South West Spends'!$B$2:$B$5693,$C1190,'South West Spends'!$C$2:$C$5693,$A1190)</f>
        <v>0</v>
      </c>
      <c r="G1190" s="882">
        <f>SUMIFS('South West Spends'!$W$2:$W$5693,'South West Spends'!$A$2:$A$5693,$B1190,'South West Spends'!$B$2:$B$5693,$C1190,'South West Spends'!$C$2:$C$5693,$A1190)</f>
        <v>44807.7</v>
      </c>
      <c r="H1190" s="1441">
        <f>SUMIFS('South West Spends'!$AB$2:$AB$5693,'South West Spends'!$A$2:$A$5693,$B1190,'South West Spends'!$B$2:$B$5693,$C1190,'South West Spends'!$C$2:$C$5693,$A1190)</f>
        <v>110404.14</v>
      </c>
      <c r="I1190" s="1442">
        <f>SUMIFS('South West Spends'!$AG$2:$AG$5693,'South West Spends'!$A$2:$A$5693,$B1190,'South West Spends'!$B$2:$B$5693,$C1190,'South West Spends'!$C$2:$C$5693,$A1190)</f>
        <v>0</v>
      </c>
      <c r="J1190" s="24">
        <f>SUMIFS('South West Spends'!$AI$2:$AI$5693,'South West Spends'!$A$2:$A$5693,$B1190,'South West Spends'!$B$2:$B$5693,$C1190,'South West Spends'!$C$2:$C$5693,$A1190)</f>
        <v>0</v>
      </c>
      <c r="K1190" s="93">
        <f>SUMIFS('South West Spends'!$AL$2:$AL$5693,'South West Spends'!$A$2:$A$5693,$B1190,'South West Spends'!$B$2:$B$5693,$C1190,'South West Spends'!$C$2:$C$5693,$A1190)</f>
        <v>0</v>
      </c>
    </row>
    <row r="1191" spans="1:11" x14ac:dyDescent="0.2">
      <c r="A1191" s="257" t="s">
        <v>143</v>
      </c>
      <c r="B1191" s="258" t="s">
        <v>26</v>
      </c>
      <c r="C1191" s="259" t="s">
        <v>220</v>
      </c>
      <c r="D1191" s="506">
        <f>SUMIFS('South West Spends'!$H$2:$H$5693,'South West Spends'!$A$2:$A$5693,$B1191,'South West Spends'!$B$2:$B$5693,$C1191,'South West Spends'!$C$2:$C$5693,$A1191)</f>
        <v>89111.599999999991</v>
      </c>
      <c r="E1191" s="507">
        <f>SUMIFS('South West Spends'!$M$2:$M$5693,'South West Spends'!$A$2:$A$5693,$B1191,'South West Spends'!$B$2:$B$5693,$C1191,'South West Spends'!$C$2:$C$5693,$A1191)</f>
        <v>25429.51999999996</v>
      </c>
      <c r="F1191" s="507">
        <f>SUMIFS('South West Spends'!$R$2:$R$5693,'South West Spends'!$A$2:$A$5693,$B1191,'South West Spends'!$B$2:$B$5693,$C1191,'South West Spends'!$C$2:$C$5693,$A1191)</f>
        <v>0</v>
      </c>
      <c r="G1191" s="882">
        <f>SUMIFS('South West Spends'!$W$2:$W$5693,'South West Spends'!$A$2:$A$5693,$B1191,'South West Spends'!$B$2:$B$5693,$C1191,'South West Spends'!$C$2:$C$5693,$A1191)</f>
        <v>0</v>
      </c>
      <c r="H1191" s="1441">
        <f>SUMIFS('South West Spends'!$AB$2:$AB$5693,'South West Spends'!$A$2:$A$5693,$B1191,'South West Spends'!$B$2:$B$5693,$C1191,'South West Spends'!$C$2:$C$5693,$A1191)</f>
        <v>0</v>
      </c>
      <c r="I1191" s="1442">
        <f>SUMIFS('South West Spends'!$AG$2:$AG$5693,'South West Spends'!$A$2:$A$5693,$B1191,'South West Spends'!$B$2:$B$5693,$C1191,'South West Spends'!$C$2:$C$5693,$A1191)</f>
        <v>0</v>
      </c>
      <c r="J1191" s="24">
        <f>SUMIFS('South West Spends'!$AI$2:$AI$5693,'South West Spends'!$A$2:$A$5693,$B1191,'South West Spends'!$B$2:$B$5693,$C1191,'South West Spends'!$C$2:$C$5693,$A1191)</f>
        <v>0</v>
      </c>
      <c r="K1191" s="93">
        <f>SUMIFS('South West Spends'!$AL$2:$AL$5693,'South West Spends'!$A$2:$A$5693,$B1191,'South West Spends'!$B$2:$B$5693,$C1191,'South West Spends'!$C$2:$C$5693,$A1191)</f>
        <v>0</v>
      </c>
    </row>
    <row r="1192" spans="1:11" x14ac:dyDescent="0.2">
      <c r="A1192" s="257" t="s">
        <v>143</v>
      </c>
      <c r="B1192" s="258" t="s">
        <v>81</v>
      </c>
      <c r="C1192" s="259" t="s">
        <v>220</v>
      </c>
      <c r="D1192" s="506">
        <f>SUMIFS('South West Spends'!$H$2:$H$5693,'South West Spends'!$A$2:$A$5693,$B1192,'South West Spends'!$B$2:$B$5693,$C1192,'South West Spends'!$C$2:$C$5693,$A1192)</f>
        <v>0</v>
      </c>
      <c r="E1192" s="507">
        <f>SUMIFS('South West Spends'!$M$2:$M$5693,'South West Spends'!$A$2:$A$5693,$B1192,'South West Spends'!$B$2:$B$5693,$C1192,'South West Spends'!$C$2:$C$5693,$A1192)</f>
        <v>164078.46999999997</v>
      </c>
      <c r="F1192" s="507">
        <f>SUMIFS('South West Spends'!$R$2:$R$5693,'South West Spends'!$A$2:$A$5693,$B1192,'South West Spends'!$B$2:$B$5693,$C1192,'South West Spends'!$C$2:$C$5693,$A1192)</f>
        <v>180153.06</v>
      </c>
      <c r="G1192" s="882">
        <f>SUMIFS('South West Spends'!$W$2:$W$5693,'South West Spends'!$A$2:$A$5693,$B1192,'South West Spends'!$B$2:$B$5693,$C1192,'South West Spends'!$C$2:$C$5693,$A1192)</f>
        <v>70234</v>
      </c>
      <c r="H1192" s="1441">
        <f>SUMIFS('South West Spends'!$AB$2:$AB$5693,'South West Spends'!$A$2:$A$5693,$B1192,'South West Spends'!$B$2:$B$5693,$C1192,'South West Spends'!$C$2:$C$5693,$A1192)</f>
        <v>56820</v>
      </c>
      <c r="I1192" s="1442">
        <f>SUMIFS('South West Spends'!$AG$2:$AG$5693,'South West Spends'!$A$2:$A$5693,$B1192,'South West Spends'!$B$2:$B$5693,$C1192,'South West Spends'!$C$2:$C$5693,$A1192)</f>
        <v>9030.8800215125084</v>
      </c>
      <c r="J1192" s="24">
        <f>SUMIFS('South West Spends'!$AI$2:$AI$5693,'South West Spends'!$A$2:$A$5693,$B1192,'South West Spends'!$B$2:$B$5693,$C1192,'South West Spends'!$C$2:$C$5693,$A1192)</f>
        <v>0</v>
      </c>
      <c r="K1192" s="93">
        <f>SUMIFS('South West Spends'!$AL$2:$AL$5693,'South West Spends'!$A$2:$A$5693,$B1192,'South West Spends'!$B$2:$B$5693,$C1192,'South West Spends'!$C$2:$C$5693,$A1192)</f>
        <v>0</v>
      </c>
    </row>
    <row r="1193" spans="1:11" x14ac:dyDescent="0.2">
      <c r="A1193" s="257" t="s">
        <v>143</v>
      </c>
      <c r="B1193" s="258" t="s">
        <v>81</v>
      </c>
      <c r="C1193" s="259" t="s">
        <v>113</v>
      </c>
      <c r="D1193" s="506">
        <f>SUMIFS('South West Spends'!$H$2:$H$5693,'South West Spends'!$A$2:$A$5693,$B1193,'South West Spends'!$B$2:$B$5693,$C1193,'South West Spends'!$C$2:$C$5693,$A1193)</f>
        <v>0</v>
      </c>
      <c r="E1193" s="507">
        <f>SUMIFS('South West Spends'!$M$2:$M$5693,'South West Spends'!$A$2:$A$5693,$B1193,'South West Spends'!$B$2:$B$5693,$C1193,'South West Spends'!$C$2:$C$5693,$A1193)</f>
        <v>0</v>
      </c>
      <c r="F1193" s="507">
        <f>SUMIFS('South West Spends'!$R$2:$R$5693,'South West Spends'!$A$2:$A$5693,$B1193,'South West Spends'!$B$2:$B$5693,$C1193,'South West Spends'!$C$2:$C$5693,$A1193)</f>
        <v>0</v>
      </c>
      <c r="G1193" s="882">
        <f>SUMIFS('South West Spends'!$W$2:$W$5693,'South West Spends'!$A$2:$A$5693,$B1193,'South West Spends'!$B$2:$B$5693,$C1193,'South West Spends'!$C$2:$C$5693,$A1193)</f>
        <v>0</v>
      </c>
      <c r="H1193" s="1441">
        <f>SUMIFS('South West Spends'!$AB$2:$AB$5693,'South West Spends'!$A$2:$A$5693,$B1193,'South West Spends'!$B$2:$B$5693,$C1193,'South West Spends'!$C$2:$C$5693,$A1193)</f>
        <v>40123</v>
      </c>
      <c r="I1193" s="1442">
        <f>SUMIFS('South West Spends'!$AG$2:$AG$5693,'South West Spends'!$A$2:$A$5693,$B1193,'South West Spends'!$B$2:$B$5693,$C1193,'South West Spends'!$C$2:$C$5693,$A1193)</f>
        <v>8439</v>
      </c>
      <c r="J1193" s="24">
        <f>SUMIFS('South West Spends'!$AI$2:$AI$5693,'South West Spends'!$A$2:$A$5693,$B1193,'South West Spends'!$B$2:$B$5693,$C1193,'South West Spends'!$C$2:$C$5693,$A1193)</f>
        <v>0</v>
      </c>
      <c r="K1193" s="93">
        <f>SUMIFS('South West Spends'!$AL$2:$AL$5693,'South West Spends'!$A$2:$A$5693,$B1193,'South West Spends'!$B$2:$B$5693,$C1193,'South West Spends'!$C$2:$C$5693,$A1193)</f>
        <v>0</v>
      </c>
    </row>
    <row r="1194" spans="1:11" x14ac:dyDescent="0.2">
      <c r="A1194" s="257" t="s">
        <v>143</v>
      </c>
      <c r="B1194" s="258" t="s">
        <v>81</v>
      </c>
      <c r="C1194" s="259" t="s">
        <v>248</v>
      </c>
      <c r="D1194" s="506">
        <f>SUMIFS('South West Spends'!$H$2:$H$5693,'South West Spends'!$A$2:$A$5693,$B1194,'South West Spends'!$B$2:$B$5693,$C1194,'South West Spends'!$C$2:$C$5693,$A1194)</f>
        <v>0</v>
      </c>
      <c r="E1194" s="507">
        <f>SUMIFS('South West Spends'!$M$2:$M$5693,'South West Spends'!$A$2:$A$5693,$B1194,'South West Spends'!$B$2:$B$5693,$C1194,'South West Spends'!$C$2:$C$5693,$A1194)</f>
        <v>0</v>
      </c>
      <c r="F1194" s="507">
        <f>SUMIFS('South West Spends'!$R$2:$R$5693,'South West Spends'!$A$2:$A$5693,$B1194,'South West Spends'!$B$2:$B$5693,$C1194,'South West Spends'!$C$2:$C$5693,$A1194)</f>
        <v>9651.0400000000009</v>
      </c>
      <c r="G1194" s="882">
        <f>SUMIFS('South West Spends'!$W$2:$W$5693,'South West Spends'!$A$2:$A$5693,$B1194,'South West Spends'!$B$2:$B$5693,$C1194,'South West Spends'!$C$2:$C$5693,$A1194)</f>
        <v>84784.23000000001</v>
      </c>
      <c r="H1194" s="1441">
        <f>SUMIFS('South West Spends'!$AB$2:$AB$5693,'South West Spends'!$A$2:$A$5693,$B1194,'South West Spends'!$B$2:$B$5693,$C1194,'South West Spends'!$C$2:$C$5693,$A1194)</f>
        <v>25246.21</v>
      </c>
      <c r="I1194" s="1442">
        <f>SUMIFS('South West Spends'!$AG$2:$AG$5693,'South West Spends'!$A$2:$A$5693,$B1194,'South West Spends'!$B$2:$B$5693,$C1194,'South West Spends'!$C$2:$C$5693,$A1194)</f>
        <v>0</v>
      </c>
      <c r="J1194" s="24">
        <f>SUMIFS('South West Spends'!$AI$2:$AI$5693,'South West Spends'!$A$2:$A$5693,$B1194,'South West Spends'!$B$2:$B$5693,$C1194,'South West Spends'!$C$2:$C$5693,$A1194)</f>
        <v>0</v>
      </c>
      <c r="K1194" s="93">
        <f>SUMIFS('South West Spends'!$AL$2:$AL$5693,'South West Spends'!$A$2:$A$5693,$B1194,'South West Spends'!$B$2:$B$5693,$C1194,'South West Spends'!$C$2:$C$5693,$A1194)</f>
        <v>0</v>
      </c>
    </row>
    <row r="1195" spans="1:11" x14ac:dyDescent="0.2">
      <c r="A1195" s="257" t="s">
        <v>143</v>
      </c>
      <c r="B1195" s="258" t="s">
        <v>81</v>
      </c>
      <c r="C1195" s="259" t="s">
        <v>255</v>
      </c>
      <c r="D1195" s="506">
        <f>SUMIFS('South West Spends'!$H$2:$H$5693,'South West Spends'!$A$2:$A$5693,$B1195,'South West Spends'!$B$2:$B$5693,$C1195,'South West Spends'!$C$2:$C$5693,$A1195)</f>
        <v>0</v>
      </c>
      <c r="E1195" s="507">
        <f>SUMIFS('South West Spends'!$M$2:$M$5693,'South West Spends'!$A$2:$A$5693,$B1195,'South West Spends'!$B$2:$B$5693,$C1195,'South West Spends'!$C$2:$C$5693,$A1195)</f>
        <v>0</v>
      </c>
      <c r="F1195" s="507">
        <f>SUMIFS('South West Spends'!$R$2:$R$5693,'South West Spends'!$A$2:$A$5693,$B1195,'South West Spends'!$B$2:$B$5693,$C1195,'South West Spends'!$C$2:$C$5693,$A1195)</f>
        <v>0</v>
      </c>
      <c r="G1195" s="882">
        <f>SUMIFS('South West Spends'!$W$2:$W$5693,'South West Spends'!$A$2:$A$5693,$B1195,'South West Spends'!$B$2:$B$5693,$C1195,'South West Spends'!$C$2:$C$5693,$A1195)</f>
        <v>0</v>
      </c>
      <c r="H1195" s="1441">
        <f>SUMIFS('South West Spends'!$AB$2:$AB$5693,'South West Spends'!$A$2:$A$5693,$B1195,'South West Spends'!$B$2:$B$5693,$C1195,'South West Spends'!$C$2:$C$5693,$A1195)</f>
        <v>0</v>
      </c>
      <c r="I1195" s="1442">
        <f>SUMIFS('South West Spends'!$AG$2:$AG$5693,'South West Spends'!$A$2:$A$5693,$B1195,'South West Spends'!$B$2:$B$5693,$C1195,'South West Spends'!$C$2:$C$5693,$A1195)</f>
        <v>1685.01</v>
      </c>
      <c r="J1195" s="24">
        <f>SUMIFS('South West Spends'!$AI$2:$AI$5693,'South West Spends'!$A$2:$A$5693,$B1195,'South West Spends'!$B$2:$B$5693,$C1195,'South West Spends'!$C$2:$C$5693,$A1195)</f>
        <v>0</v>
      </c>
      <c r="K1195" s="93">
        <f>SUMIFS('South West Spends'!$AL$2:$AL$5693,'South West Spends'!$A$2:$A$5693,$B1195,'South West Spends'!$B$2:$B$5693,$C1195,'South West Spends'!$C$2:$C$5693,$A1195)</f>
        <v>0</v>
      </c>
    </row>
    <row r="1196" spans="1:11" x14ac:dyDescent="0.2">
      <c r="A1196" s="257" t="s">
        <v>143</v>
      </c>
      <c r="B1196" s="258" t="s">
        <v>278</v>
      </c>
      <c r="C1196" s="259" t="s">
        <v>220</v>
      </c>
      <c r="D1196" s="506">
        <f>SUMIFS('South West Spends'!$H$2:$H$5693,'South West Spends'!$A$2:$A$5693,$B1196,'South West Spends'!$B$2:$B$5693,$C1196,'South West Spends'!$C$2:$C$5693,$A1196)</f>
        <v>0</v>
      </c>
      <c r="E1196" s="507">
        <f>SUMIFS('South West Spends'!$M$2:$M$5693,'South West Spends'!$A$2:$A$5693,$B1196,'South West Spends'!$B$2:$B$5693,$C1196,'South West Spends'!$C$2:$C$5693,$A1196)</f>
        <v>0</v>
      </c>
      <c r="F1196" s="507">
        <f>SUMIFS('South West Spends'!$R$2:$R$5693,'South West Spends'!$A$2:$A$5693,$B1196,'South West Spends'!$B$2:$B$5693,$C1196,'South West Spends'!$C$2:$C$5693,$A1196)</f>
        <v>0</v>
      </c>
      <c r="G1196" s="882">
        <f>SUMIFS('South West Spends'!$W$2:$W$5693,'South West Spends'!$A$2:$A$5693,$B1196,'South West Spends'!$B$2:$B$5693,$C1196,'South West Spends'!$C$2:$C$5693,$A1196)</f>
        <v>0</v>
      </c>
      <c r="H1196" s="1441">
        <f>SUMIFS('South West Spends'!$AB$2:$AB$5693,'South West Spends'!$A$2:$A$5693,$B1196,'South West Spends'!$B$2:$B$5693,$C1196,'South West Spends'!$C$2:$C$5693,$A1196)</f>
        <v>0</v>
      </c>
      <c r="I1196" s="1442">
        <f>SUMIFS('South West Spends'!$AG$2:$AG$5693,'South West Spends'!$A$2:$A$5693,$B1196,'South West Spends'!$B$2:$B$5693,$C1196,'South West Spends'!$C$2:$C$5693,$A1196)</f>
        <v>1955.4199964404106</v>
      </c>
      <c r="J1196" s="24">
        <f>SUMIFS('South West Spends'!$AI$2:$AI$5693,'South West Spends'!$A$2:$A$5693,$B1196,'South West Spends'!$B$2:$B$5693,$C1196,'South West Spends'!$C$2:$C$5693,$A1196)</f>
        <v>3450</v>
      </c>
      <c r="K1196" s="93">
        <f>SUMIFS('South West Spends'!$AL$2:$AL$5693,'South West Spends'!$A$2:$A$5693,$B1196,'South West Spends'!$B$2:$B$5693,$C1196,'South West Spends'!$C$2:$C$5693,$A1196)</f>
        <v>3450</v>
      </c>
    </row>
    <row r="1197" spans="1:11" x14ac:dyDescent="0.2">
      <c r="A1197" s="257" t="s">
        <v>143</v>
      </c>
      <c r="B1197" s="258" t="s">
        <v>278</v>
      </c>
      <c r="C1197" s="259" t="s">
        <v>113</v>
      </c>
      <c r="D1197" s="506">
        <f>SUMIFS('South West Spends'!$H$2:$H$5693,'South West Spends'!$A$2:$A$5693,$B1197,'South West Spends'!$B$2:$B$5693,$C1197,'South West Spends'!$C$2:$C$5693,$A1197)</f>
        <v>0</v>
      </c>
      <c r="E1197" s="507">
        <f>SUMIFS('South West Spends'!$M$2:$M$5693,'South West Spends'!$A$2:$A$5693,$B1197,'South West Spends'!$B$2:$B$5693,$C1197,'South West Spends'!$C$2:$C$5693,$A1197)</f>
        <v>0</v>
      </c>
      <c r="F1197" s="507">
        <f>SUMIFS('South West Spends'!$R$2:$R$5693,'South West Spends'!$A$2:$A$5693,$B1197,'South West Spends'!$B$2:$B$5693,$C1197,'South West Spends'!$C$2:$C$5693,$A1197)</f>
        <v>0</v>
      </c>
      <c r="G1197" s="882">
        <f>SUMIFS('South West Spends'!$W$2:$W$5693,'South West Spends'!$A$2:$A$5693,$B1197,'South West Spends'!$B$2:$B$5693,$C1197,'South West Spends'!$C$2:$C$5693,$A1197)</f>
        <v>0</v>
      </c>
      <c r="H1197" s="1441">
        <f>SUMIFS('South West Spends'!$AB$2:$AB$5693,'South West Spends'!$A$2:$A$5693,$B1197,'South West Spends'!$B$2:$B$5693,$C1197,'South West Spends'!$C$2:$C$5693,$A1197)</f>
        <v>0</v>
      </c>
      <c r="I1197" s="1442">
        <f>SUMIFS('South West Spends'!$AG$2:$AG$5693,'South West Spends'!$A$2:$A$5693,$B1197,'South West Spends'!$B$2:$B$5693,$C1197,'South West Spends'!$C$2:$C$5693,$A1197)</f>
        <v>868</v>
      </c>
      <c r="J1197" s="24">
        <f>SUMIFS('South West Spends'!$AI$2:$AI$5693,'South West Spends'!$A$2:$A$5693,$B1197,'South West Spends'!$B$2:$B$5693,$C1197,'South West Spends'!$C$2:$C$5693,$A1197)</f>
        <v>0</v>
      </c>
      <c r="K1197" s="93">
        <f>SUMIFS('South West Spends'!$AL$2:$AL$5693,'South West Spends'!$A$2:$A$5693,$B1197,'South West Spends'!$B$2:$B$5693,$C1197,'South West Spends'!$C$2:$C$5693,$A1197)</f>
        <v>0</v>
      </c>
    </row>
    <row r="1198" spans="1:11" x14ac:dyDescent="0.2">
      <c r="A1198" s="257" t="s">
        <v>143</v>
      </c>
      <c r="B1198" s="258" t="s">
        <v>278</v>
      </c>
      <c r="C1198" s="259" t="s">
        <v>248</v>
      </c>
      <c r="D1198" s="506">
        <f>SUMIFS('South West Spends'!$H$2:$H$5693,'South West Spends'!$A$2:$A$5693,$B1198,'South West Spends'!$B$2:$B$5693,$C1198,'South West Spends'!$C$2:$C$5693,$A1198)</f>
        <v>0</v>
      </c>
      <c r="E1198" s="507">
        <f>SUMIFS('South West Spends'!$M$2:$M$5693,'South West Spends'!$A$2:$A$5693,$B1198,'South West Spends'!$B$2:$B$5693,$C1198,'South West Spends'!$C$2:$C$5693,$A1198)</f>
        <v>0</v>
      </c>
      <c r="F1198" s="507">
        <f>SUMIFS('South West Spends'!$R$2:$R$5693,'South West Spends'!$A$2:$A$5693,$B1198,'South West Spends'!$B$2:$B$5693,$C1198,'South West Spends'!$C$2:$C$5693,$A1198)</f>
        <v>0</v>
      </c>
      <c r="G1198" s="882">
        <f>SUMIFS('South West Spends'!$W$2:$W$5693,'South West Spends'!$A$2:$A$5693,$B1198,'South West Spends'!$B$2:$B$5693,$C1198,'South West Spends'!$C$2:$C$5693,$A1198)</f>
        <v>0</v>
      </c>
      <c r="H1198" s="1441">
        <f>SUMIFS('South West Spends'!$AB$2:$AB$5693,'South West Spends'!$A$2:$A$5693,$B1198,'South West Spends'!$B$2:$B$5693,$C1198,'South West Spends'!$C$2:$C$5693,$A1198)</f>
        <v>0</v>
      </c>
      <c r="I1198" s="1442">
        <f>SUMIFS('South West Spends'!$AG$2:$AG$5693,'South West Spends'!$A$2:$A$5693,$B1198,'South West Spends'!$B$2:$B$5693,$C1198,'South West Spends'!$C$2:$C$5693,$A1198)</f>
        <v>0</v>
      </c>
      <c r="J1198" s="24">
        <f>SUMIFS('South West Spends'!$AI$2:$AI$5693,'South West Spends'!$A$2:$A$5693,$B1198,'South West Spends'!$B$2:$B$5693,$C1198,'South West Spends'!$C$2:$C$5693,$A1198)</f>
        <v>0</v>
      </c>
      <c r="K1198" s="93">
        <f>SUMIFS('South West Spends'!$AL$2:$AL$5693,'South West Spends'!$A$2:$A$5693,$B1198,'South West Spends'!$B$2:$B$5693,$C1198,'South West Spends'!$C$2:$C$5693,$A1198)</f>
        <v>562.41999999999996</v>
      </c>
    </row>
    <row r="1199" spans="1:11" x14ac:dyDescent="0.2">
      <c r="A1199" s="257" t="s">
        <v>143</v>
      </c>
      <c r="B1199" s="258" t="s">
        <v>278</v>
      </c>
      <c r="C1199" s="259" t="s">
        <v>255</v>
      </c>
      <c r="D1199" s="506">
        <f>SUMIFS('South West Spends'!$H$2:$H$5693,'South West Spends'!$A$2:$A$5693,$B1199,'South West Spends'!$B$2:$B$5693,$C1199,'South West Spends'!$C$2:$C$5693,$A1199)</f>
        <v>0</v>
      </c>
      <c r="E1199" s="507">
        <f>SUMIFS('South West Spends'!$M$2:$M$5693,'South West Spends'!$A$2:$A$5693,$B1199,'South West Spends'!$B$2:$B$5693,$C1199,'South West Spends'!$C$2:$C$5693,$A1199)</f>
        <v>0</v>
      </c>
      <c r="F1199" s="507">
        <f>SUMIFS('South West Spends'!$R$2:$R$5693,'South West Spends'!$A$2:$A$5693,$B1199,'South West Spends'!$B$2:$B$5693,$C1199,'South West Spends'!$C$2:$C$5693,$A1199)</f>
        <v>0</v>
      </c>
      <c r="G1199" s="882">
        <f>SUMIFS('South West Spends'!$W$2:$W$5693,'South West Spends'!$A$2:$A$5693,$B1199,'South West Spends'!$B$2:$B$5693,$C1199,'South West Spends'!$C$2:$C$5693,$A1199)</f>
        <v>0</v>
      </c>
      <c r="H1199" s="1441">
        <f>SUMIFS('South West Spends'!$AB$2:$AB$5693,'South West Spends'!$A$2:$A$5693,$B1199,'South West Spends'!$B$2:$B$5693,$C1199,'South West Spends'!$C$2:$C$5693,$A1199)</f>
        <v>0</v>
      </c>
      <c r="I1199" s="1442">
        <f>SUMIFS('South West Spends'!$AG$2:$AG$5693,'South West Spends'!$A$2:$A$5693,$B1199,'South West Spends'!$B$2:$B$5693,$C1199,'South West Spends'!$C$2:$C$5693,$A1199)</f>
        <v>34816.61</v>
      </c>
      <c r="J1199" s="24">
        <f>SUMIFS('South West Spends'!$AI$2:$AI$5693,'South West Spends'!$A$2:$A$5693,$B1199,'South West Spends'!$B$2:$B$5693,$C1199,'South West Spends'!$C$2:$C$5693,$A1199)</f>
        <v>1695</v>
      </c>
      <c r="K1199" s="93">
        <f>SUMIFS('South West Spends'!$AL$2:$AL$5693,'South West Spends'!$A$2:$A$5693,$B1199,'South West Spends'!$B$2:$B$5693,$C1199,'South West Spends'!$C$2:$C$5693,$A1199)</f>
        <v>3031</v>
      </c>
    </row>
    <row r="1200" spans="1:11" x14ac:dyDescent="0.2">
      <c r="A1200" s="251" t="s">
        <v>143</v>
      </c>
      <c r="B1200" s="252" t="s">
        <v>278</v>
      </c>
      <c r="C1200" s="253" t="s">
        <v>282</v>
      </c>
      <c r="D1200" s="506">
        <f>SUMIFS('South West Spends'!$H$2:$H$5693,'South West Spends'!$A$2:$A$5693,$B1200,'South West Spends'!$B$2:$B$5693,$C1200,'South West Spends'!$C$2:$C$5693,$A1200)</f>
        <v>0</v>
      </c>
      <c r="E1200" s="507">
        <f>SUMIFS('South West Spends'!$M$2:$M$5693,'South West Spends'!$A$2:$A$5693,$B1200,'South West Spends'!$B$2:$B$5693,$C1200,'South West Spends'!$C$2:$C$5693,$A1200)</f>
        <v>0</v>
      </c>
      <c r="F1200" s="507">
        <f>SUMIFS('South West Spends'!$R$2:$R$5693,'South West Spends'!$A$2:$A$5693,$B1200,'South West Spends'!$B$2:$B$5693,$C1200,'South West Spends'!$C$2:$C$5693,$A1200)</f>
        <v>0</v>
      </c>
      <c r="G1200" s="882">
        <f>SUMIFS('South West Spends'!$W$2:$W$5693,'South West Spends'!$A$2:$A$5693,$B1200,'South West Spends'!$B$2:$B$5693,$C1200,'South West Spends'!$C$2:$C$5693,$A1200)</f>
        <v>0</v>
      </c>
      <c r="H1200" s="1441">
        <f>SUMIFS('South West Spends'!$AB$2:$AB$5693,'South West Spends'!$A$2:$A$5693,$B1200,'South West Spends'!$B$2:$B$5693,$C1200,'South West Spends'!$C$2:$C$5693,$A1200)</f>
        <v>0</v>
      </c>
      <c r="I1200" s="1442">
        <f>SUMIFS('South West Spends'!$AG$2:$AG$5693,'South West Spends'!$A$2:$A$5693,$B1200,'South West Spends'!$B$2:$B$5693,$C1200,'South West Spends'!$C$2:$C$5693,$A1200)</f>
        <v>91405</v>
      </c>
      <c r="J1200" s="24">
        <f>SUMIFS('South West Spends'!$AI$2:$AI$5693,'South West Spends'!$A$2:$A$5693,$B1200,'South West Spends'!$B$2:$B$5693,$C1200,'South West Spends'!$C$2:$C$5693,$A1200)</f>
        <v>41142.43</v>
      </c>
      <c r="K1200" s="93">
        <f>SUMIFS('South West Spends'!$AL$2:$AL$5693,'South West Spends'!$A$2:$A$5693,$B1200,'South West Spends'!$B$2:$B$5693,$C1200,'South West Spends'!$C$2:$C$5693,$A1200)</f>
        <v>68286.429999999993</v>
      </c>
    </row>
    <row r="1201" spans="1:11" x14ac:dyDescent="0.2">
      <c r="A1201" s="251" t="s">
        <v>143</v>
      </c>
      <c r="B1201" s="252" t="s">
        <v>27</v>
      </c>
      <c r="C1201" s="253" t="s">
        <v>249</v>
      </c>
      <c r="D1201" s="506">
        <f>SUMIFS('South West Spends'!$H$2:$H$5693,'South West Spends'!$A$2:$A$5693,$B1201,'South West Spends'!$B$2:$B$5693,$C1201,'South West Spends'!$C$2:$C$5693,$A1201)</f>
        <v>35936.290000000008</v>
      </c>
      <c r="E1201" s="507">
        <f>SUMIFS('South West Spends'!$M$2:$M$5693,'South West Spends'!$A$2:$A$5693,$B1201,'South West Spends'!$B$2:$B$5693,$C1201,'South West Spends'!$C$2:$C$5693,$A1201)</f>
        <v>18195.590000000004</v>
      </c>
      <c r="F1201" s="507">
        <f>SUMIFS('South West Spends'!$R$2:$R$5693,'South West Spends'!$A$2:$A$5693,$B1201,'South West Spends'!$B$2:$B$5693,$C1201,'South West Spends'!$C$2:$C$5693,$A1201)</f>
        <v>0</v>
      </c>
      <c r="G1201" s="882">
        <f>SUMIFS('South West Spends'!$W$2:$W$5693,'South West Spends'!$A$2:$A$5693,$B1201,'South West Spends'!$B$2:$B$5693,$C1201,'South West Spends'!$C$2:$C$5693,$A1201)</f>
        <v>0</v>
      </c>
      <c r="H1201" s="1441">
        <f>SUMIFS('South West Spends'!$AB$2:$AB$5693,'South West Spends'!$A$2:$A$5693,$B1201,'South West Spends'!$B$2:$B$5693,$C1201,'South West Spends'!$C$2:$C$5693,$A1201)</f>
        <v>0</v>
      </c>
      <c r="I1201" s="1442">
        <f>SUMIFS('South West Spends'!$AG$2:$AG$5693,'South West Spends'!$A$2:$A$5693,$B1201,'South West Spends'!$B$2:$B$5693,$C1201,'South West Spends'!$C$2:$C$5693,$A1201)</f>
        <v>0</v>
      </c>
      <c r="J1201" s="24">
        <f>SUMIFS('South West Spends'!$AI$2:$AI$5693,'South West Spends'!$A$2:$A$5693,$B1201,'South West Spends'!$B$2:$B$5693,$C1201,'South West Spends'!$C$2:$C$5693,$A1201)</f>
        <v>0</v>
      </c>
      <c r="K1201" s="93">
        <f>SUMIFS('South West Spends'!$AL$2:$AL$5693,'South West Spends'!$A$2:$A$5693,$B1201,'South West Spends'!$B$2:$B$5693,$C1201,'South West Spends'!$C$2:$C$5693,$A1201)</f>
        <v>0</v>
      </c>
    </row>
    <row r="1202" spans="1:11" x14ac:dyDescent="0.2">
      <c r="A1202" s="251" t="s">
        <v>143</v>
      </c>
      <c r="B1202" s="252" t="s">
        <v>27</v>
      </c>
      <c r="C1202" s="253" t="s">
        <v>28</v>
      </c>
      <c r="D1202" s="506">
        <f>SUMIFS('South West Spends'!$H$2:$H$5693,'South West Spends'!$A$2:$A$5693,$B1202,'South West Spends'!$B$2:$B$5693,$C1202,'South West Spends'!$C$2:$C$5693,$A1202)</f>
        <v>38639.47</v>
      </c>
      <c r="E1202" s="507">
        <f>SUMIFS('South West Spends'!$M$2:$M$5693,'South West Spends'!$A$2:$A$5693,$B1202,'South West Spends'!$B$2:$B$5693,$C1202,'South West Spends'!$C$2:$C$5693,$A1202)</f>
        <v>12738.71</v>
      </c>
      <c r="F1202" s="507">
        <f>SUMIFS('South West Spends'!$R$2:$R$5693,'South West Spends'!$A$2:$A$5693,$B1202,'South West Spends'!$B$2:$B$5693,$C1202,'South West Spends'!$C$2:$C$5693,$A1202)</f>
        <v>0</v>
      </c>
      <c r="G1202" s="882">
        <f>SUMIFS('South West Spends'!$W$2:$W$5693,'South West Spends'!$A$2:$A$5693,$B1202,'South West Spends'!$B$2:$B$5693,$C1202,'South West Spends'!$C$2:$C$5693,$A1202)</f>
        <v>0</v>
      </c>
      <c r="H1202" s="1441">
        <f>SUMIFS('South West Spends'!$AB$2:$AB$5693,'South West Spends'!$A$2:$A$5693,$B1202,'South West Spends'!$B$2:$B$5693,$C1202,'South West Spends'!$C$2:$C$5693,$A1202)</f>
        <v>0</v>
      </c>
      <c r="I1202" s="1442">
        <f>SUMIFS('South West Spends'!$AG$2:$AG$5693,'South West Spends'!$A$2:$A$5693,$B1202,'South West Spends'!$B$2:$B$5693,$C1202,'South West Spends'!$C$2:$C$5693,$A1202)</f>
        <v>0</v>
      </c>
      <c r="J1202" s="24">
        <f>SUMIFS('South West Spends'!$AI$2:$AI$5693,'South West Spends'!$A$2:$A$5693,$B1202,'South West Spends'!$B$2:$B$5693,$C1202,'South West Spends'!$C$2:$C$5693,$A1202)</f>
        <v>0</v>
      </c>
      <c r="K1202" s="93">
        <f>SUMIFS('South West Spends'!$AL$2:$AL$5693,'South West Spends'!$A$2:$A$5693,$B1202,'South West Spends'!$B$2:$B$5693,$C1202,'South West Spends'!$C$2:$C$5693,$A1202)</f>
        <v>0</v>
      </c>
    </row>
    <row r="1203" spans="1:11" x14ac:dyDescent="0.2">
      <c r="A1203" s="251" t="s">
        <v>143</v>
      </c>
      <c r="B1203" s="252" t="s">
        <v>82</v>
      </c>
      <c r="C1203" s="253" t="s">
        <v>249</v>
      </c>
      <c r="D1203" s="506">
        <f>SUMIFS('South West Spends'!$H$2:$H$5693,'South West Spends'!$A$2:$A$5693,$B1203,'South West Spends'!$B$2:$B$5693,$C1203,'South West Spends'!$C$2:$C$5693,$A1203)</f>
        <v>0</v>
      </c>
      <c r="E1203" s="507">
        <f>SUMIFS('South West Spends'!$M$2:$M$5693,'South West Spends'!$A$2:$A$5693,$B1203,'South West Spends'!$B$2:$B$5693,$C1203,'South West Spends'!$C$2:$C$5693,$A1203)</f>
        <v>35174.791200000007</v>
      </c>
      <c r="F1203" s="507">
        <f>SUMIFS('South West Spends'!$R$2:$R$5693,'South West Spends'!$A$2:$A$5693,$B1203,'South West Spends'!$B$2:$B$5693,$C1203,'South West Spends'!$C$2:$C$5693,$A1203)</f>
        <v>32959.910000000003</v>
      </c>
      <c r="G1203" s="882">
        <f>SUMIFS('South West Spends'!$W$2:$W$5693,'South West Spends'!$A$2:$A$5693,$B1203,'South West Spends'!$B$2:$B$5693,$C1203,'South West Spends'!$C$2:$C$5693,$A1203)</f>
        <v>25403.75</v>
      </c>
      <c r="H1203" s="1441">
        <f>SUMIFS('South West Spends'!$AB$2:$AB$5693,'South West Spends'!$A$2:$A$5693,$B1203,'South West Spends'!$B$2:$B$5693,$C1203,'South West Spends'!$C$2:$C$5693,$A1203)</f>
        <v>13930.22</v>
      </c>
      <c r="I1203" s="1442">
        <f>SUMIFS('South West Spends'!$AG$2:$AG$5693,'South West Spends'!$A$2:$A$5693,$B1203,'South West Spends'!$B$2:$B$5693,$C1203,'South West Spends'!$C$2:$C$5693,$A1203)</f>
        <v>3926.4399999999996</v>
      </c>
      <c r="J1203" s="24">
        <f>SUMIFS('South West Spends'!$AI$2:$AI$5693,'South West Spends'!$A$2:$A$5693,$B1203,'South West Spends'!$B$2:$B$5693,$C1203,'South West Spends'!$C$2:$C$5693,$A1203)</f>
        <v>0</v>
      </c>
      <c r="K1203" s="93">
        <f>SUMIFS('South West Spends'!$AL$2:$AL$5693,'South West Spends'!$A$2:$A$5693,$B1203,'South West Spends'!$B$2:$B$5693,$C1203,'South West Spends'!$C$2:$C$5693,$A1203)</f>
        <v>0</v>
      </c>
    </row>
    <row r="1204" spans="1:11" x14ac:dyDescent="0.2">
      <c r="A1204" s="218" t="s">
        <v>143</v>
      </c>
      <c r="B1204" s="219" t="s">
        <v>82</v>
      </c>
      <c r="C1204" s="220" t="s">
        <v>243</v>
      </c>
      <c r="D1204" s="506">
        <f>SUMIFS('South West Spends'!$H$2:$H$5693,'South West Spends'!$A$2:$A$5693,$B1204,'South West Spends'!$B$2:$B$5693,$C1204,'South West Spends'!$C$2:$C$5693,$A1204)</f>
        <v>0</v>
      </c>
      <c r="E1204" s="507">
        <f>SUMIFS('South West Spends'!$M$2:$M$5693,'South West Spends'!$A$2:$A$5693,$B1204,'South West Spends'!$B$2:$B$5693,$C1204,'South West Spends'!$C$2:$C$5693,$A1204)</f>
        <v>4326.59</v>
      </c>
      <c r="F1204" s="507">
        <f>SUMIFS('South West Spends'!$R$2:$R$5693,'South West Spends'!$A$2:$A$5693,$B1204,'South West Spends'!$B$2:$B$5693,$C1204,'South West Spends'!$C$2:$C$5693,$A1204)</f>
        <v>28887.71</v>
      </c>
      <c r="G1204" s="882">
        <f>SUMIFS('South West Spends'!$W$2:$W$5693,'South West Spends'!$A$2:$A$5693,$B1204,'South West Spends'!$B$2:$B$5693,$C1204,'South West Spends'!$C$2:$C$5693,$A1204)</f>
        <v>36079.899999999994</v>
      </c>
      <c r="H1204" s="1441">
        <f>SUMIFS('South West Spends'!$AB$2:$AB$5693,'South West Spends'!$A$2:$A$5693,$B1204,'South West Spends'!$B$2:$B$5693,$C1204,'South West Spends'!$C$2:$C$5693,$A1204)</f>
        <v>68082.400000000009</v>
      </c>
      <c r="I1204" s="1442">
        <f>SUMIFS('South West Spends'!$AG$2:$AG$5693,'South West Spends'!$A$2:$A$5693,$B1204,'South West Spends'!$B$2:$B$5693,$C1204,'South West Spends'!$C$2:$C$5693,$A1204)</f>
        <v>26533.870000000003</v>
      </c>
      <c r="J1204" s="24">
        <f>SUMIFS('South West Spends'!$AI$2:$AI$5693,'South West Spends'!$A$2:$A$5693,$B1204,'South West Spends'!$B$2:$B$5693,$C1204,'South West Spends'!$C$2:$C$5693,$A1204)</f>
        <v>0</v>
      </c>
      <c r="K1204" s="93">
        <f>SUMIFS('South West Spends'!$AL$2:$AL$5693,'South West Spends'!$A$2:$A$5693,$B1204,'South West Spends'!$B$2:$B$5693,$C1204,'South West Spends'!$C$2:$C$5693,$A1204)</f>
        <v>0</v>
      </c>
    </row>
    <row r="1205" spans="1:11" x14ac:dyDescent="0.2">
      <c r="A1205" s="218" t="s">
        <v>143</v>
      </c>
      <c r="B1205" s="219" t="s">
        <v>82</v>
      </c>
      <c r="C1205" s="220" t="s">
        <v>28</v>
      </c>
      <c r="D1205" s="506">
        <f>SUMIFS('South West Spends'!$H$2:$H$5693,'South West Spends'!$A$2:$A$5693,$B1205,'South West Spends'!$B$2:$B$5693,$C1205,'South West Spends'!$C$2:$C$5693,$A1205)</f>
        <v>0</v>
      </c>
      <c r="E1205" s="507">
        <f>SUMIFS('South West Spends'!$M$2:$M$5693,'South West Spends'!$A$2:$A$5693,$B1205,'South West Spends'!$B$2:$B$5693,$C1205,'South West Spends'!$C$2:$C$5693,$A1205)</f>
        <v>26593.23</v>
      </c>
      <c r="F1205" s="507">
        <f>SUMIFS('South West Spends'!$R$2:$R$5693,'South West Spends'!$A$2:$A$5693,$B1205,'South West Spends'!$B$2:$B$5693,$C1205,'South West Spends'!$C$2:$C$5693,$A1205)</f>
        <v>30901.83</v>
      </c>
      <c r="G1205" s="882">
        <f>SUMIFS('South West Spends'!$W$2:$W$5693,'South West Spends'!$A$2:$A$5693,$B1205,'South West Spends'!$B$2:$B$5693,$C1205,'South West Spends'!$C$2:$C$5693,$A1205)</f>
        <v>26210.379999999997</v>
      </c>
      <c r="H1205" s="1441">
        <f>SUMIFS('South West Spends'!$AB$2:$AB$5693,'South West Spends'!$A$2:$A$5693,$B1205,'South West Spends'!$B$2:$B$5693,$C1205,'South West Spends'!$C$2:$C$5693,$A1205)</f>
        <v>1021.9300000000001</v>
      </c>
      <c r="I1205" s="1442">
        <f>SUMIFS('South West Spends'!$AG$2:$AG$5693,'South West Spends'!$A$2:$A$5693,$B1205,'South West Spends'!$B$2:$B$5693,$C1205,'South West Spends'!$C$2:$C$5693,$A1205)</f>
        <v>0</v>
      </c>
      <c r="J1205" s="24">
        <f>SUMIFS('South West Spends'!$AI$2:$AI$5693,'South West Spends'!$A$2:$A$5693,$B1205,'South West Spends'!$B$2:$B$5693,$C1205,'South West Spends'!$C$2:$C$5693,$A1205)</f>
        <v>0</v>
      </c>
      <c r="K1205" s="93">
        <f>SUMIFS('South West Spends'!$AL$2:$AL$5693,'South West Spends'!$A$2:$A$5693,$B1205,'South West Spends'!$B$2:$B$5693,$C1205,'South West Spends'!$C$2:$C$5693,$A1205)</f>
        <v>0</v>
      </c>
    </row>
    <row r="1206" spans="1:11" x14ac:dyDescent="0.2">
      <c r="A1206" s="218" t="s">
        <v>143</v>
      </c>
      <c r="B1206" s="219" t="s">
        <v>82</v>
      </c>
      <c r="C1206" s="129" t="s">
        <v>83</v>
      </c>
      <c r="D1206" s="506">
        <f>SUMIFS('South West Spends'!$H$2:$H$5693,'South West Spends'!$A$2:$A$5693,$B1206,'South West Spends'!$B$2:$B$5693,$C1206,'South West Spends'!$C$2:$C$5693,$A1206)</f>
        <v>0</v>
      </c>
      <c r="E1206" s="507">
        <f>SUMIFS('South West Spends'!$M$2:$M$5693,'South West Spends'!$A$2:$A$5693,$B1206,'South West Spends'!$B$2:$B$5693,$C1206,'South West Spends'!$C$2:$C$5693,$A1206)</f>
        <v>89.79</v>
      </c>
      <c r="F1206" s="507">
        <f>SUMIFS('South West Spends'!$R$2:$R$5693,'South West Spends'!$A$2:$A$5693,$B1206,'South West Spends'!$B$2:$B$5693,$C1206,'South West Spends'!$C$2:$C$5693,$A1206)</f>
        <v>0</v>
      </c>
      <c r="G1206" s="882">
        <f>SUMIFS('South West Spends'!$W$2:$W$5693,'South West Spends'!$A$2:$A$5693,$B1206,'South West Spends'!$B$2:$B$5693,$C1206,'South West Spends'!$C$2:$C$5693,$A1206)</f>
        <v>0</v>
      </c>
      <c r="H1206" s="1441">
        <f>SUMIFS('South West Spends'!$AB$2:$AB$5693,'South West Spends'!$A$2:$A$5693,$B1206,'South West Spends'!$B$2:$B$5693,$C1206,'South West Spends'!$C$2:$C$5693,$A1206)</f>
        <v>0</v>
      </c>
      <c r="I1206" s="1442">
        <f>SUMIFS('South West Spends'!$AG$2:$AG$5693,'South West Spends'!$A$2:$A$5693,$B1206,'South West Spends'!$B$2:$B$5693,$C1206,'South West Spends'!$C$2:$C$5693,$A1206)</f>
        <v>0</v>
      </c>
      <c r="J1206" s="24">
        <f>SUMIFS('South West Spends'!$AI$2:$AI$5693,'South West Spends'!$A$2:$A$5693,$B1206,'South West Spends'!$B$2:$B$5693,$C1206,'South West Spends'!$C$2:$C$5693,$A1206)</f>
        <v>0</v>
      </c>
      <c r="K1206" s="93">
        <f>SUMIFS('South West Spends'!$AL$2:$AL$5693,'South West Spends'!$A$2:$A$5693,$B1206,'South West Spends'!$B$2:$B$5693,$C1206,'South West Spends'!$C$2:$C$5693,$A1206)</f>
        <v>0</v>
      </c>
    </row>
    <row r="1207" spans="1:11" x14ac:dyDescent="0.2">
      <c r="A1207" s="218" t="s">
        <v>143</v>
      </c>
      <c r="B1207" s="219" t="s">
        <v>285</v>
      </c>
      <c r="C1207" s="220" t="s">
        <v>249</v>
      </c>
      <c r="D1207" s="506">
        <f>SUMIFS('South West Spends'!$H$2:$H$5693,'South West Spends'!$A$2:$A$5693,$B1207,'South West Spends'!$B$2:$B$5693,$C1207,'South West Spends'!$C$2:$C$5693,$A1207)</f>
        <v>0</v>
      </c>
      <c r="E1207" s="507">
        <f>SUMIFS('South West Spends'!$M$2:$M$5693,'South West Spends'!$A$2:$A$5693,$B1207,'South West Spends'!$B$2:$B$5693,$C1207,'South West Spends'!$C$2:$C$5693,$A1207)</f>
        <v>0</v>
      </c>
      <c r="F1207" s="507">
        <f>SUMIFS('South West Spends'!$R$2:$R$5693,'South West Spends'!$A$2:$A$5693,$B1207,'South West Spends'!$B$2:$B$5693,$C1207,'South West Spends'!$C$2:$C$5693,$A1207)</f>
        <v>0</v>
      </c>
      <c r="G1207" s="882">
        <f>SUMIFS('South West Spends'!$W$2:$W$5693,'South West Spends'!$A$2:$A$5693,$B1207,'South West Spends'!$B$2:$B$5693,$C1207,'South West Spends'!$C$2:$C$5693,$A1207)</f>
        <v>0</v>
      </c>
      <c r="H1207" s="1441">
        <f>SUMIFS('South West Spends'!$AB$2:$AB$5693,'South West Spends'!$A$2:$A$5693,$B1207,'South West Spends'!$B$2:$B$5693,$C1207,'South West Spends'!$C$2:$C$5693,$A1207)</f>
        <v>0</v>
      </c>
      <c r="I1207" s="1442">
        <f>SUMIFS('South West Spends'!$AG$2:$AG$5693,'South West Spends'!$A$2:$A$5693,$B1207,'South West Spends'!$B$2:$B$5693,$C1207,'South West Spends'!$C$2:$C$5693,$A1207)</f>
        <v>3706.0600000000004</v>
      </c>
      <c r="J1207" s="24">
        <f>SUMIFS('South West Spends'!$AI$2:$AI$5693,'South West Spends'!$A$2:$A$5693,$B1207,'South West Spends'!$B$2:$B$5693,$C1207,'South West Spends'!$C$2:$C$5693,$A1207)</f>
        <v>198.47</v>
      </c>
      <c r="K1207" s="93">
        <f>SUMIFS('South West Spends'!$AL$2:$AL$5693,'South West Spends'!$A$2:$A$5693,$B1207,'South West Spends'!$B$2:$B$5693,$C1207,'South West Spends'!$C$2:$C$5693,$A1207)</f>
        <v>680.25</v>
      </c>
    </row>
    <row r="1208" spans="1:11" x14ac:dyDescent="0.2">
      <c r="A1208" s="218" t="s">
        <v>143</v>
      </c>
      <c r="B1208" s="219" t="s">
        <v>285</v>
      </c>
      <c r="C1208" s="220" t="s">
        <v>243</v>
      </c>
      <c r="D1208" s="506">
        <f>SUMIFS('South West Spends'!$H$2:$H$5693,'South West Spends'!$A$2:$A$5693,$B1208,'South West Spends'!$B$2:$B$5693,$C1208,'South West Spends'!$C$2:$C$5693,$A1208)</f>
        <v>0</v>
      </c>
      <c r="E1208" s="507">
        <f>SUMIFS('South West Spends'!$M$2:$M$5693,'South West Spends'!$A$2:$A$5693,$B1208,'South West Spends'!$B$2:$B$5693,$C1208,'South West Spends'!$C$2:$C$5693,$A1208)</f>
        <v>0</v>
      </c>
      <c r="F1208" s="507">
        <f>SUMIFS('South West Spends'!$R$2:$R$5693,'South West Spends'!$A$2:$A$5693,$B1208,'South West Spends'!$B$2:$B$5693,$C1208,'South West Spends'!$C$2:$C$5693,$A1208)</f>
        <v>0</v>
      </c>
      <c r="G1208" s="882">
        <f>SUMIFS('South West Spends'!$W$2:$W$5693,'South West Spends'!$A$2:$A$5693,$B1208,'South West Spends'!$B$2:$B$5693,$C1208,'South West Spends'!$C$2:$C$5693,$A1208)</f>
        <v>0</v>
      </c>
      <c r="H1208" s="1441">
        <f>SUMIFS('South West Spends'!$AB$2:$AB$5693,'South West Spends'!$A$2:$A$5693,$B1208,'South West Spends'!$B$2:$B$5693,$C1208,'South West Spends'!$C$2:$C$5693,$A1208)</f>
        <v>0</v>
      </c>
      <c r="I1208" s="1442">
        <f>SUMIFS('South West Spends'!$AG$2:$AG$5693,'South West Spends'!$A$2:$A$5693,$B1208,'South West Spends'!$B$2:$B$5693,$C1208,'South West Spends'!$C$2:$C$5693,$A1208)</f>
        <v>38978.01</v>
      </c>
      <c r="J1208" s="24">
        <f>SUMIFS('South West Spends'!$AI$2:$AI$5693,'South West Spends'!$A$2:$A$5693,$B1208,'South West Spends'!$B$2:$B$5693,$C1208,'South West Spends'!$C$2:$C$5693,$A1208)</f>
        <v>5728.34</v>
      </c>
      <c r="K1208" s="93">
        <f>SUMIFS('South West Spends'!$AL$2:$AL$5693,'South West Spends'!$A$2:$A$5693,$B1208,'South West Spends'!$B$2:$B$5693,$C1208,'South West Spends'!$C$2:$C$5693,$A1208)</f>
        <v>12843.22</v>
      </c>
    </row>
    <row r="1209" spans="1:11" x14ac:dyDescent="0.2">
      <c r="A1209" s="218" t="s">
        <v>143</v>
      </c>
      <c r="B1209" s="219" t="s">
        <v>285</v>
      </c>
      <c r="C1209" s="220" t="s">
        <v>11</v>
      </c>
      <c r="D1209" s="506">
        <f>SUMIFS('South West Spends'!$H$2:$H$5693,'South West Spends'!$A$2:$A$5693,$B1209,'South West Spends'!$B$2:$B$5693,$C1209,'South West Spends'!$C$2:$C$5693,$A1209)</f>
        <v>0</v>
      </c>
      <c r="E1209" s="507">
        <f>SUMIFS('South West Spends'!$M$2:$M$5693,'South West Spends'!$A$2:$A$5693,$B1209,'South West Spends'!$B$2:$B$5693,$C1209,'South West Spends'!$C$2:$C$5693,$A1209)</f>
        <v>0</v>
      </c>
      <c r="F1209" s="507">
        <f>SUMIFS('South West Spends'!$R$2:$R$5693,'South West Spends'!$A$2:$A$5693,$B1209,'South West Spends'!$B$2:$B$5693,$C1209,'South West Spends'!$C$2:$C$5693,$A1209)</f>
        <v>0</v>
      </c>
      <c r="G1209" s="882">
        <f>SUMIFS('South West Spends'!$W$2:$W$5693,'South West Spends'!$A$2:$A$5693,$B1209,'South West Spends'!$B$2:$B$5693,$C1209,'South West Spends'!$C$2:$C$5693,$A1209)</f>
        <v>0</v>
      </c>
      <c r="H1209" s="1441">
        <f>SUMIFS('South West Spends'!$AB$2:$AB$5693,'South West Spends'!$A$2:$A$5693,$B1209,'South West Spends'!$B$2:$B$5693,$C1209,'South West Spends'!$C$2:$C$5693,$A1209)</f>
        <v>0</v>
      </c>
      <c r="I1209" s="1442">
        <f>SUMIFS('South West Spends'!$AG$2:$AG$5693,'South West Spends'!$A$2:$A$5693,$B1209,'South West Spends'!$B$2:$B$5693,$C1209,'South West Spends'!$C$2:$C$5693,$A1209)</f>
        <v>1554.31</v>
      </c>
      <c r="J1209" s="24">
        <f>SUMIFS('South West Spends'!$AI$2:$AI$5693,'South West Spends'!$A$2:$A$5693,$B1209,'South West Spends'!$B$2:$B$5693,$C1209,'South West Spends'!$C$2:$C$5693,$A1209)</f>
        <v>0</v>
      </c>
      <c r="K1209" s="93">
        <f>SUMIFS('South West Spends'!$AL$2:$AL$5693,'South West Spends'!$A$2:$A$5693,$B1209,'South West Spends'!$B$2:$B$5693,$C1209,'South West Spends'!$C$2:$C$5693,$A1209)</f>
        <v>5339.65</v>
      </c>
    </row>
    <row r="1210" spans="1:11" x14ac:dyDescent="0.2">
      <c r="A1210" s="218" t="s">
        <v>144</v>
      </c>
      <c r="B1210" s="219" t="s">
        <v>3</v>
      </c>
      <c r="C1210" s="220" t="s">
        <v>4</v>
      </c>
      <c r="D1210" s="506">
        <f>SUMIFS('South West Spends'!$H$2:$H$5693,'South West Spends'!$A$2:$A$5693,$B1210,'South West Spends'!$B$2:$B$5693,$C1210,'South West Spends'!$C$2:$C$5693,$A1210)</f>
        <v>25132.119999999995</v>
      </c>
      <c r="E1210" s="507">
        <f>SUMIFS('South West Spends'!$M$2:$M$5693,'South West Spends'!$A$2:$A$5693,$B1210,'South West Spends'!$B$2:$B$5693,$C1210,'South West Spends'!$C$2:$C$5693,$A1210)</f>
        <v>26951.320046999997</v>
      </c>
      <c r="F1210" s="507">
        <f>SUMIFS('South West Spends'!$R$2:$R$5693,'South West Spends'!$A$2:$A$5693,$B1210,'South West Spends'!$B$2:$B$5693,$C1210,'South West Spends'!$C$2:$C$5693,$A1210)</f>
        <v>21647.43</v>
      </c>
      <c r="G1210" s="882">
        <f>SUMIFS('South West Spends'!$W$2:$W$5693,'South West Spends'!$A$2:$A$5693,$B1210,'South West Spends'!$B$2:$B$5693,$C1210,'South West Spends'!$C$2:$C$5693,$A1210)</f>
        <v>0</v>
      </c>
      <c r="H1210" s="1441">
        <f>SUMIFS('South West Spends'!$AB$2:$AB$5693,'South West Spends'!$A$2:$A$5693,$B1210,'South West Spends'!$B$2:$B$5693,$C1210,'South West Spends'!$C$2:$C$5693,$A1210)</f>
        <v>0</v>
      </c>
      <c r="I1210" s="1442">
        <f>SUMIFS('South West Spends'!$AG$2:$AG$5693,'South West Spends'!$A$2:$A$5693,$B1210,'South West Spends'!$B$2:$B$5693,$C1210,'South West Spends'!$C$2:$C$5693,$A1210)</f>
        <v>0</v>
      </c>
      <c r="J1210" s="24">
        <f>SUMIFS('South West Spends'!$AI$2:$AI$5693,'South West Spends'!$A$2:$A$5693,$B1210,'South West Spends'!$B$2:$B$5693,$C1210,'South West Spends'!$C$2:$C$5693,$A1210)</f>
        <v>0</v>
      </c>
      <c r="K1210" s="93">
        <f>SUMIFS('South West Spends'!$AL$2:$AL$5693,'South West Spends'!$A$2:$A$5693,$B1210,'South West Spends'!$B$2:$B$5693,$C1210,'South West Spends'!$C$2:$C$5693,$A1210)</f>
        <v>0</v>
      </c>
    </row>
    <row r="1211" spans="1:11" x14ac:dyDescent="0.2">
      <c r="A1211" s="94" t="s">
        <v>144</v>
      </c>
      <c r="B1211" s="13" t="s">
        <v>3</v>
      </c>
      <c r="C1211" s="220" t="s">
        <v>243</v>
      </c>
      <c r="D1211" s="506">
        <f>SUMIFS('South West Spends'!$H$2:$H$5693,'South West Spends'!$A$2:$A$5693,$B1211,'South West Spends'!$B$2:$B$5693,$C1211,'South West Spends'!$C$2:$C$5693,$A1211)</f>
        <v>7369.36</v>
      </c>
      <c r="E1211" s="507">
        <f>SUMIFS('South West Spends'!$M$2:$M$5693,'South West Spends'!$A$2:$A$5693,$B1211,'South West Spends'!$B$2:$B$5693,$C1211,'South West Spends'!$C$2:$C$5693,$A1211)</f>
        <v>6075.78</v>
      </c>
      <c r="F1211" s="507">
        <f>SUMIFS('South West Spends'!$R$2:$R$5693,'South West Spends'!$A$2:$A$5693,$B1211,'South West Spends'!$B$2:$B$5693,$C1211,'South West Spends'!$C$2:$C$5693,$A1211)</f>
        <v>5967.17</v>
      </c>
      <c r="G1211" s="882">
        <f>SUMIFS('South West Spends'!$W$2:$W$5693,'South West Spends'!$A$2:$A$5693,$B1211,'South West Spends'!$B$2:$B$5693,$C1211,'South West Spends'!$C$2:$C$5693,$A1211)</f>
        <v>0</v>
      </c>
      <c r="H1211" s="1441">
        <f>SUMIFS('South West Spends'!$AB$2:$AB$5693,'South West Spends'!$A$2:$A$5693,$B1211,'South West Spends'!$B$2:$B$5693,$C1211,'South West Spends'!$C$2:$C$5693,$A1211)</f>
        <v>0</v>
      </c>
      <c r="I1211" s="1442">
        <f>SUMIFS('South West Spends'!$AG$2:$AG$5693,'South West Spends'!$A$2:$A$5693,$B1211,'South West Spends'!$B$2:$B$5693,$C1211,'South West Spends'!$C$2:$C$5693,$A1211)</f>
        <v>0</v>
      </c>
      <c r="J1211" s="24">
        <f>SUMIFS('South West Spends'!$AI$2:$AI$5693,'South West Spends'!$A$2:$A$5693,$B1211,'South West Spends'!$B$2:$B$5693,$C1211,'South West Spends'!$C$2:$C$5693,$A1211)</f>
        <v>0</v>
      </c>
      <c r="K1211" s="93">
        <f>SUMIFS('South West Spends'!$AL$2:$AL$5693,'South West Spends'!$A$2:$A$5693,$B1211,'South West Spends'!$B$2:$B$5693,$C1211,'South West Spends'!$C$2:$C$5693,$A1211)</f>
        <v>0</v>
      </c>
    </row>
    <row r="1212" spans="1:11" x14ac:dyDescent="0.2">
      <c r="A1212" s="94" t="s">
        <v>144</v>
      </c>
      <c r="B1212" s="13" t="s">
        <v>3</v>
      </c>
      <c r="C1212" s="129" t="s">
        <v>6</v>
      </c>
      <c r="D1212" s="506">
        <f>SUMIFS('South West Spends'!$H$2:$H$5693,'South West Spends'!$A$2:$A$5693,$B1212,'South West Spends'!$B$2:$B$5693,$C1212,'South West Spends'!$C$2:$C$5693,$A1212)</f>
        <v>8611.89</v>
      </c>
      <c r="E1212" s="507">
        <f>SUMIFS('South West Spends'!$M$2:$M$5693,'South West Spends'!$A$2:$A$5693,$B1212,'South West Spends'!$B$2:$B$5693,$C1212,'South West Spends'!$C$2:$C$5693,$A1212)</f>
        <v>5166.7700000000004</v>
      </c>
      <c r="F1212" s="507">
        <f>SUMIFS('South West Spends'!$R$2:$R$5693,'South West Spends'!$A$2:$A$5693,$B1212,'South West Spends'!$B$2:$B$5693,$C1212,'South West Spends'!$C$2:$C$5693,$A1212)</f>
        <v>2921.6200000000003</v>
      </c>
      <c r="G1212" s="882">
        <f>SUMIFS('South West Spends'!$W$2:$W$5693,'South West Spends'!$A$2:$A$5693,$B1212,'South West Spends'!$B$2:$B$5693,$C1212,'South West Spends'!$C$2:$C$5693,$A1212)</f>
        <v>0</v>
      </c>
      <c r="H1212" s="1441">
        <f>SUMIFS('South West Spends'!$AB$2:$AB$5693,'South West Spends'!$A$2:$A$5693,$B1212,'South West Spends'!$B$2:$B$5693,$C1212,'South West Spends'!$C$2:$C$5693,$A1212)</f>
        <v>0</v>
      </c>
      <c r="I1212" s="1442">
        <f>SUMIFS('South West Spends'!$AG$2:$AG$5693,'South West Spends'!$A$2:$A$5693,$B1212,'South West Spends'!$B$2:$B$5693,$C1212,'South West Spends'!$C$2:$C$5693,$A1212)</f>
        <v>0</v>
      </c>
      <c r="J1212" s="24">
        <f>SUMIFS('South West Spends'!$AI$2:$AI$5693,'South West Spends'!$A$2:$A$5693,$B1212,'South West Spends'!$B$2:$B$5693,$C1212,'South West Spends'!$C$2:$C$5693,$A1212)</f>
        <v>0</v>
      </c>
      <c r="K1212" s="93">
        <f>SUMIFS('South West Spends'!$AL$2:$AL$5693,'South West Spends'!$A$2:$A$5693,$B1212,'South West Spends'!$B$2:$B$5693,$C1212,'South West Spends'!$C$2:$C$5693,$A1212)</f>
        <v>0</v>
      </c>
    </row>
    <row r="1213" spans="1:11" x14ac:dyDescent="0.2">
      <c r="A1213" s="94" t="s">
        <v>144</v>
      </c>
      <c r="B1213" s="13" t="s">
        <v>3</v>
      </c>
      <c r="C1213" s="129" t="s">
        <v>7</v>
      </c>
      <c r="D1213" s="506">
        <f>SUMIFS('South West Spends'!$H$2:$H$5693,'South West Spends'!$A$2:$A$5693,$B1213,'South West Spends'!$B$2:$B$5693,$C1213,'South West Spends'!$C$2:$C$5693,$A1213)</f>
        <v>88618.449999999983</v>
      </c>
      <c r="E1213" s="507">
        <f>SUMIFS('South West Spends'!$M$2:$M$5693,'South West Spends'!$A$2:$A$5693,$B1213,'South West Spends'!$B$2:$B$5693,$C1213,'South West Spends'!$C$2:$C$5693,$A1213)</f>
        <v>20139.740000000002</v>
      </c>
      <c r="F1213" s="507">
        <f>SUMIFS('South West Spends'!$R$2:$R$5693,'South West Spends'!$A$2:$A$5693,$B1213,'South West Spends'!$B$2:$B$5693,$C1213,'South West Spends'!$C$2:$C$5693,$A1213)</f>
        <v>0</v>
      </c>
      <c r="G1213" s="882">
        <f>SUMIFS('South West Spends'!$W$2:$W$5693,'South West Spends'!$A$2:$A$5693,$B1213,'South West Spends'!$B$2:$B$5693,$C1213,'South West Spends'!$C$2:$C$5693,$A1213)</f>
        <v>0</v>
      </c>
      <c r="H1213" s="1441">
        <f>SUMIFS('South West Spends'!$AB$2:$AB$5693,'South West Spends'!$A$2:$A$5693,$B1213,'South West Spends'!$B$2:$B$5693,$C1213,'South West Spends'!$C$2:$C$5693,$A1213)</f>
        <v>0</v>
      </c>
      <c r="I1213" s="1442">
        <f>SUMIFS('South West Spends'!$AG$2:$AG$5693,'South West Spends'!$A$2:$A$5693,$B1213,'South West Spends'!$B$2:$B$5693,$C1213,'South West Spends'!$C$2:$C$5693,$A1213)</f>
        <v>0</v>
      </c>
      <c r="J1213" s="24">
        <f>SUMIFS('South West Spends'!$AI$2:$AI$5693,'South West Spends'!$A$2:$A$5693,$B1213,'South West Spends'!$B$2:$B$5693,$C1213,'South West Spends'!$C$2:$C$5693,$A1213)</f>
        <v>0</v>
      </c>
      <c r="K1213" s="93">
        <f>SUMIFS('South West Spends'!$AL$2:$AL$5693,'South West Spends'!$A$2:$A$5693,$B1213,'South West Spends'!$B$2:$B$5693,$C1213,'South West Spends'!$C$2:$C$5693,$A1213)</f>
        <v>0</v>
      </c>
    </row>
    <row r="1214" spans="1:11" x14ac:dyDescent="0.2">
      <c r="A1214" s="94" t="s">
        <v>144</v>
      </c>
      <c r="B1214" s="13" t="s">
        <v>3</v>
      </c>
      <c r="C1214" s="129" t="s">
        <v>35</v>
      </c>
      <c r="D1214" s="506">
        <f>SUMIFS('South West Spends'!$H$2:$H$5693,'South West Spends'!$A$2:$A$5693,$B1214,'South West Spends'!$B$2:$B$5693,$C1214,'South West Spends'!$C$2:$C$5693,$A1214)</f>
        <v>122583.79000000001</v>
      </c>
      <c r="E1214" s="507">
        <f>SUMIFS('South West Spends'!$M$2:$M$5693,'South West Spends'!$A$2:$A$5693,$B1214,'South West Spends'!$B$2:$B$5693,$C1214,'South West Spends'!$C$2:$C$5693,$A1214)</f>
        <v>105546.79</v>
      </c>
      <c r="F1214" s="507">
        <f>SUMIFS('South West Spends'!$R$2:$R$5693,'South West Spends'!$A$2:$A$5693,$B1214,'South West Spends'!$B$2:$B$5693,$C1214,'South West Spends'!$C$2:$C$5693,$A1214)</f>
        <v>82017.440000000002</v>
      </c>
      <c r="G1214" s="882">
        <f>SUMIFS('South West Spends'!$W$2:$W$5693,'South West Spends'!$A$2:$A$5693,$B1214,'South West Spends'!$B$2:$B$5693,$C1214,'South West Spends'!$C$2:$C$5693,$A1214)</f>
        <v>0</v>
      </c>
      <c r="H1214" s="1441">
        <f>SUMIFS('South West Spends'!$AB$2:$AB$5693,'South West Spends'!$A$2:$A$5693,$B1214,'South West Spends'!$B$2:$B$5693,$C1214,'South West Spends'!$C$2:$C$5693,$A1214)</f>
        <v>0</v>
      </c>
      <c r="I1214" s="1442">
        <f>SUMIFS('South West Spends'!$AG$2:$AG$5693,'South West Spends'!$A$2:$A$5693,$B1214,'South West Spends'!$B$2:$B$5693,$C1214,'South West Spends'!$C$2:$C$5693,$A1214)</f>
        <v>0</v>
      </c>
      <c r="J1214" s="24">
        <f>SUMIFS('South West Spends'!$AI$2:$AI$5693,'South West Spends'!$A$2:$A$5693,$B1214,'South West Spends'!$B$2:$B$5693,$C1214,'South West Spends'!$C$2:$C$5693,$A1214)</f>
        <v>0</v>
      </c>
      <c r="K1214" s="93">
        <f>SUMIFS('South West Spends'!$AL$2:$AL$5693,'South West Spends'!$A$2:$A$5693,$B1214,'South West Spends'!$B$2:$B$5693,$C1214,'South West Spends'!$C$2:$C$5693,$A1214)</f>
        <v>0</v>
      </c>
    </row>
    <row r="1215" spans="1:11" x14ac:dyDescent="0.2">
      <c r="A1215" s="94" t="s">
        <v>144</v>
      </c>
      <c r="B1215" s="13" t="s">
        <v>206</v>
      </c>
      <c r="C1215" s="129" t="s">
        <v>243</v>
      </c>
      <c r="D1215" s="506">
        <f>SUMIFS('South West Spends'!$H$2:$H$5693,'South West Spends'!$A$2:$A$5693,$B1215,'South West Spends'!$B$2:$B$5693,$C1215,'South West Spends'!$C$2:$C$5693,$A1215)</f>
        <v>0</v>
      </c>
      <c r="E1215" s="507">
        <f>SUMIFS('South West Spends'!$M$2:$M$5693,'South West Spends'!$A$2:$A$5693,$B1215,'South West Spends'!$B$2:$B$5693,$C1215,'South West Spends'!$C$2:$C$5693,$A1215)</f>
        <v>0</v>
      </c>
      <c r="F1215" s="507">
        <f>SUMIFS('South West Spends'!$R$2:$R$5693,'South West Spends'!$A$2:$A$5693,$B1215,'South West Spends'!$B$2:$B$5693,$C1215,'South West Spends'!$C$2:$C$5693,$A1215)</f>
        <v>227.49</v>
      </c>
      <c r="G1215" s="882">
        <f>SUMIFS('South West Spends'!$W$2:$W$5693,'South West Spends'!$A$2:$A$5693,$B1215,'South West Spends'!$B$2:$B$5693,$C1215,'South West Spends'!$C$2:$C$5693,$A1215)</f>
        <v>2443.0700000000002</v>
      </c>
      <c r="H1215" s="1441">
        <f>SUMIFS('South West Spends'!$AB$2:$AB$5693,'South West Spends'!$A$2:$A$5693,$B1215,'South West Spends'!$B$2:$B$5693,$C1215,'South West Spends'!$C$2:$C$5693,$A1215)</f>
        <v>3123.0000000000005</v>
      </c>
      <c r="I1215" s="1442">
        <f>SUMIFS('South West Spends'!$AG$2:$AG$5693,'South West Spends'!$A$2:$A$5693,$B1215,'South West Spends'!$B$2:$B$5693,$C1215,'South West Spends'!$C$2:$C$5693,$A1215)</f>
        <v>6572.06</v>
      </c>
      <c r="J1215" s="24">
        <f>SUMIFS('South West Spends'!$AI$2:$AI$5693,'South West Spends'!$A$2:$A$5693,$B1215,'South West Spends'!$B$2:$B$5693,$C1215,'South West Spends'!$C$2:$C$5693,$A1215)</f>
        <v>-5476.78</v>
      </c>
      <c r="K1215" s="93">
        <f>SUMIFS('South West Spends'!$AL$2:$AL$5693,'South West Spends'!$A$2:$A$5693,$B1215,'South West Spends'!$B$2:$B$5693,$C1215,'South West Spends'!$C$2:$C$5693,$A1215)</f>
        <v>25305.059999999998</v>
      </c>
    </row>
    <row r="1216" spans="1:11" x14ac:dyDescent="0.2">
      <c r="A1216" s="263" t="s">
        <v>144</v>
      </c>
      <c r="B1216" s="264" t="s">
        <v>206</v>
      </c>
      <c r="C1216" s="265" t="s">
        <v>6</v>
      </c>
      <c r="D1216" s="506">
        <f>SUMIFS('South West Spends'!$H$2:$H$5693,'South West Spends'!$A$2:$A$5693,$B1216,'South West Spends'!$B$2:$B$5693,$C1216,'South West Spends'!$C$2:$C$5693,$A1216)</f>
        <v>0</v>
      </c>
      <c r="E1216" s="507">
        <f>SUMIFS('South West Spends'!$M$2:$M$5693,'South West Spends'!$A$2:$A$5693,$B1216,'South West Spends'!$B$2:$B$5693,$C1216,'South West Spends'!$C$2:$C$5693,$A1216)</f>
        <v>0</v>
      </c>
      <c r="F1216" s="507">
        <f>SUMIFS('South West Spends'!$R$2:$R$5693,'South West Spends'!$A$2:$A$5693,$B1216,'South West Spends'!$B$2:$B$5693,$C1216,'South West Spends'!$C$2:$C$5693,$A1216)</f>
        <v>921.27</v>
      </c>
      <c r="G1216" s="882">
        <f>SUMIFS('South West Spends'!$W$2:$W$5693,'South West Spends'!$A$2:$A$5693,$B1216,'South West Spends'!$B$2:$B$5693,$C1216,'South West Spends'!$C$2:$C$5693,$A1216)</f>
        <v>3140.94</v>
      </c>
      <c r="H1216" s="1441">
        <f>SUMIFS('South West Spends'!$AB$2:$AB$5693,'South West Spends'!$A$2:$A$5693,$B1216,'South West Spends'!$B$2:$B$5693,$C1216,'South West Spends'!$C$2:$C$5693,$A1216)</f>
        <v>0</v>
      </c>
      <c r="I1216" s="1442">
        <f>SUMIFS('South West Spends'!$AG$2:$AG$5693,'South West Spends'!$A$2:$A$5693,$B1216,'South West Spends'!$B$2:$B$5693,$C1216,'South West Spends'!$C$2:$C$5693,$A1216)</f>
        <v>0</v>
      </c>
      <c r="J1216" s="24">
        <f>SUMIFS('South West Spends'!$AI$2:$AI$5693,'South West Spends'!$A$2:$A$5693,$B1216,'South West Spends'!$B$2:$B$5693,$C1216,'South West Spends'!$C$2:$C$5693,$A1216)</f>
        <v>0</v>
      </c>
      <c r="K1216" s="93">
        <f>SUMIFS('South West Spends'!$AL$2:$AL$5693,'South West Spends'!$A$2:$A$5693,$B1216,'South West Spends'!$B$2:$B$5693,$C1216,'South West Spends'!$C$2:$C$5693,$A1216)</f>
        <v>0</v>
      </c>
    </row>
    <row r="1217" spans="1:11" x14ac:dyDescent="0.2">
      <c r="A1217" s="263" t="s">
        <v>144</v>
      </c>
      <c r="B1217" s="264" t="s">
        <v>206</v>
      </c>
      <c r="C1217" s="265" t="s">
        <v>35</v>
      </c>
      <c r="D1217" s="506">
        <f>SUMIFS('South West Spends'!$H$2:$H$5693,'South West Spends'!$A$2:$A$5693,$B1217,'South West Spends'!$B$2:$B$5693,$C1217,'South West Spends'!$C$2:$C$5693,$A1217)</f>
        <v>0</v>
      </c>
      <c r="E1217" s="507">
        <f>SUMIFS('South West Spends'!$M$2:$M$5693,'South West Spends'!$A$2:$A$5693,$B1217,'South West Spends'!$B$2:$B$5693,$C1217,'South West Spends'!$C$2:$C$5693,$A1217)</f>
        <v>0</v>
      </c>
      <c r="F1217" s="507">
        <f>SUMIFS('South West Spends'!$R$2:$R$5693,'South West Spends'!$A$2:$A$5693,$B1217,'South West Spends'!$B$2:$B$5693,$C1217,'South West Spends'!$C$2:$C$5693,$A1217)</f>
        <v>18750.690000000002</v>
      </c>
      <c r="G1217" s="882">
        <f>SUMIFS('South West Spends'!$W$2:$W$5693,'South West Spends'!$A$2:$A$5693,$B1217,'South West Spends'!$B$2:$B$5693,$C1217,'South West Spends'!$C$2:$C$5693,$A1217)</f>
        <v>107699.79000000001</v>
      </c>
      <c r="H1217" s="1441">
        <f>SUMIFS('South West Spends'!$AB$2:$AB$5693,'South West Spends'!$A$2:$A$5693,$B1217,'South West Spends'!$B$2:$B$5693,$C1217,'South West Spends'!$C$2:$C$5693,$A1217)</f>
        <v>102848.34999999999</v>
      </c>
      <c r="I1217" s="1442">
        <f>SUMIFS('South West Spends'!$AG$2:$AG$5693,'South West Spends'!$A$2:$A$5693,$B1217,'South West Spends'!$B$2:$B$5693,$C1217,'South West Spends'!$C$2:$C$5693,$A1217)</f>
        <v>100525.62</v>
      </c>
      <c r="J1217" s="24">
        <f>SUMIFS('South West Spends'!$AI$2:$AI$5693,'South West Spends'!$A$2:$A$5693,$B1217,'South West Spends'!$B$2:$B$5693,$C1217,'South West Spends'!$C$2:$C$5693,$A1217)</f>
        <v>0</v>
      </c>
      <c r="K1217" s="93">
        <f>SUMIFS('South West Spends'!$AL$2:$AL$5693,'South West Spends'!$A$2:$A$5693,$B1217,'South West Spends'!$B$2:$B$5693,$C1217,'South West Spends'!$C$2:$C$5693,$A1217)</f>
        <v>17631.510000000002</v>
      </c>
    </row>
    <row r="1218" spans="1:11" x14ac:dyDescent="0.2">
      <c r="A1218" s="263" t="s">
        <v>144</v>
      </c>
      <c r="B1218" s="264" t="s">
        <v>77</v>
      </c>
      <c r="C1218" s="265" t="s">
        <v>59</v>
      </c>
      <c r="D1218" s="506">
        <f>SUMIFS('South West Spends'!$H$2:$H$5693,'South West Spends'!$A$2:$A$5693,$B1218,'South West Spends'!$B$2:$B$5693,$C1218,'South West Spends'!$C$2:$C$5693,$A1218)</f>
        <v>0</v>
      </c>
      <c r="E1218" s="507">
        <f>SUMIFS('South West Spends'!$M$2:$M$5693,'South West Spends'!$A$2:$A$5693,$B1218,'South West Spends'!$B$2:$B$5693,$C1218,'South West Spends'!$C$2:$C$5693,$A1218)</f>
        <v>0</v>
      </c>
      <c r="F1218" s="507">
        <f>SUMIFS('South West Spends'!$R$2:$R$5693,'South West Spends'!$A$2:$A$5693,$B1218,'South West Spends'!$B$2:$B$5693,$C1218,'South West Spends'!$C$2:$C$5693,$A1218)</f>
        <v>841.31</v>
      </c>
      <c r="G1218" s="882">
        <f>SUMIFS('South West Spends'!$W$2:$W$5693,'South West Spends'!$A$2:$A$5693,$B1218,'South West Spends'!$B$2:$B$5693,$C1218,'South West Spends'!$C$2:$C$5693,$A1218)</f>
        <v>101.05</v>
      </c>
      <c r="H1218" s="1441">
        <f>SUMIFS('South West Spends'!$AB$2:$AB$5693,'South West Spends'!$A$2:$A$5693,$B1218,'South West Spends'!$B$2:$B$5693,$C1218,'South West Spends'!$C$2:$C$5693,$A1218)</f>
        <v>133.56</v>
      </c>
      <c r="I1218" s="1442">
        <f>SUMIFS('South West Spends'!$AG$2:$AG$5693,'South West Spends'!$A$2:$A$5693,$B1218,'South West Spends'!$B$2:$B$5693,$C1218,'South West Spends'!$C$2:$C$5693,$A1218)</f>
        <v>1826.0699999999997</v>
      </c>
      <c r="J1218" s="24">
        <f>SUMIFS('South West Spends'!$AI$2:$AI$5693,'South West Spends'!$A$2:$A$5693,$B1218,'South West Spends'!$B$2:$B$5693,$C1218,'South West Spends'!$C$2:$C$5693,$A1218)</f>
        <v>0</v>
      </c>
      <c r="K1218" s="93">
        <f>SUMIFS('South West Spends'!$AL$2:$AL$5693,'South West Spends'!$A$2:$A$5693,$B1218,'South West Spends'!$B$2:$B$5693,$C1218,'South West Spends'!$C$2:$C$5693,$A1218)</f>
        <v>0</v>
      </c>
    </row>
    <row r="1219" spans="1:11" x14ac:dyDescent="0.2">
      <c r="A1219" s="263" t="s">
        <v>144</v>
      </c>
      <c r="B1219" s="264" t="s">
        <v>77</v>
      </c>
      <c r="C1219" s="265" t="s">
        <v>243</v>
      </c>
      <c r="D1219" s="506">
        <f>SUMIFS('South West Spends'!$H$2:$H$5693,'South West Spends'!$A$2:$A$5693,$B1219,'South West Spends'!$B$2:$B$5693,$C1219,'South West Spends'!$C$2:$C$5693,$A1219)</f>
        <v>0</v>
      </c>
      <c r="E1219" s="507">
        <f>SUMIFS('South West Spends'!$M$2:$M$5693,'South West Spends'!$A$2:$A$5693,$B1219,'South West Spends'!$B$2:$B$5693,$C1219,'South West Spends'!$C$2:$C$5693,$A1219)</f>
        <v>103.69</v>
      </c>
      <c r="F1219" s="507">
        <f>SUMIFS('South West Spends'!$R$2:$R$5693,'South West Spends'!$A$2:$A$5693,$B1219,'South West Spends'!$B$2:$B$5693,$C1219,'South West Spends'!$C$2:$C$5693,$A1219)</f>
        <v>0</v>
      </c>
      <c r="G1219" s="882">
        <f>SUMIFS('South West Spends'!$W$2:$W$5693,'South West Spends'!$A$2:$A$5693,$B1219,'South West Spends'!$B$2:$B$5693,$C1219,'South West Spends'!$C$2:$C$5693,$A1219)</f>
        <v>0</v>
      </c>
      <c r="H1219" s="1441">
        <f>SUMIFS('South West Spends'!$AB$2:$AB$5693,'South West Spends'!$A$2:$A$5693,$B1219,'South West Spends'!$B$2:$B$5693,$C1219,'South West Spends'!$C$2:$C$5693,$A1219)</f>
        <v>0</v>
      </c>
      <c r="I1219" s="1442">
        <f>SUMIFS('South West Spends'!$AG$2:$AG$5693,'South West Spends'!$A$2:$A$5693,$B1219,'South West Spends'!$B$2:$B$5693,$C1219,'South West Spends'!$C$2:$C$5693,$A1219)</f>
        <v>1671.19</v>
      </c>
      <c r="J1219" s="24">
        <f>SUMIFS('South West Spends'!$AI$2:$AI$5693,'South West Spends'!$A$2:$A$5693,$B1219,'South West Spends'!$B$2:$B$5693,$C1219,'South West Spends'!$C$2:$C$5693,$A1219)</f>
        <v>0</v>
      </c>
      <c r="K1219" s="93">
        <f>SUMIFS('South West Spends'!$AL$2:$AL$5693,'South West Spends'!$A$2:$A$5693,$B1219,'South West Spends'!$B$2:$B$5693,$C1219,'South West Spends'!$C$2:$C$5693,$A1219)</f>
        <v>0</v>
      </c>
    </row>
    <row r="1220" spans="1:11" x14ac:dyDescent="0.2">
      <c r="A1220" s="272" t="s">
        <v>144</v>
      </c>
      <c r="B1220" s="273" t="s">
        <v>77</v>
      </c>
      <c r="C1220" s="274" t="s">
        <v>11</v>
      </c>
      <c r="D1220" s="506">
        <f>SUMIFS('South West Spends'!$H$2:$H$5693,'South West Spends'!$A$2:$A$5693,$B1220,'South West Spends'!$B$2:$B$5693,$C1220,'South West Spends'!$C$2:$C$5693,$A1220)</f>
        <v>0</v>
      </c>
      <c r="E1220" s="507">
        <f>SUMIFS('South West Spends'!$M$2:$M$5693,'South West Spends'!$A$2:$A$5693,$B1220,'South West Spends'!$B$2:$B$5693,$C1220,'South West Spends'!$C$2:$C$5693,$A1220)</f>
        <v>400.72</v>
      </c>
      <c r="F1220" s="507">
        <f>SUMIFS('South West Spends'!$R$2:$R$5693,'South West Spends'!$A$2:$A$5693,$B1220,'South West Spends'!$B$2:$B$5693,$C1220,'South West Spends'!$C$2:$C$5693,$A1220)</f>
        <v>0</v>
      </c>
      <c r="G1220" s="882">
        <f>SUMIFS('South West Spends'!$W$2:$W$5693,'South West Spends'!$A$2:$A$5693,$B1220,'South West Spends'!$B$2:$B$5693,$C1220,'South West Spends'!$C$2:$C$5693,$A1220)</f>
        <v>0</v>
      </c>
      <c r="H1220" s="1441">
        <f>SUMIFS('South West Spends'!$AB$2:$AB$5693,'South West Spends'!$A$2:$A$5693,$B1220,'South West Spends'!$B$2:$B$5693,$C1220,'South West Spends'!$C$2:$C$5693,$A1220)</f>
        <v>0</v>
      </c>
      <c r="I1220" s="1442">
        <f>SUMIFS('South West Spends'!$AG$2:$AG$5693,'South West Spends'!$A$2:$A$5693,$B1220,'South West Spends'!$B$2:$B$5693,$C1220,'South West Spends'!$C$2:$C$5693,$A1220)</f>
        <v>0</v>
      </c>
      <c r="J1220" s="24">
        <f>SUMIFS('South West Spends'!$AI$2:$AI$5693,'South West Spends'!$A$2:$A$5693,$B1220,'South West Spends'!$B$2:$B$5693,$C1220,'South West Spends'!$C$2:$C$5693,$A1220)</f>
        <v>0</v>
      </c>
      <c r="K1220" s="93">
        <f>SUMIFS('South West Spends'!$AL$2:$AL$5693,'South West Spends'!$A$2:$A$5693,$B1220,'South West Spends'!$B$2:$B$5693,$C1220,'South West Spends'!$C$2:$C$5693,$A1220)</f>
        <v>0</v>
      </c>
    </row>
    <row r="1221" spans="1:11" x14ac:dyDescent="0.2">
      <c r="A1221" s="272" t="s">
        <v>144</v>
      </c>
      <c r="B1221" s="273" t="s">
        <v>77</v>
      </c>
      <c r="C1221" s="274" t="s">
        <v>94</v>
      </c>
      <c r="D1221" s="506">
        <f>SUMIFS('South West Spends'!$H$2:$H$5693,'South West Spends'!$A$2:$A$5693,$B1221,'South West Spends'!$B$2:$B$5693,$C1221,'South West Spends'!$C$2:$C$5693,$A1221)</f>
        <v>0</v>
      </c>
      <c r="E1221" s="507">
        <f>SUMIFS('South West Spends'!$M$2:$M$5693,'South West Spends'!$A$2:$A$5693,$B1221,'South West Spends'!$B$2:$B$5693,$C1221,'South West Spends'!$C$2:$C$5693,$A1221)</f>
        <v>3043.4</v>
      </c>
      <c r="F1221" s="507">
        <f>SUMIFS('South West Spends'!$R$2:$R$5693,'South West Spends'!$A$2:$A$5693,$B1221,'South West Spends'!$B$2:$B$5693,$C1221,'South West Spends'!$C$2:$C$5693,$A1221)</f>
        <v>31861.129999999997</v>
      </c>
      <c r="G1221" s="882">
        <f>SUMIFS('South West Spends'!$W$2:$W$5693,'South West Spends'!$A$2:$A$5693,$B1221,'South West Spends'!$B$2:$B$5693,$C1221,'South West Spends'!$C$2:$C$5693,$A1221)</f>
        <v>49873.32</v>
      </c>
      <c r="H1221" s="1441">
        <f>SUMIFS('South West Spends'!$AB$2:$AB$5693,'South West Spends'!$A$2:$A$5693,$B1221,'South West Spends'!$B$2:$B$5693,$C1221,'South West Spends'!$C$2:$C$5693,$A1221)</f>
        <v>8438.7800000000007</v>
      </c>
      <c r="I1221" s="1442">
        <f>SUMIFS('South West Spends'!$AG$2:$AG$5693,'South West Spends'!$A$2:$A$5693,$B1221,'South West Spends'!$B$2:$B$5693,$C1221,'South West Spends'!$C$2:$C$5693,$A1221)</f>
        <v>5264.8600000000006</v>
      </c>
      <c r="J1221" s="24">
        <f>SUMIFS('South West Spends'!$AI$2:$AI$5693,'South West Spends'!$A$2:$A$5693,$B1221,'South West Spends'!$B$2:$B$5693,$C1221,'South West Spends'!$C$2:$C$5693,$A1221)</f>
        <v>0</v>
      </c>
      <c r="K1221" s="93">
        <f>SUMIFS('South West Spends'!$AL$2:$AL$5693,'South West Spends'!$A$2:$A$5693,$B1221,'South West Spends'!$B$2:$B$5693,$C1221,'South West Spends'!$C$2:$C$5693,$A1221)</f>
        <v>0</v>
      </c>
    </row>
    <row r="1222" spans="1:11" x14ac:dyDescent="0.2">
      <c r="A1222" s="272" t="s">
        <v>144</v>
      </c>
      <c r="B1222" s="273" t="s">
        <v>77</v>
      </c>
      <c r="C1222" s="274" t="s">
        <v>208</v>
      </c>
      <c r="D1222" s="506">
        <f>SUMIFS('South West Spends'!$H$2:$H$5693,'South West Spends'!$A$2:$A$5693,$B1222,'South West Spends'!$B$2:$B$5693,$C1222,'South West Spends'!$C$2:$C$5693,$A1222)</f>
        <v>0</v>
      </c>
      <c r="E1222" s="507">
        <f>SUMIFS('South West Spends'!$M$2:$M$5693,'South West Spends'!$A$2:$A$5693,$B1222,'South West Spends'!$B$2:$B$5693,$C1222,'South West Spends'!$C$2:$C$5693,$A1222)</f>
        <v>0</v>
      </c>
      <c r="F1222" s="507">
        <f>SUMIFS('South West Spends'!$R$2:$R$5693,'South West Spends'!$A$2:$A$5693,$B1222,'South West Spends'!$B$2:$B$5693,$C1222,'South West Spends'!$C$2:$C$5693,$A1222)</f>
        <v>0</v>
      </c>
      <c r="G1222" s="882">
        <f>SUMIFS('South West Spends'!$W$2:$W$5693,'South West Spends'!$A$2:$A$5693,$B1222,'South West Spends'!$B$2:$B$5693,$C1222,'South West Spends'!$C$2:$C$5693,$A1222)</f>
        <v>0</v>
      </c>
      <c r="H1222" s="1441">
        <f>SUMIFS('South West Spends'!$AB$2:$AB$5693,'South West Spends'!$A$2:$A$5693,$B1222,'South West Spends'!$B$2:$B$5693,$C1222,'South West Spends'!$C$2:$C$5693,$A1222)</f>
        <v>292.92</v>
      </c>
      <c r="I1222" s="1442">
        <f>SUMIFS('South West Spends'!$AG$2:$AG$5693,'South West Spends'!$A$2:$A$5693,$B1222,'South West Spends'!$B$2:$B$5693,$C1222,'South West Spends'!$C$2:$C$5693,$A1222)</f>
        <v>0</v>
      </c>
      <c r="J1222" s="24">
        <f>SUMIFS('South West Spends'!$AI$2:$AI$5693,'South West Spends'!$A$2:$A$5693,$B1222,'South West Spends'!$B$2:$B$5693,$C1222,'South West Spends'!$C$2:$C$5693,$A1222)</f>
        <v>0</v>
      </c>
      <c r="K1222" s="93">
        <f>SUMIFS('South West Spends'!$AL$2:$AL$5693,'South West Spends'!$A$2:$A$5693,$B1222,'South West Spends'!$B$2:$B$5693,$C1222,'South West Spends'!$C$2:$C$5693,$A1222)</f>
        <v>0</v>
      </c>
    </row>
    <row r="1223" spans="1:11" x14ac:dyDescent="0.2">
      <c r="A1223" s="272" t="s">
        <v>144</v>
      </c>
      <c r="B1223" s="273" t="s">
        <v>77</v>
      </c>
      <c r="C1223" s="274" t="s">
        <v>80</v>
      </c>
      <c r="D1223" s="506">
        <f>SUMIFS('South West Spends'!$H$2:$H$5693,'South West Spends'!$A$2:$A$5693,$B1223,'South West Spends'!$B$2:$B$5693,$C1223,'South West Spends'!$C$2:$C$5693,$A1223)</f>
        <v>0</v>
      </c>
      <c r="E1223" s="507">
        <f>SUMIFS('South West Spends'!$M$2:$M$5693,'South West Spends'!$A$2:$A$5693,$B1223,'South West Spends'!$B$2:$B$5693,$C1223,'South West Spends'!$C$2:$C$5693,$A1223)</f>
        <v>0</v>
      </c>
      <c r="F1223" s="507">
        <f>SUMIFS('South West Spends'!$R$2:$R$5693,'South West Spends'!$A$2:$A$5693,$B1223,'South West Spends'!$B$2:$B$5693,$C1223,'South West Spends'!$C$2:$C$5693,$A1223)</f>
        <v>6171</v>
      </c>
      <c r="G1223" s="882">
        <f>SUMIFS('South West Spends'!$W$2:$W$5693,'South West Spends'!$A$2:$A$5693,$B1223,'South West Spends'!$B$2:$B$5693,$C1223,'South West Spends'!$C$2:$C$5693,$A1223)</f>
        <v>0</v>
      </c>
      <c r="H1223" s="1441">
        <f>SUMIFS('South West Spends'!$AB$2:$AB$5693,'South West Spends'!$A$2:$A$5693,$B1223,'South West Spends'!$B$2:$B$5693,$C1223,'South West Spends'!$C$2:$C$5693,$A1223)</f>
        <v>0</v>
      </c>
      <c r="I1223" s="1442">
        <f>SUMIFS('South West Spends'!$AG$2:$AG$5693,'South West Spends'!$A$2:$A$5693,$B1223,'South West Spends'!$B$2:$B$5693,$C1223,'South West Spends'!$C$2:$C$5693,$A1223)</f>
        <v>0</v>
      </c>
      <c r="J1223" s="24">
        <f>SUMIFS('South West Spends'!$AI$2:$AI$5693,'South West Spends'!$A$2:$A$5693,$B1223,'South West Spends'!$B$2:$B$5693,$C1223,'South West Spends'!$C$2:$C$5693,$A1223)</f>
        <v>0</v>
      </c>
      <c r="K1223" s="93">
        <f>SUMIFS('South West Spends'!$AL$2:$AL$5693,'South West Spends'!$A$2:$A$5693,$B1223,'South West Spends'!$B$2:$B$5693,$C1223,'South West Spends'!$C$2:$C$5693,$A1223)</f>
        <v>0</v>
      </c>
    </row>
    <row r="1224" spans="1:11" x14ac:dyDescent="0.2">
      <c r="A1224" s="272" t="s">
        <v>144</v>
      </c>
      <c r="B1224" s="273" t="s">
        <v>77</v>
      </c>
      <c r="C1224" s="274" t="s">
        <v>21</v>
      </c>
      <c r="D1224" s="506">
        <f>SUMIFS('South West Spends'!$H$2:$H$5693,'South West Spends'!$A$2:$A$5693,$B1224,'South West Spends'!$B$2:$B$5693,$C1224,'South West Spends'!$C$2:$C$5693,$A1224)</f>
        <v>0</v>
      </c>
      <c r="E1224" s="507">
        <f>SUMIFS('South West Spends'!$M$2:$M$5693,'South West Spends'!$A$2:$A$5693,$B1224,'South West Spends'!$B$2:$B$5693,$C1224,'South West Spends'!$C$2:$C$5693,$A1224)</f>
        <v>14865.089999999997</v>
      </c>
      <c r="F1224" s="507">
        <f>SUMIFS('South West Spends'!$R$2:$R$5693,'South West Spends'!$A$2:$A$5693,$B1224,'South West Spends'!$B$2:$B$5693,$C1224,'South West Spends'!$C$2:$C$5693,$A1224)</f>
        <v>6999.2199999999993</v>
      </c>
      <c r="G1224" s="882">
        <f>SUMIFS('South West Spends'!$W$2:$W$5693,'South West Spends'!$A$2:$A$5693,$B1224,'South West Spends'!$B$2:$B$5693,$C1224,'South West Spends'!$C$2:$C$5693,$A1224)</f>
        <v>16251.939999999999</v>
      </c>
      <c r="H1224" s="1441">
        <f>SUMIFS('South West Spends'!$AB$2:$AB$5693,'South West Spends'!$A$2:$A$5693,$B1224,'South West Spends'!$B$2:$B$5693,$C1224,'South West Spends'!$C$2:$C$5693,$A1224)</f>
        <v>51294.969999999994</v>
      </c>
      <c r="I1224" s="1442">
        <f>SUMIFS('South West Spends'!$AG$2:$AG$5693,'South West Spends'!$A$2:$A$5693,$B1224,'South West Spends'!$B$2:$B$5693,$C1224,'South West Spends'!$C$2:$C$5693,$A1224)</f>
        <v>17941.599999999999</v>
      </c>
      <c r="J1224" s="24">
        <f>SUMIFS('South West Spends'!$AI$2:$AI$5693,'South West Spends'!$A$2:$A$5693,$B1224,'South West Spends'!$B$2:$B$5693,$C1224,'South West Spends'!$C$2:$C$5693,$A1224)</f>
        <v>0</v>
      </c>
      <c r="K1224" s="93">
        <f>SUMIFS('South West Spends'!$AL$2:$AL$5693,'South West Spends'!$A$2:$A$5693,$B1224,'South West Spends'!$B$2:$B$5693,$C1224,'South West Spends'!$C$2:$C$5693,$A1224)</f>
        <v>0</v>
      </c>
    </row>
    <row r="1225" spans="1:11" x14ac:dyDescent="0.2">
      <c r="A1225" s="272" t="s">
        <v>144</v>
      </c>
      <c r="B1225" s="273" t="s">
        <v>286</v>
      </c>
      <c r="C1225" s="274" t="s">
        <v>59</v>
      </c>
      <c r="D1225" s="506">
        <f>SUMIFS('South West Spends'!$H$2:$H$5693,'South West Spends'!$A$2:$A$5693,$B1225,'South West Spends'!$B$2:$B$5693,$C1225,'South West Spends'!$C$2:$C$5693,$A1225)</f>
        <v>0</v>
      </c>
      <c r="E1225" s="507">
        <f>SUMIFS('South West Spends'!$M$2:$M$5693,'South West Spends'!$A$2:$A$5693,$B1225,'South West Spends'!$B$2:$B$5693,$C1225,'South West Spends'!$C$2:$C$5693,$A1225)</f>
        <v>0</v>
      </c>
      <c r="F1225" s="507">
        <f>SUMIFS('South West Spends'!$R$2:$R$5693,'South West Spends'!$A$2:$A$5693,$B1225,'South West Spends'!$B$2:$B$5693,$C1225,'South West Spends'!$C$2:$C$5693,$A1225)</f>
        <v>0</v>
      </c>
      <c r="G1225" s="882">
        <f>SUMIFS('South West Spends'!$W$2:$W$5693,'South West Spends'!$A$2:$A$5693,$B1225,'South West Spends'!$B$2:$B$5693,$C1225,'South West Spends'!$C$2:$C$5693,$A1225)</f>
        <v>0</v>
      </c>
      <c r="H1225" s="1441">
        <f>SUMIFS('South West Spends'!$AB$2:$AB$5693,'South West Spends'!$A$2:$A$5693,$B1225,'South West Spends'!$B$2:$B$5693,$C1225,'South West Spends'!$C$2:$C$5693,$A1225)</f>
        <v>0</v>
      </c>
      <c r="I1225" s="1442">
        <f>SUMIFS('South West Spends'!$AG$2:$AG$5693,'South West Spends'!$A$2:$A$5693,$B1225,'South West Spends'!$B$2:$B$5693,$C1225,'South West Spends'!$C$2:$C$5693,$A1225)</f>
        <v>187.72</v>
      </c>
      <c r="J1225" s="24">
        <f>SUMIFS('South West Spends'!$AI$2:$AI$5693,'South West Spends'!$A$2:$A$5693,$B1225,'South West Spends'!$B$2:$B$5693,$C1225,'South West Spends'!$C$2:$C$5693,$A1225)</f>
        <v>0</v>
      </c>
      <c r="K1225" s="93">
        <f>SUMIFS('South West Spends'!$AL$2:$AL$5693,'South West Spends'!$A$2:$A$5693,$B1225,'South West Spends'!$B$2:$B$5693,$C1225,'South West Spends'!$C$2:$C$5693,$A1225)</f>
        <v>98.78</v>
      </c>
    </row>
    <row r="1226" spans="1:11" x14ac:dyDescent="0.2">
      <c r="A1226" s="263" t="s">
        <v>144</v>
      </c>
      <c r="B1226" s="264" t="s">
        <v>286</v>
      </c>
      <c r="C1226" s="265" t="s">
        <v>94</v>
      </c>
      <c r="D1226" s="506">
        <f>SUMIFS('South West Spends'!$H$2:$H$5693,'South West Spends'!$A$2:$A$5693,$B1226,'South West Spends'!$B$2:$B$5693,$C1226,'South West Spends'!$C$2:$C$5693,$A1226)</f>
        <v>0</v>
      </c>
      <c r="E1226" s="507">
        <f>SUMIFS('South West Spends'!$M$2:$M$5693,'South West Spends'!$A$2:$A$5693,$B1226,'South West Spends'!$B$2:$B$5693,$C1226,'South West Spends'!$C$2:$C$5693,$A1226)</f>
        <v>0</v>
      </c>
      <c r="F1226" s="507">
        <f>SUMIFS('South West Spends'!$R$2:$R$5693,'South West Spends'!$A$2:$A$5693,$B1226,'South West Spends'!$B$2:$B$5693,$C1226,'South West Spends'!$C$2:$C$5693,$A1226)</f>
        <v>0</v>
      </c>
      <c r="G1226" s="882">
        <f>SUMIFS('South West Spends'!$W$2:$W$5693,'South West Spends'!$A$2:$A$5693,$B1226,'South West Spends'!$B$2:$B$5693,$C1226,'South West Spends'!$C$2:$C$5693,$A1226)</f>
        <v>0</v>
      </c>
      <c r="H1226" s="1441">
        <f>SUMIFS('South West Spends'!$AB$2:$AB$5693,'South West Spends'!$A$2:$A$5693,$B1226,'South West Spends'!$B$2:$B$5693,$C1226,'South West Spends'!$C$2:$C$5693,$A1226)</f>
        <v>0</v>
      </c>
      <c r="I1226" s="1442">
        <f>SUMIFS('South West Spends'!$AG$2:$AG$5693,'South West Spends'!$A$2:$A$5693,$B1226,'South West Spends'!$B$2:$B$5693,$C1226,'South West Spends'!$C$2:$C$5693,$A1226)</f>
        <v>1761.83</v>
      </c>
      <c r="J1226" s="24">
        <f>SUMIFS('South West Spends'!$AI$2:$AI$5693,'South West Spends'!$A$2:$A$5693,$B1226,'South West Spends'!$B$2:$B$5693,$C1226,'South West Spends'!$C$2:$C$5693,$A1226)</f>
        <v>5153.3899999999994</v>
      </c>
      <c r="K1226" s="93">
        <f>SUMIFS('South West Spends'!$AL$2:$AL$5693,'South West Spends'!$A$2:$A$5693,$B1226,'South West Spends'!$B$2:$B$5693,$C1226,'South West Spends'!$C$2:$C$5693,$A1226)</f>
        <v>5459.2499999999991</v>
      </c>
    </row>
    <row r="1227" spans="1:11" x14ac:dyDescent="0.2">
      <c r="A1227" s="263" t="s">
        <v>144</v>
      </c>
      <c r="B1227" s="264" t="s">
        <v>286</v>
      </c>
      <c r="C1227" s="265" t="s">
        <v>294</v>
      </c>
      <c r="D1227" s="506">
        <f>SUMIFS('South West Spends'!$H$2:$H$5693,'South West Spends'!$A$2:$A$5693,$B1227,'South West Spends'!$B$2:$B$5693,$C1227,'South West Spends'!$C$2:$C$5693,$A1227)</f>
        <v>0</v>
      </c>
      <c r="E1227" s="507">
        <f>SUMIFS('South West Spends'!$M$2:$M$5693,'South West Spends'!$A$2:$A$5693,$B1227,'South West Spends'!$B$2:$B$5693,$C1227,'South West Spends'!$C$2:$C$5693,$A1227)</f>
        <v>0</v>
      </c>
      <c r="F1227" s="507">
        <f>SUMIFS('South West Spends'!$R$2:$R$5693,'South West Spends'!$A$2:$A$5693,$B1227,'South West Spends'!$B$2:$B$5693,$C1227,'South West Spends'!$C$2:$C$5693,$A1227)</f>
        <v>0</v>
      </c>
      <c r="G1227" s="882">
        <f>SUMIFS('South West Spends'!$W$2:$W$5693,'South West Spends'!$A$2:$A$5693,$B1227,'South West Spends'!$B$2:$B$5693,$C1227,'South West Spends'!$C$2:$C$5693,$A1227)</f>
        <v>0</v>
      </c>
      <c r="H1227" s="1441">
        <f>SUMIFS('South West Spends'!$AB$2:$AB$5693,'South West Spends'!$A$2:$A$5693,$B1227,'South West Spends'!$B$2:$B$5693,$C1227,'South West Spends'!$C$2:$C$5693,$A1227)</f>
        <v>0</v>
      </c>
      <c r="I1227" s="1442">
        <f>SUMIFS('South West Spends'!$AG$2:$AG$5693,'South West Spends'!$A$2:$A$5693,$B1227,'South West Spends'!$B$2:$B$5693,$C1227,'South West Spends'!$C$2:$C$5693,$A1227)</f>
        <v>1530.3700000000001</v>
      </c>
      <c r="J1227" s="24">
        <f>SUMIFS('South West Spends'!$AI$2:$AI$5693,'South West Spends'!$A$2:$A$5693,$B1227,'South West Spends'!$B$2:$B$5693,$C1227,'South West Spends'!$C$2:$C$5693,$A1227)</f>
        <v>0</v>
      </c>
      <c r="K1227" s="93">
        <f>SUMIFS('South West Spends'!$AL$2:$AL$5693,'South West Spends'!$A$2:$A$5693,$B1227,'South West Spends'!$B$2:$B$5693,$C1227,'South West Spends'!$C$2:$C$5693,$A1227)</f>
        <v>121.97</v>
      </c>
    </row>
    <row r="1228" spans="1:11" x14ac:dyDescent="0.2">
      <c r="A1228" s="263" t="s">
        <v>288</v>
      </c>
      <c r="B1228" s="264" t="s">
        <v>286</v>
      </c>
      <c r="C1228" s="265" t="s">
        <v>21</v>
      </c>
      <c r="D1228" s="506">
        <f>SUMIFS('South West Spends'!$H$2:$H$5693,'South West Spends'!$A$2:$A$5693,$B1228,'South West Spends'!$B$2:$B$5693,$C1228,'South West Spends'!$C$2:$C$5693,$A1228)</f>
        <v>0</v>
      </c>
      <c r="E1228" s="507">
        <f>SUMIFS('South West Spends'!$M$2:$M$5693,'South West Spends'!$A$2:$A$5693,$B1228,'South West Spends'!$B$2:$B$5693,$C1228,'South West Spends'!$C$2:$C$5693,$A1228)</f>
        <v>0</v>
      </c>
      <c r="F1228" s="507">
        <f>SUMIFS('South West Spends'!$R$2:$R$5693,'South West Spends'!$A$2:$A$5693,$B1228,'South West Spends'!$B$2:$B$5693,$C1228,'South West Spends'!$C$2:$C$5693,$A1228)</f>
        <v>0</v>
      </c>
      <c r="G1228" s="882">
        <f>SUMIFS('South West Spends'!$W$2:$W$5693,'South West Spends'!$A$2:$A$5693,$B1228,'South West Spends'!$B$2:$B$5693,$C1228,'South West Spends'!$C$2:$C$5693,$A1228)</f>
        <v>0</v>
      </c>
      <c r="H1228" s="1441">
        <f>SUMIFS('South West Spends'!$AB$2:$AB$5693,'South West Spends'!$A$2:$A$5693,$B1228,'South West Spends'!$B$2:$B$5693,$C1228,'South West Spends'!$C$2:$C$5693,$A1228)</f>
        <v>0</v>
      </c>
      <c r="I1228" s="1442">
        <f>SUMIFS('South West Spends'!$AG$2:$AG$5693,'South West Spends'!$A$2:$A$5693,$B1228,'South West Spends'!$B$2:$B$5693,$C1228,'South West Spends'!$C$2:$C$5693,$A1228)</f>
        <v>12419.57</v>
      </c>
      <c r="J1228" s="24">
        <f>SUMIFS('South West Spends'!$AI$2:$AI$5693,'South West Spends'!$A$2:$A$5693,$B1228,'South West Spends'!$B$2:$B$5693,$C1228,'South West Spends'!$C$2:$C$5693,$A1228)</f>
        <v>0</v>
      </c>
      <c r="K1228" s="93">
        <f>SUMIFS('South West Spends'!$AL$2:$AL$5693,'South West Spends'!$A$2:$A$5693,$B1228,'South West Spends'!$B$2:$B$5693,$C1228,'South West Spends'!$C$2:$C$5693,$A1228)</f>
        <v>8940.32</v>
      </c>
    </row>
    <row r="1229" spans="1:11" x14ac:dyDescent="0.2">
      <c r="A1229" s="263" t="s">
        <v>144</v>
      </c>
      <c r="B1229" s="264" t="s">
        <v>8</v>
      </c>
      <c r="C1229" s="265" t="s">
        <v>249</v>
      </c>
      <c r="D1229" s="506">
        <f>SUMIFS('South West Spends'!$H$2:$H$5693,'South West Spends'!$A$2:$A$5693,$B1229,'South West Spends'!$B$2:$B$5693,$C1229,'South West Spends'!$C$2:$C$5693,$A1229)</f>
        <v>7732.5299999999988</v>
      </c>
      <c r="E1229" s="507">
        <f>SUMIFS('South West Spends'!$M$2:$M$5693,'South West Spends'!$A$2:$A$5693,$B1229,'South West Spends'!$B$2:$B$5693,$C1229,'South West Spends'!$C$2:$C$5693,$A1229)</f>
        <v>28302.15</v>
      </c>
      <c r="F1229" s="507">
        <f>SUMIFS('South West Spends'!$R$2:$R$5693,'South West Spends'!$A$2:$A$5693,$B1229,'South West Spends'!$B$2:$B$5693,$C1229,'South West Spends'!$C$2:$C$5693,$A1229)</f>
        <v>16728.883000000002</v>
      </c>
      <c r="G1229" s="882">
        <f>SUMIFS('South West Spends'!$W$2:$W$5693,'South West Spends'!$A$2:$A$5693,$B1229,'South West Spends'!$B$2:$B$5693,$C1229,'South West Spends'!$C$2:$C$5693,$A1229)</f>
        <v>0</v>
      </c>
      <c r="H1229" s="1441">
        <f>SUMIFS('South West Spends'!$AB$2:$AB$5693,'South West Spends'!$A$2:$A$5693,$B1229,'South West Spends'!$B$2:$B$5693,$C1229,'South West Spends'!$C$2:$C$5693,$A1229)</f>
        <v>0</v>
      </c>
      <c r="I1229" s="1442">
        <f>SUMIFS('South West Spends'!$AG$2:$AG$5693,'South West Spends'!$A$2:$A$5693,$B1229,'South West Spends'!$B$2:$B$5693,$C1229,'South West Spends'!$C$2:$C$5693,$A1229)</f>
        <v>0</v>
      </c>
      <c r="J1229" s="24">
        <f>SUMIFS('South West Spends'!$AI$2:$AI$5693,'South West Spends'!$A$2:$A$5693,$B1229,'South West Spends'!$B$2:$B$5693,$C1229,'South West Spends'!$C$2:$C$5693,$A1229)</f>
        <v>0</v>
      </c>
      <c r="K1229" s="93">
        <f>SUMIFS('South West Spends'!$AL$2:$AL$5693,'South West Spends'!$A$2:$A$5693,$B1229,'South West Spends'!$B$2:$B$5693,$C1229,'South West Spends'!$C$2:$C$5693,$A1229)</f>
        <v>0</v>
      </c>
    </row>
    <row r="1230" spans="1:11" x14ac:dyDescent="0.2">
      <c r="A1230" s="263" t="s">
        <v>144</v>
      </c>
      <c r="B1230" s="264" t="s">
        <v>8</v>
      </c>
      <c r="C1230" s="265" t="s">
        <v>243</v>
      </c>
      <c r="D1230" s="506">
        <f>SUMIFS('South West Spends'!$H$2:$H$5693,'South West Spends'!$A$2:$A$5693,$B1230,'South West Spends'!$B$2:$B$5693,$C1230,'South West Spends'!$C$2:$C$5693,$A1230)</f>
        <v>6688.62</v>
      </c>
      <c r="E1230" s="507">
        <f>SUMIFS('South West Spends'!$M$2:$M$5693,'South West Spends'!$A$2:$A$5693,$B1230,'South West Spends'!$B$2:$B$5693,$C1230,'South West Spends'!$C$2:$C$5693,$A1230)</f>
        <v>5820.4500000000007</v>
      </c>
      <c r="F1230" s="507">
        <f>SUMIFS('South West Spends'!$R$2:$R$5693,'South West Spends'!$A$2:$A$5693,$B1230,'South West Spends'!$B$2:$B$5693,$C1230,'South West Spends'!$C$2:$C$5693,$A1230)</f>
        <v>3212.8500000000004</v>
      </c>
      <c r="G1230" s="882">
        <f>SUMIFS('South West Spends'!$W$2:$W$5693,'South West Spends'!$A$2:$A$5693,$B1230,'South West Spends'!$B$2:$B$5693,$C1230,'South West Spends'!$C$2:$C$5693,$A1230)</f>
        <v>0</v>
      </c>
      <c r="H1230" s="1441">
        <f>SUMIFS('South West Spends'!$AB$2:$AB$5693,'South West Spends'!$A$2:$A$5693,$B1230,'South West Spends'!$B$2:$B$5693,$C1230,'South West Spends'!$C$2:$C$5693,$A1230)</f>
        <v>0</v>
      </c>
      <c r="I1230" s="1442">
        <f>SUMIFS('South West Spends'!$AG$2:$AG$5693,'South West Spends'!$A$2:$A$5693,$B1230,'South West Spends'!$B$2:$B$5693,$C1230,'South West Spends'!$C$2:$C$5693,$A1230)</f>
        <v>0</v>
      </c>
      <c r="J1230" s="24">
        <f>SUMIFS('South West Spends'!$AI$2:$AI$5693,'South West Spends'!$A$2:$A$5693,$B1230,'South West Spends'!$B$2:$B$5693,$C1230,'South West Spends'!$C$2:$C$5693,$A1230)</f>
        <v>0</v>
      </c>
      <c r="K1230" s="93">
        <f>SUMIFS('South West Spends'!$AL$2:$AL$5693,'South West Spends'!$A$2:$A$5693,$B1230,'South West Spends'!$B$2:$B$5693,$C1230,'South West Spends'!$C$2:$C$5693,$A1230)</f>
        <v>0</v>
      </c>
    </row>
    <row r="1231" spans="1:11" x14ac:dyDescent="0.2">
      <c r="A1231" s="94" t="s">
        <v>144</v>
      </c>
      <c r="B1231" s="13" t="s">
        <v>8</v>
      </c>
      <c r="C1231" s="129" t="s">
        <v>11</v>
      </c>
      <c r="D1231" s="506">
        <f>SUMIFS('South West Spends'!$H$2:$H$5693,'South West Spends'!$A$2:$A$5693,$B1231,'South West Spends'!$B$2:$B$5693,$C1231,'South West Spends'!$C$2:$C$5693,$A1231)</f>
        <v>1639.51</v>
      </c>
      <c r="E1231" s="507">
        <f>SUMIFS('South West Spends'!$M$2:$M$5693,'South West Spends'!$A$2:$A$5693,$B1231,'South West Spends'!$B$2:$B$5693,$C1231,'South West Spends'!$C$2:$C$5693,$A1231)</f>
        <v>2311.37</v>
      </c>
      <c r="F1231" s="507">
        <f>SUMIFS('South West Spends'!$R$2:$R$5693,'South West Spends'!$A$2:$A$5693,$B1231,'South West Spends'!$B$2:$B$5693,$C1231,'South West Spends'!$C$2:$C$5693,$A1231)</f>
        <v>44.46</v>
      </c>
      <c r="G1231" s="882">
        <f>SUMIFS('South West Spends'!$W$2:$W$5693,'South West Spends'!$A$2:$A$5693,$B1231,'South West Spends'!$B$2:$B$5693,$C1231,'South West Spends'!$C$2:$C$5693,$A1231)</f>
        <v>0</v>
      </c>
      <c r="H1231" s="1441">
        <f>SUMIFS('South West Spends'!$AB$2:$AB$5693,'South West Spends'!$A$2:$A$5693,$B1231,'South West Spends'!$B$2:$B$5693,$C1231,'South West Spends'!$C$2:$C$5693,$A1231)</f>
        <v>0</v>
      </c>
      <c r="I1231" s="1442">
        <f>SUMIFS('South West Spends'!$AG$2:$AG$5693,'South West Spends'!$A$2:$A$5693,$B1231,'South West Spends'!$B$2:$B$5693,$C1231,'South West Spends'!$C$2:$C$5693,$A1231)</f>
        <v>0</v>
      </c>
      <c r="J1231" s="24">
        <f>SUMIFS('South West Spends'!$AI$2:$AI$5693,'South West Spends'!$A$2:$A$5693,$B1231,'South West Spends'!$B$2:$B$5693,$C1231,'South West Spends'!$C$2:$C$5693,$A1231)</f>
        <v>0</v>
      </c>
      <c r="K1231" s="93">
        <f>SUMIFS('South West Spends'!$AL$2:$AL$5693,'South West Spends'!$A$2:$A$5693,$B1231,'South West Spends'!$B$2:$B$5693,$C1231,'South West Spends'!$C$2:$C$5693,$A1231)</f>
        <v>0</v>
      </c>
    </row>
    <row r="1232" spans="1:11" x14ac:dyDescent="0.2">
      <c r="A1232" s="94" t="s">
        <v>144</v>
      </c>
      <c r="B1232" s="13" t="s">
        <v>8</v>
      </c>
      <c r="C1232" s="129" t="s">
        <v>33</v>
      </c>
      <c r="D1232" s="506">
        <f>SUMIFS('South West Spends'!$H$2:$H$5693,'South West Spends'!$A$2:$A$5693,$B1232,'South West Spends'!$B$2:$B$5693,$C1232,'South West Spends'!$C$2:$C$5693,$A1232)</f>
        <v>7963.29</v>
      </c>
      <c r="E1232" s="507">
        <f>SUMIFS('South West Spends'!$M$2:$M$5693,'South West Spends'!$A$2:$A$5693,$B1232,'South West Spends'!$B$2:$B$5693,$C1232,'South West Spends'!$C$2:$C$5693,$A1232)</f>
        <v>11980.480000000001</v>
      </c>
      <c r="F1232" s="507">
        <f>SUMIFS('South West Spends'!$R$2:$R$5693,'South West Spends'!$A$2:$A$5693,$B1232,'South West Spends'!$B$2:$B$5693,$C1232,'South West Spends'!$C$2:$C$5693,$A1232)</f>
        <v>2410.6799999999998</v>
      </c>
      <c r="G1232" s="882">
        <f>SUMIFS('South West Spends'!$W$2:$W$5693,'South West Spends'!$A$2:$A$5693,$B1232,'South West Spends'!$B$2:$B$5693,$C1232,'South West Spends'!$C$2:$C$5693,$A1232)</f>
        <v>0</v>
      </c>
      <c r="H1232" s="1441">
        <f>SUMIFS('South West Spends'!$AB$2:$AB$5693,'South West Spends'!$A$2:$A$5693,$B1232,'South West Spends'!$B$2:$B$5693,$C1232,'South West Spends'!$C$2:$C$5693,$A1232)</f>
        <v>0</v>
      </c>
      <c r="I1232" s="1442">
        <f>SUMIFS('South West Spends'!$AG$2:$AG$5693,'South West Spends'!$A$2:$A$5693,$B1232,'South West Spends'!$B$2:$B$5693,$C1232,'South West Spends'!$C$2:$C$5693,$A1232)</f>
        <v>0</v>
      </c>
      <c r="J1232" s="24">
        <f>SUMIFS('South West Spends'!$AI$2:$AI$5693,'South West Spends'!$A$2:$A$5693,$B1232,'South West Spends'!$B$2:$B$5693,$C1232,'South West Spends'!$C$2:$C$5693,$A1232)</f>
        <v>0</v>
      </c>
      <c r="K1232" s="93">
        <f>SUMIFS('South West Spends'!$AL$2:$AL$5693,'South West Spends'!$A$2:$A$5693,$B1232,'South West Spends'!$B$2:$B$5693,$C1232,'South West Spends'!$C$2:$C$5693,$A1232)</f>
        <v>0</v>
      </c>
    </row>
    <row r="1233" spans="1:11" x14ac:dyDescent="0.2">
      <c r="A1233" s="301" t="s">
        <v>144</v>
      </c>
      <c r="B1233" s="302" t="s">
        <v>8</v>
      </c>
      <c r="C1233" s="303" t="s">
        <v>9</v>
      </c>
      <c r="D1233" s="506">
        <f>SUMIFS('South West Spends'!$H$2:$H$5693,'South West Spends'!$A$2:$A$5693,$B1233,'South West Spends'!$B$2:$B$5693,$C1233,'South West Spends'!$C$2:$C$5693,$A1233)</f>
        <v>13991.390000000001</v>
      </c>
      <c r="E1233" s="507">
        <f>SUMIFS('South West Spends'!$M$2:$M$5693,'South West Spends'!$A$2:$A$5693,$B1233,'South West Spends'!$B$2:$B$5693,$C1233,'South West Spends'!$C$2:$C$5693,$A1233)</f>
        <v>7100.69</v>
      </c>
      <c r="F1233" s="507">
        <f>SUMIFS('South West Spends'!$R$2:$R$5693,'South West Spends'!$A$2:$A$5693,$B1233,'South West Spends'!$B$2:$B$5693,$C1233,'South West Spends'!$C$2:$C$5693,$A1233)</f>
        <v>2029.7499999999998</v>
      </c>
      <c r="G1233" s="882">
        <f>SUMIFS('South West Spends'!$W$2:$W$5693,'South West Spends'!$A$2:$A$5693,$B1233,'South West Spends'!$B$2:$B$5693,$C1233,'South West Spends'!$C$2:$C$5693,$A1233)</f>
        <v>0</v>
      </c>
      <c r="H1233" s="1441">
        <f>SUMIFS('South West Spends'!$AB$2:$AB$5693,'South West Spends'!$A$2:$A$5693,$B1233,'South West Spends'!$B$2:$B$5693,$C1233,'South West Spends'!$C$2:$C$5693,$A1233)</f>
        <v>0</v>
      </c>
      <c r="I1233" s="1442">
        <f>SUMIFS('South West Spends'!$AG$2:$AG$5693,'South West Spends'!$A$2:$A$5693,$B1233,'South West Spends'!$B$2:$B$5693,$C1233,'South West Spends'!$C$2:$C$5693,$A1233)</f>
        <v>0</v>
      </c>
      <c r="J1233" s="24">
        <f>SUMIFS('South West Spends'!$AI$2:$AI$5693,'South West Spends'!$A$2:$A$5693,$B1233,'South West Spends'!$B$2:$B$5693,$C1233,'South West Spends'!$C$2:$C$5693,$A1233)</f>
        <v>0</v>
      </c>
      <c r="K1233" s="93">
        <f>SUMIFS('South West Spends'!$AL$2:$AL$5693,'South West Spends'!$A$2:$A$5693,$B1233,'South West Spends'!$B$2:$B$5693,$C1233,'South West Spends'!$C$2:$C$5693,$A1233)</f>
        <v>0</v>
      </c>
    </row>
    <row r="1234" spans="1:11" x14ac:dyDescent="0.2">
      <c r="A1234" s="301" t="s">
        <v>144</v>
      </c>
      <c r="B1234" s="302" t="s">
        <v>205</v>
      </c>
      <c r="C1234" s="303" t="s">
        <v>249</v>
      </c>
      <c r="D1234" s="506">
        <f>SUMIFS('South West Spends'!$H$2:$H$5693,'South West Spends'!$A$2:$A$5693,$B1234,'South West Spends'!$B$2:$B$5693,$C1234,'South West Spends'!$C$2:$C$5693,$A1234)</f>
        <v>0</v>
      </c>
      <c r="E1234" s="507">
        <f>SUMIFS('South West Spends'!$M$2:$M$5693,'South West Spends'!$A$2:$A$5693,$B1234,'South West Spends'!$B$2:$B$5693,$C1234,'South West Spends'!$C$2:$C$5693,$A1234)</f>
        <v>0</v>
      </c>
      <c r="F1234" s="507">
        <f>SUMIFS('South West Spends'!$R$2:$R$5693,'South West Spends'!$A$2:$A$5693,$B1234,'South West Spends'!$B$2:$B$5693,$C1234,'South West Spends'!$C$2:$C$5693,$A1234)</f>
        <v>11583.479999999996</v>
      </c>
      <c r="G1234" s="882">
        <f>SUMIFS('South West Spends'!$W$2:$W$5693,'South West Spends'!$A$2:$A$5693,$B1234,'South West Spends'!$B$2:$B$5693,$C1234,'South West Spends'!$C$2:$C$5693,$A1234)</f>
        <v>48714.125000000015</v>
      </c>
      <c r="H1234" s="1441">
        <f>SUMIFS('South West Spends'!$AB$2:$AB$5693,'South West Spends'!$A$2:$A$5693,$B1234,'South West Spends'!$B$2:$B$5693,$C1234,'South West Spends'!$C$2:$C$5693,$A1234)</f>
        <v>44808.125999999989</v>
      </c>
      <c r="I1234" s="1442">
        <f>SUMIFS('South West Spends'!$AG$2:$AG$5693,'South West Spends'!$A$2:$A$5693,$B1234,'South West Spends'!$B$2:$B$5693,$C1234,'South West Spends'!$C$2:$C$5693,$A1234)</f>
        <v>44767.63</v>
      </c>
      <c r="J1234" s="24">
        <f>SUMIFS('South West Spends'!$AI$2:$AI$5693,'South West Spends'!$A$2:$A$5693,$B1234,'South West Spends'!$B$2:$B$5693,$C1234,'South West Spends'!$C$2:$C$5693,$A1234)</f>
        <v>7306.4000000000033</v>
      </c>
      <c r="K1234" s="93">
        <f>SUMIFS('South West Spends'!$AL$2:$AL$5693,'South West Spends'!$A$2:$A$5693,$B1234,'South West Spends'!$B$2:$B$5693,$C1234,'South West Spends'!$C$2:$C$5693,$A1234)</f>
        <v>16485.080000000009</v>
      </c>
    </row>
    <row r="1235" spans="1:11" x14ac:dyDescent="0.2">
      <c r="A1235" s="301" t="s">
        <v>144</v>
      </c>
      <c r="B1235" s="302" t="s">
        <v>205</v>
      </c>
      <c r="C1235" s="303" t="s">
        <v>243</v>
      </c>
      <c r="D1235" s="506">
        <f>SUMIFS('South West Spends'!$H$2:$H$5693,'South West Spends'!$A$2:$A$5693,$B1235,'South West Spends'!$B$2:$B$5693,$C1235,'South West Spends'!$C$2:$C$5693,$A1235)</f>
        <v>0</v>
      </c>
      <c r="E1235" s="507">
        <f>SUMIFS('South West Spends'!$M$2:$M$5693,'South West Spends'!$A$2:$A$5693,$B1235,'South West Spends'!$B$2:$B$5693,$C1235,'South West Spends'!$C$2:$C$5693,$A1235)</f>
        <v>0</v>
      </c>
      <c r="F1235" s="507">
        <f>SUMIFS('South West Spends'!$R$2:$R$5693,'South West Spends'!$A$2:$A$5693,$B1235,'South West Spends'!$B$2:$B$5693,$C1235,'South West Spends'!$C$2:$C$5693,$A1235)</f>
        <v>1224.24</v>
      </c>
      <c r="G1235" s="882">
        <f>SUMIFS('South West Spends'!$W$2:$W$5693,'South West Spends'!$A$2:$A$5693,$B1235,'South West Spends'!$B$2:$B$5693,$C1235,'South West Spends'!$C$2:$C$5693,$A1235)</f>
        <v>4577.33</v>
      </c>
      <c r="H1235" s="1441">
        <f>SUMIFS('South West Spends'!$AB$2:$AB$5693,'South West Spends'!$A$2:$A$5693,$B1235,'South West Spends'!$B$2:$B$5693,$C1235,'South West Spends'!$C$2:$C$5693,$A1235)</f>
        <v>8355.11</v>
      </c>
      <c r="I1235" s="1442">
        <f>SUMIFS('South West Spends'!$AG$2:$AG$5693,'South West Spends'!$A$2:$A$5693,$B1235,'South West Spends'!$B$2:$B$5693,$C1235,'South West Spends'!$C$2:$C$5693,$A1235)</f>
        <v>18175.68</v>
      </c>
      <c r="J1235" s="24">
        <f>SUMIFS('South West Spends'!$AI$2:$AI$5693,'South West Spends'!$A$2:$A$5693,$B1235,'South West Spends'!$B$2:$B$5693,$C1235,'South West Spends'!$C$2:$C$5693,$A1235)</f>
        <v>10684.219999999998</v>
      </c>
      <c r="K1235" s="93">
        <f>SUMIFS('South West Spends'!$AL$2:$AL$5693,'South West Spends'!$A$2:$A$5693,$B1235,'South West Spends'!$B$2:$B$5693,$C1235,'South West Spends'!$C$2:$C$5693,$A1235)</f>
        <v>14708.719999999998</v>
      </c>
    </row>
    <row r="1236" spans="1:11" x14ac:dyDescent="0.2">
      <c r="A1236" s="301" t="s">
        <v>144</v>
      </c>
      <c r="B1236" s="302" t="s">
        <v>205</v>
      </c>
      <c r="C1236" s="303" t="s">
        <v>11</v>
      </c>
      <c r="D1236" s="506">
        <f>SUMIFS('South West Spends'!$H$2:$H$5693,'South West Spends'!$A$2:$A$5693,$B1236,'South West Spends'!$B$2:$B$5693,$C1236,'South West Spends'!$C$2:$C$5693,$A1236)</f>
        <v>0</v>
      </c>
      <c r="E1236" s="507">
        <f>SUMIFS('South West Spends'!$M$2:$M$5693,'South West Spends'!$A$2:$A$5693,$B1236,'South West Spends'!$B$2:$B$5693,$C1236,'South West Spends'!$C$2:$C$5693,$A1236)</f>
        <v>0</v>
      </c>
      <c r="F1236" s="507">
        <f>SUMIFS('South West Spends'!$R$2:$R$5693,'South West Spends'!$A$2:$A$5693,$B1236,'South West Spends'!$B$2:$B$5693,$C1236,'South West Spends'!$C$2:$C$5693,$A1236)</f>
        <v>0</v>
      </c>
      <c r="G1236" s="882">
        <f>SUMIFS('South West Spends'!$W$2:$W$5693,'South West Spends'!$A$2:$A$5693,$B1236,'South West Spends'!$B$2:$B$5693,$C1236,'South West Spends'!$C$2:$C$5693,$A1236)</f>
        <v>0</v>
      </c>
      <c r="H1236" s="1441">
        <f>SUMIFS('South West Spends'!$AB$2:$AB$5693,'South West Spends'!$A$2:$A$5693,$B1236,'South West Spends'!$B$2:$B$5693,$C1236,'South West Spends'!$C$2:$C$5693,$A1236)</f>
        <v>418.49</v>
      </c>
      <c r="I1236" s="1442">
        <f>SUMIFS('South West Spends'!$AG$2:$AG$5693,'South West Spends'!$A$2:$A$5693,$B1236,'South West Spends'!$B$2:$B$5693,$C1236,'South West Spends'!$C$2:$C$5693,$A1236)</f>
        <v>53.03</v>
      </c>
      <c r="J1236" s="24">
        <f>SUMIFS('South West Spends'!$AI$2:$AI$5693,'South West Spends'!$A$2:$A$5693,$B1236,'South West Spends'!$B$2:$B$5693,$C1236,'South West Spends'!$C$2:$C$5693,$A1236)</f>
        <v>0</v>
      </c>
      <c r="K1236" s="93">
        <f>SUMIFS('South West Spends'!$AL$2:$AL$5693,'South West Spends'!$A$2:$A$5693,$B1236,'South West Spends'!$B$2:$B$5693,$C1236,'South West Spends'!$C$2:$C$5693,$A1236)</f>
        <v>0</v>
      </c>
    </row>
    <row r="1237" spans="1:11" x14ac:dyDescent="0.2">
      <c r="A1237" s="301" t="s">
        <v>144</v>
      </c>
      <c r="B1237" s="302" t="s">
        <v>205</v>
      </c>
      <c r="C1237" s="303" t="s">
        <v>9</v>
      </c>
      <c r="D1237" s="506">
        <f>SUMIFS('South West Spends'!$H$2:$H$5693,'South West Spends'!$A$2:$A$5693,$B1237,'South West Spends'!$B$2:$B$5693,$C1237,'South West Spends'!$C$2:$C$5693,$A1237)</f>
        <v>0</v>
      </c>
      <c r="E1237" s="507">
        <f>SUMIFS('South West Spends'!$M$2:$M$5693,'South West Spends'!$A$2:$A$5693,$B1237,'South West Spends'!$B$2:$B$5693,$C1237,'South West Spends'!$C$2:$C$5693,$A1237)</f>
        <v>0</v>
      </c>
      <c r="F1237" s="507">
        <f>SUMIFS('South West Spends'!$R$2:$R$5693,'South West Spends'!$A$2:$A$5693,$B1237,'South West Spends'!$B$2:$B$5693,$C1237,'South West Spends'!$C$2:$C$5693,$A1237)</f>
        <v>828</v>
      </c>
      <c r="G1237" s="882">
        <f>SUMIFS('South West Spends'!$W$2:$W$5693,'South West Spends'!$A$2:$A$5693,$B1237,'South West Spends'!$B$2:$B$5693,$C1237,'South West Spends'!$C$2:$C$5693,$A1237)</f>
        <v>434.99</v>
      </c>
      <c r="H1237" s="1441">
        <f>SUMIFS('South West Spends'!$AB$2:$AB$5693,'South West Spends'!$A$2:$A$5693,$B1237,'South West Spends'!$B$2:$B$5693,$C1237,'South West Spends'!$C$2:$C$5693,$A1237)</f>
        <v>1220.9000000000001</v>
      </c>
      <c r="I1237" s="1442">
        <f>SUMIFS('South West Spends'!$AG$2:$AG$5693,'South West Spends'!$A$2:$A$5693,$B1237,'South West Spends'!$B$2:$B$5693,$C1237,'South West Spends'!$C$2:$C$5693,$A1237)</f>
        <v>487.4</v>
      </c>
      <c r="J1237" s="24">
        <f>SUMIFS('South West Spends'!$AI$2:$AI$5693,'South West Spends'!$A$2:$A$5693,$B1237,'South West Spends'!$B$2:$B$5693,$C1237,'South West Spends'!$C$2:$C$5693,$A1237)</f>
        <v>0</v>
      </c>
      <c r="K1237" s="93">
        <f>SUMIFS('South West Spends'!$AL$2:$AL$5693,'South West Spends'!$A$2:$A$5693,$B1237,'South West Spends'!$B$2:$B$5693,$C1237,'South West Spends'!$C$2:$C$5693,$A1237)</f>
        <v>0</v>
      </c>
    </row>
    <row r="1238" spans="1:11" x14ac:dyDescent="0.2">
      <c r="A1238" s="301" t="s">
        <v>144</v>
      </c>
      <c r="B1238" s="302" t="s">
        <v>40</v>
      </c>
      <c r="C1238" s="303" t="s">
        <v>59</v>
      </c>
      <c r="D1238" s="506">
        <f>SUMIFS('South West Spends'!$H$2:$H$5693,'South West Spends'!$A$2:$A$5693,$B1238,'South West Spends'!$B$2:$B$5693,$C1238,'South West Spends'!$C$2:$C$5693,$A1238)</f>
        <v>0</v>
      </c>
      <c r="E1238" s="507">
        <f>SUMIFS('South West Spends'!$M$2:$M$5693,'South West Spends'!$A$2:$A$5693,$B1238,'South West Spends'!$B$2:$B$5693,$C1238,'South West Spends'!$C$2:$C$5693,$A1238)</f>
        <v>0</v>
      </c>
      <c r="F1238" s="507">
        <f>SUMIFS('South West Spends'!$R$2:$R$5693,'South West Spends'!$A$2:$A$5693,$B1238,'South West Spends'!$B$2:$B$5693,$C1238,'South West Spends'!$C$2:$C$5693,$A1238)</f>
        <v>4337.0599999999977</v>
      </c>
      <c r="G1238" s="882">
        <f>SUMIFS('South West Spends'!$W$2:$W$5693,'South West Spends'!$A$2:$A$5693,$B1238,'South West Spends'!$B$2:$B$5693,$C1238,'South West Spends'!$C$2:$C$5693,$A1238)</f>
        <v>0</v>
      </c>
      <c r="H1238" s="1441">
        <f>SUMIFS('South West Spends'!$AB$2:$AB$5693,'South West Spends'!$A$2:$A$5693,$B1238,'South West Spends'!$B$2:$B$5693,$C1238,'South West Spends'!$C$2:$C$5693,$A1238)</f>
        <v>0</v>
      </c>
      <c r="I1238" s="1442">
        <f>SUMIFS('South West Spends'!$AG$2:$AG$5693,'South West Spends'!$A$2:$A$5693,$B1238,'South West Spends'!$B$2:$B$5693,$C1238,'South West Spends'!$C$2:$C$5693,$A1238)</f>
        <v>0</v>
      </c>
      <c r="J1238" s="24">
        <f>SUMIFS('South West Spends'!$AI$2:$AI$5693,'South West Spends'!$A$2:$A$5693,$B1238,'South West Spends'!$B$2:$B$5693,$C1238,'South West Spends'!$C$2:$C$5693,$A1238)</f>
        <v>0</v>
      </c>
      <c r="K1238" s="93">
        <f>SUMIFS('South West Spends'!$AL$2:$AL$5693,'South West Spends'!$A$2:$A$5693,$B1238,'South West Spends'!$B$2:$B$5693,$C1238,'South West Spends'!$C$2:$C$5693,$A1238)</f>
        <v>0</v>
      </c>
    </row>
    <row r="1239" spans="1:11" x14ac:dyDescent="0.2">
      <c r="A1239" s="301" t="s">
        <v>144</v>
      </c>
      <c r="B1239" s="302" t="s">
        <v>40</v>
      </c>
      <c r="C1239" s="303" t="s">
        <v>243</v>
      </c>
      <c r="D1239" s="506">
        <f>SUMIFS('South West Spends'!$H$2:$H$5693,'South West Spends'!$A$2:$A$5693,$B1239,'South West Spends'!$B$2:$B$5693,$C1239,'South West Spends'!$C$2:$C$5693,$A1239)</f>
        <v>4680.3799999999992</v>
      </c>
      <c r="E1239" s="507">
        <f>SUMIFS('South West Spends'!$M$2:$M$5693,'South West Spends'!$A$2:$A$5693,$B1239,'South West Spends'!$B$2:$B$5693,$C1239,'South West Spends'!$C$2:$C$5693,$A1239)</f>
        <v>4773.28</v>
      </c>
      <c r="F1239" s="507">
        <f>SUMIFS('South West Spends'!$R$2:$R$5693,'South West Spends'!$A$2:$A$5693,$B1239,'South West Spends'!$B$2:$B$5693,$C1239,'South West Spends'!$C$2:$C$5693,$A1239)</f>
        <v>4758.4000000000005</v>
      </c>
      <c r="G1239" s="882">
        <f>SUMIFS('South West Spends'!$W$2:$W$5693,'South West Spends'!$A$2:$A$5693,$B1239,'South West Spends'!$B$2:$B$5693,$C1239,'South West Spends'!$C$2:$C$5693,$A1239)</f>
        <v>0</v>
      </c>
      <c r="H1239" s="1441">
        <f>SUMIFS('South West Spends'!$AB$2:$AB$5693,'South West Spends'!$A$2:$A$5693,$B1239,'South West Spends'!$B$2:$B$5693,$C1239,'South West Spends'!$C$2:$C$5693,$A1239)</f>
        <v>0</v>
      </c>
      <c r="I1239" s="1442">
        <f>SUMIFS('South West Spends'!$AG$2:$AG$5693,'South West Spends'!$A$2:$A$5693,$B1239,'South West Spends'!$B$2:$B$5693,$C1239,'South West Spends'!$C$2:$C$5693,$A1239)</f>
        <v>0</v>
      </c>
      <c r="J1239" s="24">
        <f>SUMIFS('South West Spends'!$AI$2:$AI$5693,'South West Spends'!$A$2:$A$5693,$B1239,'South West Spends'!$B$2:$B$5693,$C1239,'South West Spends'!$C$2:$C$5693,$A1239)</f>
        <v>0</v>
      </c>
      <c r="K1239" s="93">
        <f>SUMIFS('South West Spends'!$AL$2:$AL$5693,'South West Spends'!$A$2:$A$5693,$B1239,'South West Spends'!$B$2:$B$5693,$C1239,'South West Spends'!$C$2:$C$5693,$A1239)</f>
        <v>0</v>
      </c>
    </row>
    <row r="1240" spans="1:11" x14ac:dyDescent="0.2">
      <c r="A1240" s="301" t="s">
        <v>144</v>
      </c>
      <c r="B1240" s="302" t="s">
        <v>40</v>
      </c>
      <c r="C1240" s="303" t="s">
        <v>11</v>
      </c>
      <c r="D1240" s="506">
        <f>SUMIFS('South West Spends'!$H$2:$H$5693,'South West Spends'!$A$2:$A$5693,$B1240,'South West Spends'!$B$2:$B$5693,$C1240,'South West Spends'!$C$2:$C$5693,$A1240)</f>
        <v>13.39</v>
      </c>
      <c r="E1240" s="507">
        <f>SUMIFS('South West Spends'!$M$2:$M$5693,'South West Spends'!$A$2:$A$5693,$B1240,'South West Spends'!$B$2:$B$5693,$C1240,'South West Spends'!$C$2:$C$5693,$A1240)</f>
        <v>0</v>
      </c>
      <c r="F1240" s="507">
        <f>SUMIFS('South West Spends'!$R$2:$R$5693,'South West Spends'!$A$2:$A$5693,$B1240,'South West Spends'!$B$2:$B$5693,$C1240,'South West Spends'!$C$2:$C$5693,$A1240)</f>
        <v>0</v>
      </c>
      <c r="G1240" s="882">
        <f>SUMIFS('South West Spends'!$W$2:$W$5693,'South West Spends'!$A$2:$A$5693,$B1240,'South West Spends'!$B$2:$B$5693,$C1240,'South West Spends'!$C$2:$C$5693,$A1240)</f>
        <v>0</v>
      </c>
      <c r="H1240" s="1441">
        <f>SUMIFS('South West Spends'!$AB$2:$AB$5693,'South West Spends'!$A$2:$A$5693,$B1240,'South West Spends'!$B$2:$B$5693,$C1240,'South West Spends'!$C$2:$C$5693,$A1240)</f>
        <v>0</v>
      </c>
      <c r="I1240" s="1442">
        <f>SUMIFS('South West Spends'!$AG$2:$AG$5693,'South West Spends'!$A$2:$A$5693,$B1240,'South West Spends'!$B$2:$B$5693,$C1240,'South West Spends'!$C$2:$C$5693,$A1240)</f>
        <v>0</v>
      </c>
      <c r="J1240" s="24">
        <f>SUMIFS('South West Spends'!$AI$2:$AI$5693,'South West Spends'!$A$2:$A$5693,$B1240,'South West Spends'!$B$2:$B$5693,$C1240,'South West Spends'!$C$2:$C$5693,$A1240)</f>
        <v>0</v>
      </c>
      <c r="K1240" s="93">
        <f>SUMIFS('South West Spends'!$AL$2:$AL$5693,'South West Spends'!$A$2:$A$5693,$B1240,'South West Spends'!$B$2:$B$5693,$C1240,'South West Spends'!$C$2:$C$5693,$A1240)</f>
        <v>0</v>
      </c>
    </row>
    <row r="1241" spans="1:11" x14ac:dyDescent="0.2">
      <c r="A1241" s="301" t="s">
        <v>144</v>
      </c>
      <c r="B1241" s="302" t="s">
        <v>40</v>
      </c>
      <c r="C1241" s="303" t="s">
        <v>13</v>
      </c>
      <c r="D1241" s="506">
        <f>SUMIFS('South West Spends'!$H$2:$H$5693,'South West Spends'!$A$2:$A$5693,$B1241,'South West Spends'!$B$2:$B$5693,$C1241,'South West Spends'!$C$2:$C$5693,$A1241)</f>
        <v>16550.650000000001</v>
      </c>
      <c r="E1241" s="507">
        <f>SUMIFS('South West Spends'!$M$2:$M$5693,'South West Spends'!$A$2:$A$5693,$B1241,'South West Spends'!$B$2:$B$5693,$C1241,'South West Spends'!$C$2:$C$5693,$A1241)</f>
        <v>3827.17</v>
      </c>
      <c r="F1241" s="507">
        <f>SUMIFS('South West Spends'!$R$2:$R$5693,'South West Spends'!$A$2:$A$5693,$B1241,'South West Spends'!$B$2:$B$5693,$C1241,'South West Spends'!$C$2:$C$5693,$A1241)</f>
        <v>2599.9299999999998</v>
      </c>
      <c r="G1241" s="882">
        <f>SUMIFS('South West Spends'!$W$2:$W$5693,'South West Spends'!$A$2:$A$5693,$B1241,'South West Spends'!$B$2:$B$5693,$C1241,'South West Spends'!$C$2:$C$5693,$A1241)</f>
        <v>0</v>
      </c>
      <c r="H1241" s="1441">
        <f>SUMIFS('South West Spends'!$AB$2:$AB$5693,'South West Spends'!$A$2:$A$5693,$B1241,'South West Spends'!$B$2:$B$5693,$C1241,'South West Spends'!$C$2:$C$5693,$A1241)</f>
        <v>0</v>
      </c>
      <c r="I1241" s="1442">
        <f>SUMIFS('South West Spends'!$AG$2:$AG$5693,'South West Spends'!$A$2:$A$5693,$B1241,'South West Spends'!$B$2:$B$5693,$C1241,'South West Spends'!$C$2:$C$5693,$A1241)</f>
        <v>0</v>
      </c>
      <c r="J1241" s="24">
        <f>SUMIFS('South West Spends'!$AI$2:$AI$5693,'South West Spends'!$A$2:$A$5693,$B1241,'South West Spends'!$B$2:$B$5693,$C1241,'South West Spends'!$C$2:$C$5693,$A1241)</f>
        <v>0</v>
      </c>
      <c r="K1241" s="93">
        <f>SUMIFS('South West Spends'!$AL$2:$AL$5693,'South West Spends'!$A$2:$A$5693,$B1241,'South West Spends'!$B$2:$B$5693,$C1241,'South West Spends'!$C$2:$C$5693,$A1241)</f>
        <v>0</v>
      </c>
    </row>
    <row r="1242" spans="1:11" x14ac:dyDescent="0.2">
      <c r="A1242" s="94" t="s">
        <v>144</v>
      </c>
      <c r="B1242" s="13" t="s">
        <v>203</v>
      </c>
      <c r="C1242" s="129" t="s">
        <v>59</v>
      </c>
      <c r="D1242" s="506">
        <f>SUMIFS('South West Spends'!$H$2:$H$5693,'South West Spends'!$A$2:$A$5693,$B1242,'South West Spends'!$B$2:$B$5693,$C1242,'South West Spends'!$C$2:$C$5693,$A1242)</f>
        <v>0</v>
      </c>
      <c r="E1242" s="507">
        <f>SUMIFS('South West Spends'!$M$2:$M$5693,'South West Spends'!$A$2:$A$5693,$B1242,'South West Spends'!$B$2:$B$5693,$C1242,'South West Spends'!$C$2:$C$5693,$A1242)</f>
        <v>0</v>
      </c>
      <c r="F1242" s="507">
        <f>SUMIFS('South West Spends'!$R$2:$R$5693,'South West Spends'!$A$2:$A$5693,$B1242,'South West Spends'!$B$2:$B$5693,$C1242,'South West Spends'!$C$2:$C$5693,$A1242)</f>
        <v>8057.319999999997</v>
      </c>
      <c r="G1242" s="882">
        <f>SUMIFS('South West Spends'!$W$2:$W$5693,'South West Spends'!$A$2:$A$5693,$B1242,'South West Spends'!$B$2:$B$5693,$C1242,'South West Spends'!$C$2:$C$5693,$A1242)</f>
        <v>17423.710000000003</v>
      </c>
      <c r="H1242" s="1441">
        <f>SUMIFS('South West Spends'!$AB$2:$AB$5693,'South West Spends'!$A$2:$A$5693,$B1242,'South West Spends'!$B$2:$B$5693,$C1242,'South West Spends'!$C$2:$C$5693,$A1242)</f>
        <v>8144.97</v>
      </c>
      <c r="I1242" s="1442">
        <f>SUMIFS('South West Spends'!$AG$2:$AG$5693,'South West Spends'!$A$2:$A$5693,$B1242,'South West Spends'!$B$2:$B$5693,$C1242,'South West Spends'!$C$2:$C$5693,$A1242)</f>
        <v>10923.21</v>
      </c>
      <c r="J1242" s="24">
        <f>SUMIFS('South West Spends'!$AI$2:$AI$5693,'South West Spends'!$A$2:$A$5693,$B1242,'South West Spends'!$B$2:$B$5693,$C1242,'South West Spends'!$C$2:$C$5693,$A1242)</f>
        <v>0</v>
      </c>
      <c r="K1242" s="93">
        <f>SUMIFS('South West Spends'!$AL$2:$AL$5693,'South West Spends'!$A$2:$A$5693,$B1242,'South West Spends'!$B$2:$B$5693,$C1242,'South West Spends'!$C$2:$C$5693,$A1242)</f>
        <v>1719.21</v>
      </c>
    </row>
    <row r="1243" spans="1:11" x14ac:dyDescent="0.2">
      <c r="A1243" s="364" t="s">
        <v>144</v>
      </c>
      <c r="B1243" s="365" t="s">
        <v>203</v>
      </c>
      <c r="C1243" s="366" t="s">
        <v>243</v>
      </c>
      <c r="D1243" s="506">
        <f>SUMIFS('South West Spends'!$H$2:$H$5693,'South West Spends'!$A$2:$A$5693,$B1243,'South West Spends'!$B$2:$B$5693,$C1243,'South West Spends'!$C$2:$C$5693,$A1243)</f>
        <v>0</v>
      </c>
      <c r="E1243" s="507">
        <f>SUMIFS('South West Spends'!$M$2:$M$5693,'South West Spends'!$A$2:$A$5693,$B1243,'South West Spends'!$B$2:$B$5693,$C1243,'South West Spends'!$C$2:$C$5693,$A1243)</f>
        <v>0</v>
      </c>
      <c r="F1243" s="507">
        <f>SUMIFS('South West Spends'!$R$2:$R$5693,'South West Spends'!$A$2:$A$5693,$B1243,'South West Spends'!$B$2:$B$5693,$C1243,'South West Spends'!$C$2:$C$5693,$A1243)</f>
        <v>2098.4499999999998</v>
      </c>
      <c r="G1243" s="882">
        <f>SUMIFS('South West Spends'!$W$2:$W$5693,'South West Spends'!$A$2:$A$5693,$B1243,'South West Spends'!$B$2:$B$5693,$C1243,'South West Spends'!$C$2:$C$5693,$A1243)</f>
        <v>7414.6900000000005</v>
      </c>
      <c r="H1243" s="1441">
        <f>SUMIFS('South West Spends'!$AB$2:$AB$5693,'South West Spends'!$A$2:$A$5693,$B1243,'South West Spends'!$B$2:$B$5693,$C1243,'South West Spends'!$C$2:$C$5693,$A1243)</f>
        <v>7665.53</v>
      </c>
      <c r="I1243" s="1442">
        <f>SUMIFS('South West Spends'!$AG$2:$AG$5693,'South West Spends'!$A$2:$A$5693,$B1243,'South West Spends'!$B$2:$B$5693,$C1243,'South West Spends'!$C$2:$C$5693,$A1243)</f>
        <v>11549.369999999999</v>
      </c>
      <c r="J1243" s="24">
        <f>SUMIFS('South West Spends'!$AI$2:$AI$5693,'South West Spends'!$A$2:$A$5693,$B1243,'South West Spends'!$B$2:$B$5693,$C1243,'South West Spends'!$C$2:$C$5693,$A1243)</f>
        <v>2444.71</v>
      </c>
      <c r="K1243" s="93">
        <f>SUMIFS('South West Spends'!$AL$2:$AL$5693,'South West Spends'!$A$2:$A$5693,$B1243,'South West Spends'!$B$2:$B$5693,$C1243,'South West Spends'!$C$2:$C$5693,$A1243)</f>
        <v>4669.5599999999995</v>
      </c>
    </row>
    <row r="1244" spans="1:11" x14ac:dyDescent="0.2">
      <c r="A1244" s="383" t="s">
        <v>144</v>
      </c>
      <c r="B1244" s="384" t="s">
        <v>67</v>
      </c>
      <c r="C1244" s="385" t="s">
        <v>78</v>
      </c>
      <c r="D1244" s="506">
        <f>SUMIFS('South West Spends'!$H$2:$H$5693,'South West Spends'!$A$2:$A$5693,$B1244,'South West Spends'!$B$2:$B$5693,$C1244,'South West Spends'!$C$2:$C$5693,$A1244)</f>
        <v>0</v>
      </c>
      <c r="E1244" s="507">
        <f>SUMIFS('South West Spends'!$M$2:$M$5693,'South West Spends'!$A$2:$A$5693,$B1244,'South West Spends'!$B$2:$B$5693,$C1244,'South West Spends'!$C$2:$C$5693,$A1244)</f>
        <v>0</v>
      </c>
      <c r="F1244" s="507">
        <f>SUMIFS('South West Spends'!$R$2:$R$5693,'South West Spends'!$A$2:$A$5693,$B1244,'South West Spends'!$B$2:$B$5693,$C1244,'South West Spends'!$C$2:$C$5693,$A1244)</f>
        <v>0</v>
      </c>
      <c r="G1244" s="882">
        <f>SUMIFS('South West Spends'!$W$2:$W$5693,'South West Spends'!$A$2:$A$5693,$B1244,'South West Spends'!$B$2:$B$5693,$C1244,'South West Spends'!$C$2:$C$5693,$A1244)</f>
        <v>3569.72</v>
      </c>
      <c r="H1244" s="1441">
        <f>SUMIFS('South West Spends'!$AB$2:$AB$5693,'South West Spends'!$A$2:$A$5693,$B1244,'South West Spends'!$B$2:$B$5693,$C1244,'South West Spends'!$C$2:$C$5693,$A1244)</f>
        <v>3326.0299999999997</v>
      </c>
      <c r="I1244" s="1442">
        <f>SUMIFS('South West Spends'!$AG$2:$AG$5693,'South West Spends'!$A$2:$A$5693,$B1244,'South West Spends'!$B$2:$B$5693,$C1244,'South West Spends'!$C$2:$C$5693,$A1244)</f>
        <v>0</v>
      </c>
      <c r="J1244" s="24">
        <f>SUMIFS('South West Spends'!$AI$2:$AI$5693,'South West Spends'!$A$2:$A$5693,$B1244,'South West Spends'!$B$2:$B$5693,$C1244,'South West Spends'!$C$2:$C$5693,$A1244)</f>
        <v>0</v>
      </c>
      <c r="K1244" s="93">
        <f>SUMIFS('South West Spends'!$AL$2:$AL$5693,'South West Spends'!$A$2:$A$5693,$B1244,'South West Spends'!$B$2:$B$5693,$C1244,'South West Spends'!$C$2:$C$5693,$A1244)</f>
        <v>0</v>
      </c>
    </row>
    <row r="1245" spans="1:11" x14ac:dyDescent="0.2">
      <c r="A1245" s="383" t="s">
        <v>144</v>
      </c>
      <c r="B1245" s="384" t="s">
        <v>268</v>
      </c>
      <c r="C1245" s="385" t="s">
        <v>78</v>
      </c>
      <c r="D1245" s="506">
        <f>SUMIFS('South West Spends'!$H$2:$H$5693,'South West Spends'!$A$2:$A$5693,$B1245,'South West Spends'!$B$2:$B$5693,$C1245,'South West Spends'!$C$2:$C$5693,$A1245)</f>
        <v>0</v>
      </c>
      <c r="E1245" s="507">
        <f>SUMIFS('South West Spends'!$M$2:$M$5693,'South West Spends'!$A$2:$A$5693,$B1245,'South West Spends'!$B$2:$B$5693,$C1245,'South West Spends'!$C$2:$C$5693,$A1245)</f>
        <v>0</v>
      </c>
      <c r="F1245" s="507">
        <f>SUMIFS('South West Spends'!$R$2:$R$5693,'South West Spends'!$A$2:$A$5693,$B1245,'South West Spends'!$B$2:$B$5693,$C1245,'South West Spends'!$C$2:$C$5693,$A1245)</f>
        <v>0</v>
      </c>
      <c r="G1245" s="882">
        <f>SUMIFS('South West Spends'!$W$2:$W$5693,'South West Spends'!$A$2:$A$5693,$B1245,'South West Spends'!$B$2:$B$5693,$C1245,'South West Spends'!$C$2:$C$5693,$A1245)</f>
        <v>0</v>
      </c>
      <c r="H1245" s="1441">
        <f>SUMIFS('South West Spends'!$AB$2:$AB$5693,'South West Spends'!$A$2:$A$5693,$B1245,'South West Spends'!$B$2:$B$5693,$C1245,'South West Spends'!$C$2:$C$5693,$A1245)</f>
        <v>0</v>
      </c>
      <c r="I1245" s="1442">
        <f>SUMIFS('South West Spends'!$AG$2:$AG$5693,'South West Spends'!$A$2:$A$5693,$B1245,'South West Spends'!$B$2:$B$5693,$C1245,'South West Spends'!$C$2:$C$5693,$A1245)</f>
        <v>1281.48</v>
      </c>
      <c r="J1245" s="24">
        <f>SUMIFS('South West Spends'!$AI$2:$AI$5693,'South West Spends'!$A$2:$A$5693,$B1245,'South West Spends'!$B$2:$B$5693,$C1245,'South West Spends'!$C$2:$C$5693,$A1245)</f>
        <v>0</v>
      </c>
      <c r="K1245" s="93">
        <f>SUMIFS('South West Spends'!$AL$2:$AL$5693,'South West Spends'!$A$2:$A$5693,$B1245,'South West Spends'!$B$2:$B$5693,$C1245,'South West Spends'!$C$2:$C$5693,$A1245)</f>
        <v>0</v>
      </c>
    </row>
    <row r="1246" spans="1:11" x14ac:dyDescent="0.2">
      <c r="A1246" s="383" t="s">
        <v>144</v>
      </c>
      <c r="B1246" s="384" t="s">
        <v>16</v>
      </c>
      <c r="C1246" s="385" t="s">
        <v>243</v>
      </c>
      <c r="D1246" s="506">
        <f>SUMIFS('South West Spends'!$H$2:$H$5693,'South West Spends'!$A$2:$A$5693,$B1246,'South West Spends'!$B$2:$B$5693,$C1246,'South West Spends'!$C$2:$C$5693,$A1246)</f>
        <v>138275.79</v>
      </c>
      <c r="E1246" s="507">
        <f>SUMIFS('South West Spends'!$M$2:$M$5693,'South West Spends'!$A$2:$A$5693,$B1246,'South West Spends'!$B$2:$B$5693,$C1246,'South West Spends'!$C$2:$C$5693,$A1246)</f>
        <v>124631.01000000001</v>
      </c>
      <c r="F1246" s="507">
        <f>SUMIFS('South West Spends'!$R$2:$R$5693,'South West Spends'!$A$2:$A$5693,$B1246,'South West Spends'!$B$2:$B$5693,$C1246,'South West Spends'!$C$2:$C$5693,$A1246)</f>
        <v>0</v>
      </c>
      <c r="G1246" s="882">
        <f>SUMIFS('South West Spends'!$W$2:$W$5693,'South West Spends'!$A$2:$A$5693,$B1246,'South West Spends'!$B$2:$B$5693,$C1246,'South West Spends'!$C$2:$C$5693,$A1246)</f>
        <v>0</v>
      </c>
      <c r="H1246" s="1441">
        <f>SUMIFS('South West Spends'!$AB$2:$AB$5693,'South West Spends'!$A$2:$A$5693,$B1246,'South West Spends'!$B$2:$B$5693,$C1246,'South West Spends'!$C$2:$C$5693,$A1246)</f>
        <v>0</v>
      </c>
      <c r="I1246" s="1442">
        <f>SUMIFS('South West Spends'!$AG$2:$AG$5693,'South West Spends'!$A$2:$A$5693,$B1246,'South West Spends'!$B$2:$B$5693,$C1246,'South West Spends'!$C$2:$C$5693,$A1246)</f>
        <v>0</v>
      </c>
      <c r="J1246" s="24">
        <f>SUMIFS('South West Spends'!$AI$2:$AI$5693,'South West Spends'!$A$2:$A$5693,$B1246,'South West Spends'!$B$2:$B$5693,$C1246,'South West Spends'!$C$2:$C$5693,$A1246)</f>
        <v>0</v>
      </c>
      <c r="K1246" s="93">
        <f>SUMIFS('South West Spends'!$AL$2:$AL$5693,'South West Spends'!$A$2:$A$5693,$B1246,'South West Spends'!$B$2:$B$5693,$C1246,'South West Spends'!$C$2:$C$5693,$A1246)</f>
        <v>0</v>
      </c>
    </row>
    <row r="1247" spans="1:11" x14ac:dyDescent="0.2">
      <c r="A1247" s="383" t="s">
        <v>144</v>
      </c>
      <c r="B1247" s="384" t="s">
        <v>16</v>
      </c>
      <c r="C1247" s="385" t="s">
        <v>11</v>
      </c>
      <c r="D1247" s="506">
        <f>SUMIFS('South West Spends'!$H$2:$H$5693,'South West Spends'!$A$2:$A$5693,$B1247,'South West Spends'!$B$2:$B$5693,$C1247,'South West Spends'!$C$2:$C$5693,$A1247)</f>
        <v>30905.159999999996</v>
      </c>
      <c r="E1247" s="507">
        <f>SUMIFS('South West Spends'!$M$2:$M$5693,'South West Spends'!$A$2:$A$5693,$B1247,'South West Spends'!$B$2:$B$5693,$C1247,'South West Spends'!$C$2:$C$5693,$A1247)</f>
        <v>31775.329999999994</v>
      </c>
      <c r="F1247" s="507">
        <f>SUMIFS('South West Spends'!$R$2:$R$5693,'South West Spends'!$A$2:$A$5693,$B1247,'South West Spends'!$B$2:$B$5693,$C1247,'South West Spends'!$C$2:$C$5693,$A1247)</f>
        <v>0</v>
      </c>
      <c r="G1247" s="882">
        <f>SUMIFS('South West Spends'!$W$2:$W$5693,'South West Spends'!$A$2:$A$5693,$B1247,'South West Spends'!$B$2:$B$5693,$C1247,'South West Spends'!$C$2:$C$5693,$A1247)</f>
        <v>0</v>
      </c>
      <c r="H1247" s="1441">
        <f>SUMIFS('South West Spends'!$AB$2:$AB$5693,'South West Spends'!$A$2:$A$5693,$B1247,'South West Spends'!$B$2:$B$5693,$C1247,'South West Spends'!$C$2:$C$5693,$A1247)</f>
        <v>0</v>
      </c>
      <c r="I1247" s="1442">
        <f>SUMIFS('South West Spends'!$AG$2:$AG$5693,'South West Spends'!$A$2:$A$5693,$B1247,'South West Spends'!$B$2:$B$5693,$C1247,'South West Spends'!$C$2:$C$5693,$A1247)</f>
        <v>0</v>
      </c>
      <c r="J1247" s="24">
        <f>SUMIFS('South West Spends'!$AI$2:$AI$5693,'South West Spends'!$A$2:$A$5693,$B1247,'South West Spends'!$B$2:$B$5693,$C1247,'South West Spends'!$C$2:$C$5693,$A1247)</f>
        <v>0</v>
      </c>
      <c r="K1247" s="93">
        <f>SUMIFS('South West Spends'!$AL$2:$AL$5693,'South West Spends'!$A$2:$A$5693,$B1247,'South West Spends'!$B$2:$B$5693,$C1247,'South West Spends'!$C$2:$C$5693,$A1247)</f>
        <v>0</v>
      </c>
    </row>
    <row r="1248" spans="1:11" x14ac:dyDescent="0.2">
      <c r="A1248" s="383" t="s">
        <v>144</v>
      </c>
      <c r="B1248" s="384" t="s">
        <v>16</v>
      </c>
      <c r="C1248" s="385" t="s">
        <v>32</v>
      </c>
      <c r="D1248" s="506">
        <f>SUMIFS('South West Spends'!$H$2:$H$5693,'South West Spends'!$A$2:$A$5693,$B1248,'South West Spends'!$B$2:$B$5693,$C1248,'South West Spends'!$C$2:$C$5693,$A1248)</f>
        <v>65557.17</v>
      </c>
      <c r="E1248" s="507">
        <f>SUMIFS('South West Spends'!$M$2:$M$5693,'South West Spends'!$A$2:$A$5693,$B1248,'South West Spends'!$B$2:$B$5693,$C1248,'South West Spends'!$C$2:$C$5693,$A1248)</f>
        <v>50504.329999999994</v>
      </c>
      <c r="F1248" s="507">
        <f>SUMIFS('South West Spends'!$R$2:$R$5693,'South West Spends'!$A$2:$A$5693,$B1248,'South West Spends'!$B$2:$B$5693,$C1248,'South West Spends'!$C$2:$C$5693,$A1248)</f>
        <v>0</v>
      </c>
      <c r="G1248" s="882">
        <f>SUMIFS('South West Spends'!$W$2:$W$5693,'South West Spends'!$A$2:$A$5693,$B1248,'South West Spends'!$B$2:$B$5693,$C1248,'South West Spends'!$C$2:$C$5693,$A1248)</f>
        <v>0</v>
      </c>
      <c r="H1248" s="1441">
        <f>SUMIFS('South West Spends'!$AB$2:$AB$5693,'South West Spends'!$A$2:$A$5693,$B1248,'South West Spends'!$B$2:$B$5693,$C1248,'South West Spends'!$C$2:$C$5693,$A1248)</f>
        <v>0</v>
      </c>
      <c r="I1248" s="1442">
        <f>SUMIFS('South West Spends'!$AG$2:$AG$5693,'South West Spends'!$A$2:$A$5693,$B1248,'South West Spends'!$B$2:$B$5693,$C1248,'South West Spends'!$C$2:$C$5693,$A1248)</f>
        <v>0</v>
      </c>
      <c r="J1248" s="24">
        <f>SUMIFS('South West Spends'!$AI$2:$AI$5693,'South West Spends'!$A$2:$A$5693,$B1248,'South West Spends'!$B$2:$B$5693,$C1248,'South West Spends'!$C$2:$C$5693,$A1248)</f>
        <v>0</v>
      </c>
      <c r="K1248" s="93">
        <f>SUMIFS('South West Spends'!$AL$2:$AL$5693,'South West Spends'!$A$2:$A$5693,$B1248,'South West Spends'!$B$2:$B$5693,$C1248,'South West Spends'!$C$2:$C$5693,$A1248)</f>
        <v>0</v>
      </c>
    </row>
    <row r="1249" spans="1:11" x14ac:dyDescent="0.2">
      <c r="A1249" s="383" t="s">
        <v>144</v>
      </c>
      <c r="B1249" s="384" t="s">
        <v>16</v>
      </c>
      <c r="C1249" s="385" t="s">
        <v>17</v>
      </c>
      <c r="D1249" s="506">
        <f>SUMIFS('South West Spends'!$H$2:$H$5693,'South West Spends'!$A$2:$A$5693,$B1249,'South West Spends'!$B$2:$B$5693,$C1249,'South West Spends'!$C$2:$C$5693,$A1249)</f>
        <v>32220.21</v>
      </c>
      <c r="E1249" s="507">
        <f>SUMIFS('South West Spends'!$M$2:$M$5693,'South West Spends'!$A$2:$A$5693,$B1249,'South West Spends'!$B$2:$B$5693,$C1249,'South West Spends'!$C$2:$C$5693,$A1249)</f>
        <v>27874.53</v>
      </c>
      <c r="F1249" s="507">
        <f>SUMIFS('South West Spends'!$R$2:$R$5693,'South West Spends'!$A$2:$A$5693,$B1249,'South West Spends'!$B$2:$B$5693,$C1249,'South West Spends'!$C$2:$C$5693,$A1249)</f>
        <v>0</v>
      </c>
      <c r="G1249" s="882">
        <f>SUMIFS('South West Spends'!$W$2:$W$5693,'South West Spends'!$A$2:$A$5693,$B1249,'South West Spends'!$B$2:$B$5693,$C1249,'South West Spends'!$C$2:$C$5693,$A1249)</f>
        <v>0</v>
      </c>
      <c r="H1249" s="1441">
        <f>SUMIFS('South West Spends'!$AB$2:$AB$5693,'South West Spends'!$A$2:$A$5693,$B1249,'South West Spends'!$B$2:$B$5693,$C1249,'South West Spends'!$C$2:$C$5693,$A1249)</f>
        <v>0</v>
      </c>
      <c r="I1249" s="1442">
        <f>SUMIFS('South West Spends'!$AG$2:$AG$5693,'South West Spends'!$A$2:$A$5693,$B1249,'South West Spends'!$B$2:$B$5693,$C1249,'South West Spends'!$C$2:$C$5693,$A1249)</f>
        <v>0</v>
      </c>
      <c r="J1249" s="24">
        <f>SUMIFS('South West Spends'!$AI$2:$AI$5693,'South West Spends'!$A$2:$A$5693,$B1249,'South West Spends'!$B$2:$B$5693,$C1249,'South West Spends'!$C$2:$C$5693,$A1249)</f>
        <v>0</v>
      </c>
      <c r="K1249" s="93">
        <f>SUMIFS('South West Spends'!$AL$2:$AL$5693,'South West Spends'!$A$2:$A$5693,$B1249,'South West Spends'!$B$2:$B$5693,$C1249,'South West Spends'!$C$2:$C$5693,$A1249)</f>
        <v>0</v>
      </c>
    </row>
    <row r="1250" spans="1:11" x14ac:dyDescent="0.2">
      <c r="A1250" s="383" t="s">
        <v>144</v>
      </c>
      <c r="B1250" s="384" t="s">
        <v>93</v>
      </c>
      <c r="C1250" s="385" t="s">
        <v>243</v>
      </c>
      <c r="D1250" s="506">
        <f>SUMIFS('South West Spends'!$H$2:$H$5693,'South West Spends'!$A$2:$A$5693,$B1250,'South West Spends'!$B$2:$B$5693,$C1250,'South West Spends'!$C$2:$C$5693,$A1250)</f>
        <v>0</v>
      </c>
      <c r="E1250" s="507">
        <f>SUMIFS('South West Spends'!$M$2:$M$5693,'South West Spends'!$A$2:$A$5693,$B1250,'South West Spends'!$B$2:$B$5693,$C1250,'South West Spends'!$C$2:$C$5693,$A1250)</f>
        <v>0</v>
      </c>
      <c r="F1250" s="507">
        <f>SUMIFS('South West Spends'!$R$2:$R$5693,'South West Spends'!$A$2:$A$5693,$B1250,'South West Spends'!$B$2:$B$5693,$C1250,'South West Spends'!$C$2:$C$5693,$A1250)</f>
        <v>153736.51</v>
      </c>
      <c r="G1250" s="882">
        <f>SUMIFS('South West Spends'!$W$2:$W$5693,'South West Spends'!$A$2:$A$5693,$B1250,'South West Spends'!$B$2:$B$5693,$C1250,'South West Spends'!$C$2:$C$5693,$A1250)</f>
        <v>156836.28</v>
      </c>
      <c r="H1250" s="1441">
        <f>SUMIFS('South West Spends'!$AB$2:$AB$5693,'South West Spends'!$A$2:$A$5693,$B1250,'South West Spends'!$B$2:$B$5693,$C1250,'South West Spends'!$C$2:$C$5693,$A1250)</f>
        <v>151194.04</v>
      </c>
      <c r="I1250" s="1442">
        <f>SUMIFS('South West Spends'!$AG$2:$AG$5693,'South West Spends'!$A$2:$A$5693,$B1250,'South West Spends'!$B$2:$B$5693,$C1250,'South West Spends'!$C$2:$C$5693,$A1250)</f>
        <v>167271.70000000001</v>
      </c>
      <c r="J1250" s="24">
        <f>SUMIFS('South West Spends'!$AI$2:$AI$5693,'South West Spends'!$A$2:$A$5693,$B1250,'South West Spends'!$B$2:$B$5693,$C1250,'South West Spends'!$C$2:$C$5693,$A1250)</f>
        <v>0</v>
      </c>
      <c r="K1250" s="93">
        <f>SUMIFS('South West Spends'!$AL$2:$AL$5693,'South West Spends'!$A$2:$A$5693,$B1250,'South West Spends'!$B$2:$B$5693,$C1250,'South West Spends'!$C$2:$C$5693,$A1250)</f>
        <v>0</v>
      </c>
    </row>
    <row r="1251" spans="1:11" x14ac:dyDescent="0.2">
      <c r="A1251" s="383" t="s">
        <v>144</v>
      </c>
      <c r="B1251" s="384" t="s">
        <v>93</v>
      </c>
      <c r="C1251" s="385" t="s">
        <v>11</v>
      </c>
      <c r="D1251" s="506">
        <f>SUMIFS('South West Spends'!$H$2:$H$5693,'South West Spends'!$A$2:$A$5693,$B1251,'South West Spends'!$B$2:$B$5693,$C1251,'South West Spends'!$C$2:$C$5693,$A1251)</f>
        <v>0</v>
      </c>
      <c r="E1251" s="507">
        <f>SUMIFS('South West Spends'!$M$2:$M$5693,'South West Spends'!$A$2:$A$5693,$B1251,'South West Spends'!$B$2:$B$5693,$C1251,'South West Spends'!$C$2:$C$5693,$A1251)</f>
        <v>0</v>
      </c>
      <c r="F1251" s="507">
        <f>SUMIFS('South West Spends'!$R$2:$R$5693,'South West Spends'!$A$2:$A$5693,$B1251,'South West Spends'!$B$2:$B$5693,$C1251,'South West Spends'!$C$2:$C$5693,$A1251)</f>
        <v>26945.42</v>
      </c>
      <c r="G1251" s="882">
        <f>SUMIFS('South West Spends'!$W$2:$W$5693,'South West Spends'!$A$2:$A$5693,$B1251,'South West Spends'!$B$2:$B$5693,$C1251,'South West Spends'!$C$2:$C$5693,$A1251)</f>
        <v>6849.4100000000008</v>
      </c>
      <c r="H1251" s="1441">
        <f>SUMIFS('South West Spends'!$AB$2:$AB$5693,'South West Spends'!$A$2:$A$5693,$B1251,'South West Spends'!$B$2:$B$5693,$C1251,'South West Spends'!$C$2:$C$5693,$A1251)</f>
        <v>12272.17</v>
      </c>
      <c r="I1251" s="1442">
        <f>SUMIFS('South West Spends'!$AG$2:$AG$5693,'South West Spends'!$A$2:$A$5693,$B1251,'South West Spends'!$B$2:$B$5693,$C1251,'South West Spends'!$C$2:$C$5693,$A1251)</f>
        <v>18065.689999999999</v>
      </c>
      <c r="J1251" s="24">
        <f>SUMIFS('South West Spends'!$AI$2:$AI$5693,'South West Spends'!$A$2:$A$5693,$B1251,'South West Spends'!$B$2:$B$5693,$C1251,'South West Spends'!$C$2:$C$5693,$A1251)</f>
        <v>0</v>
      </c>
      <c r="K1251" s="93">
        <f>SUMIFS('South West Spends'!$AL$2:$AL$5693,'South West Spends'!$A$2:$A$5693,$B1251,'South West Spends'!$B$2:$B$5693,$C1251,'South West Spends'!$C$2:$C$5693,$A1251)</f>
        <v>0</v>
      </c>
    </row>
    <row r="1252" spans="1:11" x14ac:dyDescent="0.2">
      <c r="A1252" s="383" t="s">
        <v>144</v>
      </c>
      <c r="B1252" s="384" t="s">
        <v>93</v>
      </c>
      <c r="C1252" s="385" t="s">
        <v>32</v>
      </c>
      <c r="D1252" s="506">
        <f>SUMIFS('South West Spends'!$H$2:$H$5693,'South West Spends'!$A$2:$A$5693,$B1252,'South West Spends'!$B$2:$B$5693,$C1252,'South West Spends'!$C$2:$C$5693,$A1252)</f>
        <v>0</v>
      </c>
      <c r="E1252" s="507">
        <f>SUMIFS('South West Spends'!$M$2:$M$5693,'South West Spends'!$A$2:$A$5693,$B1252,'South West Spends'!$B$2:$B$5693,$C1252,'South West Spends'!$C$2:$C$5693,$A1252)</f>
        <v>0</v>
      </c>
      <c r="F1252" s="507">
        <f>SUMIFS('South West Spends'!$R$2:$R$5693,'South West Spends'!$A$2:$A$5693,$B1252,'South West Spends'!$B$2:$B$5693,$C1252,'South West Spends'!$C$2:$C$5693,$A1252)</f>
        <v>28762.230000000003</v>
      </c>
      <c r="G1252" s="882">
        <f>SUMIFS('South West Spends'!$W$2:$W$5693,'South West Spends'!$A$2:$A$5693,$B1252,'South West Spends'!$B$2:$B$5693,$C1252,'South West Spends'!$C$2:$C$5693,$A1252)</f>
        <v>22706.52</v>
      </c>
      <c r="H1252" s="1441">
        <f>SUMIFS('South West Spends'!$AB$2:$AB$5693,'South West Spends'!$A$2:$A$5693,$B1252,'South West Spends'!$B$2:$B$5693,$C1252,'South West Spends'!$C$2:$C$5693,$A1252)</f>
        <v>18653.27</v>
      </c>
      <c r="I1252" s="1442">
        <f>SUMIFS('South West Spends'!$AG$2:$AG$5693,'South West Spends'!$A$2:$A$5693,$B1252,'South West Spends'!$B$2:$B$5693,$C1252,'South West Spends'!$C$2:$C$5693,$A1252)</f>
        <v>19271.96</v>
      </c>
      <c r="J1252" s="24">
        <f>SUMIFS('South West Spends'!$AI$2:$AI$5693,'South West Spends'!$A$2:$A$5693,$B1252,'South West Spends'!$B$2:$B$5693,$C1252,'South West Spends'!$C$2:$C$5693,$A1252)</f>
        <v>0</v>
      </c>
      <c r="K1252" s="93">
        <f>SUMIFS('South West Spends'!$AL$2:$AL$5693,'South West Spends'!$A$2:$A$5693,$B1252,'South West Spends'!$B$2:$B$5693,$C1252,'South West Spends'!$C$2:$C$5693,$A1252)</f>
        <v>0</v>
      </c>
    </row>
    <row r="1253" spans="1:11" x14ac:dyDescent="0.2">
      <c r="A1253" s="383" t="s">
        <v>144</v>
      </c>
      <c r="B1253" s="384" t="s">
        <v>79</v>
      </c>
      <c r="C1253" s="385" t="s">
        <v>166</v>
      </c>
      <c r="D1253" s="506">
        <f>SUMIFS('South West Spends'!$H$2:$H$5693,'South West Spends'!$A$2:$A$5693,$B1253,'South West Spends'!$B$2:$B$5693,$C1253,'South West Spends'!$C$2:$C$5693,$A1253)</f>
        <v>0</v>
      </c>
      <c r="E1253" s="507">
        <f>SUMIFS('South West Spends'!$M$2:$M$5693,'South West Spends'!$A$2:$A$5693,$B1253,'South West Spends'!$B$2:$B$5693,$C1253,'South West Spends'!$C$2:$C$5693,$A1253)</f>
        <v>0</v>
      </c>
      <c r="F1253" s="507">
        <f>SUMIFS('South West Spends'!$R$2:$R$5693,'South West Spends'!$A$2:$A$5693,$B1253,'South West Spends'!$B$2:$B$5693,$C1253,'South West Spends'!$C$2:$C$5693,$A1253)</f>
        <v>0</v>
      </c>
      <c r="G1253" s="882">
        <f>SUMIFS('South West Spends'!$W$2:$W$5693,'South West Spends'!$A$2:$A$5693,$B1253,'South West Spends'!$B$2:$B$5693,$C1253,'South West Spends'!$C$2:$C$5693,$A1253)</f>
        <v>17906.48</v>
      </c>
      <c r="H1253" s="1441">
        <f>SUMIFS('South West Spends'!$AB$2:$AB$5693,'South West Spends'!$A$2:$A$5693,$B1253,'South West Spends'!$B$2:$B$5693,$C1253,'South West Spends'!$C$2:$C$5693,$A1253)</f>
        <v>63241.570000000007</v>
      </c>
      <c r="I1253" s="1442">
        <f>SUMIFS('South West Spends'!$AG$2:$AG$5693,'South West Spends'!$A$2:$A$5693,$B1253,'South West Spends'!$B$2:$B$5693,$C1253,'South West Spends'!$C$2:$C$5693,$A1253)</f>
        <v>6251.71</v>
      </c>
      <c r="J1253" s="24">
        <f>SUMIFS('South West Spends'!$AI$2:$AI$5693,'South West Spends'!$A$2:$A$5693,$B1253,'South West Spends'!$B$2:$B$5693,$C1253,'South West Spends'!$C$2:$C$5693,$A1253)</f>
        <v>0</v>
      </c>
      <c r="K1253" s="93">
        <f>SUMIFS('South West Spends'!$AL$2:$AL$5693,'South West Spends'!$A$2:$A$5693,$B1253,'South West Spends'!$B$2:$B$5693,$C1253,'South West Spends'!$C$2:$C$5693,$A1253)</f>
        <v>0</v>
      </c>
    </row>
    <row r="1254" spans="1:11" x14ac:dyDescent="0.2">
      <c r="A1254" s="383" t="s">
        <v>144</v>
      </c>
      <c r="B1254" s="384" t="s">
        <v>79</v>
      </c>
      <c r="C1254" s="385" t="s">
        <v>243</v>
      </c>
      <c r="D1254" s="506">
        <f>SUMIFS('South West Spends'!$H$2:$H$5693,'South West Spends'!$A$2:$A$5693,$B1254,'South West Spends'!$B$2:$B$5693,$C1254,'South West Spends'!$C$2:$C$5693,$A1254)</f>
        <v>0</v>
      </c>
      <c r="E1254" s="507">
        <f>SUMIFS('South West Spends'!$M$2:$M$5693,'South West Spends'!$A$2:$A$5693,$B1254,'South West Spends'!$B$2:$B$5693,$C1254,'South West Spends'!$C$2:$C$5693,$A1254)</f>
        <v>0</v>
      </c>
      <c r="F1254" s="507">
        <f>SUMIFS('South West Spends'!$R$2:$R$5693,'South West Spends'!$A$2:$A$5693,$B1254,'South West Spends'!$B$2:$B$5693,$C1254,'South West Spends'!$C$2:$C$5693,$A1254)</f>
        <v>0</v>
      </c>
      <c r="G1254" s="882">
        <f>SUMIFS('South West Spends'!$W$2:$W$5693,'South West Spends'!$A$2:$A$5693,$B1254,'South West Spends'!$B$2:$B$5693,$C1254,'South West Spends'!$C$2:$C$5693,$A1254)</f>
        <v>206.36</v>
      </c>
      <c r="H1254" s="1441">
        <f>SUMIFS('South West Spends'!$AB$2:$AB$5693,'South West Spends'!$A$2:$A$5693,$B1254,'South West Spends'!$B$2:$B$5693,$C1254,'South West Spends'!$C$2:$C$5693,$A1254)</f>
        <v>680.2</v>
      </c>
      <c r="I1254" s="1442">
        <f>SUMIFS('South West Spends'!$AG$2:$AG$5693,'South West Spends'!$A$2:$A$5693,$B1254,'South West Spends'!$B$2:$B$5693,$C1254,'South West Spends'!$C$2:$C$5693,$A1254)</f>
        <v>199</v>
      </c>
      <c r="J1254" s="24">
        <f>SUMIFS('South West Spends'!$AI$2:$AI$5693,'South West Spends'!$A$2:$A$5693,$B1254,'South West Spends'!$B$2:$B$5693,$C1254,'South West Spends'!$C$2:$C$5693,$A1254)</f>
        <v>0</v>
      </c>
      <c r="K1254" s="93">
        <f>SUMIFS('South West Spends'!$AL$2:$AL$5693,'South West Spends'!$A$2:$A$5693,$B1254,'South West Spends'!$B$2:$B$5693,$C1254,'South West Spends'!$C$2:$C$5693,$A1254)</f>
        <v>0</v>
      </c>
    </row>
    <row r="1255" spans="1:11" x14ac:dyDescent="0.2">
      <c r="A1255" s="383" t="s">
        <v>144</v>
      </c>
      <c r="B1255" s="384" t="s">
        <v>79</v>
      </c>
      <c r="C1255" s="385" t="s">
        <v>11</v>
      </c>
      <c r="D1255" s="506">
        <f>SUMIFS('South West Spends'!$H$2:$H$5693,'South West Spends'!$A$2:$A$5693,$B1255,'South West Spends'!$B$2:$B$5693,$C1255,'South West Spends'!$C$2:$C$5693,$A1255)</f>
        <v>0</v>
      </c>
      <c r="E1255" s="507">
        <f>SUMIFS('South West Spends'!$M$2:$M$5693,'South West Spends'!$A$2:$A$5693,$B1255,'South West Spends'!$B$2:$B$5693,$C1255,'South West Spends'!$C$2:$C$5693,$A1255)</f>
        <v>0</v>
      </c>
      <c r="F1255" s="507">
        <f>SUMIFS('South West Spends'!$R$2:$R$5693,'South West Spends'!$A$2:$A$5693,$B1255,'South West Spends'!$B$2:$B$5693,$C1255,'South West Spends'!$C$2:$C$5693,$A1255)</f>
        <v>0</v>
      </c>
      <c r="G1255" s="882">
        <f>SUMIFS('South West Spends'!$W$2:$W$5693,'South West Spends'!$A$2:$A$5693,$B1255,'South West Spends'!$B$2:$B$5693,$C1255,'South West Spends'!$C$2:$C$5693,$A1255)</f>
        <v>0</v>
      </c>
      <c r="H1255" s="1441">
        <f>SUMIFS('South West Spends'!$AB$2:$AB$5693,'South West Spends'!$A$2:$A$5693,$B1255,'South West Spends'!$B$2:$B$5693,$C1255,'South West Spends'!$C$2:$C$5693,$A1255)</f>
        <v>28.59</v>
      </c>
      <c r="I1255" s="1442">
        <f>SUMIFS('South West Spends'!$AG$2:$AG$5693,'South West Spends'!$A$2:$A$5693,$B1255,'South West Spends'!$B$2:$B$5693,$C1255,'South West Spends'!$C$2:$C$5693,$A1255)</f>
        <v>0</v>
      </c>
      <c r="J1255" s="24">
        <f>SUMIFS('South West Spends'!$AI$2:$AI$5693,'South West Spends'!$A$2:$A$5693,$B1255,'South West Spends'!$B$2:$B$5693,$C1255,'South West Spends'!$C$2:$C$5693,$A1255)</f>
        <v>0</v>
      </c>
      <c r="K1255" s="93">
        <f>SUMIFS('South West Spends'!$AL$2:$AL$5693,'South West Spends'!$A$2:$A$5693,$B1255,'South West Spends'!$B$2:$B$5693,$C1255,'South West Spends'!$C$2:$C$5693,$A1255)</f>
        <v>0</v>
      </c>
    </row>
    <row r="1256" spans="1:11" x14ac:dyDescent="0.2">
      <c r="A1256" s="383" t="s">
        <v>144</v>
      </c>
      <c r="B1256" s="384" t="s">
        <v>279</v>
      </c>
      <c r="C1256" s="385" t="s">
        <v>280</v>
      </c>
      <c r="D1256" s="506">
        <f>SUMIFS('South West Spends'!$H$2:$H$5693,'South West Spends'!$A$2:$A$5693,$B1256,'South West Spends'!$B$2:$B$5693,$C1256,'South West Spends'!$C$2:$C$5693,$A1256)</f>
        <v>0</v>
      </c>
      <c r="E1256" s="507">
        <f>SUMIFS('South West Spends'!$M$2:$M$5693,'South West Spends'!$A$2:$A$5693,$B1256,'South West Spends'!$B$2:$B$5693,$C1256,'South West Spends'!$C$2:$C$5693,$A1256)</f>
        <v>0</v>
      </c>
      <c r="F1256" s="507">
        <f>SUMIFS('South West Spends'!$R$2:$R$5693,'South West Spends'!$A$2:$A$5693,$B1256,'South West Spends'!$B$2:$B$5693,$C1256,'South West Spends'!$C$2:$C$5693,$A1256)</f>
        <v>0</v>
      </c>
      <c r="G1256" s="882">
        <f>SUMIFS('South West Spends'!$W$2:$W$5693,'South West Spends'!$A$2:$A$5693,$B1256,'South West Spends'!$B$2:$B$5693,$C1256,'South West Spends'!$C$2:$C$5693,$A1256)</f>
        <v>0</v>
      </c>
      <c r="H1256" s="1441">
        <f>SUMIFS('South West Spends'!$AB$2:$AB$5693,'South West Spends'!$A$2:$A$5693,$B1256,'South West Spends'!$B$2:$B$5693,$C1256,'South West Spends'!$C$2:$C$5693,$A1256)</f>
        <v>0</v>
      </c>
      <c r="I1256" s="1442">
        <f>SUMIFS('South West Spends'!$AG$2:$AG$5693,'South West Spends'!$A$2:$A$5693,$B1256,'South West Spends'!$B$2:$B$5693,$C1256,'South West Spends'!$C$2:$C$5693,$A1256)</f>
        <v>64193</v>
      </c>
      <c r="J1256" s="24">
        <f>SUMIFS('South West Spends'!$AI$2:$AI$5693,'South West Spends'!$A$2:$A$5693,$B1256,'South West Spends'!$B$2:$B$5693,$C1256,'South West Spends'!$C$2:$C$5693,$A1256)</f>
        <v>12986</v>
      </c>
      <c r="K1256" s="93">
        <f>SUMIFS('South West Spends'!$AL$2:$AL$5693,'South West Spends'!$A$2:$A$5693,$B1256,'South West Spends'!$B$2:$B$5693,$C1256,'South West Spends'!$C$2:$C$5693,$A1256)</f>
        <v>32454</v>
      </c>
    </row>
    <row r="1257" spans="1:11" x14ac:dyDescent="0.2">
      <c r="A1257" s="383" t="s">
        <v>144</v>
      </c>
      <c r="B1257" s="384" t="s">
        <v>306</v>
      </c>
      <c r="C1257" s="385" t="s">
        <v>243</v>
      </c>
      <c r="D1257" s="506">
        <f>SUMIFS('South West Spends'!$H$2:$H$5693,'South West Spends'!$A$2:$A$5693,$B1257,'South West Spends'!$B$2:$B$5693,$C1257,'South West Spends'!$C$2:$C$5693,$A1257)</f>
        <v>0</v>
      </c>
      <c r="E1257" s="507">
        <f>SUMIFS('South West Spends'!$M$2:$M$5693,'South West Spends'!$A$2:$A$5693,$B1257,'South West Spends'!$B$2:$B$5693,$C1257,'South West Spends'!$C$2:$C$5693,$A1257)</f>
        <v>0</v>
      </c>
      <c r="F1257" s="507">
        <f>SUMIFS('South West Spends'!$R$2:$R$5693,'South West Spends'!$A$2:$A$5693,$B1257,'South West Spends'!$B$2:$B$5693,$C1257,'South West Spends'!$C$2:$C$5693,$A1257)</f>
        <v>0</v>
      </c>
      <c r="G1257" s="882">
        <f>SUMIFS('South West Spends'!$W$2:$W$5693,'South West Spends'!$A$2:$A$5693,$B1257,'South West Spends'!$B$2:$B$5693,$C1257,'South West Spends'!$C$2:$C$5693,$A1257)</f>
        <v>0</v>
      </c>
      <c r="H1257" s="1441">
        <f>SUMIFS('South West Spends'!$AB$2:$AB$5693,'South West Spends'!$A$2:$A$5693,$B1257,'South West Spends'!$B$2:$B$5693,$C1257,'South West Spends'!$C$2:$C$5693,$A1257)</f>
        <v>0</v>
      </c>
      <c r="I1257" s="1442">
        <f>SUMIFS('South West Spends'!$AG$2:$AG$5693,'South West Spends'!$A$2:$A$5693,$B1257,'South West Spends'!$B$2:$B$5693,$C1257,'South West Spends'!$C$2:$C$5693,$A1257)</f>
        <v>0</v>
      </c>
      <c r="J1257" s="24">
        <f>SUMIFS('South West Spends'!$AI$2:$AI$5693,'South West Spends'!$A$2:$A$5693,$B1257,'South West Spends'!$B$2:$B$5693,$C1257,'South West Spends'!$C$2:$C$5693,$A1257)</f>
        <v>74071.249999999985</v>
      </c>
      <c r="K1257" s="93">
        <f>SUMIFS('South West Spends'!$AL$2:$AL$5693,'South West Spends'!$A$2:$A$5693,$B1257,'South West Spends'!$B$2:$B$5693,$C1257,'South West Spends'!$C$2:$C$5693,$A1257)</f>
        <v>148289.54999999999</v>
      </c>
    </row>
    <row r="1258" spans="1:11" x14ac:dyDescent="0.2">
      <c r="A1258" s="383" t="s">
        <v>144</v>
      </c>
      <c r="B1258" s="384" t="s">
        <v>306</v>
      </c>
      <c r="C1258" s="385" t="s">
        <v>11</v>
      </c>
      <c r="D1258" s="506">
        <f>SUMIFS('South West Spends'!$H$2:$H$5693,'South West Spends'!$A$2:$A$5693,$B1258,'South West Spends'!$B$2:$B$5693,$C1258,'South West Spends'!$C$2:$C$5693,$A1258)</f>
        <v>0</v>
      </c>
      <c r="E1258" s="507">
        <f>SUMIFS('South West Spends'!$M$2:$M$5693,'South West Spends'!$A$2:$A$5693,$B1258,'South West Spends'!$B$2:$B$5693,$C1258,'South West Spends'!$C$2:$C$5693,$A1258)</f>
        <v>0</v>
      </c>
      <c r="F1258" s="507">
        <f>SUMIFS('South West Spends'!$R$2:$R$5693,'South West Spends'!$A$2:$A$5693,$B1258,'South West Spends'!$B$2:$B$5693,$C1258,'South West Spends'!$C$2:$C$5693,$A1258)</f>
        <v>0</v>
      </c>
      <c r="G1258" s="882">
        <f>SUMIFS('South West Spends'!$W$2:$W$5693,'South West Spends'!$A$2:$A$5693,$B1258,'South West Spends'!$B$2:$B$5693,$C1258,'South West Spends'!$C$2:$C$5693,$A1258)</f>
        <v>0</v>
      </c>
      <c r="H1258" s="1441">
        <f>SUMIFS('South West Spends'!$AB$2:$AB$5693,'South West Spends'!$A$2:$A$5693,$B1258,'South West Spends'!$B$2:$B$5693,$C1258,'South West Spends'!$C$2:$C$5693,$A1258)</f>
        <v>0</v>
      </c>
      <c r="I1258" s="1442">
        <f>SUMIFS('South West Spends'!$AG$2:$AG$5693,'South West Spends'!$A$2:$A$5693,$B1258,'South West Spends'!$B$2:$B$5693,$C1258,'South West Spends'!$C$2:$C$5693,$A1258)</f>
        <v>0</v>
      </c>
      <c r="J1258" s="24">
        <f>SUMIFS('South West Spends'!$AI$2:$AI$5693,'South West Spends'!$A$2:$A$5693,$B1258,'South West Spends'!$B$2:$B$5693,$C1258,'South West Spends'!$C$2:$C$5693,$A1258)</f>
        <v>0</v>
      </c>
      <c r="K1258" s="93">
        <f>SUMIFS('South West Spends'!$AL$2:$AL$5693,'South West Spends'!$A$2:$A$5693,$B1258,'South West Spends'!$B$2:$B$5693,$C1258,'South West Spends'!$C$2:$C$5693,$A1258)</f>
        <v>4373</v>
      </c>
    </row>
    <row r="1259" spans="1:11" x14ac:dyDescent="0.2">
      <c r="A1259" s="383" t="s">
        <v>144</v>
      </c>
      <c r="B1259" s="384" t="s">
        <v>306</v>
      </c>
      <c r="C1259" s="385" t="s">
        <v>32</v>
      </c>
      <c r="D1259" s="506">
        <f>SUMIFS('South West Spends'!$H$2:$H$5693,'South West Spends'!$A$2:$A$5693,$B1259,'South West Spends'!$B$2:$B$5693,$C1259,'South West Spends'!$C$2:$C$5693,$A1259)</f>
        <v>0</v>
      </c>
      <c r="E1259" s="507">
        <f>SUMIFS('South West Spends'!$M$2:$M$5693,'South West Spends'!$A$2:$A$5693,$B1259,'South West Spends'!$B$2:$B$5693,$C1259,'South West Spends'!$C$2:$C$5693,$A1259)</f>
        <v>0</v>
      </c>
      <c r="F1259" s="507">
        <f>SUMIFS('South West Spends'!$R$2:$R$5693,'South West Spends'!$A$2:$A$5693,$B1259,'South West Spends'!$B$2:$B$5693,$C1259,'South West Spends'!$C$2:$C$5693,$A1259)</f>
        <v>0</v>
      </c>
      <c r="G1259" s="882">
        <f>SUMIFS('South West Spends'!$W$2:$W$5693,'South West Spends'!$A$2:$A$5693,$B1259,'South West Spends'!$B$2:$B$5693,$C1259,'South West Spends'!$C$2:$C$5693,$A1259)</f>
        <v>0</v>
      </c>
      <c r="H1259" s="1441">
        <f>SUMIFS('South West Spends'!$AB$2:$AB$5693,'South West Spends'!$A$2:$A$5693,$B1259,'South West Spends'!$B$2:$B$5693,$C1259,'South West Spends'!$C$2:$C$5693,$A1259)</f>
        <v>0</v>
      </c>
      <c r="I1259" s="1442">
        <f>SUMIFS('South West Spends'!$AG$2:$AG$5693,'South West Spends'!$A$2:$A$5693,$B1259,'South West Spends'!$B$2:$B$5693,$C1259,'South West Spends'!$C$2:$C$5693,$A1259)</f>
        <v>0</v>
      </c>
      <c r="J1259" s="24">
        <f>SUMIFS('South West Spends'!$AI$2:$AI$5693,'South West Spends'!$A$2:$A$5693,$B1259,'South West Spends'!$B$2:$B$5693,$C1259,'South West Spends'!$C$2:$C$5693,$A1259)</f>
        <v>9326.8100000000013</v>
      </c>
      <c r="K1259" s="93">
        <f>SUMIFS('South West Spends'!$AL$2:$AL$5693,'South West Spends'!$A$2:$A$5693,$B1259,'South West Spends'!$B$2:$B$5693,$C1259,'South West Spends'!$C$2:$C$5693,$A1259)</f>
        <v>15234.230000000001</v>
      </c>
    </row>
    <row r="1260" spans="1:11" x14ac:dyDescent="0.2">
      <c r="A1260" s="383" t="s">
        <v>144</v>
      </c>
      <c r="B1260" s="384" t="s">
        <v>38</v>
      </c>
      <c r="C1260" s="385" t="s">
        <v>243</v>
      </c>
      <c r="D1260" s="506">
        <f>SUMIFS('South West Spends'!$H$2:$H$5693,'South West Spends'!$A$2:$A$5693,$B1260,'South West Spends'!$B$2:$B$5693,$C1260,'South West Spends'!$C$2:$C$5693,$A1260)</f>
        <v>135685.88</v>
      </c>
      <c r="E1260" s="507">
        <f>SUMIFS('South West Spends'!$M$2:$M$5693,'South West Spends'!$A$2:$A$5693,$B1260,'South West Spends'!$B$2:$B$5693,$C1260,'South West Spends'!$C$2:$C$5693,$A1260)</f>
        <v>127441.80000000002</v>
      </c>
      <c r="F1260" s="507">
        <f>SUMIFS('South West Spends'!$R$2:$R$5693,'South West Spends'!$A$2:$A$5693,$B1260,'South West Spends'!$B$2:$B$5693,$C1260,'South West Spends'!$C$2:$C$5693,$A1260)</f>
        <v>118447.28000000001</v>
      </c>
      <c r="G1260" s="882">
        <f>SUMIFS('South West Spends'!$W$2:$W$5693,'South West Spends'!$A$2:$A$5693,$B1260,'South West Spends'!$B$2:$B$5693,$C1260,'South West Spends'!$C$2:$C$5693,$A1260)</f>
        <v>47206.25</v>
      </c>
      <c r="H1260" s="1441">
        <f>SUMIFS('South West Spends'!$AB$2:$AB$5693,'South West Spends'!$A$2:$A$5693,$B1260,'South West Spends'!$B$2:$B$5693,$C1260,'South West Spends'!$C$2:$C$5693,$A1260)</f>
        <v>0</v>
      </c>
      <c r="I1260" s="1442">
        <f>SUMIFS('South West Spends'!$AG$2:$AG$5693,'South West Spends'!$A$2:$A$5693,$B1260,'South West Spends'!$B$2:$B$5693,$C1260,'South West Spends'!$C$2:$C$5693,$A1260)</f>
        <v>0</v>
      </c>
      <c r="J1260" s="24">
        <f>SUMIFS('South West Spends'!$AI$2:$AI$5693,'South West Spends'!$A$2:$A$5693,$B1260,'South West Spends'!$B$2:$B$5693,$C1260,'South West Spends'!$C$2:$C$5693,$A1260)</f>
        <v>0</v>
      </c>
      <c r="K1260" s="93">
        <f>SUMIFS('South West Spends'!$AL$2:$AL$5693,'South West Spends'!$A$2:$A$5693,$B1260,'South West Spends'!$B$2:$B$5693,$C1260,'South West Spends'!$C$2:$C$5693,$A1260)</f>
        <v>0</v>
      </c>
    </row>
    <row r="1261" spans="1:11" x14ac:dyDescent="0.2">
      <c r="A1261" s="383" t="s">
        <v>144</v>
      </c>
      <c r="B1261" s="384" t="s">
        <v>38</v>
      </c>
      <c r="C1261" s="385" t="s">
        <v>11</v>
      </c>
      <c r="D1261" s="506">
        <f>SUMIFS('South West Spends'!$H$2:$H$5693,'South West Spends'!$A$2:$A$5693,$B1261,'South West Spends'!$B$2:$B$5693,$C1261,'South West Spends'!$C$2:$C$5693,$A1261)</f>
        <v>1990.03</v>
      </c>
      <c r="E1261" s="507">
        <f>SUMIFS('South West Spends'!$M$2:$M$5693,'South West Spends'!$A$2:$A$5693,$B1261,'South West Spends'!$B$2:$B$5693,$C1261,'South West Spends'!$C$2:$C$5693,$A1261)</f>
        <v>2076.86</v>
      </c>
      <c r="F1261" s="507">
        <f>SUMIFS('South West Spends'!$R$2:$R$5693,'South West Spends'!$A$2:$A$5693,$B1261,'South West Spends'!$B$2:$B$5693,$C1261,'South West Spends'!$C$2:$C$5693,$A1261)</f>
        <v>175.66999999999996</v>
      </c>
      <c r="G1261" s="882">
        <f>SUMIFS('South West Spends'!$W$2:$W$5693,'South West Spends'!$A$2:$A$5693,$B1261,'South West Spends'!$B$2:$B$5693,$C1261,'South West Spends'!$C$2:$C$5693,$A1261)</f>
        <v>313.28000000000003</v>
      </c>
      <c r="H1261" s="1441">
        <f>SUMIFS('South West Spends'!$AB$2:$AB$5693,'South West Spends'!$A$2:$A$5693,$B1261,'South West Spends'!$B$2:$B$5693,$C1261,'South West Spends'!$C$2:$C$5693,$A1261)</f>
        <v>0</v>
      </c>
      <c r="I1261" s="1442">
        <f>SUMIFS('South West Spends'!$AG$2:$AG$5693,'South West Spends'!$A$2:$A$5693,$B1261,'South West Spends'!$B$2:$B$5693,$C1261,'South West Spends'!$C$2:$C$5693,$A1261)</f>
        <v>0</v>
      </c>
      <c r="J1261" s="24">
        <f>SUMIFS('South West Spends'!$AI$2:$AI$5693,'South West Spends'!$A$2:$A$5693,$B1261,'South West Spends'!$B$2:$B$5693,$C1261,'South West Spends'!$C$2:$C$5693,$A1261)</f>
        <v>0</v>
      </c>
      <c r="K1261" s="93">
        <f>SUMIFS('South West Spends'!$AL$2:$AL$5693,'South West Spends'!$A$2:$A$5693,$B1261,'South West Spends'!$B$2:$B$5693,$C1261,'South West Spends'!$C$2:$C$5693,$A1261)</f>
        <v>0</v>
      </c>
    </row>
    <row r="1262" spans="1:11" x14ac:dyDescent="0.2">
      <c r="A1262" s="383" t="s">
        <v>144</v>
      </c>
      <c r="B1262" s="384" t="s">
        <v>38</v>
      </c>
      <c r="C1262" s="385" t="s">
        <v>32</v>
      </c>
      <c r="D1262" s="506">
        <f>SUMIFS('South West Spends'!$H$2:$H$5693,'South West Spends'!$A$2:$A$5693,$B1262,'South West Spends'!$B$2:$B$5693,$C1262,'South West Spends'!$C$2:$C$5693,$A1262)</f>
        <v>22554.79</v>
      </c>
      <c r="E1262" s="507">
        <f>SUMIFS('South West Spends'!$M$2:$M$5693,'South West Spends'!$A$2:$A$5693,$B1262,'South West Spends'!$B$2:$B$5693,$C1262,'South West Spends'!$C$2:$C$5693,$A1262)</f>
        <v>13226.25</v>
      </c>
      <c r="F1262" s="507">
        <f>SUMIFS('South West Spends'!$R$2:$R$5693,'South West Spends'!$A$2:$A$5693,$B1262,'South West Spends'!$B$2:$B$5693,$C1262,'South West Spends'!$C$2:$C$5693,$A1262)</f>
        <v>8628.5300000000007</v>
      </c>
      <c r="G1262" s="882">
        <f>SUMIFS('South West Spends'!$W$2:$W$5693,'South West Spends'!$A$2:$A$5693,$B1262,'South West Spends'!$B$2:$B$5693,$C1262,'South West Spends'!$C$2:$C$5693,$A1262)</f>
        <v>3618.43</v>
      </c>
      <c r="H1262" s="1441">
        <f>SUMIFS('South West Spends'!$AB$2:$AB$5693,'South West Spends'!$A$2:$A$5693,$B1262,'South West Spends'!$B$2:$B$5693,$C1262,'South West Spends'!$C$2:$C$5693,$A1262)</f>
        <v>0</v>
      </c>
      <c r="I1262" s="1442">
        <f>SUMIFS('South West Spends'!$AG$2:$AG$5693,'South West Spends'!$A$2:$A$5693,$B1262,'South West Spends'!$B$2:$B$5693,$C1262,'South West Spends'!$C$2:$C$5693,$A1262)</f>
        <v>0</v>
      </c>
      <c r="J1262" s="24">
        <f>SUMIFS('South West Spends'!$AI$2:$AI$5693,'South West Spends'!$A$2:$A$5693,$B1262,'South West Spends'!$B$2:$B$5693,$C1262,'South West Spends'!$C$2:$C$5693,$A1262)</f>
        <v>0</v>
      </c>
      <c r="K1262" s="93">
        <f>SUMIFS('South West Spends'!$AL$2:$AL$5693,'South West Spends'!$A$2:$A$5693,$B1262,'South West Spends'!$B$2:$B$5693,$C1262,'South West Spends'!$C$2:$C$5693,$A1262)</f>
        <v>0</v>
      </c>
    </row>
    <row r="1263" spans="1:11" x14ac:dyDescent="0.2">
      <c r="A1263" s="383" t="s">
        <v>144</v>
      </c>
      <c r="B1263" s="384" t="s">
        <v>225</v>
      </c>
      <c r="C1263" s="385" t="s">
        <v>243</v>
      </c>
      <c r="D1263" s="506">
        <f>SUMIFS('South West Spends'!$H$2:$H$5693,'South West Spends'!$A$2:$A$5693,$B1263,'South West Spends'!$B$2:$B$5693,$C1263,'South West Spends'!$C$2:$C$5693,$A1263)</f>
        <v>0</v>
      </c>
      <c r="E1263" s="507">
        <f>SUMIFS('South West Spends'!$M$2:$M$5693,'South West Spends'!$A$2:$A$5693,$B1263,'South West Spends'!$B$2:$B$5693,$C1263,'South West Spends'!$C$2:$C$5693,$A1263)</f>
        <v>0</v>
      </c>
      <c r="F1263" s="507">
        <f>SUMIFS('South West Spends'!$R$2:$R$5693,'South West Spends'!$A$2:$A$5693,$B1263,'South West Spends'!$B$2:$B$5693,$C1263,'South West Spends'!$C$2:$C$5693,$A1263)</f>
        <v>0</v>
      </c>
      <c r="G1263" s="882">
        <f>SUMIFS('South West Spends'!$W$2:$W$5693,'South West Spends'!$A$2:$A$5693,$B1263,'South West Spends'!$B$2:$B$5693,$C1263,'South West Spends'!$C$2:$C$5693,$A1263)</f>
        <v>94257.56</v>
      </c>
      <c r="H1263" s="1441">
        <f>SUMIFS('South West Spends'!$AB$2:$AB$5693,'South West Spends'!$A$2:$A$5693,$B1263,'South West Spends'!$B$2:$B$5693,$C1263,'South West Spends'!$C$2:$C$5693,$A1263)</f>
        <v>167264.68</v>
      </c>
      <c r="I1263" s="1442">
        <f>SUMIFS('South West Spends'!$AG$2:$AG$5693,'South West Spends'!$A$2:$A$5693,$B1263,'South West Spends'!$B$2:$B$5693,$C1263,'South West Spends'!$C$2:$C$5693,$A1263)</f>
        <v>179188.25</v>
      </c>
      <c r="J1263" s="24">
        <f>SUMIFS('South West Spends'!$AI$2:$AI$5693,'South West Spends'!$A$2:$A$5693,$B1263,'South West Spends'!$B$2:$B$5693,$C1263,'South West Spends'!$C$2:$C$5693,$A1263)</f>
        <v>0</v>
      </c>
      <c r="K1263" s="93">
        <f>SUMIFS('South West Spends'!$AL$2:$AL$5693,'South West Spends'!$A$2:$A$5693,$B1263,'South West Spends'!$B$2:$B$5693,$C1263,'South West Spends'!$C$2:$C$5693,$A1263)</f>
        <v>0</v>
      </c>
    </row>
    <row r="1264" spans="1:11" x14ac:dyDescent="0.2">
      <c r="A1264" s="383" t="s">
        <v>144</v>
      </c>
      <c r="B1264" s="384" t="s">
        <v>225</v>
      </c>
      <c r="C1264" s="385" t="s">
        <v>11</v>
      </c>
      <c r="D1264" s="506">
        <f>SUMIFS('South West Spends'!$H$2:$H$5693,'South West Spends'!$A$2:$A$5693,$B1264,'South West Spends'!$B$2:$B$5693,$C1264,'South West Spends'!$C$2:$C$5693,$A1264)</f>
        <v>0</v>
      </c>
      <c r="E1264" s="507">
        <f>SUMIFS('South West Spends'!$M$2:$M$5693,'South West Spends'!$A$2:$A$5693,$B1264,'South West Spends'!$B$2:$B$5693,$C1264,'South West Spends'!$C$2:$C$5693,$A1264)</f>
        <v>0</v>
      </c>
      <c r="F1264" s="507">
        <f>SUMIFS('South West Spends'!$R$2:$R$5693,'South West Spends'!$A$2:$A$5693,$B1264,'South West Spends'!$B$2:$B$5693,$C1264,'South West Spends'!$C$2:$C$5693,$A1264)</f>
        <v>0</v>
      </c>
      <c r="G1264" s="882">
        <f>SUMIFS('South West Spends'!$W$2:$W$5693,'South West Spends'!$A$2:$A$5693,$B1264,'South West Spends'!$B$2:$B$5693,$C1264,'South West Spends'!$C$2:$C$5693,$A1264)</f>
        <v>432.36</v>
      </c>
      <c r="H1264" s="1441">
        <f>SUMIFS('South West Spends'!$AB$2:$AB$5693,'South West Spends'!$A$2:$A$5693,$B1264,'South West Spends'!$B$2:$B$5693,$C1264,'South West Spends'!$C$2:$C$5693,$A1264)</f>
        <v>1070.46</v>
      </c>
      <c r="I1264" s="1442">
        <f>SUMIFS('South West Spends'!$AG$2:$AG$5693,'South West Spends'!$A$2:$A$5693,$B1264,'South West Spends'!$B$2:$B$5693,$C1264,'South West Spends'!$C$2:$C$5693,$A1264)</f>
        <v>319</v>
      </c>
      <c r="J1264" s="24">
        <f>SUMIFS('South West Spends'!$AI$2:$AI$5693,'South West Spends'!$A$2:$A$5693,$B1264,'South West Spends'!$B$2:$B$5693,$C1264,'South West Spends'!$C$2:$C$5693,$A1264)</f>
        <v>0</v>
      </c>
      <c r="K1264" s="93">
        <f>SUMIFS('South West Spends'!$AL$2:$AL$5693,'South West Spends'!$A$2:$A$5693,$B1264,'South West Spends'!$B$2:$B$5693,$C1264,'South West Spends'!$C$2:$C$5693,$A1264)</f>
        <v>0</v>
      </c>
    </row>
    <row r="1265" spans="1:11" x14ac:dyDescent="0.2">
      <c r="A1265" s="383" t="s">
        <v>144</v>
      </c>
      <c r="B1265" s="384" t="s">
        <v>225</v>
      </c>
      <c r="C1265" s="385" t="s">
        <v>32</v>
      </c>
      <c r="D1265" s="506">
        <f>SUMIFS('South West Spends'!$H$2:$H$5693,'South West Spends'!$A$2:$A$5693,$B1265,'South West Spends'!$B$2:$B$5693,$C1265,'South West Spends'!$C$2:$C$5693,$A1265)</f>
        <v>0</v>
      </c>
      <c r="E1265" s="507">
        <f>SUMIFS('South West Spends'!$M$2:$M$5693,'South West Spends'!$A$2:$A$5693,$B1265,'South West Spends'!$B$2:$B$5693,$C1265,'South West Spends'!$C$2:$C$5693,$A1265)</f>
        <v>0</v>
      </c>
      <c r="F1265" s="507">
        <f>SUMIFS('South West Spends'!$R$2:$R$5693,'South West Spends'!$A$2:$A$5693,$B1265,'South West Spends'!$B$2:$B$5693,$C1265,'South West Spends'!$C$2:$C$5693,$A1265)</f>
        <v>0</v>
      </c>
      <c r="G1265" s="882">
        <f>SUMIFS('South West Spends'!$W$2:$W$5693,'South West Spends'!$A$2:$A$5693,$B1265,'South West Spends'!$B$2:$B$5693,$C1265,'South West Spends'!$C$2:$C$5693,$A1265)</f>
        <v>4934.9399999999996</v>
      </c>
      <c r="H1265" s="1441">
        <f>SUMIFS('South West Spends'!$AB$2:$AB$5693,'South West Spends'!$A$2:$A$5693,$B1265,'South West Spends'!$B$2:$B$5693,$C1265,'South West Spends'!$C$2:$C$5693,$A1265)</f>
        <v>5903.5</v>
      </c>
      <c r="I1265" s="1442">
        <f>SUMIFS('South West Spends'!$AG$2:$AG$5693,'South West Spends'!$A$2:$A$5693,$B1265,'South West Spends'!$B$2:$B$5693,$C1265,'South West Spends'!$C$2:$C$5693,$A1265)</f>
        <v>5649.8099999999995</v>
      </c>
      <c r="J1265" s="24">
        <f>SUMIFS('South West Spends'!$AI$2:$AI$5693,'South West Spends'!$A$2:$A$5693,$B1265,'South West Spends'!$B$2:$B$5693,$C1265,'South West Spends'!$C$2:$C$5693,$A1265)</f>
        <v>0</v>
      </c>
      <c r="K1265" s="93">
        <f>SUMIFS('South West Spends'!$AL$2:$AL$5693,'South West Spends'!$A$2:$A$5693,$B1265,'South West Spends'!$B$2:$B$5693,$C1265,'South West Spends'!$C$2:$C$5693,$A1265)</f>
        <v>0</v>
      </c>
    </row>
    <row r="1266" spans="1:11" x14ac:dyDescent="0.2">
      <c r="A1266" s="383" t="s">
        <v>144</v>
      </c>
      <c r="B1266" s="384" t="s">
        <v>18</v>
      </c>
      <c r="C1266" s="385" t="s">
        <v>249</v>
      </c>
      <c r="D1266" s="506">
        <f>SUMIFS('South West Spends'!$H$2:$H$5693,'South West Spends'!$A$2:$A$5693,$B1266,'South West Spends'!$B$2:$B$5693,$C1266,'South West Spends'!$C$2:$C$5693,$A1266)</f>
        <v>16882.150000000001</v>
      </c>
      <c r="E1266" s="507">
        <f>SUMIFS('South West Spends'!$M$2:$M$5693,'South West Spends'!$A$2:$A$5693,$B1266,'South West Spends'!$B$2:$B$5693,$C1266,'South West Spends'!$C$2:$C$5693,$A1266)</f>
        <v>20142.240000000002</v>
      </c>
      <c r="F1266" s="507">
        <f>SUMIFS('South West Spends'!$R$2:$R$5693,'South West Spends'!$A$2:$A$5693,$B1266,'South West Spends'!$B$2:$B$5693,$C1266,'South West Spends'!$C$2:$C$5693,$A1266)</f>
        <v>64742.357120000001</v>
      </c>
      <c r="G1266" s="882">
        <f>SUMIFS('South West Spends'!$W$2:$W$5693,'South West Spends'!$A$2:$A$5693,$B1266,'South West Spends'!$B$2:$B$5693,$C1266,'South West Spends'!$C$2:$C$5693,$A1266)</f>
        <v>0</v>
      </c>
      <c r="H1266" s="1441">
        <f>SUMIFS('South West Spends'!$AB$2:$AB$5693,'South West Spends'!$A$2:$A$5693,$B1266,'South West Spends'!$B$2:$B$5693,$C1266,'South West Spends'!$C$2:$C$5693,$A1266)</f>
        <v>0</v>
      </c>
      <c r="I1266" s="1442">
        <f>SUMIFS('South West Spends'!$AG$2:$AG$5693,'South West Spends'!$A$2:$A$5693,$B1266,'South West Spends'!$B$2:$B$5693,$C1266,'South West Spends'!$C$2:$C$5693,$A1266)</f>
        <v>0</v>
      </c>
      <c r="J1266" s="24">
        <f>SUMIFS('South West Spends'!$AI$2:$AI$5693,'South West Spends'!$A$2:$A$5693,$B1266,'South West Spends'!$B$2:$B$5693,$C1266,'South West Spends'!$C$2:$C$5693,$A1266)</f>
        <v>0</v>
      </c>
      <c r="K1266" s="93">
        <f>SUMIFS('South West Spends'!$AL$2:$AL$5693,'South West Spends'!$A$2:$A$5693,$B1266,'South West Spends'!$B$2:$B$5693,$C1266,'South West Spends'!$C$2:$C$5693,$A1266)</f>
        <v>0</v>
      </c>
    </row>
    <row r="1267" spans="1:11" x14ac:dyDescent="0.2">
      <c r="A1267" s="383" t="s">
        <v>144</v>
      </c>
      <c r="B1267" s="384" t="s">
        <v>18</v>
      </c>
      <c r="C1267" s="385" t="s">
        <v>62</v>
      </c>
      <c r="D1267" s="506">
        <f>SUMIFS('South West Spends'!$H$2:$H$5693,'South West Spends'!$A$2:$A$5693,$B1267,'South West Spends'!$B$2:$B$5693,$C1267,'South West Spends'!$C$2:$C$5693,$A1267)</f>
        <v>48039.71</v>
      </c>
      <c r="E1267" s="507">
        <f>SUMIFS('South West Spends'!$M$2:$M$5693,'South West Spends'!$A$2:$A$5693,$B1267,'South West Spends'!$B$2:$B$5693,$C1267,'South West Spends'!$C$2:$C$5693,$A1267)</f>
        <v>60215.399999999994</v>
      </c>
      <c r="F1267" s="507">
        <f>SUMIFS('South West Spends'!$R$2:$R$5693,'South West Spends'!$A$2:$A$5693,$B1267,'South West Spends'!$B$2:$B$5693,$C1267,'South West Spends'!$C$2:$C$5693,$A1267)</f>
        <v>49435.79</v>
      </c>
      <c r="G1267" s="882">
        <f>SUMIFS('South West Spends'!$W$2:$W$5693,'South West Spends'!$A$2:$A$5693,$B1267,'South West Spends'!$B$2:$B$5693,$C1267,'South West Spends'!$C$2:$C$5693,$A1267)</f>
        <v>0</v>
      </c>
      <c r="H1267" s="1441">
        <f>SUMIFS('South West Spends'!$AB$2:$AB$5693,'South West Spends'!$A$2:$A$5693,$B1267,'South West Spends'!$B$2:$B$5693,$C1267,'South West Spends'!$C$2:$C$5693,$A1267)</f>
        <v>0</v>
      </c>
      <c r="I1267" s="1442">
        <f>SUMIFS('South West Spends'!$AG$2:$AG$5693,'South West Spends'!$A$2:$A$5693,$B1267,'South West Spends'!$B$2:$B$5693,$C1267,'South West Spends'!$C$2:$C$5693,$A1267)</f>
        <v>0</v>
      </c>
      <c r="J1267" s="24">
        <f>SUMIFS('South West Spends'!$AI$2:$AI$5693,'South West Spends'!$A$2:$A$5693,$B1267,'South West Spends'!$B$2:$B$5693,$C1267,'South West Spends'!$C$2:$C$5693,$A1267)</f>
        <v>0</v>
      </c>
      <c r="K1267" s="93">
        <f>SUMIFS('South West Spends'!$AL$2:$AL$5693,'South West Spends'!$A$2:$A$5693,$B1267,'South West Spends'!$B$2:$B$5693,$C1267,'South West Spends'!$C$2:$C$5693,$A1267)</f>
        <v>0</v>
      </c>
    </row>
    <row r="1268" spans="1:11" x14ac:dyDescent="0.2">
      <c r="A1268" s="94" t="s">
        <v>144</v>
      </c>
      <c r="B1268" s="384" t="s">
        <v>207</v>
      </c>
      <c r="C1268" s="129" t="s">
        <v>249</v>
      </c>
      <c r="D1268" s="506">
        <f>SUMIFS('South West Spends'!$H$2:$H$5693,'South West Spends'!$A$2:$A$5693,$B1268,'South West Spends'!$B$2:$B$5693,$C1268,'South West Spends'!$C$2:$C$5693,$A1268)</f>
        <v>0</v>
      </c>
      <c r="E1268" s="507">
        <f>SUMIFS('South West Spends'!$M$2:$M$5693,'South West Spends'!$A$2:$A$5693,$B1268,'South West Spends'!$B$2:$B$5693,$C1268,'South West Spends'!$C$2:$C$5693,$A1268)</f>
        <v>0</v>
      </c>
      <c r="F1268" s="507">
        <f>SUMIFS('South West Spends'!$R$2:$R$5693,'South West Spends'!$A$2:$A$5693,$B1268,'South West Spends'!$B$2:$B$5693,$C1268,'South West Spends'!$C$2:$C$5693,$A1268)</f>
        <v>8127.5899999999947</v>
      </c>
      <c r="G1268" s="882">
        <f>SUMIFS('South West Spends'!$W$2:$W$5693,'South West Spends'!$A$2:$A$5693,$B1268,'South West Spends'!$B$2:$B$5693,$C1268,'South West Spends'!$C$2:$C$5693,$A1268)</f>
        <v>31808.49</v>
      </c>
      <c r="H1268" s="1441">
        <f>SUMIFS('South West Spends'!$AB$2:$AB$5693,'South West Spends'!$A$2:$A$5693,$B1268,'South West Spends'!$B$2:$B$5693,$C1268,'South West Spends'!$C$2:$C$5693,$A1268)</f>
        <v>41669.659999999989</v>
      </c>
      <c r="I1268" s="1442">
        <f>SUMIFS('South West Spends'!$AG$2:$AG$5693,'South West Spends'!$A$2:$A$5693,$B1268,'South West Spends'!$B$2:$B$5693,$C1268,'South West Spends'!$C$2:$C$5693,$A1268)</f>
        <v>33272.61</v>
      </c>
      <c r="J1268" s="24">
        <f>SUMIFS('South West Spends'!$AI$2:$AI$5693,'South West Spends'!$A$2:$A$5693,$B1268,'South West Spends'!$B$2:$B$5693,$C1268,'South West Spends'!$C$2:$C$5693,$A1268)</f>
        <v>5707.6000000000013</v>
      </c>
      <c r="K1268" s="93">
        <f>SUMIFS('South West Spends'!$AL$2:$AL$5693,'South West Spends'!$A$2:$A$5693,$B1268,'South West Spends'!$B$2:$B$5693,$C1268,'South West Spends'!$C$2:$C$5693,$A1268)</f>
        <v>13964.590000000004</v>
      </c>
    </row>
    <row r="1269" spans="1:11" x14ac:dyDescent="0.2">
      <c r="A1269" s="383" t="s">
        <v>144</v>
      </c>
      <c r="B1269" s="384" t="s">
        <v>207</v>
      </c>
      <c r="C1269" s="385" t="s">
        <v>62</v>
      </c>
      <c r="D1269" s="506">
        <f>SUMIFS('South West Spends'!$H$2:$H$5693,'South West Spends'!$A$2:$A$5693,$B1269,'South West Spends'!$B$2:$B$5693,$C1269,'South West Spends'!$C$2:$C$5693,$A1269)</f>
        <v>0</v>
      </c>
      <c r="E1269" s="507">
        <f>SUMIFS('South West Spends'!$M$2:$M$5693,'South West Spends'!$A$2:$A$5693,$B1269,'South West Spends'!$B$2:$B$5693,$C1269,'South West Spends'!$C$2:$C$5693,$A1269)</f>
        <v>0</v>
      </c>
      <c r="F1269" s="507">
        <f>SUMIFS('South West Spends'!$R$2:$R$5693,'South West Spends'!$A$2:$A$5693,$B1269,'South West Spends'!$B$2:$B$5693,$C1269,'South West Spends'!$C$2:$C$5693,$A1269)</f>
        <v>18330.759999999998</v>
      </c>
      <c r="G1269" s="882">
        <f>SUMIFS('South West Spends'!$W$2:$W$5693,'South West Spends'!$A$2:$A$5693,$B1269,'South West Spends'!$B$2:$B$5693,$C1269,'South West Spends'!$C$2:$C$5693,$A1269)</f>
        <v>64067.259999999995</v>
      </c>
      <c r="H1269" s="1441">
        <f>SUMIFS('South West Spends'!$AB$2:$AB$5693,'South West Spends'!$A$2:$A$5693,$B1269,'South West Spends'!$B$2:$B$5693,$C1269,'South West Spends'!$C$2:$C$5693,$A1269)</f>
        <v>61564.06</v>
      </c>
      <c r="I1269" s="1442">
        <f>SUMIFS('South West Spends'!$AG$2:$AG$5693,'South West Spends'!$A$2:$A$5693,$B1269,'South West Spends'!$B$2:$B$5693,$C1269,'South West Spends'!$C$2:$C$5693,$A1269)</f>
        <v>67062.97</v>
      </c>
      <c r="J1269" s="24">
        <f>SUMIFS('South West Spends'!$AI$2:$AI$5693,'South West Spends'!$A$2:$A$5693,$B1269,'South West Spends'!$B$2:$B$5693,$C1269,'South West Spends'!$C$2:$C$5693,$A1269)</f>
        <v>0</v>
      </c>
      <c r="K1269" s="93">
        <f>SUMIFS('South West Spends'!$AL$2:$AL$5693,'South West Spends'!$A$2:$A$5693,$B1269,'South West Spends'!$B$2:$B$5693,$C1269,'South West Spends'!$C$2:$C$5693,$A1269)</f>
        <v>12094.81</v>
      </c>
    </row>
    <row r="1270" spans="1:11" x14ac:dyDescent="0.2">
      <c r="A1270" s="383" t="s">
        <v>144</v>
      </c>
      <c r="B1270" s="384" t="s">
        <v>19</v>
      </c>
      <c r="C1270" s="385" t="s">
        <v>102</v>
      </c>
      <c r="D1270" s="506">
        <f>SUMIFS('South West Spends'!$H$2:$H$5693,'South West Spends'!$A$2:$A$5693,$B1270,'South West Spends'!$B$2:$B$5693,$C1270,'South West Spends'!$C$2:$C$5693,$A1270)</f>
        <v>0</v>
      </c>
      <c r="E1270" s="507">
        <f>SUMIFS('South West Spends'!$M$2:$M$5693,'South West Spends'!$A$2:$A$5693,$B1270,'South West Spends'!$B$2:$B$5693,$C1270,'South West Spends'!$C$2:$C$5693,$A1270)</f>
        <v>2779.69</v>
      </c>
      <c r="F1270" s="507">
        <f>SUMIFS('South West Spends'!$R$2:$R$5693,'South West Spends'!$A$2:$A$5693,$B1270,'South West Spends'!$B$2:$B$5693,$C1270,'South West Spends'!$C$2:$C$5693,$A1270)</f>
        <v>0</v>
      </c>
      <c r="G1270" s="882">
        <f>SUMIFS('South West Spends'!$W$2:$W$5693,'South West Spends'!$A$2:$A$5693,$B1270,'South West Spends'!$B$2:$B$5693,$C1270,'South West Spends'!$C$2:$C$5693,$A1270)</f>
        <v>0</v>
      </c>
      <c r="H1270" s="1441">
        <f>SUMIFS('South West Spends'!$AB$2:$AB$5693,'South West Spends'!$A$2:$A$5693,$B1270,'South West Spends'!$B$2:$B$5693,$C1270,'South West Spends'!$C$2:$C$5693,$A1270)</f>
        <v>0</v>
      </c>
      <c r="I1270" s="1442">
        <f>SUMIFS('South West Spends'!$AG$2:$AG$5693,'South West Spends'!$A$2:$A$5693,$B1270,'South West Spends'!$B$2:$B$5693,$C1270,'South West Spends'!$C$2:$C$5693,$A1270)</f>
        <v>0</v>
      </c>
      <c r="J1270" s="24">
        <f>SUMIFS('South West Spends'!$AI$2:$AI$5693,'South West Spends'!$A$2:$A$5693,$B1270,'South West Spends'!$B$2:$B$5693,$C1270,'South West Spends'!$C$2:$C$5693,$A1270)</f>
        <v>0</v>
      </c>
      <c r="K1270" s="93">
        <f>SUMIFS('South West Spends'!$AL$2:$AL$5693,'South West Spends'!$A$2:$A$5693,$B1270,'South West Spends'!$B$2:$B$5693,$C1270,'South West Spends'!$C$2:$C$5693,$A1270)</f>
        <v>0</v>
      </c>
    </row>
    <row r="1271" spans="1:11" x14ac:dyDescent="0.2">
      <c r="A1271" s="383" t="s">
        <v>144</v>
      </c>
      <c r="B1271" s="384" t="s">
        <v>19</v>
      </c>
      <c r="C1271" s="385" t="s">
        <v>20</v>
      </c>
      <c r="D1271" s="506">
        <f>SUMIFS('South West Spends'!$H$2:$H$5693,'South West Spends'!$A$2:$A$5693,$B1271,'South West Spends'!$B$2:$B$5693,$C1271,'South West Spends'!$C$2:$C$5693,$A1271)</f>
        <v>24157.440000000002</v>
      </c>
      <c r="E1271" s="507">
        <f>SUMIFS('South West Spends'!$M$2:$M$5693,'South West Spends'!$A$2:$A$5693,$B1271,'South West Spends'!$B$2:$B$5693,$C1271,'South West Spends'!$C$2:$C$5693,$A1271)</f>
        <v>9642.2400000000016</v>
      </c>
      <c r="F1271" s="507">
        <f>SUMIFS('South West Spends'!$R$2:$R$5693,'South West Spends'!$A$2:$A$5693,$B1271,'South West Spends'!$B$2:$B$5693,$C1271,'South West Spends'!$C$2:$C$5693,$A1271)</f>
        <v>0</v>
      </c>
      <c r="G1271" s="882">
        <f>SUMIFS('South West Spends'!$W$2:$W$5693,'South West Spends'!$A$2:$A$5693,$B1271,'South West Spends'!$B$2:$B$5693,$C1271,'South West Spends'!$C$2:$C$5693,$A1271)</f>
        <v>0</v>
      </c>
      <c r="H1271" s="1441">
        <f>SUMIFS('South West Spends'!$AB$2:$AB$5693,'South West Spends'!$A$2:$A$5693,$B1271,'South West Spends'!$B$2:$B$5693,$C1271,'South West Spends'!$C$2:$C$5693,$A1271)</f>
        <v>0</v>
      </c>
      <c r="I1271" s="1442">
        <f>SUMIFS('South West Spends'!$AG$2:$AG$5693,'South West Spends'!$A$2:$A$5693,$B1271,'South West Spends'!$B$2:$B$5693,$C1271,'South West Spends'!$C$2:$C$5693,$A1271)</f>
        <v>0</v>
      </c>
      <c r="J1271" s="24">
        <f>SUMIFS('South West Spends'!$AI$2:$AI$5693,'South West Spends'!$A$2:$A$5693,$B1271,'South West Spends'!$B$2:$B$5693,$C1271,'South West Spends'!$C$2:$C$5693,$A1271)</f>
        <v>0</v>
      </c>
      <c r="K1271" s="93">
        <f>SUMIFS('South West Spends'!$AL$2:$AL$5693,'South West Spends'!$A$2:$A$5693,$B1271,'South West Spends'!$B$2:$B$5693,$C1271,'South West Spends'!$C$2:$C$5693,$A1271)</f>
        <v>0</v>
      </c>
    </row>
    <row r="1272" spans="1:11" x14ac:dyDescent="0.2">
      <c r="A1272" s="383" t="s">
        <v>144</v>
      </c>
      <c r="B1272" s="384" t="s">
        <v>19</v>
      </c>
      <c r="C1272" s="385" t="s">
        <v>103</v>
      </c>
      <c r="D1272" s="506">
        <f>SUMIFS('South West Spends'!$H$2:$H$5693,'South West Spends'!$A$2:$A$5693,$B1272,'South West Spends'!$B$2:$B$5693,$C1272,'South West Spends'!$C$2:$C$5693,$A1272)</f>
        <v>0</v>
      </c>
      <c r="E1272" s="507">
        <f>SUMIFS('South West Spends'!$M$2:$M$5693,'South West Spends'!$A$2:$A$5693,$B1272,'South West Spends'!$B$2:$B$5693,$C1272,'South West Spends'!$C$2:$C$5693,$A1272)</f>
        <v>9834.76</v>
      </c>
      <c r="F1272" s="507">
        <f>SUMIFS('South West Spends'!$R$2:$R$5693,'South West Spends'!$A$2:$A$5693,$B1272,'South West Spends'!$B$2:$B$5693,$C1272,'South West Spends'!$C$2:$C$5693,$A1272)</f>
        <v>0</v>
      </c>
      <c r="G1272" s="882">
        <f>SUMIFS('South West Spends'!$W$2:$W$5693,'South West Spends'!$A$2:$A$5693,$B1272,'South West Spends'!$B$2:$B$5693,$C1272,'South West Spends'!$C$2:$C$5693,$A1272)</f>
        <v>0</v>
      </c>
      <c r="H1272" s="1441">
        <f>SUMIFS('South West Spends'!$AB$2:$AB$5693,'South West Spends'!$A$2:$A$5693,$B1272,'South West Spends'!$B$2:$B$5693,$C1272,'South West Spends'!$C$2:$C$5693,$A1272)</f>
        <v>0</v>
      </c>
      <c r="I1272" s="1442">
        <f>SUMIFS('South West Spends'!$AG$2:$AG$5693,'South West Spends'!$A$2:$A$5693,$B1272,'South West Spends'!$B$2:$B$5693,$C1272,'South West Spends'!$C$2:$C$5693,$A1272)</f>
        <v>0</v>
      </c>
      <c r="J1272" s="24">
        <f>SUMIFS('South West Spends'!$AI$2:$AI$5693,'South West Spends'!$A$2:$A$5693,$B1272,'South West Spends'!$B$2:$B$5693,$C1272,'South West Spends'!$C$2:$C$5693,$A1272)</f>
        <v>0</v>
      </c>
      <c r="K1272" s="93">
        <f>SUMIFS('South West Spends'!$AL$2:$AL$5693,'South West Spends'!$A$2:$A$5693,$B1272,'South West Spends'!$B$2:$B$5693,$C1272,'South West Spends'!$C$2:$C$5693,$A1272)</f>
        <v>0</v>
      </c>
    </row>
    <row r="1273" spans="1:11" x14ac:dyDescent="0.2">
      <c r="A1273" s="383" t="s">
        <v>144</v>
      </c>
      <c r="B1273" s="384" t="s">
        <v>19</v>
      </c>
      <c r="C1273" s="385" t="s">
        <v>112</v>
      </c>
      <c r="D1273" s="506">
        <f>SUMIFS('South West Spends'!$H$2:$H$5693,'South West Spends'!$A$2:$A$5693,$B1273,'South West Spends'!$B$2:$B$5693,$C1273,'South West Spends'!$C$2:$C$5693,$A1273)</f>
        <v>2544.6</v>
      </c>
      <c r="E1273" s="507">
        <f>SUMIFS('South West Spends'!$M$2:$M$5693,'South West Spends'!$A$2:$A$5693,$B1273,'South West Spends'!$B$2:$B$5693,$C1273,'South West Spends'!$C$2:$C$5693,$A1273)</f>
        <v>2503.2400000000002</v>
      </c>
      <c r="F1273" s="507">
        <f>SUMIFS('South West Spends'!$R$2:$R$5693,'South West Spends'!$A$2:$A$5693,$B1273,'South West Spends'!$B$2:$B$5693,$C1273,'South West Spends'!$C$2:$C$5693,$A1273)</f>
        <v>0</v>
      </c>
      <c r="G1273" s="882">
        <f>SUMIFS('South West Spends'!$W$2:$W$5693,'South West Spends'!$A$2:$A$5693,$B1273,'South West Spends'!$B$2:$B$5693,$C1273,'South West Spends'!$C$2:$C$5693,$A1273)</f>
        <v>0</v>
      </c>
      <c r="H1273" s="1441">
        <f>SUMIFS('South West Spends'!$AB$2:$AB$5693,'South West Spends'!$A$2:$A$5693,$B1273,'South West Spends'!$B$2:$B$5693,$C1273,'South West Spends'!$C$2:$C$5693,$A1273)</f>
        <v>0</v>
      </c>
      <c r="I1273" s="1442">
        <f>SUMIFS('South West Spends'!$AG$2:$AG$5693,'South West Spends'!$A$2:$A$5693,$B1273,'South West Spends'!$B$2:$B$5693,$C1273,'South West Spends'!$C$2:$C$5693,$A1273)</f>
        <v>0</v>
      </c>
      <c r="J1273" s="24">
        <f>SUMIFS('South West Spends'!$AI$2:$AI$5693,'South West Spends'!$A$2:$A$5693,$B1273,'South West Spends'!$B$2:$B$5693,$C1273,'South West Spends'!$C$2:$C$5693,$A1273)</f>
        <v>0</v>
      </c>
      <c r="K1273" s="93">
        <f>SUMIFS('South West Spends'!$AL$2:$AL$5693,'South West Spends'!$A$2:$A$5693,$B1273,'South West Spends'!$B$2:$B$5693,$C1273,'South West Spends'!$C$2:$C$5693,$A1273)</f>
        <v>0</v>
      </c>
    </row>
    <row r="1274" spans="1:11" x14ac:dyDescent="0.2">
      <c r="A1274" s="383" t="s">
        <v>144</v>
      </c>
      <c r="B1274" s="384" t="s">
        <v>277</v>
      </c>
      <c r="C1274" s="385" t="s">
        <v>102</v>
      </c>
      <c r="D1274" s="506">
        <f>SUMIFS('South West Spends'!$H$2:$H$5693,'South West Spends'!$A$2:$A$5693,$B1274,'South West Spends'!$B$2:$B$5693,$C1274,'South West Spends'!$C$2:$C$5693,$A1274)</f>
        <v>0</v>
      </c>
      <c r="E1274" s="507">
        <f>SUMIFS('South West Spends'!$M$2:$M$5693,'South West Spends'!$A$2:$A$5693,$B1274,'South West Spends'!$B$2:$B$5693,$C1274,'South West Spends'!$C$2:$C$5693,$A1274)</f>
        <v>0</v>
      </c>
      <c r="F1274" s="507">
        <f>SUMIFS('South West Spends'!$R$2:$R$5693,'South West Spends'!$A$2:$A$5693,$B1274,'South West Spends'!$B$2:$B$5693,$C1274,'South West Spends'!$C$2:$C$5693,$A1274)</f>
        <v>0</v>
      </c>
      <c r="G1274" s="882">
        <f>SUMIFS('South West Spends'!$W$2:$W$5693,'South West Spends'!$A$2:$A$5693,$B1274,'South West Spends'!$B$2:$B$5693,$C1274,'South West Spends'!$C$2:$C$5693,$A1274)</f>
        <v>0</v>
      </c>
      <c r="H1274" s="1441">
        <f>SUMIFS('South West Spends'!$AB$2:$AB$5693,'South West Spends'!$A$2:$A$5693,$B1274,'South West Spends'!$B$2:$B$5693,$C1274,'South West Spends'!$C$2:$C$5693,$A1274)</f>
        <v>0</v>
      </c>
      <c r="I1274" s="1442">
        <f>SUMIFS('South West Spends'!$AG$2:$AG$5693,'South West Spends'!$A$2:$A$5693,$B1274,'South West Spends'!$B$2:$B$5693,$C1274,'South West Spends'!$C$2:$C$5693,$A1274)</f>
        <v>34203.93</v>
      </c>
      <c r="J1274" s="24">
        <f>SUMIFS('South West Spends'!$AI$2:$AI$5693,'South West Spends'!$A$2:$A$5693,$B1274,'South West Spends'!$B$2:$B$5693,$C1274,'South West Spends'!$C$2:$C$5693,$A1274)</f>
        <v>7381.91</v>
      </c>
      <c r="K1274" s="93">
        <f>SUMIFS('South West Spends'!$AL$2:$AL$5693,'South West Spends'!$A$2:$A$5693,$B1274,'South West Spends'!$B$2:$B$5693,$C1274,'South West Spends'!$C$2:$C$5693,$A1274)</f>
        <v>14400.02</v>
      </c>
    </row>
    <row r="1275" spans="1:11" x14ac:dyDescent="0.2">
      <c r="A1275" s="383" t="s">
        <v>144</v>
      </c>
      <c r="B1275" s="384" t="s">
        <v>277</v>
      </c>
      <c r="C1275" s="385" t="s">
        <v>20</v>
      </c>
      <c r="D1275" s="506">
        <f>SUMIFS('South West Spends'!$H$2:$H$5693,'South West Spends'!$A$2:$A$5693,$B1275,'South West Spends'!$B$2:$B$5693,$C1275,'South West Spends'!$C$2:$C$5693,$A1275)</f>
        <v>0</v>
      </c>
      <c r="E1275" s="507">
        <f>SUMIFS('South West Spends'!$M$2:$M$5693,'South West Spends'!$A$2:$A$5693,$B1275,'South West Spends'!$B$2:$B$5693,$C1275,'South West Spends'!$C$2:$C$5693,$A1275)</f>
        <v>0</v>
      </c>
      <c r="F1275" s="507">
        <f>SUMIFS('South West Spends'!$R$2:$R$5693,'South West Spends'!$A$2:$A$5693,$B1275,'South West Spends'!$B$2:$B$5693,$C1275,'South West Spends'!$C$2:$C$5693,$A1275)</f>
        <v>0</v>
      </c>
      <c r="G1275" s="882">
        <f>SUMIFS('South West Spends'!$W$2:$W$5693,'South West Spends'!$A$2:$A$5693,$B1275,'South West Spends'!$B$2:$B$5693,$C1275,'South West Spends'!$C$2:$C$5693,$A1275)</f>
        <v>0</v>
      </c>
      <c r="H1275" s="1441">
        <f>SUMIFS('South West Spends'!$AB$2:$AB$5693,'South West Spends'!$A$2:$A$5693,$B1275,'South West Spends'!$B$2:$B$5693,$C1275,'South West Spends'!$C$2:$C$5693,$A1275)</f>
        <v>0</v>
      </c>
      <c r="I1275" s="1442">
        <f>SUMIFS('South West Spends'!$AG$2:$AG$5693,'South West Spends'!$A$2:$A$5693,$B1275,'South West Spends'!$B$2:$B$5693,$C1275,'South West Spends'!$C$2:$C$5693,$A1275)</f>
        <v>20790.199999999997</v>
      </c>
      <c r="J1275" s="24">
        <f>SUMIFS('South West Spends'!$AI$2:$AI$5693,'South West Spends'!$A$2:$A$5693,$B1275,'South West Spends'!$B$2:$B$5693,$C1275,'South West Spends'!$C$2:$C$5693,$A1275)</f>
        <v>0</v>
      </c>
      <c r="K1275" s="93">
        <f>SUMIFS('South West Spends'!$AL$2:$AL$5693,'South West Spends'!$A$2:$A$5693,$B1275,'South West Spends'!$B$2:$B$5693,$C1275,'South West Spends'!$C$2:$C$5693,$A1275)</f>
        <v>5078.2</v>
      </c>
    </row>
    <row r="1276" spans="1:11" x14ac:dyDescent="0.2">
      <c r="A1276" s="364" t="s">
        <v>144</v>
      </c>
      <c r="B1276" s="365" t="s">
        <v>277</v>
      </c>
      <c r="C1276" s="366" t="s">
        <v>85</v>
      </c>
      <c r="D1276" s="506">
        <f>SUMIFS('South West Spends'!$H$2:$H$5693,'South West Spends'!$A$2:$A$5693,$B1276,'South West Spends'!$B$2:$B$5693,$C1276,'South West Spends'!$C$2:$C$5693,$A1276)</f>
        <v>0</v>
      </c>
      <c r="E1276" s="507">
        <f>SUMIFS('South West Spends'!$M$2:$M$5693,'South West Spends'!$A$2:$A$5693,$B1276,'South West Spends'!$B$2:$B$5693,$C1276,'South West Spends'!$C$2:$C$5693,$A1276)</f>
        <v>0</v>
      </c>
      <c r="F1276" s="507">
        <f>SUMIFS('South West Spends'!$R$2:$R$5693,'South West Spends'!$A$2:$A$5693,$B1276,'South West Spends'!$B$2:$B$5693,$C1276,'South West Spends'!$C$2:$C$5693,$A1276)</f>
        <v>0</v>
      </c>
      <c r="G1276" s="882">
        <f>SUMIFS('South West Spends'!$W$2:$W$5693,'South West Spends'!$A$2:$A$5693,$B1276,'South West Spends'!$B$2:$B$5693,$C1276,'South West Spends'!$C$2:$C$5693,$A1276)</f>
        <v>0</v>
      </c>
      <c r="H1276" s="1441">
        <f>SUMIFS('South West Spends'!$AB$2:$AB$5693,'South West Spends'!$A$2:$A$5693,$B1276,'South West Spends'!$B$2:$B$5693,$C1276,'South West Spends'!$C$2:$C$5693,$A1276)</f>
        <v>0</v>
      </c>
      <c r="I1276" s="1442">
        <f>SUMIFS('South West Spends'!$AG$2:$AG$5693,'South West Spends'!$A$2:$A$5693,$B1276,'South West Spends'!$B$2:$B$5693,$C1276,'South West Spends'!$C$2:$C$5693,$A1276)</f>
        <v>17169.11</v>
      </c>
      <c r="J1276" s="24">
        <f>SUMIFS('South West Spends'!$AI$2:$AI$5693,'South West Spends'!$A$2:$A$5693,$B1276,'South West Spends'!$B$2:$B$5693,$C1276,'South West Spends'!$C$2:$C$5693,$A1276)</f>
        <v>4470.4699999999993</v>
      </c>
      <c r="K1276" s="93">
        <f>SUMIFS('South West Spends'!$AL$2:$AL$5693,'South West Spends'!$A$2:$A$5693,$B1276,'South West Spends'!$B$2:$B$5693,$C1276,'South West Spends'!$C$2:$C$5693,$A1276)</f>
        <v>7709.15</v>
      </c>
    </row>
    <row r="1277" spans="1:11" x14ac:dyDescent="0.2">
      <c r="A1277" s="364" t="s">
        <v>144</v>
      </c>
      <c r="B1277" s="365" t="s">
        <v>84</v>
      </c>
      <c r="C1277" s="366" t="s">
        <v>102</v>
      </c>
      <c r="D1277" s="506">
        <f>SUMIFS('South West Spends'!$H$2:$H$5693,'South West Spends'!$A$2:$A$5693,$B1277,'South West Spends'!$B$2:$B$5693,$C1277,'South West Spends'!$C$2:$C$5693,$A1277)</f>
        <v>0</v>
      </c>
      <c r="E1277" s="507">
        <f>SUMIFS('South West Spends'!$M$2:$M$5693,'South West Spends'!$A$2:$A$5693,$B1277,'South West Spends'!$B$2:$B$5693,$C1277,'South West Spends'!$C$2:$C$5693,$A1277)</f>
        <v>3787.9600000000005</v>
      </c>
      <c r="F1277" s="507">
        <f>SUMIFS('South West Spends'!$R$2:$R$5693,'South West Spends'!$A$2:$A$5693,$B1277,'South West Spends'!$B$2:$B$5693,$C1277,'South West Spends'!$C$2:$C$5693,$A1277)</f>
        <v>11631.67</v>
      </c>
      <c r="G1277" s="882">
        <f>SUMIFS('South West Spends'!$W$2:$W$5693,'South West Spends'!$A$2:$A$5693,$B1277,'South West Spends'!$B$2:$B$5693,$C1277,'South West Spends'!$C$2:$C$5693,$A1277)</f>
        <v>22942.77</v>
      </c>
      <c r="H1277" s="1441">
        <f>SUMIFS('South West Spends'!$AB$2:$AB$5693,'South West Spends'!$A$2:$A$5693,$B1277,'South West Spends'!$B$2:$B$5693,$C1277,'South West Spends'!$C$2:$C$5693,$A1277)</f>
        <v>40370.81</v>
      </c>
      <c r="I1277" s="1442">
        <f>SUMIFS('South West Spends'!$AG$2:$AG$5693,'South West Spends'!$A$2:$A$5693,$B1277,'South West Spends'!$B$2:$B$5693,$C1277,'South West Spends'!$C$2:$C$5693,$A1277)</f>
        <v>16081.41</v>
      </c>
      <c r="J1277" s="24">
        <f>SUMIFS('South West Spends'!$AI$2:$AI$5693,'South West Spends'!$A$2:$A$5693,$B1277,'South West Spends'!$B$2:$B$5693,$C1277,'South West Spends'!$C$2:$C$5693,$A1277)</f>
        <v>0</v>
      </c>
      <c r="K1277" s="93">
        <f>SUMIFS('South West Spends'!$AL$2:$AL$5693,'South West Spends'!$A$2:$A$5693,$B1277,'South West Spends'!$B$2:$B$5693,$C1277,'South West Spends'!$C$2:$C$5693,$A1277)</f>
        <v>0</v>
      </c>
    </row>
    <row r="1278" spans="1:11" x14ac:dyDescent="0.2">
      <c r="A1278" s="364" t="s">
        <v>144</v>
      </c>
      <c r="B1278" s="365" t="s">
        <v>84</v>
      </c>
      <c r="C1278" s="366" t="s">
        <v>20</v>
      </c>
      <c r="D1278" s="506">
        <f>SUMIFS('South West Spends'!$H$2:$H$5693,'South West Spends'!$A$2:$A$5693,$B1278,'South West Spends'!$B$2:$B$5693,$C1278,'South West Spends'!$C$2:$C$5693,$A1278)</f>
        <v>0</v>
      </c>
      <c r="E1278" s="507">
        <f>SUMIFS('South West Spends'!$M$2:$M$5693,'South West Spends'!$A$2:$A$5693,$B1278,'South West Spends'!$B$2:$B$5693,$C1278,'South West Spends'!$C$2:$C$5693,$A1278)</f>
        <v>4181.7599999999993</v>
      </c>
      <c r="F1278" s="507">
        <f>SUMIFS('South West Spends'!$R$2:$R$5693,'South West Spends'!$A$2:$A$5693,$B1278,'South West Spends'!$B$2:$B$5693,$C1278,'South West Spends'!$C$2:$C$5693,$A1278)</f>
        <v>22928.221700000002</v>
      </c>
      <c r="G1278" s="882">
        <f>SUMIFS('South West Spends'!$W$2:$W$5693,'South West Spends'!$A$2:$A$5693,$B1278,'South West Spends'!$B$2:$B$5693,$C1278,'South West Spends'!$C$2:$C$5693,$A1278)</f>
        <v>26781.510000000002</v>
      </c>
      <c r="H1278" s="1441">
        <f>SUMIFS('South West Spends'!$AB$2:$AB$5693,'South West Spends'!$A$2:$A$5693,$B1278,'South West Spends'!$B$2:$B$5693,$C1278,'South West Spends'!$C$2:$C$5693,$A1278)</f>
        <v>28230.250000000004</v>
      </c>
      <c r="I1278" s="1442">
        <f>SUMIFS('South West Spends'!$AG$2:$AG$5693,'South West Spends'!$A$2:$A$5693,$B1278,'South West Spends'!$B$2:$B$5693,$C1278,'South West Spends'!$C$2:$C$5693,$A1278)</f>
        <v>6880.9999999999991</v>
      </c>
      <c r="J1278" s="24">
        <f>SUMIFS('South West Spends'!$AI$2:$AI$5693,'South West Spends'!$A$2:$A$5693,$B1278,'South West Spends'!$B$2:$B$5693,$C1278,'South West Spends'!$C$2:$C$5693,$A1278)</f>
        <v>0</v>
      </c>
      <c r="K1278" s="93">
        <f>SUMIFS('South West Spends'!$AL$2:$AL$5693,'South West Spends'!$A$2:$A$5693,$B1278,'South West Spends'!$B$2:$B$5693,$C1278,'South West Spends'!$C$2:$C$5693,$A1278)</f>
        <v>0</v>
      </c>
    </row>
    <row r="1279" spans="1:11" x14ac:dyDescent="0.2">
      <c r="A1279" s="364" t="s">
        <v>144</v>
      </c>
      <c r="B1279" s="365" t="s">
        <v>84</v>
      </c>
      <c r="C1279" s="366" t="s">
        <v>85</v>
      </c>
      <c r="D1279" s="506">
        <f>SUMIFS('South West Spends'!$H$2:$H$5693,'South West Spends'!$A$2:$A$5693,$B1279,'South West Spends'!$B$2:$B$5693,$C1279,'South West Spends'!$C$2:$C$5693,$A1279)</f>
        <v>0</v>
      </c>
      <c r="E1279" s="507">
        <f>SUMIFS('South West Spends'!$M$2:$M$5693,'South West Spends'!$A$2:$A$5693,$B1279,'South West Spends'!$B$2:$B$5693,$C1279,'South West Spends'!$C$2:$C$5693,$A1279)</f>
        <v>2093</v>
      </c>
      <c r="F1279" s="507">
        <f>SUMIFS('South West Spends'!$R$2:$R$5693,'South West Spends'!$A$2:$A$5693,$B1279,'South West Spends'!$B$2:$B$5693,$C1279,'South West Spends'!$C$2:$C$5693,$A1279)</f>
        <v>8227.5600000000013</v>
      </c>
      <c r="G1279" s="882">
        <f>SUMIFS('South West Spends'!$W$2:$W$5693,'South West Spends'!$A$2:$A$5693,$B1279,'South West Spends'!$B$2:$B$5693,$C1279,'South West Spends'!$C$2:$C$5693,$A1279)</f>
        <v>18541.309999999998</v>
      </c>
      <c r="H1279" s="1441">
        <f>SUMIFS('South West Spends'!$AB$2:$AB$5693,'South West Spends'!$A$2:$A$5693,$B1279,'South West Spends'!$B$2:$B$5693,$C1279,'South West Spends'!$C$2:$C$5693,$A1279)</f>
        <v>25792.979999999996</v>
      </c>
      <c r="I1279" s="1442">
        <f>SUMIFS('South West Spends'!$AG$2:$AG$5693,'South West Spends'!$A$2:$A$5693,$B1279,'South West Spends'!$B$2:$B$5693,$C1279,'South West Spends'!$C$2:$C$5693,$A1279)</f>
        <v>8458.64</v>
      </c>
      <c r="J1279" s="24">
        <f>SUMIFS('South West Spends'!$AI$2:$AI$5693,'South West Spends'!$A$2:$A$5693,$B1279,'South West Spends'!$B$2:$B$5693,$C1279,'South West Spends'!$C$2:$C$5693,$A1279)</f>
        <v>0</v>
      </c>
      <c r="K1279" s="93">
        <f>SUMIFS('South West Spends'!$AL$2:$AL$5693,'South West Spends'!$A$2:$A$5693,$B1279,'South West Spends'!$B$2:$B$5693,$C1279,'South West Spends'!$C$2:$C$5693,$A1279)</f>
        <v>0</v>
      </c>
    </row>
    <row r="1280" spans="1:11" x14ac:dyDescent="0.2">
      <c r="A1280" s="364" t="s">
        <v>144</v>
      </c>
      <c r="B1280" s="365" t="s">
        <v>84</v>
      </c>
      <c r="C1280" s="366" t="s">
        <v>103</v>
      </c>
      <c r="D1280" s="506">
        <f>SUMIFS('South West Spends'!$H$2:$H$5693,'South West Spends'!$A$2:$A$5693,$B1280,'South West Spends'!$B$2:$B$5693,$C1280,'South West Spends'!$C$2:$C$5693,$A1280)</f>
        <v>0</v>
      </c>
      <c r="E1280" s="507">
        <f>SUMIFS('South West Spends'!$M$2:$M$5693,'South West Spends'!$A$2:$A$5693,$B1280,'South West Spends'!$B$2:$B$5693,$C1280,'South West Spends'!$C$2:$C$5693,$A1280)</f>
        <v>4024.7299999999996</v>
      </c>
      <c r="F1280" s="507">
        <f>SUMIFS('South West Spends'!$R$2:$R$5693,'South West Spends'!$A$2:$A$5693,$B1280,'South West Spends'!$B$2:$B$5693,$C1280,'South West Spends'!$C$2:$C$5693,$A1280)</f>
        <v>1759.01</v>
      </c>
      <c r="G1280" s="882">
        <f>SUMIFS('South West Spends'!$W$2:$W$5693,'South West Spends'!$A$2:$A$5693,$B1280,'South West Spends'!$B$2:$B$5693,$C1280,'South West Spends'!$C$2:$C$5693,$A1280)</f>
        <v>0</v>
      </c>
      <c r="H1280" s="1441">
        <f>SUMIFS('South West Spends'!$AB$2:$AB$5693,'South West Spends'!$A$2:$A$5693,$B1280,'South West Spends'!$B$2:$B$5693,$C1280,'South West Spends'!$C$2:$C$5693,$A1280)</f>
        <v>0</v>
      </c>
      <c r="I1280" s="1442">
        <f>SUMIFS('South West Spends'!$AG$2:$AG$5693,'South West Spends'!$A$2:$A$5693,$B1280,'South West Spends'!$B$2:$B$5693,$C1280,'South West Spends'!$C$2:$C$5693,$A1280)</f>
        <v>0</v>
      </c>
      <c r="J1280" s="24">
        <f>SUMIFS('South West Spends'!$AI$2:$AI$5693,'South West Spends'!$A$2:$A$5693,$B1280,'South West Spends'!$B$2:$B$5693,$C1280,'South West Spends'!$C$2:$C$5693,$A1280)</f>
        <v>0</v>
      </c>
      <c r="K1280" s="93">
        <f>SUMIFS('South West Spends'!$AL$2:$AL$5693,'South West Spends'!$A$2:$A$5693,$B1280,'South West Spends'!$B$2:$B$5693,$C1280,'South West Spends'!$C$2:$C$5693,$A1280)</f>
        <v>0</v>
      </c>
    </row>
    <row r="1281" spans="1:11" x14ac:dyDescent="0.2">
      <c r="A1281" s="94" t="s">
        <v>144</v>
      </c>
      <c r="B1281" s="13" t="s">
        <v>41</v>
      </c>
      <c r="C1281" s="129" t="s">
        <v>21</v>
      </c>
      <c r="D1281" s="506">
        <f>SUMIFS('South West Spends'!$H$2:$H$5693,'South West Spends'!$A$2:$A$5693,$B1281,'South West Spends'!$B$2:$B$5693,$C1281,'South West Spends'!$C$2:$C$5693,$A1281)</f>
        <v>5768.5700000000015</v>
      </c>
      <c r="E1281" s="507">
        <f>SUMIFS('South West Spends'!$M$2:$M$5693,'South West Spends'!$A$2:$A$5693,$B1281,'South West Spends'!$B$2:$B$5693,$C1281,'South West Spends'!$C$2:$C$5693,$A1281)</f>
        <v>199.99</v>
      </c>
      <c r="F1281" s="507">
        <f>SUMIFS('South West Spends'!$R$2:$R$5693,'South West Spends'!$A$2:$A$5693,$B1281,'South West Spends'!$B$2:$B$5693,$C1281,'South West Spends'!$C$2:$C$5693,$A1281)</f>
        <v>0</v>
      </c>
      <c r="G1281" s="882">
        <f>SUMIFS('South West Spends'!$W$2:$W$5693,'South West Spends'!$A$2:$A$5693,$B1281,'South West Spends'!$B$2:$B$5693,$C1281,'South West Spends'!$C$2:$C$5693,$A1281)</f>
        <v>0</v>
      </c>
      <c r="H1281" s="1441">
        <f>SUMIFS('South West Spends'!$AB$2:$AB$5693,'South West Spends'!$A$2:$A$5693,$B1281,'South West Spends'!$B$2:$B$5693,$C1281,'South West Spends'!$C$2:$C$5693,$A1281)</f>
        <v>0</v>
      </c>
      <c r="I1281" s="1442">
        <f>SUMIFS('South West Spends'!$AG$2:$AG$5693,'South West Spends'!$A$2:$A$5693,$B1281,'South West Spends'!$B$2:$B$5693,$C1281,'South West Spends'!$C$2:$C$5693,$A1281)</f>
        <v>0</v>
      </c>
      <c r="J1281" s="24">
        <f>SUMIFS('South West Spends'!$AI$2:$AI$5693,'South West Spends'!$A$2:$A$5693,$B1281,'South West Spends'!$B$2:$B$5693,$C1281,'South West Spends'!$C$2:$C$5693,$A1281)</f>
        <v>0</v>
      </c>
      <c r="K1281" s="93">
        <f>SUMIFS('South West Spends'!$AL$2:$AL$5693,'South West Spends'!$A$2:$A$5693,$B1281,'South West Spends'!$B$2:$B$5693,$C1281,'South West Spends'!$C$2:$C$5693,$A1281)</f>
        <v>0</v>
      </c>
    </row>
    <row r="1282" spans="1:11" x14ac:dyDescent="0.2">
      <c r="A1282" s="94" t="s">
        <v>144</v>
      </c>
      <c r="B1282" s="13" t="s">
        <v>66</v>
      </c>
      <c r="C1282" s="129" t="s">
        <v>243</v>
      </c>
      <c r="D1282" s="506">
        <f>SUMIFS('South West Spends'!$H$2:$H$5693,'South West Spends'!$A$2:$A$5693,$B1282,'South West Spends'!$B$2:$B$5693,$C1282,'South West Spends'!$C$2:$C$5693,$A1282)</f>
        <v>0</v>
      </c>
      <c r="E1282" s="507">
        <f>SUMIFS('South West Spends'!$M$2:$M$5693,'South West Spends'!$A$2:$A$5693,$B1282,'South West Spends'!$B$2:$B$5693,$C1282,'South West Spends'!$C$2:$C$5693,$A1282)</f>
        <v>419.11</v>
      </c>
      <c r="F1282" s="507">
        <f>SUMIFS('South West Spends'!$R$2:$R$5693,'South West Spends'!$A$2:$A$5693,$B1282,'South West Spends'!$B$2:$B$5693,$C1282,'South West Spends'!$C$2:$C$5693,$A1282)</f>
        <v>458.35</v>
      </c>
      <c r="G1282" s="882">
        <f>SUMIFS('South West Spends'!$W$2:$W$5693,'South West Spends'!$A$2:$A$5693,$B1282,'South West Spends'!$B$2:$B$5693,$C1282,'South West Spends'!$C$2:$C$5693,$A1282)</f>
        <v>238.95000000000002</v>
      </c>
      <c r="H1282" s="1441">
        <f>SUMIFS('South West Spends'!$AB$2:$AB$5693,'South West Spends'!$A$2:$A$5693,$B1282,'South West Spends'!$B$2:$B$5693,$C1282,'South West Spends'!$C$2:$C$5693,$A1282)</f>
        <v>422.52</v>
      </c>
      <c r="I1282" s="1442">
        <f>SUMIFS('South West Spends'!$AG$2:$AG$5693,'South West Spends'!$A$2:$A$5693,$B1282,'South West Spends'!$B$2:$B$5693,$C1282,'South West Spends'!$C$2:$C$5693,$A1282)</f>
        <v>0</v>
      </c>
      <c r="J1282" s="24">
        <f>SUMIFS('South West Spends'!$AI$2:$AI$5693,'South West Spends'!$A$2:$A$5693,$B1282,'South West Spends'!$B$2:$B$5693,$C1282,'South West Spends'!$C$2:$C$5693,$A1282)</f>
        <v>0</v>
      </c>
      <c r="K1282" s="93">
        <f>SUMIFS('South West Spends'!$AL$2:$AL$5693,'South West Spends'!$A$2:$A$5693,$B1282,'South West Spends'!$B$2:$B$5693,$C1282,'South West Spends'!$C$2:$C$5693,$A1282)</f>
        <v>0</v>
      </c>
    </row>
    <row r="1283" spans="1:11" x14ac:dyDescent="0.2">
      <c r="A1283" s="94" t="s">
        <v>144</v>
      </c>
      <c r="B1283" s="13" t="s">
        <v>66</v>
      </c>
      <c r="C1283" s="129" t="s">
        <v>11</v>
      </c>
      <c r="D1283" s="506">
        <f>SUMIFS('South West Spends'!$H$2:$H$5693,'South West Spends'!$A$2:$A$5693,$B1283,'South West Spends'!$B$2:$B$5693,$C1283,'South West Spends'!$C$2:$C$5693,$A1283)</f>
        <v>361.83000000000004</v>
      </c>
      <c r="E1283" s="507">
        <f>SUMIFS('South West Spends'!$M$2:$M$5693,'South West Spends'!$A$2:$A$5693,$B1283,'South West Spends'!$B$2:$B$5693,$C1283,'South West Spends'!$C$2:$C$5693,$A1283)</f>
        <v>2046.3400000000001</v>
      </c>
      <c r="F1283" s="507">
        <f>SUMIFS('South West Spends'!$R$2:$R$5693,'South West Spends'!$A$2:$A$5693,$B1283,'South West Spends'!$B$2:$B$5693,$C1283,'South West Spends'!$C$2:$C$5693,$A1283)</f>
        <v>1339.39</v>
      </c>
      <c r="G1283" s="882">
        <f>SUMIFS('South West Spends'!$W$2:$W$5693,'South West Spends'!$A$2:$A$5693,$B1283,'South West Spends'!$B$2:$B$5693,$C1283,'South West Spends'!$C$2:$C$5693,$A1283)</f>
        <v>125.81</v>
      </c>
      <c r="H1283" s="1441">
        <f>SUMIFS('South West Spends'!$AB$2:$AB$5693,'South West Spends'!$A$2:$A$5693,$B1283,'South West Spends'!$B$2:$B$5693,$C1283,'South West Spends'!$C$2:$C$5693,$A1283)</f>
        <v>169.95</v>
      </c>
      <c r="I1283" s="1442">
        <f>SUMIFS('South West Spends'!$AG$2:$AG$5693,'South West Spends'!$A$2:$A$5693,$B1283,'South West Spends'!$B$2:$B$5693,$C1283,'South West Spends'!$C$2:$C$5693,$A1283)</f>
        <v>0</v>
      </c>
      <c r="J1283" s="24">
        <f>SUMIFS('South West Spends'!$AI$2:$AI$5693,'South West Spends'!$A$2:$A$5693,$B1283,'South West Spends'!$B$2:$B$5693,$C1283,'South West Spends'!$C$2:$C$5693,$A1283)</f>
        <v>0</v>
      </c>
      <c r="K1283" s="93">
        <f>SUMIFS('South West Spends'!$AL$2:$AL$5693,'South West Spends'!$A$2:$A$5693,$B1283,'South West Spends'!$B$2:$B$5693,$C1283,'South West Spends'!$C$2:$C$5693,$A1283)</f>
        <v>0</v>
      </c>
    </row>
    <row r="1284" spans="1:11" x14ac:dyDescent="0.2">
      <c r="A1284" s="94" t="s">
        <v>144</v>
      </c>
      <c r="B1284" s="13" t="s">
        <v>66</v>
      </c>
      <c r="C1284" s="129" t="s">
        <v>122</v>
      </c>
      <c r="D1284" s="506">
        <f>SUMIFS('South West Spends'!$H$2:$H$5693,'South West Spends'!$A$2:$A$5693,$B1284,'South West Spends'!$B$2:$B$5693,$C1284,'South West Spends'!$C$2:$C$5693,$A1284)</f>
        <v>11803.019999999999</v>
      </c>
      <c r="E1284" s="507">
        <f>SUMIFS('South West Spends'!$M$2:$M$5693,'South West Spends'!$A$2:$A$5693,$B1284,'South West Spends'!$B$2:$B$5693,$C1284,'South West Spends'!$C$2:$C$5693,$A1284)</f>
        <v>33920.5</v>
      </c>
      <c r="F1284" s="507">
        <f>SUMIFS('South West Spends'!$R$2:$R$5693,'South West Spends'!$A$2:$A$5693,$B1284,'South West Spends'!$B$2:$B$5693,$C1284,'South West Spends'!$C$2:$C$5693,$A1284)</f>
        <v>75780.479999999996</v>
      </c>
      <c r="G1284" s="882">
        <f>SUMIFS('South West Spends'!$W$2:$W$5693,'South West Spends'!$A$2:$A$5693,$B1284,'South West Spends'!$B$2:$B$5693,$C1284,'South West Spends'!$C$2:$C$5693,$A1284)</f>
        <v>83163.540000000008</v>
      </c>
      <c r="H1284" s="1441">
        <f>SUMIFS('South West Spends'!$AB$2:$AB$5693,'South West Spends'!$A$2:$A$5693,$B1284,'South West Spends'!$B$2:$B$5693,$C1284,'South West Spends'!$C$2:$C$5693,$A1284)</f>
        <v>43989.5</v>
      </c>
      <c r="I1284" s="1442">
        <f>SUMIFS('South West Spends'!$AG$2:$AG$5693,'South West Spends'!$A$2:$A$5693,$B1284,'South West Spends'!$B$2:$B$5693,$C1284,'South West Spends'!$C$2:$C$5693,$A1284)</f>
        <v>0</v>
      </c>
      <c r="J1284" s="24">
        <f>SUMIFS('South West Spends'!$AI$2:$AI$5693,'South West Spends'!$A$2:$A$5693,$B1284,'South West Spends'!$B$2:$B$5693,$C1284,'South West Spends'!$C$2:$C$5693,$A1284)</f>
        <v>0</v>
      </c>
      <c r="K1284" s="93">
        <f>SUMIFS('South West Spends'!$AL$2:$AL$5693,'South West Spends'!$A$2:$A$5693,$B1284,'South West Spends'!$B$2:$B$5693,$C1284,'South West Spends'!$C$2:$C$5693,$A1284)</f>
        <v>0</v>
      </c>
    </row>
    <row r="1285" spans="1:11" x14ac:dyDescent="0.2">
      <c r="A1285" s="94" t="s">
        <v>144</v>
      </c>
      <c r="B1285" s="13" t="s">
        <v>258</v>
      </c>
      <c r="C1285" s="129" t="s">
        <v>243</v>
      </c>
      <c r="D1285" s="506">
        <f>SUMIFS('South West Spends'!$H$2:$H$5693,'South West Spends'!$A$2:$A$5693,$B1285,'South West Spends'!$B$2:$B$5693,$C1285,'South West Spends'!$C$2:$C$5693,$A1285)</f>
        <v>0</v>
      </c>
      <c r="E1285" s="507">
        <f>SUMIFS('South West Spends'!$M$2:$M$5693,'South West Spends'!$A$2:$A$5693,$B1285,'South West Spends'!$B$2:$B$5693,$C1285,'South West Spends'!$C$2:$C$5693,$A1285)</f>
        <v>0</v>
      </c>
      <c r="F1285" s="507">
        <f>SUMIFS('South West Spends'!$R$2:$R$5693,'South West Spends'!$A$2:$A$5693,$B1285,'South West Spends'!$B$2:$B$5693,$C1285,'South West Spends'!$C$2:$C$5693,$A1285)</f>
        <v>0</v>
      </c>
      <c r="G1285" s="882">
        <f>SUMIFS('South West Spends'!$W$2:$W$5693,'South West Spends'!$A$2:$A$5693,$B1285,'South West Spends'!$B$2:$B$5693,$C1285,'South West Spends'!$C$2:$C$5693,$A1285)</f>
        <v>0</v>
      </c>
      <c r="H1285" s="1441">
        <f>SUMIFS('South West Spends'!$AB$2:$AB$5693,'South West Spends'!$A$2:$A$5693,$B1285,'South West Spends'!$B$2:$B$5693,$C1285,'South West Spends'!$C$2:$C$5693,$A1285)</f>
        <v>13.44</v>
      </c>
      <c r="I1285" s="1442">
        <f>SUMIFS('South West Spends'!$AG$2:$AG$5693,'South West Spends'!$A$2:$A$5693,$B1285,'South West Spends'!$B$2:$B$5693,$C1285,'South West Spends'!$C$2:$C$5693,$A1285)</f>
        <v>52.7</v>
      </c>
      <c r="J1285" s="24">
        <f>SUMIFS('South West Spends'!$AI$2:$AI$5693,'South West Spends'!$A$2:$A$5693,$B1285,'South West Spends'!$B$2:$B$5693,$C1285,'South West Spends'!$C$2:$C$5693,$A1285)</f>
        <v>163.19999999999999</v>
      </c>
      <c r="K1285" s="93">
        <f>SUMIFS('South West Spends'!$AL$2:$AL$5693,'South West Spends'!$A$2:$A$5693,$B1285,'South West Spends'!$B$2:$B$5693,$C1285,'South West Spends'!$C$2:$C$5693,$A1285)</f>
        <v>163.19999999999999</v>
      </c>
    </row>
    <row r="1286" spans="1:11" x14ac:dyDescent="0.2">
      <c r="A1286" s="94" t="s">
        <v>144</v>
      </c>
      <c r="B1286" s="13" t="s">
        <v>258</v>
      </c>
      <c r="C1286" s="129" t="s">
        <v>11</v>
      </c>
      <c r="D1286" s="506">
        <f>SUMIFS('South West Spends'!$H$2:$H$5693,'South West Spends'!$A$2:$A$5693,$B1286,'South West Spends'!$B$2:$B$5693,$C1286,'South West Spends'!$C$2:$C$5693,$A1286)</f>
        <v>0</v>
      </c>
      <c r="E1286" s="507">
        <f>SUMIFS('South West Spends'!$M$2:$M$5693,'South West Spends'!$A$2:$A$5693,$B1286,'South West Spends'!$B$2:$B$5693,$C1286,'South West Spends'!$C$2:$C$5693,$A1286)</f>
        <v>0</v>
      </c>
      <c r="F1286" s="507">
        <f>SUMIFS('South West Spends'!$R$2:$R$5693,'South West Spends'!$A$2:$A$5693,$B1286,'South West Spends'!$B$2:$B$5693,$C1286,'South West Spends'!$C$2:$C$5693,$A1286)</f>
        <v>0</v>
      </c>
      <c r="G1286" s="882">
        <f>SUMIFS('South West Spends'!$W$2:$W$5693,'South West Spends'!$A$2:$A$5693,$B1286,'South West Spends'!$B$2:$B$5693,$C1286,'South West Spends'!$C$2:$C$5693,$A1286)</f>
        <v>0</v>
      </c>
      <c r="H1286" s="1441">
        <f>SUMIFS('South West Spends'!$AB$2:$AB$5693,'South West Spends'!$A$2:$A$5693,$B1286,'South West Spends'!$B$2:$B$5693,$C1286,'South West Spends'!$C$2:$C$5693,$A1286)</f>
        <v>0</v>
      </c>
      <c r="I1286" s="1442">
        <f>SUMIFS('South West Spends'!$AG$2:$AG$5693,'South West Spends'!$A$2:$A$5693,$B1286,'South West Spends'!$B$2:$B$5693,$C1286,'South West Spends'!$C$2:$C$5693,$A1286)</f>
        <v>16.98</v>
      </c>
      <c r="J1286" s="24">
        <f>SUMIFS('South West Spends'!$AI$2:$AI$5693,'South West Spends'!$A$2:$A$5693,$B1286,'South West Spends'!$B$2:$B$5693,$C1286,'South West Spends'!$C$2:$C$5693,$A1286)</f>
        <v>0</v>
      </c>
      <c r="K1286" s="93">
        <f>SUMIFS('South West Spends'!$AL$2:$AL$5693,'South West Spends'!$A$2:$A$5693,$B1286,'South West Spends'!$B$2:$B$5693,$C1286,'South West Spends'!$C$2:$C$5693,$A1286)</f>
        <v>0</v>
      </c>
    </row>
    <row r="1287" spans="1:11" x14ac:dyDescent="0.2">
      <c r="A1287" s="286" t="s">
        <v>144</v>
      </c>
      <c r="B1287" s="287" t="s">
        <v>258</v>
      </c>
      <c r="C1287" s="288" t="s">
        <v>122</v>
      </c>
      <c r="D1287" s="506">
        <f>SUMIFS('South West Spends'!$H$2:$H$5693,'South West Spends'!$A$2:$A$5693,$B1287,'South West Spends'!$B$2:$B$5693,$C1287,'South West Spends'!$C$2:$C$5693,$A1287)</f>
        <v>0</v>
      </c>
      <c r="E1287" s="507">
        <f>SUMIFS('South West Spends'!$M$2:$M$5693,'South West Spends'!$A$2:$A$5693,$B1287,'South West Spends'!$B$2:$B$5693,$C1287,'South West Spends'!$C$2:$C$5693,$A1287)</f>
        <v>0</v>
      </c>
      <c r="F1287" s="507">
        <f>SUMIFS('South West Spends'!$R$2:$R$5693,'South West Spends'!$A$2:$A$5693,$B1287,'South West Spends'!$B$2:$B$5693,$C1287,'South West Spends'!$C$2:$C$5693,$A1287)</f>
        <v>0</v>
      </c>
      <c r="G1287" s="882">
        <f>SUMIFS('South West Spends'!$W$2:$W$5693,'South West Spends'!$A$2:$A$5693,$B1287,'South West Spends'!$B$2:$B$5693,$C1287,'South West Spends'!$C$2:$C$5693,$A1287)</f>
        <v>0</v>
      </c>
      <c r="H1287" s="1441">
        <f>SUMIFS('South West Spends'!$AB$2:$AB$5693,'South West Spends'!$A$2:$A$5693,$B1287,'South West Spends'!$B$2:$B$5693,$C1287,'South West Spends'!$C$2:$C$5693,$A1287)</f>
        <v>20443.309999999998</v>
      </c>
      <c r="I1287" s="1442">
        <f>SUMIFS('South West Spends'!$AG$2:$AG$5693,'South West Spends'!$A$2:$A$5693,$B1287,'South West Spends'!$B$2:$B$5693,$C1287,'South West Spends'!$C$2:$C$5693,$A1287)</f>
        <v>83556.210000000006</v>
      </c>
      <c r="J1287" s="24">
        <f>SUMIFS('South West Spends'!$AI$2:$AI$5693,'South West Spends'!$A$2:$A$5693,$B1287,'South West Spends'!$B$2:$B$5693,$C1287,'South West Spends'!$C$2:$C$5693,$A1287)</f>
        <v>26395.360000000001</v>
      </c>
      <c r="K1287" s="93">
        <f>SUMIFS('South West Spends'!$AL$2:$AL$5693,'South West Spends'!$A$2:$A$5693,$B1287,'South West Spends'!$B$2:$B$5693,$C1287,'South West Spends'!$C$2:$C$5693,$A1287)</f>
        <v>44046</v>
      </c>
    </row>
    <row r="1288" spans="1:11" x14ac:dyDescent="0.2">
      <c r="A1288" s="374" t="s">
        <v>144</v>
      </c>
      <c r="B1288" s="375" t="s">
        <v>23</v>
      </c>
      <c r="C1288" s="376" t="s">
        <v>200</v>
      </c>
      <c r="D1288" s="506">
        <f>SUMIFS('South West Spends'!$H$2:$H$5693,'South West Spends'!$A$2:$A$5693,$B1288,'South West Spends'!$B$2:$B$5693,$C1288,'South West Spends'!$C$2:$C$5693,$A1288)</f>
        <v>117192.05000000002</v>
      </c>
      <c r="E1288" s="507">
        <f>SUMIFS('South West Spends'!$M$2:$M$5693,'South West Spends'!$A$2:$A$5693,$B1288,'South West Spends'!$B$2:$B$5693,$C1288,'South West Spends'!$C$2:$C$5693,$A1288)</f>
        <v>105194.9</v>
      </c>
      <c r="F1288" s="507">
        <f>SUMIFS('South West Spends'!$R$2:$R$5693,'South West Spends'!$A$2:$A$5693,$B1288,'South West Spends'!$B$2:$B$5693,$C1288,'South West Spends'!$C$2:$C$5693,$A1288)</f>
        <v>110616.54000000001</v>
      </c>
      <c r="G1288" s="882">
        <f>SUMIFS('South West Spends'!$W$2:$W$5693,'South West Spends'!$A$2:$A$5693,$B1288,'South West Spends'!$B$2:$B$5693,$C1288,'South West Spends'!$C$2:$C$5693,$A1288)</f>
        <v>55589.149999999994</v>
      </c>
      <c r="H1288" s="1441">
        <f>SUMIFS('South West Spends'!$AB$2:$AB$5693,'South West Spends'!$A$2:$A$5693,$B1288,'South West Spends'!$B$2:$B$5693,$C1288,'South West Spends'!$C$2:$C$5693,$A1288)</f>
        <v>0</v>
      </c>
      <c r="I1288" s="1442">
        <f>SUMIFS('South West Spends'!$AG$2:$AG$5693,'South West Spends'!$A$2:$A$5693,$B1288,'South West Spends'!$B$2:$B$5693,$C1288,'South West Spends'!$C$2:$C$5693,$A1288)</f>
        <v>0</v>
      </c>
      <c r="J1288" s="24">
        <f>SUMIFS('South West Spends'!$AI$2:$AI$5693,'South West Spends'!$A$2:$A$5693,$B1288,'South West Spends'!$B$2:$B$5693,$C1288,'South West Spends'!$C$2:$C$5693,$A1288)</f>
        <v>0</v>
      </c>
      <c r="K1288" s="93">
        <f>SUMIFS('South West Spends'!$AL$2:$AL$5693,'South West Spends'!$A$2:$A$5693,$B1288,'South West Spends'!$B$2:$B$5693,$C1288,'South West Spends'!$C$2:$C$5693,$A1288)</f>
        <v>0</v>
      </c>
    </row>
    <row r="1289" spans="1:11" x14ac:dyDescent="0.2">
      <c r="A1289" s="374" t="s">
        <v>144</v>
      </c>
      <c r="B1289" s="375" t="s">
        <v>230</v>
      </c>
      <c r="C1289" s="376" t="s">
        <v>200</v>
      </c>
      <c r="D1289" s="506">
        <f>SUMIFS('South West Spends'!$H$2:$H$5693,'South West Spends'!$A$2:$A$5693,$B1289,'South West Spends'!$B$2:$B$5693,$C1289,'South West Spends'!$C$2:$C$5693,$A1289)</f>
        <v>0</v>
      </c>
      <c r="E1289" s="507">
        <f>SUMIFS('South West Spends'!$M$2:$M$5693,'South West Spends'!$A$2:$A$5693,$B1289,'South West Spends'!$B$2:$B$5693,$C1289,'South West Spends'!$C$2:$C$5693,$A1289)</f>
        <v>0</v>
      </c>
      <c r="F1289" s="507">
        <f>SUMIFS('South West Spends'!$R$2:$R$5693,'South West Spends'!$A$2:$A$5693,$B1289,'South West Spends'!$B$2:$B$5693,$C1289,'South West Spends'!$C$2:$C$5693,$A1289)</f>
        <v>0</v>
      </c>
      <c r="G1289" s="882">
        <f>SUMIFS('South West Spends'!$W$2:$W$5693,'South West Spends'!$A$2:$A$5693,$B1289,'South West Spends'!$B$2:$B$5693,$C1289,'South West Spends'!$C$2:$C$5693,$A1289)</f>
        <v>76422.350000000006</v>
      </c>
      <c r="H1289" s="1441">
        <f>SUMIFS('South West Spends'!$AB$2:$AB$5693,'South West Spends'!$A$2:$A$5693,$B1289,'South West Spends'!$B$2:$B$5693,$C1289,'South West Spends'!$C$2:$C$5693,$A1289)</f>
        <v>34334.58</v>
      </c>
      <c r="I1289" s="1442">
        <f>SUMIFS('South West Spends'!$AG$2:$AG$5693,'South West Spends'!$A$2:$A$5693,$B1289,'South West Spends'!$B$2:$B$5693,$C1289,'South West Spends'!$C$2:$C$5693,$A1289)</f>
        <v>143069.84</v>
      </c>
      <c r="J1289" s="24">
        <f>SUMIFS('South West Spends'!$AI$2:$AI$5693,'South West Spends'!$A$2:$A$5693,$B1289,'South West Spends'!$B$2:$B$5693,$C1289,'South West Spends'!$C$2:$C$5693,$A1289)</f>
        <v>35688.089999999997</v>
      </c>
      <c r="K1289" s="93">
        <f>SUMIFS('South West Spends'!$AL$2:$AL$5693,'South West Spends'!$A$2:$A$5693,$B1289,'South West Spends'!$B$2:$B$5693,$C1289,'South West Spends'!$C$2:$C$5693,$A1289)</f>
        <v>68449</v>
      </c>
    </row>
    <row r="1290" spans="1:11" x14ac:dyDescent="0.2">
      <c r="A1290" s="374" t="s">
        <v>144</v>
      </c>
      <c r="B1290" s="375" t="s">
        <v>26</v>
      </c>
      <c r="C1290" s="376" t="s">
        <v>105</v>
      </c>
      <c r="D1290" s="506">
        <f>SUMIFS('South West Spends'!$H$2:$H$5693,'South West Spends'!$A$2:$A$5693,$B1290,'South West Spends'!$B$2:$B$5693,$C1290,'South West Spends'!$C$2:$C$5693,$A1290)</f>
        <v>122514.28</v>
      </c>
      <c r="E1290" s="507">
        <f>SUMIFS('South West Spends'!$M$2:$M$5693,'South West Spends'!$A$2:$A$5693,$B1290,'South West Spends'!$B$2:$B$5693,$C1290,'South West Spends'!$C$2:$C$5693,$A1290)</f>
        <v>22070.16</v>
      </c>
      <c r="F1290" s="507">
        <f>SUMIFS('South West Spends'!$R$2:$R$5693,'South West Spends'!$A$2:$A$5693,$B1290,'South West Spends'!$B$2:$B$5693,$C1290,'South West Spends'!$C$2:$C$5693,$A1290)</f>
        <v>0</v>
      </c>
      <c r="G1290" s="882">
        <f>SUMIFS('South West Spends'!$W$2:$W$5693,'South West Spends'!$A$2:$A$5693,$B1290,'South West Spends'!$B$2:$B$5693,$C1290,'South West Spends'!$C$2:$C$5693,$A1290)</f>
        <v>0</v>
      </c>
      <c r="H1290" s="1441">
        <f>SUMIFS('South West Spends'!$AB$2:$AB$5693,'South West Spends'!$A$2:$A$5693,$B1290,'South West Spends'!$B$2:$B$5693,$C1290,'South West Spends'!$C$2:$C$5693,$A1290)</f>
        <v>0</v>
      </c>
      <c r="I1290" s="1442">
        <f>SUMIFS('South West Spends'!$AG$2:$AG$5693,'South West Spends'!$A$2:$A$5693,$B1290,'South West Spends'!$B$2:$B$5693,$C1290,'South West Spends'!$C$2:$C$5693,$A1290)</f>
        <v>0</v>
      </c>
      <c r="J1290" s="24">
        <f>SUMIFS('South West Spends'!$AI$2:$AI$5693,'South West Spends'!$A$2:$A$5693,$B1290,'South West Spends'!$B$2:$B$5693,$C1290,'South West Spends'!$C$2:$C$5693,$A1290)</f>
        <v>0</v>
      </c>
      <c r="K1290" s="93">
        <f>SUMIFS('South West Spends'!$AL$2:$AL$5693,'South West Spends'!$A$2:$A$5693,$B1290,'South West Spends'!$B$2:$B$5693,$C1290,'South West Spends'!$C$2:$C$5693,$A1290)</f>
        <v>0</v>
      </c>
    </row>
    <row r="1291" spans="1:11" x14ac:dyDescent="0.2">
      <c r="A1291" s="374" t="s">
        <v>144</v>
      </c>
      <c r="B1291" s="375" t="s">
        <v>81</v>
      </c>
      <c r="C1291" s="376" t="s">
        <v>105</v>
      </c>
      <c r="D1291" s="506">
        <f>SUMIFS('South West Spends'!$H$2:$H$5693,'South West Spends'!$A$2:$A$5693,$B1291,'South West Spends'!$B$2:$B$5693,$C1291,'South West Spends'!$C$2:$C$5693,$A1291)</f>
        <v>0</v>
      </c>
      <c r="E1291" s="507">
        <f>SUMIFS('South West Spends'!$M$2:$M$5693,'South West Spends'!$A$2:$A$5693,$B1291,'South West Spends'!$B$2:$B$5693,$C1291,'South West Spends'!$C$2:$C$5693,$A1291)</f>
        <v>108.12</v>
      </c>
      <c r="F1291" s="507">
        <f>SUMIFS('South West Spends'!$R$2:$R$5693,'South West Spends'!$A$2:$A$5693,$B1291,'South West Spends'!$B$2:$B$5693,$C1291,'South West Spends'!$C$2:$C$5693,$A1291)</f>
        <v>0</v>
      </c>
      <c r="G1291" s="882">
        <f>SUMIFS('South West Spends'!$W$2:$W$5693,'South West Spends'!$A$2:$A$5693,$B1291,'South West Spends'!$B$2:$B$5693,$C1291,'South West Spends'!$C$2:$C$5693,$A1291)</f>
        <v>0</v>
      </c>
      <c r="H1291" s="1441">
        <f>SUMIFS('South West Spends'!$AB$2:$AB$5693,'South West Spends'!$A$2:$A$5693,$B1291,'South West Spends'!$B$2:$B$5693,$C1291,'South West Spends'!$C$2:$C$5693,$A1291)</f>
        <v>0</v>
      </c>
      <c r="I1291" s="1442">
        <f>SUMIFS('South West Spends'!$AG$2:$AG$5693,'South West Spends'!$A$2:$A$5693,$B1291,'South West Spends'!$B$2:$B$5693,$C1291,'South West Spends'!$C$2:$C$5693,$A1291)</f>
        <v>0</v>
      </c>
      <c r="J1291" s="24">
        <f>SUMIFS('South West Spends'!$AI$2:$AI$5693,'South West Spends'!$A$2:$A$5693,$B1291,'South West Spends'!$B$2:$B$5693,$C1291,'South West Spends'!$C$2:$C$5693,$A1291)</f>
        <v>0</v>
      </c>
      <c r="K1291" s="93">
        <f>SUMIFS('South West Spends'!$AL$2:$AL$5693,'South West Spends'!$A$2:$A$5693,$B1291,'South West Spends'!$B$2:$B$5693,$C1291,'South West Spends'!$C$2:$C$5693,$A1291)</f>
        <v>0</v>
      </c>
    </row>
    <row r="1292" spans="1:11" x14ac:dyDescent="0.2">
      <c r="A1292" s="374" t="s">
        <v>144</v>
      </c>
      <c r="B1292" s="375" t="s">
        <v>81</v>
      </c>
      <c r="C1292" s="376" t="s">
        <v>113</v>
      </c>
      <c r="D1292" s="506">
        <f>SUMIFS('South West Spends'!$H$2:$H$5693,'South West Spends'!$A$2:$A$5693,$B1292,'South West Spends'!$B$2:$B$5693,$C1292,'South West Spends'!$C$2:$C$5693,$A1292)</f>
        <v>0</v>
      </c>
      <c r="E1292" s="507">
        <f>SUMIFS('South West Spends'!$M$2:$M$5693,'South West Spends'!$A$2:$A$5693,$B1292,'South West Spends'!$B$2:$B$5693,$C1292,'South West Spends'!$C$2:$C$5693,$A1292)</f>
        <v>37638.92</v>
      </c>
      <c r="F1292" s="507">
        <f>SUMIFS('South West Spends'!$R$2:$R$5693,'South West Spends'!$A$2:$A$5693,$B1292,'South West Spends'!$B$2:$B$5693,$C1292,'South West Spends'!$C$2:$C$5693,$A1292)</f>
        <v>89300</v>
      </c>
      <c r="G1292" s="882">
        <f>SUMIFS('South West Spends'!$W$2:$W$5693,'South West Spends'!$A$2:$A$5693,$B1292,'South West Spends'!$B$2:$B$5693,$C1292,'South West Spends'!$C$2:$C$5693,$A1292)</f>
        <v>61675</v>
      </c>
      <c r="H1292" s="1441">
        <f>SUMIFS('South West Spends'!$AB$2:$AB$5693,'South West Spends'!$A$2:$A$5693,$B1292,'South West Spends'!$B$2:$B$5693,$C1292,'South West Spends'!$C$2:$C$5693,$A1292)</f>
        <v>96746</v>
      </c>
      <c r="I1292" s="1442">
        <f>SUMIFS('South West Spends'!$AG$2:$AG$5693,'South West Spends'!$A$2:$A$5693,$B1292,'South West Spends'!$B$2:$B$5693,$C1292,'South West Spends'!$C$2:$C$5693,$A1292)</f>
        <v>38170</v>
      </c>
      <c r="J1292" s="24">
        <f>SUMIFS('South West Spends'!$AI$2:$AI$5693,'South West Spends'!$A$2:$A$5693,$B1292,'South West Spends'!$B$2:$B$5693,$C1292,'South West Spends'!$C$2:$C$5693,$A1292)</f>
        <v>0</v>
      </c>
      <c r="K1292" s="93">
        <f>SUMIFS('South West Spends'!$AL$2:$AL$5693,'South West Spends'!$A$2:$A$5693,$B1292,'South West Spends'!$B$2:$B$5693,$C1292,'South West Spends'!$C$2:$C$5693,$A1292)</f>
        <v>0</v>
      </c>
    </row>
    <row r="1293" spans="1:11" x14ac:dyDescent="0.2">
      <c r="A1293" s="374" t="s">
        <v>144</v>
      </c>
      <c r="B1293" s="375" t="s">
        <v>278</v>
      </c>
      <c r="C1293" s="376" t="s">
        <v>220</v>
      </c>
      <c r="D1293" s="506">
        <f>SUMIFS('South West Spends'!$H$2:$H$5693,'South West Spends'!$A$2:$A$5693,$B1293,'South West Spends'!$B$2:$B$5693,$C1293,'South West Spends'!$C$2:$C$5693,$A1293)</f>
        <v>0</v>
      </c>
      <c r="E1293" s="507">
        <f>SUMIFS('South West Spends'!$M$2:$M$5693,'South West Spends'!$A$2:$A$5693,$B1293,'South West Spends'!$B$2:$B$5693,$C1293,'South West Spends'!$C$2:$C$5693,$A1293)</f>
        <v>0</v>
      </c>
      <c r="F1293" s="507">
        <f>SUMIFS('South West Spends'!$R$2:$R$5693,'South West Spends'!$A$2:$A$5693,$B1293,'South West Spends'!$B$2:$B$5693,$C1293,'South West Spends'!$C$2:$C$5693,$A1293)</f>
        <v>0</v>
      </c>
      <c r="G1293" s="882">
        <f>SUMIFS('South West Spends'!$W$2:$W$5693,'South West Spends'!$A$2:$A$5693,$B1293,'South West Spends'!$B$2:$B$5693,$C1293,'South West Spends'!$C$2:$C$5693,$A1293)</f>
        <v>0</v>
      </c>
      <c r="H1293" s="1441">
        <f>SUMIFS('South West Spends'!$AB$2:$AB$5693,'South West Spends'!$A$2:$A$5693,$B1293,'South West Spends'!$B$2:$B$5693,$C1293,'South West Spends'!$C$2:$C$5693,$A1293)</f>
        <v>0</v>
      </c>
      <c r="I1293" s="1442">
        <f>SUMIFS('South West Spends'!$AG$2:$AG$5693,'South West Spends'!$A$2:$A$5693,$B1293,'South West Spends'!$B$2:$B$5693,$C1293,'South West Spends'!$C$2:$C$5693,$A1293)</f>
        <v>18520</v>
      </c>
      <c r="J1293" s="24">
        <f>SUMIFS('South West Spends'!$AI$2:$AI$5693,'South West Spends'!$A$2:$A$5693,$B1293,'South West Spends'!$B$2:$B$5693,$C1293,'South West Spends'!$C$2:$C$5693,$A1293)</f>
        <v>1879</v>
      </c>
      <c r="K1293" s="93">
        <f>SUMIFS('South West Spends'!$AL$2:$AL$5693,'South West Spends'!$A$2:$A$5693,$B1293,'South West Spends'!$B$2:$B$5693,$C1293,'South West Spends'!$C$2:$C$5693,$A1293)</f>
        <v>2441</v>
      </c>
    </row>
    <row r="1294" spans="1:11" x14ac:dyDescent="0.2">
      <c r="A1294" s="398" t="s">
        <v>144</v>
      </c>
      <c r="B1294" s="384" t="s">
        <v>278</v>
      </c>
      <c r="C1294" s="385" t="s">
        <v>113</v>
      </c>
      <c r="D1294" s="506">
        <f>SUMIFS('South West Spends'!$H$2:$H$5693,'South West Spends'!$A$2:$A$5693,$B1294,'South West Spends'!$B$2:$B$5693,$C1294,'South West Spends'!$C$2:$C$5693,$A1294)</f>
        <v>0</v>
      </c>
      <c r="E1294" s="507">
        <f>SUMIFS('South West Spends'!$M$2:$M$5693,'South West Spends'!$A$2:$A$5693,$B1294,'South West Spends'!$B$2:$B$5693,$C1294,'South West Spends'!$C$2:$C$5693,$A1294)</f>
        <v>0</v>
      </c>
      <c r="F1294" s="507">
        <f>SUMIFS('South West Spends'!$R$2:$R$5693,'South West Spends'!$A$2:$A$5693,$B1294,'South West Spends'!$B$2:$B$5693,$C1294,'South West Spends'!$C$2:$C$5693,$A1294)</f>
        <v>0</v>
      </c>
      <c r="G1294" s="882">
        <f>SUMIFS('South West Spends'!$W$2:$W$5693,'South West Spends'!$A$2:$A$5693,$B1294,'South West Spends'!$B$2:$B$5693,$C1294,'South West Spends'!$C$2:$C$5693,$A1294)</f>
        <v>0</v>
      </c>
      <c r="H1294" s="1441">
        <f>SUMIFS('South West Spends'!$AB$2:$AB$5693,'South West Spends'!$A$2:$A$5693,$B1294,'South West Spends'!$B$2:$B$5693,$C1294,'South West Spends'!$C$2:$C$5693,$A1294)</f>
        <v>0</v>
      </c>
      <c r="I1294" s="1442">
        <f>SUMIFS('South West Spends'!$AG$2:$AG$5693,'South West Spends'!$A$2:$A$5693,$B1294,'South West Spends'!$B$2:$B$5693,$C1294,'South West Spends'!$C$2:$C$5693,$A1294)</f>
        <v>139595</v>
      </c>
      <c r="J1294" s="24">
        <f>SUMIFS('South West Spends'!$AI$2:$AI$5693,'South West Spends'!$A$2:$A$5693,$B1294,'South West Spends'!$B$2:$B$5693,$C1294,'South West Spends'!$C$2:$C$5693,$A1294)</f>
        <v>47382</v>
      </c>
      <c r="K1294" s="93">
        <f>SUMIFS('South West Spends'!$AL$2:$AL$5693,'South West Spends'!$A$2:$A$5693,$B1294,'South West Spends'!$B$2:$B$5693,$C1294,'South West Spends'!$C$2:$C$5693,$A1294)</f>
        <v>105647</v>
      </c>
    </row>
    <row r="1295" spans="1:11" x14ac:dyDescent="0.2">
      <c r="A1295" s="374" t="s">
        <v>144</v>
      </c>
      <c r="B1295" s="375" t="s">
        <v>278</v>
      </c>
      <c r="C1295" s="376" t="s">
        <v>292</v>
      </c>
      <c r="D1295" s="506">
        <f>SUMIFS('South West Spends'!$H$2:$H$5693,'South West Spends'!$A$2:$A$5693,$B1295,'South West Spends'!$B$2:$B$5693,$C1295,'South West Spends'!$C$2:$C$5693,$A1295)</f>
        <v>0</v>
      </c>
      <c r="E1295" s="507">
        <f>SUMIFS('South West Spends'!$M$2:$M$5693,'South West Spends'!$A$2:$A$5693,$B1295,'South West Spends'!$B$2:$B$5693,$C1295,'South West Spends'!$C$2:$C$5693,$A1295)</f>
        <v>0</v>
      </c>
      <c r="F1295" s="507">
        <f>SUMIFS('South West Spends'!$R$2:$R$5693,'South West Spends'!$A$2:$A$5693,$B1295,'South West Spends'!$B$2:$B$5693,$C1295,'South West Spends'!$C$2:$C$5693,$A1295)</f>
        <v>0</v>
      </c>
      <c r="G1295" s="882">
        <f>SUMIFS('South West Spends'!$W$2:$W$5693,'South West Spends'!$A$2:$A$5693,$B1295,'South West Spends'!$B$2:$B$5693,$C1295,'South West Spends'!$C$2:$C$5693,$A1295)</f>
        <v>0</v>
      </c>
      <c r="H1295" s="1441">
        <f>SUMIFS('South West Spends'!$AB$2:$AB$5693,'South West Spends'!$A$2:$A$5693,$B1295,'South West Spends'!$B$2:$B$5693,$C1295,'South West Spends'!$C$2:$C$5693,$A1295)</f>
        <v>0</v>
      </c>
      <c r="I1295" s="1442">
        <f>SUMIFS('South West Spends'!$AG$2:$AG$5693,'South West Spends'!$A$2:$A$5693,$B1295,'South West Spends'!$B$2:$B$5693,$C1295,'South West Spends'!$C$2:$C$5693,$A1295)</f>
        <v>0</v>
      </c>
      <c r="J1295" s="24">
        <f>SUMIFS('South West Spends'!$AI$2:$AI$5693,'South West Spends'!$A$2:$A$5693,$B1295,'South West Spends'!$B$2:$B$5693,$C1295,'South West Spends'!$C$2:$C$5693,$A1295)</f>
        <v>0</v>
      </c>
      <c r="K1295" s="93">
        <f>SUMIFS('South West Spends'!$AL$2:$AL$5693,'South West Spends'!$A$2:$A$5693,$B1295,'South West Spends'!$B$2:$B$5693,$C1295,'South West Spends'!$C$2:$C$5693,$A1295)</f>
        <v>15964.059999999998</v>
      </c>
    </row>
    <row r="1296" spans="1:11" x14ac:dyDescent="0.2">
      <c r="A1296" s="398" t="s">
        <v>144</v>
      </c>
      <c r="B1296" s="384" t="s">
        <v>27</v>
      </c>
      <c r="C1296" s="385" t="s">
        <v>249</v>
      </c>
      <c r="D1296" s="506">
        <f>SUMIFS('South West Spends'!$H$2:$H$5693,'South West Spends'!$A$2:$A$5693,$B1296,'South West Spends'!$B$2:$B$5693,$C1296,'South West Spends'!$C$2:$C$5693,$A1296)</f>
        <v>10705.84</v>
      </c>
      <c r="E1296" s="507">
        <f>SUMIFS('South West Spends'!$M$2:$M$5693,'South West Spends'!$A$2:$A$5693,$B1296,'South West Spends'!$B$2:$B$5693,$C1296,'South West Spends'!$C$2:$C$5693,$A1296)</f>
        <v>9078.239999999998</v>
      </c>
      <c r="F1296" s="507">
        <f>SUMIFS('South West Spends'!$R$2:$R$5693,'South West Spends'!$A$2:$A$5693,$B1296,'South West Spends'!$B$2:$B$5693,$C1296,'South West Spends'!$C$2:$C$5693,$A1296)</f>
        <v>0</v>
      </c>
      <c r="G1296" s="882">
        <f>SUMIFS('South West Spends'!$W$2:$W$5693,'South West Spends'!$A$2:$A$5693,$B1296,'South West Spends'!$B$2:$B$5693,$C1296,'South West Spends'!$C$2:$C$5693,$A1296)</f>
        <v>0</v>
      </c>
      <c r="H1296" s="1441">
        <f>SUMIFS('South West Spends'!$AB$2:$AB$5693,'South West Spends'!$A$2:$A$5693,$B1296,'South West Spends'!$B$2:$B$5693,$C1296,'South West Spends'!$C$2:$C$5693,$A1296)</f>
        <v>0</v>
      </c>
      <c r="I1296" s="1442">
        <f>SUMIFS('South West Spends'!$AG$2:$AG$5693,'South West Spends'!$A$2:$A$5693,$B1296,'South West Spends'!$B$2:$B$5693,$C1296,'South West Spends'!$C$2:$C$5693,$A1296)</f>
        <v>0</v>
      </c>
      <c r="J1296" s="24">
        <f>SUMIFS('South West Spends'!$AI$2:$AI$5693,'South West Spends'!$A$2:$A$5693,$B1296,'South West Spends'!$B$2:$B$5693,$C1296,'South West Spends'!$C$2:$C$5693,$A1296)</f>
        <v>0</v>
      </c>
      <c r="K1296" s="93">
        <f>SUMIFS('South West Spends'!$AL$2:$AL$5693,'South West Spends'!$A$2:$A$5693,$B1296,'South West Spends'!$B$2:$B$5693,$C1296,'South West Spends'!$C$2:$C$5693,$A1296)</f>
        <v>0</v>
      </c>
    </row>
    <row r="1297" spans="1:11" x14ac:dyDescent="0.2">
      <c r="A1297" s="374" t="s">
        <v>144</v>
      </c>
      <c r="B1297" s="375" t="s">
        <v>27</v>
      </c>
      <c r="C1297" s="376" t="s">
        <v>28</v>
      </c>
      <c r="D1297" s="506">
        <f>SUMIFS('South West Spends'!$H$2:$H$5693,'South West Spends'!$A$2:$A$5693,$B1297,'South West Spends'!$B$2:$B$5693,$C1297,'South West Spends'!$C$2:$C$5693,$A1297)</f>
        <v>0</v>
      </c>
      <c r="E1297" s="507">
        <f>SUMIFS('South West Spends'!$M$2:$M$5693,'South West Spends'!$A$2:$A$5693,$B1297,'South West Spends'!$B$2:$B$5693,$C1297,'South West Spends'!$C$2:$C$5693,$A1297)</f>
        <v>7657.2900000000009</v>
      </c>
      <c r="F1297" s="507">
        <f>SUMIFS('South West Spends'!$R$2:$R$5693,'South West Spends'!$A$2:$A$5693,$B1297,'South West Spends'!$B$2:$B$5693,$C1297,'South West Spends'!$C$2:$C$5693,$A1297)</f>
        <v>0</v>
      </c>
      <c r="G1297" s="882">
        <f>SUMIFS('South West Spends'!$W$2:$W$5693,'South West Spends'!$A$2:$A$5693,$B1297,'South West Spends'!$B$2:$B$5693,$C1297,'South West Spends'!$C$2:$C$5693,$A1297)</f>
        <v>0</v>
      </c>
      <c r="H1297" s="1441">
        <f>SUMIFS('South West Spends'!$AB$2:$AB$5693,'South West Spends'!$A$2:$A$5693,$B1297,'South West Spends'!$B$2:$B$5693,$C1297,'South West Spends'!$C$2:$C$5693,$A1297)</f>
        <v>0</v>
      </c>
      <c r="I1297" s="1442">
        <f>SUMIFS('South West Spends'!$AG$2:$AG$5693,'South West Spends'!$A$2:$A$5693,$B1297,'South West Spends'!$B$2:$B$5693,$C1297,'South West Spends'!$C$2:$C$5693,$A1297)</f>
        <v>0</v>
      </c>
      <c r="J1297" s="24">
        <f>SUMIFS('South West Spends'!$AI$2:$AI$5693,'South West Spends'!$A$2:$A$5693,$B1297,'South West Spends'!$B$2:$B$5693,$C1297,'South West Spends'!$C$2:$C$5693,$A1297)</f>
        <v>0</v>
      </c>
      <c r="K1297" s="93">
        <f>SUMIFS('South West Spends'!$AL$2:$AL$5693,'South West Spends'!$A$2:$A$5693,$B1297,'South West Spends'!$B$2:$B$5693,$C1297,'South West Spends'!$C$2:$C$5693,$A1297)</f>
        <v>0</v>
      </c>
    </row>
    <row r="1298" spans="1:11" x14ac:dyDescent="0.2">
      <c r="A1298" s="425" t="s">
        <v>144</v>
      </c>
      <c r="B1298" s="426" t="s">
        <v>27</v>
      </c>
      <c r="C1298" s="427" t="s">
        <v>29</v>
      </c>
      <c r="D1298" s="506">
        <f>SUMIFS('South West Spends'!$H$2:$H$5693,'South West Spends'!$A$2:$A$5693,$B1298,'South West Spends'!$B$2:$B$5693,$C1298,'South West Spends'!$C$2:$C$5693,$A1298)</f>
        <v>219459</v>
      </c>
      <c r="E1298" s="507">
        <f>SUMIFS('South West Spends'!$M$2:$M$5693,'South West Spends'!$A$2:$A$5693,$B1298,'South West Spends'!$B$2:$B$5693,$C1298,'South West Spends'!$C$2:$C$5693,$A1298)</f>
        <v>80383</v>
      </c>
      <c r="F1298" s="507">
        <f>SUMIFS('South West Spends'!$R$2:$R$5693,'South West Spends'!$A$2:$A$5693,$B1298,'South West Spends'!$B$2:$B$5693,$C1298,'South West Spends'!$C$2:$C$5693,$A1298)</f>
        <v>0</v>
      </c>
      <c r="G1298" s="882">
        <f>SUMIFS('South West Spends'!$W$2:$W$5693,'South West Spends'!$A$2:$A$5693,$B1298,'South West Spends'!$B$2:$B$5693,$C1298,'South West Spends'!$C$2:$C$5693,$A1298)</f>
        <v>0</v>
      </c>
      <c r="H1298" s="1441">
        <f>SUMIFS('South West Spends'!$AB$2:$AB$5693,'South West Spends'!$A$2:$A$5693,$B1298,'South West Spends'!$B$2:$B$5693,$C1298,'South West Spends'!$C$2:$C$5693,$A1298)</f>
        <v>0</v>
      </c>
      <c r="I1298" s="1442">
        <f>SUMIFS('South West Spends'!$AG$2:$AG$5693,'South West Spends'!$A$2:$A$5693,$B1298,'South West Spends'!$B$2:$B$5693,$C1298,'South West Spends'!$C$2:$C$5693,$A1298)</f>
        <v>0</v>
      </c>
      <c r="J1298" s="24">
        <f>SUMIFS('South West Spends'!$AI$2:$AI$5693,'South West Spends'!$A$2:$A$5693,$B1298,'South West Spends'!$B$2:$B$5693,$C1298,'South West Spends'!$C$2:$C$5693,$A1298)</f>
        <v>0</v>
      </c>
      <c r="K1298" s="93">
        <f>SUMIFS('South West Spends'!$AL$2:$AL$5693,'South West Spends'!$A$2:$A$5693,$B1298,'South West Spends'!$B$2:$B$5693,$C1298,'South West Spends'!$C$2:$C$5693,$A1298)</f>
        <v>0</v>
      </c>
    </row>
    <row r="1299" spans="1:11" x14ac:dyDescent="0.2">
      <c r="A1299" s="425" t="s">
        <v>144</v>
      </c>
      <c r="B1299" s="426" t="s">
        <v>82</v>
      </c>
      <c r="C1299" s="427" t="s">
        <v>249</v>
      </c>
      <c r="D1299" s="506">
        <f>SUMIFS('South West Spends'!$H$2:$H$5693,'South West Spends'!$A$2:$A$5693,$B1299,'South West Spends'!$B$2:$B$5693,$C1299,'South West Spends'!$C$2:$C$5693,$A1299)</f>
        <v>0</v>
      </c>
      <c r="E1299" s="507">
        <f>SUMIFS('South West Spends'!$M$2:$M$5693,'South West Spends'!$A$2:$A$5693,$B1299,'South West Spends'!$B$2:$B$5693,$C1299,'South West Spends'!$C$2:$C$5693,$A1299)</f>
        <v>10415.490000000002</v>
      </c>
      <c r="F1299" s="507">
        <f>SUMIFS('South West Spends'!$R$2:$R$5693,'South West Spends'!$A$2:$A$5693,$B1299,'South West Spends'!$B$2:$B$5693,$C1299,'South West Spends'!$C$2:$C$5693,$A1299)</f>
        <v>17314.77</v>
      </c>
      <c r="G1299" s="882">
        <f>SUMIFS('South West Spends'!$W$2:$W$5693,'South West Spends'!$A$2:$A$5693,$B1299,'South West Spends'!$B$2:$B$5693,$C1299,'South West Spends'!$C$2:$C$5693,$A1299)</f>
        <v>15934.739999999998</v>
      </c>
      <c r="H1299" s="1441">
        <f>SUMIFS('South West Spends'!$AB$2:$AB$5693,'South West Spends'!$A$2:$A$5693,$B1299,'South West Spends'!$B$2:$B$5693,$C1299,'South West Spends'!$C$2:$C$5693,$A1299)</f>
        <v>10531.115999999998</v>
      </c>
      <c r="I1299" s="1442">
        <f>SUMIFS('South West Spends'!$AG$2:$AG$5693,'South West Spends'!$A$2:$A$5693,$B1299,'South West Spends'!$B$2:$B$5693,$C1299,'South West Spends'!$C$2:$C$5693,$A1299)</f>
        <v>4545.88</v>
      </c>
      <c r="J1299" s="24">
        <f>SUMIFS('South West Spends'!$AI$2:$AI$5693,'South West Spends'!$A$2:$A$5693,$B1299,'South West Spends'!$B$2:$B$5693,$C1299,'South West Spends'!$C$2:$C$5693,$A1299)</f>
        <v>0</v>
      </c>
      <c r="K1299" s="93">
        <f>SUMIFS('South West Spends'!$AL$2:$AL$5693,'South West Spends'!$A$2:$A$5693,$B1299,'South West Spends'!$B$2:$B$5693,$C1299,'South West Spends'!$C$2:$C$5693,$A1299)</f>
        <v>0</v>
      </c>
    </row>
    <row r="1300" spans="1:11" x14ac:dyDescent="0.2">
      <c r="A1300" s="425" t="s">
        <v>144</v>
      </c>
      <c r="B1300" s="426" t="s">
        <v>82</v>
      </c>
      <c r="C1300" s="427" t="s">
        <v>243</v>
      </c>
      <c r="D1300" s="506">
        <f>SUMIFS('South West Spends'!$H$2:$H$5693,'South West Spends'!$A$2:$A$5693,$B1300,'South West Spends'!$B$2:$B$5693,$C1300,'South West Spends'!$C$2:$C$5693,$A1300)</f>
        <v>0</v>
      </c>
      <c r="E1300" s="507">
        <f>SUMIFS('South West Spends'!$M$2:$M$5693,'South West Spends'!$A$2:$A$5693,$B1300,'South West Spends'!$B$2:$B$5693,$C1300,'South West Spends'!$C$2:$C$5693,$A1300)</f>
        <v>5403.5899999999992</v>
      </c>
      <c r="F1300" s="507">
        <f>SUMIFS('South West Spends'!$R$2:$R$5693,'South West Spends'!$A$2:$A$5693,$B1300,'South West Spends'!$B$2:$B$5693,$C1300,'South West Spends'!$C$2:$C$5693,$A1300)</f>
        <v>23946.899999999994</v>
      </c>
      <c r="G1300" s="882">
        <f>SUMIFS('South West Spends'!$W$2:$W$5693,'South West Spends'!$A$2:$A$5693,$B1300,'South West Spends'!$B$2:$B$5693,$C1300,'South West Spends'!$C$2:$C$5693,$A1300)</f>
        <v>47105.1</v>
      </c>
      <c r="H1300" s="1441">
        <f>SUMIFS('South West Spends'!$AB$2:$AB$5693,'South West Spends'!$A$2:$A$5693,$B1300,'South West Spends'!$B$2:$B$5693,$C1300,'South West Spends'!$C$2:$C$5693,$A1300)</f>
        <v>43857.219999999994</v>
      </c>
      <c r="I1300" s="1442">
        <f>SUMIFS('South West Spends'!$AG$2:$AG$5693,'South West Spends'!$A$2:$A$5693,$B1300,'South West Spends'!$B$2:$B$5693,$C1300,'South West Spends'!$C$2:$C$5693,$A1300)</f>
        <v>25720.649999999998</v>
      </c>
      <c r="J1300" s="24">
        <f>SUMIFS('South West Spends'!$AI$2:$AI$5693,'South West Spends'!$A$2:$A$5693,$B1300,'South West Spends'!$B$2:$B$5693,$C1300,'South West Spends'!$C$2:$C$5693,$A1300)</f>
        <v>0</v>
      </c>
      <c r="K1300" s="93">
        <f>SUMIFS('South West Spends'!$AL$2:$AL$5693,'South West Spends'!$A$2:$A$5693,$B1300,'South West Spends'!$B$2:$B$5693,$C1300,'South West Spends'!$C$2:$C$5693,$A1300)</f>
        <v>0</v>
      </c>
    </row>
    <row r="1301" spans="1:11" x14ac:dyDescent="0.2">
      <c r="A1301" s="425" t="s">
        <v>144</v>
      </c>
      <c r="B1301" s="426" t="s">
        <v>82</v>
      </c>
      <c r="C1301" s="427" t="s">
        <v>28</v>
      </c>
      <c r="D1301" s="506">
        <f>SUMIFS('South West Spends'!$H$2:$H$5693,'South West Spends'!$A$2:$A$5693,$B1301,'South West Spends'!$B$2:$B$5693,$C1301,'South West Spends'!$C$2:$C$5693,$A1301)</f>
        <v>0</v>
      </c>
      <c r="E1301" s="507">
        <f>SUMIFS('South West Spends'!$M$2:$M$5693,'South West Spends'!$A$2:$A$5693,$B1301,'South West Spends'!$B$2:$B$5693,$C1301,'South West Spends'!$C$2:$C$5693,$A1301)</f>
        <v>10776.099999999999</v>
      </c>
      <c r="F1301" s="507">
        <f>SUMIFS('South West Spends'!$R$2:$R$5693,'South West Spends'!$A$2:$A$5693,$B1301,'South West Spends'!$B$2:$B$5693,$C1301,'South West Spends'!$C$2:$C$5693,$A1301)</f>
        <v>14380.23</v>
      </c>
      <c r="G1301" s="882">
        <f>SUMIFS('South West Spends'!$W$2:$W$5693,'South West Spends'!$A$2:$A$5693,$B1301,'South West Spends'!$B$2:$B$5693,$C1301,'South West Spends'!$C$2:$C$5693,$A1301)</f>
        <v>10292.24</v>
      </c>
      <c r="H1301" s="1441">
        <f>SUMIFS('South West Spends'!$AB$2:$AB$5693,'South West Spends'!$A$2:$A$5693,$B1301,'South West Spends'!$B$2:$B$5693,$C1301,'South West Spends'!$C$2:$C$5693,$A1301)</f>
        <v>2977.1</v>
      </c>
      <c r="I1301" s="1442">
        <f>SUMIFS('South West Spends'!$AG$2:$AG$5693,'South West Spends'!$A$2:$A$5693,$B1301,'South West Spends'!$B$2:$B$5693,$C1301,'South West Spends'!$C$2:$C$5693,$A1301)</f>
        <v>0</v>
      </c>
      <c r="J1301" s="24">
        <f>SUMIFS('South West Spends'!$AI$2:$AI$5693,'South West Spends'!$A$2:$A$5693,$B1301,'South West Spends'!$B$2:$B$5693,$C1301,'South West Spends'!$C$2:$C$5693,$A1301)</f>
        <v>0</v>
      </c>
      <c r="K1301" s="93">
        <f>SUMIFS('South West Spends'!$AL$2:$AL$5693,'South West Spends'!$A$2:$A$5693,$B1301,'South West Spends'!$B$2:$B$5693,$C1301,'South West Spends'!$C$2:$C$5693,$A1301)</f>
        <v>0</v>
      </c>
    </row>
    <row r="1302" spans="1:11" x14ac:dyDescent="0.2">
      <c r="A1302" s="425" t="s">
        <v>144</v>
      </c>
      <c r="B1302" s="426" t="s">
        <v>82</v>
      </c>
      <c r="C1302" s="427" t="s">
        <v>29</v>
      </c>
      <c r="D1302" s="506">
        <f>SUMIFS('South West Spends'!$H$2:$H$5693,'South West Spends'!$A$2:$A$5693,$B1302,'South West Spends'!$B$2:$B$5693,$C1302,'South West Spends'!$C$2:$C$5693,$A1302)</f>
        <v>0</v>
      </c>
      <c r="E1302" s="507">
        <f>SUMIFS('South West Spends'!$M$2:$M$5693,'South West Spends'!$A$2:$A$5693,$B1302,'South West Spends'!$B$2:$B$5693,$C1302,'South West Spends'!$C$2:$C$5693,$A1302)</f>
        <v>98985</v>
      </c>
      <c r="F1302" s="507">
        <f>SUMIFS('South West Spends'!$R$2:$R$5693,'South West Spends'!$A$2:$A$5693,$B1302,'South West Spends'!$B$2:$B$5693,$C1302,'South West Spends'!$C$2:$C$5693,$A1302)</f>
        <v>158408</v>
      </c>
      <c r="G1302" s="882">
        <f>SUMIFS('South West Spends'!$W$2:$W$5693,'South West Spends'!$A$2:$A$5693,$B1302,'South West Spends'!$B$2:$B$5693,$C1302,'South West Spends'!$C$2:$C$5693,$A1302)</f>
        <v>135782</v>
      </c>
      <c r="H1302" s="1441">
        <f>SUMIFS('South West Spends'!$AB$2:$AB$5693,'South West Spends'!$A$2:$A$5693,$B1302,'South West Spends'!$B$2:$B$5693,$C1302,'South West Spends'!$C$2:$C$5693,$A1302)</f>
        <v>75509.61</v>
      </c>
      <c r="I1302" s="1442">
        <f>SUMIFS('South West Spends'!$AG$2:$AG$5693,'South West Spends'!$A$2:$A$5693,$B1302,'South West Spends'!$B$2:$B$5693,$C1302,'South West Spends'!$C$2:$C$5693,$A1302)</f>
        <v>42844.179999999993</v>
      </c>
      <c r="J1302" s="24">
        <f>SUMIFS('South West Spends'!$AI$2:$AI$5693,'South West Spends'!$A$2:$A$5693,$B1302,'South West Spends'!$B$2:$B$5693,$C1302,'South West Spends'!$C$2:$C$5693,$A1302)</f>
        <v>0</v>
      </c>
      <c r="K1302" s="93">
        <f>SUMIFS('South West Spends'!$AL$2:$AL$5693,'South West Spends'!$A$2:$A$5693,$B1302,'South West Spends'!$B$2:$B$5693,$C1302,'South West Spends'!$C$2:$C$5693,$A1302)</f>
        <v>0</v>
      </c>
    </row>
    <row r="1303" spans="1:11" x14ac:dyDescent="0.2">
      <c r="A1303" s="480" t="s">
        <v>144</v>
      </c>
      <c r="B1303" s="481" t="s">
        <v>82</v>
      </c>
      <c r="C1303" s="482" t="s">
        <v>83</v>
      </c>
      <c r="D1303" s="506">
        <f>SUMIFS('South West Spends'!$H$2:$H$5693,'South West Spends'!$A$2:$A$5693,$B1303,'South West Spends'!$B$2:$B$5693,$C1303,'South West Spends'!$C$2:$C$5693,$A1303)</f>
        <v>0</v>
      </c>
      <c r="E1303" s="507">
        <f>SUMIFS('South West Spends'!$M$2:$M$5693,'South West Spends'!$A$2:$A$5693,$B1303,'South West Spends'!$B$2:$B$5693,$C1303,'South West Spends'!$C$2:$C$5693,$A1303)</f>
        <v>629.92999999999995</v>
      </c>
      <c r="F1303" s="507">
        <f>SUMIFS('South West Spends'!$R$2:$R$5693,'South West Spends'!$A$2:$A$5693,$B1303,'South West Spends'!$B$2:$B$5693,$C1303,'South West Spends'!$C$2:$C$5693,$A1303)</f>
        <v>0</v>
      </c>
      <c r="G1303" s="882">
        <f>SUMIFS('South West Spends'!$W$2:$W$5693,'South West Spends'!$A$2:$A$5693,$B1303,'South West Spends'!$B$2:$B$5693,$C1303,'South West Spends'!$C$2:$C$5693,$A1303)</f>
        <v>0</v>
      </c>
      <c r="H1303" s="1441">
        <f>SUMIFS('South West Spends'!$AB$2:$AB$5693,'South West Spends'!$A$2:$A$5693,$B1303,'South West Spends'!$B$2:$B$5693,$C1303,'South West Spends'!$C$2:$C$5693,$A1303)</f>
        <v>0</v>
      </c>
      <c r="I1303" s="1442">
        <f>SUMIFS('South West Spends'!$AG$2:$AG$5693,'South West Spends'!$A$2:$A$5693,$B1303,'South West Spends'!$B$2:$B$5693,$C1303,'South West Spends'!$C$2:$C$5693,$A1303)</f>
        <v>0</v>
      </c>
      <c r="J1303" s="24">
        <f>SUMIFS('South West Spends'!$AI$2:$AI$5693,'South West Spends'!$A$2:$A$5693,$B1303,'South West Spends'!$B$2:$B$5693,$C1303,'South West Spends'!$C$2:$C$5693,$A1303)</f>
        <v>0</v>
      </c>
      <c r="K1303" s="93">
        <f>SUMIFS('South West Spends'!$AL$2:$AL$5693,'South West Spends'!$A$2:$A$5693,$B1303,'South West Spends'!$B$2:$B$5693,$C1303,'South West Spends'!$C$2:$C$5693,$A1303)</f>
        <v>0</v>
      </c>
    </row>
    <row r="1304" spans="1:11" x14ac:dyDescent="0.2">
      <c r="A1304" s="480" t="s">
        <v>144</v>
      </c>
      <c r="B1304" s="481" t="s">
        <v>82</v>
      </c>
      <c r="C1304" s="482" t="s">
        <v>120</v>
      </c>
      <c r="D1304" s="506">
        <f>SUMIFS('South West Spends'!$H$2:$H$5693,'South West Spends'!$A$2:$A$5693,$B1304,'South West Spends'!$B$2:$B$5693,$C1304,'South West Spends'!$C$2:$C$5693,$A1304)</f>
        <v>0</v>
      </c>
      <c r="E1304" s="507">
        <f>SUMIFS('South West Spends'!$M$2:$M$5693,'South West Spends'!$A$2:$A$5693,$B1304,'South West Spends'!$B$2:$B$5693,$C1304,'South West Spends'!$C$2:$C$5693,$A1304)</f>
        <v>1027.2</v>
      </c>
      <c r="F1304" s="507">
        <f>SUMIFS('South West Spends'!$R$2:$R$5693,'South West Spends'!$A$2:$A$5693,$B1304,'South West Spends'!$B$2:$B$5693,$C1304,'South West Spends'!$C$2:$C$5693,$A1304)</f>
        <v>2445.6</v>
      </c>
      <c r="G1304" s="882">
        <f>SUMIFS('South West Spends'!$W$2:$W$5693,'South West Spends'!$A$2:$A$5693,$B1304,'South West Spends'!$B$2:$B$5693,$C1304,'South West Spends'!$C$2:$C$5693,$A1304)</f>
        <v>2985.6000000000004</v>
      </c>
      <c r="H1304" s="1441">
        <f>SUMIFS('South West Spends'!$AB$2:$AB$5693,'South West Spends'!$A$2:$A$5693,$B1304,'South West Spends'!$B$2:$B$5693,$C1304,'South West Spends'!$C$2:$C$5693,$A1304)</f>
        <v>3127.2</v>
      </c>
      <c r="I1304" s="1442">
        <f>SUMIFS('South West Spends'!$AG$2:$AG$5693,'South West Spends'!$A$2:$A$5693,$B1304,'South West Spends'!$B$2:$B$5693,$C1304,'South West Spends'!$C$2:$C$5693,$A1304)</f>
        <v>2258.3999999999996</v>
      </c>
      <c r="J1304" s="24">
        <f>SUMIFS('South West Spends'!$AI$2:$AI$5693,'South West Spends'!$A$2:$A$5693,$B1304,'South West Spends'!$B$2:$B$5693,$C1304,'South West Spends'!$C$2:$C$5693,$A1304)</f>
        <v>0</v>
      </c>
      <c r="K1304" s="93">
        <f>SUMIFS('South West Spends'!$AL$2:$AL$5693,'South West Spends'!$A$2:$A$5693,$B1304,'South West Spends'!$B$2:$B$5693,$C1304,'South West Spends'!$C$2:$C$5693,$A1304)</f>
        <v>0</v>
      </c>
    </row>
    <row r="1305" spans="1:11" x14ac:dyDescent="0.2">
      <c r="A1305" s="480" t="s">
        <v>144</v>
      </c>
      <c r="B1305" s="481" t="s">
        <v>285</v>
      </c>
      <c r="C1305" s="482" t="s">
        <v>249</v>
      </c>
      <c r="D1305" s="506">
        <f>SUMIFS('South West Spends'!$H$2:$H$5693,'South West Spends'!$A$2:$A$5693,$B1305,'South West Spends'!$B$2:$B$5693,$C1305,'South West Spends'!$C$2:$C$5693,$A1305)</f>
        <v>0</v>
      </c>
      <c r="E1305" s="507">
        <f>SUMIFS('South West Spends'!$M$2:$M$5693,'South West Spends'!$A$2:$A$5693,$B1305,'South West Spends'!$B$2:$B$5693,$C1305,'South West Spends'!$C$2:$C$5693,$A1305)</f>
        <v>0</v>
      </c>
      <c r="F1305" s="507">
        <f>SUMIFS('South West Spends'!$R$2:$R$5693,'South West Spends'!$A$2:$A$5693,$B1305,'South West Spends'!$B$2:$B$5693,$C1305,'South West Spends'!$C$2:$C$5693,$A1305)</f>
        <v>0</v>
      </c>
      <c r="G1305" s="882">
        <f>SUMIFS('South West Spends'!$W$2:$W$5693,'South West Spends'!$A$2:$A$5693,$B1305,'South West Spends'!$B$2:$B$5693,$C1305,'South West Spends'!$C$2:$C$5693,$A1305)</f>
        <v>0</v>
      </c>
      <c r="H1305" s="1441">
        <f>SUMIFS('South West Spends'!$AB$2:$AB$5693,'South West Spends'!$A$2:$A$5693,$B1305,'South West Spends'!$B$2:$B$5693,$C1305,'South West Spends'!$C$2:$C$5693,$A1305)</f>
        <v>0</v>
      </c>
      <c r="I1305" s="1442">
        <f>SUMIFS('South West Spends'!$AG$2:$AG$5693,'South West Spends'!$A$2:$A$5693,$B1305,'South West Spends'!$B$2:$B$5693,$C1305,'South West Spends'!$C$2:$C$5693,$A1305)</f>
        <v>1760.17</v>
      </c>
      <c r="J1305" s="24">
        <f>SUMIFS('South West Spends'!$AI$2:$AI$5693,'South West Spends'!$A$2:$A$5693,$B1305,'South West Spends'!$B$2:$B$5693,$C1305,'South West Spends'!$C$2:$C$5693,$A1305)</f>
        <v>615.32999999999993</v>
      </c>
      <c r="K1305" s="93">
        <f>SUMIFS('South West Spends'!$AL$2:$AL$5693,'South West Spends'!$A$2:$A$5693,$B1305,'South West Spends'!$B$2:$B$5693,$C1305,'South West Spends'!$C$2:$C$5693,$A1305)</f>
        <v>893.96999999999991</v>
      </c>
    </row>
    <row r="1306" spans="1:11" x14ac:dyDescent="0.2">
      <c r="A1306" s="480" t="s">
        <v>144</v>
      </c>
      <c r="B1306" s="481" t="s">
        <v>285</v>
      </c>
      <c r="C1306" s="482" t="s">
        <v>243</v>
      </c>
      <c r="D1306" s="506">
        <f>SUMIFS('South West Spends'!$H$2:$H$5693,'South West Spends'!$A$2:$A$5693,$B1306,'South West Spends'!$B$2:$B$5693,$C1306,'South West Spends'!$C$2:$C$5693,$A1306)</f>
        <v>0</v>
      </c>
      <c r="E1306" s="507">
        <f>SUMIFS('South West Spends'!$M$2:$M$5693,'South West Spends'!$A$2:$A$5693,$B1306,'South West Spends'!$B$2:$B$5693,$C1306,'South West Spends'!$C$2:$C$5693,$A1306)</f>
        <v>0</v>
      </c>
      <c r="F1306" s="507">
        <f>SUMIFS('South West Spends'!$R$2:$R$5693,'South West Spends'!$A$2:$A$5693,$B1306,'South West Spends'!$B$2:$B$5693,$C1306,'South West Spends'!$C$2:$C$5693,$A1306)</f>
        <v>0</v>
      </c>
      <c r="G1306" s="882">
        <f>SUMIFS('South West Spends'!$W$2:$W$5693,'South West Spends'!$A$2:$A$5693,$B1306,'South West Spends'!$B$2:$B$5693,$C1306,'South West Spends'!$C$2:$C$5693,$A1306)</f>
        <v>0</v>
      </c>
      <c r="H1306" s="1441">
        <f>SUMIFS('South West Spends'!$AB$2:$AB$5693,'South West Spends'!$A$2:$A$5693,$B1306,'South West Spends'!$B$2:$B$5693,$C1306,'South West Spends'!$C$2:$C$5693,$A1306)</f>
        <v>0</v>
      </c>
      <c r="I1306" s="1442">
        <f>SUMIFS('South West Spends'!$AG$2:$AG$5693,'South West Spends'!$A$2:$A$5693,$B1306,'South West Spends'!$B$2:$B$5693,$C1306,'South West Spends'!$C$2:$C$5693,$A1306)</f>
        <v>33120.82</v>
      </c>
      <c r="J1306" s="24">
        <f>SUMIFS('South West Spends'!$AI$2:$AI$5693,'South West Spends'!$A$2:$A$5693,$B1306,'South West Spends'!$B$2:$B$5693,$C1306,'South West Spends'!$C$2:$C$5693,$A1306)</f>
        <v>6287.85</v>
      </c>
      <c r="K1306" s="93">
        <f>SUMIFS('South West Spends'!$AL$2:$AL$5693,'South West Spends'!$A$2:$A$5693,$B1306,'South West Spends'!$B$2:$B$5693,$C1306,'South West Spends'!$C$2:$C$5693,$A1306)</f>
        <v>18199.89</v>
      </c>
    </row>
    <row r="1307" spans="1:11" x14ac:dyDescent="0.2">
      <c r="A1307" s="480" t="s">
        <v>144</v>
      </c>
      <c r="B1307" s="481" t="s">
        <v>285</v>
      </c>
      <c r="C1307" s="482" t="s">
        <v>29</v>
      </c>
      <c r="D1307" s="506">
        <f>SUMIFS('South West Spends'!$H$2:$H$5693,'South West Spends'!$A$2:$A$5693,$B1307,'South West Spends'!$B$2:$B$5693,$C1307,'South West Spends'!$C$2:$C$5693,$A1307)</f>
        <v>0</v>
      </c>
      <c r="E1307" s="507">
        <f>SUMIFS('South West Spends'!$M$2:$M$5693,'South West Spends'!$A$2:$A$5693,$B1307,'South West Spends'!$B$2:$B$5693,$C1307,'South West Spends'!$C$2:$C$5693,$A1307)</f>
        <v>0</v>
      </c>
      <c r="F1307" s="507">
        <f>SUMIFS('South West Spends'!$R$2:$R$5693,'South West Spends'!$A$2:$A$5693,$B1307,'South West Spends'!$B$2:$B$5693,$C1307,'South West Spends'!$C$2:$C$5693,$A1307)</f>
        <v>0</v>
      </c>
      <c r="G1307" s="882">
        <f>SUMIFS('South West Spends'!$W$2:$W$5693,'South West Spends'!$A$2:$A$5693,$B1307,'South West Spends'!$B$2:$B$5693,$C1307,'South West Spends'!$C$2:$C$5693,$A1307)</f>
        <v>0</v>
      </c>
      <c r="H1307" s="1441">
        <f>SUMIFS('South West Spends'!$AB$2:$AB$5693,'South West Spends'!$A$2:$A$5693,$B1307,'South West Spends'!$B$2:$B$5693,$C1307,'South West Spends'!$C$2:$C$5693,$A1307)</f>
        <v>0</v>
      </c>
      <c r="I1307" s="1442">
        <f>SUMIFS('South West Spends'!$AG$2:$AG$5693,'South West Spends'!$A$2:$A$5693,$B1307,'South West Spends'!$B$2:$B$5693,$C1307,'South West Spends'!$C$2:$C$5693,$A1307)</f>
        <v>37858.929999999986</v>
      </c>
      <c r="J1307" s="24">
        <f>SUMIFS('South West Spends'!$AI$2:$AI$5693,'South West Spends'!$A$2:$A$5693,$B1307,'South West Spends'!$B$2:$B$5693,$C1307,'South West Spends'!$C$2:$C$5693,$A1307)</f>
        <v>13135</v>
      </c>
      <c r="K1307" s="93">
        <f>SUMIFS('South West Spends'!$AL$2:$AL$5693,'South West Spends'!$A$2:$A$5693,$B1307,'South West Spends'!$B$2:$B$5693,$C1307,'South West Spends'!$C$2:$C$5693,$A1307)</f>
        <v>25457</v>
      </c>
    </row>
    <row r="1308" spans="1:11" x14ac:dyDescent="0.2">
      <c r="A1308" s="480" t="s">
        <v>144</v>
      </c>
      <c r="B1308" s="481" t="s">
        <v>285</v>
      </c>
      <c r="C1308" s="482" t="s">
        <v>120</v>
      </c>
      <c r="D1308" s="506">
        <f>SUMIFS('South West Spends'!$H$2:$H$5693,'South West Spends'!$A$2:$A$5693,$B1308,'South West Spends'!$B$2:$B$5693,$C1308,'South West Spends'!$C$2:$C$5693,$A1308)</f>
        <v>0</v>
      </c>
      <c r="E1308" s="507">
        <f>SUMIFS('South West Spends'!$M$2:$M$5693,'South West Spends'!$A$2:$A$5693,$B1308,'South West Spends'!$B$2:$B$5693,$C1308,'South West Spends'!$C$2:$C$5693,$A1308)</f>
        <v>0</v>
      </c>
      <c r="F1308" s="507">
        <f>SUMIFS('South West Spends'!$R$2:$R$5693,'South West Spends'!$A$2:$A$5693,$B1308,'South West Spends'!$B$2:$B$5693,$C1308,'South West Spends'!$C$2:$C$5693,$A1308)</f>
        <v>0</v>
      </c>
      <c r="G1308" s="882">
        <f>SUMIFS('South West Spends'!$W$2:$W$5693,'South West Spends'!$A$2:$A$5693,$B1308,'South West Spends'!$B$2:$B$5693,$C1308,'South West Spends'!$C$2:$C$5693,$A1308)</f>
        <v>0</v>
      </c>
      <c r="H1308" s="1441">
        <f>SUMIFS('South West Spends'!$AB$2:$AB$5693,'South West Spends'!$A$2:$A$5693,$B1308,'South West Spends'!$B$2:$B$5693,$C1308,'South West Spends'!$C$2:$C$5693,$A1308)</f>
        <v>0</v>
      </c>
      <c r="I1308" s="1442">
        <f>SUMIFS('South West Spends'!$AG$2:$AG$5693,'South West Spends'!$A$2:$A$5693,$B1308,'South West Spends'!$B$2:$B$5693,$C1308,'South West Spends'!$C$2:$C$5693,$A1308)</f>
        <v>10156.959999999999</v>
      </c>
      <c r="J1308" s="24">
        <f>SUMIFS('South West Spends'!$AI$2:$AI$5693,'South West Spends'!$A$2:$A$5693,$B1308,'South West Spends'!$B$2:$B$5693,$C1308,'South West Spends'!$C$2:$C$5693,$A1308)</f>
        <v>1032</v>
      </c>
      <c r="K1308" s="93">
        <f>SUMIFS('South West Spends'!$AL$2:$AL$5693,'South West Spends'!$A$2:$A$5693,$B1308,'South West Spends'!$B$2:$B$5693,$C1308,'South West Spends'!$C$2:$C$5693,$A1308)</f>
        <v>4370.3999999999996</v>
      </c>
    </row>
    <row r="1309" spans="1:11" x14ac:dyDescent="0.2">
      <c r="A1309" s="480" t="s">
        <v>145</v>
      </c>
      <c r="B1309" s="481" t="s">
        <v>3</v>
      </c>
      <c r="C1309" s="482" t="s">
        <v>243</v>
      </c>
      <c r="D1309" s="506">
        <f>SUMIFS('South West Spends'!$H$2:$H$5693,'South West Spends'!$A$2:$A$5693,$B1309,'South West Spends'!$B$2:$B$5693,$C1309,'South West Spends'!$C$2:$C$5693,$A1309)</f>
        <v>667.54</v>
      </c>
      <c r="E1309" s="507">
        <f>SUMIFS('South West Spends'!$M$2:$M$5693,'South West Spends'!$A$2:$A$5693,$B1309,'South West Spends'!$B$2:$B$5693,$C1309,'South West Spends'!$C$2:$C$5693,$A1309)</f>
        <v>0.11000000000000001</v>
      </c>
      <c r="F1309" s="507">
        <f>SUMIFS('South West Spends'!$R$2:$R$5693,'South West Spends'!$A$2:$A$5693,$B1309,'South West Spends'!$B$2:$B$5693,$C1309,'South West Spends'!$C$2:$C$5693,$A1309)</f>
        <v>220.87</v>
      </c>
      <c r="G1309" s="882">
        <f>SUMIFS('South West Spends'!$W$2:$W$5693,'South West Spends'!$A$2:$A$5693,$B1309,'South West Spends'!$B$2:$B$5693,$C1309,'South West Spends'!$C$2:$C$5693,$A1309)</f>
        <v>0</v>
      </c>
      <c r="H1309" s="1441">
        <f>SUMIFS('South West Spends'!$AB$2:$AB$5693,'South West Spends'!$A$2:$A$5693,$B1309,'South West Spends'!$B$2:$B$5693,$C1309,'South West Spends'!$C$2:$C$5693,$A1309)</f>
        <v>0</v>
      </c>
      <c r="I1309" s="1442">
        <f>SUMIFS('South West Spends'!$AG$2:$AG$5693,'South West Spends'!$A$2:$A$5693,$B1309,'South West Spends'!$B$2:$B$5693,$C1309,'South West Spends'!$C$2:$C$5693,$A1309)</f>
        <v>0</v>
      </c>
      <c r="J1309" s="24">
        <f>SUMIFS('South West Spends'!$AI$2:$AI$5693,'South West Spends'!$A$2:$A$5693,$B1309,'South West Spends'!$B$2:$B$5693,$C1309,'South West Spends'!$C$2:$C$5693,$A1309)</f>
        <v>0</v>
      </c>
      <c r="K1309" s="93">
        <f>SUMIFS('South West Spends'!$AL$2:$AL$5693,'South West Spends'!$A$2:$A$5693,$B1309,'South West Spends'!$B$2:$B$5693,$C1309,'South West Spends'!$C$2:$C$5693,$A1309)</f>
        <v>0</v>
      </c>
    </row>
    <row r="1310" spans="1:11" x14ac:dyDescent="0.2">
      <c r="A1310" s="480" t="s">
        <v>145</v>
      </c>
      <c r="B1310" s="481" t="s">
        <v>3</v>
      </c>
      <c r="C1310" s="482" t="s">
        <v>6</v>
      </c>
      <c r="D1310" s="506">
        <f>SUMIFS('South West Spends'!$H$2:$H$5693,'South West Spends'!$A$2:$A$5693,$B1310,'South West Spends'!$B$2:$B$5693,$C1310,'South West Spends'!$C$2:$C$5693,$A1310)</f>
        <v>3107.79</v>
      </c>
      <c r="E1310" s="507">
        <f>SUMIFS('South West Spends'!$M$2:$M$5693,'South West Spends'!$A$2:$A$5693,$B1310,'South West Spends'!$B$2:$B$5693,$C1310,'South West Spends'!$C$2:$C$5693,$A1310)</f>
        <v>833.76</v>
      </c>
      <c r="F1310" s="507">
        <f>SUMIFS('South West Spends'!$R$2:$R$5693,'South West Spends'!$A$2:$A$5693,$B1310,'South West Spends'!$B$2:$B$5693,$C1310,'South West Spends'!$C$2:$C$5693,$A1310)</f>
        <v>0</v>
      </c>
      <c r="G1310" s="882">
        <f>SUMIFS('South West Spends'!$W$2:$W$5693,'South West Spends'!$A$2:$A$5693,$B1310,'South West Spends'!$B$2:$B$5693,$C1310,'South West Spends'!$C$2:$C$5693,$A1310)</f>
        <v>0</v>
      </c>
      <c r="H1310" s="1441">
        <f>SUMIFS('South West Spends'!$AB$2:$AB$5693,'South West Spends'!$A$2:$A$5693,$B1310,'South West Spends'!$B$2:$B$5693,$C1310,'South West Spends'!$C$2:$C$5693,$A1310)</f>
        <v>0</v>
      </c>
      <c r="I1310" s="1442">
        <f>SUMIFS('South West Spends'!$AG$2:$AG$5693,'South West Spends'!$A$2:$A$5693,$B1310,'South West Spends'!$B$2:$B$5693,$C1310,'South West Spends'!$C$2:$C$5693,$A1310)</f>
        <v>0</v>
      </c>
      <c r="J1310" s="24">
        <f>SUMIFS('South West Spends'!$AI$2:$AI$5693,'South West Spends'!$A$2:$A$5693,$B1310,'South West Spends'!$B$2:$B$5693,$C1310,'South West Spends'!$C$2:$C$5693,$A1310)</f>
        <v>0</v>
      </c>
      <c r="K1310" s="93">
        <f>SUMIFS('South West Spends'!$AL$2:$AL$5693,'South West Spends'!$A$2:$A$5693,$B1310,'South West Spends'!$B$2:$B$5693,$C1310,'South West Spends'!$C$2:$C$5693,$A1310)</f>
        <v>0</v>
      </c>
    </row>
    <row r="1311" spans="1:11" x14ac:dyDescent="0.2">
      <c r="A1311" s="480" t="s">
        <v>145</v>
      </c>
      <c r="B1311" s="481" t="s">
        <v>3</v>
      </c>
      <c r="C1311" s="482" t="s">
        <v>35</v>
      </c>
      <c r="D1311" s="506">
        <f>SUMIFS('South West Spends'!$H$2:$H$5693,'South West Spends'!$A$2:$A$5693,$B1311,'South West Spends'!$B$2:$B$5693,$C1311,'South West Spends'!$C$2:$C$5693,$A1311)</f>
        <v>33217.659999999996</v>
      </c>
      <c r="E1311" s="507">
        <f>SUMIFS('South West Spends'!$M$2:$M$5693,'South West Spends'!$A$2:$A$5693,$B1311,'South West Spends'!$B$2:$B$5693,$C1311,'South West Spends'!$C$2:$C$5693,$A1311)</f>
        <v>29041.729999999996</v>
      </c>
      <c r="F1311" s="507">
        <f>SUMIFS('South West Spends'!$R$2:$R$5693,'South West Spends'!$A$2:$A$5693,$B1311,'South West Spends'!$B$2:$B$5693,$C1311,'South West Spends'!$C$2:$C$5693,$A1311)</f>
        <v>43982.43</v>
      </c>
      <c r="G1311" s="882">
        <f>SUMIFS('South West Spends'!$W$2:$W$5693,'South West Spends'!$A$2:$A$5693,$B1311,'South West Spends'!$B$2:$B$5693,$C1311,'South West Spends'!$C$2:$C$5693,$A1311)</f>
        <v>0</v>
      </c>
      <c r="H1311" s="1441">
        <f>SUMIFS('South West Spends'!$AB$2:$AB$5693,'South West Spends'!$A$2:$A$5693,$B1311,'South West Spends'!$B$2:$B$5693,$C1311,'South West Spends'!$C$2:$C$5693,$A1311)</f>
        <v>0</v>
      </c>
      <c r="I1311" s="1442">
        <f>SUMIFS('South West Spends'!$AG$2:$AG$5693,'South West Spends'!$A$2:$A$5693,$B1311,'South West Spends'!$B$2:$B$5693,$C1311,'South West Spends'!$C$2:$C$5693,$A1311)</f>
        <v>0</v>
      </c>
      <c r="J1311" s="24">
        <f>SUMIFS('South West Spends'!$AI$2:$AI$5693,'South West Spends'!$A$2:$A$5693,$B1311,'South West Spends'!$B$2:$B$5693,$C1311,'South West Spends'!$C$2:$C$5693,$A1311)</f>
        <v>0</v>
      </c>
      <c r="K1311" s="93">
        <f>SUMIFS('South West Spends'!$AL$2:$AL$5693,'South West Spends'!$A$2:$A$5693,$B1311,'South West Spends'!$B$2:$B$5693,$C1311,'South West Spends'!$C$2:$C$5693,$A1311)</f>
        <v>0</v>
      </c>
    </row>
    <row r="1312" spans="1:11" x14ac:dyDescent="0.2">
      <c r="A1312" s="480" t="s">
        <v>145</v>
      </c>
      <c r="B1312" s="481" t="s">
        <v>206</v>
      </c>
      <c r="C1312" s="482" t="s">
        <v>290</v>
      </c>
      <c r="D1312" s="506">
        <f>SUMIFS('South West Spends'!$H$2:$H$5693,'South West Spends'!$A$2:$A$5693,$B1312,'South West Spends'!$B$2:$B$5693,$C1312,'South West Spends'!$C$2:$C$5693,$A1312)</f>
        <v>0</v>
      </c>
      <c r="E1312" s="507">
        <f>SUMIFS('South West Spends'!$M$2:$M$5693,'South West Spends'!$A$2:$A$5693,$B1312,'South West Spends'!$B$2:$B$5693,$C1312,'South West Spends'!$C$2:$C$5693,$A1312)</f>
        <v>0</v>
      </c>
      <c r="F1312" s="507">
        <f>SUMIFS('South West Spends'!$R$2:$R$5693,'South West Spends'!$A$2:$A$5693,$B1312,'South West Spends'!$B$2:$B$5693,$C1312,'South West Spends'!$C$2:$C$5693,$A1312)</f>
        <v>0</v>
      </c>
      <c r="G1312" s="882">
        <f>SUMIFS('South West Spends'!$W$2:$W$5693,'South West Spends'!$A$2:$A$5693,$B1312,'South West Spends'!$B$2:$B$5693,$C1312,'South West Spends'!$C$2:$C$5693,$A1312)</f>
        <v>0</v>
      </c>
      <c r="H1312" s="1441">
        <f>SUMIFS('South West Spends'!$AB$2:$AB$5693,'South West Spends'!$A$2:$A$5693,$B1312,'South West Spends'!$B$2:$B$5693,$C1312,'South West Spends'!$C$2:$C$5693,$A1312)</f>
        <v>0</v>
      </c>
      <c r="I1312" s="1442">
        <f>SUMIFS('South West Spends'!$AG$2:$AG$5693,'South West Spends'!$A$2:$A$5693,$B1312,'South West Spends'!$B$2:$B$5693,$C1312,'South West Spends'!$C$2:$C$5693,$A1312)</f>
        <v>20341.990000000002</v>
      </c>
      <c r="J1312" s="24">
        <f>SUMIFS('South West Spends'!$AI$2:$AI$5693,'South West Spends'!$A$2:$A$5693,$B1312,'South West Spends'!$B$2:$B$5693,$C1312,'South West Spends'!$C$2:$C$5693,$A1312)</f>
        <v>6162.98</v>
      </c>
      <c r="K1312" s="93">
        <f>SUMIFS('South West Spends'!$AL$2:$AL$5693,'South West Spends'!$A$2:$A$5693,$B1312,'South West Spends'!$B$2:$B$5693,$C1312,'South West Spends'!$C$2:$C$5693,$A1312)</f>
        <v>13228.8</v>
      </c>
    </row>
    <row r="1313" spans="1:11" x14ac:dyDescent="0.2">
      <c r="A1313" s="480" t="s">
        <v>145</v>
      </c>
      <c r="B1313" s="481" t="s">
        <v>206</v>
      </c>
      <c r="C1313" s="482" t="s">
        <v>243</v>
      </c>
      <c r="D1313" s="506">
        <f>SUMIFS('South West Spends'!$H$2:$H$5693,'South West Spends'!$A$2:$A$5693,$B1313,'South West Spends'!$B$2:$B$5693,$C1313,'South West Spends'!$C$2:$C$5693,$A1313)</f>
        <v>0</v>
      </c>
      <c r="E1313" s="507">
        <f>SUMIFS('South West Spends'!$M$2:$M$5693,'South West Spends'!$A$2:$A$5693,$B1313,'South West Spends'!$B$2:$B$5693,$C1313,'South West Spends'!$C$2:$C$5693,$A1313)</f>
        <v>0</v>
      </c>
      <c r="F1313" s="507">
        <f>SUMIFS('South West Spends'!$R$2:$R$5693,'South West Spends'!$A$2:$A$5693,$B1313,'South West Spends'!$B$2:$B$5693,$C1313,'South West Spends'!$C$2:$C$5693,$A1313)</f>
        <v>0</v>
      </c>
      <c r="G1313" s="882">
        <f>SUMIFS('South West Spends'!$W$2:$W$5693,'South West Spends'!$A$2:$A$5693,$B1313,'South West Spends'!$B$2:$B$5693,$C1313,'South West Spends'!$C$2:$C$5693,$A1313)</f>
        <v>260.39</v>
      </c>
      <c r="H1313" s="1441">
        <f>SUMIFS('South West Spends'!$AB$2:$AB$5693,'South West Spends'!$A$2:$A$5693,$B1313,'South West Spends'!$B$2:$B$5693,$C1313,'South West Spends'!$C$2:$C$5693,$A1313)</f>
        <v>18604.239999999998</v>
      </c>
      <c r="I1313" s="1442">
        <f>SUMIFS('South West Spends'!$AG$2:$AG$5693,'South West Spends'!$A$2:$A$5693,$B1313,'South West Spends'!$B$2:$B$5693,$C1313,'South West Spends'!$C$2:$C$5693,$A1313)</f>
        <v>21361.690000000002</v>
      </c>
      <c r="J1313" s="24">
        <f>SUMIFS('South West Spends'!$AI$2:$AI$5693,'South West Spends'!$A$2:$A$5693,$B1313,'South West Spends'!$B$2:$B$5693,$C1313,'South West Spends'!$C$2:$C$5693,$A1313)</f>
        <v>11341.11</v>
      </c>
      <c r="K1313" s="93">
        <f>SUMIFS('South West Spends'!$AL$2:$AL$5693,'South West Spends'!$A$2:$A$5693,$B1313,'South West Spends'!$B$2:$B$5693,$C1313,'South West Spends'!$C$2:$C$5693,$A1313)</f>
        <v>18680.310000000001</v>
      </c>
    </row>
    <row r="1314" spans="1:11" x14ac:dyDescent="0.2">
      <c r="A1314" s="480" t="s">
        <v>145</v>
      </c>
      <c r="B1314" s="481" t="s">
        <v>206</v>
      </c>
      <c r="C1314" s="482" t="s">
        <v>35</v>
      </c>
      <c r="D1314" s="506">
        <f>SUMIFS('South West Spends'!$H$2:$H$5693,'South West Spends'!$A$2:$A$5693,$B1314,'South West Spends'!$B$2:$B$5693,$C1314,'South West Spends'!$C$2:$C$5693,$A1314)</f>
        <v>0</v>
      </c>
      <c r="E1314" s="507">
        <f>SUMIFS('South West Spends'!$M$2:$M$5693,'South West Spends'!$A$2:$A$5693,$B1314,'South West Spends'!$B$2:$B$5693,$C1314,'South West Spends'!$C$2:$C$5693,$A1314)</f>
        <v>0</v>
      </c>
      <c r="F1314" s="507">
        <f>SUMIFS('South West Spends'!$R$2:$R$5693,'South West Spends'!$A$2:$A$5693,$B1314,'South West Spends'!$B$2:$B$5693,$C1314,'South West Spends'!$C$2:$C$5693,$A1314)</f>
        <v>1731.48</v>
      </c>
      <c r="G1314" s="882">
        <f>SUMIFS('South West Spends'!$W$2:$W$5693,'South West Spends'!$A$2:$A$5693,$B1314,'South West Spends'!$B$2:$B$5693,$C1314,'South West Spends'!$C$2:$C$5693,$A1314)</f>
        <v>45261.17</v>
      </c>
      <c r="H1314" s="1441">
        <f>SUMIFS('South West Spends'!$AB$2:$AB$5693,'South West Spends'!$A$2:$A$5693,$B1314,'South West Spends'!$B$2:$B$5693,$C1314,'South West Spends'!$C$2:$C$5693,$A1314)</f>
        <v>21173.789999999997</v>
      </c>
      <c r="I1314" s="1442">
        <f>SUMIFS('South West Spends'!$AG$2:$AG$5693,'South West Spends'!$A$2:$A$5693,$B1314,'South West Spends'!$B$2:$B$5693,$C1314,'South West Spends'!$C$2:$C$5693,$A1314)</f>
        <v>25316.69</v>
      </c>
      <c r="J1314" s="24">
        <f>SUMIFS('South West Spends'!$AI$2:$AI$5693,'South West Spends'!$A$2:$A$5693,$B1314,'South West Spends'!$B$2:$B$5693,$C1314,'South West Spends'!$C$2:$C$5693,$A1314)</f>
        <v>0</v>
      </c>
      <c r="K1314" s="93">
        <f>SUMIFS('South West Spends'!$AL$2:$AL$5693,'South West Spends'!$A$2:$A$5693,$B1314,'South West Spends'!$B$2:$B$5693,$C1314,'South West Spends'!$C$2:$C$5693,$A1314)</f>
        <v>7172.58</v>
      </c>
    </row>
    <row r="1315" spans="1:11" x14ac:dyDescent="0.2">
      <c r="A1315" s="480" t="s">
        <v>145</v>
      </c>
      <c r="B1315" s="481" t="s">
        <v>77</v>
      </c>
      <c r="C1315" s="482" t="s">
        <v>59</v>
      </c>
      <c r="D1315" s="506">
        <f>SUMIFS('South West Spends'!$H$2:$H$5693,'South West Spends'!$A$2:$A$5693,$B1315,'South West Spends'!$B$2:$B$5693,$C1315,'South West Spends'!$C$2:$C$5693,$A1315)</f>
        <v>0</v>
      </c>
      <c r="E1315" s="507">
        <f>SUMIFS('South West Spends'!$M$2:$M$5693,'South West Spends'!$A$2:$A$5693,$B1315,'South West Spends'!$B$2:$B$5693,$C1315,'South West Spends'!$C$2:$C$5693,$A1315)</f>
        <v>0</v>
      </c>
      <c r="F1315" s="507">
        <f>SUMIFS('South West Spends'!$R$2:$R$5693,'South West Spends'!$A$2:$A$5693,$B1315,'South West Spends'!$B$2:$B$5693,$C1315,'South West Spends'!$C$2:$C$5693,$A1315)</f>
        <v>0</v>
      </c>
      <c r="G1315" s="882">
        <f>SUMIFS('South West Spends'!$W$2:$W$5693,'South West Spends'!$A$2:$A$5693,$B1315,'South West Spends'!$B$2:$B$5693,$C1315,'South West Spends'!$C$2:$C$5693,$A1315)</f>
        <v>0</v>
      </c>
      <c r="H1315" s="1441">
        <f>SUMIFS('South West Spends'!$AB$2:$AB$5693,'South West Spends'!$A$2:$A$5693,$B1315,'South West Spends'!$B$2:$B$5693,$C1315,'South West Spends'!$C$2:$C$5693,$A1315)</f>
        <v>83.33</v>
      </c>
      <c r="I1315" s="1442">
        <f>SUMIFS('South West Spends'!$AG$2:$AG$5693,'South West Spends'!$A$2:$A$5693,$B1315,'South West Spends'!$B$2:$B$5693,$C1315,'South West Spends'!$C$2:$C$5693,$A1315)</f>
        <v>392.91000000000008</v>
      </c>
      <c r="J1315" s="24">
        <f>SUMIFS('South West Spends'!$AI$2:$AI$5693,'South West Spends'!$A$2:$A$5693,$B1315,'South West Spends'!$B$2:$B$5693,$C1315,'South West Spends'!$C$2:$C$5693,$A1315)</f>
        <v>0</v>
      </c>
      <c r="K1315" s="93">
        <f>SUMIFS('South West Spends'!$AL$2:$AL$5693,'South West Spends'!$A$2:$A$5693,$B1315,'South West Spends'!$B$2:$B$5693,$C1315,'South West Spends'!$C$2:$C$5693,$A1315)</f>
        <v>0</v>
      </c>
    </row>
    <row r="1316" spans="1:11" x14ac:dyDescent="0.2">
      <c r="A1316" s="480" t="s">
        <v>145</v>
      </c>
      <c r="B1316" s="481" t="s">
        <v>77</v>
      </c>
      <c r="C1316" s="482" t="s">
        <v>243</v>
      </c>
      <c r="D1316" s="506">
        <f>SUMIFS('South West Spends'!$H$2:$H$5693,'South West Spends'!$A$2:$A$5693,$B1316,'South West Spends'!$B$2:$B$5693,$C1316,'South West Spends'!$C$2:$C$5693,$A1316)</f>
        <v>0</v>
      </c>
      <c r="E1316" s="507">
        <f>SUMIFS('South West Spends'!$M$2:$M$5693,'South West Spends'!$A$2:$A$5693,$B1316,'South West Spends'!$B$2:$B$5693,$C1316,'South West Spends'!$C$2:$C$5693,$A1316)</f>
        <v>440.55</v>
      </c>
      <c r="F1316" s="507">
        <f>SUMIFS('South West Spends'!$R$2:$R$5693,'South West Spends'!$A$2:$A$5693,$B1316,'South West Spends'!$B$2:$B$5693,$C1316,'South West Spends'!$C$2:$C$5693,$A1316)</f>
        <v>415.44</v>
      </c>
      <c r="G1316" s="882">
        <f>SUMIFS('South West Spends'!$W$2:$W$5693,'South West Spends'!$A$2:$A$5693,$B1316,'South West Spends'!$B$2:$B$5693,$C1316,'South West Spends'!$C$2:$C$5693,$A1316)</f>
        <v>629.91999999999996</v>
      </c>
      <c r="H1316" s="1441">
        <f>SUMIFS('South West Spends'!$AB$2:$AB$5693,'South West Spends'!$A$2:$A$5693,$B1316,'South West Spends'!$B$2:$B$5693,$C1316,'South West Spends'!$C$2:$C$5693,$A1316)</f>
        <v>0</v>
      </c>
      <c r="I1316" s="1442">
        <f>SUMIFS('South West Spends'!$AG$2:$AG$5693,'South West Spends'!$A$2:$A$5693,$B1316,'South West Spends'!$B$2:$B$5693,$C1316,'South West Spends'!$C$2:$C$5693,$A1316)</f>
        <v>0</v>
      </c>
      <c r="J1316" s="24">
        <f>SUMIFS('South West Spends'!$AI$2:$AI$5693,'South West Spends'!$A$2:$A$5693,$B1316,'South West Spends'!$B$2:$B$5693,$C1316,'South West Spends'!$C$2:$C$5693,$A1316)</f>
        <v>0</v>
      </c>
      <c r="K1316" s="93">
        <f>SUMIFS('South West Spends'!$AL$2:$AL$5693,'South West Spends'!$A$2:$A$5693,$B1316,'South West Spends'!$B$2:$B$5693,$C1316,'South West Spends'!$C$2:$C$5693,$A1316)</f>
        <v>0</v>
      </c>
    </row>
    <row r="1317" spans="1:11" x14ac:dyDescent="0.2">
      <c r="A1317" s="480" t="s">
        <v>145</v>
      </c>
      <c r="B1317" s="481" t="s">
        <v>77</v>
      </c>
      <c r="C1317" s="482" t="s">
        <v>208</v>
      </c>
      <c r="D1317" s="506">
        <f>SUMIFS('South West Spends'!$H$2:$H$5693,'South West Spends'!$A$2:$A$5693,$B1317,'South West Spends'!$B$2:$B$5693,$C1317,'South West Spends'!$C$2:$C$5693,$A1317)</f>
        <v>0</v>
      </c>
      <c r="E1317" s="507">
        <f>SUMIFS('South West Spends'!$M$2:$M$5693,'South West Spends'!$A$2:$A$5693,$B1317,'South West Spends'!$B$2:$B$5693,$C1317,'South West Spends'!$C$2:$C$5693,$A1317)</f>
        <v>0</v>
      </c>
      <c r="F1317" s="507">
        <f>SUMIFS('South West Spends'!$R$2:$R$5693,'South West Spends'!$A$2:$A$5693,$B1317,'South West Spends'!$B$2:$B$5693,$C1317,'South West Spends'!$C$2:$C$5693,$A1317)</f>
        <v>1282.74</v>
      </c>
      <c r="G1317" s="882">
        <f>SUMIFS('South West Spends'!$W$2:$W$5693,'South West Spends'!$A$2:$A$5693,$B1317,'South West Spends'!$B$2:$B$5693,$C1317,'South West Spends'!$C$2:$C$5693,$A1317)</f>
        <v>0</v>
      </c>
      <c r="H1317" s="1441">
        <f>SUMIFS('South West Spends'!$AB$2:$AB$5693,'South West Spends'!$A$2:$A$5693,$B1317,'South West Spends'!$B$2:$B$5693,$C1317,'South West Spends'!$C$2:$C$5693,$A1317)</f>
        <v>0</v>
      </c>
      <c r="I1317" s="1442">
        <f>SUMIFS('South West Spends'!$AG$2:$AG$5693,'South West Spends'!$A$2:$A$5693,$B1317,'South West Spends'!$B$2:$B$5693,$C1317,'South West Spends'!$C$2:$C$5693,$A1317)</f>
        <v>0</v>
      </c>
      <c r="J1317" s="24">
        <f>SUMIFS('South West Spends'!$AI$2:$AI$5693,'South West Spends'!$A$2:$A$5693,$B1317,'South West Spends'!$B$2:$B$5693,$C1317,'South West Spends'!$C$2:$C$5693,$A1317)</f>
        <v>0</v>
      </c>
      <c r="K1317" s="93">
        <f>SUMIFS('South West Spends'!$AL$2:$AL$5693,'South West Spends'!$A$2:$A$5693,$B1317,'South West Spends'!$B$2:$B$5693,$C1317,'South West Spends'!$C$2:$C$5693,$A1317)</f>
        <v>0</v>
      </c>
    </row>
    <row r="1318" spans="1:11" x14ac:dyDescent="0.2">
      <c r="A1318" s="480" t="s">
        <v>145</v>
      </c>
      <c r="B1318" s="481" t="s">
        <v>77</v>
      </c>
      <c r="C1318" s="482" t="s">
        <v>21</v>
      </c>
      <c r="D1318" s="506">
        <f>SUMIFS('South West Spends'!$H$2:$H$5693,'South West Spends'!$A$2:$A$5693,$B1318,'South West Spends'!$B$2:$B$5693,$C1318,'South West Spends'!$C$2:$C$5693,$A1318)</f>
        <v>0</v>
      </c>
      <c r="E1318" s="507">
        <f>SUMIFS('South West Spends'!$M$2:$M$5693,'South West Spends'!$A$2:$A$5693,$B1318,'South West Spends'!$B$2:$B$5693,$C1318,'South West Spends'!$C$2:$C$5693,$A1318)</f>
        <v>15307.03</v>
      </c>
      <c r="F1318" s="507">
        <f>SUMIFS('South West Spends'!$R$2:$R$5693,'South West Spends'!$A$2:$A$5693,$B1318,'South West Spends'!$B$2:$B$5693,$C1318,'South West Spends'!$C$2:$C$5693,$A1318)</f>
        <v>35810.85</v>
      </c>
      <c r="G1318" s="882">
        <f>SUMIFS('South West Spends'!$W$2:$W$5693,'South West Spends'!$A$2:$A$5693,$B1318,'South West Spends'!$B$2:$B$5693,$C1318,'South West Spends'!$C$2:$C$5693,$A1318)</f>
        <v>54720.1</v>
      </c>
      <c r="H1318" s="1441">
        <f>SUMIFS('South West Spends'!$AB$2:$AB$5693,'South West Spends'!$A$2:$A$5693,$B1318,'South West Spends'!$B$2:$B$5693,$C1318,'South West Spends'!$C$2:$C$5693,$A1318)</f>
        <v>73581.820000000007</v>
      </c>
      <c r="I1318" s="1442">
        <f>SUMIFS('South West Spends'!$AG$2:$AG$5693,'South West Spends'!$A$2:$A$5693,$B1318,'South West Spends'!$B$2:$B$5693,$C1318,'South West Spends'!$C$2:$C$5693,$A1318)</f>
        <v>47895.96</v>
      </c>
      <c r="J1318" s="24">
        <f>SUMIFS('South West Spends'!$AI$2:$AI$5693,'South West Spends'!$A$2:$A$5693,$B1318,'South West Spends'!$B$2:$B$5693,$C1318,'South West Spends'!$C$2:$C$5693,$A1318)</f>
        <v>0</v>
      </c>
      <c r="K1318" s="93">
        <f>SUMIFS('South West Spends'!$AL$2:$AL$5693,'South West Spends'!$A$2:$A$5693,$B1318,'South West Spends'!$B$2:$B$5693,$C1318,'South West Spends'!$C$2:$C$5693,$A1318)</f>
        <v>0</v>
      </c>
    </row>
    <row r="1319" spans="1:11" x14ac:dyDescent="0.2">
      <c r="A1319" s="480" t="s">
        <v>170</v>
      </c>
      <c r="B1319" s="481" t="s">
        <v>286</v>
      </c>
      <c r="C1319" s="482" t="s">
        <v>21</v>
      </c>
      <c r="D1319" s="506">
        <f>SUMIFS('South West Spends'!$H$2:$H$5693,'South West Spends'!$A$2:$A$5693,$B1319,'South West Spends'!$B$2:$B$5693,$C1319,'South West Spends'!$C$2:$C$5693,$A1319)</f>
        <v>0</v>
      </c>
      <c r="E1319" s="507">
        <f>SUMIFS('South West Spends'!$M$2:$M$5693,'South West Spends'!$A$2:$A$5693,$B1319,'South West Spends'!$B$2:$B$5693,$C1319,'South West Spends'!$C$2:$C$5693,$A1319)</f>
        <v>0</v>
      </c>
      <c r="F1319" s="507">
        <f>SUMIFS('South West Spends'!$R$2:$R$5693,'South West Spends'!$A$2:$A$5693,$B1319,'South West Spends'!$B$2:$B$5693,$C1319,'South West Spends'!$C$2:$C$5693,$A1319)</f>
        <v>0</v>
      </c>
      <c r="G1319" s="882">
        <f>SUMIFS('South West Spends'!$W$2:$W$5693,'South West Spends'!$A$2:$A$5693,$B1319,'South West Spends'!$B$2:$B$5693,$C1319,'South West Spends'!$C$2:$C$5693,$A1319)</f>
        <v>0</v>
      </c>
      <c r="H1319" s="1441">
        <f>SUMIFS('South West Spends'!$AB$2:$AB$5693,'South West Spends'!$A$2:$A$5693,$B1319,'South West Spends'!$B$2:$B$5693,$C1319,'South West Spends'!$C$2:$C$5693,$A1319)</f>
        <v>0</v>
      </c>
      <c r="I1319" s="1442">
        <f>SUMIFS('South West Spends'!$AG$2:$AG$5693,'South West Spends'!$A$2:$A$5693,$B1319,'South West Spends'!$B$2:$B$5693,$C1319,'South West Spends'!$C$2:$C$5693,$A1319)</f>
        <v>7558.6399999999994</v>
      </c>
      <c r="J1319" s="24">
        <f>SUMIFS('South West Spends'!$AI$2:$AI$5693,'South West Spends'!$A$2:$A$5693,$B1319,'South West Spends'!$B$2:$B$5693,$C1319,'South West Spends'!$C$2:$C$5693,$A1319)</f>
        <v>0</v>
      </c>
      <c r="K1319" s="93">
        <f>SUMIFS('South West Spends'!$AL$2:$AL$5693,'South West Spends'!$A$2:$A$5693,$B1319,'South West Spends'!$B$2:$B$5693,$C1319,'South West Spends'!$C$2:$C$5693,$A1319)</f>
        <v>4238.38</v>
      </c>
    </row>
    <row r="1320" spans="1:11" x14ac:dyDescent="0.2">
      <c r="A1320" s="480" t="s">
        <v>145</v>
      </c>
      <c r="B1320" s="481" t="s">
        <v>8</v>
      </c>
      <c r="C1320" s="482" t="s">
        <v>249</v>
      </c>
      <c r="D1320" s="506">
        <f>SUMIFS('South West Spends'!$H$2:$H$5693,'South West Spends'!$A$2:$A$5693,$B1320,'South West Spends'!$B$2:$B$5693,$C1320,'South West Spends'!$C$2:$C$5693,$A1320)</f>
        <v>5184.0000000000009</v>
      </c>
      <c r="E1320" s="507">
        <f>SUMIFS('South West Spends'!$M$2:$M$5693,'South West Spends'!$A$2:$A$5693,$B1320,'South West Spends'!$B$2:$B$5693,$C1320,'South West Spends'!$C$2:$C$5693,$A1320)</f>
        <v>13469.779999999999</v>
      </c>
      <c r="F1320" s="507">
        <f>SUMIFS('South West Spends'!$R$2:$R$5693,'South West Spends'!$A$2:$A$5693,$B1320,'South West Spends'!$B$2:$B$5693,$C1320,'South West Spends'!$C$2:$C$5693,$A1320)</f>
        <v>8680.9399999999987</v>
      </c>
      <c r="G1320" s="882">
        <f>SUMIFS('South West Spends'!$W$2:$W$5693,'South West Spends'!$A$2:$A$5693,$B1320,'South West Spends'!$B$2:$B$5693,$C1320,'South West Spends'!$C$2:$C$5693,$A1320)</f>
        <v>0</v>
      </c>
      <c r="H1320" s="1441">
        <f>SUMIFS('South West Spends'!$AB$2:$AB$5693,'South West Spends'!$A$2:$A$5693,$B1320,'South West Spends'!$B$2:$B$5693,$C1320,'South West Spends'!$C$2:$C$5693,$A1320)</f>
        <v>0</v>
      </c>
      <c r="I1320" s="1442">
        <f>SUMIFS('South West Spends'!$AG$2:$AG$5693,'South West Spends'!$A$2:$A$5693,$B1320,'South West Spends'!$B$2:$B$5693,$C1320,'South West Spends'!$C$2:$C$5693,$A1320)</f>
        <v>0</v>
      </c>
      <c r="J1320" s="24">
        <f>SUMIFS('South West Spends'!$AI$2:$AI$5693,'South West Spends'!$A$2:$A$5693,$B1320,'South West Spends'!$B$2:$B$5693,$C1320,'South West Spends'!$C$2:$C$5693,$A1320)</f>
        <v>0</v>
      </c>
      <c r="K1320" s="93">
        <f>SUMIFS('South West Spends'!$AL$2:$AL$5693,'South West Spends'!$A$2:$A$5693,$B1320,'South West Spends'!$B$2:$B$5693,$C1320,'South West Spends'!$C$2:$C$5693,$A1320)</f>
        <v>0</v>
      </c>
    </row>
    <row r="1321" spans="1:11" x14ac:dyDescent="0.2">
      <c r="A1321" s="480" t="s">
        <v>145</v>
      </c>
      <c r="B1321" s="816" t="s">
        <v>8</v>
      </c>
      <c r="C1321" s="817" t="s">
        <v>243</v>
      </c>
      <c r="D1321" s="506">
        <f>SUMIFS('South West Spends'!$H$2:$H$5693,'South West Spends'!$A$2:$A$5693,$B1321,'South West Spends'!$B$2:$B$5693,$C1321,'South West Spends'!$C$2:$C$5693,$A1321)</f>
        <v>4174.2199999999993</v>
      </c>
      <c r="E1321" s="507">
        <f>SUMIFS('South West Spends'!$M$2:$M$5693,'South West Spends'!$A$2:$A$5693,$B1321,'South West Spends'!$B$2:$B$5693,$C1321,'South West Spends'!$C$2:$C$5693,$A1321)</f>
        <v>3221.33</v>
      </c>
      <c r="F1321" s="507">
        <f>SUMIFS('South West Spends'!$R$2:$R$5693,'South West Spends'!$A$2:$A$5693,$B1321,'South West Spends'!$B$2:$B$5693,$C1321,'South West Spends'!$C$2:$C$5693,$A1321)</f>
        <v>5344.04</v>
      </c>
      <c r="G1321" s="882">
        <f>SUMIFS('South West Spends'!$W$2:$W$5693,'South West Spends'!$A$2:$A$5693,$B1321,'South West Spends'!$B$2:$B$5693,$C1321,'South West Spends'!$C$2:$C$5693,$A1321)</f>
        <v>0</v>
      </c>
      <c r="H1321" s="1441">
        <f>SUMIFS('South West Spends'!$AB$2:$AB$5693,'South West Spends'!$A$2:$A$5693,$B1321,'South West Spends'!$B$2:$B$5693,$C1321,'South West Spends'!$C$2:$C$5693,$A1321)</f>
        <v>0</v>
      </c>
      <c r="I1321" s="1442">
        <f>SUMIFS('South West Spends'!$AG$2:$AG$5693,'South West Spends'!$A$2:$A$5693,$B1321,'South West Spends'!$B$2:$B$5693,$C1321,'South West Spends'!$C$2:$C$5693,$A1321)</f>
        <v>0</v>
      </c>
      <c r="J1321" s="24">
        <f>SUMIFS('South West Spends'!$AI$2:$AI$5693,'South West Spends'!$A$2:$A$5693,$B1321,'South West Spends'!$B$2:$B$5693,$C1321,'South West Spends'!$C$2:$C$5693,$A1321)</f>
        <v>0</v>
      </c>
      <c r="K1321" s="93">
        <f>SUMIFS('South West Spends'!$AL$2:$AL$5693,'South West Spends'!$A$2:$A$5693,$B1321,'South West Spends'!$B$2:$B$5693,$C1321,'South West Spends'!$C$2:$C$5693,$A1321)</f>
        <v>0</v>
      </c>
    </row>
    <row r="1322" spans="1:11" x14ac:dyDescent="0.2">
      <c r="A1322" s="480" t="s">
        <v>145</v>
      </c>
      <c r="B1322" s="481" t="s">
        <v>8</v>
      </c>
      <c r="C1322" s="482" t="s">
        <v>11</v>
      </c>
      <c r="D1322" s="506">
        <f>SUMIFS('South West Spends'!$H$2:$H$5693,'South West Spends'!$A$2:$A$5693,$B1322,'South West Spends'!$B$2:$B$5693,$C1322,'South West Spends'!$C$2:$C$5693,$A1322)</f>
        <v>642.06000000000006</v>
      </c>
      <c r="E1322" s="507">
        <f>SUMIFS('South West Spends'!$M$2:$M$5693,'South West Spends'!$A$2:$A$5693,$B1322,'South West Spends'!$B$2:$B$5693,$C1322,'South West Spends'!$C$2:$C$5693,$A1322)</f>
        <v>5256.41</v>
      </c>
      <c r="F1322" s="507">
        <f>SUMIFS('South West Spends'!$R$2:$R$5693,'South West Spends'!$A$2:$A$5693,$B1322,'South West Spends'!$B$2:$B$5693,$C1322,'South West Spends'!$C$2:$C$5693,$A1322)</f>
        <v>5643.5300000000007</v>
      </c>
      <c r="G1322" s="882">
        <f>SUMIFS('South West Spends'!$W$2:$W$5693,'South West Spends'!$A$2:$A$5693,$B1322,'South West Spends'!$B$2:$B$5693,$C1322,'South West Spends'!$C$2:$C$5693,$A1322)</f>
        <v>0</v>
      </c>
      <c r="H1322" s="1441">
        <f>SUMIFS('South West Spends'!$AB$2:$AB$5693,'South West Spends'!$A$2:$A$5693,$B1322,'South West Spends'!$B$2:$B$5693,$C1322,'South West Spends'!$C$2:$C$5693,$A1322)</f>
        <v>0</v>
      </c>
      <c r="I1322" s="1442">
        <f>SUMIFS('South West Spends'!$AG$2:$AG$5693,'South West Spends'!$A$2:$A$5693,$B1322,'South West Spends'!$B$2:$B$5693,$C1322,'South West Spends'!$C$2:$C$5693,$A1322)</f>
        <v>0</v>
      </c>
      <c r="J1322" s="24">
        <f>SUMIFS('South West Spends'!$AI$2:$AI$5693,'South West Spends'!$A$2:$A$5693,$B1322,'South West Spends'!$B$2:$B$5693,$C1322,'South West Spends'!$C$2:$C$5693,$A1322)</f>
        <v>0</v>
      </c>
      <c r="K1322" s="93">
        <f>SUMIFS('South West Spends'!$AL$2:$AL$5693,'South West Spends'!$A$2:$A$5693,$B1322,'South West Spends'!$B$2:$B$5693,$C1322,'South West Spends'!$C$2:$C$5693,$A1322)</f>
        <v>0</v>
      </c>
    </row>
    <row r="1323" spans="1:11" x14ac:dyDescent="0.2">
      <c r="A1323" s="425" t="s">
        <v>145</v>
      </c>
      <c r="B1323" s="426" t="s">
        <v>8</v>
      </c>
      <c r="C1323" s="427" t="s">
        <v>33</v>
      </c>
      <c r="D1323" s="506">
        <f>SUMIFS('South West Spends'!$H$2:$H$5693,'South West Spends'!$A$2:$A$5693,$B1323,'South West Spends'!$B$2:$B$5693,$C1323,'South West Spends'!$C$2:$C$5693,$A1323)</f>
        <v>0</v>
      </c>
      <c r="E1323" s="507">
        <f>SUMIFS('South West Spends'!$M$2:$M$5693,'South West Spends'!$A$2:$A$5693,$B1323,'South West Spends'!$B$2:$B$5693,$C1323,'South West Spends'!$C$2:$C$5693,$A1323)</f>
        <v>635.7600000000001</v>
      </c>
      <c r="F1323" s="507">
        <f>SUMIFS('South West Spends'!$R$2:$R$5693,'South West Spends'!$A$2:$A$5693,$B1323,'South West Spends'!$B$2:$B$5693,$C1323,'South West Spends'!$C$2:$C$5693,$A1323)</f>
        <v>829.52</v>
      </c>
      <c r="G1323" s="882">
        <f>SUMIFS('South West Spends'!$W$2:$W$5693,'South West Spends'!$A$2:$A$5693,$B1323,'South West Spends'!$B$2:$B$5693,$C1323,'South West Spends'!$C$2:$C$5693,$A1323)</f>
        <v>0</v>
      </c>
      <c r="H1323" s="1441">
        <f>SUMIFS('South West Spends'!$AB$2:$AB$5693,'South West Spends'!$A$2:$A$5693,$B1323,'South West Spends'!$B$2:$B$5693,$C1323,'South West Spends'!$C$2:$C$5693,$A1323)</f>
        <v>0</v>
      </c>
      <c r="I1323" s="1442">
        <f>SUMIFS('South West Spends'!$AG$2:$AG$5693,'South West Spends'!$A$2:$A$5693,$B1323,'South West Spends'!$B$2:$B$5693,$C1323,'South West Spends'!$C$2:$C$5693,$A1323)</f>
        <v>0</v>
      </c>
      <c r="J1323" s="24">
        <f>SUMIFS('South West Spends'!$AI$2:$AI$5693,'South West Spends'!$A$2:$A$5693,$B1323,'South West Spends'!$B$2:$B$5693,$C1323,'South West Spends'!$C$2:$C$5693,$A1323)</f>
        <v>0</v>
      </c>
      <c r="K1323" s="93">
        <f>SUMIFS('South West Spends'!$AL$2:$AL$5693,'South West Spends'!$A$2:$A$5693,$B1323,'South West Spends'!$B$2:$B$5693,$C1323,'South West Spends'!$C$2:$C$5693,$A1323)</f>
        <v>0</v>
      </c>
    </row>
    <row r="1324" spans="1:11" x14ac:dyDescent="0.2">
      <c r="A1324" s="374" t="s">
        <v>145</v>
      </c>
      <c r="B1324" s="375" t="s">
        <v>8</v>
      </c>
      <c r="C1324" s="376" t="s">
        <v>101</v>
      </c>
      <c r="D1324" s="506">
        <f>SUMIFS('South West Spends'!$H$2:$H$5693,'South West Spends'!$A$2:$A$5693,$B1324,'South West Spends'!$B$2:$B$5693,$C1324,'South West Spends'!$C$2:$C$5693,$A1324)</f>
        <v>142061.06000000003</v>
      </c>
      <c r="E1324" s="507">
        <f>SUMIFS('South West Spends'!$M$2:$M$5693,'South West Spends'!$A$2:$A$5693,$B1324,'South West Spends'!$B$2:$B$5693,$C1324,'South West Spends'!$C$2:$C$5693,$A1324)</f>
        <v>124568.04000000004</v>
      </c>
      <c r="F1324" s="507">
        <f>SUMIFS('South West Spends'!$R$2:$R$5693,'South West Spends'!$A$2:$A$5693,$B1324,'South West Spends'!$B$2:$B$5693,$C1324,'South West Spends'!$C$2:$C$5693,$A1324)</f>
        <v>66315.689999999973</v>
      </c>
      <c r="G1324" s="882">
        <f>SUMIFS('South West Spends'!$W$2:$W$5693,'South West Spends'!$A$2:$A$5693,$B1324,'South West Spends'!$B$2:$B$5693,$C1324,'South West Spends'!$C$2:$C$5693,$A1324)</f>
        <v>0</v>
      </c>
      <c r="H1324" s="1441">
        <f>SUMIFS('South West Spends'!$AB$2:$AB$5693,'South West Spends'!$A$2:$A$5693,$B1324,'South West Spends'!$B$2:$B$5693,$C1324,'South West Spends'!$C$2:$C$5693,$A1324)</f>
        <v>0</v>
      </c>
      <c r="I1324" s="1442">
        <f>SUMIFS('South West Spends'!$AG$2:$AG$5693,'South West Spends'!$A$2:$A$5693,$B1324,'South West Spends'!$B$2:$B$5693,$C1324,'South West Spends'!$C$2:$C$5693,$A1324)</f>
        <v>0</v>
      </c>
      <c r="J1324" s="24">
        <f>SUMIFS('South West Spends'!$AI$2:$AI$5693,'South West Spends'!$A$2:$A$5693,$B1324,'South West Spends'!$B$2:$B$5693,$C1324,'South West Spends'!$C$2:$C$5693,$A1324)</f>
        <v>0</v>
      </c>
      <c r="K1324" s="93">
        <f>SUMIFS('South West Spends'!$AL$2:$AL$5693,'South West Spends'!$A$2:$A$5693,$B1324,'South West Spends'!$B$2:$B$5693,$C1324,'South West Spends'!$C$2:$C$5693,$A1324)</f>
        <v>0</v>
      </c>
    </row>
    <row r="1325" spans="1:11" x14ac:dyDescent="0.2">
      <c r="A1325" s="374" t="s">
        <v>145</v>
      </c>
      <c r="B1325" s="375" t="s">
        <v>8</v>
      </c>
      <c r="C1325" s="376" t="s">
        <v>10</v>
      </c>
      <c r="D1325" s="506">
        <f>SUMIFS('South West Spends'!$H$2:$H$5693,'South West Spends'!$A$2:$A$5693,$B1325,'South West Spends'!$B$2:$B$5693,$C1325,'South West Spends'!$C$2:$C$5693,$A1325)</f>
        <v>63759.000000000007</v>
      </c>
      <c r="E1325" s="507">
        <f>SUMIFS('South West Spends'!$M$2:$M$5693,'South West Spends'!$A$2:$A$5693,$B1325,'South West Spends'!$B$2:$B$5693,$C1325,'South West Spends'!$C$2:$C$5693,$A1325)</f>
        <v>63953.600000000006</v>
      </c>
      <c r="F1325" s="507">
        <f>SUMIFS('South West Spends'!$R$2:$R$5693,'South West Spends'!$A$2:$A$5693,$B1325,'South West Spends'!$B$2:$B$5693,$C1325,'South West Spends'!$C$2:$C$5693,$A1325)</f>
        <v>33641.370000000003</v>
      </c>
      <c r="G1325" s="882">
        <f>SUMIFS('South West Spends'!$W$2:$W$5693,'South West Spends'!$A$2:$A$5693,$B1325,'South West Spends'!$B$2:$B$5693,$C1325,'South West Spends'!$C$2:$C$5693,$A1325)</f>
        <v>0</v>
      </c>
      <c r="H1325" s="1441">
        <f>SUMIFS('South West Spends'!$AB$2:$AB$5693,'South West Spends'!$A$2:$A$5693,$B1325,'South West Spends'!$B$2:$B$5693,$C1325,'South West Spends'!$C$2:$C$5693,$A1325)</f>
        <v>0</v>
      </c>
      <c r="I1325" s="1442">
        <f>SUMIFS('South West Spends'!$AG$2:$AG$5693,'South West Spends'!$A$2:$A$5693,$B1325,'South West Spends'!$B$2:$B$5693,$C1325,'South West Spends'!$C$2:$C$5693,$A1325)</f>
        <v>0</v>
      </c>
      <c r="J1325" s="24">
        <f>SUMIFS('South West Spends'!$AI$2:$AI$5693,'South West Spends'!$A$2:$A$5693,$B1325,'South West Spends'!$B$2:$B$5693,$C1325,'South West Spends'!$C$2:$C$5693,$A1325)</f>
        <v>0</v>
      </c>
      <c r="K1325" s="93">
        <f>SUMIFS('South West Spends'!$AL$2:$AL$5693,'South West Spends'!$A$2:$A$5693,$B1325,'South West Spends'!$B$2:$B$5693,$C1325,'South West Spends'!$C$2:$C$5693,$A1325)</f>
        <v>0</v>
      </c>
    </row>
    <row r="1326" spans="1:11" x14ac:dyDescent="0.2">
      <c r="A1326" s="374" t="s">
        <v>145</v>
      </c>
      <c r="B1326" s="375" t="s">
        <v>205</v>
      </c>
      <c r="C1326" s="376" t="s">
        <v>290</v>
      </c>
      <c r="D1326" s="506">
        <f>SUMIFS('South West Spends'!$H$2:$H$5693,'South West Spends'!$A$2:$A$5693,$B1326,'South West Spends'!$B$2:$B$5693,$C1326,'South West Spends'!$C$2:$C$5693,$A1326)</f>
        <v>0</v>
      </c>
      <c r="E1326" s="507">
        <f>SUMIFS('South West Spends'!$M$2:$M$5693,'South West Spends'!$A$2:$A$5693,$B1326,'South West Spends'!$B$2:$B$5693,$C1326,'South West Spends'!$C$2:$C$5693,$A1326)</f>
        <v>0</v>
      </c>
      <c r="F1326" s="507">
        <f>SUMIFS('South West Spends'!$R$2:$R$5693,'South West Spends'!$A$2:$A$5693,$B1326,'South West Spends'!$B$2:$B$5693,$C1326,'South West Spends'!$C$2:$C$5693,$A1326)</f>
        <v>0</v>
      </c>
      <c r="G1326" s="882">
        <f>SUMIFS('South West Spends'!$W$2:$W$5693,'South West Spends'!$A$2:$A$5693,$B1326,'South West Spends'!$B$2:$B$5693,$C1326,'South West Spends'!$C$2:$C$5693,$A1326)</f>
        <v>0</v>
      </c>
      <c r="H1326" s="1441">
        <f>SUMIFS('South West Spends'!$AB$2:$AB$5693,'South West Spends'!$A$2:$A$5693,$B1326,'South West Spends'!$B$2:$B$5693,$C1326,'South West Spends'!$C$2:$C$5693,$A1326)</f>
        <v>0</v>
      </c>
      <c r="I1326" s="1442">
        <f>SUMIFS('South West Spends'!$AG$2:$AG$5693,'South West Spends'!$A$2:$A$5693,$B1326,'South West Spends'!$B$2:$B$5693,$C1326,'South West Spends'!$C$2:$C$5693,$A1326)</f>
        <v>3631.2</v>
      </c>
      <c r="J1326" s="24">
        <f>SUMIFS('South West Spends'!$AI$2:$AI$5693,'South West Spends'!$A$2:$A$5693,$B1326,'South West Spends'!$B$2:$B$5693,$C1326,'South West Spends'!$C$2:$C$5693,$A1326)</f>
        <v>306.20999999999998</v>
      </c>
      <c r="K1326" s="93">
        <f>SUMIFS('South West Spends'!$AL$2:$AL$5693,'South West Spends'!$A$2:$A$5693,$B1326,'South West Spends'!$B$2:$B$5693,$C1326,'South West Spends'!$C$2:$C$5693,$A1326)</f>
        <v>1437.21</v>
      </c>
    </row>
    <row r="1327" spans="1:11" x14ac:dyDescent="0.2">
      <c r="A1327" s="374" t="s">
        <v>145</v>
      </c>
      <c r="B1327" s="375" t="s">
        <v>205</v>
      </c>
      <c r="C1327" s="376" t="s">
        <v>249</v>
      </c>
      <c r="D1327" s="506">
        <f>SUMIFS('South West Spends'!$H$2:$H$5693,'South West Spends'!$A$2:$A$5693,$B1327,'South West Spends'!$B$2:$B$5693,$C1327,'South West Spends'!$C$2:$C$5693,$A1327)</f>
        <v>0</v>
      </c>
      <c r="E1327" s="507">
        <f>SUMIFS('South West Spends'!$M$2:$M$5693,'South West Spends'!$A$2:$A$5693,$B1327,'South West Spends'!$B$2:$B$5693,$C1327,'South West Spends'!$C$2:$C$5693,$A1327)</f>
        <v>0</v>
      </c>
      <c r="F1327" s="507">
        <f>SUMIFS('South West Spends'!$R$2:$R$5693,'South West Spends'!$A$2:$A$5693,$B1327,'South West Spends'!$B$2:$B$5693,$C1327,'South West Spends'!$C$2:$C$5693,$A1327)</f>
        <v>5156.82</v>
      </c>
      <c r="G1327" s="882">
        <f>SUMIFS('South West Spends'!$W$2:$W$5693,'South West Spends'!$A$2:$A$5693,$B1327,'South West Spends'!$B$2:$B$5693,$C1327,'South West Spends'!$C$2:$C$5693,$A1327)</f>
        <v>9834.5499999999993</v>
      </c>
      <c r="H1327" s="1441">
        <f>SUMIFS('South West Spends'!$AB$2:$AB$5693,'South West Spends'!$A$2:$A$5693,$B1327,'South West Spends'!$B$2:$B$5693,$C1327,'South West Spends'!$C$2:$C$5693,$A1327)</f>
        <v>11616.130000000001</v>
      </c>
      <c r="I1327" s="1442">
        <f>SUMIFS('South West Spends'!$AG$2:$AG$5693,'South West Spends'!$A$2:$A$5693,$B1327,'South West Spends'!$B$2:$B$5693,$C1327,'South West Spends'!$C$2:$C$5693,$A1327)</f>
        <v>10802.689999999999</v>
      </c>
      <c r="J1327" s="24">
        <f>SUMIFS('South West Spends'!$AI$2:$AI$5693,'South West Spends'!$A$2:$A$5693,$B1327,'South West Spends'!$B$2:$B$5693,$C1327,'South West Spends'!$C$2:$C$5693,$A1327)</f>
        <v>1377.52</v>
      </c>
      <c r="K1327" s="93">
        <f>SUMIFS('South West Spends'!$AL$2:$AL$5693,'South West Spends'!$A$2:$A$5693,$B1327,'South West Spends'!$B$2:$B$5693,$C1327,'South West Spends'!$C$2:$C$5693,$A1327)</f>
        <v>3212.57</v>
      </c>
    </row>
    <row r="1328" spans="1:11" x14ac:dyDescent="0.2">
      <c r="A1328" s="286" t="s">
        <v>145</v>
      </c>
      <c r="B1328" s="287" t="s">
        <v>205</v>
      </c>
      <c r="C1328" s="288" t="s">
        <v>243</v>
      </c>
      <c r="D1328" s="506">
        <f>SUMIFS('South West Spends'!$H$2:$H$5693,'South West Spends'!$A$2:$A$5693,$B1328,'South West Spends'!$B$2:$B$5693,$C1328,'South West Spends'!$C$2:$C$5693,$A1328)</f>
        <v>0</v>
      </c>
      <c r="E1328" s="507">
        <f>SUMIFS('South West Spends'!$M$2:$M$5693,'South West Spends'!$A$2:$A$5693,$B1328,'South West Spends'!$B$2:$B$5693,$C1328,'South West Spends'!$C$2:$C$5693,$A1328)</f>
        <v>0</v>
      </c>
      <c r="F1328" s="507">
        <f>SUMIFS('South West Spends'!$R$2:$R$5693,'South West Spends'!$A$2:$A$5693,$B1328,'South West Spends'!$B$2:$B$5693,$C1328,'South West Spends'!$C$2:$C$5693,$A1328)</f>
        <v>3629.8500000000004</v>
      </c>
      <c r="G1328" s="882">
        <f>SUMIFS('South West Spends'!$W$2:$W$5693,'South West Spends'!$A$2:$A$5693,$B1328,'South West Spends'!$B$2:$B$5693,$C1328,'South West Spends'!$C$2:$C$5693,$A1328)</f>
        <v>11060.7</v>
      </c>
      <c r="H1328" s="1441">
        <f>SUMIFS('South West Spends'!$AB$2:$AB$5693,'South West Spends'!$A$2:$A$5693,$B1328,'South West Spends'!$B$2:$B$5693,$C1328,'South West Spends'!$C$2:$C$5693,$A1328)</f>
        <v>17590.940000000002</v>
      </c>
      <c r="I1328" s="1442">
        <f>SUMIFS('South West Spends'!$AG$2:$AG$5693,'South West Spends'!$A$2:$A$5693,$B1328,'South West Spends'!$B$2:$B$5693,$C1328,'South West Spends'!$C$2:$C$5693,$A1328)</f>
        <v>14925.849999999999</v>
      </c>
      <c r="J1328" s="24">
        <f>SUMIFS('South West Spends'!$AI$2:$AI$5693,'South West Spends'!$A$2:$A$5693,$B1328,'South West Spends'!$B$2:$B$5693,$C1328,'South West Spends'!$C$2:$C$5693,$A1328)</f>
        <v>4720.75</v>
      </c>
      <c r="K1328" s="93">
        <f>SUMIFS('South West Spends'!$AL$2:$AL$5693,'South West Spends'!$A$2:$A$5693,$B1328,'South West Spends'!$B$2:$B$5693,$C1328,'South West Spends'!$C$2:$C$5693,$A1328)</f>
        <v>6505.03</v>
      </c>
    </row>
    <row r="1329" spans="1:11" x14ac:dyDescent="0.2">
      <c r="A1329" s="458" t="s">
        <v>145</v>
      </c>
      <c r="B1329" s="375" t="s">
        <v>205</v>
      </c>
      <c r="C1329" s="459" t="s">
        <v>11</v>
      </c>
      <c r="D1329" s="506">
        <f>SUMIFS('South West Spends'!$H$2:$H$5693,'South West Spends'!$A$2:$A$5693,$B1329,'South West Spends'!$B$2:$B$5693,$C1329,'South West Spends'!$C$2:$C$5693,$A1329)</f>
        <v>0</v>
      </c>
      <c r="E1329" s="507">
        <f>SUMIFS('South West Spends'!$M$2:$M$5693,'South West Spends'!$A$2:$A$5693,$B1329,'South West Spends'!$B$2:$B$5693,$C1329,'South West Spends'!$C$2:$C$5693,$A1329)</f>
        <v>0</v>
      </c>
      <c r="F1329" s="507">
        <f>SUMIFS('South West Spends'!$R$2:$R$5693,'South West Spends'!$A$2:$A$5693,$B1329,'South West Spends'!$B$2:$B$5693,$C1329,'South West Spends'!$C$2:$C$5693,$A1329)</f>
        <v>5459.21</v>
      </c>
      <c r="G1329" s="882">
        <f>SUMIFS('South West Spends'!$W$2:$W$5693,'South West Spends'!$A$2:$A$5693,$B1329,'South West Spends'!$B$2:$B$5693,$C1329,'South West Spends'!$C$2:$C$5693,$A1329)</f>
        <v>8851.43</v>
      </c>
      <c r="H1329" s="1441">
        <f>SUMIFS('South West Spends'!$AB$2:$AB$5693,'South West Spends'!$A$2:$A$5693,$B1329,'South West Spends'!$B$2:$B$5693,$C1329,'South West Spends'!$C$2:$C$5693,$A1329)</f>
        <v>8093.1399999999994</v>
      </c>
      <c r="I1329" s="1442">
        <f>SUMIFS('South West Spends'!$AG$2:$AG$5693,'South West Spends'!$A$2:$A$5693,$B1329,'South West Spends'!$B$2:$B$5693,$C1329,'South West Spends'!$C$2:$C$5693,$A1329)</f>
        <v>32936.840000000004</v>
      </c>
      <c r="J1329" s="24">
        <f>SUMIFS('South West Spends'!$AI$2:$AI$5693,'South West Spends'!$A$2:$A$5693,$B1329,'South West Spends'!$B$2:$B$5693,$C1329,'South West Spends'!$C$2:$C$5693,$A1329)</f>
        <v>0</v>
      </c>
      <c r="K1329" s="93">
        <f>SUMIFS('South West Spends'!$AL$2:$AL$5693,'South West Spends'!$A$2:$A$5693,$B1329,'South West Spends'!$B$2:$B$5693,$C1329,'South West Spends'!$C$2:$C$5693,$A1329)</f>
        <v>10908.62</v>
      </c>
    </row>
    <row r="1330" spans="1:11" x14ac:dyDescent="0.2">
      <c r="A1330" s="458" t="s">
        <v>145</v>
      </c>
      <c r="B1330" s="375" t="s">
        <v>205</v>
      </c>
      <c r="C1330" s="459" t="s">
        <v>33</v>
      </c>
      <c r="D1330" s="506">
        <f>SUMIFS('South West Spends'!$H$2:$H$5693,'South West Spends'!$A$2:$A$5693,$B1330,'South West Spends'!$B$2:$B$5693,$C1330,'South West Spends'!$C$2:$C$5693,$A1330)</f>
        <v>0</v>
      </c>
      <c r="E1330" s="507">
        <f>SUMIFS('South West Spends'!$M$2:$M$5693,'South West Spends'!$A$2:$A$5693,$B1330,'South West Spends'!$B$2:$B$5693,$C1330,'South West Spends'!$C$2:$C$5693,$A1330)</f>
        <v>0</v>
      </c>
      <c r="F1330" s="507">
        <f>SUMIFS('South West Spends'!$R$2:$R$5693,'South West Spends'!$A$2:$A$5693,$B1330,'South West Spends'!$B$2:$B$5693,$C1330,'South West Spends'!$C$2:$C$5693,$A1330)</f>
        <v>135.04</v>
      </c>
      <c r="G1330" s="882">
        <f>SUMIFS('South West Spends'!$W$2:$W$5693,'South West Spends'!$A$2:$A$5693,$B1330,'South West Spends'!$B$2:$B$5693,$C1330,'South West Spends'!$C$2:$C$5693,$A1330)</f>
        <v>4997.2700000000004</v>
      </c>
      <c r="H1330" s="1441">
        <f>SUMIFS('South West Spends'!$AB$2:$AB$5693,'South West Spends'!$A$2:$A$5693,$B1330,'South West Spends'!$B$2:$B$5693,$C1330,'South West Spends'!$C$2:$C$5693,$A1330)</f>
        <v>6256.869999999999</v>
      </c>
      <c r="I1330" s="1442">
        <f>SUMIFS('South West Spends'!$AG$2:$AG$5693,'South West Spends'!$A$2:$A$5693,$B1330,'South West Spends'!$B$2:$B$5693,$C1330,'South West Spends'!$C$2:$C$5693,$A1330)</f>
        <v>921.37000000000012</v>
      </c>
      <c r="J1330" s="24">
        <f>SUMIFS('South West Spends'!$AI$2:$AI$5693,'South West Spends'!$A$2:$A$5693,$B1330,'South West Spends'!$B$2:$B$5693,$C1330,'South West Spends'!$C$2:$C$5693,$A1330)</f>
        <v>399.92</v>
      </c>
      <c r="K1330" s="93">
        <f>SUMIFS('South West Spends'!$AL$2:$AL$5693,'South West Spends'!$A$2:$A$5693,$B1330,'South West Spends'!$B$2:$B$5693,$C1330,'South West Spends'!$C$2:$C$5693,$A1330)</f>
        <v>1356.46</v>
      </c>
    </row>
    <row r="1331" spans="1:11" x14ac:dyDescent="0.2">
      <c r="A1331" s="458" t="s">
        <v>145</v>
      </c>
      <c r="B1331" s="375" t="s">
        <v>205</v>
      </c>
      <c r="C1331" s="376" t="s">
        <v>101</v>
      </c>
      <c r="D1331" s="506">
        <f>SUMIFS('South West Spends'!$H$2:$H$5693,'South West Spends'!$A$2:$A$5693,$B1331,'South West Spends'!$B$2:$B$5693,$C1331,'South West Spends'!$C$2:$C$5693,$A1331)</f>
        <v>0</v>
      </c>
      <c r="E1331" s="507">
        <f>SUMIFS('South West Spends'!$M$2:$M$5693,'South West Spends'!$A$2:$A$5693,$B1331,'South West Spends'!$B$2:$B$5693,$C1331,'South West Spends'!$C$2:$C$5693,$A1331)</f>
        <v>0</v>
      </c>
      <c r="F1331" s="507">
        <f>SUMIFS('South West Spends'!$R$2:$R$5693,'South West Spends'!$A$2:$A$5693,$B1331,'South West Spends'!$B$2:$B$5693,$C1331,'South West Spends'!$C$2:$C$5693,$A1331)</f>
        <v>30531.240000000005</v>
      </c>
      <c r="G1331" s="882">
        <f>SUMIFS('South West Spends'!$W$2:$W$5693,'South West Spends'!$A$2:$A$5693,$B1331,'South West Spends'!$B$2:$B$5693,$C1331,'South West Spends'!$C$2:$C$5693,$A1331)</f>
        <v>105668.63</v>
      </c>
      <c r="H1331" s="1441">
        <f>SUMIFS('South West Spends'!$AB$2:$AB$5693,'South West Spends'!$A$2:$A$5693,$B1331,'South West Spends'!$B$2:$B$5693,$C1331,'South West Spends'!$C$2:$C$5693,$A1331)</f>
        <v>16516.34</v>
      </c>
      <c r="I1331" s="1442">
        <f>SUMIFS('South West Spends'!$AG$2:$AG$5693,'South West Spends'!$A$2:$A$5693,$B1331,'South West Spends'!$B$2:$B$5693,$C1331,'South West Spends'!$C$2:$C$5693,$A1331)</f>
        <v>0</v>
      </c>
      <c r="J1331" s="24">
        <f>SUMIFS('South West Spends'!$AI$2:$AI$5693,'South West Spends'!$A$2:$A$5693,$B1331,'South West Spends'!$B$2:$B$5693,$C1331,'South West Spends'!$C$2:$C$5693,$A1331)</f>
        <v>0</v>
      </c>
      <c r="K1331" s="93">
        <f>SUMIFS('South West Spends'!$AL$2:$AL$5693,'South West Spends'!$A$2:$A$5693,$B1331,'South West Spends'!$B$2:$B$5693,$C1331,'South West Spends'!$C$2:$C$5693,$A1331)</f>
        <v>0</v>
      </c>
    </row>
    <row r="1332" spans="1:11" x14ac:dyDescent="0.2">
      <c r="A1332" s="458" t="s">
        <v>145</v>
      </c>
      <c r="B1332" s="375" t="s">
        <v>205</v>
      </c>
      <c r="C1332" s="459" t="s">
        <v>10</v>
      </c>
      <c r="D1332" s="506">
        <f>SUMIFS('South West Spends'!$H$2:$H$5693,'South West Spends'!$A$2:$A$5693,$B1332,'South West Spends'!$B$2:$B$5693,$C1332,'South West Spends'!$C$2:$C$5693,$A1332)</f>
        <v>0</v>
      </c>
      <c r="E1332" s="507">
        <f>SUMIFS('South West Spends'!$M$2:$M$5693,'South West Spends'!$A$2:$A$5693,$B1332,'South West Spends'!$B$2:$B$5693,$C1332,'South West Spends'!$C$2:$C$5693,$A1332)</f>
        <v>0</v>
      </c>
      <c r="F1332" s="507">
        <f>SUMIFS('South West Spends'!$R$2:$R$5693,'South West Spends'!$A$2:$A$5693,$B1332,'South West Spends'!$B$2:$B$5693,$C1332,'South West Spends'!$C$2:$C$5693,$A1332)</f>
        <v>16335.67</v>
      </c>
      <c r="G1332" s="882">
        <f>SUMIFS('South West Spends'!$W$2:$W$5693,'South West Spends'!$A$2:$A$5693,$B1332,'South West Spends'!$B$2:$B$5693,$C1332,'South West Spends'!$C$2:$C$5693,$A1332)</f>
        <v>50725.2</v>
      </c>
      <c r="H1332" s="1441">
        <f>SUMIFS('South West Spends'!$AB$2:$AB$5693,'South West Spends'!$A$2:$A$5693,$B1332,'South West Spends'!$B$2:$B$5693,$C1332,'South West Spends'!$C$2:$C$5693,$A1332)</f>
        <v>41020.379999999997</v>
      </c>
      <c r="I1332" s="1442">
        <f>SUMIFS('South West Spends'!$AG$2:$AG$5693,'South West Spends'!$A$2:$A$5693,$B1332,'South West Spends'!$B$2:$B$5693,$C1332,'South West Spends'!$C$2:$C$5693,$A1332)</f>
        <v>45602.63</v>
      </c>
      <c r="J1332" s="24">
        <f>SUMIFS('South West Spends'!$AI$2:$AI$5693,'South West Spends'!$A$2:$A$5693,$B1332,'South West Spends'!$B$2:$B$5693,$C1332,'South West Spends'!$C$2:$C$5693,$A1332)</f>
        <v>9110.7900000000009</v>
      </c>
      <c r="K1332" s="93">
        <f>SUMIFS('South West Spends'!$AL$2:$AL$5693,'South West Spends'!$A$2:$A$5693,$B1332,'South West Spends'!$B$2:$B$5693,$C1332,'South West Spends'!$C$2:$C$5693,$A1332)</f>
        <v>17462.690000000002</v>
      </c>
    </row>
    <row r="1333" spans="1:11" x14ac:dyDescent="0.2">
      <c r="A1333" s="458" t="s">
        <v>145</v>
      </c>
      <c r="B1333" s="375" t="s">
        <v>40</v>
      </c>
      <c r="C1333" s="459" t="s">
        <v>111</v>
      </c>
      <c r="D1333" s="506">
        <f>SUMIFS('South West Spends'!$H$2:$H$5693,'South West Spends'!$A$2:$A$5693,$B1333,'South West Spends'!$B$2:$B$5693,$C1333,'South West Spends'!$C$2:$C$5693,$A1333)</f>
        <v>2450.2999999999997</v>
      </c>
      <c r="E1333" s="507">
        <f>SUMIFS('South West Spends'!$M$2:$M$5693,'South West Spends'!$A$2:$A$5693,$B1333,'South West Spends'!$B$2:$B$5693,$C1333,'South West Spends'!$C$2:$C$5693,$A1333)</f>
        <v>0</v>
      </c>
      <c r="F1333" s="507">
        <f>SUMIFS('South West Spends'!$R$2:$R$5693,'South West Spends'!$A$2:$A$5693,$B1333,'South West Spends'!$B$2:$B$5693,$C1333,'South West Spends'!$C$2:$C$5693,$A1333)</f>
        <v>0</v>
      </c>
      <c r="G1333" s="882">
        <f>SUMIFS('South West Spends'!$W$2:$W$5693,'South West Spends'!$A$2:$A$5693,$B1333,'South West Spends'!$B$2:$B$5693,$C1333,'South West Spends'!$C$2:$C$5693,$A1333)</f>
        <v>0</v>
      </c>
      <c r="H1333" s="1441">
        <f>SUMIFS('South West Spends'!$AB$2:$AB$5693,'South West Spends'!$A$2:$A$5693,$B1333,'South West Spends'!$B$2:$B$5693,$C1333,'South West Spends'!$C$2:$C$5693,$A1333)</f>
        <v>0</v>
      </c>
      <c r="I1333" s="1442">
        <f>SUMIFS('South West Spends'!$AG$2:$AG$5693,'South West Spends'!$A$2:$A$5693,$B1333,'South West Spends'!$B$2:$B$5693,$C1333,'South West Spends'!$C$2:$C$5693,$A1333)</f>
        <v>0</v>
      </c>
      <c r="J1333" s="24">
        <f>SUMIFS('South West Spends'!$AI$2:$AI$5693,'South West Spends'!$A$2:$A$5693,$B1333,'South West Spends'!$B$2:$B$5693,$C1333,'South West Spends'!$C$2:$C$5693,$A1333)</f>
        <v>0</v>
      </c>
      <c r="K1333" s="93">
        <f>SUMIFS('South West Spends'!$AL$2:$AL$5693,'South West Spends'!$A$2:$A$5693,$B1333,'South West Spends'!$B$2:$B$5693,$C1333,'South West Spends'!$C$2:$C$5693,$A1333)</f>
        <v>0</v>
      </c>
    </row>
    <row r="1334" spans="1:11" x14ac:dyDescent="0.2">
      <c r="A1334" s="502" t="s">
        <v>145</v>
      </c>
      <c r="B1334" s="503" t="s">
        <v>40</v>
      </c>
      <c r="C1334" s="504" t="s">
        <v>243</v>
      </c>
      <c r="D1334" s="506">
        <f>SUMIFS('South West Spends'!$H$2:$H$5693,'South West Spends'!$A$2:$A$5693,$B1334,'South West Spends'!$B$2:$B$5693,$C1334,'South West Spends'!$C$2:$C$5693,$A1334)</f>
        <v>12103.34</v>
      </c>
      <c r="E1334" s="507">
        <f>SUMIFS('South West Spends'!$M$2:$M$5693,'South West Spends'!$A$2:$A$5693,$B1334,'South West Spends'!$B$2:$B$5693,$C1334,'South West Spends'!$C$2:$C$5693,$A1334)</f>
        <v>26443.51</v>
      </c>
      <c r="F1334" s="507">
        <f>SUMIFS('South West Spends'!$R$2:$R$5693,'South West Spends'!$A$2:$A$5693,$B1334,'South West Spends'!$B$2:$B$5693,$C1334,'South West Spends'!$C$2:$C$5693,$A1334)</f>
        <v>17787.64</v>
      </c>
      <c r="G1334" s="882">
        <f>SUMIFS('South West Spends'!$W$2:$W$5693,'South West Spends'!$A$2:$A$5693,$B1334,'South West Spends'!$B$2:$B$5693,$C1334,'South West Spends'!$C$2:$C$5693,$A1334)</f>
        <v>0</v>
      </c>
      <c r="H1334" s="1441">
        <f>SUMIFS('South West Spends'!$AB$2:$AB$5693,'South West Spends'!$A$2:$A$5693,$B1334,'South West Spends'!$B$2:$B$5693,$C1334,'South West Spends'!$C$2:$C$5693,$A1334)</f>
        <v>0</v>
      </c>
      <c r="I1334" s="1442">
        <f>SUMIFS('South West Spends'!$AG$2:$AG$5693,'South West Spends'!$A$2:$A$5693,$B1334,'South West Spends'!$B$2:$B$5693,$C1334,'South West Spends'!$C$2:$C$5693,$A1334)</f>
        <v>0</v>
      </c>
      <c r="J1334" s="24">
        <f>SUMIFS('South West Spends'!$AI$2:$AI$5693,'South West Spends'!$A$2:$A$5693,$B1334,'South West Spends'!$B$2:$B$5693,$C1334,'South West Spends'!$C$2:$C$5693,$A1334)</f>
        <v>0</v>
      </c>
      <c r="K1334" s="93">
        <f>SUMIFS('South West Spends'!$AL$2:$AL$5693,'South West Spends'!$A$2:$A$5693,$B1334,'South West Spends'!$B$2:$B$5693,$C1334,'South West Spends'!$C$2:$C$5693,$A1334)</f>
        <v>0</v>
      </c>
    </row>
    <row r="1335" spans="1:11" x14ac:dyDescent="0.2">
      <c r="A1335" s="502" t="s">
        <v>145</v>
      </c>
      <c r="B1335" s="503" t="s">
        <v>40</v>
      </c>
      <c r="C1335" s="504" t="s">
        <v>11</v>
      </c>
      <c r="D1335" s="506">
        <f>SUMIFS('South West Spends'!$H$2:$H$5693,'South West Spends'!$A$2:$A$5693,$B1335,'South West Spends'!$B$2:$B$5693,$C1335,'South West Spends'!$C$2:$C$5693,$A1335)</f>
        <v>0</v>
      </c>
      <c r="E1335" s="507">
        <f>SUMIFS('South West Spends'!$M$2:$M$5693,'South West Spends'!$A$2:$A$5693,$B1335,'South West Spends'!$B$2:$B$5693,$C1335,'South West Spends'!$C$2:$C$5693,$A1335)</f>
        <v>67.89</v>
      </c>
      <c r="F1335" s="507">
        <f>SUMIFS('South West Spends'!$R$2:$R$5693,'South West Spends'!$A$2:$A$5693,$B1335,'South West Spends'!$B$2:$B$5693,$C1335,'South West Spends'!$C$2:$C$5693,$A1335)</f>
        <v>0</v>
      </c>
      <c r="G1335" s="882">
        <f>SUMIFS('South West Spends'!$W$2:$W$5693,'South West Spends'!$A$2:$A$5693,$B1335,'South West Spends'!$B$2:$B$5693,$C1335,'South West Spends'!$C$2:$C$5693,$A1335)</f>
        <v>0</v>
      </c>
      <c r="H1335" s="1441">
        <f>SUMIFS('South West Spends'!$AB$2:$AB$5693,'South West Spends'!$A$2:$A$5693,$B1335,'South West Spends'!$B$2:$B$5693,$C1335,'South West Spends'!$C$2:$C$5693,$A1335)</f>
        <v>0</v>
      </c>
      <c r="I1335" s="1442">
        <f>SUMIFS('South West Spends'!$AG$2:$AG$5693,'South West Spends'!$A$2:$A$5693,$B1335,'South West Spends'!$B$2:$B$5693,$C1335,'South West Spends'!$C$2:$C$5693,$A1335)</f>
        <v>0</v>
      </c>
      <c r="J1335" s="24">
        <f>SUMIFS('South West Spends'!$AI$2:$AI$5693,'South West Spends'!$A$2:$A$5693,$B1335,'South West Spends'!$B$2:$B$5693,$C1335,'South West Spends'!$C$2:$C$5693,$A1335)</f>
        <v>0</v>
      </c>
      <c r="K1335" s="93">
        <f>SUMIFS('South West Spends'!$AL$2:$AL$5693,'South West Spends'!$A$2:$A$5693,$B1335,'South West Spends'!$B$2:$B$5693,$C1335,'South West Spends'!$C$2:$C$5693,$A1335)</f>
        <v>0</v>
      </c>
    </row>
    <row r="1336" spans="1:11" x14ac:dyDescent="0.2">
      <c r="A1336" s="502" t="s">
        <v>145</v>
      </c>
      <c r="B1336" s="503" t="s">
        <v>40</v>
      </c>
      <c r="C1336" s="504" t="s">
        <v>12</v>
      </c>
      <c r="D1336" s="506">
        <f>SUMIFS('South West Spends'!$H$2:$H$5693,'South West Spends'!$A$2:$A$5693,$B1336,'South West Spends'!$B$2:$B$5693,$C1336,'South West Spends'!$C$2:$C$5693,$A1336)</f>
        <v>32723.140000000007</v>
      </c>
      <c r="E1336" s="507">
        <f>SUMIFS('South West Spends'!$M$2:$M$5693,'South West Spends'!$A$2:$A$5693,$B1336,'South West Spends'!$B$2:$B$5693,$C1336,'South West Spends'!$C$2:$C$5693,$A1336)</f>
        <v>36301.5625</v>
      </c>
      <c r="F1336" s="507">
        <f>SUMIFS('South West Spends'!$R$2:$R$5693,'South West Spends'!$A$2:$A$5693,$B1336,'South West Spends'!$B$2:$B$5693,$C1336,'South West Spends'!$C$2:$C$5693,$A1336)</f>
        <v>35914.94</v>
      </c>
      <c r="G1336" s="882">
        <f>SUMIFS('South West Spends'!$W$2:$W$5693,'South West Spends'!$A$2:$A$5693,$B1336,'South West Spends'!$B$2:$B$5693,$C1336,'South West Spends'!$C$2:$C$5693,$A1336)</f>
        <v>0</v>
      </c>
      <c r="H1336" s="1441">
        <f>SUMIFS('South West Spends'!$AB$2:$AB$5693,'South West Spends'!$A$2:$A$5693,$B1336,'South West Spends'!$B$2:$B$5693,$C1336,'South West Spends'!$C$2:$C$5693,$A1336)</f>
        <v>0</v>
      </c>
      <c r="I1336" s="1442">
        <f>SUMIFS('South West Spends'!$AG$2:$AG$5693,'South West Spends'!$A$2:$A$5693,$B1336,'South West Spends'!$B$2:$B$5693,$C1336,'South West Spends'!$C$2:$C$5693,$A1336)</f>
        <v>0</v>
      </c>
      <c r="J1336" s="24">
        <f>SUMIFS('South West Spends'!$AI$2:$AI$5693,'South West Spends'!$A$2:$A$5693,$B1336,'South West Spends'!$B$2:$B$5693,$C1336,'South West Spends'!$C$2:$C$5693,$A1336)</f>
        <v>0</v>
      </c>
      <c r="K1336" s="93">
        <f>SUMIFS('South West Spends'!$AL$2:$AL$5693,'South West Spends'!$A$2:$A$5693,$B1336,'South West Spends'!$B$2:$B$5693,$C1336,'South West Spends'!$C$2:$C$5693,$A1336)</f>
        <v>0</v>
      </c>
    </row>
    <row r="1337" spans="1:11" x14ac:dyDescent="0.2">
      <c r="A1337" s="841" t="s">
        <v>145</v>
      </c>
      <c r="B1337" s="503" t="s">
        <v>203</v>
      </c>
      <c r="C1337" s="482" t="s">
        <v>59</v>
      </c>
      <c r="D1337" s="506">
        <f>SUMIFS('South West Spends'!$H$2:$H$5693,'South West Spends'!$A$2:$A$5693,$B1337,'South West Spends'!$B$2:$B$5693,$C1337,'South West Spends'!$C$2:$C$5693,$A1337)</f>
        <v>0</v>
      </c>
      <c r="E1337" s="507">
        <f>SUMIFS('South West Spends'!$M$2:$M$5693,'South West Spends'!$A$2:$A$5693,$B1337,'South West Spends'!$B$2:$B$5693,$C1337,'South West Spends'!$C$2:$C$5693,$A1337)</f>
        <v>0</v>
      </c>
      <c r="F1337" s="507">
        <f>SUMIFS('South West Spends'!$R$2:$R$5693,'South West Spends'!$A$2:$A$5693,$B1337,'South West Spends'!$B$2:$B$5693,$C1337,'South West Spends'!$C$2:$C$5693,$A1337)</f>
        <v>0</v>
      </c>
      <c r="G1337" s="882">
        <f>SUMIFS('South West Spends'!$W$2:$W$5693,'South West Spends'!$A$2:$A$5693,$B1337,'South West Spends'!$B$2:$B$5693,$C1337,'South West Spends'!$C$2:$C$5693,$A1337)</f>
        <v>0</v>
      </c>
      <c r="H1337" s="1441">
        <f>SUMIFS('South West Spends'!$AB$2:$AB$5693,'South West Spends'!$A$2:$A$5693,$B1337,'South West Spends'!$B$2:$B$5693,$C1337,'South West Spends'!$C$2:$C$5693,$A1337)</f>
        <v>5059.3500000000004</v>
      </c>
      <c r="I1337" s="1442">
        <f>SUMIFS('South West Spends'!$AG$2:$AG$5693,'South West Spends'!$A$2:$A$5693,$B1337,'South West Spends'!$B$2:$B$5693,$C1337,'South West Spends'!$C$2:$C$5693,$A1337)</f>
        <v>3890.35</v>
      </c>
      <c r="J1337" s="24">
        <f>SUMIFS('South West Spends'!$AI$2:$AI$5693,'South West Spends'!$A$2:$A$5693,$B1337,'South West Spends'!$B$2:$B$5693,$C1337,'South West Spends'!$C$2:$C$5693,$A1337)</f>
        <v>0</v>
      </c>
      <c r="K1337" s="93">
        <f>SUMIFS('South West Spends'!$AL$2:$AL$5693,'South West Spends'!$A$2:$A$5693,$B1337,'South West Spends'!$B$2:$B$5693,$C1337,'South West Spends'!$C$2:$C$5693,$A1337)</f>
        <v>120.72</v>
      </c>
    </row>
    <row r="1338" spans="1:11" x14ac:dyDescent="0.2">
      <c r="A1338" s="841" t="s">
        <v>145</v>
      </c>
      <c r="B1338" s="503" t="s">
        <v>203</v>
      </c>
      <c r="C1338" s="482" t="s">
        <v>243</v>
      </c>
      <c r="D1338" s="506">
        <f>SUMIFS('South West Spends'!$H$2:$H$5693,'South West Spends'!$A$2:$A$5693,$B1338,'South West Spends'!$B$2:$B$5693,$C1338,'South West Spends'!$C$2:$C$5693,$A1338)</f>
        <v>0</v>
      </c>
      <c r="E1338" s="507">
        <f>SUMIFS('South West Spends'!$M$2:$M$5693,'South West Spends'!$A$2:$A$5693,$B1338,'South West Spends'!$B$2:$B$5693,$C1338,'South West Spends'!$C$2:$C$5693,$A1338)</f>
        <v>0</v>
      </c>
      <c r="F1338" s="507">
        <f>SUMIFS('South West Spends'!$R$2:$R$5693,'South West Spends'!$A$2:$A$5693,$B1338,'South West Spends'!$B$2:$B$5693,$C1338,'South West Spends'!$C$2:$C$5693,$A1338)</f>
        <v>13957.400000000001</v>
      </c>
      <c r="G1338" s="882">
        <f>SUMIFS('South West Spends'!$W$2:$W$5693,'South West Spends'!$A$2:$A$5693,$B1338,'South West Spends'!$B$2:$B$5693,$C1338,'South West Spends'!$C$2:$C$5693,$A1338)</f>
        <v>38104.620000000003</v>
      </c>
      <c r="H1338" s="1441">
        <f>SUMIFS('South West Spends'!$AB$2:$AB$5693,'South West Spends'!$A$2:$A$5693,$B1338,'South West Spends'!$B$2:$B$5693,$C1338,'South West Spends'!$C$2:$C$5693,$A1338)</f>
        <v>42267.850000000006</v>
      </c>
      <c r="I1338" s="1442">
        <f>SUMIFS('South West Spends'!$AG$2:$AG$5693,'South West Spends'!$A$2:$A$5693,$B1338,'South West Spends'!$B$2:$B$5693,$C1338,'South West Spends'!$C$2:$C$5693,$A1338)</f>
        <v>47182.21</v>
      </c>
      <c r="J1338" s="24">
        <f>SUMIFS('South West Spends'!$AI$2:$AI$5693,'South West Spends'!$A$2:$A$5693,$B1338,'South West Spends'!$B$2:$B$5693,$C1338,'South West Spends'!$C$2:$C$5693,$A1338)</f>
        <v>9067.99</v>
      </c>
      <c r="K1338" s="93">
        <f>SUMIFS('South West Spends'!$AL$2:$AL$5693,'South West Spends'!$A$2:$A$5693,$B1338,'South West Spends'!$B$2:$B$5693,$C1338,'South West Spends'!$C$2:$C$5693,$A1338)</f>
        <v>18148.169999999998</v>
      </c>
    </row>
    <row r="1339" spans="1:11" x14ac:dyDescent="0.2">
      <c r="A1339" s="841" t="s">
        <v>145</v>
      </c>
      <c r="B1339" s="503" t="s">
        <v>203</v>
      </c>
      <c r="C1339" s="482" t="s">
        <v>12</v>
      </c>
      <c r="D1339" s="506">
        <f>SUMIFS('South West Spends'!$H$2:$H$5693,'South West Spends'!$A$2:$A$5693,$B1339,'South West Spends'!$B$2:$B$5693,$C1339,'South West Spends'!$C$2:$C$5693,$A1339)</f>
        <v>0</v>
      </c>
      <c r="E1339" s="507">
        <f>SUMIFS('South West Spends'!$M$2:$M$5693,'South West Spends'!$A$2:$A$5693,$B1339,'South West Spends'!$B$2:$B$5693,$C1339,'South West Spends'!$C$2:$C$5693,$A1339)</f>
        <v>0</v>
      </c>
      <c r="F1339" s="507">
        <f>SUMIFS('South West Spends'!$R$2:$R$5693,'South West Spends'!$A$2:$A$5693,$B1339,'South West Spends'!$B$2:$B$5693,$C1339,'South West Spends'!$C$2:$C$5693,$A1339)</f>
        <v>18475.969999999998</v>
      </c>
      <c r="G1339" s="882">
        <f>SUMIFS('South West Spends'!$W$2:$W$5693,'South West Spends'!$A$2:$A$5693,$B1339,'South West Spends'!$B$2:$B$5693,$C1339,'South West Spends'!$C$2:$C$5693,$A1339)</f>
        <v>36365.370000000003</v>
      </c>
      <c r="H1339" s="1441">
        <f>SUMIFS('South West Spends'!$AB$2:$AB$5693,'South West Spends'!$A$2:$A$5693,$B1339,'South West Spends'!$B$2:$B$5693,$C1339,'South West Spends'!$C$2:$C$5693,$A1339)</f>
        <v>23185.470000000005</v>
      </c>
      <c r="I1339" s="1442">
        <f>SUMIFS('South West Spends'!$AG$2:$AG$5693,'South West Spends'!$A$2:$A$5693,$B1339,'South West Spends'!$B$2:$B$5693,$C1339,'South West Spends'!$C$2:$C$5693,$A1339)</f>
        <v>3702.6800000000003</v>
      </c>
      <c r="J1339" s="24">
        <f>SUMIFS('South West Spends'!$AI$2:$AI$5693,'South West Spends'!$A$2:$A$5693,$B1339,'South West Spends'!$B$2:$B$5693,$C1339,'South West Spends'!$C$2:$C$5693,$A1339)</f>
        <v>0</v>
      </c>
      <c r="K1339" s="93">
        <f>SUMIFS('South West Spends'!$AL$2:$AL$5693,'South West Spends'!$A$2:$A$5693,$B1339,'South West Spends'!$B$2:$B$5693,$C1339,'South West Spends'!$C$2:$C$5693,$A1339)</f>
        <v>117.55000000000001</v>
      </c>
    </row>
    <row r="1340" spans="1:11" x14ac:dyDescent="0.2">
      <c r="A1340" s="841" t="s">
        <v>145</v>
      </c>
      <c r="B1340" s="503" t="s">
        <v>67</v>
      </c>
      <c r="C1340" s="482" t="s">
        <v>78</v>
      </c>
      <c r="D1340" s="506">
        <f>SUMIFS('South West Spends'!$H$2:$H$5693,'South West Spends'!$A$2:$A$5693,$B1340,'South West Spends'!$B$2:$B$5693,$C1340,'South West Spends'!$C$2:$C$5693,$A1340)</f>
        <v>0</v>
      </c>
      <c r="E1340" s="507">
        <f>SUMIFS('South West Spends'!$M$2:$M$5693,'South West Spends'!$A$2:$A$5693,$B1340,'South West Spends'!$B$2:$B$5693,$C1340,'South West Spends'!$C$2:$C$5693,$A1340)</f>
        <v>0</v>
      </c>
      <c r="F1340" s="507">
        <f>SUMIFS('South West Spends'!$R$2:$R$5693,'South West Spends'!$A$2:$A$5693,$B1340,'South West Spends'!$B$2:$B$5693,$C1340,'South West Spends'!$C$2:$C$5693,$A1340)</f>
        <v>0</v>
      </c>
      <c r="G1340" s="882">
        <f>SUMIFS('South West Spends'!$W$2:$W$5693,'South West Spends'!$A$2:$A$5693,$B1340,'South West Spends'!$B$2:$B$5693,$C1340,'South West Spends'!$C$2:$C$5693,$A1340)</f>
        <v>2905.79</v>
      </c>
      <c r="H1340" s="1441">
        <f>SUMIFS('South West Spends'!$AB$2:$AB$5693,'South West Spends'!$A$2:$A$5693,$B1340,'South West Spends'!$B$2:$B$5693,$C1340,'South West Spends'!$C$2:$C$5693,$A1340)</f>
        <v>205.6</v>
      </c>
      <c r="I1340" s="1442">
        <f>SUMIFS('South West Spends'!$AG$2:$AG$5693,'South West Spends'!$A$2:$A$5693,$B1340,'South West Spends'!$B$2:$B$5693,$C1340,'South West Spends'!$C$2:$C$5693,$A1340)</f>
        <v>0</v>
      </c>
      <c r="J1340" s="24">
        <f>SUMIFS('South West Spends'!$AI$2:$AI$5693,'South West Spends'!$A$2:$A$5693,$B1340,'South West Spends'!$B$2:$B$5693,$C1340,'South West Spends'!$C$2:$C$5693,$A1340)</f>
        <v>0</v>
      </c>
      <c r="K1340" s="93">
        <f>SUMIFS('South West Spends'!$AL$2:$AL$5693,'South West Spends'!$A$2:$A$5693,$B1340,'South West Spends'!$B$2:$B$5693,$C1340,'South West Spends'!$C$2:$C$5693,$A1340)</f>
        <v>0</v>
      </c>
    </row>
    <row r="1341" spans="1:11" x14ac:dyDescent="0.2">
      <c r="A1341" s="841" t="s">
        <v>170</v>
      </c>
      <c r="B1341" s="503" t="s">
        <v>268</v>
      </c>
      <c r="C1341" s="482" t="s">
        <v>78</v>
      </c>
      <c r="D1341" s="506">
        <f>SUMIFS('South West Spends'!$H$2:$H$5693,'South West Spends'!$A$2:$A$5693,$B1341,'South West Spends'!$B$2:$B$5693,$C1341,'South West Spends'!$C$2:$C$5693,$A1341)</f>
        <v>0</v>
      </c>
      <c r="E1341" s="507">
        <f>SUMIFS('South West Spends'!$M$2:$M$5693,'South West Spends'!$A$2:$A$5693,$B1341,'South West Spends'!$B$2:$B$5693,$C1341,'South West Spends'!$C$2:$C$5693,$A1341)</f>
        <v>0</v>
      </c>
      <c r="F1341" s="507">
        <f>SUMIFS('South West Spends'!$R$2:$R$5693,'South West Spends'!$A$2:$A$5693,$B1341,'South West Spends'!$B$2:$B$5693,$C1341,'South West Spends'!$C$2:$C$5693,$A1341)</f>
        <v>0</v>
      </c>
      <c r="G1341" s="882">
        <f>SUMIFS('South West Spends'!$W$2:$W$5693,'South West Spends'!$A$2:$A$5693,$B1341,'South West Spends'!$B$2:$B$5693,$C1341,'South West Spends'!$C$2:$C$5693,$A1341)</f>
        <v>0</v>
      </c>
      <c r="H1341" s="1441">
        <f>SUMIFS('South West Spends'!$AB$2:$AB$5693,'South West Spends'!$A$2:$A$5693,$B1341,'South West Spends'!$B$2:$B$5693,$C1341,'South West Spends'!$C$2:$C$5693,$A1341)</f>
        <v>0</v>
      </c>
      <c r="I1341" s="1442">
        <f>SUMIFS('South West Spends'!$AG$2:$AG$5693,'South West Spends'!$A$2:$A$5693,$B1341,'South West Spends'!$B$2:$B$5693,$C1341,'South West Spends'!$C$2:$C$5693,$A1341)</f>
        <v>2728.46</v>
      </c>
      <c r="J1341" s="24">
        <f>SUMIFS('South West Spends'!$AI$2:$AI$5693,'South West Spends'!$A$2:$A$5693,$B1341,'South West Spends'!$B$2:$B$5693,$C1341,'South West Spends'!$C$2:$C$5693,$A1341)</f>
        <v>47.92</v>
      </c>
      <c r="K1341" s="93">
        <f>SUMIFS('South West Spends'!$AL$2:$AL$5693,'South West Spends'!$A$2:$A$5693,$B1341,'South West Spends'!$B$2:$B$5693,$C1341,'South West Spends'!$C$2:$C$5693,$A1341)</f>
        <v>226.72000000000003</v>
      </c>
    </row>
    <row r="1342" spans="1:11" x14ac:dyDescent="0.2">
      <c r="A1342" s="841" t="s">
        <v>145</v>
      </c>
      <c r="B1342" s="503" t="s">
        <v>16</v>
      </c>
      <c r="C1342" s="482" t="s">
        <v>243</v>
      </c>
      <c r="D1342" s="506">
        <f>SUMIFS('South West Spends'!$H$2:$H$5693,'South West Spends'!$A$2:$A$5693,$B1342,'South West Spends'!$B$2:$B$5693,$C1342,'South West Spends'!$C$2:$C$5693,$A1342)</f>
        <v>75836.160000000003</v>
      </c>
      <c r="E1342" s="507">
        <f>SUMIFS('South West Spends'!$M$2:$M$5693,'South West Spends'!$A$2:$A$5693,$B1342,'South West Spends'!$B$2:$B$5693,$C1342,'South West Spends'!$C$2:$C$5693,$A1342)</f>
        <v>96724.23000000001</v>
      </c>
      <c r="F1342" s="507">
        <f>SUMIFS('South West Spends'!$R$2:$R$5693,'South West Spends'!$A$2:$A$5693,$B1342,'South West Spends'!$B$2:$B$5693,$C1342,'South West Spends'!$C$2:$C$5693,$A1342)</f>
        <v>0</v>
      </c>
      <c r="G1342" s="882">
        <f>SUMIFS('South West Spends'!$W$2:$W$5693,'South West Spends'!$A$2:$A$5693,$B1342,'South West Spends'!$B$2:$B$5693,$C1342,'South West Spends'!$C$2:$C$5693,$A1342)</f>
        <v>0</v>
      </c>
      <c r="H1342" s="1441">
        <f>SUMIFS('South West Spends'!$AB$2:$AB$5693,'South West Spends'!$A$2:$A$5693,$B1342,'South West Spends'!$B$2:$B$5693,$C1342,'South West Spends'!$C$2:$C$5693,$A1342)</f>
        <v>0</v>
      </c>
      <c r="I1342" s="1442">
        <f>SUMIFS('South West Spends'!$AG$2:$AG$5693,'South West Spends'!$A$2:$A$5693,$B1342,'South West Spends'!$B$2:$B$5693,$C1342,'South West Spends'!$C$2:$C$5693,$A1342)</f>
        <v>0</v>
      </c>
      <c r="J1342" s="24">
        <f>SUMIFS('South West Spends'!$AI$2:$AI$5693,'South West Spends'!$A$2:$A$5693,$B1342,'South West Spends'!$B$2:$B$5693,$C1342,'South West Spends'!$C$2:$C$5693,$A1342)</f>
        <v>0</v>
      </c>
      <c r="K1342" s="93">
        <f>SUMIFS('South West Spends'!$AL$2:$AL$5693,'South West Spends'!$A$2:$A$5693,$B1342,'South West Spends'!$B$2:$B$5693,$C1342,'South West Spends'!$C$2:$C$5693,$A1342)</f>
        <v>0</v>
      </c>
    </row>
    <row r="1343" spans="1:11" x14ac:dyDescent="0.2">
      <c r="A1343" s="841" t="s">
        <v>145</v>
      </c>
      <c r="B1343" s="503" t="s">
        <v>16</v>
      </c>
      <c r="C1343" s="482" t="s">
        <v>11</v>
      </c>
      <c r="D1343" s="506">
        <f>SUMIFS('South West Spends'!$H$2:$H$5693,'South West Spends'!$A$2:$A$5693,$B1343,'South West Spends'!$B$2:$B$5693,$C1343,'South West Spends'!$C$2:$C$5693,$A1343)</f>
        <v>17510.830000000002</v>
      </c>
      <c r="E1343" s="507">
        <f>SUMIFS('South West Spends'!$M$2:$M$5693,'South West Spends'!$A$2:$A$5693,$B1343,'South West Spends'!$B$2:$B$5693,$C1343,'South West Spends'!$C$2:$C$5693,$A1343)</f>
        <v>33538.83</v>
      </c>
      <c r="F1343" s="507">
        <f>SUMIFS('South West Spends'!$R$2:$R$5693,'South West Spends'!$A$2:$A$5693,$B1343,'South West Spends'!$B$2:$B$5693,$C1343,'South West Spends'!$C$2:$C$5693,$A1343)</f>
        <v>0</v>
      </c>
      <c r="G1343" s="882">
        <f>SUMIFS('South West Spends'!$W$2:$W$5693,'South West Spends'!$A$2:$A$5693,$B1343,'South West Spends'!$B$2:$B$5693,$C1343,'South West Spends'!$C$2:$C$5693,$A1343)</f>
        <v>0</v>
      </c>
      <c r="H1343" s="1441">
        <f>SUMIFS('South West Spends'!$AB$2:$AB$5693,'South West Spends'!$A$2:$A$5693,$B1343,'South West Spends'!$B$2:$B$5693,$C1343,'South West Spends'!$C$2:$C$5693,$A1343)</f>
        <v>0</v>
      </c>
      <c r="I1343" s="1442">
        <f>SUMIFS('South West Spends'!$AG$2:$AG$5693,'South West Spends'!$A$2:$A$5693,$B1343,'South West Spends'!$B$2:$B$5693,$C1343,'South West Spends'!$C$2:$C$5693,$A1343)</f>
        <v>0</v>
      </c>
      <c r="J1343" s="24">
        <f>SUMIFS('South West Spends'!$AI$2:$AI$5693,'South West Spends'!$A$2:$A$5693,$B1343,'South West Spends'!$B$2:$B$5693,$C1343,'South West Spends'!$C$2:$C$5693,$A1343)</f>
        <v>0</v>
      </c>
      <c r="K1343" s="93">
        <f>SUMIFS('South West Spends'!$AL$2:$AL$5693,'South West Spends'!$A$2:$A$5693,$B1343,'South West Spends'!$B$2:$B$5693,$C1343,'South West Spends'!$C$2:$C$5693,$A1343)</f>
        <v>0</v>
      </c>
    </row>
    <row r="1344" spans="1:11" x14ac:dyDescent="0.2">
      <c r="A1344" s="841" t="s">
        <v>145</v>
      </c>
      <c r="B1344" s="503" t="s">
        <v>16</v>
      </c>
      <c r="C1344" s="482" t="s">
        <v>32</v>
      </c>
      <c r="D1344" s="506">
        <f>SUMIFS('South West Spends'!$H$2:$H$5693,'South West Spends'!$A$2:$A$5693,$B1344,'South West Spends'!$B$2:$B$5693,$C1344,'South West Spends'!$C$2:$C$5693,$A1344)</f>
        <v>16752.3</v>
      </c>
      <c r="E1344" s="507">
        <f>SUMIFS('South West Spends'!$M$2:$M$5693,'South West Spends'!$A$2:$A$5693,$B1344,'South West Spends'!$B$2:$B$5693,$C1344,'South West Spends'!$C$2:$C$5693,$A1344)</f>
        <v>7580.6400000000012</v>
      </c>
      <c r="F1344" s="507">
        <f>SUMIFS('South West Spends'!$R$2:$R$5693,'South West Spends'!$A$2:$A$5693,$B1344,'South West Spends'!$B$2:$B$5693,$C1344,'South West Spends'!$C$2:$C$5693,$A1344)</f>
        <v>0</v>
      </c>
      <c r="G1344" s="882">
        <f>SUMIFS('South West Spends'!$W$2:$W$5693,'South West Spends'!$A$2:$A$5693,$B1344,'South West Spends'!$B$2:$B$5693,$C1344,'South West Spends'!$C$2:$C$5693,$A1344)</f>
        <v>0</v>
      </c>
      <c r="H1344" s="1441">
        <f>SUMIFS('South West Spends'!$AB$2:$AB$5693,'South West Spends'!$A$2:$A$5693,$B1344,'South West Spends'!$B$2:$B$5693,$C1344,'South West Spends'!$C$2:$C$5693,$A1344)</f>
        <v>0</v>
      </c>
      <c r="I1344" s="1442">
        <f>SUMIFS('South West Spends'!$AG$2:$AG$5693,'South West Spends'!$A$2:$A$5693,$B1344,'South West Spends'!$B$2:$B$5693,$C1344,'South West Spends'!$C$2:$C$5693,$A1344)</f>
        <v>0</v>
      </c>
      <c r="J1344" s="24">
        <f>SUMIFS('South West Spends'!$AI$2:$AI$5693,'South West Spends'!$A$2:$A$5693,$B1344,'South West Spends'!$B$2:$B$5693,$C1344,'South West Spends'!$C$2:$C$5693,$A1344)</f>
        <v>0</v>
      </c>
      <c r="K1344" s="93">
        <f>SUMIFS('South West Spends'!$AL$2:$AL$5693,'South West Spends'!$A$2:$A$5693,$B1344,'South West Spends'!$B$2:$B$5693,$C1344,'South West Spends'!$C$2:$C$5693,$A1344)</f>
        <v>0</v>
      </c>
    </row>
    <row r="1345" spans="1:11" x14ac:dyDescent="0.2">
      <c r="A1345" s="841" t="s">
        <v>145</v>
      </c>
      <c r="B1345" s="503" t="s">
        <v>93</v>
      </c>
      <c r="C1345" s="482" t="s">
        <v>243</v>
      </c>
      <c r="D1345" s="506">
        <f>SUMIFS('South West Spends'!$H$2:$H$5693,'South West Spends'!$A$2:$A$5693,$B1345,'South West Spends'!$B$2:$B$5693,$C1345,'South West Spends'!$C$2:$C$5693,$A1345)</f>
        <v>0</v>
      </c>
      <c r="E1345" s="507">
        <f>SUMIFS('South West Spends'!$M$2:$M$5693,'South West Spends'!$A$2:$A$5693,$B1345,'South West Spends'!$B$2:$B$5693,$C1345,'South West Spends'!$C$2:$C$5693,$A1345)</f>
        <v>0</v>
      </c>
      <c r="F1345" s="507">
        <f>SUMIFS('South West Spends'!$R$2:$R$5693,'South West Spends'!$A$2:$A$5693,$B1345,'South West Spends'!$B$2:$B$5693,$C1345,'South West Spends'!$C$2:$C$5693,$A1345)</f>
        <v>101566.67000000001</v>
      </c>
      <c r="G1345" s="882">
        <f>SUMIFS('South West Spends'!$W$2:$W$5693,'South West Spends'!$A$2:$A$5693,$B1345,'South West Spends'!$B$2:$B$5693,$C1345,'South West Spends'!$C$2:$C$5693,$A1345)</f>
        <v>105800.75</v>
      </c>
      <c r="H1345" s="1441">
        <f>SUMIFS('South West Spends'!$AB$2:$AB$5693,'South West Spends'!$A$2:$A$5693,$B1345,'South West Spends'!$B$2:$B$5693,$C1345,'South West Spends'!$C$2:$C$5693,$A1345)</f>
        <v>144329.15999999997</v>
      </c>
      <c r="I1345" s="1442">
        <f>SUMIFS('South West Spends'!$AG$2:$AG$5693,'South West Spends'!$A$2:$A$5693,$B1345,'South West Spends'!$B$2:$B$5693,$C1345,'South West Spends'!$C$2:$C$5693,$A1345)</f>
        <v>162894.29999999999</v>
      </c>
      <c r="J1345" s="24">
        <f>SUMIFS('South West Spends'!$AI$2:$AI$5693,'South West Spends'!$A$2:$A$5693,$B1345,'South West Spends'!$B$2:$B$5693,$C1345,'South West Spends'!$C$2:$C$5693,$A1345)</f>
        <v>0</v>
      </c>
      <c r="K1345" s="93">
        <f>SUMIFS('South West Spends'!$AL$2:$AL$5693,'South West Spends'!$A$2:$A$5693,$B1345,'South West Spends'!$B$2:$B$5693,$C1345,'South West Spends'!$C$2:$C$5693,$A1345)</f>
        <v>0</v>
      </c>
    </row>
    <row r="1346" spans="1:11" x14ac:dyDescent="0.2">
      <c r="A1346" s="841" t="s">
        <v>145</v>
      </c>
      <c r="B1346" s="503" t="s">
        <v>93</v>
      </c>
      <c r="C1346" s="482" t="s">
        <v>11</v>
      </c>
      <c r="D1346" s="506">
        <f>SUMIFS('South West Spends'!$H$2:$H$5693,'South West Spends'!$A$2:$A$5693,$B1346,'South West Spends'!$B$2:$B$5693,$C1346,'South West Spends'!$C$2:$C$5693,$A1346)</f>
        <v>0</v>
      </c>
      <c r="E1346" s="507">
        <f>SUMIFS('South West Spends'!$M$2:$M$5693,'South West Spends'!$A$2:$A$5693,$B1346,'South West Spends'!$B$2:$B$5693,$C1346,'South West Spends'!$C$2:$C$5693,$A1346)</f>
        <v>0</v>
      </c>
      <c r="F1346" s="507">
        <f>SUMIFS('South West Spends'!$R$2:$R$5693,'South West Spends'!$A$2:$A$5693,$B1346,'South West Spends'!$B$2:$B$5693,$C1346,'South West Spends'!$C$2:$C$5693,$A1346)</f>
        <v>42209.78</v>
      </c>
      <c r="G1346" s="882">
        <f>SUMIFS('South West Spends'!$W$2:$W$5693,'South West Spends'!$A$2:$A$5693,$B1346,'South West Spends'!$B$2:$B$5693,$C1346,'South West Spends'!$C$2:$C$5693,$A1346)</f>
        <v>48633.89</v>
      </c>
      <c r="H1346" s="1441">
        <f>SUMIFS('South West Spends'!$AB$2:$AB$5693,'South West Spends'!$A$2:$A$5693,$B1346,'South West Spends'!$B$2:$B$5693,$C1346,'South West Spends'!$C$2:$C$5693,$A1346)</f>
        <v>79191.87</v>
      </c>
      <c r="I1346" s="1442">
        <f>SUMIFS('South West Spends'!$AG$2:$AG$5693,'South West Spends'!$A$2:$A$5693,$B1346,'South West Spends'!$B$2:$B$5693,$C1346,'South West Spends'!$C$2:$C$5693,$A1346)</f>
        <v>120376.12</v>
      </c>
      <c r="J1346" s="24">
        <f>SUMIFS('South West Spends'!$AI$2:$AI$5693,'South West Spends'!$A$2:$A$5693,$B1346,'South West Spends'!$B$2:$B$5693,$C1346,'South West Spends'!$C$2:$C$5693,$A1346)</f>
        <v>0</v>
      </c>
      <c r="K1346" s="93">
        <f>SUMIFS('South West Spends'!$AL$2:$AL$5693,'South West Spends'!$A$2:$A$5693,$B1346,'South West Spends'!$B$2:$B$5693,$C1346,'South West Spends'!$C$2:$C$5693,$A1346)</f>
        <v>0</v>
      </c>
    </row>
    <row r="1347" spans="1:11" x14ac:dyDescent="0.2">
      <c r="A1347" s="841" t="s">
        <v>145</v>
      </c>
      <c r="B1347" s="503" t="s">
        <v>93</v>
      </c>
      <c r="C1347" s="482" t="s">
        <v>32</v>
      </c>
      <c r="D1347" s="506">
        <f>SUMIFS('South West Spends'!$H$2:$H$5693,'South West Spends'!$A$2:$A$5693,$B1347,'South West Spends'!$B$2:$B$5693,$C1347,'South West Spends'!$C$2:$C$5693,$A1347)</f>
        <v>0</v>
      </c>
      <c r="E1347" s="507">
        <f>SUMIFS('South West Spends'!$M$2:$M$5693,'South West Spends'!$A$2:$A$5693,$B1347,'South West Spends'!$B$2:$B$5693,$C1347,'South West Spends'!$C$2:$C$5693,$A1347)</f>
        <v>0</v>
      </c>
      <c r="F1347" s="507">
        <f>SUMIFS('South West Spends'!$R$2:$R$5693,'South West Spends'!$A$2:$A$5693,$B1347,'South West Spends'!$B$2:$B$5693,$C1347,'South West Spends'!$C$2:$C$5693,$A1347)</f>
        <v>12401.880000000001</v>
      </c>
      <c r="G1347" s="882">
        <f>SUMIFS('South West Spends'!$W$2:$W$5693,'South West Spends'!$A$2:$A$5693,$B1347,'South West Spends'!$B$2:$B$5693,$C1347,'South West Spends'!$C$2:$C$5693,$A1347)</f>
        <v>10776.86</v>
      </c>
      <c r="H1347" s="1441">
        <f>SUMIFS('South West Spends'!$AB$2:$AB$5693,'South West Spends'!$A$2:$A$5693,$B1347,'South West Spends'!$B$2:$B$5693,$C1347,'South West Spends'!$C$2:$C$5693,$A1347)</f>
        <v>10522.600000000002</v>
      </c>
      <c r="I1347" s="1442">
        <f>SUMIFS('South West Spends'!$AG$2:$AG$5693,'South West Spends'!$A$2:$A$5693,$B1347,'South West Spends'!$B$2:$B$5693,$C1347,'South West Spends'!$C$2:$C$5693,$A1347)</f>
        <v>8929.0499999999993</v>
      </c>
      <c r="J1347" s="24">
        <f>SUMIFS('South West Spends'!$AI$2:$AI$5693,'South West Spends'!$A$2:$A$5693,$B1347,'South West Spends'!$B$2:$B$5693,$C1347,'South West Spends'!$C$2:$C$5693,$A1347)</f>
        <v>0</v>
      </c>
      <c r="K1347" s="93">
        <f>SUMIFS('South West Spends'!$AL$2:$AL$5693,'South West Spends'!$A$2:$A$5693,$B1347,'South West Spends'!$B$2:$B$5693,$C1347,'South West Spends'!$C$2:$C$5693,$A1347)</f>
        <v>0</v>
      </c>
    </row>
    <row r="1348" spans="1:11" x14ac:dyDescent="0.2">
      <c r="A1348" s="841" t="s">
        <v>170</v>
      </c>
      <c r="B1348" s="503" t="s">
        <v>79</v>
      </c>
      <c r="C1348" s="482" t="s">
        <v>243</v>
      </c>
      <c r="D1348" s="506">
        <f>SUMIFS('South West Spends'!$H$2:$H$5693,'South West Spends'!$A$2:$A$5693,$B1348,'South West Spends'!$B$2:$B$5693,$C1348,'South West Spends'!$C$2:$C$5693,$A1348)</f>
        <v>0</v>
      </c>
      <c r="E1348" s="507">
        <f>SUMIFS('South West Spends'!$M$2:$M$5693,'South West Spends'!$A$2:$A$5693,$B1348,'South West Spends'!$B$2:$B$5693,$C1348,'South West Spends'!$C$2:$C$5693,$A1348)</f>
        <v>0</v>
      </c>
      <c r="F1348" s="507">
        <f>SUMIFS('South West Spends'!$R$2:$R$5693,'South West Spends'!$A$2:$A$5693,$B1348,'South West Spends'!$B$2:$B$5693,$C1348,'South West Spends'!$C$2:$C$5693,$A1348)</f>
        <v>0</v>
      </c>
      <c r="G1348" s="882">
        <f>SUMIFS('South West Spends'!$W$2:$W$5693,'South West Spends'!$A$2:$A$5693,$B1348,'South West Spends'!$B$2:$B$5693,$C1348,'South West Spends'!$C$2:$C$5693,$A1348)</f>
        <v>2461.4499999999998</v>
      </c>
      <c r="H1348" s="1441">
        <f>SUMIFS('South West Spends'!$AB$2:$AB$5693,'South West Spends'!$A$2:$A$5693,$B1348,'South West Spends'!$B$2:$B$5693,$C1348,'South West Spends'!$C$2:$C$5693,$A1348)</f>
        <v>7373.5500000000011</v>
      </c>
      <c r="I1348" s="1442">
        <f>SUMIFS('South West Spends'!$AG$2:$AG$5693,'South West Spends'!$A$2:$A$5693,$B1348,'South West Spends'!$B$2:$B$5693,$C1348,'South West Spends'!$C$2:$C$5693,$A1348)</f>
        <v>1890.2299999999998</v>
      </c>
      <c r="J1348" s="24">
        <f>SUMIFS('South West Spends'!$AI$2:$AI$5693,'South West Spends'!$A$2:$A$5693,$B1348,'South West Spends'!$B$2:$B$5693,$C1348,'South West Spends'!$C$2:$C$5693,$A1348)</f>
        <v>0</v>
      </c>
      <c r="K1348" s="93">
        <f>SUMIFS('South West Spends'!$AL$2:$AL$5693,'South West Spends'!$A$2:$A$5693,$B1348,'South West Spends'!$B$2:$B$5693,$C1348,'South West Spends'!$C$2:$C$5693,$A1348)</f>
        <v>0</v>
      </c>
    </row>
    <row r="1349" spans="1:11" x14ac:dyDescent="0.2">
      <c r="A1349" s="841" t="s">
        <v>145</v>
      </c>
      <c r="B1349" s="503" t="s">
        <v>79</v>
      </c>
      <c r="C1349" s="482" t="s">
        <v>11</v>
      </c>
      <c r="D1349" s="506">
        <f>SUMIFS('South West Spends'!$H$2:$H$5693,'South West Spends'!$A$2:$A$5693,$B1349,'South West Spends'!$B$2:$B$5693,$C1349,'South West Spends'!$C$2:$C$5693,$A1349)</f>
        <v>0</v>
      </c>
      <c r="E1349" s="507">
        <f>SUMIFS('South West Spends'!$M$2:$M$5693,'South West Spends'!$A$2:$A$5693,$B1349,'South West Spends'!$B$2:$B$5693,$C1349,'South West Spends'!$C$2:$C$5693,$A1349)</f>
        <v>31.68</v>
      </c>
      <c r="F1349" s="507">
        <f>SUMIFS('South West Spends'!$R$2:$R$5693,'South West Spends'!$A$2:$A$5693,$B1349,'South West Spends'!$B$2:$B$5693,$C1349,'South West Spends'!$C$2:$C$5693,$A1349)</f>
        <v>289.70999999999998</v>
      </c>
      <c r="G1349" s="882">
        <f>SUMIFS('South West Spends'!$W$2:$W$5693,'South West Spends'!$A$2:$A$5693,$B1349,'South West Spends'!$B$2:$B$5693,$C1349,'South West Spends'!$C$2:$C$5693,$A1349)</f>
        <v>289.13</v>
      </c>
      <c r="H1349" s="1441">
        <f>SUMIFS('South West Spends'!$AB$2:$AB$5693,'South West Spends'!$A$2:$A$5693,$B1349,'South West Spends'!$B$2:$B$5693,$C1349,'South West Spends'!$C$2:$C$5693,$A1349)</f>
        <v>2328.0299999999997</v>
      </c>
      <c r="I1349" s="1442">
        <f>SUMIFS('South West Spends'!$AG$2:$AG$5693,'South West Spends'!$A$2:$A$5693,$B1349,'South West Spends'!$B$2:$B$5693,$C1349,'South West Spends'!$C$2:$C$5693,$A1349)</f>
        <v>272.73</v>
      </c>
      <c r="J1349" s="24">
        <f>SUMIFS('South West Spends'!$AI$2:$AI$5693,'South West Spends'!$A$2:$A$5693,$B1349,'South West Spends'!$B$2:$B$5693,$C1349,'South West Spends'!$C$2:$C$5693,$A1349)</f>
        <v>0</v>
      </c>
      <c r="K1349" s="93">
        <f>SUMIFS('South West Spends'!$AL$2:$AL$5693,'South West Spends'!$A$2:$A$5693,$B1349,'South West Spends'!$B$2:$B$5693,$C1349,'South West Spends'!$C$2:$C$5693,$A1349)</f>
        <v>0</v>
      </c>
    </row>
    <row r="1350" spans="1:11" x14ac:dyDescent="0.2">
      <c r="A1350" s="841" t="s">
        <v>145</v>
      </c>
      <c r="B1350" s="503" t="s">
        <v>79</v>
      </c>
      <c r="C1350" s="482" t="s">
        <v>210</v>
      </c>
      <c r="D1350" s="506">
        <f>SUMIFS('South West Spends'!$H$2:$H$5693,'South West Spends'!$A$2:$A$5693,$B1350,'South West Spends'!$B$2:$B$5693,$C1350,'South West Spends'!$C$2:$C$5693,$A1350)</f>
        <v>0</v>
      </c>
      <c r="E1350" s="507">
        <f>SUMIFS('South West Spends'!$M$2:$M$5693,'South West Spends'!$A$2:$A$5693,$B1350,'South West Spends'!$B$2:$B$5693,$C1350,'South West Spends'!$C$2:$C$5693,$A1350)</f>
        <v>0</v>
      </c>
      <c r="F1350" s="507">
        <f>SUMIFS('South West Spends'!$R$2:$R$5693,'South West Spends'!$A$2:$A$5693,$B1350,'South West Spends'!$B$2:$B$5693,$C1350,'South West Spends'!$C$2:$C$5693,$A1350)</f>
        <v>64554.310000000005</v>
      </c>
      <c r="G1350" s="882">
        <f>SUMIFS('South West Spends'!$W$2:$W$5693,'South West Spends'!$A$2:$A$5693,$B1350,'South West Spends'!$B$2:$B$5693,$C1350,'South West Spends'!$C$2:$C$5693,$A1350)</f>
        <v>121716.27000000002</v>
      </c>
      <c r="H1350" s="1441">
        <f>SUMIFS('South West Spends'!$AB$2:$AB$5693,'South West Spends'!$A$2:$A$5693,$B1350,'South West Spends'!$B$2:$B$5693,$C1350,'South West Spends'!$C$2:$C$5693,$A1350)</f>
        <v>80006.329999999987</v>
      </c>
      <c r="I1350" s="1442">
        <f>SUMIFS('South West Spends'!$AG$2:$AG$5693,'South West Spends'!$A$2:$A$5693,$B1350,'South West Spends'!$B$2:$B$5693,$C1350,'South West Spends'!$C$2:$C$5693,$A1350)</f>
        <v>21182.58</v>
      </c>
      <c r="J1350" s="24">
        <f>SUMIFS('South West Spends'!$AI$2:$AI$5693,'South West Spends'!$A$2:$A$5693,$B1350,'South West Spends'!$B$2:$B$5693,$C1350,'South West Spends'!$C$2:$C$5693,$A1350)</f>
        <v>0</v>
      </c>
      <c r="K1350" s="93">
        <f>SUMIFS('South West Spends'!$AL$2:$AL$5693,'South West Spends'!$A$2:$A$5693,$B1350,'South West Spends'!$B$2:$B$5693,$C1350,'South West Spends'!$C$2:$C$5693,$A1350)</f>
        <v>0</v>
      </c>
    </row>
    <row r="1351" spans="1:11" x14ac:dyDescent="0.2">
      <c r="A1351" s="841" t="s">
        <v>145</v>
      </c>
      <c r="B1351" s="503" t="s">
        <v>79</v>
      </c>
      <c r="C1351" s="482" t="s">
        <v>169</v>
      </c>
      <c r="D1351" s="506">
        <f>SUMIFS('South West Spends'!$H$2:$H$5693,'South West Spends'!$A$2:$A$5693,$B1351,'South West Spends'!$B$2:$B$5693,$C1351,'South West Spends'!$C$2:$C$5693,$A1351)</f>
        <v>0</v>
      </c>
      <c r="E1351" s="507">
        <f>SUMIFS('South West Spends'!$M$2:$M$5693,'South West Spends'!$A$2:$A$5693,$B1351,'South West Spends'!$B$2:$B$5693,$C1351,'South West Spends'!$C$2:$C$5693,$A1351)</f>
        <v>113026.07</v>
      </c>
      <c r="F1351" s="507">
        <f>SUMIFS('South West Spends'!$R$2:$R$5693,'South West Spends'!$A$2:$A$5693,$B1351,'South West Spends'!$B$2:$B$5693,$C1351,'South West Spends'!$C$2:$C$5693,$A1351)</f>
        <v>14971.86</v>
      </c>
      <c r="G1351" s="882">
        <f>SUMIFS('South West Spends'!$W$2:$W$5693,'South West Spends'!$A$2:$A$5693,$B1351,'South West Spends'!$B$2:$B$5693,$C1351,'South West Spends'!$C$2:$C$5693,$A1351)</f>
        <v>18071.98</v>
      </c>
      <c r="H1351" s="1441">
        <f>SUMIFS('South West Spends'!$AB$2:$AB$5693,'South West Spends'!$A$2:$A$5693,$B1351,'South West Spends'!$B$2:$B$5693,$C1351,'South West Spends'!$C$2:$C$5693,$A1351)</f>
        <v>14093.41</v>
      </c>
      <c r="I1351" s="1442">
        <f>SUMIFS('South West Spends'!$AG$2:$AG$5693,'South West Spends'!$A$2:$A$5693,$B1351,'South West Spends'!$B$2:$B$5693,$C1351,'South West Spends'!$C$2:$C$5693,$A1351)</f>
        <v>3519.42</v>
      </c>
      <c r="J1351" s="24">
        <f>SUMIFS('South West Spends'!$AI$2:$AI$5693,'South West Spends'!$A$2:$A$5693,$B1351,'South West Spends'!$B$2:$B$5693,$C1351,'South West Spends'!$C$2:$C$5693,$A1351)</f>
        <v>0</v>
      </c>
      <c r="K1351" s="93">
        <f>SUMIFS('South West Spends'!$AL$2:$AL$5693,'South West Spends'!$A$2:$A$5693,$B1351,'South West Spends'!$B$2:$B$5693,$C1351,'South West Spends'!$C$2:$C$5693,$A1351)</f>
        <v>0</v>
      </c>
    </row>
    <row r="1352" spans="1:11" x14ac:dyDescent="0.2">
      <c r="A1352" s="841" t="s">
        <v>170</v>
      </c>
      <c r="B1352" s="503" t="s">
        <v>279</v>
      </c>
      <c r="C1352" s="482" t="s">
        <v>11</v>
      </c>
      <c r="D1352" s="506">
        <f>SUMIFS('South West Spends'!$H$2:$H$5693,'South West Spends'!$A$2:$A$5693,$B1352,'South West Spends'!$B$2:$B$5693,$C1352,'South West Spends'!$C$2:$C$5693,$A1352)</f>
        <v>0</v>
      </c>
      <c r="E1352" s="507">
        <f>SUMIFS('South West Spends'!$M$2:$M$5693,'South West Spends'!$A$2:$A$5693,$B1352,'South West Spends'!$B$2:$B$5693,$C1352,'South West Spends'!$C$2:$C$5693,$A1352)</f>
        <v>0</v>
      </c>
      <c r="F1352" s="507">
        <f>SUMIFS('South West Spends'!$R$2:$R$5693,'South West Spends'!$A$2:$A$5693,$B1352,'South West Spends'!$B$2:$B$5693,$C1352,'South West Spends'!$C$2:$C$5693,$A1352)</f>
        <v>0</v>
      </c>
      <c r="G1352" s="882">
        <f>SUMIFS('South West Spends'!$W$2:$W$5693,'South West Spends'!$A$2:$A$5693,$B1352,'South West Spends'!$B$2:$B$5693,$C1352,'South West Spends'!$C$2:$C$5693,$A1352)</f>
        <v>0</v>
      </c>
      <c r="H1352" s="1441">
        <f>SUMIFS('South West Spends'!$AB$2:$AB$5693,'South West Spends'!$A$2:$A$5693,$B1352,'South West Spends'!$B$2:$B$5693,$C1352,'South West Spends'!$C$2:$C$5693,$A1352)</f>
        <v>0</v>
      </c>
      <c r="I1352" s="1442">
        <f>SUMIFS('South West Spends'!$AG$2:$AG$5693,'South West Spends'!$A$2:$A$5693,$B1352,'South West Spends'!$B$2:$B$5693,$C1352,'South West Spends'!$C$2:$C$5693,$A1352)</f>
        <v>5735.3399999999992</v>
      </c>
      <c r="J1352" s="24">
        <f>SUMIFS('South West Spends'!$AI$2:$AI$5693,'South West Spends'!$A$2:$A$5693,$B1352,'South West Spends'!$B$2:$B$5693,$C1352,'South West Spends'!$C$2:$C$5693,$A1352)</f>
        <v>0</v>
      </c>
      <c r="K1352" s="93">
        <f>SUMIFS('South West Spends'!$AL$2:$AL$5693,'South West Spends'!$A$2:$A$5693,$B1352,'South West Spends'!$B$2:$B$5693,$C1352,'South West Spends'!$C$2:$C$5693,$A1352)</f>
        <v>1728.7299999999998</v>
      </c>
    </row>
    <row r="1353" spans="1:11" x14ac:dyDescent="0.2">
      <c r="A1353" s="841" t="s">
        <v>170</v>
      </c>
      <c r="B1353" s="503" t="s">
        <v>279</v>
      </c>
      <c r="C1353" s="482" t="s">
        <v>281</v>
      </c>
      <c r="D1353" s="506">
        <f>SUMIFS('South West Spends'!$H$2:$H$5693,'South West Spends'!$A$2:$A$5693,$B1353,'South West Spends'!$B$2:$B$5693,$C1353,'South West Spends'!$C$2:$C$5693,$A1353)</f>
        <v>0</v>
      </c>
      <c r="E1353" s="507">
        <f>SUMIFS('South West Spends'!$M$2:$M$5693,'South West Spends'!$A$2:$A$5693,$B1353,'South West Spends'!$B$2:$B$5693,$C1353,'South West Spends'!$C$2:$C$5693,$A1353)</f>
        <v>0</v>
      </c>
      <c r="F1353" s="507">
        <f>SUMIFS('South West Spends'!$R$2:$R$5693,'South West Spends'!$A$2:$A$5693,$B1353,'South West Spends'!$B$2:$B$5693,$C1353,'South West Spends'!$C$2:$C$5693,$A1353)</f>
        <v>0</v>
      </c>
      <c r="G1353" s="882">
        <f>SUMIFS('South West Spends'!$W$2:$W$5693,'South West Spends'!$A$2:$A$5693,$B1353,'South West Spends'!$B$2:$B$5693,$C1353,'South West Spends'!$C$2:$C$5693,$A1353)</f>
        <v>0</v>
      </c>
      <c r="H1353" s="1441">
        <f>SUMIFS('South West Spends'!$AB$2:$AB$5693,'South West Spends'!$A$2:$A$5693,$B1353,'South West Spends'!$B$2:$B$5693,$C1353,'South West Spends'!$C$2:$C$5693,$A1353)</f>
        <v>0</v>
      </c>
      <c r="I1353" s="1442">
        <f>SUMIFS('South West Spends'!$AG$2:$AG$5693,'South West Spends'!$A$2:$A$5693,$B1353,'South West Spends'!$B$2:$B$5693,$C1353,'South West Spends'!$C$2:$C$5693,$A1353)</f>
        <v>2809.91</v>
      </c>
      <c r="J1353" s="24">
        <f>SUMIFS('South West Spends'!$AI$2:$AI$5693,'South West Spends'!$A$2:$A$5693,$B1353,'South West Spends'!$B$2:$B$5693,$C1353,'South West Spends'!$C$2:$C$5693,$A1353)</f>
        <v>0</v>
      </c>
      <c r="K1353" s="93">
        <f>SUMIFS('South West Spends'!$AL$2:$AL$5693,'South West Spends'!$A$2:$A$5693,$B1353,'South West Spends'!$B$2:$B$5693,$C1353,'South West Spends'!$C$2:$C$5693,$A1353)</f>
        <v>353.93000000000006</v>
      </c>
    </row>
    <row r="1354" spans="1:11" x14ac:dyDescent="0.2">
      <c r="A1354" s="841" t="s">
        <v>170</v>
      </c>
      <c r="B1354" s="503" t="s">
        <v>279</v>
      </c>
      <c r="C1354" s="482" t="s">
        <v>210</v>
      </c>
      <c r="D1354" s="506">
        <f>SUMIFS('South West Spends'!$H$2:$H$5693,'South West Spends'!$A$2:$A$5693,$B1354,'South West Spends'!$B$2:$B$5693,$C1354,'South West Spends'!$C$2:$C$5693,$A1354)</f>
        <v>0</v>
      </c>
      <c r="E1354" s="507">
        <f>SUMIFS('South West Spends'!$M$2:$M$5693,'South West Spends'!$A$2:$A$5693,$B1354,'South West Spends'!$B$2:$B$5693,$C1354,'South West Spends'!$C$2:$C$5693,$A1354)</f>
        <v>0</v>
      </c>
      <c r="F1354" s="507">
        <f>SUMIFS('South West Spends'!$R$2:$R$5693,'South West Spends'!$A$2:$A$5693,$B1354,'South West Spends'!$B$2:$B$5693,$C1354,'South West Spends'!$C$2:$C$5693,$A1354)</f>
        <v>0</v>
      </c>
      <c r="G1354" s="882">
        <f>SUMIFS('South West Spends'!$W$2:$W$5693,'South West Spends'!$A$2:$A$5693,$B1354,'South West Spends'!$B$2:$B$5693,$C1354,'South West Spends'!$C$2:$C$5693,$A1354)</f>
        <v>0</v>
      </c>
      <c r="H1354" s="1441">
        <f>SUMIFS('South West Spends'!$AB$2:$AB$5693,'South West Spends'!$A$2:$A$5693,$B1354,'South West Spends'!$B$2:$B$5693,$C1354,'South West Spends'!$C$2:$C$5693,$A1354)</f>
        <v>0</v>
      </c>
      <c r="I1354" s="1442">
        <f>SUMIFS('South West Spends'!$AG$2:$AG$5693,'South West Spends'!$A$2:$A$5693,$B1354,'South West Spends'!$B$2:$B$5693,$C1354,'South West Spends'!$C$2:$C$5693,$A1354)</f>
        <v>33010.540000000008</v>
      </c>
      <c r="J1354" s="24">
        <f>SUMIFS('South West Spends'!$AI$2:$AI$5693,'South West Spends'!$A$2:$A$5693,$B1354,'South West Spends'!$B$2:$B$5693,$C1354,'South West Spends'!$C$2:$C$5693,$A1354)</f>
        <v>10531.02</v>
      </c>
      <c r="K1354" s="93">
        <f>SUMIFS('South West Spends'!$AL$2:$AL$5693,'South West Spends'!$A$2:$A$5693,$B1354,'South West Spends'!$B$2:$B$5693,$C1354,'South West Spends'!$C$2:$C$5693,$A1354)</f>
        <v>18759.120000000003</v>
      </c>
    </row>
    <row r="1355" spans="1:11" x14ac:dyDescent="0.2">
      <c r="A1355" s="841" t="s">
        <v>170</v>
      </c>
      <c r="B1355" s="503" t="s">
        <v>306</v>
      </c>
      <c r="C1355" s="482" t="s">
        <v>290</v>
      </c>
      <c r="D1355" s="506">
        <f>SUMIFS('South West Spends'!$H$2:$H$5693,'South West Spends'!$A$2:$A$5693,$B1355,'South West Spends'!$B$2:$B$5693,$C1355,'South West Spends'!$C$2:$C$5693,$A1355)</f>
        <v>0</v>
      </c>
      <c r="E1355" s="507">
        <f>SUMIFS('South West Spends'!$M$2:$M$5693,'South West Spends'!$A$2:$A$5693,$B1355,'South West Spends'!$B$2:$B$5693,$C1355,'South West Spends'!$C$2:$C$5693,$A1355)</f>
        <v>0</v>
      </c>
      <c r="F1355" s="507">
        <f>SUMIFS('South West Spends'!$R$2:$R$5693,'South West Spends'!$A$2:$A$5693,$B1355,'South West Spends'!$B$2:$B$5693,$C1355,'South West Spends'!$C$2:$C$5693,$A1355)</f>
        <v>0</v>
      </c>
      <c r="G1355" s="882">
        <f>SUMIFS('South West Spends'!$W$2:$W$5693,'South West Spends'!$A$2:$A$5693,$B1355,'South West Spends'!$B$2:$B$5693,$C1355,'South West Spends'!$C$2:$C$5693,$A1355)</f>
        <v>0</v>
      </c>
      <c r="H1355" s="1441">
        <f>SUMIFS('South West Spends'!$AB$2:$AB$5693,'South West Spends'!$A$2:$A$5693,$B1355,'South West Spends'!$B$2:$B$5693,$C1355,'South West Spends'!$C$2:$C$5693,$A1355)</f>
        <v>0</v>
      </c>
      <c r="I1355" s="1442">
        <f>SUMIFS('South West Spends'!$AG$2:$AG$5693,'South West Spends'!$A$2:$A$5693,$B1355,'South West Spends'!$B$2:$B$5693,$C1355,'South West Spends'!$C$2:$C$5693,$A1355)</f>
        <v>0</v>
      </c>
      <c r="J1355" s="24">
        <f>SUMIFS('South West Spends'!$AI$2:$AI$5693,'South West Spends'!$A$2:$A$5693,$B1355,'South West Spends'!$B$2:$B$5693,$C1355,'South West Spends'!$C$2:$C$5693,$A1355)</f>
        <v>5355.79</v>
      </c>
      <c r="K1355" s="93">
        <f>SUMIFS('South West Spends'!$AL$2:$AL$5693,'South West Spends'!$A$2:$A$5693,$B1355,'South West Spends'!$B$2:$B$5693,$C1355,'South West Spends'!$C$2:$C$5693,$A1355)</f>
        <v>7171.23</v>
      </c>
    </row>
    <row r="1356" spans="1:11" x14ac:dyDescent="0.2">
      <c r="A1356" s="841" t="s">
        <v>170</v>
      </c>
      <c r="B1356" s="503" t="s">
        <v>306</v>
      </c>
      <c r="C1356" s="482" t="s">
        <v>243</v>
      </c>
      <c r="D1356" s="506">
        <f>SUMIFS('South West Spends'!$H$2:$H$5693,'South West Spends'!$A$2:$A$5693,$B1356,'South West Spends'!$B$2:$B$5693,$C1356,'South West Spends'!$C$2:$C$5693,$A1356)</f>
        <v>0</v>
      </c>
      <c r="E1356" s="507">
        <f>SUMIFS('South West Spends'!$M$2:$M$5693,'South West Spends'!$A$2:$A$5693,$B1356,'South West Spends'!$B$2:$B$5693,$C1356,'South West Spends'!$C$2:$C$5693,$A1356)</f>
        <v>0</v>
      </c>
      <c r="F1356" s="507">
        <f>SUMIFS('South West Spends'!$R$2:$R$5693,'South West Spends'!$A$2:$A$5693,$B1356,'South West Spends'!$B$2:$B$5693,$C1356,'South West Spends'!$C$2:$C$5693,$A1356)</f>
        <v>0</v>
      </c>
      <c r="G1356" s="882">
        <f>SUMIFS('South West Spends'!$W$2:$W$5693,'South West Spends'!$A$2:$A$5693,$B1356,'South West Spends'!$B$2:$B$5693,$C1356,'South West Spends'!$C$2:$C$5693,$A1356)</f>
        <v>0</v>
      </c>
      <c r="H1356" s="1441">
        <f>SUMIFS('South West Spends'!$AB$2:$AB$5693,'South West Spends'!$A$2:$A$5693,$B1356,'South West Spends'!$B$2:$B$5693,$C1356,'South West Spends'!$C$2:$C$5693,$A1356)</f>
        <v>0</v>
      </c>
      <c r="I1356" s="1442">
        <f>SUMIFS('South West Spends'!$AG$2:$AG$5693,'South West Spends'!$A$2:$A$5693,$B1356,'South West Spends'!$B$2:$B$5693,$C1356,'South West Spends'!$C$2:$C$5693,$A1356)</f>
        <v>0</v>
      </c>
      <c r="J1356" s="24">
        <f>SUMIFS('South West Spends'!$AI$2:$AI$5693,'South West Spends'!$A$2:$A$5693,$B1356,'South West Spends'!$B$2:$B$5693,$C1356,'South West Spends'!$C$2:$C$5693,$A1356)</f>
        <v>53250.8</v>
      </c>
      <c r="K1356" s="93">
        <f>SUMIFS('South West Spends'!$AL$2:$AL$5693,'South West Spends'!$A$2:$A$5693,$B1356,'South West Spends'!$B$2:$B$5693,$C1356,'South West Spends'!$C$2:$C$5693,$A1356)</f>
        <v>102769.5</v>
      </c>
    </row>
    <row r="1357" spans="1:11" x14ac:dyDescent="0.2">
      <c r="A1357" s="502" t="s">
        <v>157</v>
      </c>
      <c r="B1357" s="503" t="s">
        <v>306</v>
      </c>
      <c r="C1357" s="504" t="s">
        <v>11</v>
      </c>
      <c r="D1357" s="506">
        <f>SUMIFS('South West Spends'!$H$2:$H$5693,'South West Spends'!$A$2:$A$5693,$B1357,'South West Spends'!$B$2:$B$5693,$C1357,'South West Spends'!$C$2:$C$5693,$A1357)</f>
        <v>0</v>
      </c>
      <c r="E1357" s="507">
        <f>SUMIFS('South West Spends'!$M$2:$M$5693,'South West Spends'!$A$2:$A$5693,$B1357,'South West Spends'!$B$2:$B$5693,$C1357,'South West Spends'!$C$2:$C$5693,$A1357)</f>
        <v>0</v>
      </c>
      <c r="F1357" s="507">
        <f>SUMIFS('South West Spends'!$R$2:$R$5693,'South West Spends'!$A$2:$A$5693,$B1357,'South West Spends'!$B$2:$B$5693,$C1357,'South West Spends'!$C$2:$C$5693,$A1357)</f>
        <v>0</v>
      </c>
      <c r="G1357" s="882">
        <f>SUMIFS('South West Spends'!$W$2:$W$5693,'South West Spends'!$A$2:$A$5693,$B1357,'South West Spends'!$B$2:$B$5693,$C1357,'South West Spends'!$C$2:$C$5693,$A1357)</f>
        <v>0</v>
      </c>
      <c r="H1357" s="1441">
        <f>SUMIFS('South West Spends'!$AB$2:$AB$5693,'South West Spends'!$A$2:$A$5693,$B1357,'South West Spends'!$B$2:$B$5693,$C1357,'South West Spends'!$C$2:$C$5693,$A1357)</f>
        <v>0</v>
      </c>
      <c r="I1357" s="1442">
        <f>SUMIFS('South West Spends'!$AG$2:$AG$5693,'South West Spends'!$A$2:$A$5693,$B1357,'South West Spends'!$B$2:$B$5693,$C1357,'South West Spends'!$C$2:$C$5693,$A1357)</f>
        <v>0</v>
      </c>
      <c r="J1357" s="24">
        <f>SUMIFS('South West Spends'!$AI$2:$AI$5693,'South West Spends'!$A$2:$A$5693,$B1357,'South West Spends'!$B$2:$B$5693,$C1357,'South West Spends'!$C$2:$C$5693,$A1357)</f>
        <v>0</v>
      </c>
      <c r="K1357" s="93">
        <f>SUMIFS('South West Spends'!$AL$2:$AL$5693,'South West Spends'!$A$2:$A$5693,$B1357,'South West Spends'!$B$2:$B$5693,$C1357,'South West Spends'!$C$2:$C$5693,$A1357)</f>
        <v>57013.960000000006</v>
      </c>
    </row>
    <row r="1358" spans="1:11" x14ac:dyDescent="0.2">
      <c r="A1358" s="833" t="s">
        <v>170</v>
      </c>
      <c r="B1358" s="287" t="s">
        <v>306</v>
      </c>
      <c r="C1358" s="834" t="s">
        <v>32</v>
      </c>
      <c r="D1358" s="506">
        <f>SUMIFS('South West Spends'!$H$2:$H$5693,'South West Spends'!$A$2:$A$5693,$B1358,'South West Spends'!$B$2:$B$5693,$C1358,'South West Spends'!$C$2:$C$5693,$A1358)</f>
        <v>0</v>
      </c>
      <c r="E1358" s="507">
        <f>SUMIFS('South West Spends'!$M$2:$M$5693,'South West Spends'!$A$2:$A$5693,$B1358,'South West Spends'!$B$2:$B$5693,$C1358,'South West Spends'!$C$2:$C$5693,$A1358)</f>
        <v>0</v>
      </c>
      <c r="F1358" s="507">
        <f>SUMIFS('South West Spends'!$R$2:$R$5693,'South West Spends'!$A$2:$A$5693,$B1358,'South West Spends'!$B$2:$B$5693,$C1358,'South West Spends'!$C$2:$C$5693,$A1358)</f>
        <v>0</v>
      </c>
      <c r="G1358" s="882">
        <f>SUMIFS('South West Spends'!$W$2:$W$5693,'South West Spends'!$A$2:$A$5693,$B1358,'South West Spends'!$B$2:$B$5693,$C1358,'South West Spends'!$C$2:$C$5693,$A1358)</f>
        <v>0</v>
      </c>
      <c r="H1358" s="1441">
        <f>SUMIFS('South West Spends'!$AB$2:$AB$5693,'South West Spends'!$A$2:$A$5693,$B1358,'South West Spends'!$B$2:$B$5693,$C1358,'South West Spends'!$C$2:$C$5693,$A1358)</f>
        <v>0</v>
      </c>
      <c r="I1358" s="1442">
        <f>SUMIFS('South West Spends'!$AG$2:$AG$5693,'South West Spends'!$A$2:$A$5693,$B1358,'South West Spends'!$B$2:$B$5693,$C1358,'South West Spends'!$C$2:$C$5693,$A1358)</f>
        <v>0</v>
      </c>
      <c r="J1358" s="24">
        <f>SUMIFS('South West Spends'!$AI$2:$AI$5693,'South West Spends'!$A$2:$A$5693,$B1358,'South West Spends'!$B$2:$B$5693,$C1358,'South West Spends'!$C$2:$C$5693,$A1358)</f>
        <v>485.85</v>
      </c>
      <c r="K1358" s="93">
        <f>SUMIFS('South West Spends'!$AL$2:$AL$5693,'South West Spends'!$A$2:$A$5693,$B1358,'South West Spends'!$B$2:$B$5693,$C1358,'South West Spends'!$C$2:$C$5693,$A1358)</f>
        <v>2395.91</v>
      </c>
    </row>
    <row r="1359" spans="1:11" x14ac:dyDescent="0.2">
      <c r="A1359" s="833" t="s">
        <v>145</v>
      </c>
      <c r="B1359" s="287" t="s">
        <v>38</v>
      </c>
      <c r="C1359" s="834" t="s">
        <v>243</v>
      </c>
      <c r="D1359" s="506">
        <f>SUMIFS('South West Spends'!$H$2:$H$5693,'South West Spends'!$A$2:$A$5693,$B1359,'South West Spends'!$B$2:$B$5693,$C1359,'South West Spends'!$C$2:$C$5693,$A1359)</f>
        <v>179006.59</v>
      </c>
      <c r="E1359" s="507">
        <f>SUMIFS('South West Spends'!$M$2:$M$5693,'South West Spends'!$A$2:$A$5693,$B1359,'South West Spends'!$B$2:$B$5693,$C1359,'South West Spends'!$C$2:$C$5693,$A1359)</f>
        <v>218141.93000000002</v>
      </c>
      <c r="F1359" s="507">
        <f>SUMIFS('South West Spends'!$R$2:$R$5693,'South West Spends'!$A$2:$A$5693,$B1359,'South West Spends'!$B$2:$B$5693,$C1359,'South West Spends'!$C$2:$C$5693,$A1359)</f>
        <v>214219.03</v>
      </c>
      <c r="G1359" s="882">
        <f>SUMIFS('South West Spends'!$W$2:$W$5693,'South West Spends'!$A$2:$A$5693,$B1359,'South West Spends'!$B$2:$B$5693,$C1359,'South West Spends'!$C$2:$C$5693,$A1359)</f>
        <v>68382.91</v>
      </c>
      <c r="H1359" s="1441">
        <f>SUMIFS('South West Spends'!$AB$2:$AB$5693,'South West Spends'!$A$2:$A$5693,$B1359,'South West Spends'!$B$2:$B$5693,$C1359,'South West Spends'!$C$2:$C$5693,$A1359)</f>
        <v>0</v>
      </c>
      <c r="I1359" s="1442">
        <f>SUMIFS('South West Spends'!$AG$2:$AG$5693,'South West Spends'!$A$2:$A$5693,$B1359,'South West Spends'!$B$2:$B$5693,$C1359,'South West Spends'!$C$2:$C$5693,$A1359)</f>
        <v>0</v>
      </c>
      <c r="J1359" s="24">
        <f>SUMIFS('South West Spends'!$AI$2:$AI$5693,'South West Spends'!$A$2:$A$5693,$B1359,'South West Spends'!$B$2:$B$5693,$C1359,'South West Spends'!$C$2:$C$5693,$A1359)</f>
        <v>0</v>
      </c>
      <c r="K1359" s="93">
        <f>SUMIFS('South West Spends'!$AL$2:$AL$5693,'South West Spends'!$A$2:$A$5693,$B1359,'South West Spends'!$B$2:$B$5693,$C1359,'South West Spends'!$C$2:$C$5693,$A1359)</f>
        <v>0</v>
      </c>
    </row>
    <row r="1360" spans="1:11" x14ac:dyDescent="0.2">
      <c r="A1360" s="833" t="s">
        <v>145</v>
      </c>
      <c r="B1360" s="287" t="s">
        <v>38</v>
      </c>
      <c r="C1360" s="834" t="s">
        <v>11</v>
      </c>
      <c r="D1360" s="506">
        <f>SUMIFS('South West Spends'!$H$2:$H$5693,'South West Spends'!$A$2:$A$5693,$B1360,'South West Spends'!$B$2:$B$5693,$C1360,'South West Spends'!$C$2:$C$5693,$A1360)</f>
        <v>1513.1</v>
      </c>
      <c r="E1360" s="507">
        <f>SUMIFS('South West Spends'!$M$2:$M$5693,'South West Spends'!$A$2:$A$5693,$B1360,'South West Spends'!$B$2:$B$5693,$C1360,'South West Spends'!$C$2:$C$5693,$A1360)</f>
        <v>4343.3500000000004</v>
      </c>
      <c r="F1360" s="507">
        <f>SUMIFS('South West Spends'!$R$2:$R$5693,'South West Spends'!$A$2:$A$5693,$B1360,'South West Spends'!$B$2:$B$5693,$C1360,'South West Spends'!$C$2:$C$5693,$A1360)</f>
        <v>7842.829999999999</v>
      </c>
      <c r="G1360" s="882">
        <f>SUMIFS('South West Spends'!$W$2:$W$5693,'South West Spends'!$A$2:$A$5693,$B1360,'South West Spends'!$B$2:$B$5693,$C1360,'South West Spends'!$C$2:$C$5693,$A1360)</f>
        <v>5558.72</v>
      </c>
      <c r="H1360" s="1441">
        <f>SUMIFS('South West Spends'!$AB$2:$AB$5693,'South West Spends'!$A$2:$A$5693,$B1360,'South West Spends'!$B$2:$B$5693,$C1360,'South West Spends'!$C$2:$C$5693,$A1360)</f>
        <v>0</v>
      </c>
      <c r="I1360" s="1442">
        <f>SUMIFS('South West Spends'!$AG$2:$AG$5693,'South West Spends'!$A$2:$A$5693,$B1360,'South West Spends'!$B$2:$B$5693,$C1360,'South West Spends'!$C$2:$C$5693,$A1360)</f>
        <v>0</v>
      </c>
      <c r="J1360" s="24">
        <f>SUMIFS('South West Spends'!$AI$2:$AI$5693,'South West Spends'!$A$2:$A$5693,$B1360,'South West Spends'!$B$2:$B$5693,$C1360,'South West Spends'!$C$2:$C$5693,$A1360)</f>
        <v>0</v>
      </c>
      <c r="K1360" s="93">
        <f>SUMIFS('South West Spends'!$AL$2:$AL$5693,'South West Spends'!$A$2:$A$5693,$B1360,'South West Spends'!$B$2:$B$5693,$C1360,'South West Spends'!$C$2:$C$5693,$A1360)</f>
        <v>0</v>
      </c>
    </row>
    <row r="1361" spans="1:11" x14ac:dyDescent="0.2">
      <c r="A1361" s="833" t="s">
        <v>145</v>
      </c>
      <c r="B1361" s="287" t="s">
        <v>38</v>
      </c>
      <c r="C1361" s="834" t="s">
        <v>32</v>
      </c>
      <c r="D1361" s="506">
        <f>SUMIFS('South West Spends'!$H$2:$H$5693,'South West Spends'!$A$2:$A$5693,$B1361,'South West Spends'!$B$2:$B$5693,$C1361,'South West Spends'!$C$2:$C$5693,$A1361)</f>
        <v>401.87</v>
      </c>
      <c r="E1361" s="507">
        <f>SUMIFS('South West Spends'!$M$2:$M$5693,'South West Spends'!$A$2:$A$5693,$B1361,'South West Spends'!$B$2:$B$5693,$C1361,'South West Spends'!$C$2:$C$5693,$A1361)</f>
        <v>78.600000000000009</v>
      </c>
      <c r="F1361" s="507">
        <f>SUMIFS('South West Spends'!$R$2:$R$5693,'South West Spends'!$A$2:$A$5693,$B1361,'South West Spends'!$B$2:$B$5693,$C1361,'South West Spends'!$C$2:$C$5693,$A1361)</f>
        <v>1798.6299999999999</v>
      </c>
      <c r="G1361" s="882">
        <f>SUMIFS('South West Spends'!$W$2:$W$5693,'South West Spends'!$A$2:$A$5693,$B1361,'South West Spends'!$B$2:$B$5693,$C1361,'South West Spends'!$C$2:$C$5693,$A1361)</f>
        <v>571</v>
      </c>
      <c r="H1361" s="1441">
        <f>SUMIFS('South West Spends'!$AB$2:$AB$5693,'South West Spends'!$A$2:$A$5693,$B1361,'South West Spends'!$B$2:$B$5693,$C1361,'South West Spends'!$C$2:$C$5693,$A1361)</f>
        <v>0</v>
      </c>
      <c r="I1361" s="1442">
        <f>SUMIFS('South West Spends'!$AG$2:$AG$5693,'South West Spends'!$A$2:$A$5693,$B1361,'South West Spends'!$B$2:$B$5693,$C1361,'South West Spends'!$C$2:$C$5693,$A1361)</f>
        <v>0</v>
      </c>
      <c r="J1361" s="24">
        <f>SUMIFS('South West Spends'!$AI$2:$AI$5693,'South West Spends'!$A$2:$A$5693,$B1361,'South West Spends'!$B$2:$B$5693,$C1361,'South West Spends'!$C$2:$C$5693,$A1361)</f>
        <v>0</v>
      </c>
      <c r="K1361" s="93">
        <f>SUMIFS('South West Spends'!$AL$2:$AL$5693,'South West Spends'!$A$2:$A$5693,$B1361,'South West Spends'!$B$2:$B$5693,$C1361,'South West Spends'!$C$2:$C$5693,$A1361)</f>
        <v>0</v>
      </c>
    </row>
    <row r="1362" spans="1:11" x14ac:dyDescent="0.2">
      <c r="A1362" s="833" t="s">
        <v>157</v>
      </c>
      <c r="B1362" s="287" t="s">
        <v>225</v>
      </c>
      <c r="C1362" s="834" t="s">
        <v>290</v>
      </c>
      <c r="D1362" s="506">
        <f>SUMIFS('South West Spends'!$H$2:$H$5693,'South West Spends'!$A$2:$A$5693,$B1362,'South West Spends'!$B$2:$B$5693,$C1362,'South West Spends'!$C$2:$C$5693,$A1362)</f>
        <v>0</v>
      </c>
      <c r="E1362" s="507">
        <f>SUMIFS('South West Spends'!$M$2:$M$5693,'South West Spends'!$A$2:$A$5693,$B1362,'South West Spends'!$B$2:$B$5693,$C1362,'South West Spends'!$C$2:$C$5693,$A1362)</f>
        <v>0</v>
      </c>
      <c r="F1362" s="507">
        <f>SUMIFS('South West Spends'!$R$2:$R$5693,'South West Spends'!$A$2:$A$5693,$B1362,'South West Spends'!$B$2:$B$5693,$C1362,'South West Spends'!$C$2:$C$5693,$A1362)</f>
        <v>0</v>
      </c>
      <c r="G1362" s="882">
        <f>SUMIFS('South West Spends'!$W$2:$W$5693,'South West Spends'!$A$2:$A$5693,$B1362,'South West Spends'!$B$2:$B$5693,$C1362,'South West Spends'!$C$2:$C$5693,$A1362)</f>
        <v>0</v>
      </c>
      <c r="H1362" s="1441">
        <f>SUMIFS('South West Spends'!$AB$2:$AB$5693,'South West Spends'!$A$2:$A$5693,$B1362,'South West Spends'!$B$2:$B$5693,$C1362,'South West Spends'!$C$2:$C$5693,$A1362)</f>
        <v>0</v>
      </c>
      <c r="I1362" s="1442">
        <f>SUMIFS('South West Spends'!$AG$2:$AG$5693,'South West Spends'!$A$2:$A$5693,$B1362,'South West Spends'!$B$2:$B$5693,$C1362,'South West Spends'!$C$2:$C$5693,$A1362)</f>
        <v>3964.64</v>
      </c>
      <c r="J1362" s="24">
        <f>SUMIFS('South West Spends'!$AI$2:$AI$5693,'South West Spends'!$A$2:$A$5693,$B1362,'South West Spends'!$B$2:$B$5693,$C1362,'South West Spends'!$C$2:$C$5693,$A1362)</f>
        <v>0</v>
      </c>
      <c r="K1362" s="93">
        <f>SUMIFS('South West Spends'!$AL$2:$AL$5693,'South West Spends'!$A$2:$A$5693,$B1362,'South West Spends'!$B$2:$B$5693,$C1362,'South West Spends'!$C$2:$C$5693,$A1362)</f>
        <v>0</v>
      </c>
    </row>
    <row r="1363" spans="1:11" x14ac:dyDescent="0.2">
      <c r="A1363" s="502" t="s">
        <v>157</v>
      </c>
      <c r="B1363" s="503" t="s">
        <v>225</v>
      </c>
      <c r="C1363" s="504" t="s">
        <v>243</v>
      </c>
      <c r="D1363" s="506">
        <f>SUMIFS('South West Spends'!$H$2:$H$5693,'South West Spends'!$A$2:$A$5693,$B1363,'South West Spends'!$B$2:$B$5693,$C1363,'South West Spends'!$C$2:$C$5693,$A1363)</f>
        <v>0</v>
      </c>
      <c r="E1363" s="507">
        <f>SUMIFS('South West Spends'!$M$2:$M$5693,'South West Spends'!$A$2:$A$5693,$B1363,'South West Spends'!$B$2:$B$5693,$C1363,'South West Spends'!$C$2:$C$5693,$A1363)</f>
        <v>0</v>
      </c>
      <c r="F1363" s="507">
        <f>SUMIFS('South West Spends'!$R$2:$R$5693,'South West Spends'!$A$2:$A$5693,$B1363,'South West Spends'!$B$2:$B$5693,$C1363,'South West Spends'!$C$2:$C$5693,$A1363)</f>
        <v>0</v>
      </c>
      <c r="G1363" s="882">
        <f>SUMIFS('South West Spends'!$W$2:$W$5693,'South West Spends'!$A$2:$A$5693,$B1363,'South West Spends'!$B$2:$B$5693,$C1363,'South West Spends'!$C$2:$C$5693,$A1363)</f>
        <v>151241.46999999997</v>
      </c>
      <c r="H1363" s="1441">
        <f>SUMIFS('South West Spends'!$AB$2:$AB$5693,'South West Spends'!$A$2:$A$5693,$B1363,'South West Spends'!$B$2:$B$5693,$C1363,'South West Spends'!$C$2:$C$5693,$A1363)</f>
        <v>205804.04</v>
      </c>
      <c r="I1363" s="1442">
        <f>SUMIFS('South West Spends'!$AG$2:$AG$5693,'South West Spends'!$A$2:$A$5693,$B1363,'South West Spends'!$B$2:$B$5693,$C1363,'South West Spends'!$C$2:$C$5693,$A1363)</f>
        <v>153686.91999999995</v>
      </c>
      <c r="J1363" s="24">
        <f>SUMIFS('South West Spends'!$AI$2:$AI$5693,'South West Spends'!$A$2:$A$5693,$B1363,'South West Spends'!$B$2:$B$5693,$C1363,'South West Spends'!$C$2:$C$5693,$A1363)</f>
        <v>0</v>
      </c>
      <c r="K1363" s="93">
        <f>SUMIFS('South West Spends'!$AL$2:$AL$5693,'South West Spends'!$A$2:$A$5693,$B1363,'South West Spends'!$B$2:$B$5693,$C1363,'South West Spends'!$C$2:$C$5693,$A1363)</f>
        <v>0</v>
      </c>
    </row>
    <row r="1364" spans="1:11" x14ac:dyDescent="0.2">
      <c r="A1364" s="502" t="s">
        <v>157</v>
      </c>
      <c r="B1364" s="503" t="s">
        <v>225</v>
      </c>
      <c r="C1364" s="504" t="s">
        <v>11</v>
      </c>
      <c r="D1364" s="506">
        <f>SUMIFS('South West Spends'!$H$2:$H$5693,'South West Spends'!$A$2:$A$5693,$B1364,'South West Spends'!$B$2:$B$5693,$C1364,'South West Spends'!$C$2:$C$5693,$A1364)</f>
        <v>0</v>
      </c>
      <c r="E1364" s="507">
        <f>SUMIFS('South West Spends'!$M$2:$M$5693,'South West Spends'!$A$2:$A$5693,$B1364,'South West Spends'!$B$2:$B$5693,$C1364,'South West Spends'!$C$2:$C$5693,$A1364)</f>
        <v>0</v>
      </c>
      <c r="F1364" s="507">
        <f>SUMIFS('South West Spends'!$R$2:$R$5693,'South West Spends'!$A$2:$A$5693,$B1364,'South West Spends'!$B$2:$B$5693,$C1364,'South West Spends'!$C$2:$C$5693,$A1364)</f>
        <v>0</v>
      </c>
      <c r="G1364" s="882">
        <f>SUMIFS('South West Spends'!$W$2:$W$5693,'South West Spends'!$A$2:$A$5693,$B1364,'South West Spends'!$B$2:$B$5693,$C1364,'South West Spends'!$C$2:$C$5693,$A1364)</f>
        <v>25530.989999999994</v>
      </c>
      <c r="H1364" s="1441">
        <f>SUMIFS('South West Spends'!$AB$2:$AB$5693,'South West Spends'!$A$2:$A$5693,$B1364,'South West Spends'!$B$2:$B$5693,$C1364,'South West Spends'!$C$2:$C$5693,$A1364)</f>
        <v>51489.80000000001</v>
      </c>
      <c r="I1364" s="1442">
        <f>SUMIFS('South West Spends'!$AG$2:$AG$5693,'South West Spends'!$A$2:$A$5693,$B1364,'South West Spends'!$B$2:$B$5693,$C1364,'South West Spends'!$C$2:$C$5693,$A1364)</f>
        <v>147668.54999999999</v>
      </c>
      <c r="J1364" s="24">
        <f>SUMIFS('South West Spends'!$AI$2:$AI$5693,'South West Spends'!$A$2:$A$5693,$B1364,'South West Spends'!$B$2:$B$5693,$C1364,'South West Spends'!$C$2:$C$5693,$A1364)</f>
        <v>0</v>
      </c>
      <c r="K1364" s="93">
        <f>SUMIFS('South West Spends'!$AL$2:$AL$5693,'South West Spends'!$A$2:$A$5693,$B1364,'South West Spends'!$B$2:$B$5693,$C1364,'South West Spends'!$C$2:$C$5693,$A1364)</f>
        <v>0</v>
      </c>
    </row>
    <row r="1365" spans="1:11" x14ac:dyDescent="0.2">
      <c r="A1365" s="502" t="s">
        <v>170</v>
      </c>
      <c r="B1365" s="503" t="s">
        <v>225</v>
      </c>
      <c r="C1365" s="504" t="s">
        <v>32</v>
      </c>
      <c r="D1365" s="506">
        <f>SUMIFS('South West Spends'!$H$2:$H$5693,'South West Spends'!$A$2:$A$5693,$B1365,'South West Spends'!$B$2:$B$5693,$C1365,'South West Spends'!$C$2:$C$5693,$A1365)</f>
        <v>0</v>
      </c>
      <c r="E1365" s="507">
        <f>SUMIFS('South West Spends'!$M$2:$M$5693,'South West Spends'!$A$2:$A$5693,$B1365,'South West Spends'!$B$2:$B$5693,$C1365,'South West Spends'!$C$2:$C$5693,$A1365)</f>
        <v>0</v>
      </c>
      <c r="F1365" s="507">
        <f>SUMIFS('South West Spends'!$R$2:$R$5693,'South West Spends'!$A$2:$A$5693,$B1365,'South West Spends'!$B$2:$B$5693,$C1365,'South West Spends'!$C$2:$C$5693,$A1365)</f>
        <v>0</v>
      </c>
      <c r="G1365" s="882">
        <f>SUMIFS('South West Spends'!$W$2:$W$5693,'South West Spends'!$A$2:$A$5693,$B1365,'South West Spends'!$B$2:$B$5693,$C1365,'South West Spends'!$C$2:$C$5693,$A1365)</f>
        <v>871.0200000000001</v>
      </c>
      <c r="H1365" s="1441">
        <f>SUMIFS('South West Spends'!$AB$2:$AB$5693,'South West Spends'!$A$2:$A$5693,$B1365,'South West Spends'!$B$2:$B$5693,$C1365,'South West Spends'!$C$2:$C$5693,$A1365)</f>
        <v>946.24</v>
      </c>
      <c r="I1365" s="1442">
        <f>SUMIFS('South West Spends'!$AG$2:$AG$5693,'South West Spends'!$A$2:$A$5693,$B1365,'South West Spends'!$B$2:$B$5693,$C1365,'South West Spends'!$C$2:$C$5693,$A1365)</f>
        <v>693.40000000000009</v>
      </c>
      <c r="J1365" s="24">
        <f>SUMIFS('South West Spends'!$AI$2:$AI$5693,'South West Spends'!$A$2:$A$5693,$B1365,'South West Spends'!$B$2:$B$5693,$C1365,'South West Spends'!$C$2:$C$5693,$A1365)</f>
        <v>0</v>
      </c>
      <c r="K1365" s="93">
        <f>SUMIFS('South West Spends'!$AL$2:$AL$5693,'South West Spends'!$A$2:$A$5693,$B1365,'South West Spends'!$B$2:$B$5693,$C1365,'South West Spends'!$C$2:$C$5693,$A1365)</f>
        <v>0</v>
      </c>
    </row>
    <row r="1366" spans="1:11" x14ac:dyDescent="0.2">
      <c r="A1366" s="502" t="s">
        <v>145</v>
      </c>
      <c r="B1366" s="503" t="s">
        <v>18</v>
      </c>
      <c r="C1366" s="504" t="s">
        <v>249</v>
      </c>
      <c r="D1366" s="506">
        <f>SUMIFS('South West Spends'!$H$2:$H$5693,'South West Spends'!$A$2:$A$5693,$B1366,'South West Spends'!$B$2:$B$5693,$C1366,'South West Spends'!$C$2:$C$5693,$A1366)</f>
        <v>3148.5299999999997</v>
      </c>
      <c r="E1366" s="507">
        <f>SUMIFS('South West Spends'!$M$2:$M$5693,'South West Spends'!$A$2:$A$5693,$B1366,'South West Spends'!$B$2:$B$5693,$C1366,'South West Spends'!$C$2:$C$5693,$A1366)</f>
        <v>2241.46</v>
      </c>
      <c r="F1366" s="507">
        <f>SUMIFS('South West Spends'!$R$2:$R$5693,'South West Spends'!$A$2:$A$5693,$B1366,'South West Spends'!$B$2:$B$5693,$C1366,'South West Spends'!$C$2:$C$5693,$A1366)</f>
        <v>652.36</v>
      </c>
      <c r="G1366" s="882">
        <f>SUMIFS('South West Spends'!$W$2:$W$5693,'South West Spends'!$A$2:$A$5693,$B1366,'South West Spends'!$B$2:$B$5693,$C1366,'South West Spends'!$C$2:$C$5693,$A1366)</f>
        <v>0</v>
      </c>
      <c r="H1366" s="1441">
        <f>SUMIFS('South West Spends'!$AB$2:$AB$5693,'South West Spends'!$A$2:$A$5693,$B1366,'South West Spends'!$B$2:$B$5693,$C1366,'South West Spends'!$C$2:$C$5693,$A1366)</f>
        <v>0</v>
      </c>
      <c r="I1366" s="1442">
        <f>SUMIFS('South West Spends'!$AG$2:$AG$5693,'South West Spends'!$A$2:$A$5693,$B1366,'South West Spends'!$B$2:$B$5693,$C1366,'South West Spends'!$C$2:$C$5693,$A1366)</f>
        <v>0</v>
      </c>
      <c r="J1366" s="24">
        <f>SUMIFS('South West Spends'!$AI$2:$AI$5693,'South West Spends'!$A$2:$A$5693,$B1366,'South West Spends'!$B$2:$B$5693,$C1366,'South West Spends'!$C$2:$C$5693,$A1366)</f>
        <v>0</v>
      </c>
      <c r="K1366" s="93">
        <f>SUMIFS('South West Spends'!$AL$2:$AL$5693,'South West Spends'!$A$2:$A$5693,$B1366,'South West Spends'!$B$2:$B$5693,$C1366,'South West Spends'!$C$2:$C$5693,$A1366)</f>
        <v>0</v>
      </c>
    </row>
    <row r="1367" spans="1:11" x14ac:dyDescent="0.2">
      <c r="A1367" s="458" t="s">
        <v>145</v>
      </c>
      <c r="B1367" s="375" t="s">
        <v>18</v>
      </c>
      <c r="C1367" s="459" t="s">
        <v>62</v>
      </c>
      <c r="D1367" s="506">
        <f>SUMIFS('South West Spends'!$H$2:$H$5693,'South West Spends'!$A$2:$A$5693,$B1367,'South West Spends'!$B$2:$B$5693,$C1367,'South West Spends'!$C$2:$C$5693,$A1367)</f>
        <v>0</v>
      </c>
      <c r="E1367" s="507">
        <f>SUMIFS('South West Spends'!$M$2:$M$5693,'South West Spends'!$A$2:$A$5693,$B1367,'South West Spends'!$B$2:$B$5693,$C1367,'South West Spends'!$C$2:$C$5693,$A1367)</f>
        <v>48778.299999999996</v>
      </c>
      <c r="F1367" s="507">
        <f>SUMIFS('South West Spends'!$R$2:$R$5693,'South West Spends'!$A$2:$A$5693,$B1367,'South West Spends'!$B$2:$B$5693,$C1367,'South West Spends'!$C$2:$C$5693,$A1367)</f>
        <v>59060.69</v>
      </c>
      <c r="G1367" s="882">
        <f>SUMIFS('South West Spends'!$W$2:$W$5693,'South West Spends'!$A$2:$A$5693,$B1367,'South West Spends'!$B$2:$B$5693,$C1367,'South West Spends'!$C$2:$C$5693,$A1367)</f>
        <v>0</v>
      </c>
      <c r="H1367" s="1441">
        <f>SUMIFS('South West Spends'!$AB$2:$AB$5693,'South West Spends'!$A$2:$A$5693,$B1367,'South West Spends'!$B$2:$B$5693,$C1367,'South West Spends'!$C$2:$C$5693,$A1367)</f>
        <v>0</v>
      </c>
      <c r="I1367" s="1442">
        <f>SUMIFS('South West Spends'!$AG$2:$AG$5693,'South West Spends'!$A$2:$A$5693,$B1367,'South West Spends'!$B$2:$B$5693,$C1367,'South West Spends'!$C$2:$C$5693,$A1367)</f>
        <v>0</v>
      </c>
      <c r="J1367" s="24">
        <f>SUMIFS('South West Spends'!$AI$2:$AI$5693,'South West Spends'!$A$2:$A$5693,$B1367,'South West Spends'!$B$2:$B$5693,$C1367,'South West Spends'!$C$2:$C$5693,$A1367)</f>
        <v>0</v>
      </c>
      <c r="K1367" s="93">
        <f>SUMIFS('South West Spends'!$AL$2:$AL$5693,'South West Spends'!$A$2:$A$5693,$B1367,'South West Spends'!$B$2:$B$5693,$C1367,'South West Spends'!$C$2:$C$5693,$A1367)</f>
        <v>0</v>
      </c>
    </row>
    <row r="1368" spans="1:11" x14ac:dyDescent="0.2">
      <c r="A1368" s="458" t="s">
        <v>145</v>
      </c>
      <c r="B1368" s="375" t="s">
        <v>18</v>
      </c>
      <c r="C1368" s="459" t="s">
        <v>58</v>
      </c>
      <c r="D1368" s="506">
        <f>SUMIFS('South West Spends'!$H$2:$H$5693,'South West Spends'!$A$2:$A$5693,$B1368,'South West Spends'!$B$2:$B$5693,$C1368,'South West Spends'!$C$2:$C$5693,$A1368)</f>
        <v>41413.32</v>
      </c>
      <c r="E1368" s="507">
        <f>SUMIFS('South West Spends'!$M$2:$M$5693,'South West Spends'!$A$2:$A$5693,$B1368,'South West Spends'!$B$2:$B$5693,$C1368,'South West Spends'!$C$2:$C$5693,$A1368)</f>
        <v>38170.11</v>
      </c>
      <c r="F1368" s="507">
        <f>SUMIFS('South West Spends'!$R$2:$R$5693,'South West Spends'!$A$2:$A$5693,$B1368,'South West Spends'!$B$2:$B$5693,$C1368,'South West Spends'!$C$2:$C$5693,$A1368)</f>
        <v>26433.74</v>
      </c>
      <c r="G1368" s="882">
        <f>SUMIFS('South West Spends'!$W$2:$W$5693,'South West Spends'!$A$2:$A$5693,$B1368,'South West Spends'!$B$2:$B$5693,$C1368,'South West Spends'!$C$2:$C$5693,$A1368)</f>
        <v>0</v>
      </c>
      <c r="H1368" s="1441">
        <f>SUMIFS('South West Spends'!$AB$2:$AB$5693,'South West Spends'!$A$2:$A$5693,$B1368,'South West Spends'!$B$2:$B$5693,$C1368,'South West Spends'!$C$2:$C$5693,$A1368)</f>
        <v>0</v>
      </c>
      <c r="I1368" s="1442">
        <f>SUMIFS('South West Spends'!$AG$2:$AG$5693,'South West Spends'!$A$2:$A$5693,$B1368,'South West Spends'!$B$2:$B$5693,$C1368,'South West Spends'!$C$2:$C$5693,$A1368)</f>
        <v>0</v>
      </c>
      <c r="J1368" s="24">
        <f>SUMIFS('South West Spends'!$AI$2:$AI$5693,'South West Spends'!$A$2:$A$5693,$B1368,'South West Spends'!$B$2:$B$5693,$C1368,'South West Spends'!$C$2:$C$5693,$A1368)</f>
        <v>0</v>
      </c>
      <c r="K1368" s="93">
        <f>SUMIFS('South West Spends'!$AL$2:$AL$5693,'South West Spends'!$A$2:$A$5693,$B1368,'South West Spends'!$B$2:$B$5693,$C1368,'South West Spends'!$C$2:$C$5693,$A1368)</f>
        <v>0</v>
      </c>
    </row>
    <row r="1369" spans="1:11" x14ac:dyDescent="0.2">
      <c r="A1369" s="286" t="s">
        <v>145</v>
      </c>
      <c r="B1369" s="287" t="s">
        <v>207</v>
      </c>
      <c r="C1369" s="288" t="s">
        <v>249</v>
      </c>
      <c r="D1369" s="506">
        <f>SUMIFS('South West Spends'!$H$2:$H$5693,'South West Spends'!$A$2:$A$5693,$B1369,'South West Spends'!$B$2:$B$5693,$C1369,'South West Spends'!$C$2:$C$5693,$A1369)</f>
        <v>0</v>
      </c>
      <c r="E1369" s="507">
        <f>SUMIFS('South West Spends'!$M$2:$M$5693,'South West Spends'!$A$2:$A$5693,$B1369,'South West Spends'!$B$2:$B$5693,$C1369,'South West Spends'!$C$2:$C$5693,$A1369)</f>
        <v>0</v>
      </c>
      <c r="F1369" s="507">
        <f>SUMIFS('South West Spends'!$R$2:$R$5693,'South West Spends'!$A$2:$A$5693,$B1369,'South West Spends'!$B$2:$B$5693,$C1369,'South West Spends'!$C$2:$C$5693,$A1369)</f>
        <v>337.56000000000006</v>
      </c>
      <c r="G1369" s="882">
        <f>SUMIFS('South West Spends'!$W$2:$W$5693,'South West Spends'!$A$2:$A$5693,$B1369,'South West Spends'!$B$2:$B$5693,$C1369,'South West Spends'!$C$2:$C$5693,$A1369)</f>
        <v>1246.4000000000001</v>
      </c>
      <c r="H1369" s="1441">
        <f>SUMIFS('South West Spends'!$AB$2:$AB$5693,'South West Spends'!$A$2:$A$5693,$B1369,'South West Spends'!$B$2:$B$5693,$C1369,'South West Spends'!$C$2:$C$5693,$A1369)</f>
        <v>1309.4299999999998</v>
      </c>
      <c r="I1369" s="1442">
        <f>SUMIFS('South West Spends'!$AG$2:$AG$5693,'South West Spends'!$A$2:$A$5693,$B1369,'South West Spends'!$B$2:$B$5693,$C1369,'South West Spends'!$C$2:$C$5693,$A1369)</f>
        <v>2465.52</v>
      </c>
      <c r="J1369" s="24">
        <f>SUMIFS('South West Spends'!$AI$2:$AI$5693,'South West Spends'!$A$2:$A$5693,$B1369,'South West Spends'!$B$2:$B$5693,$C1369,'South West Spends'!$C$2:$C$5693,$A1369)</f>
        <v>285.74</v>
      </c>
      <c r="K1369" s="93">
        <f>SUMIFS('South West Spends'!$AL$2:$AL$5693,'South West Spends'!$A$2:$A$5693,$B1369,'South West Spends'!$B$2:$B$5693,$C1369,'South West Spends'!$C$2:$C$5693,$A1369)</f>
        <v>904.72</v>
      </c>
    </row>
    <row r="1370" spans="1:11" x14ac:dyDescent="0.2">
      <c r="A1370" s="908" t="s">
        <v>145</v>
      </c>
      <c r="B1370" s="894" t="s">
        <v>207</v>
      </c>
      <c r="C1370" s="909" t="s">
        <v>62</v>
      </c>
      <c r="D1370" s="506">
        <f>SUMIFS('South West Spends'!$H$2:$H$5693,'South West Spends'!$A$2:$A$5693,$B1370,'South West Spends'!$B$2:$B$5693,$C1370,'South West Spends'!$C$2:$C$5693,$A1370)</f>
        <v>0</v>
      </c>
      <c r="E1370" s="507">
        <f>SUMIFS('South West Spends'!$M$2:$M$5693,'South West Spends'!$A$2:$A$5693,$B1370,'South West Spends'!$B$2:$B$5693,$C1370,'South West Spends'!$C$2:$C$5693,$A1370)</f>
        <v>0</v>
      </c>
      <c r="F1370" s="507">
        <f>SUMIFS('South West Spends'!$R$2:$R$5693,'South West Spends'!$A$2:$A$5693,$B1370,'South West Spends'!$B$2:$B$5693,$C1370,'South West Spends'!$C$2:$C$5693,$A1370)</f>
        <v>27915.230000000003</v>
      </c>
      <c r="G1370" s="882">
        <f>SUMIFS('South West Spends'!$W$2:$W$5693,'South West Spends'!$A$2:$A$5693,$B1370,'South West Spends'!$B$2:$B$5693,$C1370,'South West Spends'!$C$2:$C$5693,$A1370)</f>
        <v>107724.84</v>
      </c>
      <c r="H1370" s="1441">
        <f>SUMIFS('South West Spends'!$AB$2:$AB$5693,'South West Spends'!$A$2:$A$5693,$B1370,'South West Spends'!$B$2:$B$5693,$C1370,'South West Spends'!$C$2:$C$5693,$A1370)</f>
        <v>94395.37</v>
      </c>
      <c r="I1370" s="1442">
        <f>SUMIFS('South West Spends'!$AG$2:$AG$5693,'South West Spends'!$A$2:$A$5693,$B1370,'South West Spends'!$B$2:$B$5693,$C1370,'South West Spends'!$C$2:$C$5693,$A1370)</f>
        <v>87349.790000000008</v>
      </c>
      <c r="J1370" s="24">
        <f>SUMIFS('South West Spends'!$AI$2:$AI$5693,'South West Spends'!$A$2:$A$5693,$B1370,'South West Spends'!$B$2:$B$5693,$C1370,'South West Spends'!$C$2:$C$5693,$A1370)</f>
        <v>0</v>
      </c>
      <c r="K1370" s="93">
        <f>SUMIFS('South West Spends'!$AL$2:$AL$5693,'South West Spends'!$A$2:$A$5693,$B1370,'South West Spends'!$B$2:$B$5693,$C1370,'South West Spends'!$C$2:$C$5693,$A1370)</f>
        <v>14831.709999999997</v>
      </c>
    </row>
    <row r="1371" spans="1:11" x14ac:dyDescent="0.2">
      <c r="A1371" s="908" t="s">
        <v>145</v>
      </c>
      <c r="B1371" s="894" t="s">
        <v>207</v>
      </c>
      <c r="C1371" s="909" t="s">
        <v>58</v>
      </c>
      <c r="D1371" s="506">
        <f>SUMIFS('South West Spends'!$H$2:$H$5693,'South West Spends'!$A$2:$A$5693,$B1371,'South West Spends'!$B$2:$B$5693,$C1371,'South West Spends'!$C$2:$C$5693,$A1371)</f>
        <v>0</v>
      </c>
      <c r="E1371" s="507">
        <f>SUMIFS('South West Spends'!$M$2:$M$5693,'South West Spends'!$A$2:$A$5693,$B1371,'South West Spends'!$B$2:$B$5693,$C1371,'South West Spends'!$C$2:$C$5693,$A1371)</f>
        <v>0</v>
      </c>
      <c r="F1371" s="507">
        <f>SUMIFS('South West Spends'!$R$2:$R$5693,'South West Spends'!$A$2:$A$5693,$B1371,'South West Spends'!$B$2:$B$5693,$C1371,'South West Spends'!$C$2:$C$5693,$A1371)</f>
        <v>9482.51</v>
      </c>
      <c r="G1371" s="882">
        <f>SUMIFS('South West Spends'!$W$2:$W$5693,'South West Spends'!$A$2:$A$5693,$B1371,'South West Spends'!$B$2:$B$5693,$C1371,'South West Spends'!$C$2:$C$5693,$A1371)</f>
        <v>18980.3</v>
      </c>
      <c r="H1371" s="1441">
        <f>SUMIFS('South West Spends'!$AB$2:$AB$5693,'South West Spends'!$A$2:$A$5693,$B1371,'South West Spends'!$B$2:$B$5693,$C1371,'South West Spends'!$C$2:$C$5693,$A1371)</f>
        <v>24912.170000000002</v>
      </c>
      <c r="I1371" s="1442">
        <f>SUMIFS('South West Spends'!$AG$2:$AG$5693,'South West Spends'!$A$2:$A$5693,$B1371,'South West Spends'!$B$2:$B$5693,$C1371,'South West Spends'!$C$2:$C$5693,$A1371)</f>
        <v>21927.08</v>
      </c>
      <c r="J1371" s="24">
        <f>SUMIFS('South West Spends'!$AI$2:$AI$5693,'South West Spends'!$A$2:$A$5693,$B1371,'South West Spends'!$B$2:$B$5693,$C1371,'South West Spends'!$C$2:$C$5693,$A1371)</f>
        <v>2884.19</v>
      </c>
      <c r="K1371" s="93">
        <f>SUMIFS('South West Spends'!$AL$2:$AL$5693,'South West Spends'!$A$2:$A$5693,$B1371,'South West Spends'!$B$2:$B$5693,$C1371,'South West Spends'!$C$2:$C$5693,$A1371)</f>
        <v>6370.17</v>
      </c>
    </row>
    <row r="1372" spans="1:11" x14ac:dyDescent="0.2">
      <c r="A1372" s="908" t="s">
        <v>145</v>
      </c>
      <c r="B1372" s="894" t="s">
        <v>19</v>
      </c>
      <c r="C1372" s="909" t="s">
        <v>20</v>
      </c>
      <c r="D1372" s="506">
        <f>SUMIFS('South West Spends'!$H$2:$H$5693,'South West Spends'!$A$2:$A$5693,$B1372,'South West Spends'!$B$2:$B$5693,$C1372,'South West Spends'!$C$2:$C$5693,$A1372)</f>
        <v>825.36</v>
      </c>
      <c r="E1372" s="507">
        <f>SUMIFS('South West Spends'!$M$2:$M$5693,'South West Spends'!$A$2:$A$5693,$B1372,'South West Spends'!$B$2:$B$5693,$C1372,'South West Spends'!$C$2:$C$5693,$A1372)</f>
        <v>0</v>
      </c>
      <c r="F1372" s="507">
        <f>SUMIFS('South West Spends'!$R$2:$R$5693,'South West Spends'!$A$2:$A$5693,$B1372,'South West Spends'!$B$2:$B$5693,$C1372,'South West Spends'!$C$2:$C$5693,$A1372)</f>
        <v>0</v>
      </c>
      <c r="G1372" s="882">
        <f>SUMIFS('South West Spends'!$W$2:$W$5693,'South West Spends'!$A$2:$A$5693,$B1372,'South West Spends'!$B$2:$B$5693,$C1372,'South West Spends'!$C$2:$C$5693,$A1372)</f>
        <v>0</v>
      </c>
      <c r="H1372" s="1441">
        <f>SUMIFS('South West Spends'!$AB$2:$AB$5693,'South West Spends'!$A$2:$A$5693,$B1372,'South West Spends'!$B$2:$B$5693,$C1372,'South West Spends'!$C$2:$C$5693,$A1372)</f>
        <v>0</v>
      </c>
      <c r="I1372" s="1442">
        <f>SUMIFS('South West Spends'!$AG$2:$AG$5693,'South West Spends'!$A$2:$A$5693,$B1372,'South West Spends'!$B$2:$B$5693,$C1372,'South West Spends'!$C$2:$C$5693,$A1372)</f>
        <v>0</v>
      </c>
      <c r="J1372" s="24">
        <f>SUMIFS('South West Spends'!$AI$2:$AI$5693,'South West Spends'!$A$2:$A$5693,$B1372,'South West Spends'!$B$2:$B$5693,$C1372,'South West Spends'!$C$2:$C$5693,$A1372)</f>
        <v>0</v>
      </c>
      <c r="K1372" s="93">
        <f>SUMIFS('South West Spends'!$AL$2:$AL$5693,'South West Spends'!$A$2:$A$5693,$B1372,'South West Spends'!$B$2:$B$5693,$C1372,'South West Spends'!$C$2:$C$5693,$A1372)</f>
        <v>0</v>
      </c>
    </row>
    <row r="1373" spans="1:11" x14ac:dyDescent="0.2">
      <c r="A1373" s="908" t="s">
        <v>170</v>
      </c>
      <c r="B1373" s="894" t="s">
        <v>277</v>
      </c>
      <c r="C1373" s="909" t="s">
        <v>20</v>
      </c>
      <c r="D1373" s="506">
        <f>SUMIFS('South West Spends'!$H$2:$H$5693,'South West Spends'!$A$2:$A$5693,$B1373,'South West Spends'!$B$2:$B$5693,$C1373,'South West Spends'!$C$2:$C$5693,$A1373)</f>
        <v>0</v>
      </c>
      <c r="E1373" s="507">
        <f>SUMIFS('South West Spends'!$M$2:$M$5693,'South West Spends'!$A$2:$A$5693,$B1373,'South West Spends'!$B$2:$B$5693,$C1373,'South West Spends'!$C$2:$C$5693,$A1373)</f>
        <v>0</v>
      </c>
      <c r="F1373" s="507">
        <f>SUMIFS('South West Spends'!$R$2:$R$5693,'South West Spends'!$A$2:$A$5693,$B1373,'South West Spends'!$B$2:$B$5693,$C1373,'South West Spends'!$C$2:$C$5693,$A1373)</f>
        <v>0</v>
      </c>
      <c r="G1373" s="882">
        <f>SUMIFS('South West Spends'!$W$2:$W$5693,'South West Spends'!$A$2:$A$5693,$B1373,'South West Spends'!$B$2:$B$5693,$C1373,'South West Spends'!$C$2:$C$5693,$A1373)</f>
        <v>0</v>
      </c>
      <c r="H1373" s="1441">
        <f>SUMIFS('South West Spends'!$AB$2:$AB$5693,'South West Spends'!$A$2:$A$5693,$B1373,'South West Spends'!$B$2:$B$5693,$C1373,'South West Spends'!$C$2:$C$5693,$A1373)</f>
        <v>0</v>
      </c>
      <c r="I1373" s="1442">
        <f>SUMIFS('South West Spends'!$AG$2:$AG$5693,'South West Spends'!$A$2:$A$5693,$B1373,'South West Spends'!$B$2:$B$5693,$C1373,'South West Spends'!$C$2:$C$5693,$A1373)</f>
        <v>121</v>
      </c>
      <c r="J1373" s="24">
        <f>SUMIFS('South West Spends'!$AI$2:$AI$5693,'South West Spends'!$A$2:$A$5693,$B1373,'South West Spends'!$B$2:$B$5693,$C1373,'South West Spends'!$C$2:$C$5693,$A1373)</f>
        <v>0</v>
      </c>
      <c r="K1373" s="93">
        <f>SUMIFS('South West Spends'!$AL$2:$AL$5693,'South West Spends'!$A$2:$A$5693,$B1373,'South West Spends'!$B$2:$B$5693,$C1373,'South West Spends'!$C$2:$C$5693,$A1373)</f>
        <v>0</v>
      </c>
    </row>
    <row r="1374" spans="1:11" x14ac:dyDescent="0.2">
      <c r="A1374" s="908" t="s">
        <v>145</v>
      </c>
      <c r="B1374" s="894" t="s">
        <v>84</v>
      </c>
      <c r="C1374" s="909" t="s">
        <v>20</v>
      </c>
      <c r="D1374" s="506">
        <f>SUMIFS('South West Spends'!$H$2:$H$5693,'South West Spends'!$A$2:$A$5693,$B1374,'South West Spends'!$B$2:$B$5693,$C1374,'South West Spends'!$C$2:$C$5693,$A1374)</f>
        <v>0</v>
      </c>
      <c r="E1374" s="507">
        <f>SUMIFS('South West Spends'!$M$2:$M$5693,'South West Spends'!$A$2:$A$5693,$B1374,'South West Spends'!$B$2:$B$5693,$C1374,'South West Spends'!$C$2:$C$5693,$A1374)</f>
        <v>0</v>
      </c>
      <c r="F1374" s="507">
        <f>SUMIFS('South West Spends'!$R$2:$R$5693,'South West Spends'!$A$2:$A$5693,$B1374,'South West Spends'!$B$2:$B$5693,$C1374,'South West Spends'!$C$2:$C$5693,$A1374)</f>
        <v>0</v>
      </c>
      <c r="G1374" s="882">
        <f>SUMIFS('South West Spends'!$W$2:$W$5693,'South West Spends'!$A$2:$A$5693,$B1374,'South West Spends'!$B$2:$B$5693,$C1374,'South West Spends'!$C$2:$C$5693,$A1374)</f>
        <v>39.82</v>
      </c>
      <c r="H1374" s="1441">
        <f>SUMIFS('South West Spends'!$AB$2:$AB$5693,'South West Spends'!$A$2:$A$5693,$B1374,'South West Spends'!$B$2:$B$5693,$C1374,'South West Spends'!$C$2:$C$5693,$A1374)</f>
        <v>286.79999999999995</v>
      </c>
      <c r="I1374" s="1442">
        <f>SUMIFS('South West Spends'!$AG$2:$AG$5693,'South West Spends'!$A$2:$A$5693,$B1374,'South West Spends'!$B$2:$B$5693,$C1374,'South West Spends'!$C$2:$C$5693,$A1374)</f>
        <v>653.19999999999993</v>
      </c>
      <c r="J1374" s="24">
        <f>SUMIFS('South West Spends'!$AI$2:$AI$5693,'South West Spends'!$A$2:$A$5693,$B1374,'South West Spends'!$B$2:$B$5693,$C1374,'South West Spends'!$C$2:$C$5693,$A1374)</f>
        <v>0</v>
      </c>
      <c r="K1374" s="93">
        <f>SUMIFS('South West Spends'!$AL$2:$AL$5693,'South West Spends'!$A$2:$A$5693,$B1374,'South West Spends'!$B$2:$B$5693,$C1374,'South West Spends'!$C$2:$C$5693,$A1374)</f>
        <v>0</v>
      </c>
    </row>
    <row r="1375" spans="1:11" x14ac:dyDescent="0.2">
      <c r="A1375" s="908" t="s">
        <v>145</v>
      </c>
      <c r="B1375" s="894" t="s">
        <v>92</v>
      </c>
      <c r="C1375" s="909" t="s">
        <v>80</v>
      </c>
      <c r="D1375" s="506">
        <f>SUMIFS('South West Spends'!$H$2:$H$5693,'South West Spends'!$A$2:$A$5693,$B1375,'South West Spends'!$B$2:$B$5693,$C1375,'South West Spends'!$C$2:$C$5693,$A1375)</f>
        <v>0</v>
      </c>
      <c r="E1375" s="507">
        <f>SUMIFS('South West Spends'!$M$2:$M$5693,'South West Spends'!$A$2:$A$5693,$B1375,'South West Spends'!$B$2:$B$5693,$C1375,'South West Spends'!$C$2:$C$5693,$A1375)</f>
        <v>0</v>
      </c>
      <c r="F1375" s="507">
        <f>SUMIFS('South West Spends'!$R$2:$R$5693,'South West Spends'!$A$2:$A$5693,$B1375,'South West Spends'!$B$2:$B$5693,$C1375,'South West Spends'!$C$2:$C$5693,$A1375)</f>
        <v>231.57999999999998</v>
      </c>
      <c r="G1375" s="882">
        <f>SUMIFS('South West Spends'!$W$2:$W$5693,'South West Spends'!$A$2:$A$5693,$B1375,'South West Spends'!$B$2:$B$5693,$C1375,'South West Spends'!$C$2:$C$5693,$A1375)</f>
        <v>0</v>
      </c>
      <c r="H1375" s="1441">
        <f>SUMIFS('South West Spends'!$AB$2:$AB$5693,'South West Spends'!$A$2:$A$5693,$B1375,'South West Spends'!$B$2:$B$5693,$C1375,'South West Spends'!$C$2:$C$5693,$A1375)</f>
        <v>0</v>
      </c>
      <c r="I1375" s="1442">
        <f>SUMIFS('South West Spends'!$AG$2:$AG$5693,'South West Spends'!$A$2:$A$5693,$B1375,'South West Spends'!$B$2:$B$5693,$C1375,'South West Spends'!$C$2:$C$5693,$A1375)</f>
        <v>0</v>
      </c>
      <c r="J1375" s="24">
        <f>SUMIFS('South West Spends'!$AI$2:$AI$5693,'South West Spends'!$A$2:$A$5693,$B1375,'South West Spends'!$B$2:$B$5693,$C1375,'South West Spends'!$C$2:$C$5693,$A1375)</f>
        <v>0</v>
      </c>
      <c r="K1375" s="93">
        <f>SUMIFS('South West Spends'!$AL$2:$AL$5693,'South West Spends'!$A$2:$A$5693,$B1375,'South West Spends'!$B$2:$B$5693,$C1375,'South West Spends'!$C$2:$C$5693,$A1375)</f>
        <v>0</v>
      </c>
    </row>
    <row r="1376" spans="1:11" x14ac:dyDescent="0.2">
      <c r="A1376" s="938" t="s">
        <v>145</v>
      </c>
      <c r="B1376" s="939" t="s">
        <v>41</v>
      </c>
      <c r="C1376" s="940" t="s">
        <v>21</v>
      </c>
      <c r="D1376" s="506">
        <f>SUMIFS('South West Spends'!$H$2:$H$5693,'South West Spends'!$A$2:$A$5693,$B1376,'South West Spends'!$B$2:$B$5693,$C1376,'South West Spends'!$C$2:$C$5693,$A1376)</f>
        <v>22704.87</v>
      </c>
      <c r="E1376" s="507">
        <f>SUMIFS('South West Spends'!$M$2:$M$5693,'South West Spends'!$A$2:$A$5693,$B1376,'South West Spends'!$B$2:$B$5693,$C1376,'South West Spends'!$C$2:$C$5693,$A1376)</f>
        <v>368.58</v>
      </c>
      <c r="F1376" s="507">
        <f>SUMIFS('South West Spends'!$R$2:$R$5693,'South West Spends'!$A$2:$A$5693,$B1376,'South West Spends'!$B$2:$B$5693,$C1376,'South West Spends'!$C$2:$C$5693,$A1376)</f>
        <v>0</v>
      </c>
      <c r="G1376" s="882">
        <f>SUMIFS('South West Spends'!$W$2:$W$5693,'South West Spends'!$A$2:$A$5693,$B1376,'South West Spends'!$B$2:$B$5693,$C1376,'South West Spends'!$C$2:$C$5693,$A1376)</f>
        <v>0</v>
      </c>
      <c r="H1376" s="1441">
        <f>SUMIFS('South West Spends'!$AB$2:$AB$5693,'South West Spends'!$A$2:$A$5693,$B1376,'South West Spends'!$B$2:$B$5693,$C1376,'South West Spends'!$C$2:$C$5693,$A1376)</f>
        <v>0</v>
      </c>
      <c r="I1376" s="1442">
        <f>SUMIFS('South West Spends'!$AG$2:$AG$5693,'South West Spends'!$A$2:$A$5693,$B1376,'South West Spends'!$B$2:$B$5693,$C1376,'South West Spends'!$C$2:$C$5693,$A1376)</f>
        <v>0</v>
      </c>
      <c r="J1376" s="24">
        <f>SUMIFS('South West Spends'!$AI$2:$AI$5693,'South West Spends'!$A$2:$A$5693,$B1376,'South West Spends'!$B$2:$B$5693,$C1376,'South West Spends'!$C$2:$C$5693,$A1376)</f>
        <v>0</v>
      </c>
      <c r="K1376" s="93">
        <f>SUMIFS('South West Spends'!$AL$2:$AL$5693,'South West Spends'!$A$2:$A$5693,$B1376,'South West Spends'!$B$2:$B$5693,$C1376,'South West Spends'!$C$2:$C$5693,$A1376)</f>
        <v>0</v>
      </c>
    </row>
    <row r="1377" spans="1:11" x14ac:dyDescent="0.2">
      <c r="A1377" s="938" t="s">
        <v>145</v>
      </c>
      <c r="B1377" s="939" t="s">
        <v>66</v>
      </c>
      <c r="C1377" s="940" t="s">
        <v>243</v>
      </c>
      <c r="D1377" s="506">
        <f>SUMIFS('South West Spends'!$H$2:$H$5693,'South West Spends'!$A$2:$A$5693,$B1377,'South West Spends'!$B$2:$B$5693,$C1377,'South West Spends'!$C$2:$C$5693,$A1377)</f>
        <v>3536.49</v>
      </c>
      <c r="E1377" s="507">
        <f>SUMIFS('South West Spends'!$M$2:$M$5693,'South West Spends'!$A$2:$A$5693,$B1377,'South West Spends'!$B$2:$B$5693,$C1377,'South West Spends'!$C$2:$C$5693,$A1377)</f>
        <v>16551.11</v>
      </c>
      <c r="F1377" s="507">
        <f>SUMIFS('South West Spends'!$R$2:$R$5693,'South West Spends'!$A$2:$A$5693,$B1377,'South West Spends'!$B$2:$B$5693,$C1377,'South West Spends'!$C$2:$C$5693,$A1377)</f>
        <v>21976.280000000002</v>
      </c>
      <c r="G1377" s="882">
        <f>SUMIFS('South West Spends'!$W$2:$W$5693,'South West Spends'!$A$2:$A$5693,$B1377,'South West Spends'!$B$2:$B$5693,$C1377,'South West Spends'!$C$2:$C$5693,$A1377)</f>
        <v>19565.79</v>
      </c>
      <c r="H1377" s="1441">
        <f>SUMIFS('South West Spends'!$AB$2:$AB$5693,'South West Spends'!$A$2:$A$5693,$B1377,'South West Spends'!$B$2:$B$5693,$C1377,'South West Spends'!$C$2:$C$5693,$A1377)</f>
        <v>11902.7</v>
      </c>
      <c r="I1377" s="1442">
        <f>SUMIFS('South West Spends'!$AG$2:$AG$5693,'South West Spends'!$A$2:$A$5693,$B1377,'South West Spends'!$B$2:$B$5693,$C1377,'South West Spends'!$C$2:$C$5693,$A1377)</f>
        <v>0</v>
      </c>
      <c r="J1377" s="24">
        <f>SUMIFS('South West Spends'!$AI$2:$AI$5693,'South West Spends'!$A$2:$A$5693,$B1377,'South West Spends'!$B$2:$B$5693,$C1377,'South West Spends'!$C$2:$C$5693,$A1377)</f>
        <v>0</v>
      </c>
      <c r="K1377" s="93">
        <f>SUMIFS('South West Spends'!$AL$2:$AL$5693,'South West Spends'!$A$2:$A$5693,$B1377,'South West Spends'!$B$2:$B$5693,$C1377,'South West Spends'!$C$2:$C$5693,$A1377)</f>
        <v>0</v>
      </c>
    </row>
    <row r="1378" spans="1:11" x14ac:dyDescent="0.2">
      <c r="A1378" s="938" t="s">
        <v>145</v>
      </c>
      <c r="B1378" s="939" t="s">
        <v>66</v>
      </c>
      <c r="C1378" s="940" t="s">
        <v>11</v>
      </c>
      <c r="D1378" s="506">
        <f>SUMIFS('South West Spends'!$H$2:$H$5693,'South West Spends'!$A$2:$A$5693,$B1378,'South West Spends'!$B$2:$B$5693,$C1378,'South West Spends'!$C$2:$C$5693,$A1378)</f>
        <v>40.909999999999997</v>
      </c>
      <c r="E1378" s="507">
        <f>SUMIFS('South West Spends'!$M$2:$M$5693,'South West Spends'!$A$2:$A$5693,$B1378,'South West Spends'!$B$2:$B$5693,$C1378,'South West Spends'!$C$2:$C$5693,$A1378)</f>
        <v>5459.42</v>
      </c>
      <c r="F1378" s="507">
        <f>SUMIFS('South West Spends'!$R$2:$R$5693,'South West Spends'!$A$2:$A$5693,$B1378,'South West Spends'!$B$2:$B$5693,$C1378,'South West Spends'!$C$2:$C$5693,$A1378)</f>
        <v>15351.019999999999</v>
      </c>
      <c r="G1378" s="882">
        <f>SUMIFS('South West Spends'!$W$2:$W$5693,'South West Spends'!$A$2:$A$5693,$B1378,'South West Spends'!$B$2:$B$5693,$C1378,'South West Spends'!$C$2:$C$5693,$A1378)</f>
        <v>24339.43</v>
      </c>
      <c r="H1378" s="1441">
        <f>SUMIFS('South West Spends'!$AB$2:$AB$5693,'South West Spends'!$A$2:$A$5693,$B1378,'South West Spends'!$B$2:$B$5693,$C1378,'South West Spends'!$C$2:$C$5693,$A1378)</f>
        <v>20751.330000000002</v>
      </c>
      <c r="I1378" s="1442">
        <f>SUMIFS('South West Spends'!$AG$2:$AG$5693,'South West Spends'!$A$2:$A$5693,$B1378,'South West Spends'!$B$2:$B$5693,$C1378,'South West Spends'!$C$2:$C$5693,$A1378)</f>
        <v>0</v>
      </c>
      <c r="J1378" s="24">
        <f>SUMIFS('South West Spends'!$AI$2:$AI$5693,'South West Spends'!$A$2:$A$5693,$B1378,'South West Spends'!$B$2:$B$5693,$C1378,'South West Spends'!$C$2:$C$5693,$A1378)</f>
        <v>0</v>
      </c>
      <c r="K1378" s="93">
        <f>SUMIFS('South West Spends'!$AL$2:$AL$5693,'South West Spends'!$A$2:$A$5693,$B1378,'South West Spends'!$B$2:$B$5693,$C1378,'South West Spends'!$C$2:$C$5693,$A1378)</f>
        <v>0</v>
      </c>
    </row>
    <row r="1379" spans="1:11" x14ac:dyDescent="0.2">
      <c r="A1379" s="908" t="s">
        <v>145</v>
      </c>
      <c r="B1379" s="894" t="s">
        <v>66</v>
      </c>
      <c r="C1379" s="909" t="s">
        <v>197</v>
      </c>
      <c r="D1379" s="506">
        <f>SUMIFS('South West Spends'!$H$2:$H$5693,'South West Spends'!$A$2:$A$5693,$B1379,'South West Spends'!$B$2:$B$5693,$C1379,'South West Spends'!$C$2:$C$5693,$A1379)</f>
        <v>0</v>
      </c>
      <c r="E1379" s="507">
        <f>SUMIFS('South West Spends'!$M$2:$M$5693,'South West Spends'!$A$2:$A$5693,$B1379,'South West Spends'!$B$2:$B$5693,$C1379,'South West Spends'!$C$2:$C$5693,$A1379)</f>
        <v>57762.720000000001</v>
      </c>
      <c r="F1379" s="507">
        <f>SUMIFS('South West Spends'!$R$2:$R$5693,'South West Spends'!$A$2:$A$5693,$B1379,'South West Spends'!$B$2:$B$5693,$C1379,'South West Spends'!$C$2:$C$5693,$A1379)</f>
        <v>78077.350000000006</v>
      </c>
      <c r="G1379" s="882">
        <f>SUMIFS('South West Spends'!$W$2:$W$5693,'South West Spends'!$A$2:$A$5693,$B1379,'South West Spends'!$B$2:$B$5693,$C1379,'South West Spends'!$C$2:$C$5693,$A1379)</f>
        <v>73912.98</v>
      </c>
      <c r="H1379" s="1441">
        <f>SUMIFS('South West Spends'!$AB$2:$AB$5693,'South West Spends'!$A$2:$A$5693,$B1379,'South West Spends'!$B$2:$B$5693,$C1379,'South West Spends'!$C$2:$C$5693,$A1379)</f>
        <v>46255.479999999996</v>
      </c>
      <c r="I1379" s="1442">
        <f>SUMIFS('South West Spends'!$AG$2:$AG$5693,'South West Spends'!$A$2:$A$5693,$B1379,'South West Spends'!$B$2:$B$5693,$C1379,'South West Spends'!$C$2:$C$5693,$A1379)</f>
        <v>0</v>
      </c>
      <c r="J1379" s="24">
        <f>SUMIFS('South West Spends'!$AI$2:$AI$5693,'South West Spends'!$A$2:$A$5693,$B1379,'South West Spends'!$B$2:$B$5693,$C1379,'South West Spends'!$C$2:$C$5693,$A1379)</f>
        <v>0</v>
      </c>
      <c r="K1379" s="93">
        <f>SUMIFS('South West Spends'!$AL$2:$AL$5693,'South West Spends'!$A$2:$A$5693,$B1379,'South West Spends'!$B$2:$B$5693,$C1379,'South West Spends'!$C$2:$C$5693,$A1379)</f>
        <v>0</v>
      </c>
    </row>
    <row r="1380" spans="1:11" x14ac:dyDescent="0.2">
      <c r="A1380" s="908" t="s">
        <v>170</v>
      </c>
      <c r="B1380" s="894" t="s">
        <v>258</v>
      </c>
      <c r="C1380" s="909" t="s">
        <v>243</v>
      </c>
      <c r="D1380" s="506">
        <f>SUMIFS('South West Spends'!$H$2:$H$5693,'South West Spends'!$A$2:$A$5693,$B1380,'South West Spends'!$B$2:$B$5693,$C1380,'South West Spends'!$C$2:$C$5693,$A1380)</f>
        <v>0</v>
      </c>
      <c r="E1380" s="507">
        <f>SUMIFS('South West Spends'!$M$2:$M$5693,'South West Spends'!$A$2:$A$5693,$B1380,'South West Spends'!$B$2:$B$5693,$C1380,'South West Spends'!$C$2:$C$5693,$A1380)</f>
        <v>0</v>
      </c>
      <c r="F1380" s="507">
        <f>SUMIFS('South West Spends'!$R$2:$R$5693,'South West Spends'!$A$2:$A$5693,$B1380,'South West Spends'!$B$2:$B$5693,$C1380,'South West Spends'!$C$2:$C$5693,$A1380)</f>
        <v>0</v>
      </c>
      <c r="G1380" s="882">
        <f>SUMIFS('South West Spends'!$W$2:$W$5693,'South West Spends'!$A$2:$A$5693,$B1380,'South West Spends'!$B$2:$B$5693,$C1380,'South West Spends'!$C$2:$C$5693,$A1380)</f>
        <v>0</v>
      </c>
      <c r="H1380" s="1441">
        <f>SUMIFS('South West Spends'!$AB$2:$AB$5693,'South West Spends'!$A$2:$A$5693,$B1380,'South West Spends'!$B$2:$B$5693,$C1380,'South West Spends'!$C$2:$C$5693,$A1380)</f>
        <v>1615.74</v>
      </c>
      <c r="I1380" s="1442">
        <f>SUMIFS('South West Spends'!$AG$2:$AG$5693,'South West Spends'!$A$2:$A$5693,$B1380,'South West Spends'!$B$2:$B$5693,$C1380,'South West Spends'!$C$2:$C$5693,$A1380)</f>
        <v>3415.62</v>
      </c>
      <c r="J1380" s="24">
        <f>SUMIFS('South West Spends'!$AI$2:$AI$5693,'South West Spends'!$A$2:$A$5693,$B1380,'South West Spends'!$B$2:$B$5693,$C1380,'South West Spends'!$C$2:$C$5693,$A1380)</f>
        <v>658.56</v>
      </c>
      <c r="K1380" s="93">
        <f>SUMIFS('South West Spends'!$AL$2:$AL$5693,'South West Spends'!$A$2:$A$5693,$B1380,'South West Spends'!$B$2:$B$5693,$C1380,'South West Spends'!$C$2:$C$5693,$A1380)</f>
        <v>1108.1599999999999</v>
      </c>
    </row>
    <row r="1381" spans="1:11" x14ac:dyDescent="0.2">
      <c r="A1381" s="908" t="s">
        <v>170</v>
      </c>
      <c r="B1381" s="894" t="s">
        <v>258</v>
      </c>
      <c r="C1381" s="909" t="s">
        <v>11</v>
      </c>
      <c r="D1381" s="506">
        <f>SUMIFS('South West Spends'!$H$2:$H$5693,'South West Spends'!$A$2:$A$5693,$B1381,'South West Spends'!$B$2:$B$5693,$C1381,'South West Spends'!$C$2:$C$5693,$A1381)</f>
        <v>0</v>
      </c>
      <c r="E1381" s="507">
        <f>SUMIFS('South West Spends'!$M$2:$M$5693,'South West Spends'!$A$2:$A$5693,$B1381,'South West Spends'!$B$2:$B$5693,$C1381,'South West Spends'!$C$2:$C$5693,$A1381)</f>
        <v>0</v>
      </c>
      <c r="F1381" s="507">
        <f>SUMIFS('South West Spends'!$R$2:$R$5693,'South West Spends'!$A$2:$A$5693,$B1381,'South West Spends'!$B$2:$B$5693,$C1381,'South West Spends'!$C$2:$C$5693,$A1381)</f>
        <v>0</v>
      </c>
      <c r="G1381" s="882">
        <f>SUMIFS('South West Spends'!$W$2:$W$5693,'South West Spends'!$A$2:$A$5693,$B1381,'South West Spends'!$B$2:$B$5693,$C1381,'South West Spends'!$C$2:$C$5693,$A1381)</f>
        <v>0</v>
      </c>
      <c r="H1381" s="1441">
        <f>SUMIFS('South West Spends'!$AB$2:$AB$5693,'South West Spends'!$A$2:$A$5693,$B1381,'South West Spends'!$B$2:$B$5693,$C1381,'South West Spends'!$C$2:$C$5693,$A1381)</f>
        <v>6636.6399999999994</v>
      </c>
      <c r="I1381" s="1442">
        <f>SUMIFS('South West Spends'!$AG$2:$AG$5693,'South West Spends'!$A$2:$A$5693,$B1381,'South West Spends'!$B$2:$B$5693,$C1381,'South West Spends'!$C$2:$C$5693,$A1381)</f>
        <v>31786.489999999998</v>
      </c>
      <c r="J1381" s="24">
        <f>SUMIFS('South West Spends'!$AI$2:$AI$5693,'South West Spends'!$A$2:$A$5693,$B1381,'South West Spends'!$B$2:$B$5693,$C1381,'South West Spends'!$C$2:$C$5693,$A1381)</f>
        <v>0</v>
      </c>
      <c r="K1381" s="93">
        <f>SUMIFS('South West Spends'!$AL$2:$AL$5693,'South West Spends'!$A$2:$A$5693,$B1381,'South West Spends'!$B$2:$B$5693,$C1381,'South West Spends'!$C$2:$C$5693,$A1381)</f>
        <v>10528.33</v>
      </c>
    </row>
    <row r="1382" spans="1:11" x14ac:dyDescent="0.2">
      <c r="A1382" s="407" t="s">
        <v>170</v>
      </c>
      <c r="B1382" s="384" t="s">
        <v>258</v>
      </c>
      <c r="C1382" s="385" t="s">
        <v>197</v>
      </c>
      <c r="D1382" s="506">
        <f>SUMIFS('South West Spends'!$H$2:$H$5693,'South West Spends'!$A$2:$A$5693,$B1382,'South West Spends'!$B$2:$B$5693,$C1382,'South West Spends'!$C$2:$C$5693,$A1382)</f>
        <v>0</v>
      </c>
      <c r="E1382" s="507">
        <f>SUMIFS('South West Spends'!$M$2:$M$5693,'South West Spends'!$A$2:$A$5693,$B1382,'South West Spends'!$B$2:$B$5693,$C1382,'South West Spends'!$C$2:$C$5693,$A1382)</f>
        <v>0</v>
      </c>
      <c r="F1382" s="507">
        <f>SUMIFS('South West Spends'!$R$2:$R$5693,'South West Spends'!$A$2:$A$5693,$B1382,'South West Spends'!$B$2:$B$5693,$C1382,'South West Spends'!$C$2:$C$5693,$A1382)</f>
        <v>0</v>
      </c>
      <c r="G1382" s="882">
        <f>SUMIFS('South West Spends'!$W$2:$W$5693,'South West Spends'!$A$2:$A$5693,$B1382,'South West Spends'!$B$2:$B$5693,$C1382,'South West Spends'!$C$2:$C$5693,$A1382)</f>
        <v>0</v>
      </c>
      <c r="H1382" s="1441">
        <f>SUMIFS('South West Spends'!$AB$2:$AB$5693,'South West Spends'!$A$2:$A$5693,$B1382,'South West Spends'!$B$2:$B$5693,$C1382,'South West Spends'!$C$2:$C$5693,$A1382)</f>
        <v>19509.129999999997</v>
      </c>
      <c r="I1382" s="1442">
        <f>SUMIFS('South West Spends'!$AG$2:$AG$5693,'South West Spends'!$A$2:$A$5693,$B1382,'South West Spends'!$B$2:$B$5693,$C1382,'South West Spends'!$C$2:$C$5693,$A1382)</f>
        <v>79589.939999999988</v>
      </c>
      <c r="J1382" s="24">
        <f>SUMIFS('South West Spends'!$AI$2:$AI$5693,'South West Spends'!$A$2:$A$5693,$B1382,'South West Spends'!$B$2:$B$5693,$C1382,'South West Spends'!$C$2:$C$5693,$A1382)</f>
        <v>11840.89</v>
      </c>
      <c r="K1382" s="93">
        <f>SUMIFS('South West Spends'!$AL$2:$AL$5693,'South West Spends'!$A$2:$A$5693,$B1382,'South West Spends'!$B$2:$B$5693,$C1382,'South West Spends'!$C$2:$C$5693,$A1382)</f>
        <v>19827.98</v>
      </c>
    </row>
    <row r="1383" spans="1:11" x14ac:dyDescent="0.2">
      <c r="A1383" s="791" t="s">
        <v>145</v>
      </c>
      <c r="B1383" s="792" t="s">
        <v>23</v>
      </c>
      <c r="C1383" s="793" t="s">
        <v>199</v>
      </c>
      <c r="D1383" s="506">
        <f>SUMIFS('South West Spends'!$H$2:$H$5693,'South West Spends'!$A$2:$A$5693,$B1383,'South West Spends'!$B$2:$B$5693,$C1383,'South West Spends'!$C$2:$C$5693,$A1383)</f>
        <v>43972.19</v>
      </c>
      <c r="E1383" s="507">
        <f>SUMIFS('South West Spends'!$M$2:$M$5693,'South West Spends'!$A$2:$A$5693,$B1383,'South West Spends'!$B$2:$B$5693,$C1383,'South West Spends'!$C$2:$C$5693,$A1383)</f>
        <v>58449.19</v>
      </c>
      <c r="F1383" s="507">
        <f>SUMIFS('South West Spends'!$R$2:$R$5693,'South West Spends'!$A$2:$A$5693,$B1383,'South West Spends'!$B$2:$B$5693,$C1383,'South West Spends'!$C$2:$C$5693,$A1383)</f>
        <v>68529.459999999992</v>
      </c>
      <c r="G1383" s="882">
        <f>SUMIFS('South West Spends'!$W$2:$W$5693,'South West Spends'!$A$2:$A$5693,$B1383,'South West Spends'!$B$2:$B$5693,$C1383,'South West Spends'!$C$2:$C$5693,$A1383)</f>
        <v>28866</v>
      </c>
      <c r="H1383" s="1441">
        <f>SUMIFS('South West Spends'!$AB$2:$AB$5693,'South West Spends'!$A$2:$A$5693,$B1383,'South West Spends'!$B$2:$B$5693,$C1383,'South West Spends'!$C$2:$C$5693,$A1383)</f>
        <v>0</v>
      </c>
      <c r="I1383" s="1442">
        <f>SUMIFS('South West Spends'!$AG$2:$AG$5693,'South West Spends'!$A$2:$A$5693,$B1383,'South West Spends'!$B$2:$B$5693,$C1383,'South West Spends'!$C$2:$C$5693,$A1383)</f>
        <v>0</v>
      </c>
      <c r="J1383" s="24">
        <f>SUMIFS('South West Spends'!$AI$2:$AI$5693,'South West Spends'!$A$2:$A$5693,$B1383,'South West Spends'!$B$2:$B$5693,$C1383,'South West Spends'!$C$2:$C$5693,$A1383)</f>
        <v>0</v>
      </c>
      <c r="K1383" s="93">
        <f>SUMIFS('South West Spends'!$AL$2:$AL$5693,'South West Spends'!$A$2:$A$5693,$B1383,'South West Spends'!$B$2:$B$5693,$C1383,'South West Spends'!$C$2:$C$5693,$A1383)</f>
        <v>0</v>
      </c>
    </row>
    <row r="1384" spans="1:11" x14ac:dyDescent="0.2">
      <c r="A1384" s="791" t="s">
        <v>145</v>
      </c>
      <c r="B1384" s="792" t="s">
        <v>230</v>
      </c>
      <c r="C1384" s="793" t="s">
        <v>199</v>
      </c>
      <c r="D1384" s="506">
        <f>SUMIFS('South West Spends'!$H$2:$H$5693,'South West Spends'!$A$2:$A$5693,$B1384,'South West Spends'!$B$2:$B$5693,$C1384,'South West Spends'!$C$2:$C$5693,$A1384)</f>
        <v>0</v>
      </c>
      <c r="E1384" s="507">
        <f>SUMIFS('South West Spends'!$M$2:$M$5693,'South West Spends'!$A$2:$A$5693,$B1384,'South West Spends'!$B$2:$B$5693,$C1384,'South West Spends'!$C$2:$C$5693,$A1384)</f>
        <v>0</v>
      </c>
      <c r="F1384" s="507">
        <f>SUMIFS('South West Spends'!$R$2:$R$5693,'South West Spends'!$A$2:$A$5693,$B1384,'South West Spends'!$B$2:$B$5693,$C1384,'South West Spends'!$C$2:$C$5693,$A1384)</f>
        <v>0</v>
      </c>
      <c r="G1384" s="882">
        <f>SUMIFS('South West Spends'!$W$2:$W$5693,'South West Spends'!$A$2:$A$5693,$B1384,'South West Spends'!$B$2:$B$5693,$C1384,'South West Spends'!$C$2:$C$5693,$A1384)</f>
        <v>45660.240000000005</v>
      </c>
      <c r="H1384" s="1441">
        <f>SUMIFS('South West Spends'!$AB$2:$AB$5693,'South West Spends'!$A$2:$A$5693,$B1384,'South West Spends'!$B$2:$B$5693,$C1384,'South West Spends'!$C$2:$C$5693,$A1384)</f>
        <v>83827.649999999994</v>
      </c>
      <c r="I1384" s="1442">
        <f>SUMIFS('South West Spends'!$AG$2:$AG$5693,'South West Spends'!$A$2:$A$5693,$B1384,'South West Spends'!$B$2:$B$5693,$C1384,'South West Spends'!$C$2:$C$5693,$A1384)</f>
        <v>83410.77</v>
      </c>
      <c r="J1384" s="24">
        <f>SUMIFS('South West Spends'!$AI$2:$AI$5693,'South West Spends'!$A$2:$A$5693,$B1384,'South West Spends'!$B$2:$B$5693,$C1384,'South West Spends'!$C$2:$C$5693,$A1384)</f>
        <v>13976.220000000001</v>
      </c>
      <c r="K1384" s="93">
        <f>SUMIFS('South West Spends'!$AL$2:$AL$5693,'South West Spends'!$A$2:$A$5693,$B1384,'South West Spends'!$B$2:$B$5693,$C1384,'South West Spends'!$C$2:$C$5693,$A1384)</f>
        <v>30182.9</v>
      </c>
    </row>
    <row r="1385" spans="1:11" x14ac:dyDescent="0.2">
      <c r="A1385" s="791" t="s">
        <v>145</v>
      </c>
      <c r="B1385" s="792" t="s">
        <v>26</v>
      </c>
      <c r="C1385" s="793" t="s">
        <v>220</v>
      </c>
      <c r="D1385" s="506">
        <f>SUMIFS('South West Spends'!$H$2:$H$5693,'South West Spends'!$A$2:$A$5693,$B1385,'South West Spends'!$B$2:$B$5693,$C1385,'South West Spends'!$C$2:$C$5693,$A1385)</f>
        <v>88843.510000000009</v>
      </c>
      <c r="E1385" s="507">
        <f>SUMIFS('South West Spends'!$M$2:$M$5693,'South West Spends'!$A$2:$A$5693,$B1385,'South West Spends'!$B$2:$B$5693,$C1385,'South West Spends'!$C$2:$C$5693,$A1385)</f>
        <v>15786.929999999993</v>
      </c>
      <c r="F1385" s="507">
        <f>SUMIFS('South West Spends'!$R$2:$R$5693,'South West Spends'!$A$2:$A$5693,$B1385,'South West Spends'!$B$2:$B$5693,$C1385,'South West Spends'!$C$2:$C$5693,$A1385)</f>
        <v>0</v>
      </c>
      <c r="G1385" s="882">
        <f>SUMIFS('South West Spends'!$W$2:$W$5693,'South West Spends'!$A$2:$A$5693,$B1385,'South West Spends'!$B$2:$B$5693,$C1385,'South West Spends'!$C$2:$C$5693,$A1385)</f>
        <v>0</v>
      </c>
      <c r="H1385" s="1441">
        <f>SUMIFS('South West Spends'!$AB$2:$AB$5693,'South West Spends'!$A$2:$A$5693,$B1385,'South West Spends'!$B$2:$B$5693,$C1385,'South West Spends'!$C$2:$C$5693,$A1385)</f>
        <v>0</v>
      </c>
      <c r="I1385" s="1442">
        <f>SUMIFS('South West Spends'!$AG$2:$AG$5693,'South West Spends'!$A$2:$A$5693,$B1385,'South West Spends'!$B$2:$B$5693,$C1385,'South West Spends'!$C$2:$C$5693,$A1385)</f>
        <v>0</v>
      </c>
      <c r="J1385" s="24">
        <f>SUMIFS('South West Spends'!$AI$2:$AI$5693,'South West Spends'!$A$2:$A$5693,$B1385,'South West Spends'!$B$2:$B$5693,$C1385,'South West Spends'!$C$2:$C$5693,$A1385)</f>
        <v>0</v>
      </c>
      <c r="K1385" s="93">
        <f>SUMIFS('South West Spends'!$AL$2:$AL$5693,'South West Spends'!$A$2:$A$5693,$B1385,'South West Spends'!$B$2:$B$5693,$C1385,'South West Spends'!$C$2:$C$5693,$A1385)</f>
        <v>0</v>
      </c>
    </row>
    <row r="1386" spans="1:11" x14ac:dyDescent="0.2">
      <c r="A1386" s="998" t="s">
        <v>145</v>
      </c>
      <c r="B1386" s="503" t="s">
        <v>81</v>
      </c>
      <c r="C1386" s="504" t="s">
        <v>220</v>
      </c>
      <c r="D1386" s="506">
        <f>SUMIFS('South West Spends'!$H$2:$H$5693,'South West Spends'!$A$2:$A$5693,$B1386,'South West Spends'!$B$2:$B$5693,$C1386,'South West Spends'!$C$2:$C$5693,$A1386)</f>
        <v>0</v>
      </c>
      <c r="E1386" s="507">
        <f>SUMIFS('South West Spends'!$M$2:$M$5693,'South West Spends'!$A$2:$A$5693,$B1386,'South West Spends'!$B$2:$B$5693,$C1386,'South West Spends'!$C$2:$C$5693,$A1386)</f>
        <v>54821.129999999961</v>
      </c>
      <c r="F1386" s="507">
        <f>SUMIFS('South West Spends'!$R$2:$R$5693,'South West Spends'!$A$2:$A$5693,$B1386,'South West Spends'!$B$2:$B$5693,$C1386,'South West Spends'!$C$2:$C$5693,$A1386)</f>
        <v>82002.559999999998</v>
      </c>
      <c r="G1386" s="882">
        <f>SUMIFS('South West Spends'!$W$2:$W$5693,'South West Spends'!$A$2:$A$5693,$B1386,'South West Spends'!$B$2:$B$5693,$C1386,'South West Spends'!$C$2:$C$5693,$A1386)</f>
        <v>109414</v>
      </c>
      <c r="H1386" s="1441">
        <f>SUMIFS('South West Spends'!$AB$2:$AB$5693,'South West Spends'!$A$2:$A$5693,$B1386,'South West Spends'!$B$2:$B$5693,$C1386,'South West Spends'!$C$2:$C$5693,$A1386)</f>
        <v>99634</v>
      </c>
      <c r="I1386" s="1442">
        <f>SUMIFS('South West Spends'!$AG$2:$AG$5693,'South West Spends'!$A$2:$A$5693,$B1386,'South West Spends'!$B$2:$B$5693,$C1386,'South West Spends'!$C$2:$C$5693,$A1386)</f>
        <v>22090.610028982162</v>
      </c>
      <c r="J1386" s="24">
        <f>SUMIFS('South West Spends'!$AI$2:$AI$5693,'South West Spends'!$A$2:$A$5693,$B1386,'South West Spends'!$B$2:$B$5693,$C1386,'South West Spends'!$C$2:$C$5693,$A1386)</f>
        <v>0</v>
      </c>
      <c r="K1386" s="93">
        <f>SUMIFS('South West Spends'!$AL$2:$AL$5693,'South West Spends'!$A$2:$A$5693,$B1386,'South West Spends'!$B$2:$B$5693,$C1386,'South West Spends'!$C$2:$C$5693,$A1386)</f>
        <v>0</v>
      </c>
    </row>
    <row r="1387" spans="1:11" x14ac:dyDescent="0.2">
      <c r="A1387" s="998" t="s">
        <v>170</v>
      </c>
      <c r="B1387" s="503" t="s">
        <v>81</v>
      </c>
      <c r="C1387" s="504" t="s">
        <v>255</v>
      </c>
      <c r="D1387" s="506">
        <f>SUMIFS('South West Spends'!$H$2:$H$5693,'South West Spends'!$A$2:$A$5693,$B1387,'South West Spends'!$B$2:$B$5693,$C1387,'South West Spends'!$C$2:$C$5693,$A1387)</f>
        <v>0</v>
      </c>
      <c r="E1387" s="507">
        <f>SUMIFS('South West Spends'!$M$2:$M$5693,'South West Spends'!$A$2:$A$5693,$B1387,'South West Spends'!$B$2:$B$5693,$C1387,'South West Spends'!$C$2:$C$5693,$A1387)</f>
        <v>0</v>
      </c>
      <c r="F1387" s="507">
        <f>SUMIFS('South West Spends'!$R$2:$R$5693,'South West Spends'!$A$2:$A$5693,$B1387,'South West Spends'!$B$2:$B$5693,$C1387,'South West Spends'!$C$2:$C$5693,$A1387)</f>
        <v>0</v>
      </c>
      <c r="G1387" s="882">
        <f>SUMIFS('South West Spends'!$W$2:$W$5693,'South West Spends'!$A$2:$A$5693,$B1387,'South West Spends'!$B$2:$B$5693,$C1387,'South West Spends'!$C$2:$C$5693,$A1387)</f>
        <v>0</v>
      </c>
      <c r="H1387" s="1441">
        <f>SUMIFS('South West Spends'!$AB$2:$AB$5693,'South West Spends'!$A$2:$A$5693,$B1387,'South West Spends'!$B$2:$B$5693,$C1387,'South West Spends'!$C$2:$C$5693,$A1387)</f>
        <v>74195.489999999991</v>
      </c>
      <c r="I1387" s="1442">
        <f>SUMIFS('South West Spends'!$AG$2:$AG$5693,'South West Spends'!$A$2:$A$5693,$B1387,'South West Spends'!$B$2:$B$5693,$C1387,'South West Spends'!$C$2:$C$5693,$A1387)</f>
        <v>42186.46</v>
      </c>
      <c r="J1387" s="24">
        <f>SUMIFS('South West Spends'!$AI$2:$AI$5693,'South West Spends'!$A$2:$A$5693,$B1387,'South West Spends'!$B$2:$B$5693,$C1387,'South West Spends'!$C$2:$C$5693,$A1387)</f>
        <v>0</v>
      </c>
      <c r="K1387" s="93">
        <f>SUMIFS('South West Spends'!$AL$2:$AL$5693,'South West Spends'!$A$2:$A$5693,$B1387,'South West Spends'!$B$2:$B$5693,$C1387,'South West Spends'!$C$2:$C$5693,$A1387)</f>
        <v>0</v>
      </c>
    </row>
    <row r="1388" spans="1:11" x14ac:dyDescent="0.2">
      <c r="A1388" s="998" t="s">
        <v>170</v>
      </c>
      <c r="B1388" s="503" t="s">
        <v>278</v>
      </c>
      <c r="C1388" s="504" t="s">
        <v>220</v>
      </c>
      <c r="D1388" s="506">
        <f>SUMIFS('South West Spends'!$H$2:$H$5693,'South West Spends'!$A$2:$A$5693,$B1388,'South West Spends'!$B$2:$B$5693,$C1388,'South West Spends'!$C$2:$C$5693,$A1388)</f>
        <v>0</v>
      </c>
      <c r="E1388" s="507">
        <f>SUMIFS('South West Spends'!$M$2:$M$5693,'South West Spends'!$A$2:$A$5693,$B1388,'South West Spends'!$B$2:$B$5693,$C1388,'South West Spends'!$C$2:$C$5693,$A1388)</f>
        <v>0</v>
      </c>
      <c r="F1388" s="507">
        <f>SUMIFS('South West Spends'!$R$2:$R$5693,'South West Spends'!$A$2:$A$5693,$B1388,'South West Spends'!$B$2:$B$5693,$C1388,'South West Spends'!$C$2:$C$5693,$A1388)</f>
        <v>0</v>
      </c>
      <c r="G1388" s="882">
        <f>SUMIFS('South West Spends'!$W$2:$W$5693,'South West Spends'!$A$2:$A$5693,$B1388,'South West Spends'!$B$2:$B$5693,$C1388,'South West Spends'!$C$2:$C$5693,$A1388)</f>
        <v>0</v>
      </c>
      <c r="H1388" s="1441">
        <f>SUMIFS('South West Spends'!$AB$2:$AB$5693,'South West Spends'!$A$2:$A$5693,$B1388,'South West Spends'!$B$2:$B$5693,$C1388,'South West Spends'!$C$2:$C$5693,$A1388)</f>
        <v>0</v>
      </c>
      <c r="I1388" s="1442">
        <f>SUMIFS('South West Spends'!$AG$2:$AG$5693,'South West Spends'!$A$2:$A$5693,$B1388,'South West Spends'!$B$2:$B$5693,$C1388,'South West Spends'!$C$2:$C$5693,$A1388)</f>
        <v>70002.160022079945</v>
      </c>
      <c r="J1388" s="24">
        <f>SUMIFS('South West Spends'!$AI$2:$AI$5693,'South West Spends'!$A$2:$A$5693,$B1388,'South West Spends'!$B$2:$B$5693,$C1388,'South West Spends'!$C$2:$C$5693,$A1388)</f>
        <v>9868</v>
      </c>
      <c r="K1388" s="93">
        <f>SUMIFS('South West Spends'!$AL$2:$AL$5693,'South West Spends'!$A$2:$A$5693,$B1388,'South West Spends'!$B$2:$B$5693,$C1388,'South West Spends'!$C$2:$C$5693,$A1388)</f>
        <v>25314</v>
      </c>
    </row>
    <row r="1389" spans="1:11" x14ac:dyDescent="0.2">
      <c r="A1389" s="998" t="s">
        <v>170</v>
      </c>
      <c r="B1389" s="503" t="s">
        <v>278</v>
      </c>
      <c r="C1389" s="504" t="s">
        <v>255</v>
      </c>
      <c r="D1389" s="506">
        <f>SUMIFS('South West Spends'!$H$2:$H$5693,'South West Spends'!$A$2:$A$5693,$B1389,'South West Spends'!$B$2:$B$5693,$C1389,'South West Spends'!$C$2:$C$5693,$A1389)</f>
        <v>0</v>
      </c>
      <c r="E1389" s="507">
        <f>SUMIFS('South West Spends'!$M$2:$M$5693,'South West Spends'!$A$2:$A$5693,$B1389,'South West Spends'!$B$2:$B$5693,$C1389,'South West Spends'!$C$2:$C$5693,$A1389)</f>
        <v>0</v>
      </c>
      <c r="F1389" s="507">
        <f>SUMIFS('South West Spends'!$R$2:$R$5693,'South West Spends'!$A$2:$A$5693,$B1389,'South West Spends'!$B$2:$B$5693,$C1389,'South West Spends'!$C$2:$C$5693,$A1389)</f>
        <v>0</v>
      </c>
      <c r="G1389" s="882">
        <f>SUMIFS('South West Spends'!$W$2:$W$5693,'South West Spends'!$A$2:$A$5693,$B1389,'South West Spends'!$B$2:$B$5693,$C1389,'South West Spends'!$C$2:$C$5693,$A1389)</f>
        <v>0</v>
      </c>
      <c r="H1389" s="1441">
        <f>SUMIFS('South West Spends'!$AB$2:$AB$5693,'South West Spends'!$A$2:$A$5693,$B1389,'South West Spends'!$B$2:$B$5693,$C1389,'South West Spends'!$C$2:$C$5693,$A1389)</f>
        <v>0</v>
      </c>
      <c r="I1389" s="1442">
        <f>SUMIFS('South West Spends'!$AG$2:$AG$5693,'South West Spends'!$A$2:$A$5693,$B1389,'South West Spends'!$B$2:$B$5693,$C1389,'South West Spends'!$C$2:$C$5693,$A1389)</f>
        <v>125607.01999999999</v>
      </c>
      <c r="J1389" s="24">
        <f>SUMIFS('South West Spends'!$AI$2:$AI$5693,'South West Spends'!$A$2:$A$5693,$B1389,'South West Spends'!$B$2:$B$5693,$C1389,'South West Spends'!$C$2:$C$5693,$A1389)</f>
        <v>31684</v>
      </c>
      <c r="K1389" s="93">
        <f>SUMIFS('South West Spends'!$AL$2:$AL$5693,'South West Spends'!$A$2:$A$5693,$B1389,'South West Spends'!$B$2:$B$5693,$C1389,'South West Spends'!$C$2:$C$5693,$A1389)</f>
        <v>65044</v>
      </c>
    </row>
    <row r="1390" spans="1:11" x14ac:dyDescent="0.2">
      <c r="A1390" s="998" t="s">
        <v>145</v>
      </c>
      <c r="B1390" s="503" t="s">
        <v>27</v>
      </c>
      <c r="C1390" s="504" t="s">
        <v>249</v>
      </c>
      <c r="D1390" s="506">
        <f>SUMIFS('South West Spends'!$H$2:$H$5693,'South West Spends'!$A$2:$A$5693,$B1390,'South West Spends'!$B$2:$B$5693,$C1390,'South West Spends'!$C$2:$C$5693,$A1390)</f>
        <v>645.38</v>
      </c>
      <c r="E1390" s="507">
        <f>SUMIFS('South West Spends'!$M$2:$M$5693,'South West Spends'!$A$2:$A$5693,$B1390,'South West Spends'!$B$2:$B$5693,$C1390,'South West Spends'!$C$2:$C$5693,$A1390)</f>
        <v>186.2</v>
      </c>
      <c r="F1390" s="507">
        <f>SUMIFS('South West Spends'!$R$2:$R$5693,'South West Spends'!$A$2:$A$5693,$B1390,'South West Spends'!$B$2:$B$5693,$C1390,'South West Spends'!$C$2:$C$5693,$A1390)</f>
        <v>0</v>
      </c>
      <c r="G1390" s="882">
        <f>SUMIFS('South West Spends'!$W$2:$W$5693,'South West Spends'!$A$2:$A$5693,$B1390,'South West Spends'!$B$2:$B$5693,$C1390,'South West Spends'!$C$2:$C$5693,$A1390)</f>
        <v>0</v>
      </c>
      <c r="H1390" s="1441">
        <f>SUMIFS('South West Spends'!$AB$2:$AB$5693,'South West Spends'!$A$2:$A$5693,$B1390,'South West Spends'!$B$2:$B$5693,$C1390,'South West Spends'!$C$2:$C$5693,$A1390)</f>
        <v>0</v>
      </c>
      <c r="I1390" s="1442">
        <f>SUMIFS('South West Spends'!$AG$2:$AG$5693,'South West Spends'!$A$2:$A$5693,$B1390,'South West Spends'!$B$2:$B$5693,$C1390,'South West Spends'!$C$2:$C$5693,$A1390)</f>
        <v>0</v>
      </c>
      <c r="J1390" s="24">
        <f>SUMIFS('South West Spends'!$AI$2:$AI$5693,'South West Spends'!$A$2:$A$5693,$B1390,'South West Spends'!$B$2:$B$5693,$C1390,'South West Spends'!$C$2:$C$5693,$A1390)</f>
        <v>0</v>
      </c>
      <c r="K1390" s="93">
        <f>SUMIFS('South West Spends'!$AL$2:$AL$5693,'South West Spends'!$A$2:$A$5693,$B1390,'South West Spends'!$B$2:$B$5693,$C1390,'South West Spends'!$C$2:$C$5693,$A1390)</f>
        <v>0</v>
      </c>
    </row>
    <row r="1391" spans="1:11" x14ac:dyDescent="0.2">
      <c r="A1391" s="998" t="s">
        <v>145</v>
      </c>
      <c r="B1391" s="503" t="s">
        <v>27</v>
      </c>
      <c r="C1391" s="504" t="s">
        <v>28</v>
      </c>
      <c r="D1391" s="506">
        <f>SUMIFS('South West Spends'!$H$2:$H$5693,'South West Spends'!$A$2:$A$5693,$B1391,'South West Spends'!$B$2:$B$5693,$C1391,'South West Spends'!$C$2:$C$5693,$A1391)</f>
        <v>8164.97</v>
      </c>
      <c r="E1391" s="507">
        <f>SUMIFS('South West Spends'!$M$2:$M$5693,'South West Spends'!$A$2:$A$5693,$B1391,'South West Spends'!$B$2:$B$5693,$C1391,'South West Spends'!$C$2:$C$5693,$A1391)</f>
        <v>1407.22</v>
      </c>
      <c r="F1391" s="507">
        <f>SUMIFS('South West Spends'!$R$2:$R$5693,'South West Spends'!$A$2:$A$5693,$B1391,'South West Spends'!$B$2:$B$5693,$C1391,'South West Spends'!$C$2:$C$5693,$A1391)</f>
        <v>0</v>
      </c>
      <c r="G1391" s="882">
        <f>SUMIFS('South West Spends'!$W$2:$W$5693,'South West Spends'!$A$2:$A$5693,$B1391,'South West Spends'!$B$2:$B$5693,$C1391,'South West Spends'!$C$2:$C$5693,$A1391)</f>
        <v>0</v>
      </c>
      <c r="H1391" s="1441">
        <f>SUMIFS('South West Spends'!$AB$2:$AB$5693,'South West Spends'!$A$2:$A$5693,$B1391,'South West Spends'!$B$2:$B$5693,$C1391,'South West Spends'!$C$2:$C$5693,$A1391)</f>
        <v>0</v>
      </c>
      <c r="I1391" s="1442">
        <f>SUMIFS('South West Spends'!$AG$2:$AG$5693,'South West Spends'!$A$2:$A$5693,$B1391,'South West Spends'!$B$2:$B$5693,$C1391,'South West Spends'!$C$2:$C$5693,$A1391)</f>
        <v>0</v>
      </c>
      <c r="J1391" s="24">
        <f>SUMIFS('South West Spends'!$AI$2:$AI$5693,'South West Spends'!$A$2:$A$5693,$B1391,'South West Spends'!$B$2:$B$5693,$C1391,'South West Spends'!$C$2:$C$5693,$A1391)</f>
        <v>0</v>
      </c>
      <c r="K1391" s="93">
        <f>SUMIFS('South West Spends'!$AL$2:$AL$5693,'South West Spends'!$A$2:$A$5693,$B1391,'South West Spends'!$B$2:$B$5693,$C1391,'South West Spends'!$C$2:$C$5693,$A1391)</f>
        <v>0</v>
      </c>
    </row>
    <row r="1392" spans="1:11" x14ac:dyDescent="0.2">
      <c r="A1392" s="998" t="s">
        <v>145</v>
      </c>
      <c r="B1392" s="503" t="s">
        <v>27</v>
      </c>
      <c r="C1392" s="504" t="s">
        <v>29</v>
      </c>
      <c r="D1392" s="506">
        <f>SUMIFS('South West Spends'!$H$2:$H$5693,'South West Spends'!$A$2:$A$5693,$B1392,'South West Spends'!$B$2:$B$5693,$C1392,'South West Spends'!$C$2:$C$5693,$A1392)</f>
        <v>55998</v>
      </c>
      <c r="E1392" s="507">
        <f>SUMIFS('South West Spends'!$M$2:$M$5693,'South West Spends'!$A$2:$A$5693,$B1392,'South West Spends'!$B$2:$B$5693,$C1392,'South West Spends'!$C$2:$C$5693,$A1392)</f>
        <v>20588</v>
      </c>
      <c r="F1392" s="507">
        <f>SUMIFS('South West Spends'!$R$2:$R$5693,'South West Spends'!$A$2:$A$5693,$B1392,'South West Spends'!$B$2:$B$5693,$C1392,'South West Spends'!$C$2:$C$5693,$A1392)</f>
        <v>0</v>
      </c>
      <c r="G1392" s="882">
        <f>SUMIFS('South West Spends'!$W$2:$W$5693,'South West Spends'!$A$2:$A$5693,$B1392,'South West Spends'!$B$2:$B$5693,$C1392,'South West Spends'!$C$2:$C$5693,$A1392)</f>
        <v>0</v>
      </c>
      <c r="H1392" s="1441">
        <f>SUMIFS('South West Spends'!$AB$2:$AB$5693,'South West Spends'!$A$2:$A$5693,$B1392,'South West Spends'!$B$2:$B$5693,$C1392,'South West Spends'!$C$2:$C$5693,$A1392)</f>
        <v>0</v>
      </c>
      <c r="I1392" s="1442">
        <f>SUMIFS('South West Spends'!$AG$2:$AG$5693,'South West Spends'!$A$2:$A$5693,$B1392,'South West Spends'!$B$2:$B$5693,$C1392,'South West Spends'!$C$2:$C$5693,$A1392)</f>
        <v>0</v>
      </c>
      <c r="J1392" s="24">
        <f>SUMIFS('South West Spends'!$AI$2:$AI$5693,'South West Spends'!$A$2:$A$5693,$B1392,'South West Spends'!$B$2:$B$5693,$C1392,'South West Spends'!$C$2:$C$5693,$A1392)</f>
        <v>0</v>
      </c>
      <c r="K1392" s="93">
        <f>SUMIFS('South West Spends'!$AL$2:$AL$5693,'South West Spends'!$A$2:$A$5693,$B1392,'South West Spends'!$B$2:$B$5693,$C1392,'South West Spends'!$C$2:$C$5693,$A1392)</f>
        <v>0</v>
      </c>
    </row>
    <row r="1393" spans="1:11" x14ac:dyDescent="0.2">
      <c r="A1393" s="791" t="s">
        <v>145</v>
      </c>
      <c r="B1393" s="792" t="s">
        <v>27</v>
      </c>
      <c r="C1393" s="793" t="s">
        <v>247</v>
      </c>
      <c r="D1393" s="506">
        <f>SUMIFS('South West Spends'!$H$2:$H$5693,'South West Spends'!$A$2:$A$5693,$B1393,'South West Spends'!$B$2:$B$5693,$C1393,'South West Spends'!$C$2:$C$5693,$A1393)</f>
        <v>24411</v>
      </c>
      <c r="E1393" s="507">
        <f>SUMIFS('South West Spends'!$M$2:$M$5693,'South West Spends'!$A$2:$A$5693,$B1393,'South West Spends'!$B$2:$B$5693,$C1393,'South West Spends'!$C$2:$C$5693,$A1393)</f>
        <v>4316</v>
      </c>
      <c r="F1393" s="507">
        <f>SUMIFS('South West Spends'!$R$2:$R$5693,'South West Spends'!$A$2:$A$5693,$B1393,'South West Spends'!$B$2:$B$5693,$C1393,'South West Spends'!$C$2:$C$5693,$A1393)</f>
        <v>0</v>
      </c>
      <c r="G1393" s="882">
        <f>SUMIFS('South West Spends'!$W$2:$W$5693,'South West Spends'!$A$2:$A$5693,$B1393,'South West Spends'!$B$2:$B$5693,$C1393,'South West Spends'!$C$2:$C$5693,$A1393)</f>
        <v>0</v>
      </c>
      <c r="H1393" s="1441">
        <f>SUMIFS('South West Spends'!$AB$2:$AB$5693,'South West Spends'!$A$2:$A$5693,$B1393,'South West Spends'!$B$2:$B$5693,$C1393,'South West Spends'!$C$2:$C$5693,$A1393)</f>
        <v>0</v>
      </c>
      <c r="I1393" s="1442">
        <f>SUMIFS('South West Spends'!$AG$2:$AG$5693,'South West Spends'!$A$2:$A$5693,$B1393,'South West Spends'!$B$2:$B$5693,$C1393,'South West Spends'!$C$2:$C$5693,$A1393)</f>
        <v>0</v>
      </c>
      <c r="J1393" s="24">
        <f>SUMIFS('South West Spends'!$AI$2:$AI$5693,'South West Spends'!$A$2:$A$5693,$B1393,'South West Spends'!$B$2:$B$5693,$C1393,'South West Spends'!$C$2:$C$5693,$A1393)</f>
        <v>0</v>
      </c>
      <c r="K1393" s="93">
        <f>SUMIFS('South West Spends'!$AL$2:$AL$5693,'South West Spends'!$A$2:$A$5693,$B1393,'South West Spends'!$B$2:$B$5693,$C1393,'South West Spends'!$C$2:$C$5693,$A1393)</f>
        <v>0</v>
      </c>
    </row>
    <row r="1394" spans="1:11" x14ac:dyDescent="0.2">
      <c r="A1394" s="791" t="s">
        <v>145</v>
      </c>
      <c r="B1394" s="792" t="s">
        <v>82</v>
      </c>
      <c r="C1394" s="793" t="s">
        <v>249</v>
      </c>
      <c r="D1394" s="506">
        <f>SUMIFS('South West Spends'!$H$2:$H$5693,'South West Spends'!$A$2:$A$5693,$B1394,'South West Spends'!$B$2:$B$5693,$C1394,'South West Spends'!$C$2:$C$5693,$A1394)</f>
        <v>0</v>
      </c>
      <c r="E1394" s="507">
        <f>SUMIFS('South West Spends'!$M$2:$M$5693,'South West Spends'!$A$2:$A$5693,$B1394,'South West Spends'!$B$2:$B$5693,$C1394,'South West Spends'!$C$2:$C$5693,$A1394)</f>
        <v>441</v>
      </c>
      <c r="F1394" s="507">
        <f>SUMIFS('South West Spends'!$R$2:$R$5693,'South West Spends'!$A$2:$A$5693,$B1394,'South West Spends'!$B$2:$B$5693,$C1394,'South West Spends'!$C$2:$C$5693,$A1394)</f>
        <v>981.8</v>
      </c>
      <c r="G1394" s="882">
        <f>SUMIFS('South West Spends'!$W$2:$W$5693,'South West Spends'!$A$2:$A$5693,$B1394,'South West Spends'!$B$2:$B$5693,$C1394,'South West Spends'!$C$2:$C$5693,$A1394)</f>
        <v>476.40000000000003</v>
      </c>
      <c r="H1394" s="1441">
        <f>SUMIFS('South West Spends'!$AB$2:$AB$5693,'South West Spends'!$A$2:$A$5693,$B1394,'South West Spends'!$B$2:$B$5693,$C1394,'South West Spends'!$C$2:$C$5693,$A1394)</f>
        <v>0</v>
      </c>
      <c r="I1394" s="1442">
        <f>SUMIFS('South West Spends'!$AG$2:$AG$5693,'South West Spends'!$A$2:$A$5693,$B1394,'South West Spends'!$B$2:$B$5693,$C1394,'South West Spends'!$C$2:$C$5693,$A1394)</f>
        <v>0</v>
      </c>
      <c r="J1394" s="24">
        <f>SUMIFS('South West Spends'!$AI$2:$AI$5693,'South West Spends'!$A$2:$A$5693,$B1394,'South West Spends'!$B$2:$B$5693,$C1394,'South West Spends'!$C$2:$C$5693,$A1394)</f>
        <v>0</v>
      </c>
      <c r="K1394" s="93">
        <f>SUMIFS('South West Spends'!$AL$2:$AL$5693,'South West Spends'!$A$2:$A$5693,$B1394,'South West Spends'!$B$2:$B$5693,$C1394,'South West Spends'!$C$2:$C$5693,$A1394)</f>
        <v>0</v>
      </c>
    </row>
    <row r="1395" spans="1:11" x14ac:dyDescent="0.2">
      <c r="A1395" s="407" t="s">
        <v>145</v>
      </c>
      <c r="B1395" s="384" t="s">
        <v>82</v>
      </c>
      <c r="C1395" s="385" t="s">
        <v>243</v>
      </c>
      <c r="D1395" s="506">
        <f>SUMIFS('South West Spends'!$H$2:$H$5693,'South West Spends'!$A$2:$A$5693,$B1395,'South West Spends'!$B$2:$B$5693,$C1395,'South West Spends'!$C$2:$C$5693,$A1395)</f>
        <v>0</v>
      </c>
      <c r="E1395" s="507">
        <f>SUMIFS('South West Spends'!$M$2:$M$5693,'South West Spends'!$A$2:$A$5693,$B1395,'South West Spends'!$B$2:$B$5693,$C1395,'South West Spends'!$C$2:$C$5693,$A1395)</f>
        <v>7488.3900000000012</v>
      </c>
      <c r="F1395" s="507">
        <f>SUMIFS('South West Spends'!$R$2:$R$5693,'South West Spends'!$A$2:$A$5693,$B1395,'South West Spends'!$B$2:$B$5693,$C1395,'South West Spends'!$C$2:$C$5693,$A1395)</f>
        <v>24372.239999999998</v>
      </c>
      <c r="G1395" s="882">
        <f>SUMIFS('South West Spends'!$W$2:$W$5693,'South West Spends'!$A$2:$A$5693,$B1395,'South West Spends'!$B$2:$B$5693,$C1395,'South West Spends'!$C$2:$C$5693,$A1395)</f>
        <v>30363.33</v>
      </c>
      <c r="H1395" s="1441">
        <f>SUMIFS('South West Spends'!$AB$2:$AB$5693,'South West Spends'!$A$2:$A$5693,$B1395,'South West Spends'!$B$2:$B$5693,$C1395,'South West Spends'!$C$2:$C$5693,$A1395)</f>
        <v>37491.74</v>
      </c>
      <c r="I1395" s="1442">
        <f>SUMIFS('South West Spends'!$AG$2:$AG$5693,'South West Spends'!$A$2:$A$5693,$B1395,'South West Spends'!$B$2:$B$5693,$C1395,'South West Spends'!$C$2:$C$5693,$A1395)</f>
        <v>20970.679999999997</v>
      </c>
      <c r="J1395" s="24">
        <f>SUMIFS('South West Spends'!$AI$2:$AI$5693,'South West Spends'!$A$2:$A$5693,$B1395,'South West Spends'!$B$2:$B$5693,$C1395,'South West Spends'!$C$2:$C$5693,$A1395)</f>
        <v>0</v>
      </c>
      <c r="K1395" s="93">
        <f>SUMIFS('South West Spends'!$AL$2:$AL$5693,'South West Spends'!$A$2:$A$5693,$B1395,'South West Spends'!$B$2:$B$5693,$C1395,'South West Spends'!$C$2:$C$5693,$A1395)</f>
        <v>0</v>
      </c>
    </row>
    <row r="1396" spans="1:11" x14ac:dyDescent="0.2">
      <c r="A1396" s="94" t="s">
        <v>145</v>
      </c>
      <c r="B1396" s="13" t="s">
        <v>82</v>
      </c>
      <c r="C1396" s="129" t="s">
        <v>28</v>
      </c>
      <c r="D1396" s="506">
        <f>SUMIFS('South West Spends'!$H$2:$H$5693,'South West Spends'!$A$2:$A$5693,$B1396,'South West Spends'!$B$2:$B$5693,$C1396,'South West Spends'!$C$2:$C$5693,$A1396)</f>
        <v>0</v>
      </c>
      <c r="E1396" s="507">
        <f>SUMIFS('South West Spends'!$M$2:$M$5693,'South West Spends'!$A$2:$A$5693,$B1396,'South West Spends'!$B$2:$B$5693,$C1396,'South West Spends'!$C$2:$C$5693,$A1396)</f>
        <v>5239.29</v>
      </c>
      <c r="F1396" s="507">
        <f>SUMIFS('South West Spends'!$R$2:$R$5693,'South West Spends'!$A$2:$A$5693,$B1396,'South West Spends'!$B$2:$B$5693,$C1396,'South West Spends'!$C$2:$C$5693,$A1396)</f>
        <v>8328.89</v>
      </c>
      <c r="G1396" s="882">
        <f>SUMIFS('South West Spends'!$W$2:$W$5693,'South West Spends'!$A$2:$A$5693,$B1396,'South West Spends'!$B$2:$B$5693,$C1396,'South West Spends'!$C$2:$C$5693,$A1396)</f>
        <v>8166.1200000000008</v>
      </c>
      <c r="H1396" s="1441">
        <f>SUMIFS('South West Spends'!$AB$2:$AB$5693,'South West Spends'!$A$2:$A$5693,$B1396,'South West Spends'!$B$2:$B$5693,$C1396,'South West Spends'!$C$2:$C$5693,$A1396)</f>
        <v>1280.58</v>
      </c>
      <c r="I1396" s="1442">
        <f>SUMIFS('South West Spends'!$AG$2:$AG$5693,'South West Spends'!$A$2:$A$5693,$B1396,'South West Spends'!$B$2:$B$5693,$C1396,'South West Spends'!$C$2:$C$5693,$A1396)</f>
        <v>0</v>
      </c>
      <c r="J1396" s="24">
        <f>SUMIFS('South West Spends'!$AI$2:$AI$5693,'South West Spends'!$A$2:$A$5693,$B1396,'South West Spends'!$B$2:$B$5693,$C1396,'South West Spends'!$C$2:$C$5693,$A1396)</f>
        <v>0</v>
      </c>
      <c r="K1396" s="93">
        <f>SUMIFS('South West Spends'!$AL$2:$AL$5693,'South West Spends'!$A$2:$A$5693,$B1396,'South West Spends'!$B$2:$B$5693,$C1396,'South West Spends'!$C$2:$C$5693,$A1396)</f>
        <v>0</v>
      </c>
    </row>
    <row r="1397" spans="1:11" x14ac:dyDescent="0.2">
      <c r="A1397" s="947" t="s">
        <v>145</v>
      </c>
      <c r="B1397" s="948" t="s">
        <v>82</v>
      </c>
      <c r="C1397" s="949" t="s">
        <v>29</v>
      </c>
      <c r="D1397" s="506">
        <f>SUMIFS('South West Spends'!$H$2:$H$5693,'South West Spends'!$A$2:$A$5693,$B1397,'South West Spends'!$B$2:$B$5693,$C1397,'South West Spends'!$C$2:$C$5693,$A1397)</f>
        <v>0</v>
      </c>
      <c r="E1397" s="507">
        <f>SUMIFS('South West Spends'!$M$2:$M$5693,'South West Spends'!$A$2:$A$5693,$B1397,'South West Spends'!$B$2:$B$5693,$C1397,'South West Spends'!$C$2:$C$5693,$A1397)</f>
        <v>37351</v>
      </c>
      <c r="F1397" s="507">
        <f>SUMIFS('South West Spends'!$R$2:$R$5693,'South West Spends'!$A$2:$A$5693,$B1397,'South West Spends'!$B$2:$B$5693,$C1397,'South West Spends'!$C$2:$C$5693,$A1397)</f>
        <v>55477</v>
      </c>
      <c r="G1397" s="882">
        <f>SUMIFS('South West Spends'!$W$2:$W$5693,'South West Spends'!$A$2:$A$5693,$B1397,'South West Spends'!$B$2:$B$5693,$C1397,'South West Spends'!$C$2:$C$5693,$A1397)</f>
        <v>60821</v>
      </c>
      <c r="H1397" s="1441">
        <f>SUMIFS('South West Spends'!$AB$2:$AB$5693,'South West Spends'!$A$2:$A$5693,$B1397,'South West Spends'!$B$2:$B$5693,$C1397,'South West Spends'!$C$2:$C$5693,$A1397)</f>
        <v>26598</v>
      </c>
      <c r="I1397" s="1442">
        <f>SUMIFS('South West Spends'!$AG$2:$AG$5693,'South West Spends'!$A$2:$A$5693,$B1397,'South West Spends'!$B$2:$B$5693,$C1397,'South West Spends'!$C$2:$C$5693,$A1397)</f>
        <v>0</v>
      </c>
      <c r="J1397" s="24">
        <f>SUMIFS('South West Spends'!$AI$2:$AI$5693,'South West Spends'!$A$2:$A$5693,$B1397,'South West Spends'!$B$2:$B$5693,$C1397,'South West Spends'!$C$2:$C$5693,$A1397)</f>
        <v>0</v>
      </c>
      <c r="K1397" s="93">
        <f>SUMIFS('South West Spends'!$AL$2:$AL$5693,'South West Spends'!$A$2:$A$5693,$B1397,'South West Spends'!$B$2:$B$5693,$C1397,'South West Spends'!$C$2:$C$5693,$A1397)</f>
        <v>0</v>
      </c>
    </row>
    <row r="1398" spans="1:11" x14ac:dyDescent="0.2">
      <c r="A1398" s="947" t="s">
        <v>145</v>
      </c>
      <c r="B1398" s="948" t="s">
        <v>82</v>
      </c>
      <c r="C1398" s="949" t="s">
        <v>247</v>
      </c>
      <c r="D1398" s="506">
        <f>SUMIFS('South West Spends'!$H$2:$H$5693,'South West Spends'!$A$2:$A$5693,$B1398,'South West Spends'!$B$2:$B$5693,$C1398,'South West Spends'!$C$2:$C$5693,$A1398)</f>
        <v>0</v>
      </c>
      <c r="E1398" s="507">
        <f>SUMIFS('South West Spends'!$M$2:$M$5693,'South West Spends'!$A$2:$A$5693,$B1398,'South West Spends'!$B$2:$B$5693,$C1398,'South West Spends'!$C$2:$C$5693,$A1398)</f>
        <v>0</v>
      </c>
      <c r="F1398" s="507">
        <f>SUMIFS('South West Spends'!$R$2:$R$5693,'South West Spends'!$A$2:$A$5693,$B1398,'South West Spends'!$B$2:$B$5693,$C1398,'South West Spends'!$C$2:$C$5693,$A1398)</f>
        <v>900</v>
      </c>
      <c r="G1398" s="882">
        <f>SUMIFS('South West Spends'!$W$2:$W$5693,'South West Spends'!$A$2:$A$5693,$B1398,'South West Spends'!$B$2:$B$5693,$C1398,'South West Spends'!$C$2:$C$5693,$A1398)</f>
        <v>1493.72</v>
      </c>
      <c r="H1398" s="1441">
        <f>SUMIFS('South West Spends'!$AB$2:$AB$5693,'South West Spends'!$A$2:$A$5693,$B1398,'South West Spends'!$B$2:$B$5693,$C1398,'South West Spends'!$C$2:$C$5693,$A1398)</f>
        <v>2476.674</v>
      </c>
      <c r="I1398" s="1442">
        <f>SUMIFS('South West Spends'!$AG$2:$AG$5693,'South West Spends'!$A$2:$A$5693,$B1398,'South West Spends'!$B$2:$B$5693,$C1398,'South West Spends'!$C$2:$C$5693,$A1398)</f>
        <v>3012.5520000000001</v>
      </c>
      <c r="J1398" s="24">
        <f>SUMIFS('South West Spends'!$AI$2:$AI$5693,'South West Spends'!$A$2:$A$5693,$B1398,'South West Spends'!$B$2:$B$5693,$C1398,'South West Spends'!$C$2:$C$5693,$A1398)</f>
        <v>0</v>
      </c>
      <c r="K1398" s="93">
        <f>SUMIFS('South West Spends'!$AL$2:$AL$5693,'South West Spends'!$A$2:$A$5693,$B1398,'South West Spends'!$B$2:$B$5693,$C1398,'South West Spends'!$C$2:$C$5693,$A1398)</f>
        <v>0</v>
      </c>
    </row>
    <row r="1399" spans="1:11" x14ac:dyDescent="0.2">
      <c r="A1399" s="1074" t="s">
        <v>170</v>
      </c>
      <c r="B1399" s="503" t="s">
        <v>285</v>
      </c>
      <c r="C1399" s="1075" t="s">
        <v>290</v>
      </c>
      <c r="D1399" s="506">
        <f>SUMIFS('South West Spends'!$H$2:$H$5693,'South West Spends'!$A$2:$A$5693,$B1399,'South West Spends'!$B$2:$B$5693,$C1399,'South West Spends'!$C$2:$C$5693,$A1399)</f>
        <v>0</v>
      </c>
      <c r="E1399" s="507">
        <f>SUMIFS('South West Spends'!$M$2:$M$5693,'South West Spends'!$A$2:$A$5693,$B1399,'South West Spends'!$B$2:$B$5693,$C1399,'South West Spends'!$C$2:$C$5693,$A1399)</f>
        <v>0</v>
      </c>
      <c r="F1399" s="507">
        <f>SUMIFS('South West Spends'!$R$2:$R$5693,'South West Spends'!$A$2:$A$5693,$B1399,'South West Spends'!$B$2:$B$5693,$C1399,'South West Spends'!$C$2:$C$5693,$A1399)</f>
        <v>0</v>
      </c>
      <c r="G1399" s="882">
        <f>SUMIFS('South West Spends'!$W$2:$W$5693,'South West Spends'!$A$2:$A$5693,$B1399,'South West Spends'!$B$2:$B$5693,$C1399,'South West Spends'!$C$2:$C$5693,$A1399)</f>
        <v>0</v>
      </c>
      <c r="H1399" s="1441">
        <f>SUMIFS('South West Spends'!$AB$2:$AB$5693,'South West Spends'!$A$2:$A$5693,$B1399,'South West Spends'!$B$2:$B$5693,$C1399,'South West Spends'!$C$2:$C$5693,$A1399)</f>
        <v>0</v>
      </c>
      <c r="I1399" s="1442">
        <f>SUMIFS('South West Spends'!$AG$2:$AG$5693,'South West Spends'!$A$2:$A$5693,$B1399,'South West Spends'!$B$2:$B$5693,$C1399,'South West Spends'!$C$2:$C$5693,$A1399)</f>
        <v>457.32</v>
      </c>
      <c r="J1399" s="24">
        <f>SUMIFS('South West Spends'!$AI$2:$AI$5693,'South West Spends'!$A$2:$A$5693,$B1399,'South West Spends'!$B$2:$B$5693,$C1399,'South West Spends'!$C$2:$C$5693,$A1399)</f>
        <v>80.569999999999993</v>
      </c>
      <c r="K1399" s="93">
        <f>SUMIFS('South West Spends'!$AL$2:$AL$5693,'South West Spends'!$A$2:$A$5693,$B1399,'South West Spends'!$B$2:$B$5693,$C1399,'South West Spends'!$C$2:$C$5693,$A1399)</f>
        <v>200.17</v>
      </c>
    </row>
    <row r="1400" spans="1:11" x14ac:dyDescent="0.2">
      <c r="A1400" s="1074" t="s">
        <v>170</v>
      </c>
      <c r="B1400" s="503" t="s">
        <v>285</v>
      </c>
      <c r="C1400" s="1075" t="s">
        <v>243</v>
      </c>
      <c r="D1400" s="506">
        <f>SUMIFS('South West Spends'!$H$2:$H$5693,'South West Spends'!$A$2:$A$5693,$B1400,'South West Spends'!$B$2:$B$5693,$C1400,'South West Spends'!$C$2:$C$5693,$A1400)</f>
        <v>0</v>
      </c>
      <c r="E1400" s="507">
        <f>SUMIFS('South West Spends'!$M$2:$M$5693,'South West Spends'!$A$2:$A$5693,$B1400,'South West Spends'!$B$2:$B$5693,$C1400,'South West Spends'!$C$2:$C$5693,$A1400)</f>
        <v>0</v>
      </c>
      <c r="F1400" s="507">
        <f>SUMIFS('South West Spends'!$R$2:$R$5693,'South West Spends'!$A$2:$A$5693,$B1400,'South West Spends'!$B$2:$B$5693,$C1400,'South West Spends'!$C$2:$C$5693,$A1400)</f>
        <v>0</v>
      </c>
      <c r="G1400" s="882">
        <f>SUMIFS('South West Spends'!$W$2:$W$5693,'South West Spends'!$A$2:$A$5693,$B1400,'South West Spends'!$B$2:$B$5693,$C1400,'South West Spends'!$C$2:$C$5693,$A1400)</f>
        <v>0</v>
      </c>
      <c r="H1400" s="1441">
        <f>SUMIFS('South West Spends'!$AB$2:$AB$5693,'South West Spends'!$A$2:$A$5693,$B1400,'South West Spends'!$B$2:$B$5693,$C1400,'South West Spends'!$C$2:$C$5693,$A1400)</f>
        <v>0</v>
      </c>
      <c r="I1400" s="1442">
        <f>SUMIFS('South West Spends'!$AG$2:$AG$5693,'South West Spends'!$A$2:$A$5693,$B1400,'South West Spends'!$B$2:$B$5693,$C1400,'South West Spends'!$C$2:$C$5693,$A1400)</f>
        <v>24344.83</v>
      </c>
      <c r="J1400" s="24">
        <f>SUMIFS('South West Spends'!$AI$2:$AI$5693,'South West Spends'!$A$2:$A$5693,$B1400,'South West Spends'!$B$2:$B$5693,$C1400,'South West Spends'!$C$2:$C$5693,$A1400)</f>
        <v>2923.76</v>
      </c>
      <c r="K1400" s="93">
        <f>SUMIFS('South West Spends'!$AL$2:$AL$5693,'South West Spends'!$A$2:$A$5693,$B1400,'South West Spends'!$B$2:$B$5693,$C1400,'South West Spends'!$C$2:$C$5693,$A1400)</f>
        <v>5061.66</v>
      </c>
    </row>
    <row r="1401" spans="1:11" x14ac:dyDescent="0.2">
      <c r="A1401" s="1074" t="s">
        <v>157</v>
      </c>
      <c r="B1401" s="503" t="s">
        <v>285</v>
      </c>
      <c r="C1401" s="1075" t="s">
        <v>11</v>
      </c>
      <c r="D1401" s="506">
        <f>SUMIFS('South West Spends'!$H$2:$H$5693,'South West Spends'!$A$2:$A$5693,$B1401,'South West Spends'!$B$2:$B$5693,$C1401,'South West Spends'!$C$2:$C$5693,$A1401)</f>
        <v>0</v>
      </c>
      <c r="E1401" s="507">
        <f>SUMIFS('South West Spends'!$M$2:$M$5693,'South West Spends'!$A$2:$A$5693,$B1401,'South West Spends'!$B$2:$B$5693,$C1401,'South West Spends'!$C$2:$C$5693,$A1401)</f>
        <v>0</v>
      </c>
      <c r="F1401" s="507">
        <f>SUMIFS('South West Spends'!$R$2:$R$5693,'South West Spends'!$A$2:$A$5693,$B1401,'South West Spends'!$B$2:$B$5693,$C1401,'South West Spends'!$C$2:$C$5693,$A1401)</f>
        <v>0</v>
      </c>
      <c r="G1401" s="882">
        <f>SUMIFS('South West Spends'!$W$2:$W$5693,'South West Spends'!$A$2:$A$5693,$B1401,'South West Spends'!$B$2:$B$5693,$C1401,'South West Spends'!$C$2:$C$5693,$A1401)</f>
        <v>0</v>
      </c>
      <c r="H1401" s="1441">
        <f>SUMIFS('South West Spends'!$AB$2:$AB$5693,'South West Spends'!$A$2:$A$5693,$B1401,'South West Spends'!$B$2:$B$5693,$C1401,'South West Spends'!$C$2:$C$5693,$A1401)</f>
        <v>0</v>
      </c>
      <c r="I1401" s="1442">
        <f>SUMIFS('South West Spends'!$AG$2:$AG$5693,'South West Spends'!$A$2:$A$5693,$B1401,'South West Spends'!$B$2:$B$5693,$C1401,'South West Spends'!$C$2:$C$5693,$A1401)</f>
        <v>35933.86</v>
      </c>
      <c r="J1401" s="24">
        <f>SUMIFS('South West Spends'!$AI$2:$AI$5693,'South West Spends'!$A$2:$A$5693,$B1401,'South West Spends'!$B$2:$B$5693,$C1401,'South West Spends'!$C$2:$C$5693,$A1401)</f>
        <v>0</v>
      </c>
      <c r="K1401" s="93">
        <f>SUMIFS('South West Spends'!$AL$2:$AL$5693,'South West Spends'!$A$2:$A$5693,$B1401,'South West Spends'!$B$2:$B$5693,$C1401,'South West Spends'!$C$2:$C$5693,$A1401)</f>
        <v>9426.9600000000009</v>
      </c>
    </row>
    <row r="1402" spans="1:11" x14ac:dyDescent="0.2">
      <c r="A1402" s="1074" t="s">
        <v>145</v>
      </c>
      <c r="B1402" s="503" t="s">
        <v>285</v>
      </c>
      <c r="C1402" s="1075" t="s">
        <v>29</v>
      </c>
      <c r="D1402" s="506">
        <f>SUMIFS('South West Spends'!$H$2:$H$5693,'South West Spends'!$A$2:$A$5693,$B1402,'South West Spends'!$B$2:$B$5693,$C1402,'South West Spends'!$C$2:$C$5693,$A1402)</f>
        <v>0</v>
      </c>
      <c r="E1402" s="507">
        <f>SUMIFS('South West Spends'!$M$2:$M$5693,'South West Spends'!$A$2:$A$5693,$B1402,'South West Spends'!$B$2:$B$5693,$C1402,'South West Spends'!$C$2:$C$5693,$A1402)</f>
        <v>0</v>
      </c>
      <c r="F1402" s="507">
        <f>SUMIFS('South West Spends'!$R$2:$R$5693,'South West Spends'!$A$2:$A$5693,$B1402,'South West Spends'!$B$2:$B$5693,$C1402,'South West Spends'!$C$2:$C$5693,$A1402)</f>
        <v>0</v>
      </c>
      <c r="G1402" s="882">
        <f>SUMIFS('South West Spends'!$W$2:$W$5693,'South West Spends'!$A$2:$A$5693,$B1402,'South West Spends'!$B$2:$B$5693,$C1402,'South West Spends'!$C$2:$C$5693,$A1402)</f>
        <v>0</v>
      </c>
      <c r="H1402" s="1441">
        <f>SUMIFS('South West Spends'!$AB$2:$AB$5693,'South West Spends'!$A$2:$A$5693,$B1402,'South West Spends'!$B$2:$B$5693,$C1402,'South West Spends'!$C$2:$C$5693,$A1402)</f>
        <v>0</v>
      </c>
      <c r="I1402" s="1442">
        <f>SUMIFS('South West Spends'!$AG$2:$AG$5693,'South West Spends'!$A$2:$A$5693,$B1402,'South West Spends'!$B$2:$B$5693,$C1402,'South West Spends'!$C$2:$C$5693,$A1402)</f>
        <v>5141</v>
      </c>
      <c r="J1402" s="24">
        <f>SUMIFS('South West Spends'!$AI$2:$AI$5693,'South West Spends'!$A$2:$A$5693,$B1402,'South West Spends'!$B$2:$B$5693,$C1402,'South West Spends'!$C$2:$C$5693,$A1402)</f>
        <v>3872</v>
      </c>
      <c r="K1402" s="93">
        <f>SUMIFS('South West Spends'!$AL$2:$AL$5693,'South West Spends'!$A$2:$A$5693,$B1402,'South West Spends'!$B$2:$B$5693,$C1402,'South West Spends'!$C$2:$C$5693,$A1402)</f>
        <v>9456</v>
      </c>
    </row>
    <row r="1403" spans="1:11" x14ac:dyDescent="0.2">
      <c r="A1403" s="1074" t="s">
        <v>145</v>
      </c>
      <c r="B1403" s="503" t="s">
        <v>285</v>
      </c>
      <c r="C1403" s="1075" t="s">
        <v>247</v>
      </c>
      <c r="D1403" s="506">
        <f>SUMIFS('South West Spends'!$H$2:$H$5693,'South West Spends'!$A$2:$A$5693,$B1403,'South West Spends'!$B$2:$B$5693,$C1403,'South West Spends'!$C$2:$C$5693,$A1403)</f>
        <v>0</v>
      </c>
      <c r="E1403" s="507">
        <f>SUMIFS('South West Spends'!$M$2:$M$5693,'South West Spends'!$A$2:$A$5693,$B1403,'South West Spends'!$B$2:$B$5693,$C1403,'South West Spends'!$C$2:$C$5693,$A1403)</f>
        <v>0</v>
      </c>
      <c r="F1403" s="507">
        <f>SUMIFS('South West Spends'!$R$2:$R$5693,'South West Spends'!$A$2:$A$5693,$B1403,'South West Spends'!$B$2:$B$5693,$C1403,'South West Spends'!$C$2:$C$5693,$A1403)</f>
        <v>0</v>
      </c>
      <c r="G1403" s="882">
        <f>SUMIFS('South West Spends'!$W$2:$W$5693,'South West Spends'!$A$2:$A$5693,$B1403,'South West Spends'!$B$2:$B$5693,$C1403,'South West Spends'!$C$2:$C$5693,$A1403)</f>
        <v>0</v>
      </c>
      <c r="H1403" s="1441">
        <f>SUMIFS('South West Spends'!$AB$2:$AB$5693,'South West Spends'!$A$2:$A$5693,$B1403,'South West Spends'!$B$2:$B$5693,$C1403,'South West Spends'!$C$2:$C$5693,$A1403)</f>
        <v>0</v>
      </c>
      <c r="I1403" s="1442">
        <f>SUMIFS('South West Spends'!$AG$2:$AG$5693,'South West Spends'!$A$2:$A$5693,$B1403,'South West Spends'!$B$2:$B$5693,$C1403,'South West Spends'!$C$2:$C$5693,$A1403)</f>
        <v>12077.333999999999</v>
      </c>
      <c r="J1403" s="24">
        <f>SUMIFS('South West Spends'!$AI$2:$AI$5693,'South West Spends'!$A$2:$A$5693,$B1403,'South West Spends'!$B$2:$B$5693,$C1403,'South West Spends'!$C$2:$C$5693,$A1403)</f>
        <v>0</v>
      </c>
      <c r="K1403" s="93">
        <f>SUMIFS('South West Spends'!$AL$2:$AL$5693,'South West Spends'!$A$2:$A$5693,$B1403,'South West Spends'!$B$2:$B$5693,$C1403,'South West Spends'!$C$2:$C$5693,$A1403)</f>
        <v>5329.0169999999998</v>
      </c>
    </row>
    <row r="1404" spans="1:11" x14ac:dyDescent="0.2">
      <c r="A1404" s="1074" t="s">
        <v>145</v>
      </c>
      <c r="B1404" s="503" t="s">
        <v>24</v>
      </c>
      <c r="C1404" s="1075" t="s">
        <v>106</v>
      </c>
      <c r="D1404" s="506">
        <f>SUMIFS('South West Spends'!$H$2:$H$5693,'South West Spends'!$A$2:$A$5693,$B1404,'South West Spends'!$B$2:$B$5693,$C1404,'South West Spends'!$C$2:$C$5693,$A1404)</f>
        <v>7822.4500000000016</v>
      </c>
      <c r="E1404" s="507">
        <f>SUMIFS('South West Spends'!$M$2:$M$5693,'South West Spends'!$A$2:$A$5693,$B1404,'South West Spends'!$B$2:$B$5693,$C1404,'South West Spends'!$C$2:$C$5693,$A1404)</f>
        <v>0</v>
      </c>
      <c r="F1404" s="507">
        <f>SUMIFS('South West Spends'!$R$2:$R$5693,'South West Spends'!$A$2:$A$5693,$B1404,'South West Spends'!$B$2:$B$5693,$C1404,'South West Spends'!$C$2:$C$5693,$A1404)</f>
        <v>0</v>
      </c>
      <c r="G1404" s="882">
        <f>SUMIFS('South West Spends'!$W$2:$W$5693,'South West Spends'!$A$2:$A$5693,$B1404,'South West Spends'!$B$2:$B$5693,$C1404,'South West Spends'!$C$2:$C$5693,$A1404)</f>
        <v>0</v>
      </c>
      <c r="H1404" s="1441">
        <f>SUMIFS('South West Spends'!$AB$2:$AB$5693,'South West Spends'!$A$2:$A$5693,$B1404,'South West Spends'!$B$2:$B$5693,$C1404,'South West Spends'!$C$2:$C$5693,$A1404)</f>
        <v>0</v>
      </c>
      <c r="I1404" s="1442">
        <f>SUMIFS('South West Spends'!$AG$2:$AG$5693,'South West Spends'!$A$2:$A$5693,$B1404,'South West Spends'!$B$2:$B$5693,$C1404,'South West Spends'!$C$2:$C$5693,$A1404)</f>
        <v>0</v>
      </c>
      <c r="J1404" s="24">
        <f>SUMIFS('South West Spends'!$AI$2:$AI$5693,'South West Spends'!$A$2:$A$5693,$B1404,'South West Spends'!$B$2:$B$5693,$C1404,'South West Spends'!$C$2:$C$5693,$A1404)</f>
        <v>0</v>
      </c>
      <c r="K1404" s="93">
        <f>SUMIFS('South West Spends'!$AL$2:$AL$5693,'South West Spends'!$A$2:$A$5693,$B1404,'South West Spends'!$B$2:$B$5693,$C1404,'South West Spends'!$C$2:$C$5693,$A1404)</f>
        <v>0</v>
      </c>
    </row>
    <row r="1405" spans="1:11" x14ac:dyDescent="0.2">
      <c r="A1405" s="1074" t="s">
        <v>170</v>
      </c>
      <c r="B1405" s="503" t="s">
        <v>221</v>
      </c>
      <c r="C1405" s="1075" t="s">
        <v>247</v>
      </c>
      <c r="D1405" s="506">
        <f>SUMIFS('South West Spends'!$H$2:$H$5693,'South West Spends'!$A$2:$A$5693,$B1405,'South West Spends'!$B$2:$B$5693,$C1405,'South West Spends'!$C$2:$C$5693,$A1405)</f>
        <v>0</v>
      </c>
      <c r="E1405" s="507">
        <f>SUMIFS('South West Spends'!$M$2:$M$5693,'South West Spends'!$A$2:$A$5693,$B1405,'South West Spends'!$B$2:$B$5693,$C1405,'South West Spends'!$C$2:$C$5693,$A1405)</f>
        <v>0</v>
      </c>
      <c r="F1405" s="507">
        <f>SUMIFS('South West Spends'!$R$2:$R$5693,'South West Spends'!$A$2:$A$5693,$B1405,'South West Spends'!$B$2:$B$5693,$C1405,'South West Spends'!$C$2:$C$5693,$A1405)</f>
        <v>0</v>
      </c>
      <c r="G1405" s="882">
        <f>SUMIFS('South West Spends'!$W$2:$W$5693,'South West Spends'!$A$2:$A$5693,$B1405,'South West Spends'!$B$2:$B$5693,$C1405,'South West Spends'!$C$2:$C$5693,$A1405)</f>
        <v>151.07999999999998</v>
      </c>
      <c r="H1405" s="1441">
        <f>SUMIFS('South West Spends'!$AB$2:$AB$5693,'South West Spends'!$A$2:$A$5693,$B1405,'South West Spends'!$B$2:$B$5693,$C1405,'South West Spends'!$C$2:$C$5693,$A1405)</f>
        <v>275.18599999999998</v>
      </c>
      <c r="I1405" s="1442">
        <f>SUMIFS('South West Spends'!$AG$2:$AG$5693,'South West Spends'!$A$2:$A$5693,$B1405,'South West Spends'!$B$2:$B$5693,$C1405,'South West Spends'!$C$2:$C$5693,$A1405)</f>
        <v>1676.654</v>
      </c>
      <c r="J1405" s="24">
        <f>SUMIFS('South West Spends'!$AI$2:$AI$5693,'South West Spends'!$A$2:$A$5693,$B1405,'South West Spends'!$B$2:$B$5693,$C1405,'South West Spends'!$C$2:$C$5693,$A1405)</f>
        <v>0</v>
      </c>
      <c r="K1405" s="93">
        <f>SUMIFS('South West Spends'!$AL$2:$AL$5693,'South West Spends'!$A$2:$A$5693,$B1405,'South West Spends'!$B$2:$B$5693,$C1405,'South West Spends'!$C$2:$C$5693,$A1405)</f>
        <v>592.11300000000006</v>
      </c>
    </row>
    <row r="1406" spans="1:11" x14ac:dyDescent="0.2">
      <c r="A1406" s="1074" t="s">
        <v>146</v>
      </c>
      <c r="B1406" s="503" t="s">
        <v>3</v>
      </c>
      <c r="C1406" s="1075" t="s">
        <v>243</v>
      </c>
      <c r="D1406" s="506">
        <f>SUMIFS('South West Spends'!$H$2:$H$5693,'South West Spends'!$A$2:$A$5693,$B1406,'South West Spends'!$B$2:$B$5693,$C1406,'South West Spends'!$C$2:$C$5693,$A1406)</f>
        <v>0</v>
      </c>
      <c r="E1406" s="507">
        <f>SUMIFS('South West Spends'!$M$2:$M$5693,'South West Spends'!$A$2:$A$5693,$B1406,'South West Spends'!$B$2:$B$5693,$C1406,'South West Spends'!$C$2:$C$5693,$A1406)</f>
        <v>0</v>
      </c>
      <c r="F1406" s="507">
        <f>SUMIFS('South West Spends'!$R$2:$R$5693,'South West Spends'!$A$2:$A$5693,$B1406,'South West Spends'!$B$2:$B$5693,$C1406,'South West Spends'!$C$2:$C$5693,$A1406)</f>
        <v>14</v>
      </c>
      <c r="G1406" s="882">
        <f>SUMIFS('South West Spends'!$W$2:$W$5693,'South West Spends'!$A$2:$A$5693,$B1406,'South West Spends'!$B$2:$B$5693,$C1406,'South West Spends'!$C$2:$C$5693,$A1406)</f>
        <v>0</v>
      </c>
      <c r="H1406" s="1441">
        <f>SUMIFS('South West Spends'!$AB$2:$AB$5693,'South West Spends'!$A$2:$A$5693,$B1406,'South West Spends'!$B$2:$B$5693,$C1406,'South West Spends'!$C$2:$C$5693,$A1406)</f>
        <v>0</v>
      </c>
      <c r="I1406" s="1442">
        <f>SUMIFS('South West Spends'!$AG$2:$AG$5693,'South West Spends'!$A$2:$A$5693,$B1406,'South West Spends'!$B$2:$B$5693,$C1406,'South West Spends'!$C$2:$C$5693,$A1406)</f>
        <v>0</v>
      </c>
      <c r="J1406" s="24">
        <f>SUMIFS('South West Spends'!$AI$2:$AI$5693,'South West Spends'!$A$2:$A$5693,$B1406,'South West Spends'!$B$2:$B$5693,$C1406,'South West Spends'!$C$2:$C$5693,$A1406)</f>
        <v>0</v>
      </c>
      <c r="K1406" s="93">
        <f>SUMIFS('South West Spends'!$AL$2:$AL$5693,'South West Spends'!$A$2:$A$5693,$B1406,'South West Spends'!$B$2:$B$5693,$C1406,'South West Spends'!$C$2:$C$5693,$A1406)</f>
        <v>0</v>
      </c>
    </row>
    <row r="1407" spans="1:11" x14ac:dyDescent="0.2">
      <c r="A1407" s="1074" t="s">
        <v>146</v>
      </c>
      <c r="B1407" s="503" t="s">
        <v>3</v>
      </c>
      <c r="C1407" s="1075" t="s">
        <v>35</v>
      </c>
      <c r="D1407" s="506">
        <f>SUMIFS('South West Spends'!$H$2:$H$5693,'South West Spends'!$A$2:$A$5693,$B1407,'South West Spends'!$B$2:$B$5693,$C1407,'South West Spends'!$C$2:$C$5693,$A1407)</f>
        <v>9185.4500000000007</v>
      </c>
      <c r="E1407" s="507">
        <f>SUMIFS('South West Spends'!$M$2:$M$5693,'South West Spends'!$A$2:$A$5693,$B1407,'South West Spends'!$B$2:$B$5693,$C1407,'South West Spends'!$C$2:$C$5693,$A1407)</f>
        <v>12163.49</v>
      </c>
      <c r="F1407" s="507">
        <f>SUMIFS('South West Spends'!$R$2:$R$5693,'South West Spends'!$A$2:$A$5693,$B1407,'South West Spends'!$B$2:$B$5693,$C1407,'South West Spends'!$C$2:$C$5693,$A1407)</f>
        <v>8802.41</v>
      </c>
      <c r="G1407" s="882">
        <f>SUMIFS('South West Spends'!$W$2:$W$5693,'South West Spends'!$A$2:$A$5693,$B1407,'South West Spends'!$B$2:$B$5693,$C1407,'South West Spends'!$C$2:$C$5693,$A1407)</f>
        <v>0</v>
      </c>
      <c r="H1407" s="1441">
        <f>SUMIFS('South West Spends'!$AB$2:$AB$5693,'South West Spends'!$A$2:$A$5693,$B1407,'South West Spends'!$B$2:$B$5693,$C1407,'South West Spends'!$C$2:$C$5693,$A1407)</f>
        <v>0</v>
      </c>
      <c r="I1407" s="1442">
        <f>SUMIFS('South West Spends'!$AG$2:$AG$5693,'South West Spends'!$A$2:$A$5693,$B1407,'South West Spends'!$B$2:$B$5693,$C1407,'South West Spends'!$C$2:$C$5693,$A1407)</f>
        <v>0</v>
      </c>
      <c r="J1407" s="24">
        <f>SUMIFS('South West Spends'!$AI$2:$AI$5693,'South West Spends'!$A$2:$A$5693,$B1407,'South West Spends'!$B$2:$B$5693,$C1407,'South West Spends'!$C$2:$C$5693,$A1407)</f>
        <v>0</v>
      </c>
      <c r="K1407" s="93">
        <f>SUMIFS('South West Spends'!$AL$2:$AL$5693,'South West Spends'!$A$2:$A$5693,$B1407,'South West Spends'!$B$2:$B$5693,$C1407,'South West Spends'!$C$2:$C$5693,$A1407)</f>
        <v>0</v>
      </c>
    </row>
    <row r="1408" spans="1:11" x14ac:dyDescent="0.2">
      <c r="A1408" s="1083" t="s">
        <v>146</v>
      </c>
      <c r="B1408" s="1084" t="s">
        <v>206</v>
      </c>
      <c r="C1408" s="1085" t="s">
        <v>243</v>
      </c>
      <c r="D1408" s="506">
        <f>SUMIFS('South West Spends'!$H$2:$H$5693,'South West Spends'!$A$2:$A$5693,$B1408,'South West Spends'!$B$2:$B$5693,$C1408,'South West Spends'!$C$2:$C$5693,$A1408)</f>
        <v>0</v>
      </c>
      <c r="E1408" s="507">
        <f>SUMIFS('South West Spends'!$M$2:$M$5693,'South West Spends'!$A$2:$A$5693,$B1408,'South West Spends'!$B$2:$B$5693,$C1408,'South West Spends'!$C$2:$C$5693,$A1408)</f>
        <v>0</v>
      </c>
      <c r="F1408" s="507">
        <f>SUMIFS('South West Spends'!$R$2:$R$5693,'South West Spends'!$A$2:$A$5693,$B1408,'South West Spends'!$B$2:$B$5693,$C1408,'South West Spends'!$C$2:$C$5693,$A1408)</f>
        <v>39.04</v>
      </c>
      <c r="G1408" s="882">
        <f>SUMIFS('South West Spends'!$W$2:$W$5693,'South West Spends'!$A$2:$A$5693,$B1408,'South West Spends'!$B$2:$B$5693,$C1408,'South West Spends'!$C$2:$C$5693,$A1408)</f>
        <v>140.19</v>
      </c>
      <c r="H1408" s="1441">
        <f>SUMIFS('South West Spends'!$AB$2:$AB$5693,'South West Spends'!$A$2:$A$5693,$B1408,'South West Spends'!$B$2:$B$5693,$C1408,'South West Spends'!$C$2:$C$5693,$A1408)</f>
        <v>27.9</v>
      </c>
      <c r="I1408" s="1442">
        <f>SUMIFS('South West Spends'!$AG$2:$AG$5693,'South West Spends'!$A$2:$A$5693,$B1408,'South West Spends'!$B$2:$B$5693,$C1408,'South West Spends'!$C$2:$C$5693,$A1408)</f>
        <v>27.9</v>
      </c>
      <c r="J1408" s="24">
        <f>SUMIFS('South West Spends'!$AI$2:$AI$5693,'South West Spends'!$A$2:$A$5693,$B1408,'South West Spends'!$B$2:$B$5693,$C1408,'South West Spends'!$C$2:$C$5693,$A1408)</f>
        <v>0</v>
      </c>
      <c r="K1408" s="93">
        <f>SUMIFS('South West Spends'!$AL$2:$AL$5693,'South West Spends'!$A$2:$A$5693,$B1408,'South West Spends'!$B$2:$B$5693,$C1408,'South West Spends'!$C$2:$C$5693,$A1408)</f>
        <v>0</v>
      </c>
    </row>
    <row r="1409" spans="1:11" x14ac:dyDescent="0.2">
      <c r="A1409" s="1083" t="s">
        <v>146</v>
      </c>
      <c r="B1409" s="1084" t="s">
        <v>206</v>
      </c>
      <c r="C1409" s="1085" t="s">
        <v>35</v>
      </c>
      <c r="D1409" s="506">
        <f>SUMIFS('South West Spends'!$H$2:$H$5693,'South West Spends'!$A$2:$A$5693,$B1409,'South West Spends'!$B$2:$B$5693,$C1409,'South West Spends'!$C$2:$C$5693,$A1409)</f>
        <v>0</v>
      </c>
      <c r="E1409" s="507">
        <f>SUMIFS('South West Spends'!$M$2:$M$5693,'South West Spends'!$A$2:$A$5693,$B1409,'South West Spends'!$B$2:$B$5693,$C1409,'South West Spends'!$C$2:$C$5693,$A1409)</f>
        <v>0</v>
      </c>
      <c r="F1409" s="507">
        <f>SUMIFS('South West Spends'!$R$2:$R$5693,'South West Spends'!$A$2:$A$5693,$B1409,'South West Spends'!$B$2:$B$5693,$C1409,'South West Spends'!$C$2:$C$5693,$A1409)</f>
        <v>1339.17</v>
      </c>
      <c r="G1409" s="882">
        <f>SUMIFS('South West Spends'!$W$2:$W$5693,'South West Spends'!$A$2:$A$5693,$B1409,'South West Spends'!$B$2:$B$5693,$C1409,'South West Spends'!$C$2:$C$5693,$A1409)</f>
        <v>13562.149999999998</v>
      </c>
      <c r="H1409" s="1441">
        <f>SUMIFS('South West Spends'!$AB$2:$AB$5693,'South West Spends'!$A$2:$A$5693,$B1409,'South West Spends'!$B$2:$B$5693,$C1409,'South West Spends'!$C$2:$C$5693,$A1409)</f>
        <v>12594.66</v>
      </c>
      <c r="I1409" s="1442">
        <f>SUMIFS('South West Spends'!$AG$2:$AG$5693,'South West Spends'!$A$2:$A$5693,$B1409,'South West Spends'!$B$2:$B$5693,$C1409,'South West Spends'!$C$2:$C$5693,$A1409)</f>
        <v>10136.709999999999</v>
      </c>
      <c r="J1409" s="24">
        <f>SUMIFS('South West Spends'!$AI$2:$AI$5693,'South West Spends'!$A$2:$A$5693,$B1409,'South West Spends'!$B$2:$B$5693,$C1409,'South West Spends'!$C$2:$C$5693,$A1409)</f>
        <v>0</v>
      </c>
      <c r="K1409" s="93">
        <f>SUMIFS('South West Spends'!$AL$2:$AL$5693,'South West Spends'!$A$2:$A$5693,$B1409,'South West Spends'!$B$2:$B$5693,$C1409,'South West Spends'!$C$2:$C$5693,$A1409)</f>
        <v>3453.81</v>
      </c>
    </row>
    <row r="1410" spans="1:11" x14ac:dyDescent="0.2">
      <c r="A1410" s="1083" t="s">
        <v>146</v>
      </c>
      <c r="B1410" s="1084" t="s">
        <v>77</v>
      </c>
      <c r="C1410" s="1085" t="s">
        <v>243</v>
      </c>
      <c r="D1410" s="506">
        <f>SUMIFS('South West Spends'!$H$2:$H$5693,'South West Spends'!$A$2:$A$5693,$B1410,'South West Spends'!$B$2:$B$5693,$C1410,'South West Spends'!$C$2:$C$5693,$A1410)</f>
        <v>0</v>
      </c>
      <c r="E1410" s="507">
        <f>SUMIFS('South West Spends'!$M$2:$M$5693,'South West Spends'!$A$2:$A$5693,$B1410,'South West Spends'!$B$2:$B$5693,$C1410,'South West Spends'!$C$2:$C$5693,$A1410)</f>
        <v>1388.26</v>
      </c>
      <c r="F1410" s="507">
        <f>SUMIFS('South West Spends'!$R$2:$R$5693,'South West Spends'!$A$2:$A$5693,$B1410,'South West Spends'!$B$2:$B$5693,$C1410,'South West Spends'!$C$2:$C$5693,$A1410)</f>
        <v>1983.4599999999998</v>
      </c>
      <c r="G1410" s="882">
        <f>SUMIFS('South West Spends'!$W$2:$W$5693,'South West Spends'!$A$2:$A$5693,$B1410,'South West Spends'!$B$2:$B$5693,$C1410,'South West Spends'!$C$2:$C$5693,$A1410)</f>
        <v>1058.1199999999999</v>
      </c>
      <c r="H1410" s="1441">
        <f>SUMIFS('South West Spends'!$AB$2:$AB$5693,'South West Spends'!$A$2:$A$5693,$B1410,'South West Spends'!$B$2:$B$5693,$C1410,'South West Spends'!$C$2:$C$5693,$A1410)</f>
        <v>629.20000000000005</v>
      </c>
      <c r="I1410" s="1442">
        <f>SUMIFS('South West Spends'!$AG$2:$AG$5693,'South West Spends'!$A$2:$A$5693,$B1410,'South West Spends'!$B$2:$B$5693,$C1410,'South West Spends'!$C$2:$C$5693,$A1410)</f>
        <v>2813.9399999999996</v>
      </c>
      <c r="J1410" s="24">
        <f>SUMIFS('South West Spends'!$AI$2:$AI$5693,'South West Spends'!$A$2:$A$5693,$B1410,'South West Spends'!$B$2:$B$5693,$C1410,'South West Spends'!$C$2:$C$5693,$A1410)</f>
        <v>0</v>
      </c>
      <c r="K1410" s="93">
        <f>SUMIFS('South West Spends'!$AL$2:$AL$5693,'South West Spends'!$A$2:$A$5693,$B1410,'South West Spends'!$B$2:$B$5693,$C1410,'South West Spends'!$C$2:$C$5693,$A1410)</f>
        <v>0</v>
      </c>
    </row>
    <row r="1411" spans="1:11" x14ac:dyDescent="0.2">
      <c r="A1411" s="1083" t="s">
        <v>146</v>
      </c>
      <c r="B1411" s="1084" t="s">
        <v>77</v>
      </c>
      <c r="C1411" s="1085" t="s">
        <v>11</v>
      </c>
      <c r="D1411" s="506">
        <f>SUMIFS('South West Spends'!$H$2:$H$5693,'South West Spends'!$A$2:$A$5693,$B1411,'South West Spends'!$B$2:$B$5693,$C1411,'South West Spends'!$C$2:$C$5693,$A1411)</f>
        <v>0</v>
      </c>
      <c r="E1411" s="507">
        <f>SUMIFS('South West Spends'!$M$2:$M$5693,'South West Spends'!$A$2:$A$5693,$B1411,'South West Spends'!$B$2:$B$5693,$C1411,'South West Spends'!$C$2:$C$5693,$A1411)</f>
        <v>0</v>
      </c>
      <c r="F1411" s="507">
        <f>SUMIFS('South West Spends'!$R$2:$R$5693,'South West Spends'!$A$2:$A$5693,$B1411,'South West Spends'!$B$2:$B$5693,$C1411,'South West Spends'!$C$2:$C$5693,$A1411)</f>
        <v>0</v>
      </c>
      <c r="G1411" s="882">
        <f>SUMIFS('South West Spends'!$W$2:$W$5693,'South West Spends'!$A$2:$A$5693,$B1411,'South West Spends'!$B$2:$B$5693,$C1411,'South West Spends'!$C$2:$C$5693,$A1411)</f>
        <v>0</v>
      </c>
      <c r="H1411" s="1441">
        <f>SUMIFS('South West Spends'!$AB$2:$AB$5693,'South West Spends'!$A$2:$A$5693,$B1411,'South West Spends'!$B$2:$B$5693,$C1411,'South West Spends'!$C$2:$C$5693,$A1411)</f>
        <v>1881.74</v>
      </c>
      <c r="I1411" s="1442">
        <f>SUMIFS('South West Spends'!$AG$2:$AG$5693,'South West Spends'!$A$2:$A$5693,$B1411,'South West Spends'!$B$2:$B$5693,$C1411,'South West Spends'!$C$2:$C$5693,$A1411)</f>
        <v>0</v>
      </c>
      <c r="J1411" s="24">
        <f>SUMIFS('South West Spends'!$AI$2:$AI$5693,'South West Spends'!$A$2:$A$5693,$B1411,'South West Spends'!$B$2:$B$5693,$C1411,'South West Spends'!$C$2:$C$5693,$A1411)</f>
        <v>0</v>
      </c>
      <c r="K1411" s="93">
        <f>SUMIFS('South West Spends'!$AL$2:$AL$5693,'South West Spends'!$A$2:$A$5693,$B1411,'South West Spends'!$B$2:$B$5693,$C1411,'South West Spends'!$C$2:$C$5693,$A1411)</f>
        <v>0</v>
      </c>
    </row>
    <row r="1412" spans="1:11" x14ac:dyDescent="0.2">
      <c r="A1412" s="1083" t="s">
        <v>146</v>
      </c>
      <c r="B1412" s="1084" t="s">
        <v>77</v>
      </c>
      <c r="C1412" s="1085" t="s">
        <v>94</v>
      </c>
      <c r="D1412" s="506">
        <f>SUMIFS('South West Spends'!$H$2:$H$5693,'South West Spends'!$A$2:$A$5693,$B1412,'South West Spends'!$B$2:$B$5693,$C1412,'South West Spends'!$C$2:$C$5693,$A1412)</f>
        <v>0</v>
      </c>
      <c r="E1412" s="507">
        <f>SUMIFS('South West Spends'!$M$2:$M$5693,'South West Spends'!$A$2:$A$5693,$B1412,'South West Spends'!$B$2:$B$5693,$C1412,'South West Spends'!$C$2:$C$5693,$A1412)</f>
        <v>418.92999999999995</v>
      </c>
      <c r="F1412" s="507">
        <f>SUMIFS('South West Spends'!$R$2:$R$5693,'South West Spends'!$A$2:$A$5693,$B1412,'South West Spends'!$B$2:$B$5693,$C1412,'South West Spends'!$C$2:$C$5693,$A1412)</f>
        <v>8031.2899999999991</v>
      </c>
      <c r="G1412" s="882">
        <f>SUMIFS('South West Spends'!$W$2:$W$5693,'South West Spends'!$A$2:$A$5693,$B1412,'South West Spends'!$B$2:$B$5693,$C1412,'South West Spends'!$C$2:$C$5693,$A1412)</f>
        <v>12220.180000000002</v>
      </c>
      <c r="H1412" s="1441">
        <f>SUMIFS('South West Spends'!$AB$2:$AB$5693,'South West Spends'!$A$2:$A$5693,$B1412,'South West Spends'!$B$2:$B$5693,$C1412,'South West Spends'!$C$2:$C$5693,$A1412)</f>
        <v>3037.1800000000003</v>
      </c>
      <c r="I1412" s="1442">
        <f>SUMIFS('South West Spends'!$AG$2:$AG$5693,'South West Spends'!$A$2:$A$5693,$B1412,'South West Spends'!$B$2:$B$5693,$C1412,'South West Spends'!$C$2:$C$5693,$A1412)</f>
        <v>3427.4</v>
      </c>
      <c r="J1412" s="24">
        <f>SUMIFS('South West Spends'!$AI$2:$AI$5693,'South West Spends'!$A$2:$A$5693,$B1412,'South West Spends'!$B$2:$B$5693,$C1412,'South West Spends'!$C$2:$C$5693,$A1412)</f>
        <v>0</v>
      </c>
      <c r="K1412" s="93">
        <f>SUMIFS('South West Spends'!$AL$2:$AL$5693,'South West Spends'!$A$2:$A$5693,$B1412,'South West Spends'!$B$2:$B$5693,$C1412,'South West Spends'!$C$2:$C$5693,$A1412)</f>
        <v>0</v>
      </c>
    </row>
    <row r="1413" spans="1:11" x14ac:dyDescent="0.2">
      <c r="A1413" s="1083" t="s">
        <v>146</v>
      </c>
      <c r="B1413" s="1084" t="s">
        <v>77</v>
      </c>
      <c r="C1413" s="1085" t="s">
        <v>21</v>
      </c>
      <c r="D1413" s="506">
        <f>SUMIFS('South West Spends'!$H$2:$H$5693,'South West Spends'!$A$2:$A$5693,$B1413,'South West Spends'!$B$2:$B$5693,$C1413,'South West Spends'!$C$2:$C$5693,$A1413)</f>
        <v>0</v>
      </c>
      <c r="E1413" s="507">
        <f>SUMIFS('South West Spends'!$M$2:$M$5693,'South West Spends'!$A$2:$A$5693,$B1413,'South West Spends'!$B$2:$B$5693,$C1413,'South West Spends'!$C$2:$C$5693,$A1413)</f>
        <v>0</v>
      </c>
      <c r="F1413" s="507">
        <f>SUMIFS('South West Spends'!$R$2:$R$5693,'South West Spends'!$A$2:$A$5693,$B1413,'South West Spends'!$B$2:$B$5693,$C1413,'South West Spends'!$C$2:$C$5693,$A1413)</f>
        <v>0</v>
      </c>
      <c r="G1413" s="882">
        <f>SUMIFS('South West Spends'!$W$2:$W$5693,'South West Spends'!$A$2:$A$5693,$B1413,'South West Spends'!$B$2:$B$5693,$C1413,'South West Spends'!$C$2:$C$5693,$A1413)</f>
        <v>550.20000000000005</v>
      </c>
      <c r="H1413" s="1441">
        <f>SUMIFS('South West Spends'!$AB$2:$AB$5693,'South West Spends'!$A$2:$A$5693,$B1413,'South West Spends'!$B$2:$B$5693,$C1413,'South West Spends'!$C$2:$C$5693,$A1413)</f>
        <v>2899.1</v>
      </c>
      <c r="I1413" s="1442">
        <f>SUMIFS('South West Spends'!$AG$2:$AG$5693,'South West Spends'!$A$2:$A$5693,$B1413,'South West Spends'!$B$2:$B$5693,$C1413,'South West Spends'!$C$2:$C$5693,$A1413)</f>
        <v>8377.369999999999</v>
      </c>
      <c r="J1413" s="24">
        <f>SUMIFS('South West Spends'!$AI$2:$AI$5693,'South West Spends'!$A$2:$A$5693,$B1413,'South West Spends'!$B$2:$B$5693,$C1413,'South West Spends'!$C$2:$C$5693,$A1413)</f>
        <v>0</v>
      </c>
      <c r="K1413" s="93">
        <f>SUMIFS('South West Spends'!$AL$2:$AL$5693,'South West Spends'!$A$2:$A$5693,$B1413,'South West Spends'!$B$2:$B$5693,$C1413,'South West Spends'!$C$2:$C$5693,$A1413)</f>
        <v>0</v>
      </c>
    </row>
    <row r="1414" spans="1:11" x14ac:dyDescent="0.2">
      <c r="A1414" s="1083" t="s">
        <v>146</v>
      </c>
      <c r="B1414" s="1084" t="s">
        <v>286</v>
      </c>
      <c r="C1414" s="1085" t="s">
        <v>243</v>
      </c>
      <c r="D1414" s="506">
        <f>SUMIFS('South West Spends'!$H$2:$H$5693,'South West Spends'!$A$2:$A$5693,$B1414,'South West Spends'!$B$2:$B$5693,$C1414,'South West Spends'!$C$2:$C$5693,$A1414)</f>
        <v>0</v>
      </c>
      <c r="E1414" s="507">
        <f>SUMIFS('South West Spends'!$M$2:$M$5693,'South West Spends'!$A$2:$A$5693,$B1414,'South West Spends'!$B$2:$B$5693,$C1414,'South West Spends'!$C$2:$C$5693,$A1414)</f>
        <v>0</v>
      </c>
      <c r="F1414" s="507">
        <f>SUMIFS('South West Spends'!$R$2:$R$5693,'South West Spends'!$A$2:$A$5693,$B1414,'South West Spends'!$B$2:$B$5693,$C1414,'South West Spends'!$C$2:$C$5693,$A1414)</f>
        <v>0</v>
      </c>
      <c r="G1414" s="882">
        <f>SUMIFS('South West Spends'!$W$2:$W$5693,'South West Spends'!$A$2:$A$5693,$B1414,'South West Spends'!$B$2:$B$5693,$C1414,'South West Spends'!$C$2:$C$5693,$A1414)</f>
        <v>0</v>
      </c>
      <c r="H1414" s="1441">
        <f>SUMIFS('South West Spends'!$AB$2:$AB$5693,'South West Spends'!$A$2:$A$5693,$B1414,'South West Spends'!$B$2:$B$5693,$C1414,'South West Spends'!$C$2:$C$5693,$A1414)</f>
        <v>0</v>
      </c>
      <c r="I1414" s="1442">
        <f>SUMIFS('South West Spends'!$AG$2:$AG$5693,'South West Spends'!$A$2:$A$5693,$B1414,'South West Spends'!$B$2:$B$5693,$C1414,'South West Spends'!$C$2:$C$5693,$A1414)</f>
        <v>276.75</v>
      </c>
      <c r="J1414" s="24">
        <f>SUMIFS('South West Spends'!$AI$2:$AI$5693,'South West Spends'!$A$2:$A$5693,$B1414,'South West Spends'!$B$2:$B$5693,$C1414,'South West Spends'!$C$2:$C$5693,$A1414)</f>
        <v>0</v>
      </c>
      <c r="K1414" s="93">
        <f>SUMIFS('South West Spends'!$AL$2:$AL$5693,'South West Spends'!$A$2:$A$5693,$B1414,'South West Spends'!$B$2:$B$5693,$C1414,'South West Spends'!$C$2:$C$5693,$A1414)</f>
        <v>370.84999999999997</v>
      </c>
    </row>
    <row r="1415" spans="1:11" x14ac:dyDescent="0.2">
      <c r="A1415" s="1083" t="s">
        <v>146</v>
      </c>
      <c r="B1415" s="1084" t="s">
        <v>286</v>
      </c>
      <c r="C1415" s="1085" t="s">
        <v>94</v>
      </c>
      <c r="D1415" s="506">
        <f>SUMIFS('South West Spends'!$H$2:$H$5693,'South West Spends'!$A$2:$A$5693,$B1415,'South West Spends'!$B$2:$B$5693,$C1415,'South West Spends'!$C$2:$C$5693,$A1415)</f>
        <v>0</v>
      </c>
      <c r="E1415" s="507">
        <f>SUMIFS('South West Spends'!$M$2:$M$5693,'South West Spends'!$A$2:$A$5693,$B1415,'South West Spends'!$B$2:$B$5693,$C1415,'South West Spends'!$C$2:$C$5693,$A1415)</f>
        <v>0</v>
      </c>
      <c r="F1415" s="507">
        <f>SUMIFS('South West Spends'!$R$2:$R$5693,'South West Spends'!$A$2:$A$5693,$B1415,'South West Spends'!$B$2:$B$5693,$C1415,'South West Spends'!$C$2:$C$5693,$A1415)</f>
        <v>0</v>
      </c>
      <c r="G1415" s="882">
        <f>SUMIFS('South West Spends'!$W$2:$W$5693,'South West Spends'!$A$2:$A$5693,$B1415,'South West Spends'!$B$2:$B$5693,$C1415,'South West Spends'!$C$2:$C$5693,$A1415)</f>
        <v>0</v>
      </c>
      <c r="H1415" s="1441">
        <f>SUMIFS('South West Spends'!$AB$2:$AB$5693,'South West Spends'!$A$2:$A$5693,$B1415,'South West Spends'!$B$2:$B$5693,$C1415,'South West Spends'!$C$2:$C$5693,$A1415)</f>
        <v>0</v>
      </c>
      <c r="I1415" s="1442">
        <f>SUMIFS('South West Spends'!$AG$2:$AG$5693,'South West Spends'!$A$2:$A$5693,$B1415,'South West Spends'!$B$2:$B$5693,$C1415,'South West Spends'!$C$2:$C$5693,$A1415)</f>
        <v>655.04999999999995</v>
      </c>
      <c r="J1415" s="24">
        <f>SUMIFS('South West Spends'!$AI$2:$AI$5693,'South West Spends'!$A$2:$A$5693,$B1415,'South West Spends'!$B$2:$B$5693,$C1415,'South West Spends'!$C$2:$C$5693,$A1415)</f>
        <v>280.55</v>
      </c>
      <c r="K1415" s="93">
        <f>SUMIFS('South West Spends'!$AL$2:$AL$5693,'South West Spends'!$A$2:$A$5693,$B1415,'South West Spends'!$B$2:$B$5693,$C1415,'South West Spends'!$C$2:$C$5693,$A1415)</f>
        <v>468.9</v>
      </c>
    </row>
    <row r="1416" spans="1:11" x14ac:dyDescent="0.2">
      <c r="A1416" s="1083" t="s">
        <v>146</v>
      </c>
      <c r="B1416" s="1084" t="s">
        <v>286</v>
      </c>
      <c r="C1416" s="1085" t="s">
        <v>294</v>
      </c>
      <c r="D1416" s="506">
        <f>SUMIFS('South West Spends'!$H$2:$H$5693,'South West Spends'!$A$2:$A$5693,$B1416,'South West Spends'!$B$2:$B$5693,$C1416,'South West Spends'!$C$2:$C$5693,$A1416)</f>
        <v>0</v>
      </c>
      <c r="E1416" s="507">
        <f>SUMIFS('South West Spends'!$M$2:$M$5693,'South West Spends'!$A$2:$A$5693,$B1416,'South West Spends'!$B$2:$B$5693,$C1416,'South West Spends'!$C$2:$C$5693,$A1416)</f>
        <v>0</v>
      </c>
      <c r="F1416" s="507">
        <f>SUMIFS('South West Spends'!$R$2:$R$5693,'South West Spends'!$A$2:$A$5693,$B1416,'South West Spends'!$B$2:$B$5693,$C1416,'South West Spends'!$C$2:$C$5693,$A1416)</f>
        <v>0</v>
      </c>
      <c r="G1416" s="882">
        <f>SUMIFS('South West Spends'!$W$2:$W$5693,'South West Spends'!$A$2:$A$5693,$B1416,'South West Spends'!$B$2:$B$5693,$C1416,'South West Spends'!$C$2:$C$5693,$A1416)</f>
        <v>0</v>
      </c>
      <c r="H1416" s="1441">
        <f>SUMIFS('South West Spends'!$AB$2:$AB$5693,'South West Spends'!$A$2:$A$5693,$B1416,'South West Spends'!$B$2:$B$5693,$C1416,'South West Spends'!$C$2:$C$5693,$A1416)</f>
        <v>0</v>
      </c>
      <c r="I1416" s="1442">
        <f>SUMIFS('South West Spends'!$AG$2:$AG$5693,'South West Spends'!$A$2:$A$5693,$B1416,'South West Spends'!$B$2:$B$5693,$C1416,'South West Spends'!$C$2:$C$5693,$A1416)</f>
        <v>0</v>
      </c>
      <c r="J1416" s="24">
        <f>SUMIFS('South West Spends'!$AI$2:$AI$5693,'South West Spends'!$A$2:$A$5693,$B1416,'South West Spends'!$B$2:$B$5693,$C1416,'South West Spends'!$C$2:$C$5693,$A1416)</f>
        <v>164</v>
      </c>
      <c r="K1416" s="93">
        <f>SUMIFS('South West Spends'!$AL$2:$AL$5693,'South West Spends'!$A$2:$A$5693,$B1416,'South West Spends'!$B$2:$B$5693,$C1416,'South West Spends'!$C$2:$C$5693,$A1416)</f>
        <v>164</v>
      </c>
    </row>
    <row r="1417" spans="1:11" x14ac:dyDescent="0.2">
      <c r="A1417" s="1093" t="s">
        <v>146</v>
      </c>
      <c r="B1417" s="503" t="s">
        <v>286</v>
      </c>
      <c r="C1417" s="1094" t="s">
        <v>21</v>
      </c>
      <c r="D1417" s="506">
        <f>SUMIFS('South West Spends'!$H$2:$H$5693,'South West Spends'!$A$2:$A$5693,$B1417,'South West Spends'!$B$2:$B$5693,$C1417,'South West Spends'!$C$2:$C$5693,$A1417)</f>
        <v>0</v>
      </c>
      <c r="E1417" s="507">
        <f>SUMIFS('South West Spends'!$M$2:$M$5693,'South West Spends'!$A$2:$A$5693,$B1417,'South West Spends'!$B$2:$B$5693,$C1417,'South West Spends'!$C$2:$C$5693,$A1417)</f>
        <v>0</v>
      </c>
      <c r="F1417" s="507">
        <f>SUMIFS('South West Spends'!$R$2:$R$5693,'South West Spends'!$A$2:$A$5693,$B1417,'South West Spends'!$B$2:$B$5693,$C1417,'South West Spends'!$C$2:$C$5693,$A1417)</f>
        <v>0</v>
      </c>
      <c r="G1417" s="882">
        <f>SUMIFS('South West Spends'!$W$2:$W$5693,'South West Spends'!$A$2:$A$5693,$B1417,'South West Spends'!$B$2:$B$5693,$C1417,'South West Spends'!$C$2:$C$5693,$A1417)</f>
        <v>0</v>
      </c>
      <c r="H1417" s="1441">
        <f>SUMIFS('South West Spends'!$AB$2:$AB$5693,'South West Spends'!$A$2:$A$5693,$B1417,'South West Spends'!$B$2:$B$5693,$C1417,'South West Spends'!$C$2:$C$5693,$A1417)</f>
        <v>0</v>
      </c>
      <c r="I1417" s="1442">
        <f>SUMIFS('South West Spends'!$AG$2:$AG$5693,'South West Spends'!$A$2:$A$5693,$B1417,'South West Spends'!$B$2:$B$5693,$C1417,'South West Spends'!$C$2:$C$5693,$A1417)</f>
        <v>612.02</v>
      </c>
      <c r="J1417" s="24">
        <f>SUMIFS('South West Spends'!$AI$2:$AI$5693,'South West Spends'!$A$2:$A$5693,$B1417,'South West Spends'!$B$2:$B$5693,$C1417,'South West Spends'!$C$2:$C$5693,$A1417)</f>
        <v>0</v>
      </c>
      <c r="K1417" s="93">
        <f>SUMIFS('South West Spends'!$AL$2:$AL$5693,'South West Spends'!$A$2:$A$5693,$B1417,'South West Spends'!$B$2:$B$5693,$C1417,'South West Spends'!$C$2:$C$5693,$A1417)</f>
        <v>917.51</v>
      </c>
    </row>
    <row r="1418" spans="1:11" x14ac:dyDescent="0.2">
      <c r="A1418" s="1093" t="s">
        <v>146</v>
      </c>
      <c r="B1418" s="503" t="s">
        <v>8</v>
      </c>
      <c r="C1418" s="1094" t="s">
        <v>249</v>
      </c>
      <c r="D1418" s="506">
        <f>SUMIFS('South West Spends'!$H$2:$H$5693,'South West Spends'!$A$2:$A$5693,$B1418,'South West Spends'!$B$2:$B$5693,$C1418,'South West Spends'!$C$2:$C$5693,$A1418)</f>
        <v>17850.920000000006</v>
      </c>
      <c r="E1418" s="507">
        <f>SUMIFS('South West Spends'!$M$2:$M$5693,'South West Spends'!$A$2:$A$5693,$B1418,'South West Spends'!$B$2:$B$5693,$C1418,'South West Spends'!$C$2:$C$5693,$A1418)</f>
        <v>29207.950000000008</v>
      </c>
      <c r="F1418" s="507">
        <f>SUMIFS('South West Spends'!$R$2:$R$5693,'South West Spends'!$A$2:$A$5693,$B1418,'South West Spends'!$B$2:$B$5693,$C1418,'South West Spends'!$C$2:$C$5693,$A1418)</f>
        <v>16691.980000000003</v>
      </c>
      <c r="G1418" s="882">
        <f>SUMIFS('South West Spends'!$W$2:$W$5693,'South West Spends'!$A$2:$A$5693,$B1418,'South West Spends'!$B$2:$B$5693,$C1418,'South West Spends'!$C$2:$C$5693,$A1418)</f>
        <v>0</v>
      </c>
      <c r="H1418" s="1441">
        <f>SUMIFS('South West Spends'!$AB$2:$AB$5693,'South West Spends'!$A$2:$A$5693,$B1418,'South West Spends'!$B$2:$B$5693,$C1418,'South West Spends'!$C$2:$C$5693,$A1418)</f>
        <v>0</v>
      </c>
      <c r="I1418" s="1442">
        <f>SUMIFS('South West Spends'!$AG$2:$AG$5693,'South West Spends'!$A$2:$A$5693,$B1418,'South West Spends'!$B$2:$B$5693,$C1418,'South West Spends'!$C$2:$C$5693,$A1418)</f>
        <v>0</v>
      </c>
      <c r="J1418" s="24">
        <f>SUMIFS('South West Spends'!$AI$2:$AI$5693,'South West Spends'!$A$2:$A$5693,$B1418,'South West Spends'!$B$2:$B$5693,$C1418,'South West Spends'!$C$2:$C$5693,$A1418)</f>
        <v>0</v>
      </c>
      <c r="K1418" s="93">
        <f>SUMIFS('South West Spends'!$AL$2:$AL$5693,'South West Spends'!$A$2:$A$5693,$B1418,'South West Spends'!$B$2:$B$5693,$C1418,'South West Spends'!$C$2:$C$5693,$A1418)</f>
        <v>0</v>
      </c>
    </row>
    <row r="1419" spans="1:11" x14ac:dyDescent="0.2">
      <c r="A1419" s="1093" t="s">
        <v>146</v>
      </c>
      <c r="B1419" s="503" t="s">
        <v>8</v>
      </c>
      <c r="C1419" s="1094" t="s">
        <v>243</v>
      </c>
      <c r="D1419" s="506">
        <f>SUMIFS('South West Spends'!$H$2:$H$5693,'South West Spends'!$A$2:$A$5693,$B1419,'South West Spends'!$B$2:$B$5693,$C1419,'South West Spends'!$C$2:$C$5693,$A1419)</f>
        <v>2083.13</v>
      </c>
      <c r="E1419" s="507">
        <f>SUMIFS('South West Spends'!$M$2:$M$5693,'South West Spends'!$A$2:$A$5693,$B1419,'South West Spends'!$B$2:$B$5693,$C1419,'South West Spends'!$C$2:$C$5693,$A1419)</f>
        <v>3303.33</v>
      </c>
      <c r="F1419" s="507">
        <f>SUMIFS('South West Spends'!$R$2:$R$5693,'South West Spends'!$A$2:$A$5693,$B1419,'South West Spends'!$B$2:$B$5693,$C1419,'South West Spends'!$C$2:$C$5693,$A1419)</f>
        <v>1957.4199999999998</v>
      </c>
      <c r="G1419" s="882">
        <f>SUMIFS('South West Spends'!$W$2:$W$5693,'South West Spends'!$A$2:$A$5693,$B1419,'South West Spends'!$B$2:$B$5693,$C1419,'South West Spends'!$C$2:$C$5693,$A1419)</f>
        <v>0</v>
      </c>
      <c r="H1419" s="1441">
        <f>SUMIFS('South West Spends'!$AB$2:$AB$5693,'South West Spends'!$A$2:$A$5693,$B1419,'South West Spends'!$B$2:$B$5693,$C1419,'South West Spends'!$C$2:$C$5693,$A1419)</f>
        <v>0</v>
      </c>
      <c r="I1419" s="1442">
        <f>SUMIFS('South West Spends'!$AG$2:$AG$5693,'South West Spends'!$A$2:$A$5693,$B1419,'South West Spends'!$B$2:$B$5693,$C1419,'South West Spends'!$C$2:$C$5693,$A1419)</f>
        <v>0</v>
      </c>
      <c r="J1419" s="24">
        <f>SUMIFS('South West Spends'!$AI$2:$AI$5693,'South West Spends'!$A$2:$A$5693,$B1419,'South West Spends'!$B$2:$B$5693,$C1419,'South West Spends'!$C$2:$C$5693,$A1419)</f>
        <v>0</v>
      </c>
      <c r="K1419" s="93">
        <f>SUMIFS('South West Spends'!$AL$2:$AL$5693,'South West Spends'!$A$2:$A$5693,$B1419,'South West Spends'!$B$2:$B$5693,$C1419,'South West Spends'!$C$2:$C$5693,$A1419)</f>
        <v>0</v>
      </c>
    </row>
    <row r="1420" spans="1:11" x14ac:dyDescent="0.2">
      <c r="A1420" s="1093" t="s">
        <v>146</v>
      </c>
      <c r="B1420" s="503" t="s">
        <v>8</v>
      </c>
      <c r="C1420" s="1094" t="s">
        <v>11</v>
      </c>
      <c r="D1420" s="506">
        <f>SUMIFS('South West Spends'!$H$2:$H$5693,'South West Spends'!$A$2:$A$5693,$B1420,'South West Spends'!$B$2:$B$5693,$C1420,'South West Spends'!$C$2:$C$5693,$A1420)</f>
        <v>14.78</v>
      </c>
      <c r="E1420" s="507">
        <f>SUMIFS('South West Spends'!$M$2:$M$5693,'South West Spends'!$A$2:$A$5693,$B1420,'South West Spends'!$B$2:$B$5693,$C1420,'South West Spends'!$C$2:$C$5693,$A1420)</f>
        <v>0</v>
      </c>
      <c r="F1420" s="507">
        <f>SUMIFS('South West Spends'!$R$2:$R$5693,'South West Spends'!$A$2:$A$5693,$B1420,'South West Spends'!$B$2:$B$5693,$C1420,'South West Spends'!$C$2:$C$5693,$A1420)</f>
        <v>200.32999999999996</v>
      </c>
      <c r="G1420" s="882">
        <f>SUMIFS('South West Spends'!$W$2:$W$5693,'South West Spends'!$A$2:$A$5693,$B1420,'South West Spends'!$B$2:$B$5693,$C1420,'South West Spends'!$C$2:$C$5693,$A1420)</f>
        <v>0</v>
      </c>
      <c r="H1420" s="1441">
        <f>SUMIFS('South West Spends'!$AB$2:$AB$5693,'South West Spends'!$A$2:$A$5693,$B1420,'South West Spends'!$B$2:$B$5693,$C1420,'South West Spends'!$C$2:$C$5693,$A1420)</f>
        <v>0</v>
      </c>
      <c r="I1420" s="1442">
        <f>SUMIFS('South West Spends'!$AG$2:$AG$5693,'South West Spends'!$A$2:$A$5693,$B1420,'South West Spends'!$B$2:$B$5693,$C1420,'South West Spends'!$C$2:$C$5693,$A1420)</f>
        <v>0</v>
      </c>
      <c r="J1420" s="24">
        <f>SUMIFS('South West Spends'!$AI$2:$AI$5693,'South West Spends'!$A$2:$A$5693,$B1420,'South West Spends'!$B$2:$B$5693,$C1420,'South West Spends'!$C$2:$C$5693,$A1420)</f>
        <v>0</v>
      </c>
      <c r="K1420" s="93">
        <f>SUMIFS('South West Spends'!$AL$2:$AL$5693,'South West Spends'!$A$2:$A$5693,$B1420,'South West Spends'!$B$2:$B$5693,$C1420,'South West Spends'!$C$2:$C$5693,$A1420)</f>
        <v>0</v>
      </c>
    </row>
    <row r="1421" spans="1:11" x14ac:dyDescent="0.2">
      <c r="A1421" s="1093" t="s">
        <v>146</v>
      </c>
      <c r="B1421" s="503" t="s">
        <v>8</v>
      </c>
      <c r="C1421" s="1094" t="s">
        <v>33</v>
      </c>
      <c r="D1421" s="506">
        <f>SUMIFS('South West Spends'!$H$2:$H$5693,'South West Spends'!$A$2:$A$5693,$B1421,'South West Spends'!$B$2:$B$5693,$C1421,'South West Spends'!$C$2:$C$5693,$A1421)</f>
        <v>2888.76</v>
      </c>
      <c r="E1421" s="507">
        <f>SUMIFS('South West Spends'!$M$2:$M$5693,'South West Spends'!$A$2:$A$5693,$B1421,'South West Spends'!$B$2:$B$5693,$C1421,'South West Spends'!$C$2:$C$5693,$A1421)</f>
        <v>1644.6999999999998</v>
      </c>
      <c r="F1421" s="507">
        <f>SUMIFS('South West Spends'!$R$2:$R$5693,'South West Spends'!$A$2:$A$5693,$B1421,'South West Spends'!$B$2:$B$5693,$C1421,'South West Spends'!$C$2:$C$5693,$A1421)</f>
        <v>2342.59</v>
      </c>
      <c r="G1421" s="882">
        <f>SUMIFS('South West Spends'!$W$2:$W$5693,'South West Spends'!$A$2:$A$5693,$B1421,'South West Spends'!$B$2:$B$5693,$C1421,'South West Spends'!$C$2:$C$5693,$A1421)</f>
        <v>0</v>
      </c>
      <c r="H1421" s="1441">
        <f>SUMIFS('South West Spends'!$AB$2:$AB$5693,'South West Spends'!$A$2:$A$5693,$B1421,'South West Spends'!$B$2:$B$5693,$C1421,'South West Spends'!$C$2:$C$5693,$A1421)</f>
        <v>0</v>
      </c>
      <c r="I1421" s="1442">
        <f>SUMIFS('South West Spends'!$AG$2:$AG$5693,'South West Spends'!$A$2:$A$5693,$B1421,'South West Spends'!$B$2:$B$5693,$C1421,'South West Spends'!$C$2:$C$5693,$A1421)</f>
        <v>0</v>
      </c>
      <c r="J1421" s="24">
        <f>SUMIFS('South West Spends'!$AI$2:$AI$5693,'South West Spends'!$A$2:$A$5693,$B1421,'South West Spends'!$B$2:$B$5693,$C1421,'South West Spends'!$C$2:$C$5693,$A1421)</f>
        <v>0</v>
      </c>
      <c r="K1421" s="93">
        <f>SUMIFS('South West Spends'!$AL$2:$AL$5693,'South West Spends'!$A$2:$A$5693,$B1421,'South West Spends'!$B$2:$B$5693,$C1421,'South West Spends'!$C$2:$C$5693,$A1421)</f>
        <v>0</v>
      </c>
    </row>
    <row r="1422" spans="1:11" x14ac:dyDescent="0.2">
      <c r="A1422" s="1093" t="s">
        <v>146</v>
      </c>
      <c r="B1422" s="503" t="s">
        <v>205</v>
      </c>
      <c r="C1422" s="1094" t="s">
        <v>249</v>
      </c>
      <c r="D1422" s="506">
        <f>SUMIFS('South West Spends'!$H$2:$H$5693,'South West Spends'!$A$2:$A$5693,$B1422,'South West Spends'!$B$2:$B$5693,$C1422,'South West Spends'!$C$2:$C$5693,$A1422)</f>
        <v>0</v>
      </c>
      <c r="E1422" s="507">
        <f>SUMIFS('South West Spends'!$M$2:$M$5693,'South West Spends'!$A$2:$A$5693,$B1422,'South West Spends'!$B$2:$B$5693,$C1422,'South West Spends'!$C$2:$C$5693,$A1422)</f>
        <v>0</v>
      </c>
      <c r="F1422" s="507">
        <f>SUMIFS('South West Spends'!$R$2:$R$5693,'South West Spends'!$A$2:$A$5693,$B1422,'South West Spends'!$B$2:$B$5693,$C1422,'South West Spends'!$C$2:$C$5693,$A1422)</f>
        <v>13923.330000000002</v>
      </c>
      <c r="G1422" s="882">
        <f>SUMIFS('South West Spends'!$W$2:$W$5693,'South West Spends'!$A$2:$A$5693,$B1422,'South West Spends'!$B$2:$B$5693,$C1422,'South West Spends'!$C$2:$C$5693,$A1422)</f>
        <v>32403.100000000002</v>
      </c>
      <c r="H1422" s="1441">
        <f>SUMIFS('South West Spends'!$AB$2:$AB$5693,'South West Spends'!$A$2:$A$5693,$B1422,'South West Spends'!$B$2:$B$5693,$C1422,'South West Spends'!$C$2:$C$5693,$A1422)</f>
        <v>33183.499999999993</v>
      </c>
      <c r="I1422" s="1442">
        <f>SUMIFS('South West Spends'!$AG$2:$AG$5693,'South West Spends'!$A$2:$A$5693,$B1422,'South West Spends'!$B$2:$B$5693,$C1422,'South West Spends'!$C$2:$C$5693,$A1422)</f>
        <v>34083.42</v>
      </c>
      <c r="J1422" s="24">
        <f>SUMIFS('South West Spends'!$AI$2:$AI$5693,'South West Spends'!$A$2:$A$5693,$B1422,'South West Spends'!$B$2:$B$5693,$C1422,'South West Spends'!$C$2:$C$5693,$A1422)</f>
        <v>4826.5200000000023</v>
      </c>
      <c r="K1422" s="93">
        <f>SUMIFS('South West Spends'!$AL$2:$AL$5693,'South West Spends'!$A$2:$A$5693,$B1422,'South West Spends'!$B$2:$B$5693,$C1422,'South West Spends'!$C$2:$C$5693,$A1422)</f>
        <v>8710.3200000000033</v>
      </c>
    </row>
    <row r="1423" spans="1:11" x14ac:dyDescent="0.2">
      <c r="A1423" s="1074" t="s">
        <v>146</v>
      </c>
      <c r="B1423" s="503" t="s">
        <v>205</v>
      </c>
      <c r="C1423" s="1075" t="s">
        <v>243</v>
      </c>
      <c r="D1423" s="506">
        <f>SUMIFS('South West Spends'!$H$2:$H$5693,'South West Spends'!$A$2:$A$5693,$B1423,'South West Spends'!$B$2:$B$5693,$C1423,'South West Spends'!$C$2:$C$5693,$A1423)</f>
        <v>0</v>
      </c>
      <c r="E1423" s="507">
        <f>SUMIFS('South West Spends'!$M$2:$M$5693,'South West Spends'!$A$2:$A$5693,$B1423,'South West Spends'!$B$2:$B$5693,$C1423,'South West Spends'!$C$2:$C$5693,$A1423)</f>
        <v>0</v>
      </c>
      <c r="F1423" s="507">
        <f>SUMIFS('South West Spends'!$R$2:$R$5693,'South West Spends'!$A$2:$A$5693,$B1423,'South West Spends'!$B$2:$B$5693,$C1423,'South West Spends'!$C$2:$C$5693,$A1423)</f>
        <v>1014.7900000000001</v>
      </c>
      <c r="G1423" s="882">
        <f>SUMIFS('South West Spends'!$W$2:$W$5693,'South West Spends'!$A$2:$A$5693,$B1423,'South West Spends'!$B$2:$B$5693,$C1423,'South West Spends'!$C$2:$C$5693,$A1423)</f>
        <v>5037.96</v>
      </c>
      <c r="H1423" s="1441">
        <f>SUMIFS('South West Spends'!$AB$2:$AB$5693,'South West Spends'!$A$2:$A$5693,$B1423,'South West Spends'!$B$2:$B$5693,$C1423,'South West Spends'!$C$2:$C$5693,$A1423)</f>
        <v>5233.71</v>
      </c>
      <c r="I1423" s="1442">
        <f>SUMIFS('South West Spends'!$AG$2:$AG$5693,'South West Spends'!$A$2:$A$5693,$B1423,'South West Spends'!$B$2:$B$5693,$C1423,'South West Spends'!$C$2:$C$5693,$A1423)</f>
        <v>5181.6900000000005</v>
      </c>
      <c r="J1423" s="24">
        <f>SUMIFS('South West Spends'!$AI$2:$AI$5693,'South West Spends'!$A$2:$A$5693,$B1423,'South West Spends'!$B$2:$B$5693,$C1423,'South West Spends'!$C$2:$C$5693,$A1423)</f>
        <v>1997.35</v>
      </c>
      <c r="K1423" s="93">
        <f>SUMIFS('South West Spends'!$AL$2:$AL$5693,'South West Spends'!$A$2:$A$5693,$B1423,'South West Spends'!$B$2:$B$5693,$C1423,'South West Spends'!$C$2:$C$5693,$A1423)</f>
        <v>2631.76</v>
      </c>
    </row>
    <row r="1424" spans="1:11" x14ac:dyDescent="0.2">
      <c r="A1424" s="718" t="s">
        <v>146</v>
      </c>
      <c r="B1424" s="481" t="s">
        <v>205</v>
      </c>
      <c r="C1424" s="482" t="s">
        <v>11</v>
      </c>
      <c r="D1424" s="506">
        <f>SUMIFS('South West Spends'!$H$2:$H$5693,'South West Spends'!$A$2:$A$5693,$B1424,'South West Spends'!$B$2:$B$5693,$C1424,'South West Spends'!$C$2:$C$5693,$A1424)</f>
        <v>0</v>
      </c>
      <c r="E1424" s="507">
        <f>SUMIFS('South West Spends'!$M$2:$M$5693,'South West Spends'!$A$2:$A$5693,$B1424,'South West Spends'!$B$2:$B$5693,$C1424,'South West Spends'!$C$2:$C$5693,$A1424)</f>
        <v>0</v>
      </c>
      <c r="F1424" s="507">
        <f>SUMIFS('South West Spends'!$R$2:$R$5693,'South West Spends'!$A$2:$A$5693,$B1424,'South West Spends'!$B$2:$B$5693,$C1424,'South West Spends'!$C$2:$C$5693,$A1424)</f>
        <v>15.11</v>
      </c>
      <c r="G1424" s="882">
        <f>SUMIFS('South West Spends'!$W$2:$W$5693,'South West Spends'!$A$2:$A$5693,$B1424,'South West Spends'!$B$2:$B$5693,$C1424,'South West Spends'!$C$2:$C$5693,$A1424)</f>
        <v>2429.38</v>
      </c>
      <c r="H1424" s="1441">
        <f>SUMIFS('South West Spends'!$AB$2:$AB$5693,'South West Spends'!$A$2:$A$5693,$B1424,'South West Spends'!$B$2:$B$5693,$C1424,'South West Spends'!$C$2:$C$5693,$A1424)</f>
        <v>3363.45</v>
      </c>
      <c r="I1424" s="1442">
        <f>SUMIFS('South West Spends'!$AG$2:$AG$5693,'South West Spends'!$A$2:$A$5693,$B1424,'South West Spends'!$B$2:$B$5693,$C1424,'South West Spends'!$C$2:$C$5693,$A1424)</f>
        <v>4953.75</v>
      </c>
      <c r="J1424" s="24">
        <f>SUMIFS('South West Spends'!$AI$2:$AI$5693,'South West Spends'!$A$2:$A$5693,$B1424,'South West Spends'!$B$2:$B$5693,$C1424,'South West Spends'!$C$2:$C$5693,$A1424)</f>
        <v>0</v>
      </c>
      <c r="K1424" s="93">
        <f>SUMIFS('South West Spends'!$AL$2:$AL$5693,'South West Spends'!$A$2:$A$5693,$B1424,'South West Spends'!$B$2:$B$5693,$C1424,'South West Spends'!$C$2:$C$5693,$A1424)</f>
        <v>0</v>
      </c>
    </row>
    <row r="1425" spans="1:11" x14ac:dyDescent="0.2">
      <c r="A1425" s="1057" t="s">
        <v>146</v>
      </c>
      <c r="B1425" s="1058" t="s">
        <v>205</v>
      </c>
      <c r="C1425" s="1059" t="s">
        <v>33</v>
      </c>
      <c r="D1425" s="506">
        <f>SUMIFS('South West Spends'!$H$2:$H$5693,'South West Spends'!$A$2:$A$5693,$B1425,'South West Spends'!$B$2:$B$5693,$C1425,'South West Spends'!$C$2:$C$5693,$A1425)</f>
        <v>0</v>
      </c>
      <c r="E1425" s="507">
        <f>SUMIFS('South West Spends'!$M$2:$M$5693,'South West Spends'!$A$2:$A$5693,$B1425,'South West Spends'!$B$2:$B$5693,$C1425,'South West Spends'!$C$2:$C$5693,$A1425)</f>
        <v>0</v>
      </c>
      <c r="F1425" s="507">
        <f>SUMIFS('South West Spends'!$R$2:$R$5693,'South West Spends'!$A$2:$A$5693,$B1425,'South West Spends'!$B$2:$B$5693,$C1425,'South West Spends'!$C$2:$C$5693,$A1425)</f>
        <v>1241.8099999999997</v>
      </c>
      <c r="G1425" s="882">
        <f>SUMIFS('South West Spends'!$W$2:$W$5693,'South West Spends'!$A$2:$A$5693,$B1425,'South West Spends'!$B$2:$B$5693,$C1425,'South West Spends'!$C$2:$C$5693,$A1425)</f>
        <v>4692.75</v>
      </c>
      <c r="H1425" s="1441">
        <f>SUMIFS('South West Spends'!$AB$2:$AB$5693,'South West Spends'!$A$2:$A$5693,$B1425,'South West Spends'!$B$2:$B$5693,$C1425,'South West Spends'!$C$2:$C$5693,$A1425)</f>
        <v>0</v>
      </c>
      <c r="I1425" s="1442">
        <f>SUMIFS('South West Spends'!$AG$2:$AG$5693,'South West Spends'!$A$2:$A$5693,$B1425,'South West Spends'!$B$2:$B$5693,$C1425,'South West Spends'!$C$2:$C$5693,$A1425)</f>
        <v>0</v>
      </c>
      <c r="J1425" s="24">
        <f>SUMIFS('South West Spends'!$AI$2:$AI$5693,'South West Spends'!$A$2:$A$5693,$B1425,'South West Spends'!$B$2:$B$5693,$C1425,'South West Spends'!$C$2:$C$5693,$A1425)</f>
        <v>0</v>
      </c>
      <c r="K1425" s="93">
        <f>SUMIFS('South West Spends'!$AL$2:$AL$5693,'South West Spends'!$A$2:$A$5693,$B1425,'South West Spends'!$B$2:$B$5693,$C1425,'South West Spends'!$C$2:$C$5693,$A1425)</f>
        <v>0</v>
      </c>
    </row>
    <row r="1426" spans="1:11" x14ac:dyDescent="0.2">
      <c r="A1426" s="1057" t="s">
        <v>146</v>
      </c>
      <c r="B1426" s="1058" t="s">
        <v>40</v>
      </c>
      <c r="C1426" s="1059" t="s">
        <v>243</v>
      </c>
      <c r="D1426" s="506">
        <f>SUMIFS('South West Spends'!$H$2:$H$5693,'South West Spends'!$A$2:$A$5693,$B1426,'South West Spends'!$B$2:$B$5693,$C1426,'South West Spends'!$C$2:$C$5693,$A1426)</f>
        <v>816.53</v>
      </c>
      <c r="E1426" s="507">
        <f>SUMIFS('South West Spends'!$M$2:$M$5693,'South West Spends'!$A$2:$A$5693,$B1426,'South West Spends'!$B$2:$B$5693,$C1426,'South West Spends'!$C$2:$C$5693,$A1426)</f>
        <v>1003.1399999999999</v>
      </c>
      <c r="F1426" s="507">
        <f>SUMIFS('South West Spends'!$R$2:$R$5693,'South West Spends'!$A$2:$A$5693,$B1426,'South West Spends'!$B$2:$B$5693,$C1426,'South West Spends'!$C$2:$C$5693,$A1426)</f>
        <v>563.37</v>
      </c>
      <c r="G1426" s="882">
        <f>SUMIFS('South West Spends'!$W$2:$W$5693,'South West Spends'!$A$2:$A$5693,$B1426,'South West Spends'!$B$2:$B$5693,$C1426,'South West Spends'!$C$2:$C$5693,$A1426)</f>
        <v>0</v>
      </c>
      <c r="H1426" s="1441">
        <f>SUMIFS('South West Spends'!$AB$2:$AB$5693,'South West Spends'!$A$2:$A$5693,$B1426,'South West Spends'!$B$2:$B$5693,$C1426,'South West Spends'!$C$2:$C$5693,$A1426)</f>
        <v>0</v>
      </c>
      <c r="I1426" s="1442">
        <f>SUMIFS('South West Spends'!$AG$2:$AG$5693,'South West Spends'!$A$2:$A$5693,$B1426,'South West Spends'!$B$2:$B$5693,$C1426,'South West Spends'!$C$2:$C$5693,$A1426)</f>
        <v>0</v>
      </c>
      <c r="J1426" s="24">
        <f>SUMIFS('South West Spends'!$AI$2:$AI$5693,'South West Spends'!$A$2:$A$5693,$B1426,'South West Spends'!$B$2:$B$5693,$C1426,'South West Spends'!$C$2:$C$5693,$A1426)</f>
        <v>0</v>
      </c>
      <c r="K1426" s="93">
        <f>SUMIFS('South West Spends'!$AL$2:$AL$5693,'South West Spends'!$A$2:$A$5693,$B1426,'South West Spends'!$B$2:$B$5693,$C1426,'South West Spends'!$C$2:$C$5693,$A1426)</f>
        <v>0</v>
      </c>
    </row>
    <row r="1427" spans="1:11" x14ac:dyDescent="0.2">
      <c r="A1427" s="1128" t="s">
        <v>146</v>
      </c>
      <c r="B1427" s="1129" t="s">
        <v>40</v>
      </c>
      <c r="C1427" s="1130" t="s">
        <v>12</v>
      </c>
      <c r="D1427" s="506">
        <f>SUMIFS('South West Spends'!$H$2:$H$5693,'South West Spends'!$A$2:$A$5693,$B1427,'South West Spends'!$B$2:$B$5693,$C1427,'South West Spends'!$C$2:$C$5693,$A1427)</f>
        <v>0</v>
      </c>
      <c r="E1427" s="507">
        <f>SUMIFS('South West Spends'!$M$2:$M$5693,'South West Spends'!$A$2:$A$5693,$B1427,'South West Spends'!$B$2:$B$5693,$C1427,'South West Spends'!$C$2:$C$5693,$A1427)</f>
        <v>5824.6900000000005</v>
      </c>
      <c r="F1427" s="507">
        <f>SUMIFS('South West Spends'!$R$2:$R$5693,'South West Spends'!$A$2:$A$5693,$B1427,'South West Spends'!$B$2:$B$5693,$C1427,'South West Spends'!$C$2:$C$5693,$A1427)</f>
        <v>4490.25</v>
      </c>
      <c r="G1427" s="882">
        <f>SUMIFS('South West Spends'!$W$2:$W$5693,'South West Spends'!$A$2:$A$5693,$B1427,'South West Spends'!$B$2:$B$5693,$C1427,'South West Spends'!$C$2:$C$5693,$A1427)</f>
        <v>0</v>
      </c>
      <c r="H1427" s="1441">
        <f>SUMIFS('South West Spends'!$AB$2:$AB$5693,'South West Spends'!$A$2:$A$5693,$B1427,'South West Spends'!$B$2:$B$5693,$C1427,'South West Spends'!$C$2:$C$5693,$A1427)</f>
        <v>0</v>
      </c>
      <c r="I1427" s="1442">
        <f>SUMIFS('South West Spends'!$AG$2:$AG$5693,'South West Spends'!$A$2:$A$5693,$B1427,'South West Spends'!$B$2:$B$5693,$C1427,'South West Spends'!$C$2:$C$5693,$A1427)</f>
        <v>0</v>
      </c>
      <c r="J1427" s="24">
        <f>SUMIFS('South West Spends'!$AI$2:$AI$5693,'South West Spends'!$A$2:$A$5693,$B1427,'South West Spends'!$B$2:$B$5693,$C1427,'South West Spends'!$C$2:$C$5693,$A1427)</f>
        <v>0</v>
      </c>
      <c r="K1427" s="93">
        <f>SUMIFS('South West Spends'!$AL$2:$AL$5693,'South West Spends'!$A$2:$A$5693,$B1427,'South West Spends'!$B$2:$B$5693,$C1427,'South West Spends'!$C$2:$C$5693,$A1427)</f>
        <v>0</v>
      </c>
    </row>
    <row r="1428" spans="1:11" x14ac:dyDescent="0.2">
      <c r="A1428" s="1128" t="s">
        <v>146</v>
      </c>
      <c r="B1428" s="1129" t="s">
        <v>40</v>
      </c>
      <c r="C1428" s="1130" t="s">
        <v>13</v>
      </c>
      <c r="D1428" s="506">
        <f>SUMIFS('South West Spends'!$H$2:$H$5693,'South West Spends'!$A$2:$A$5693,$B1428,'South West Spends'!$B$2:$B$5693,$C1428,'South West Spends'!$C$2:$C$5693,$A1428)</f>
        <v>2116.0699999999997</v>
      </c>
      <c r="E1428" s="507">
        <f>SUMIFS('South West Spends'!$M$2:$M$5693,'South West Spends'!$A$2:$A$5693,$B1428,'South West Spends'!$B$2:$B$5693,$C1428,'South West Spends'!$C$2:$C$5693,$A1428)</f>
        <v>1605.6499999999999</v>
      </c>
      <c r="F1428" s="507">
        <f>SUMIFS('South West Spends'!$R$2:$R$5693,'South West Spends'!$A$2:$A$5693,$B1428,'South West Spends'!$B$2:$B$5693,$C1428,'South West Spends'!$C$2:$C$5693,$A1428)</f>
        <v>0</v>
      </c>
      <c r="G1428" s="882">
        <f>SUMIFS('South West Spends'!$W$2:$W$5693,'South West Spends'!$A$2:$A$5693,$B1428,'South West Spends'!$B$2:$B$5693,$C1428,'South West Spends'!$C$2:$C$5693,$A1428)</f>
        <v>0</v>
      </c>
      <c r="H1428" s="1441">
        <f>SUMIFS('South West Spends'!$AB$2:$AB$5693,'South West Spends'!$A$2:$A$5693,$B1428,'South West Spends'!$B$2:$B$5693,$C1428,'South West Spends'!$C$2:$C$5693,$A1428)</f>
        <v>0</v>
      </c>
      <c r="I1428" s="1442">
        <f>SUMIFS('South West Spends'!$AG$2:$AG$5693,'South West Spends'!$A$2:$A$5693,$B1428,'South West Spends'!$B$2:$B$5693,$C1428,'South West Spends'!$C$2:$C$5693,$A1428)</f>
        <v>0</v>
      </c>
      <c r="J1428" s="24">
        <f>SUMIFS('South West Spends'!$AI$2:$AI$5693,'South West Spends'!$A$2:$A$5693,$B1428,'South West Spends'!$B$2:$B$5693,$C1428,'South West Spends'!$C$2:$C$5693,$A1428)</f>
        <v>0</v>
      </c>
      <c r="K1428" s="93">
        <f>SUMIFS('South West Spends'!$AL$2:$AL$5693,'South West Spends'!$A$2:$A$5693,$B1428,'South West Spends'!$B$2:$B$5693,$C1428,'South West Spends'!$C$2:$C$5693,$A1428)</f>
        <v>0</v>
      </c>
    </row>
    <row r="1429" spans="1:11" x14ac:dyDescent="0.2">
      <c r="A1429" s="1128" t="s">
        <v>146</v>
      </c>
      <c r="B1429" s="1129" t="s">
        <v>40</v>
      </c>
      <c r="C1429" s="1130" t="s">
        <v>116</v>
      </c>
      <c r="D1429" s="506">
        <f>SUMIFS('South West Spends'!$H$2:$H$5693,'South West Spends'!$A$2:$A$5693,$B1429,'South West Spends'!$B$2:$B$5693,$C1429,'South West Spends'!$C$2:$C$5693,$A1429)</f>
        <v>0</v>
      </c>
      <c r="E1429" s="507">
        <f>SUMIFS('South West Spends'!$M$2:$M$5693,'South West Spends'!$A$2:$A$5693,$B1429,'South West Spends'!$B$2:$B$5693,$C1429,'South West Spends'!$C$2:$C$5693,$A1429)</f>
        <v>450.54999999999995</v>
      </c>
      <c r="F1429" s="507">
        <f>SUMIFS('South West Spends'!$R$2:$R$5693,'South West Spends'!$A$2:$A$5693,$B1429,'South West Spends'!$B$2:$B$5693,$C1429,'South West Spends'!$C$2:$C$5693,$A1429)</f>
        <v>8729.4</v>
      </c>
      <c r="G1429" s="882">
        <f>SUMIFS('South West Spends'!$W$2:$W$5693,'South West Spends'!$A$2:$A$5693,$B1429,'South West Spends'!$B$2:$B$5693,$C1429,'South West Spends'!$C$2:$C$5693,$A1429)</f>
        <v>0</v>
      </c>
      <c r="H1429" s="1441">
        <f>SUMIFS('South West Spends'!$AB$2:$AB$5693,'South West Spends'!$A$2:$A$5693,$B1429,'South West Spends'!$B$2:$B$5693,$C1429,'South West Spends'!$C$2:$C$5693,$A1429)</f>
        <v>0</v>
      </c>
      <c r="I1429" s="1442">
        <f>SUMIFS('South West Spends'!$AG$2:$AG$5693,'South West Spends'!$A$2:$A$5693,$B1429,'South West Spends'!$B$2:$B$5693,$C1429,'South West Spends'!$C$2:$C$5693,$A1429)</f>
        <v>0</v>
      </c>
      <c r="J1429" s="24">
        <f>SUMIFS('South West Spends'!$AI$2:$AI$5693,'South West Spends'!$A$2:$A$5693,$B1429,'South West Spends'!$B$2:$B$5693,$C1429,'South West Spends'!$C$2:$C$5693,$A1429)</f>
        <v>0</v>
      </c>
      <c r="K1429" s="93">
        <f>SUMIFS('South West Spends'!$AL$2:$AL$5693,'South West Spends'!$A$2:$A$5693,$B1429,'South West Spends'!$B$2:$B$5693,$C1429,'South West Spends'!$C$2:$C$5693,$A1429)</f>
        <v>0</v>
      </c>
    </row>
    <row r="1430" spans="1:11" x14ac:dyDescent="0.2">
      <c r="A1430" s="1128" t="s">
        <v>146</v>
      </c>
      <c r="B1430" s="1129" t="s">
        <v>203</v>
      </c>
      <c r="C1430" s="1130" t="s">
        <v>243</v>
      </c>
      <c r="D1430" s="506">
        <f>SUMIFS('South West Spends'!$H$2:$H$5693,'South West Spends'!$A$2:$A$5693,$B1430,'South West Spends'!$B$2:$B$5693,$C1430,'South West Spends'!$C$2:$C$5693,$A1430)</f>
        <v>0</v>
      </c>
      <c r="E1430" s="507">
        <f>SUMIFS('South West Spends'!$M$2:$M$5693,'South West Spends'!$A$2:$A$5693,$B1430,'South West Spends'!$B$2:$B$5693,$C1430,'South West Spends'!$C$2:$C$5693,$A1430)</f>
        <v>0</v>
      </c>
      <c r="F1430" s="507">
        <f>SUMIFS('South West Spends'!$R$2:$R$5693,'South West Spends'!$A$2:$A$5693,$B1430,'South West Spends'!$B$2:$B$5693,$C1430,'South West Spends'!$C$2:$C$5693,$A1430)</f>
        <v>543.26</v>
      </c>
      <c r="G1430" s="882">
        <f>SUMIFS('South West Spends'!$W$2:$W$5693,'South West Spends'!$A$2:$A$5693,$B1430,'South West Spends'!$B$2:$B$5693,$C1430,'South West Spends'!$C$2:$C$5693,$A1430)</f>
        <v>1920.65</v>
      </c>
      <c r="H1430" s="1441">
        <f>SUMIFS('South West Spends'!$AB$2:$AB$5693,'South West Spends'!$A$2:$A$5693,$B1430,'South West Spends'!$B$2:$B$5693,$C1430,'South West Spends'!$C$2:$C$5693,$A1430)</f>
        <v>1427.17</v>
      </c>
      <c r="I1430" s="1442">
        <f>SUMIFS('South West Spends'!$AG$2:$AG$5693,'South West Spends'!$A$2:$A$5693,$B1430,'South West Spends'!$B$2:$B$5693,$C1430,'South West Spends'!$C$2:$C$5693,$A1430)</f>
        <v>1469.6100000000001</v>
      </c>
      <c r="J1430" s="24">
        <f>SUMIFS('South West Spends'!$AI$2:$AI$5693,'South West Spends'!$A$2:$A$5693,$B1430,'South West Spends'!$B$2:$B$5693,$C1430,'South West Spends'!$C$2:$C$5693,$A1430)</f>
        <v>68.02</v>
      </c>
      <c r="K1430" s="93">
        <f>SUMIFS('South West Spends'!$AL$2:$AL$5693,'South West Spends'!$A$2:$A$5693,$B1430,'South West Spends'!$B$2:$B$5693,$C1430,'South West Spends'!$C$2:$C$5693,$A1430)</f>
        <v>345.17</v>
      </c>
    </row>
    <row r="1431" spans="1:11" x14ac:dyDescent="0.2">
      <c r="A1431" s="1128" t="s">
        <v>146</v>
      </c>
      <c r="B1431" s="1129" t="s">
        <v>203</v>
      </c>
      <c r="C1431" s="1130" t="s">
        <v>12</v>
      </c>
      <c r="D1431" s="506">
        <f>SUMIFS('South West Spends'!$H$2:$H$5693,'South West Spends'!$A$2:$A$5693,$B1431,'South West Spends'!$B$2:$B$5693,$C1431,'South West Spends'!$C$2:$C$5693,$A1431)</f>
        <v>0</v>
      </c>
      <c r="E1431" s="507">
        <f>SUMIFS('South West Spends'!$M$2:$M$5693,'South West Spends'!$A$2:$A$5693,$B1431,'South West Spends'!$B$2:$B$5693,$C1431,'South West Spends'!$C$2:$C$5693,$A1431)</f>
        <v>0</v>
      </c>
      <c r="F1431" s="507">
        <f>SUMIFS('South West Spends'!$R$2:$R$5693,'South West Spends'!$A$2:$A$5693,$B1431,'South West Spends'!$B$2:$B$5693,$C1431,'South West Spends'!$C$2:$C$5693,$A1431)</f>
        <v>1758.19</v>
      </c>
      <c r="G1431" s="882">
        <f>SUMIFS('South West Spends'!$W$2:$W$5693,'South West Spends'!$A$2:$A$5693,$B1431,'South West Spends'!$B$2:$B$5693,$C1431,'South West Spends'!$C$2:$C$5693,$A1431)</f>
        <v>4844.41</v>
      </c>
      <c r="H1431" s="1441">
        <f>SUMIFS('South West Spends'!$AB$2:$AB$5693,'South West Spends'!$A$2:$A$5693,$B1431,'South West Spends'!$B$2:$B$5693,$C1431,'South West Spends'!$C$2:$C$5693,$A1431)</f>
        <v>6015.77</v>
      </c>
      <c r="I1431" s="1442">
        <f>SUMIFS('South West Spends'!$AG$2:$AG$5693,'South West Spends'!$A$2:$A$5693,$B1431,'South West Spends'!$B$2:$B$5693,$C1431,'South West Spends'!$C$2:$C$5693,$A1431)</f>
        <v>2703.45</v>
      </c>
      <c r="J1431" s="24">
        <f>SUMIFS('South West Spends'!$AI$2:$AI$5693,'South West Spends'!$A$2:$A$5693,$B1431,'South West Spends'!$B$2:$B$5693,$C1431,'South West Spends'!$C$2:$C$5693,$A1431)</f>
        <v>0</v>
      </c>
      <c r="K1431" s="93">
        <f>SUMIFS('South West Spends'!$AL$2:$AL$5693,'South West Spends'!$A$2:$A$5693,$B1431,'South West Spends'!$B$2:$B$5693,$C1431,'South West Spends'!$C$2:$C$5693,$A1431)</f>
        <v>162</v>
      </c>
    </row>
    <row r="1432" spans="1:11" x14ac:dyDescent="0.2">
      <c r="A1432" s="1167" t="s">
        <v>146</v>
      </c>
      <c r="B1432" s="1129" t="s">
        <v>203</v>
      </c>
      <c r="C1432" s="1130" t="s">
        <v>116</v>
      </c>
      <c r="D1432" s="506">
        <f>SUMIFS('South West Spends'!$H$2:$H$5693,'South West Spends'!$A$2:$A$5693,$B1432,'South West Spends'!$B$2:$B$5693,$C1432,'South West Spends'!$C$2:$C$5693,$A1432)</f>
        <v>0</v>
      </c>
      <c r="E1432" s="507">
        <f>SUMIFS('South West Spends'!$M$2:$M$5693,'South West Spends'!$A$2:$A$5693,$B1432,'South West Spends'!$B$2:$B$5693,$C1432,'South West Spends'!$C$2:$C$5693,$A1432)</f>
        <v>0</v>
      </c>
      <c r="F1432" s="507">
        <f>SUMIFS('South West Spends'!$R$2:$R$5693,'South West Spends'!$A$2:$A$5693,$B1432,'South West Spends'!$B$2:$B$5693,$C1432,'South West Spends'!$C$2:$C$5693,$A1432)</f>
        <v>5695</v>
      </c>
      <c r="G1432" s="882">
        <f>SUMIFS('South West Spends'!$W$2:$W$5693,'South West Spends'!$A$2:$A$5693,$B1432,'South West Spends'!$B$2:$B$5693,$C1432,'South West Spends'!$C$2:$C$5693,$A1432)</f>
        <v>16152</v>
      </c>
      <c r="H1432" s="1441">
        <f>SUMIFS('South West Spends'!$AB$2:$AB$5693,'South West Spends'!$A$2:$A$5693,$B1432,'South West Spends'!$B$2:$B$5693,$C1432,'South West Spends'!$C$2:$C$5693,$A1432)</f>
        <v>33274</v>
      </c>
      <c r="I1432" s="1442">
        <f>SUMIFS('South West Spends'!$AG$2:$AG$5693,'South West Spends'!$A$2:$A$5693,$B1432,'South West Spends'!$B$2:$B$5693,$C1432,'South West Spends'!$C$2:$C$5693,$A1432)</f>
        <v>39820.18</v>
      </c>
      <c r="J1432" s="24">
        <f>SUMIFS('South West Spends'!$AI$2:$AI$5693,'South West Spends'!$A$2:$A$5693,$B1432,'South West Spends'!$B$2:$B$5693,$C1432,'South West Spends'!$C$2:$C$5693,$A1432)</f>
        <v>4858.88</v>
      </c>
      <c r="K1432" s="93">
        <f>SUMIFS('South West Spends'!$AL$2:$AL$5693,'South West Spends'!$A$2:$A$5693,$B1432,'South West Spends'!$B$2:$B$5693,$C1432,'South West Spends'!$C$2:$C$5693,$A1432)</f>
        <v>11017.28</v>
      </c>
    </row>
    <row r="1433" spans="1:11" x14ac:dyDescent="0.2">
      <c r="A1433" s="1167" t="s">
        <v>146</v>
      </c>
      <c r="B1433" s="1129" t="s">
        <v>67</v>
      </c>
      <c r="C1433" s="1130" t="s">
        <v>78</v>
      </c>
      <c r="D1433" s="506">
        <f>SUMIFS('South West Spends'!$H$2:$H$5693,'South West Spends'!$A$2:$A$5693,$B1433,'South West Spends'!$B$2:$B$5693,$C1433,'South West Spends'!$C$2:$C$5693,$A1433)</f>
        <v>0</v>
      </c>
      <c r="E1433" s="507">
        <f>SUMIFS('South West Spends'!$M$2:$M$5693,'South West Spends'!$A$2:$A$5693,$B1433,'South West Spends'!$B$2:$B$5693,$C1433,'South West Spends'!$C$2:$C$5693,$A1433)</f>
        <v>0</v>
      </c>
      <c r="F1433" s="507">
        <f>SUMIFS('South West Spends'!$R$2:$R$5693,'South West Spends'!$A$2:$A$5693,$B1433,'South West Spends'!$B$2:$B$5693,$C1433,'South West Spends'!$C$2:$C$5693,$A1433)</f>
        <v>0</v>
      </c>
      <c r="G1433" s="882">
        <f>SUMIFS('South West Spends'!$W$2:$W$5693,'South West Spends'!$A$2:$A$5693,$B1433,'South West Spends'!$B$2:$B$5693,$C1433,'South West Spends'!$C$2:$C$5693,$A1433)</f>
        <v>3607.39</v>
      </c>
      <c r="H1433" s="1441">
        <f>SUMIFS('South West Spends'!$AB$2:$AB$5693,'South West Spends'!$A$2:$A$5693,$B1433,'South West Spends'!$B$2:$B$5693,$C1433,'South West Spends'!$C$2:$C$5693,$A1433)</f>
        <v>5688.41</v>
      </c>
      <c r="I1433" s="1442">
        <f>SUMIFS('South West Spends'!$AG$2:$AG$5693,'South West Spends'!$A$2:$A$5693,$B1433,'South West Spends'!$B$2:$B$5693,$C1433,'South West Spends'!$C$2:$C$5693,$A1433)</f>
        <v>0</v>
      </c>
      <c r="J1433" s="24">
        <f>SUMIFS('South West Spends'!$AI$2:$AI$5693,'South West Spends'!$A$2:$A$5693,$B1433,'South West Spends'!$B$2:$B$5693,$C1433,'South West Spends'!$C$2:$C$5693,$A1433)</f>
        <v>0</v>
      </c>
      <c r="K1433" s="93">
        <f>SUMIFS('South West Spends'!$AL$2:$AL$5693,'South West Spends'!$A$2:$A$5693,$B1433,'South West Spends'!$B$2:$B$5693,$C1433,'South West Spends'!$C$2:$C$5693,$A1433)</f>
        <v>0</v>
      </c>
    </row>
    <row r="1434" spans="1:11" x14ac:dyDescent="0.2">
      <c r="A1434" s="1167" t="s">
        <v>146</v>
      </c>
      <c r="B1434" s="1129" t="s">
        <v>268</v>
      </c>
      <c r="C1434" s="1130" t="s">
        <v>78</v>
      </c>
      <c r="D1434" s="506">
        <f>SUMIFS('South West Spends'!$H$2:$H$5693,'South West Spends'!$A$2:$A$5693,$B1434,'South West Spends'!$B$2:$B$5693,$C1434,'South West Spends'!$C$2:$C$5693,$A1434)</f>
        <v>0</v>
      </c>
      <c r="E1434" s="507">
        <f>SUMIFS('South West Spends'!$M$2:$M$5693,'South West Spends'!$A$2:$A$5693,$B1434,'South West Spends'!$B$2:$B$5693,$C1434,'South West Spends'!$C$2:$C$5693,$A1434)</f>
        <v>0</v>
      </c>
      <c r="F1434" s="507">
        <f>SUMIFS('South West Spends'!$R$2:$R$5693,'South West Spends'!$A$2:$A$5693,$B1434,'South West Spends'!$B$2:$B$5693,$C1434,'South West Spends'!$C$2:$C$5693,$A1434)</f>
        <v>0</v>
      </c>
      <c r="G1434" s="882">
        <f>SUMIFS('South West Spends'!$W$2:$W$5693,'South West Spends'!$A$2:$A$5693,$B1434,'South West Spends'!$B$2:$B$5693,$C1434,'South West Spends'!$C$2:$C$5693,$A1434)</f>
        <v>0</v>
      </c>
      <c r="H1434" s="1441">
        <f>SUMIFS('South West Spends'!$AB$2:$AB$5693,'South West Spends'!$A$2:$A$5693,$B1434,'South West Spends'!$B$2:$B$5693,$C1434,'South West Spends'!$C$2:$C$5693,$A1434)</f>
        <v>0</v>
      </c>
      <c r="I1434" s="1442">
        <f>SUMIFS('South West Spends'!$AG$2:$AG$5693,'South West Spends'!$A$2:$A$5693,$B1434,'South West Spends'!$B$2:$B$5693,$C1434,'South West Spends'!$C$2:$C$5693,$A1434)</f>
        <v>6604.6900000000005</v>
      </c>
      <c r="J1434" s="24">
        <f>SUMIFS('South West Spends'!$AI$2:$AI$5693,'South West Spends'!$A$2:$A$5693,$B1434,'South West Spends'!$B$2:$B$5693,$C1434,'South West Spends'!$C$2:$C$5693,$A1434)</f>
        <v>1920.55</v>
      </c>
      <c r="K1434" s="93">
        <f>SUMIFS('South West Spends'!$AL$2:$AL$5693,'South West Spends'!$A$2:$A$5693,$B1434,'South West Spends'!$B$2:$B$5693,$C1434,'South West Spends'!$C$2:$C$5693,$A1434)</f>
        <v>2934.92</v>
      </c>
    </row>
    <row r="1435" spans="1:11" x14ac:dyDescent="0.2">
      <c r="A1435" s="1167" t="s">
        <v>146</v>
      </c>
      <c r="B1435" s="1129" t="s">
        <v>16</v>
      </c>
      <c r="C1435" s="1130" t="s">
        <v>243</v>
      </c>
      <c r="D1435" s="506">
        <f>SUMIFS('South West Spends'!$H$2:$H$5693,'South West Spends'!$A$2:$A$5693,$B1435,'South West Spends'!$B$2:$B$5693,$C1435,'South West Spends'!$C$2:$C$5693,$A1435)</f>
        <v>33385.58</v>
      </c>
      <c r="E1435" s="507">
        <f>SUMIFS('South West Spends'!$M$2:$M$5693,'South West Spends'!$A$2:$A$5693,$B1435,'South West Spends'!$B$2:$B$5693,$C1435,'South West Spends'!$C$2:$C$5693,$A1435)</f>
        <v>30212.670000000006</v>
      </c>
      <c r="F1435" s="507">
        <f>SUMIFS('South West Spends'!$R$2:$R$5693,'South West Spends'!$A$2:$A$5693,$B1435,'South West Spends'!$B$2:$B$5693,$C1435,'South West Spends'!$C$2:$C$5693,$A1435)</f>
        <v>0</v>
      </c>
      <c r="G1435" s="882">
        <f>SUMIFS('South West Spends'!$W$2:$W$5693,'South West Spends'!$A$2:$A$5693,$B1435,'South West Spends'!$B$2:$B$5693,$C1435,'South West Spends'!$C$2:$C$5693,$A1435)</f>
        <v>0</v>
      </c>
      <c r="H1435" s="1441">
        <f>SUMIFS('South West Spends'!$AB$2:$AB$5693,'South West Spends'!$A$2:$A$5693,$B1435,'South West Spends'!$B$2:$B$5693,$C1435,'South West Spends'!$C$2:$C$5693,$A1435)</f>
        <v>0</v>
      </c>
      <c r="I1435" s="1442">
        <f>SUMIFS('South West Spends'!$AG$2:$AG$5693,'South West Spends'!$A$2:$A$5693,$B1435,'South West Spends'!$B$2:$B$5693,$C1435,'South West Spends'!$C$2:$C$5693,$A1435)</f>
        <v>0</v>
      </c>
      <c r="J1435" s="24">
        <f>SUMIFS('South West Spends'!$AI$2:$AI$5693,'South West Spends'!$A$2:$A$5693,$B1435,'South West Spends'!$B$2:$B$5693,$C1435,'South West Spends'!$C$2:$C$5693,$A1435)</f>
        <v>0</v>
      </c>
      <c r="K1435" s="93">
        <f>SUMIFS('South West Spends'!$AL$2:$AL$5693,'South West Spends'!$A$2:$A$5693,$B1435,'South West Spends'!$B$2:$B$5693,$C1435,'South West Spends'!$C$2:$C$5693,$A1435)</f>
        <v>0</v>
      </c>
    </row>
    <row r="1436" spans="1:11" x14ac:dyDescent="0.2">
      <c r="A1436" s="1167" t="s">
        <v>146</v>
      </c>
      <c r="B1436" s="1129" t="s">
        <v>16</v>
      </c>
      <c r="C1436" s="1130" t="s">
        <v>11</v>
      </c>
      <c r="D1436" s="506">
        <f>SUMIFS('South West Spends'!$H$2:$H$5693,'South West Spends'!$A$2:$A$5693,$B1436,'South West Spends'!$B$2:$B$5693,$C1436,'South West Spends'!$C$2:$C$5693,$A1436)</f>
        <v>39506.869999999995</v>
      </c>
      <c r="E1436" s="507">
        <f>SUMIFS('South West Spends'!$M$2:$M$5693,'South West Spends'!$A$2:$A$5693,$B1436,'South West Spends'!$B$2:$B$5693,$C1436,'South West Spends'!$C$2:$C$5693,$A1436)</f>
        <v>35615.97</v>
      </c>
      <c r="F1436" s="507">
        <f>SUMIFS('South West Spends'!$R$2:$R$5693,'South West Spends'!$A$2:$A$5693,$B1436,'South West Spends'!$B$2:$B$5693,$C1436,'South West Spends'!$C$2:$C$5693,$A1436)</f>
        <v>0</v>
      </c>
      <c r="G1436" s="882">
        <f>SUMIFS('South West Spends'!$W$2:$W$5693,'South West Spends'!$A$2:$A$5693,$B1436,'South West Spends'!$B$2:$B$5693,$C1436,'South West Spends'!$C$2:$C$5693,$A1436)</f>
        <v>0</v>
      </c>
      <c r="H1436" s="1441">
        <f>SUMIFS('South West Spends'!$AB$2:$AB$5693,'South West Spends'!$A$2:$A$5693,$B1436,'South West Spends'!$B$2:$B$5693,$C1436,'South West Spends'!$C$2:$C$5693,$A1436)</f>
        <v>0</v>
      </c>
      <c r="I1436" s="1442">
        <f>SUMIFS('South West Spends'!$AG$2:$AG$5693,'South West Spends'!$A$2:$A$5693,$B1436,'South West Spends'!$B$2:$B$5693,$C1436,'South West Spends'!$C$2:$C$5693,$A1436)</f>
        <v>0</v>
      </c>
      <c r="J1436" s="24">
        <f>SUMIFS('South West Spends'!$AI$2:$AI$5693,'South West Spends'!$A$2:$A$5693,$B1436,'South West Spends'!$B$2:$B$5693,$C1436,'South West Spends'!$C$2:$C$5693,$A1436)</f>
        <v>0</v>
      </c>
      <c r="K1436" s="93">
        <f>SUMIFS('South West Spends'!$AL$2:$AL$5693,'South West Spends'!$A$2:$A$5693,$B1436,'South West Spends'!$B$2:$B$5693,$C1436,'South West Spends'!$C$2:$C$5693,$A1436)</f>
        <v>0</v>
      </c>
    </row>
    <row r="1437" spans="1:11" x14ac:dyDescent="0.2">
      <c r="A1437" s="1167" t="s">
        <v>146</v>
      </c>
      <c r="B1437" s="1129" t="s">
        <v>16</v>
      </c>
      <c r="C1437" s="1130" t="s">
        <v>32</v>
      </c>
      <c r="D1437" s="506">
        <f>SUMIFS('South West Spends'!$H$2:$H$5693,'South West Spends'!$A$2:$A$5693,$B1437,'South West Spends'!$B$2:$B$5693,$C1437,'South West Spends'!$C$2:$C$5693,$A1437)</f>
        <v>7020.51</v>
      </c>
      <c r="E1437" s="507">
        <f>SUMIFS('South West Spends'!$M$2:$M$5693,'South West Spends'!$A$2:$A$5693,$B1437,'South West Spends'!$B$2:$B$5693,$C1437,'South West Spends'!$C$2:$C$5693,$A1437)</f>
        <v>5339.16</v>
      </c>
      <c r="F1437" s="507">
        <f>SUMIFS('South West Spends'!$R$2:$R$5693,'South West Spends'!$A$2:$A$5693,$B1437,'South West Spends'!$B$2:$B$5693,$C1437,'South West Spends'!$C$2:$C$5693,$A1437)</f>
        <v>0</v>
      </c>
      <c r="G1437" s="882">
        <f>SUMIFS('South West Spends'!$W$2:$W$5693,'South West Spends'!$A$2:$A$5693,$B1437,'South West Spends'!$B$2:$B$5693,$C1437,'South West Spends'!$C$2:$C$5693,$A1437)</f>
        <v>0</v>
      </c>
      <c r="H1437" s="1441">
        <f>SUMIFS('South West Spends'!$AB$2:$AB$5693,'South West Spends'!$A$2:$A$5693,$B1437,'South West Spends'!$B$2:$B$5693,$C1437,'South West Spends'!$C$2:$C$5693,$A1437)</f>
        <v>0</v>
      </c>
      <c r="I1437" s="1442">
        <f>SUMIFS('South West Spends'!$AG$2:$AG$5693,'South West Spends'!$A$2:$A$5693,$B1437,'South West Spends'!$B$2:$B$5693,$C1437,'South West Spends'!$C$2:$C$5693,$A1437)</f>
        <v>0</v>
      </c>
      <c r="J1437" s="24">
        <f>SUMIFS('South West Spends'!$AI$2:$AI$5693,'South West Spends'!$A$2:$A$5693,$B1437,'South West Spends'!$B$2:$B$5693,$C1437,'South West Spends'!$C$2:$C$5693,$A1437)</f>
        <v>0</v>
      </c>
      <c r="K1437" s="93">
        <f>SUMIFS('South West Spends'!$AL$2:$AL$5693,'South West Spends'!$A$2:$A$5693,$B1437,'South West Spends'!$B$2:$B$5693,$C1437,'South West Spends'!$C$2:$C$5693,$A1437)</f>
        <v>0</v>
      </c>
    </row>
    <row r="1438" spans="1:11" x14ac:dyDescent="0.2">
      <c r="A1438" s="1167" t="s">
        <v>146</v>
      </c>
      <c r="B1438" s="1129" t="s">
        <v>93</v>
      </c>
      <c r="C1438" s="1130" t="s">
        <v>243</v>
      </c>
      <c r="D1438" s="506">
        <f>SUMIFS('South West Spends'!$H$2:$H$5693,'South West Spends'!$A$2:$A$5693,$B1438,'South West Spends'!$B$2:$B$5693,$C1438,'South West Spends'!$C$2:$C$5693,$A1438)</f>
        <v>0</v>
      </c>
      <c r="E1438" s="507">
        <f>SUMIFS('South West Spends'!$M$2:$M$5693,'South West Spends'!$A$2:$A$5693,$B1438,'South West Spends'!$B$2:$B$5693,$C1438,'South West Spends'!$C$2:$C$5693,$A1438)</f>
        <v>0</v>
      </c>
      <c r="F1438" s="507">
        <f>SUMIFS('South West Spends'!$R$2:$R$5693,'South West Spends'!$A$2:$A$5693,$B1438,'South West Spends'!$B$2:$B$5693,$C1438,'South West Spends'!$C$2:$C$5693,$A1438)</f>
        <v>36122.39</v>
      </c>
      <c r="G1438" s="882">
        <f>SUMIFS('South West Spends'!$W$2:$W$5693,'South West Spends'!$A$2:$A$5693,$B1438,'South West Spends'!$B$2:$B$5693,$C1438,'South West Spends'!$C$2:$C$5693,$A1438)</f>
        <v>42334.31</v>
      </c>
      <c r="H1438" s="1441">
        <f>SUMIFS('South West Spends'!$AB$2:$AB$5693,'South West Spends'!$A$2:$A$5693,$B1438,'South West Spends'!$B$2:$B$5693,$C1438,'South West Spends'!$C$2:$C$5693,$A1438)</f>
        <v>47258.07</v>
      </c>
      <c r="I1438" s="1442">
        <f>SUMIFS('South West Spends'!$AG$2:$AG$5693,'South West Spends'!$A$2:$A$5693,$B1438,'South West Spends'!$B$2:$B$5693,$C1438,'South West Spends'!$C$2:$C$5693,$A1438)</f>
        <v>51591.87</v>
      </c>
      <c r="J1438" s="24">
        <f>SUMIFS('South West Spends'!$AI$2:$AI$5693,'South West Spends'!$A$2:$A$5693,$B1438,'South West Spends'!$B$2:$B$5693,$C1438,'South West Spends'!$C$2:$C$5693,$A1438)</f>
        <v>0</v>
      </c>
      <c r="K1438" s="93">
        <f>SUMIFS('South West Spends'!$AL$2:$AL$5693,'South West Spends'!$A$2:$A$5693,$B1438,'South West Spends'!$B$2:$B$5693,$C1438,'South West Spends'!$C$2:$C$5693,$A1438)</f>
        <v>0</v>
      </c>
    </row>
    <row r="1439" spans="1:11" x14ac:dyDescent="0.2">
      <c r="A1439" s="1167" t="s">
        <v>146</v>
      </c>
      <c r="B1439" s="1129" t="s">
        <v>93</v>
      </c>
      <c r="C1439" s="1130" t="s">
        <v>11</v>
      </c>
      <c r="D1439" s="506">
        <f>SUMIFS('South West Spends'!$H$2:$H$5693,'South West Spends'!$A$2:$A$5693,$B1439,'South West Spends'!$B$2:$B$5693,$C1439,'South West Spends'!$C$2:$C$5693,$A1439)</f>
        <v>0</v>
      </c>
      <c r="E1439" s="507">
        <f>SUMIFS('South West Spends'!$M$2:$M$5693,'South West Spends'!$A$2:$A$5693,$B1439,'South West Spends'!$B$2:$B$5693,$C1439,'South West Spends'!$C$2:$C$5693,$A1439)</f>
        <v>0</v>
      </c>
      <c r="F1439" s="507">
        <f>SUMIFS('South West Spends'!$R$2:$R$5693,'South West Spends'!$A$2:$A$5693,$B1439,'South West Spends'!$B$2:$B$5693,$C1439,'South West Spends'!$C$2:$C$5693,$A1439)</f>
        <v>31777.010000000002</v>
      </c>
      <c r="G1439" s="882">
        <f>SUMIFS('South West Spends'!$W$2:$W$5693,'South West Spends'!$A$2:$A$5693,$B1439,'South West Spends'!$B$2:$B$5693,$C1439,'South West Spends'!$C$2:$C$5693,$A1439)</f>
        <v>32402.269999999997</v>
      </c>
      <c r="H1439" s="1441">
        <f>SUMIFS('South West Spends'!$AB$2:$AB$5693,'South West Spends'!$A$2:$A$5693,$B1439,'South West Spends'!$B$2:$B$5693,$C1439,'South West Spends'!$C$2:$C$5693,$A1439)</f>
        <v>22477.599999999999</v>
      </c>
      <c r="I1439" s="1442">
        <f>SUMIFS('South West Spends'!$AG$2:$AG$5693,'South West Spends'!$A$2:$A$5693,$B1439,'South West Spends'!$B$2:$B$5693,$C1439,'South West Spends'!$C$2:$C$5693,$A1439)</f>
        <v>28531.999999999993</v>
      </c>
      <c r="J1439" s="24">
        <f>SUMIFS('South West Spends'!$AI$2:$AI$5693,'South West Spends'!$A$2:$A$5693,$B1439,'South West Spends'!$B$2:$B$5693,$C1439,'South West Spends'!$C$2:$C$5693,$A1439)</f>
        <v>0</v>
      </c>
      <c r="K1439" s="93">
        <f>SUMIFS('South West Spends'!$AL$2:$AL$5693,'South West Spends'!$A$2:$A$5693,$B1439,'South West Spends'!$B$2:$B$5693,$C1439,'South West Spends'!$C$2:$C$5693,$A1439)</f>
        <v>0</v>
      </c>
    </row>
    <row r="1440" spans="1:11" x14ac:dyDescent="0.2">
      <c r="A1440" s="1167" t="s">
        <v>146</v>
      </c>
      <c r="B1440" s="1129" t="s">
        <v>93</v>
      </c>
      <c r="C1440" s="1130" t="s">
        <v>32</v>
      </c>
      <c r="D1440" s="506">
        <f>SUMIFS('South West Spends'!$H$2:$H$5693,'South West Spends'!$A$2:$A$5693,$B1440,'South West Spends'!$B$2:$B$5693,$C1440,'South West Spends'!$C$2:$C$5693,$A1440)</f>
        <v>0</v>
      </c>
      <c r="E1440" s="507">
        <f>SUMIFS('South West Spends'!$M$2:$M$5693,'South West Spends'!$A$2:$A$5693,$B1440,'South West Spends'!$B$2:$B$5693,$C1440,'South West Spends'!$C$2:$C$5693,$A1440)</f>
        <v>0</v>
      </c>
      <c r="F1440" s="507">
        <f>SUMIFS('South West Spends'!$R$2:$R$5693,'South West Spends'!$A$2:$A$5693,$B1440,'South West Spends'!$B$2:$B$5693,$C1440,'South West Spends'!$C$2:$C$5693,$A1440)</f>
        <v>5190.0199999999995</v>
      </c>
      <c r="G1440" s="882">
        <f>SUMIFS('South West Spends'!$W$2:$W$5693,'South West Spends'!$A$2:$A$5693,$B1440,'South West Spends'!$B$2:$B$5693,$C1440,'South West Spends'!$C$2:$C$5693,$A1440)</f>
        <v>5430.33</v>
      </c>
      <c r="H1440" s="1441">
        <f>SUMIFS('South West Spends'!$AB$2:$AB$5693,'South West Spends'!$A$2:$A$5693,$B1440,'South West Spends'!$B$2:$B$5693,$C1440,'South West Spends'!$C$2:$C$5693,$A1440)</f>
        <v>4566.54</v>
      </c>
      <c r="I1440" s="1442">
        <f>SUMIFS('South West Spends'!$AG$2:$AG$5693,'South West Spends'!$A$2:$A$5693,$B1440,'South West Spends'!$B$2:$B$5693,$C1440,'South West Spends'!$C$2:$C$5693,$A1440)</f>
        <v>4186.0599999999995</v>
      </c>
      <c r="J1440" s="24">
        <f>SUMIFS('South West Spends'!$AI$2:$AI$5693,'South West Spends'!$A$2:$A$5693,$B1440,'South West Spends'!$B$2:$B$5693,$C1440,'South West Spends'!$C$2:$C$5693,$A1440)</f>
        <v>0</v>
      </c>
      <c r="K1440" s="93">
        <f>SUMIFS('South West Spends'!$AL$2:$AL$5693,'South West Spends'!$A$2:$A$5693,$B1440,'South West Spends'!$B$2:$B$5693,$C1440,'South West Spends'!$C$2:$C$5693,$A1440)</f>
        <v>0</v>
      </c>
    </row>
    <row r="1441" spans="1:11" x14ac:dyDescent="0.2">
      <c r="A1441" s="1167" t="s">
        <v>146</v>
      </c>
      <c r="B1441" s="1129" t="s">
        <v>15</v>
      </c>
      <c r="C1441" s="1130" t="s">
        <v>241</v>
      </c>
      <c r="D1441" s="506">
        <f>SUMIFS('South West Spends'!$H$2:$H$5693,'South West Spends'!$A$2:$A$5693,$B1441,'South West Spends'!$B$2:$B$5693,$C1441,'South West Spends'!$C$2:$C$5693,$A1441)</f>
        <v>1916.97</v>
      </c>
      <c r="E1441" s="507">
        <f>SUMIFS('South West Spends'!$M$2:$M$5693,'South West Spends'!$A$2:$A$5693,$B1441,'South West Spends'!$B$2:$B$5693,$C1441,'South West Spends'!$C$2:$C$5693,$A1441)</f>
        <v>534.52</v>
      </c>
      <c r="F1441" s="507">
        <f>SUMIFS('South West Spends'!$R$2:$R$5693,'South West Spends'!$A$2:$A$5693,$B1441,'South West Spends'!$B$2:$B$5693,$C1441,'South West Spends'!$C$2:$C$5693,$A1441)</f>
        <v>0</v>
      </c>
      <c r="G1441" s="882">
        <f>SUMIFS('South West Spends'!$W$2:$W$5693,'South West Spends'!$A$2:$A$5693,$B1441,'South West Spends'!$B$2:$B$5693,$C1441,'South West Spends'!$C$2:$C$5693,$A1441)</f>
        <v>0</v>
      </c>
      <c r="H1441" s="1441">
        <f>SUMIFS('South West Spends'!$AB$2:$AB$5693,'South West Spends'!$A$2:$A$5693,$B1441,'South West Spends'!$B$2:$B$5693,$C1441,'South West Spends'!$C$2:$C$5693,$A1441)</f>
        <v>0</v>
      </c>
      <c r="I1441" s="1442">
        <f>SUMIFS('South West Spends'!$AG$2:$AG$5693,'South West Spends'!$A$2:$A$5693,$B1441,'South West Spends'!$B$2:$B$5693,$C1441,'South West Spends'!$C$2:$C$5693,$A1441)</f>
        <v>0</v>
      </c>
      <c r="J1441" s="24">
        <f>SUMIFS('South West Spends'!$AI$2:$AI$5693,'South West Spends'!$A$2:$A$5693,$B1441,'South West Spends'!$B$2:$B$5693,$C1441,'South West Spends'!$C$2:$C$5693,$A1441)</f>
        <v>0</v>
      </c>
      <c r="K1441" s="93">
        <f>SUMIFS('South West Spends'!$AL$2:$AL$5693,'South West Spends'!$A$2:$A$5693,$B1441,'South West Spends'!$B$2:$B$5693,$C1441,'South West Spends'!$C$2:$C$5693,$A1441)</f>
        <v>0</v>
      </c>
    </row>
    <row r="1442" spans="1:11" x14ac:dyDescent="0.2">
      <c r="A1442" s="1167" t="s">
        <v>146</v>
      </c>
      <c r="B1442" s="1129" t="s">
        <v>15</v>
      </c>
      <c r="C1442" s="1130" t="s">
        <v>11</v>
      </c>
      <c r="D1442" s="506">
        <f>SUMIFS('South West Spends'!$H$2:$H$5693,'South West Spends'!$A$2:$A$5693,$B1442,'South West Spends'!$B$2:$B$5693,$C1442,'South West Spends'!$C$2:$C$5693,$A1442)</f>
        <v>0</v>
      </c>
      <c r="E1442" s="507">
        <f>SUMIFS('South West Spends'!$M$2:$M$5693,'South West Spends'!$A$2:$A$5693,$B1442,'South West Spends'!$B$2:$B$5693,$C1442,'South West Spends'!$C$2:$C$5693,$A1442)</f>
        <v>33.950000000000003</v>
      </c>
      <c r="F1442" s="507">
        <f>SUMIFS('South West Spends'!$R$2:$R$5693,'South West Spends'!$A$2:$A$5693,$B1442,'South West Spends'!$B$2:$B$5693,$C1442,'South West Spends'!$C$2:$C$5693,$A1442)</f>
        <v>0</v>
      </c>
      <c r="G1442" s="882">
        <f>SUMIFS('South West Spends'!$W$2:$W$5693,'South West Spends'!$A$2:$A$5693,$B1442,'South West Spends'!$B$2:$B$5693,$C1442,'South West Spends'!$C$2:$C$5693,$A1442)</f>
        <v>0</v>
      </c>
      <c r="H1442" s="1441">
        <f>SUMIFS('South West Spends'!$AB$2:$AB$5693,'South West Spends'!$A$2:$A$5693,$B1442,'South West Spends'!$B$2:$B$5693,$C1442,'South West Spends'!$C$2:$C$5693,$A1442)</f>
        <v>0</v>
      </c>
      <c r="I1442" s="1442">
        <f>SUMIFS('South West Spends'!$AG$2:$AG$5693,'South West Spends'!$A$2:$A$5693,$B1442,'South West Spends'!$B$2:$B$5693,$C1442,'South West Spends'!$C$2:$C$5693,$A1442)</f>
        <v>0</v>
      </c>
      <c r="J1442" s="24">
        <f>SUMIFS('South West Spends'!$AI$2:$AI$5693,'South West Spends'!$A$2:$A$5693,$B1442,'South West Spends'!$B$2:$B$5693,$C1442,'South West Spends'!$C$2:$C$5693,$A1442)</f>
        <v>0</v>
      </c>
      <c r="K1442" s="93">
        <f>SUMIFS('South West Spends'!$AL$2:$AL$5693,'South West Spends'!$A$2:$A$5693,$B1442,'South West Spends'!$B$2:$B$5693,$C1442,'South West Spends'!$C$2:$C$5693,$A1442)</f>
        <v>0</v>
      </c>
    </row>
    <row r="1443" spans="1:11" x14ac:dyDescent="0.2">
      <c r="A1443" s="1167" t="s">
        <v>146</v>
      </c>
      <c r="B1443" s="1129" t="s">
        <v>79</v>
      </c>
      <c r="C1443" s="1130" t="s">
        <v>243</v>
      </c>
      <c r="D1443" s="506">
        <f>SUMIFS('South West Spends'!$H$2:$H$5693,'South West Spends'!$A$2:$A$5693,$B1443,'South West Spends'!$B$2:$B$5693,$C1443,'South West Spends'!$C$2:$C$5693,$A1443)</f>
        <v>0</v>
      </c>
      <c r="E1443" s="507">
        <f>SUMIFS('South West Spends'!$M$2:$M$5693,'South West Spends'!$A$2:$A$5693,$B1443,'South West Spends'!$B$2:$B$5693,$C1443,'South West Spends'!$C$2:$C$5693,$A1443)</f>
        <v>19.54</v>
      </c>
      <c r="F1443" s="507">
        <f>SUMIFS('South West Spends'!$R$2:$R$5693,'South West Spends'!$A$2:$A$5693,$B1443,'South West Spends'!$B$2:$B$5693,$C1443,'South West Spends'!$C$2:$C$5693,$A1443)</f>
        <v>0</v>
      </c>
      <c r="G1443" s="882">
        <f>SUMIFS('South West Spends'!$W$2:$W$5693,'South West Spends'!$A$2:$A$5693,$B1443,'South West Spends'!$B$2:$B$5693,$C1443,'South West Spends'!$C$2:$C$5693,$A1443)</f>
        <v>0</v>
      </c>
      <c r="H1443" s="1441">
        <f>SUMIFS('South West Spends'!$AB$2:$AB$5693,'South West Spends'!$A$2:$A$5693,$B1443,'South West Spends'!$B$2:$B$5693,$C1443,'South West Spends'!$C$2:$C$5693,$A1443)</f>
        <v>3.7</v>
      </c>
      <c r="I1443" s="1442">
        <f>SUMIFS('South West Spends'!$AG$2:$AG$5693,'South West Spends'!$A$2:$A$5693,$B1443,'South West Spends'!$B$2:$B$5693,$C1443,'South West Spends'!$C$2:$C$5693,$A1443)</f>
        <v>0</v>
      </c>
      <c r="J1443" s="24">
        <f>SUMIFS('South West Spends'!$AI$2:$AI$5693,'South West Spends'!$A$2:$A$5693,$B1443,'South West Spends'!$B$2:$B$5693,$C1443,'South West Spends'!$C$2:$C$5693,$A1443)</f>
        <v>0</v>
      </c>
      <c r="K1443" s="93">
        <f>SUMIFS('South West Spends'!$AL$2:$AL$5693,'South West Spends'!$A$2:$A$5693,$B1443,'South West Spends'!$B$2:$B$5693,$C1443,'South West Spends'!$C$2:$C$5693,$A1443)</f>
        <v>0</v>
      </c>
    </row>
    <row r="1444" spans="1:11" x14ac:dyDescent="0.2">
      <c r="A1444" s="1167" t="s">
        <v>146</v>
      </c>
      <c r="B1444" s="1129" t="s">
        <v>79</v>
      </c>
      <c r="C1444" s="1130" t="s">
        <v>11</v>
      </c>
      <c r="D1444" s="506">
        <f>SUMIFS('South West Spends'!$H$2:$H$5693,'South West Spends'!$A$2:$A$5693,$B1444,'South West Spends'!$B$2:$B$5693,$C1444,'South West Spends'!$C$2:$C$5693,$A1444)</f>
        <v>0</v>
      </c>
      <c r="E1444" s="507">
        <f>SUMIFS('South West Spends'!$M$2:$M$5693,'South West Spends'!$A$2:$A$5693,$B1444,'South West Spends'!$B$2:$B$5693,$C1444,'South West Spends'!$C$2:$C$5693,$A1444)</f>
        <v>69.47</v>
      </c>
      <c r="F1444" s="507">
        <f>SUMIFS('South West Spends'!$R$2:$R$5693,'South West Spends'!$A$2:$A$5693,$B1444,'South West Spends'!$B$2:$B$5693,$C1444,'South West Spends'!$C$2:$C$5693,$A1444)</f>
        <v>0</v>
      </c>
      <c r="G1444" s="882">
        <f>SUMIFS('South West Spends'!$W$2:$W$5693,'South West Spends'!$A$2:$A$5693,$B1444,'South West Spends'!$B$2:$B$5693,$C1444,'South West Spends'!$C$2:$C$5693,$A1444)</f>
        <v>756.19</v>
      </c>
      <c r="H1444" s="1441">
        <f>SUMIFS('South West Spends'!$AB$2:$AB$5693,'South West Spends'!$A$2:$A$5693,$B1444,'South West Spends'!$B$2:$B$5693,$C1444,'South West Spends'!$C$2:$C$5693,$A1444)</f>
        <v>5380.02</v>
      </c>
      <c r="I1444" s="1442">
        <f>SUMIFS('South West Spends'!$AG$2:$AG$5693,'South West Spends'!$A$2:$A$5693,$B1444,'South West Spends'!$B$2:$B$5693,$C1444,'South West Spends'!$C$2:$C$5693,$A1444)</f>
        <v>585.82999999999993</v>
      </c>
      <c r="J1444" s="24">
        <f>SUMIFS('South West Spends'!$AI$2:$AI$5693,'South West Spends'!$A$2:$A$5693,$B1444,'South West Spends'!$B$2:$B$5693,$C1444,'South West Spends'!$C$2:$C$5693,$A1444)</f>
        <v>0</v>
      </c>
      <c r="K1444" s="93">
        <f>SUMIFS('South West Spends'!$AL$2:$AL$5693,'South West Spends'!$A$2:$A$5693,$B1444,'South West Spends'!$B$2:$B$5693,$C1444,'South West Spends'!$C$2:$C$5693,$A1444)</f>
        <v>0</v>
      </c>
    </row>
    <row r="1445" spans="1:11" x14ac:dyDescent="0.2">
      <c r="A1445" s="1167" t="s">
        <v>146</v>
      </c>
      <c r="B1445" s="1129" t="s">
        <v>79</v>
      </c>
      <c r="C1445" s="1130" t="s">
        <v>168</v>
      </c>
      <c r="D1445" s="506">
        <f>SUMIFS('South West Spends'!$H$2:$H$5693,'South West Spends'!$A$2:$A$5693,$B1445,'South West Spends'!$B$2:$B$5693,$C1445,'South West Spends'!$C$2:$C$5693,$A1445)</f>
        <v>0</v>
      </c>
      <c r="E1445" s="507">
        <f>SUMIFS('South West Spends'!$M$2:$M$5693,'South West Spends'!$A$2:$A$5693,$B1445,'South West Spends'!$B$2:$B$5693,$C1445,'South West Spends'!$C$2:$C$5693,$A1445)</f>
        <v>25643.11</v>
      </c>
      <c r="F1445" s="507">
        <f>SUMIFS('South West Spends'!$R$2:$R$5693,'South West Spends'!$A$2:$A$5693,$B1445,'South West Spends'!$B$2:$B$5693,$C1445,'South West Spends'!$C$2:$C$5693,$A1445)</f>
        <v>33472.979999999996</v>
      </c>
      <c r="G1445" s="882">
        <f>SUMIFS('South West Spends'!$W$2:$W$5693,'South West Spends'!$A$2:$A$5693,$B1445,'South West Spends'!$B$2:$B$5693,$C1445,'South West Spends'!$C$2:$C$5693,$A1445)</f>
        <v>0</v>
      </c>
      <c r="H1445" s="1441">
        <f>SUMIFS('South West Spends'!$AB$2:$AB$5693,'South West Spends'!$A$2:$A$5693,$B1445,'South West Spends'!$B$2:$B$5693,$C1445,'South West Spends'!$C$2:$C$5693,$A1445)</f>
        <v>0</v>
      </c>
      <c r="I1445" s="1442">
        <f>SUMIFS('South West Spends'!$AG$2:$AG$5693,'South West Spends'!$A$2:$A$5693,$B1445,'South West Spends'!$B$2:$B$5693,$C1445,'South West Spends'!$C$2:$C$5693,$A1445)</f>
        <v>0</v>
      </c>
      <c r="J1445" s="24">
        <f>SUMIFS('South West Spends'!$AI$2:$AI$5693,'South West Spends'!$A$2:$A$5693,$B1445,'South West Spends'!$B$2:$B$5693,$C1445,'South West Spends'!$C$2:$C$5693,$A1445)</f>
        <v>0</v>
      </c>
      <c r="K1445" s="93">
        <f>SUMIFS('South West Spends'!$AL$2:$AL$5693,'South West Spends'!$A$2:$A$5693,$B1445,'South West Spends'!$B$2:$B$5693,$C1445,'South West Spends'!$C$2:$C$5693,$A1445)</f>
        <v>0</v>
      </c>
    </row>
    <row r="1446" spans="1:11" x14ac:dyDescent="0.2">
      <c r="A1446" s="1167" t="s">
        <v>146</v>
      </c>
      <c r="B1446" s="1129" t="s">
        <v>279</v>
      </c>
      <c r="C1446" s="1130" t="s">
        <v>11</v>
      </c>
      <c r="D1446" s="506">
        <f>SUMIFS('South West Spends'!$H$2:$H$5693,'South West Spends'!$A$2:$A$5693,$B1446,'South West Spends'!$B$2:$B$5693,$C1446,'South West Spends'!$C$2:$C$5693,$A1446)</f>
        <v>0</v>
      </c>
      <c r="E1446" s="507">
        <f>SUMIFS('South West Spends'!$M$2:$M$5693,'South West Spends'!$A$2:$A$5693,$B1446,'South West Spends'!$B$2:$B$5693,$C1446,'South West Spends'!$C$2:$C$5693,$A1446)</f>
        <v>0</v>
      </c>
      <c r="F1446" s="507">
        <f>SUMIFS('South West Spends'!$R$2:$R$5693,'South West Spends'!$A$2:$A$5693,$B1446,'South West Spends'!$B$2:$B$5693,$C1446,'South West Spends'!$C$2:$C$5693,$A1446)</f>
        <v>0</v>
      </c>
      <c r="G1446" s="882">
        <f>SUMIFS('South West Spends'!$W$2:$W$5693,'South West Spends'!$A$2:$A$5693,$B1446,'South West Spends'!$B$2:$B$5693,$C1446,'South West Spends'!$C$2:$C$5693,$A1446)</f>
        <v>0</v>
      </c>
      <c r="H1446" s="1441">
        <f>SUMIFS('South West Spends'!$AB$2:$AB$5693,'South West Spends'!$A$2:$A$5693,$B1446,'South West Spends'!$B$2:$B$5693,$C1446,'South West Spends'!$C$2:$C$5693,$A1446)</f>
        <v>0</v>
      </c>
      <c r="I1446" s="1442">
        <f>SUMIFS('South West Spends'!$AG$2:$AG$5693,'South West Spends'!$A$2:$A$5693,$B1446,'South West Spends'!$B$2:$B$5693,$C1446,'South West Spends'!$C$2:$C$5693,$A1446)</f>
        <v>1740.3899999999999</v>
      </c>
      <c r="J1446" s="24">
        <f>SUMIFS('South West Spends'!$AI$2:$AI$5693,'South West Spends'!$A$2:$A$5693,$B1446,'South West Spends'!$B$2:$B$5693,$C1446,'South West Spends'!$C$2:$C$5693,$A1446)</f>
        <v>0</v>
      </c>
      <c r="K1446" s="93">
        <f>SUMIFS('South West Spends'!$AL$2:$AL$5693,'South West Spends'!$A$2:$A$5693,$B1446,'South West Spends'!$B$2:$B$5693,$C1446,'South West Spends'!$C$2:$C$5693,$A1446)</f>
        <v>622.30999999999995</v>
      </c>
    </row>
    <row r="1447" spans="1:11" x14ac:dyDescent="0.2">
      <c r="A1447" s="1167" t="s">
        <v>146</v>
      </c>
      <c r="B1447" s="1129" t="s">
        <v>306</v>
      </c>
      <c r="C1447" s="1130" t="s">
        <v>243</v>
      </c>
      <c r="D1447" s="506">
        <f>SUMIFS('South West Spends'!$H$2:$H$5693,'South West Spends'!$A$2:$A$5693,$B1447,'South West Spends'!$B$2:$B$5693,$C1447,'South West Spends'!$C$2:$C$5693,$A1447)</f>
        <v>0</v>
      </c>
      <c r="E1447" s="507">
        <f>SUMIFS('South West Spends'!$M$2:$M$5693,'South West Spends'!$A$2:$A$5693,$B1447,'South West Spends'!$B$2:$B$5693,$C1447,'South West Spends'!$C$2:$C$5693,$A1447)</f>
        <v>0</v>
      </c>
      <c r="F1447" s="507">
        <f>SUMIFS('South West Spends'!$R$2:$R$5693,'South West Spends'!$A$2:$A$5693,$B1447,'South West Spends'!$B$2:$B$5693,$C1447,'South West Spends'!$C$2:$C$5693,$A1447)</f>
        <v>0</v>
      </c>
      <c r="G1447" s="882">
        <f>SUMIFS('South West Spends'!$W$2:$W$5693,'South West Spends'!$A$2:$A$5693,$B1447,'South West Spends'!$B$2:$B$5693,$C1447,'South West Spends'!$C$2:$C$5693,$A1447)</f>
        <v>0</v>
      </c>
      <c r="H1447" s="1441">
        <f>SUMIFS('South West Spends'!$AB$2:$AB$5693,'South West Spends'!$A$2:$A$5693,$B1447,'South West Spends'!$B$2:$B$5693,$C1447,'South West Spends'!$C$2:$C$5693,$A1447)</f>
        <v>0</v>
      </c>
      <c r="I1447" s="1442">
        <f>SUMIFS('South West Spends'!$AG$2:$AG$5693,'South West Spends'!$A$2:$A$5693,$B1447,'South West Spends'!$B$2:$B$5693,$C1447,'South West Spends'!$C$2:$C$5693,$A1447)</f>
        <v>0</v>
      </c>
      <c r="J1447" s="24">
        <f>SUMIFS('South West Spends'!$AI$2:$AI$5693,'South West Spends'!$A$2:$A$5693,$B1447,'South West Spends'!$B$2:$B$5693,$C1447,'South West Spends'!$C$2:$C$5693,$A1447)</f>
        <v>20403.870000000003</v>
      </c>
      <c r="K1447" s="93">
        <f>SUMIFS('South West Spends'!$AL$2:$AL$5693,'South West Spends'!$A$2:$A$5693,$B1447,'South West Spends'!$B$2:$B$5693,$C1447,'South West Spends'!$C$2:$C$5693,$A1447)</f>
        <v>34546.86</v>
      </c>
    </row>
    <row r="1448" spans="1:11" x14ac:dyDescent="0.2">
      <c r="A1448" s="1167" t="s">
        <v>146</v>
      </c>
      <c r="B1448" s="1129" t="s">
        <v>306</v>
      </c>
      <c r="C1448" s="1130" t="s">
        <v>11</v>
      </c>
      <c r="D1448" s="506">
        <f>SUMIFS('South West Spends'!$H$2:$H$5693,'South West Spends'!$A$2:$A$5693,$B1448,'South West Spends'!$B$2:$B$5693,$C1448,'South West Spends'!$C$2:$C$5693,$A1448)</f>
        <v>0</v>
      </c>
      <c r="E1448" s="507">
        <f>SUMIFS('South West Spends'!$M$2:$M$5693,'South West Spends'!$A$2:$A$5693,$B1448,'South West Spends'!$B$2:$B$5693,$C1448,'South West Spends'!$C$2:$C$5693,$A1448)</f>
        <v>0</v>
      </c>
      <c r="F1448" s="507">
        <f>SUMIFS('South West Spends'!$R$2:$R$5693,'South West Spends'!$A$2:$A$5693,$B1448,'South West Spends'!$B$2:$B$5693,$C1448,'South West Spends'!$C$2:$C$5693,$A1448)</f>
        <v>0</v>
      </c>
      <c r="G1448" s="882">
        <f>SUMIFS('South West Spends'!$W$2:$W$5693,'South West Spends'!$A$2:$A$5693,$B1448,'South West Spends'!$B$2:$B$5693,$C1448,'South West Spends'!$C$2:$C$5693,$A1448)</f>
        <v>0</v>
      </c>
      <c r="H1448" s="1441">
        <f>SUMIFS('South West Spends'!$AB$2:$AB$5693,'South West Spends'!$A$2:$A$5693,$B1448,'South West Spends'!$B$2:$B$5693,$C1448,'South West Spends'!$C$2:$C$5693,$A1448)</f>
        <v>0</v>
      </c>
      <c r="I1448" s="1442">
        <f>SUMIFS('South West Spends'!$AG$2:$AG$5693,'South West Spends'!$A$2:$A$5693,$B1448,'South West Spends'!$B$2:$B$5693,$C1448,'South West Spends'!$C$2:$C$5693,$A1448)</f>
        <v>0</v>
      </c>
      <c r="J1448" s="24">
        <f>SUMIFS('South West Spends'!$AI$2:$AI$5693,'South West Spends'!$A$2:$A$5693,$B1448,'South West Spends'!$B$2:$B$5693,$C1448,'South West Spends'!$C$2:$C$5693,$A1448)</f>
        <v>0</v>
      </c>
      <c r="K1448" s="93">
        <f>SUMIFS('South West Spends'!$AL$2:$AL$5693,'South West Spends'!$A$2:$A$5693,$B1448,'South West Spends'!$B$2:$B$5693,$C1448,'South West Spends'!$C$2:$C$5693,$A1448)</f>
        <v>6941.9599999999991</v>
      </c>
    </row>
    <row r="1449" spans="1:11" x14ac:dyDescent="0.2">
      <c r="A1449" s="1167" t="s">
        <v>146</v>
      </c>
      <c r="B1449" s="1129" t="s">
        <v>306</v>
      </c>
      <c r="C1449" s="1130" t="s">
        <v>32</v>
      </c>
      <c r="D1449" s="506">
        <f>SUMIFS('South West Spends'!$H$2:$H$5693,'South West Spends'!$A$2:$A$5693,$B1449,'South West Spends'!$B$2:$B$5693,$C1449,'South West Spends'!$C$2:$C$5693,$A1449)</f>
        <v>0</v>
      </c>
      <c r="E1449" s="507">
        <f>SUMIFS('South West Spends'!$M$2:$M$5693,'South West Spends'!$A$2:$A$5693,$B1449,'South West Spends'!$B$2:$B$5693,$C1449,'South West Spends'!$C$2:$C$5693,$A1449)</f>
        <v>0</v>
      </c>
      <c r="F1449" s="507">
        <f>SUMIFS('South West Spends'!$R$2:$R$5693,'South West Spends'!$A$2:$A$5693,$B1449,'South West Spends'!$B$2:$B$5693,$C1449,'South West Spends'!$C$2:$C$5693,$A1449)</f>
        <v>0</v>
      </c>
      <c r="G1449" s="882">
        <f>SUMIFS('South West Spends'!$W$2:$W$5693,'South West Spends'!$A$2:$A$5693,$B1449,'South West Spends'!$B$2:$B$5693,$C1449,'South West Spends'!$C$2:$C$5693,$A1449)</f>
        <v>0</v>
      </c>
      <c r="H1449" s="1441">
        <f>SUMIFS('South West Spends'!$AB$2:$AB$5693,'South West Spends'!$A$2:$A$5693,$B1449,'South West Spends'!$B$2:$B$5693,$C1449,'South West Spends'!$C$2:$C$5693,$A1449)</f>
        <v>0</v>
      </c>
      <c r="I1449" s="1442">
        <f>SUMIFS('South West Spends'!$AG$2:$AG$5693,'South West Spends'!$A$2:$A$5693,$B1449,'South West Spends'!$B$2:$B$5693,$C1449,'South West Spends'!$C$2:$C$5693,$A1449)</f>
        <v>0</v>
      </c>
      <c r="J1449" s="24">
        <f>SUMIFS('South West Spends'!$AI$2:$AI$5693,'South West Spends'!$A$2:$A$5693,$B1449,'South West Spends'!$B$2:$B$5693,$C1449,'South West Spends'!$C$2:$C$5693,$A1449)</f>
        <v>727.06999999999994</v>
      </c>
      <c r="K1449" s="93">
        <f>SUMIFS('South West Spends'!$AL$2:$AL$5693,'South West Spends'!$A$2:$A$5693,$B1449,'South West Spends'!$B$2:$B$5693,$C1449,'South West Spends'!$C$2:$C$5693,$A1449)</f>
        <v>1286.3</v>
      </c>
    </row>
    <row r="1450" spans="1:11" x14ac:dyDescent="0.2">
      <c r="A1450" s="1167" t="s">
        <v>146</v>
      </c>
      <c r="B1450" s="1129" t="s">
        <v>38</v>
      </c>
      <c r="C1450" s="1130" t="s">
        <v>243</v>
      </c>
      <c r="D1450" s="506">
        <f>SUMIFS('South West Spends'!$H$2:$H$5693,'South West Spends'!$A$2:$A$5693,$B1450,'South West Spends'!$B$2:$B$5693,$C1450,'South West Spends'!$C$2:$C$5693,$A1450)</f>
        <v>53468.029999999992</v>
      </c>
      <c r="E1450" s="507">
        <f>SUMIFS('South West Spends'!$M$2:$M$5693,'South West Spends'!$A$2:$A$5693,$B1450,'South West Spends'!$B$2:$B$5693,$C1450,'South West Spends'!$C$2:$C$5693,$A1450)</f>
        <v>47611.219999999994</v>
      </c>
      <c r="F1450" s="507">
        <f>SUMIFS('South West Spends'!$R$2:$R$5693,'South West Spends'!$A$2:$A$5693,$B1450,'South West Spends'!$B$2:$B$5693,$C1450,'South West Spends'!$C$2:$C$5693,$A1450)</f>
        <v>48991.63</v>
      </c>
      <c r="G1450" s="882">
        <f>SUMIFS('South West Spends'!$W$2:$W$5693,'South West Spends'!$A$2:$A$5693,$B1450,'South West Spends'!$B$2:$B$5693,$C1450,'South West Spends'!$C$2:$C$5693,$A1450)</f>
        <v>21815.79</v>
      </c>
      <c r="H1450" s="1441">
        <f>SUMIFS('South West Spends'!$AB$2:$AB$5693,'South West Spends'!$A$2:$A$5693,$B1450,'South West Spends'!$B$2:$B$5693,$C1450,'South West Spends'!$C$2:$C$5693,$A1450)</f>
        <v>0</v>
      </c>
      <c r="I1450" s="1442">
        <f>SUMIFS('South West Spends'!$AG$2:$AG$5693,'South West Spends'!$A$2:$A$5693,$B1450,'South West Spends'!$B$2:$B$5693,$C1450,'South West Spends'!$C$2:$C$5693,$A1450)</f>
        <v>0</v>
      </c>
      <c r="J1450" s="24">
        <f>SUMIFS('South West Spends'!$AI$2:$AI$5693,'South West Spends'!$A$2:$A$5693,$B1450,'South West Spends'!$B$2:$B$5693,$C1450,'South West Spends'!$C$2:$C$5693,$A1450)</f>
        <v>0</v>
      </c>
      <c r="K1450" s="93">
        <f>SUMIFS('South West Spends'!$AL$2:$AL$5693,'South West Spends'!$A$2:$A$5693,$B1450,'South West Spends'!$B$2:$B$5693,$C1450,'South West Spends'!$C$2:$C$5693,$A1450)</f>
        <v>0</v>
      </c>
    </row>
    <row r="1451" spans="1:11" x14ac:dyDescent="0.2">
      <c r="A1451" s="1167" t="s">
        <v>146</v>
      </c>
      <c r="B1451" s="1129" t="s">
        <v>38</v>
      </c>
      <c r="C1451" s="1130" t="s">
        <v>11</v>
      </c>
      <c r="D1451" s="506">
        <f>SUMIFS('South West Spends'!$H$2:$H$5693,'South West Spends'!$A$2:$A$5693,$B1451,'South West Spends'!$B$2:$B$5693,$C1451,'South West Spends'!$C$2:$C$5693,$A1451)</f>
        <v>5087.2800000000007</v>
      </c>
      <c r="E1451" s="507">
        <f>SUMIFS('South West Spends'!$M$2:$M$5693,'South West Spends'!$A$2:$A$5693,$B1451,'South West Spends'!$B$2:$B$5693,$C1451,'South West Spends'!$C$2:$C$5693,$A1451)</f>
        <v>4987.8999999999996</v>
      </c>
      <c r="F1451" s="507">
        <f>SUMIFS('South West Spends'!$R$2:$R$5693,'South West Spends'!$A$2:$A$5693,$B1451,'South West Spends'!$B$2:$B$5693,$C1451,'South West Spends'!$C$2:$C$5693,$A1451)</f>
        <v>4421.119999999999</v>
      </c>
      <c r="G1451" s="882">
        <f>SUMIFS('South West Spends'!$W$2:$W$5693,'South West Spends'!$A$2:$A$5693,$B1451,'South West Spends'!$B$2:$B$5693,$C1451,'South West Spends'!$C$2:$C$5693,$A1451)</f>
        <v>1301.4499999999998</v>
      </c>
      <c r="H1451" s="1441">
        <f>SUMIFS('South West Spends'!$AB$2:$AB$5693,'South West Spends'!$A$2:$A$5693,$B1451,'South West Spends'!$B$2:$B$5693,$C1451,'South West Spends'!$C$2:$C$5693,$A1451)</f>
        <v>0</v>
      </c>
      <c r="I1451" s="1442">
        <f>SUMIFS('South West Spends'!$AG$2:$AG$5693,'South West Spends'!$A$2:$A$5693,$B1451,'South West Spends'!$B$2:$B$5693,$C1451,'South West Spends'!$C$2:$C$5693,$A1451)</f>
        <v>0</v>
      </c>
      <c r="J1451" s="24">
        <f>SUMIFS('South West Spends'!$AI$2:$AI$5693,'South West Spends'!$A$2:$A$5693,$B1451,'South West Spends'!$B$2:$B$5693,$C1451,'South West Spends'!$C$2:$C$5693,$A1451)</f>
        <v>0</v>
      </c>
      <c r="K1451" s="93">
        <f>SUMIFS('South West Spends'!$AL$2:$AL$5693,'South West Spends'!$A$2:$A$5693,$B1451,'South West Spends'!$B$2:$B$5693,$C1451,'South West Spends'!$C$2:$C$5693,$A1451)</f>
        <v>0</v>
      </c>
    </row>
    <row r="1452" spans="1:11" x14ac:dyDescent="0.2">
      <c r="A1452" s="1167" t="s">
        <v>146</v>
      </c>
      <c r="B1452" s="1129" t="s">
        <v>38</v>
      </c>
      <c r="C1452" s="1130" t="s">
        <v>32</v>
      </c>
      <c r="D1452" s="506">
        <f>SUMIFS('South West Spends'!$H$2:$H$5693,'South West Spends'!$A$2:$A$5693,$B1452,'South West Spends'!$B$2:$B$5693,$C1452,'South West Spends'!$C$2:$C$5693,$A1452)</f>
        <v>3164.3399999999992</v>
      </c>
      <c r="E1452" s="507">
        <f>SUMIFS('South West Spends'!$M$2:$M$5693,'South West Spends'!$A$2:$A$5693,$B1452,'South West Spends'!$B$2:$B$5693,$C1452,'South West Spends'!$C$2:$C$5693,$A1452)</f>
        <v>3256.4199999999996</v>
      </c>
      <c r="F1452" s="507">
        <f>SUMIFS('South West Spends'!$R$2:$R$5693,'South West Spends'!$A$2:$A$5693,$B1452,'South West Spends'!$B$2:$B$5693,$C1452,'South West Spends'!$C$2:$C$5693,$A1452)</f>
        <v>2573.34</v>
      </c>
      <c r="G1452" s="882">
        <f>SUMIFS('South West Spends'!$W$2:$W$5693,'South West Spends'!$A$2:$A$5693,$B1452,'South West Spends'!$B$2:$B$5693,$C1452,'South West Spends'!$C$2:$C$5693,$A1452)</f>
        <v>1647.07</v>
      </c>
      <c r="H1452" s="1441">
        <f>SUMIFS('South West Spends'!$AB$2:$AB$5693,'South West Spends'!$A$2:$A$5693,$B1452,'South West Spends'!$B$2:$B$5693,$C1452,'South West Spends'!$C$2:$C$5693,$A1452)</f>
        <v>0</v>
      </c>
      <c r="I1452" s="1442">
        <f>SUMIFS('South West Spends'!$AG$2:$AG$5693,'South West Spends'!$A$2:$A$5693,$B1452,'South West Spends'!$B$2:$B$5693,$C1452,'South West Spends'!$C$2:$C$5693,$A1452)</f>
        <v>0</v>
      </c>
      <c r="J1452" s="24">
        <f>SUMIFS('South West Spends'!$AI$2:$AI$5693,'South West Spends'!$A$2:$A$5693,$B1452,'South West Spends'!$B$2:$B$5693,$C1452,'South West Spends'!$C$2:$C$5693,$A1452)</f>
        <v>0</v>
      </c>
      <c r="K1452" s="93">
        <f>SUMIFS('South West Spends'!$AL$2:$AL$5693,'South West Spends'!$A$2:$A$5693,$B1452,'South West Spends'!$B$2:$B$5693,$C1452,'South West Spends'!$C$2:$C$5693,$A1452)</f>
        <v>0</v>
      </c>
    </row>
    <row r="1453" spans="1:11" x14ac:dyDescent="0.2">
      <c r="A1453" s="1167" t="s">
        <v>146</v>
      </c>
      <c r="B1453" s="1129" t="s">
        <v>225</v>
      </c>
      <c r="C1453" s="1130" t="s">
        <v>243</v>
      </c>
      <c r="D1453" s="506">
        <f>SUMIFS('South West Spends'!$H$2:$H$5693,'South West Spends'!$A$2:$A$5693,$B1453,'South West Spends'!$B$2:$B$5693,$C1453,'South West Spends'!$C$2:$C$5693,$A1453)</f>
        <v>0</v>
      </c>
      <c r="E1453" s="507">
        <f>SUMIFS('South West Spends'!$M$2:$M$5693,'South West Spends'!$A$2:$A$5693,$B1453,'South West Spends'!$B$2:$B$5693,$C1453,'South West Spends'!$C$2:$C$5693,$A1453)</f>
        <v>0</v>
      </c>
      <c r="F1453" s="507">
        <f>SUMIFS('South West Spends'!$R$2:$R$5693,'South West Spends'!$A$2:$A$5693,$B1453,'South West Spends'!$B$2:$B$5693,$C1453,'South West Spends'!$C$2:$C$5693,$A1453)</f>
        <v>0</v>
      </c>
      <c r="G1453" s="882">
        <f>SUMIFS('South West Spends'!$W$2:$W$5693,'South West Spends'!$A$2:$A$5693,$B1453,'South West Spends'!$B$2:$B$5693,$C1453,'South West Spends'!$C$2:$C$5693,$A1453)</f>
        <v>29560.019999999997</v>
      </c>
      <c r="H1453" s="1441">
        <f>SUMIFS('South West Spends'!$AB$2:$AB$5693,'South West Spends'!$A$2:$A$5693,$B1453,'South West Spends'!$B$2:$B$5693,$C1453,'South West Spends'!$C$2:$C$5693,$A1453)</f>
        <v>48414.09</v>
      </c>
      <c r="I1453" s="1442">
        <f>SUMIFS('South West Spends'!$AG$2:$AG$5693,'South West Spends'!$A$2:$A$5693,$B1453,'South West Spends'!$B$2:$B$5693,$C1453,'South West Spends'!$C$2:$C$5693,$A1453)</f>
        <v>53090.590000000004</v>
      </c>
      <c r="J1453" s="24">
        <f>SUMIFS('South West Spends'!$AI$2:$AI$5693,'South West Spends'!$A$2:$A$5693,$B1453,'South West Spends'!$B$2:$B$5693,$C1453,'South West Spends'!$C$2:$C$5693,$A1453)</f>
        <v>0</v>
      </c>
      <c r="K1453" s="93">
        <f>SUMIFS('South West Spends'!$AL$2:$AL$5693,'South West Spends'!$A$2:$A$5693,$B1453,'South West Spends'!$B$2:$B$5693,$C1453,'South West Spends'!$C$2:$C$5693,$A1453)</f>
        <v>0</v>
      </c>
    </row>
    <row r="1454" spans="1:11" x14ac:dyDescent="0.2">
      <c r="A1454" s="1167" t="s">
        <v>146</v>
      </c>
      <c r="B1454" s="1129" t="s">
        <v>225</v>
      </c>
      <c r="C1454" s="1130" t="s">
        <v>11</v>
      </c>
      <c r="D1454" s="506">
        <f>SUMIFS('South West Spends'!$H$2:$H$5693,'South West Spends'!$A$2:$A$5693,$B1454,'South West Spends'!$B$2:$B$5693,$C1454,'South West Spends'!$C$2:$C$5693,$A1454)</f>
        <v>0</v>
      </c>
      <c r="E1454" s="507">
        <f>SUMIFS('South West Spends'!$M$2:$M$5693,'South West Spends'!$A$2:$A$5693,$B1454,'South West Spends'!$B$2:$B$5693,$C1454,'South West Spends'!$C$2:$C$5693,$A1454)</f>
        <v>0</v>
      </c>
      <c r="F1454" s="507">
        <f>SUMIFS('South West Spends'!$R$2:$R$5693,'South West Spends'!$A$2:$A$5693,$B1454,'South West Spends'!$B$2:$B$5693,$C1454,'South West Spends'!$C$2:$C$5693,$A1454)</f>
        <v>0</v>
      </c>
      <c r="G1454" s="882">
        <f>SUMIFS('South West Spends'!$W$2:$W$5693,'South West Spends'!$A$2:$A$5693,$B1454,'South West Spends'!$B$2:$B$5693,$C1454,'South West Spends'!$C$2:$C$5693,$A1454)</f>
        <v>3293.38</v>
      </c>
      <c r="H1454" s="1441">
        <f>SUMIFS('South West Spends'!$AB$2:$AB$5693,'South West Spends'!$A$2:$A$5693,$B1454,'South West Spends'!$B$2:$B$5693,$C1454,'South West Spends'!$C$2:$C$5693,$A1454)</f>
        <v>6454.1500000000005</v>
      </c>
      <c r="I1454" s="1442">
        <f>SUMIFS('South West Spends'!$AG$2:$AG$5693,'South West Spends'!$A$2:$A$5693,$B1454,'South West Spends'!$B$2:$B$5693,$C1454,'South West Spends'!$C$2:$C$5693,$A1454)</f>
        <v>10350.61</v>
      </c>
      <c r="J1454" s="24">
        <f>SUMIFS('South West Spends'!$AI$2:$AI$5693,'South West Spends'!$A$2:$A$5693,$B1454,'South West Spends'!$B$2:$B$5693,$C1454,'South West Spends'!$C$2:$C$5693,$A1454)</f>
        <v>0</v>
      </c>
      <c r="K1454" s="93">
        <f>SUMIFS('South West Spends'!$AL$2:$AL$5693,'South West Spends'!$A$2:$A$5693,$B1454,'South West Spends'!$B$2:$B$5693,$C1454,'South West Spends'!$C$2:$C$5693,$A1454)</f>
        <v>0</v>
      </c>
    </row>
    <row r="1455" spans="1:11" x14ac:dyDescent="0.2">
      <c r="A1455" s="1057" t="s">
        <v>146</v>
      </c>
      <c r="B1455" s="1058" t="s">
        <v>225</v>
      </c>
      <c r="C1455" s="1059" t="s">
        <v>32</v>
      </c>
      <c r="D1455" s="506">
        <f>SUMIFS('South West Spends'!$H$2:$H$5693,'South West Spends'!$A$2:$A$5693,$B1455,'South West Spends'!$B$2:$B$5693,$C1455,'South West Spends'!$C$2:$C$5693,$A1455)</f>
        <v>0</v>
      </c>
      <c r="E1455" s="507">
        <f>SUMIFS('South West Spends'!$M$2:$M$5693,'South West Spends'!$A$2:$A$5693,$B1455,'South West Spends'!$B$2:$B$5693,$C1455,'South West Spends'!$C$2:$C$5693,$A1455)</f>
        <v>0</v>
      </c>
      <c r="F1455" s="507">
        <f>SUMIFS('South West Spends'!$R$2:$R$5693,'South West Spends'!$A$2:$A$5693,$B1455,'South West Spends'!$B$2:$B$5693,$C1455,'South West Spends'!$C$2:$C$5693,$A1455)</f>
        <v>0</v>
      </c>
      <c r="G1455" s="882">
        <f>SUMIFS('South West Spends'!$W$2:$W$5693,'South West Spends'!$A$2:$A$5693,$B1455,'South West Spends'!$B$2:$B$5693,$C1455,'South West Spends'!$C$2:$C$5693,$A1455)</f>
        <v>1713.2800000000002</v>
      </c>
      <c r="H1455" s="1441">
        <f>SUMIFS('South West Spends'!$AB$2:$AB$5693,'South West Spends'!$A$2:$A$5693,$B1455,'South West Spends'!$B$2:$B$5693,$C1455,'South West Spends'!$C$2:$C$5693,$A1455)</f>
        <v>2350.62</v>
      </c>
      <c r="I1455" s="1442">
        <f>SUMIFS('South West Spends'!$AG$2:$AG$5693,'South West Spends'!$A$2:$A$5693,$B1455,'South West Spends'!$B$2:$B$5693,$C1455,'South West Spends'!$C$2:$C$5693,$A1455)</f>
        <v>1171.99</v>
      </c>
      <c r="J1455" s="24">
        <f>SUMIFS('South West Spends'!$AI$2:$AI$5693,'South West Spends'!$A$2:$A$5693,$B1455,'South West Spends'!$B$2:$B$5693,$C1455,'South West Spends'!$C$2:$C$5693,$A1455)</f>
        <v>0</v>
      </c>
      <c r="K1455" s="93">
        <f>SUMIFS('South West Spends'!$AL$2:$AL$5693,'South West Spends'!$A$2:$A$5693,$B1455,'South West Spends'!$B$2:$B$5693,$C1455,'South West Spends'!$C$2:$C$5693,$A1455)</f>
        <v>0</v>
      </c>
    </row>
    <row r="1456" spans="1:11" x14ac:dyDescent="0.2">
      <c r="A1456" s="1057" t="s">
        <v>146</v>
      </c>
      <c r="B1456" s="1058" t="s">
        <v>18</v>
      </c>
      <c r="C1456" s="1059" t="s">
        <v>249</v>
      </c>
      <c r="D1456" s="506">
        <f>SUMIFS('South West Spends'!$H$2:$H$5693,'South West Spends'!$A$2:$A$5693,$B1456,'South West Spends'!$B$2:$B$5693,$C1456,'South West Spends'!$C$2:$C$5693,$A1456)</f>
        <v>9180.4000000000015</v>
      </c>
      <c r="E1456" s="507">
        <f>SUMIFS('South West Spends'!$M$2:$M$5693,'South West Spends'!$A$2:$A$5693,$B1456,'South West Spends'!$B$2:$B$5693,$C1456,'South West Spends'!$C$2:$C$5693,$A1456)</f>
        <v>20998.447999999997</v>
      </c>
      <c r="F1456" s="507">
        <f>SUMIFS('South West Spends'!$R$2:$R$5693,'South West Spends'!$A$2:$A$5693,$B1456,'South West Spends'!$B$2:$B$5693,$C1456,'South West Spends'!$C$2:$C$5693,$A1456)</f>
        <v>15376</v>
      </c>
      <c r="G1456" s="882">
        <f>SUMIFS('South West Spends'!$W$2:$W$5693,'South West Spends'!$A$2:$A$5693,$B1456,'South West Spends'!$B$2:$B$5693,$C1456,'South West Spends'!$C$2:$C$5693,$A1456)</f>
        <v>0</v>
      </c>
      <c r="H1456" s="1441">
        <f>SUMIFS('South West Spends'!$AB$2:$AB$5693,'South West Spends'!$A$2:$A$5693,$B1456,'South West Spends'!$B$2:$B$5693,$C1456,'South West Spends'!$C$2:$C$5693,$A1456)</f>
        <v>0</v>
      </c>
      <c r="I1456" s="1442">
        <f>SUMIFS('South West Spends'!$AG$2:$AG$5693,'South West Spends'!$A$2:$A$5693,$B1456,'South West Spends'!$B$2:$B$5693,$C1456,'South West Spends'!$C$2:$C$5693,$A1456)</f>
        <v>0</v>
      </c>
      <c r="J1456" s="24">
        <f>SUMIFS('South West Spends'!$AI$2:$AI$5693,'South West Spends'!$A$2:$A$5693,$B1456,'South West Spends'!$B$2:$B$5693,$C1456,'South West Spends'!$C$2:$C$5693,$A1456)</f>
        <v>0</v>
      </c>
      <c r="K1456" s="93">
        <f>SUMIFS('South West Spends'!$AL$2:$AL$5693,'South West Spends'!$A$2:$A$5693,$B1456,'South West Spends'!$B$2:$B$5693,$C1456,'South West Spends'!$C$2:$C$5693,$A1456)</f>
        <v>0</v>
      </c>
    </row>
    <row r="1457" spans="1:11" x14ac:dyDescent="0.2">
      <c r="A1457" s="718" t="s">
        <v>146</v>
      </c>
      <c r="B1457" s="481" t="s">
        <v>18</v>
      </c>
      <c r="C1457" s="482" t="s">
        <v>36</v>
      </c>
      <c r="D1457" s="506">
        <f>SUMIFS('South West Spends'!$H$2:$H$5693,'South West Spends'!$A$2:$A$5693,$B1457,'South West Spends'!$B$2:$B$5693,$C1457,'South West Spends'!$C$2:$C$5693,$A1457)</f>
        <v>3478.9399999999996</v>
      </c>
      <c r="E1457" s="507">
        <f>SUMIFS('South West Spends'!$M$2:$M$5693,'South West Spends'!$A$2:$A$5693,$B1457,'South West Spends'!$B$2:$B$5693,$C1457,'South West Spends'!$C$2:$C$5693,$A1457)</f>
        <v>3318.4799999999996</v>
      </c>
      <c r="F1457" s="507">
        <f>SUMIFS('South West Spends'!$R$2:$R$5693,'South West Spends'!$A$2:$A$5693,$B1457,'South West Spends'!$B$2:$B$5693,$C1457,'South West Spends'!$C$2:$C$5693,$A1457)</f>
        <v>896.52</v>
      </c>
      <c r="G1457" s="882">
        <f>SUMIFS('South West Spends'!$W$2:$W$5693,'South West Spends'!$A$2:$A$5693,$B1457,'South West Spends'!$B$2:$B$5693,$C1457,'South West Spends'!$C$2:$C$5693,$A1457)</f>
        <v>0</v>
      </c>
      <c r="H1457" s="1441">
        <f>SUMIFS('South West Spends'!$AB$2:$AB$5693,'South West Spends'!$A$2:$A$5693,$B1457,'South West Spends'!$B$2:$B$5693,$C1457,'South West Spends'!$C$2:$C$5693,$A1457)</f>
        <v>0</v>
      </c>
      <c r="I1457" s="1442">
        <f>SUMIFS('South West Spends'!$AG$2:$AG$5693,'South West Spends'!$A$2:$A$5693,$B1457,'South West Spends'!$B$2:$B$5693,$C1457,'South West Spends'!$C$2:$C$5693,$A1457)</f>
        <v>0</v>
      </c>
      <c r="J1457" s="24">
        <f>SUMIFS('South West Spends'!$AI$2:$AI$5693,'South West Spends'!$A$2:$A$5693,$B1457,'South West Spends'!$B$2:$B$5693,$C1457,'South West Spends'!$C$2:$C$5693,$A1457)</f>
        <v>0</v>
      </c>
      <c r="K1457" s="93">
        <f>SUMIFS('South West Spends'!$AL$2:$AL$5693,'South West Spends'!$A$2:$A$5693,$B1457,'South West Spends'!$B$2:$B$5693,$C1457,'South West Spends'!$C$2:$C$5693,$A1457)</f>
        <v>0</v>
      </c>
    </row>
    <row r="1458" spans="1:11" x14ac:dyDescent="0.2">
      <c r="A1458" s="94" t="s">
        <v>146</v>
      </c>
      <c r="B1458" s="13" t="s">
        <v>18</v>
      </c>
      <c r="C1458" s="129" t="s">
        <v>34</v>
      </c>
      <c r="D1458" s="506">
        <f>SUMIFS('South West Spends'!$H$2:$H$5693,'South West Spends'!$A$2:$A$5693,$B1458,'South West Spends'!$B$2:$B$5693,$C1458,'South West Spends'!$C$2:$C$5693,$A1458)</f>
        <v>30765.229999999996</v>
      </c>
      <c r="E1458" s="507">
        <f>SUMIFS('South West Spends'!$M$2:$M$5693,'South West Spends'!$A$2:$A$5693,$B1458,'South West Spends'!$B$2:$B$5693,$C1458,'South West Spends'!$C$2:$C$5693,$A1458)</f>
        <v>34811.599999999999</v>
      </c>
      <c r="F1458" s="507">
        <f>SUMIFS('South West Spends'!$R$2:$R$5693,'South West Spends'!$A$2:$A$5693,$B1458,'South West Spends'!$B$2:$B$5693,$C1458,'South West Spends'!$C$2:$C$5693,$A1458)</f>
        <v>22452.18</v>
      </c>
      <c r="G1458" s="882">
        <f>SUMIFS('South West Spends'!$W$2:$W$5693,'South West Spends'!$A$2:$A$5693,$B1458,'South West Spends'!$B$2:$B$5693,$C1458,'South West Spends'!$C$2:$C$5693,$A1458)</f>
        <v>0</v>
      </c>
      <c r="H1458" s="1441">
        <f>SUMIFS('South West Spends'!$AB$2:$AB$5693,'South West Spends'!$A$2:$A$5693,$B1458,'South West Spends'!$B$2:$B$5693,$C1458,'South West Spends'!$C$2:$C$5693,$A1458)</f>
        <v>0</v>
      </c>
      <c r="I1458" s="1442">
        <f>SUMIFS('South West Spends'!$AG$2:$AG$5693,'South West Spends'!$A$2:$A$5693,$B1458,'South West Spends'!$B$2:$B$5693,$C1458,'South West Spends'!$C$2:$C$5693,$A1458)</f>
        <v>0</v>
      </c>
      <c r="J1458" s="24">
        <f>SUMIFS('South West Spends'!$AI$2:$AI$5693,'South West Spends'!$A$2:$A$5693,$B1458,'South West Spends'!$B$2:$B$5693,$C1458,'South West Spends'!$C$2:$C$5693,$A1458)</f>
        <v>0</v>
      </c>
      <c r="K1458" s="93">
        <f>SUMIFS('South West Spends'!$AL$2:$AL$5693,'South West Spends'!$A$2:$A$5693,$B1458,'South West Spends'!$B$2:$B$5693,$C1458,'South West Spends'!$C$2:$C$5693,$A1458)</f>
        <v>0</v>
      </c>
    </row>
    <row r="1459" spans="1:11" x14ac:dyDescent="0.2">
      <c r="A1459" s="1145" t="s">
        <v>146</v>
      </c>
      <c r="B1459" s="503" t="s">
        <v>18</v>
      </c>
      <c r="C1459" s="1146" t="s">
        <v>58</v>
      </c>
      <c r="D1459" s="506">
        <f>SUMIFS('South West Spends'!$H$2:$H$5693,'South West Spends'!$A$2:$A$5693,$B1459,'South West Spends'!$B$2:$B$5693,$C1459,'South West Spends'!$C$2:$C$5693,$A1459)</f>
        <v>2339.87</v>
      </c>
      <c r="E1459" s="507">
        <f>SUMIFS('South West Spends'!$M$2:$M$5693,'South West Spends'!$A$2:$A$5693,$B1459,'South West Spends'!$B$2:$B$5693,$C1459,'South West Spends'!$C$2:$C$5693,$A1459)</f>
        <v>1622.88</v>
      </c>
      <c r="F1459" s="507">
        <f>SUMIFS('South West Spends'!$R$2:$R$5693,'South West Spends'!$A$2:$A$5693,$B1459,'South West Spends'!$B$2:$B$5693,$C1459,'South West Spends'!$C$2:$C$5693,$A1459)</f>
        <v>0</v>
      </c>
      <c r="G1459" s="882">
        <f>SUMIFS('South West Spends'!$W$2:$W$5693,'South West Spends'!$A$2:$A$5693,$B1459,'South West Spends'!$B$2:$B$5693,$C1459,'South West Spends'!$C$2:$C$5693,$A1459)</f>
        <v>0</v>
      </c>
      <c r="H1459" s="1441">
        <f>SUMIFS('South West Spends'!$AB$2:$AB$5693,'South West Spends'!$A$2:$A$5693,$B1459,'South West Spends'!$B$2:$B$5693,$C1459,'South West Spends'!$C$2:$C$5693,$A1459)</f>
        <v>0</v>
      </c>
      <c r="I1459" s="1442">
        <f>SUMIFS('South West Spends'!$AG$2:$AG$5693,'South West Spends'!$A$2:$A$5693,$B1459,'South West Spends'!$B$2:$B$5693,$C1459,'South West Spends'!$C$2:$C$5693,$A1459)</f>
        <v>0</v>
      </c>
      <c r="J1459" s="24">
        <f>SUMIFS('South West Spends'!$AI$2:$AI$5693,'South West Spends'!$A$2:$A$5693,$B1459,'South West Spends'!$B$2:$B$5693,$C1459,'South West Spends'!$C$2:$C$5693,$A1459)</f>
        <v>0</v>
      </c>
      <c r="K1459" s="93">
        <f>SUMIFS('South West Spends'!$AL$2:$AL$5693,'South West Spends'!$A$2:$A$5693,$B1459,'South West Spends'!$B$2:$B$5693,$C1459,'South West Spends'!$C$2:$C$5693,$A1459)</f>
        <v>0</v>
      </c>
    </row>
    <row r="1460" spans="1:11" x14ac:dyDescent="0.2">
      <c r="A1460" s="1145" t="s">
        <v>146</v>
      </c>
      <c r="B1460" s="503" t="s">
        <v>207</v>
      </c>
      <c r="C1460" s="1146" t="s">
        <v>249</v>
      </c>
      <c r="D1460" s="506">
        <f>SUMIFS('South West Spends'!$H$2:$H$5693,'South West Spends'!$A$2:$A$5693,$B1460,'South West Spends'!$B$2:$B$5693,$C1460,'South West Spends'!$C$2:$C$5693,$A1460)</f>
        <v>0</v>
      </c>
      <c r="E1460" s="507">
        <f>SUMIFS('South West Spends'!$M$2:$M$5693,'South West Spends'!$A$2:$A$5693,$B1460,'South West Spends'!$B$2:$B$5693,$C1460,'South West Spends'!$C$2:$C$5693,$A1460)</f>
        <v>0</v>
      </c>
      <c r="F1460" s="507">
        <f>SUMIFS('South West Spends'!$R$2:$R$5693,'South West Spends'!$A$2:$A$5693,$B1460,'South West Spends'!$B$2:$B$5693,$C1460,'South West Spends'!$C$2:$C$5693,$A1460)</f>
        <v>7122.380000000001</v>
      </c>
      <c r="G1460" s="882">
        <f>SUMIFS('South West Spends'!$W$2:$W$5693,'South West Spends'!$A$2:$A$5693,$B1460,'South West Spends'!$B$2:$B$5693,$C1460,'South West Spends'!$C$2:$C$5693,$A1460)</f>
        <v>20053.229999999996</v>
      </c>
      <c r="H1460" s="1441">
        <f>SUMIFS('South West Spends'!$AB$2:$AB$5693,'South West Spends'!$A$2:$A$5693,$B1460,'South West Spends'!$B$2:$B$5693,$C1460,'South West Spends'!$C$2:$C$5693,$A1460)</f>
        <v>18817.280000000002</v>
      </c>
      <c r="I1460" s="1442">
        <f>SUMIFS('South West Spends'!$AG$2:$AG$5693,'South West Spends'!$A$2:$A$5693,$B1460,'South West Spends'!$B$2:$B$5693,$C1460,'South West Spends'!$C$2:$C$5693,$A1460)</f>
        <v>19358.150000000001</v>
      </c>
      <c r="J1460" s="24">
        <f>SUMIFS('South West Spends'!$AI$2:$AI$5693,'South West Spends'!$A$2:$A$5693,$B1460,'South West Spends'!$B$2:$B$5693,$C1460,'South West Spends'!$C$2:$C$5693,$A1460)</f>
        <v>7998.819999999997</v>
      </c>
      <c r="K1460" s="93">
        <f>SUMIFS('South West Spends'!$AL$2:$AL$5693,'South West Spends'!$A$2:$A$5693,$B1460,'South West Spends'!$B$2:$B$5693,$C1460,'South West Spends'!$C$2:$C$5693,$A1460)</f>
        <v>10396.079999999998</v>
      </c>
    </row>
    <row r="1461" spans="1:11" x14ac:dyDescent="0.2">
      <c r="A1461" s="1158" t="s">
        <v>146</v>
      </c>
      <c r="B1461" s="13" t="s">
        <v>207</v>
      </c>
      <c r="C1461" s="1159" t="s">
        <v>239</v>
      </c>
      <c r="D1461" s="506">
        <f>SUMIFS('South West Spends'!$H$2:$H$5693,'South West Spends'!$A$2:$A$5693,$B1461,'South West Spends'!$B$2:$B$5693,$C1461,'South West Spends'!$C$2:$C$5693,$A1461)</f>
        <v>0</v>
      </c>
      <c r="E1461" s="507">
        <f>SUMIFS('South West Spends'!$M$2:$M$5693,'South West Spends'!$A$2:$A$5693,$B1461,'South West Spends'!$B$2:$B$5693,$C1461,'South West Spends'!$C$2:$C$5693,$A1461)</f>
        <v>0</v>
      </c>
      <c r="F1461" s="507">
        <f>SUMIFS('South West Spends'!$R$2:$R$5693,'South West Spends'!$A$2:$A$5693,$B1461,'South West Spends'!$B$2:$B$5693,$C1461,'South West Spends'!$C$2:$C$5693,$A1461)</f>
        <v>0</v>
      </c>
      <c r="G1461" s="882">
        <f>SUMIFS('South West Spends'!$W$2:$W$5693,'South West Spends'!$A$2:$A$5693,$B1461,'South West Spends'!$B$2:$B$5693,$C1461,'South West Spends'!$C$2:$C$5693,$A1461)</f>
        <v>0</v>
      </c>
      <c r="H1461" s="1441">
        <f>SUMIFS('South West Spends'!$AB$2:$AB$5693,'South West Spends'!$A$2:$A$5693,$B1461,'South West Spends'!$B$2:$B$5693,$C1461,'South West Spends'!$C$2:$C$5693,$A1461)</f>
        <v>4835.3999999999996</v>
      </c>
      <c r="I1461" s="1442">
        <f>SUMIFS('South West Spends'!$AG$2:$AG$5693,'South West Spends'!$A$2:$A$5693,$B1461,'South West Spends'!$B$2:$B$5693,$C1461,'South West Spends'!$C$2:$C$5693,$A1461)</f>
        <v>3641.26</v>
      </c>
      <c r="J1461" s="24">
        <f>SUMIFS('South West Spends'!$AI$2:$AI$5693,'South West Spends'!$A$2:$A$5693,$B1461,'South West Spends'!$B$2:$B$5693,$C1461,'South West Spends'!$C$2:$C$5693,$A1461)</f>
        <v>612.75</v>
      </c>
      <c r="K1461" s="93">
        <f>SUMIFS('South West Spends'!$AL$2:$AL$5693,'South West Spends'!$A$2:$A$5693,$B1461,'South West Spends'!$B$2:$B$5693,$C1461,'South West Spends'!$C$2:$C$5693,$A1461)</f>
        <v>1274.28</v>
      </c>
    </row>
    <row r="1462" spans="1:11" x14ac:dyDescent="0.2">
      <c r="A1462" s="1158" t="s">
        <v>146</v>
      </c>
      <c r="B1462" s="13" t="s">
        <v>207</v>
      </c>
      <c r="C1462" s="1159" t="s">
        <v>34</v>
      </c>
      <c r="D1462" s="506">
        <f>SUMIFS('South West Spends'!$H$2:$H$5693,'South West Spends'!$A$2:$A$5693,$B1462,'South West Spends'!$B$2:$B$5693,$C1462,'South West Spends'!$C$2:$C$5693,$A1462)</f>
        <v>0</v>
      </c>
      <c r="E1462" s="507">
        <f>SUMIFS('South West Spends'!$M$2:$M$5693,'South West Spends'!$A$2:$A$5693,$B1462,'South West Spends'!$B$2:$B$5693,$C1462,'South West Spends'!$C$2:$C$5693,$A1462)</f>
        <v>0</v>
      </c>
      <c r="F1462" s="507">
        <f>SUMIFS('South West Spends'!$R$2:$R$5693,'South West Spends'!$A$2:$A$5693,$B1462,'South West Spends'!$B$2:$B$5693,$C1462,'South West Spends'!$C$2:$C$5693,$A1462)</f>
        <v>13111.630000000001</v>
      </c>
      <c r="G1462" s="882">
        <f>SUMIFS('South West Spends'!$W$2:$W$5693,'South West Spends'!$A$2:$A$5693,$B1462,'South West Spends'!$B$2:$B$5693,$C1462,'South West Spends'!$C$2:$C$5693,$A1462)</f>
        <v>31148.030000000006</v>
      </c>
      <c r="H1462" s="1441">
        <f>SUMIFS('South West Spends'!$AB$2:$AB$5693,'South West Spends'!$A$2:$A$5693,$B1462,'South West Spends'!$B$2:$B$5693,$C1462,'South West Spends'!$C$2:$C$5693,$A1462)</f>
        <v>28141.170000000006</v>
      </c>
      <c r="I1462" s="1442">
        <f>SUMIFS('South West Spends'!$AG$2:$AG$5693,'South West Spends'!$A$2:$A$5693,$B1462,'South West Spends'!$B$2:$B$5693,$C1462,'South West Spends'!$C$2:$C$5693,$A1462)</f>
        <v>31108.690000000002</v>
      </c>
      <c r="J1462" s="24">
        <f>SUMIFS('South West Spends'!$AI$2:$AI$5693,'South West Spends'!$A$2:$A$5693,$B1462,'South West Spends'!$B$2:$B$5693,$C1462,'South West Spends'!$C$2:$C$5693,$A1462)</f>
        <v>7832.4299999999994</v>
      </c>
      <c r="K1462" s="93">
        <f>SUMIFS('South West Spends'!$AL$2:$AL$5693,'South West Spends'!$A$2:$A$5693,$B1462,'South West Spends'!$B$2:$B$5693,$C1462,'South West Spends'!$C$2:$C$5693,$A1462)</f>
        <v>14967.59</v>
      </c>
    </row>
    <row r="1463" spans="1:11" x14ac:dyDescent="0.2">
      <c r="A1463" s="1158" t="s">
        <v>146</v>
      </c>
      <c r="B1463" s="13" t="s">
        <v>19</v>
      </c>
      <c r="C1463" s="1159" t="s">
        <v>20</v>
      </c>
      <c r="D1463" s="506">
        <f>SUMIFS('South West Spends'!$H$2:$H$5693,'South West Spends'!$A$2:$A$5693,$B1463,'South West Spends'!$B$2:$B$5693,$C1463,'South West Spends'!$C$2:$C$5693,$A1463)</f>
        <v>4423.68</v>
      </c>
      <c r="E1463" s="507">
        <f>SUMIFS('South West Spends'!$M$2:$M$5693,'South West Spends'!$A$2:$A$5693,$B1463,'South West Spends'!$B$2:$B$5693,$C1463,'South West Spends'!$C$2:$C$5693,$A1463)</f>
        <v>2540.16</v>
      </c>
      <c r="F1463" s="507">
        <f>SUMIFS('South West Spends'!$R$2:$R$5693,'South West Spends'!$A$2:$A$5693,$B1463,'South West Spends'!$B$2:$B$5693,$C1463,'South West Spends'!$C$2:$C$5693,$A1463)</f>
        <v>0</v>
      </c>
      <c r="G1463" s="882">
        <f>SUMIFS('South West Spends'!$W$2:$W$5693,'South West Spends'!$A$2:$A$5693,$B1463,'South West Spends'!$B$2:$B$5693,$C1463,'South West Spends'!$C$2:$C$5693,$A1463)</f>
        <v>0</v>
      </c>
      <c r="H1463" s="1441">
        <f>SUMIFS('South West Spends'!$AB$2:$AB$5693,'South West Spends'!$A$2:$A$5693,$B1463,'South West Spends'!$B$2:$B$5693,$C1463,'South West Spends'!$C$2:$C$5693,$A1463)</f>
        <v>0</v>
      </c>
      <c r="I1463" s="1442">
        <f>SUMIFS('South West Spends'!$AG$2:$AG$5693,'South West Spends'!$A$2:$A$5693,$B1463,'South West Spends'!$B$2:$B$5693,$C1463,'South West Spends'!$C$2:$C$5693,$A1463)</f>
        <v>0</v>
      </c>
      <c r="J1463" s="24">
        <f>SUMIFS('South West Spends'!$AI$2:$AI$5693,'South West Spends'!$A$2:$A$5693,$B1463,'South West Spends'!$B$2:$B$5693,$C1463,'South West Spends'!$C$2:$C$5693,$A1463)</f>
        <v>0</v>
      </c>
      <c r="K1463" s="93">
        <f>SUMIFS('South West Spends'!$AL$2:$AL$5693,'South West Spends'!$A$2:$A$5693,$B1463,'South West Spends'!$B$2:$B$5693,$C1463,'South West Spends'!$C$2:$C$5693,$A1463)</f>
        <v>0</v>
      </c>
    </row>
    <row r="1464" spans="1:11" x14ac:dyDescent="0.2">
      <c r="A1464" s="1158" t="s">
        <v>146</v>
      </c>
      <c r="B1464" s="13" t="s">
        <v>19</v>
      </c>
      <c r="C1464" s="1159" t="s">
        <v>103</v>
      </c>
      <c r="D1464" s="506">
        <f>SUMIFS('South West Spends'!$H$2:$H$5693,'South West Spends'!$A$2:$A$5693,$B1464,'South West Spends'!$B$2:$B$5693,$C1464,'South West Spends'!$C$2:$C$5693,$A1464)</f>
        <v>19235.98</v>
      </c>
      <c r="E1464" s="507">
        <f>SUMIFS('South West Spends'!$M$2:$M$5693,'South West Spends'!$A$2:$A$5693,$B1464,'South West Spends'!$B$2:$B$5693,$C1464,'South West Spends'!$C$2:$C$5693,$A1464)</f>
        <v>14049.66</v>
      </c>
      <c r="F1464" s="507">
        <f>SUMIFS('South West Spends'!$R$2:$R$5693,'South West Spends'!$A$2:$A$5693,$B1464,'South West Spends'!$B$2:$B$5693,$C1464,'South West Spends'!$C$2:$C$5693,$A1464)</f>
        <v>0</v>
      </c>
      <c r="G1464" s="882">
        <f>SUMIFS('South West Spends'!$W$2:$W$5693,'South West Spends'!$A$2:$A$5693,$B1464,'South West Spends'!$B$2:$B$5693,$C1464,'South West Spends'!$C$2:$C$5693,$A1464)</f>
        <v>0</v>
      </c>
      <c r="H1464" s="1441">
        <f>SUMIFS('South West Spends'!$AB$2:$AB$5693,'South West Spends'!$A$2:$A$5693,$B1464,'South West Spends'!$B$2:$B$5693,$C1464,'South West Spends'!$C$2:$C$5693,$A1464)</f>
        <v>0</v>
      </c>
      <c r="I1464" s="1442">
        <f>SUMIFS('South West Spends'!$AG$2:$AG$5693,'South West Spends'!$A$2:$A$5693,$B1464,'South West Spends'!$B$2:$B$5693,$C1464,'South West Spends'!$C$2:$C$5693,$A1464)</f>
        <v>0</v>
      </c>
      <c r="J1464" s="24">
        <f>SUMIFS('South West Spends'!$AI$2:$AI$5693,'South West Spends'!$A$2:$A$5693,$B1464,'South West Spends'!$B$2:$B$5693,$C1464,'South West Spends'!$C$2:$C$5693,$A1464)</f>
        <v>0</v>
      </c>
      <c r="K1464" s="93">
        <f>SUMIFS('South West Spends'!$AL$2:$AL$5693,'South West Spends'!$A$2:$A$5693,$B1464,'South West Spends'!$B$2:$B$5693,$C1464,'South West Spends'!$C$2:$C$5693,$A1464)</f>
        <v>0</v>
      </c>
    </row>
    <row r="1465" spans="1:11" x14ac:dyDescent="0.2">
      <c r="A1465" s="1158" t="s">
        <v>146</v>
      </c>
      <c r="B1465" s="13" t="s">
        <v>19</v>
      </c>
      <c r="C1465" s="1159" t="s">
        <v>112</v>
      </c>
      <c r="D1465" s="506">
        <f>SUMIFS('South West Spends'!$H$2:$H$5693,'South West Spends'!$A$2:$A$5693,$B1465,'South West Spends'!$B$2:$B$5693,$C1465,'South West Spends'!$C$2:$C$5693,$A1465)</f>
        <v>6884.8799999999992</v>
      </c>
      <c r="E1465" s="507">
        <f>SUMIFS('South West Spends'!$M$2:$M$5693,'South West Spends'!$A$2:$A$5693,$B1465,'South West Spends'!$B$2:$B$5693,$C1465,'South West Spends'!$C$2:$C$5693,$A1465)</f>
        <v>1271.3999999999999</v>
      </c>
      <c r="F1465" s="507">
        <f>SUMIFS('South West Spends'!$R$2:$R$5693,'South West Spends'!$A$2:$A$5693,$B1465,'South West Spends'!$B$2:$B$5693,$C1465,'South West Spends'!$C$2:$C$5693,$A1465)</f>
        <v>0</v>
      </c>
      <c r="G1465" s="882">
        <f>SUMIFS('South West Spends'!$W$2:$W$5693,'South West Spends'!$A$2:$A$5693,$B1465,'South West Spends'!$B$2:$B$5693,$C1465,'South West Spends'!$C$2:$C$5693,$A1465)</f>
        <v>0</v>
      </c>
      <c r="H1465" s="1441">
        <f>SUMIFS('South West Spends'!$AB$2:$AB$5693,'South West Spends'!$A$2:$A$5693,$B1465,'South West Spends'!$B$2:$B$5693,$C1465,'South West Spends'!$C$2:$C$5693,$A1465)</f>
        <v>0</v>
      </c>
      <c r="I1465" s="1442">
        <f>SUMIFS('South West Spends'!$AG$2:$AG$5693,'South West Spends'!$A$2:$A$5693,$B1465,'South West Spends'!$B$2:$B$5693,$C1465,'South West Spends'!$C$2:$C$5693,$A1465)</f>
        <v>0</v>
      </c>
      <c r="J1465" s="24">
        <f>SUMIFS('South West Spends'!$AI$2:$AI$5693,'South West Spends'!$A$2:$A$5693,$B1465,'South West Spends'!$B$2:$B$5693,$C1465,'South West Spends'!$C$2:$C$5693,$A1465)</f>
        <v>0</v>
      </c>
      <c r="K1465" s="93">
        <f>SUMIFS('South West Spends'!$AL$2:$AL$5693,'South West Spends'!$A$2:$A$5693,$B1465,'South West Spends'!$B$2:$B$5693,$C1465,'South West Spends'!$C$2:$C$5693,$A1465)</f>
        <v>0</v>
      </c>
    </row>
    <row r="1466" spans="1:11" x14ac:dyDescent="0.2">
      <c r="A1466" s="1158" t="s">
        <v>146</v>
      </c>
      <c r="B1466" s="13" t="s">
        <v>277</v>
      </c>
      <c r="C1466" s="1159" t="s">
        <v>246</v>
      </c>
      <c r="D1466" s="506">
        <f>SUMIFS('South West Spends'!$H$2:$H$5693,'South West Spends'!$A$2:$A$5693,$B1466,'South West Spends'!$B$2:$B$5693,$C1466,'South West Spends'!$C$2:$C$5693,$A1466)</f>
        <v>0</v>
      </c>
      <c r="E1466" s="507">
        <f>SUMIFS('South West Spends'!$M$2:$M$5693,'South West Spends'!$A$2:$A$5693,$B1466,'South West Spends'!$B$2:$B$5693,$C1466,'South West Spends'!$C$2:$C$5693,$A1466)</f>
        <v>0</v>
      </c>
      <c r="F1466" s="507">
        <f>SUMIFS('South West Spends'!$R$2:$R$5693,'South West Spends'!$A$2:$A$5693,$B1466,'South West Spends'!$B$2:$B$5693,$C1466,'South West Spends'!$C$2:$C$5693,$A1466)</f>
        <v>0</v>
      </c>
      <c r="G1466" s="882">
        <f>SUMIFS('South West Spends'!$W$2:$W$5693,'South West Spends'!$A$2:$A$5693,$B1466,'South West Spends'!$B$2:$B$5693,$C1466,'South West Spends'!$C$2:$C$5693,$A1466)</f>
        <v>0</v>
      </c>
      <c r="H1466" s="1441">
        <f>SUMIFS('South West Spends'!$AB$2:$AB$5693,'South West Spends'!$A$2:$A$5693,$B1466,'South West Spends'!$B$2:$B$5693,$C1466,'South West Spends'!$C$2:$C$5693,$A1466)</f>
        <v>0</v>
      </c>
      <c r="I1466" s="1442">
        <f>SUMIFS('South West Spends'!$AG$2:$AG$5693,'South West Spends'!$A$2:$A$5693,$B1466,'South West Spends'!$B$2:$B$5693,$C1466,'South West Spends'!$C$2:$C$5693,$A1466)</f>
        <v>0</v>
      </c>
      <c r="J1466" s="24">
        <f>SUMIFS('South West Spends'!$AI$2:$AI$5693,'South West Spends'!$A$2:$A$5693,$B1466,'South West Spends'!$B$2:$B$5693,$C1466,'South West Spends'!$C$2:$C$5693,$A1466)</f>
        <v>1302.83</v>
      </c>
      <c r="K1466" s="93">
        <f>SUMIFS('South West Spends'!$AL$2:$AL$5693,'South West Spends'!$A$2:$A$5693,$B1466,'South West Spends'!$B$2:$B$5693,$C1466,'South West Spends'!$C$2:$C$5693,$A1466)</f>
        <v>1302.83</v>
      </c>
    </row>
    <row r="1467" spans="1:11" x14ac:dyDescent="0.2">
      <c r="A1467" s="1230" t="s">
        <v>146</v>
      </c>
      <c r="B1467" s="1084" t="s">
        <v>277</v>
      </c>
      <c r="C1467" s="1159" t="s">
        <v>20</v>
      </c>
      <c r="D1467" s="506">
        <f>SUMIFS('South West Spends'!$H$2:$H$5693,'South West Spends'!$A$2:$A$5693,$B1467,'South West Spends'!$B$2:$B$5693,$C1467,'South West Spends'!$C$2:$C$5693,$A1467)</f>
        <v>0</v>
      </c>
      <c r="E1467" s="507">
        <f>SUMIFS('South West Spends'!$M$2:$M$5693,'South West Spends'!$A$2:$A$5693,$B1467,'South West Spends'!$B$2:$B$5693,$C1467,'South West Spends'!$C$2:$C$5693,$A1467)</f>
        <v>0</v>
      </c>
      <c r="F1467" s="507">
        <f>SUMIFS('South West Spends'!$R$2:$R$5693,'South West Spends'!$A$2:$A$5693,$B1467,'South West Spends'!$B$2:$B$5693,$C1467,'South West Spends'!$C$2:$C$5693,$A1467)</f>
        <v>0</v>
      </c>
      <c r="G1467" s="882">
        <f>SUMIFS('South West Spends'!$W$2:$W$5693,'South West Spends'!$A$2:$A$5693,$B1467,'South West Spends'!$B$2:$B$5693,$C1467,'South West Spends'!$C$2:$C$5693,$A1467)</f>
        <v>0</v>
      </c>
      <c r="H1467" s="1441">
        <f>SUMIFS('South West Spends'!$AB$2:$AB$5693,'South West Spends'!$A$2:$A$5693,$B1467,'South West Spends'!$B$2:$B$5693,$C1467,'South West Spends'!$C$2:$C$5693,$A1467)</f>
        <v>0</v>
      </c>
      <c r="I1467" s="1442">
        <f>SUMIFS('South West Spends'!$AG$2:$AG$5693,'South West Spends'!$A$2:$A$5693,$B1467,'South West Spends'!$B$2:$B$5693,$C1467,'South West Spends'!$C$2:$C$5693,$A1467)</f>
        <v>3614.6</v>
      </c>
      <c r="J1467" s="24">
        <f>SUMIFS('South West Spends'!$AI$2:$AI$5693,'South West Spends'!$A$2:$A$5693,$B1467,'South West Spends'!$B$2:$B$5693,$C1467,'South West Spends'!$C$2:$C$5693,$A1467)</f>
        <v>0</v>
      </c>
      <c r="K1467" s="93">
        <f>SUMIFS('South West Spends'!$AL$2:$AL$5693,'South West Spends'!$A$2:$A$5693,$B1467,'South West Spends'!$B$2:$B$5693,$C1467,'South West Spends'!$C$2:$C$5693,$A1467)</f>
        <v>473.99999999999994</v>
      </c>
    </row>
    <row r="1468" spans="1:11" x14ac:dyDescent="0.2">
      <c r="A1468" s="1230" t="s">
        <v>146</v>
      </c>
      <c r="B1468" s="1084" t="s">
        <v>277</v>
      </c>
      <c r="C1468" s="1159" t="s">
        <v>120</v>
      </c>
      <c r="D1468" s="506">
        <f>SUMIFS('South West Spends'!$H$2:$H$5693,'South West Spends'!$A$2:$A$5693,$B1468,'South West Spends'!$B$2:$B$5693,$C1468,'South West Spends'!$C$2:$C$5693,$A1468)</f>
        <v>0</v>
      </c>
      <c r="E1468" s="507">
        <f>SUMIFS('South West Spends'!$M$2:$M$5693,'South West Spends'!$A$2:$A$5693,$B1468,'South West Spends'!$B$2:$B$5693,$C1468,'South West Spends'!$C$2:$C$5693,$A1468)</f>
        <v>0</v>
      </c>
      <c r="F1468" s="507">
        <f>SUMIFS('South West Spends'!$R$2:$R$5693,'South West Spends'!$A$2:$A$5693,$B1468,'South West Spends'!$B$2:$B$5693,$C1468,'South West Spends'!$C$2:$C$5693,$A1468)</f>
        <v>0</v>
      </c>
      <c r="G1468" s="882">
        <f>SUMIFS('South West Spends'!$W$2:$W$5693,'South West Spends'!$A$2:$A$5693,$B1468,'South West Spends'!$B$2:$B$5693,$C1468,'South West Spends'!$C$2:$C$5693,$A1468)</f>
        <v>0</v>
      </c>
      <c r="H1468" s="1441">
        <f>SUMIFS('South West Spends'!$AB$2:$AB$5693,'South West Spends'!$A$2:$A$5693,$B1468,'South West Spends'!$B$2:$B$5693,$C1468,'South West Spends'!$C$2:$C$5693,$A1468)</f>
        <v>0</v>
      </c>
      <c r="I1468" s="1442">
        <f>SUMIFS('South West Spends'!$AG$2:$AG$5693,'South West Spends'!$A$2:$A$5693,$B1468,'South West Spends'!$B$2:$B$5693,$C1468,'South West Spends'!$C$2:$C$5693,$A1468)</f>
        <v>0</v>
      </c>
      <c r="J1468" s="24">
        <f>SUMIFS('South West Spends'!$AI$2:$AI$5693,'South West Spends'!$A$2:$A$5693,$B1468,'South West Spends'!$B$2:$B$5693,$C1468,'South West Spends'!$C$2:$C$5693,$A1468)</f>
        <v>170</v>
      </c>
      <c r="K1468" s="93">
        <f>SUMIFS('South West Spends'!$AL$2:$AL$5693,'South West Spends'!$A$2:$A$5693,$B1468,'South West Spends'!$B$2:$B$5693,$C1468,'South West Spends'!$C$2:$C$5693,$A1468)</f>
        <v>170</v>
      </c>
    </row>
    <row r="1469" spans="1:11" x14ac:dyDescent="0.2">
      <c r="A1469" s="1230" t="s">
        <v>146</v>
      </c>
      <c r="B1469" s="1084" t="s">
        <v>277</v>
      </c>
      <c r="C1469" s="1159" t="s">
        <v>103</v>
      </c>
      <c r="D1469" s="506">
        <f>SUMIFS('South West Spends'!$H$2:$H$5693,'South West Spends'!$A$2:$A$5693,$B1469,'South West Spends'!$B$2:$B$5693,$C1469,'South West Spends'!$C$2:$C$5693,$A1469)</f>
        <v>0</v>
      </c>
      <c r="E1469" s="507">
        <f>SUMIFS('South West Spends'!$M$2:$M$5693,'South West Spends'!$A$2:$A$5693,$B1469,'South West Spends'!$B$2:$B$5693,$C1469,'South West Spends'!$C$2:$C$5693,$A1469)</f>
        <v>0</v>
      </c>
      <c r="F1469" s="507">
        <f>SUMIFS('South West Spends'!$R$2:$R$5693,'South West Spends'!$A$2:$A$5693,$B1469,'South West Spends'!$B$2:$B$5693,$C1469,'South West Spends'!$C$2:$C$5693,$A1469)</f>
        <v>0</v>
      </c>
      <c r="G1469" s="882">
        <f>SUMIFS('South West Spends'!$W$2:$W$5693,'South West Spends'!$A$2:$A$5693,$B1469,'South West Spends'!$B$2:$B$5693,$C1469,'South West Spends'!$C$2:$C$5693,$A1469)</f>
        <v>0</v>
      </c>
      <c r="H1469" s="1441">
        <f>SUMIFS('South West Spends'!$AB$2:$AB$5693,'South West Spends'!$A$2:$A$5693,$B1469,'South West Spends'!$B$2:$B$5693,$C1469,'South West Spends'!$C$2:$C$5693,$A1469)</f>
        <v>0</v>
      </c>
      <c r="I1469" s="1442">
        <f>SUMIFS('South West Spends'!$AG$2:$AG$5693,'South West Spends'!$A$2:$A$5693,$B1469,'South West Spends'!$B$2:$B$5693,$C1469,'South West Spends'!$C$2:$C$5693,$A1469)</f>
        <v>6811.57</v>
      </c>
      <c r="J1469" s="24">
        <f>SUMIFS('South West Spends'!$AI$2:$AI$5693,'South West Spends'!$A$2:$A$5693,$B1469,'South West Spends'!$B$2:$B$5693,$C1469,'South West Spends'!$C$2:$C$5693,$A1469)</f>
        <v>1910.74</v>
      </c>
      <c r="K1469" s="93">
        <f>SUMIFS('South West Spends'!$AL$2:$AL$5693,'South West Spends'!$A$2:$A$5693,$B1469,'South West Spends'!$B$2:$B$5693,$C1469,'South West Spends'!$C$2:$C$5693,$A1469)</f>
        <v>3234.19</v>
      </c>
    </row>
    <row r="1470" spans="1:11" x14ac:dyDescent="0.2">
      <c r="A1470" s="1230" t="s">
        <v>146</v>
      </c>
      <c r="B1470" s="1084" t="s">
        <v>84</v>
      </c>
      <c r="C1470" s="1159" t="s">
        <v>20</v>
      </c>
      <c r="D1470" s="506">
        <f>SUMIFS('South West Spends'!$H$2:$H$5693,'South West Spends'!$A$2:$A$5693,$B1470,'South West Spends'!$B$2:$B$5693,$C1470,'South West Spends'!$C$2:$C$5693,$A1470)</f>
        <v>0</v>
      </c>
      <c r="E1470" s="507">
        <f>SUMIFS('South West Spends'!$M$2:$M$5693,'South West Spends'!$A$2:$A$5693,$B1470,'South West Spends'!$B$2:$B$5693,$C1470,'South West Spends'!$C$2:$C$5693,$A1470)</f>
        <v>1676.16</v>
      </c>
      <c r="F1470" s="507">
        <f>SUMIFS('South West Spends'!$R$2:$R$5693,'South West Spends'!$A$2:$A$5693,$B1470,'South West Spends'!$B$2:$B$5693,$C1470,'South West Spends'!$C$2:$C$5693,$A1470)</f>
        <v>3528.5699999999997</v>
      </c>
      <c r="G1470" s="882">
        <f>SUMIFS('South West Spends'!$W$2:$W$5693,'South West Spends'!$A$2:$A$5693,$B1470,'South West Spends'!$B$2:$B$5693,$C1470,'South West Spends'!$C$2:$C$5693,$A1470)</f>
        <v>3285.1499999999996</v>
      </c>
      <c r="H1470" s="1441">
        <f>SUMIFS('South West Spends'!$AB$2:$AB$5693,'South West Spends'!$A$2:$A$5693,$B1470,'South West Spends'!$B$2:$B$5693,$C1470,'South West Spends'!$C$2:$C$5693,$A1470)</f>
        <v>5331.7999999999993</v>
      </c>
      <c r="I1470" s="1442">
        <f>SUMIFS('South West Spends'!$AG$2:$AG$5693,'South West Spends'!$A$2:$A$5693,$B1470,'South West Spends'!$B$2:$B$5693,$C1470,'South West Spends'!$C$2:$C$5693,$A1470)</f>
        <v>2267.7999999999997</v>
      </c>
      <c r="J1470" s="24">
        <f>SUMIFS('South West Spends'!$AI$2:$AI$5693,'South West Spends'!$A$2:$A$5693,$B1470,'South West Spends'!$B$2:$B$5693,$C1470,'South West Spends'!$C$2:$C$5693,$A1470)</f>
        <v>0</v>
      </c>
      <c r="K1470" s="93">
        <f>SUMIFS('South West Spends'!$AL$2:$AL$5693,'South West Spends'!$A$2:$A$5693,$B1470,'South West Spends'!$B$2:$B$5693,$C1470,'South West Spends'!$C$2:$C$5693,$A1470)</f>
        <v>0</v>
      </c>
    </row>
    <row r="1471" spans="1:11" x14ac:dyDescent="0.2">
      <c r="A1471" s="1230" t="s">
        <v>146</v>
      </c>
      <c r="B1471" s="1084" t="s">
        <v>84</v>
      </c>
      <c r="C1471" s="1159" t="s">
        <v>118</v>
      </c>
      <c r="D1471" s="506">
        <f>SUMIFS('South West Spends'!$H$2:$H$5693,'South West Spends'!$A$2:$A$5693,$B1471,'South West Spends'!$B$2:$B$5693,$C1471,'South West Spends'!$C$2:$C$5693,$A1471)</f>
        <v>0</v>
      </c>
      <c r="E1471" s="507">
        <f>SUMIFS('South West Spends'!$M$2:$M$5693,'South West Spends'!$A$2:$A$5693,$B1471,'South West Spends'!$B$2:$B$5693,$C1471,'South West Spends'!$C$2:$C$5693,$A1471)</f>
        <v>0</v>
      </c>
      <c r="F1471" s="507">
        <f>SUMIFS('South West Spends'!$R$2:$R$5693,'South West Spends'!$A$2:$A$5693,$B1471,'South West Spends'!$B$2:$B$5693,$C1471,'South West Spends'!$C$2:$C$5693,$A1471)</f>
        <v>222</v>
      </c>
      <c r="G1471" s="882">
        <f>SUMIFS('South West Spends'!$W$2:$W$5693,'South West Spends'!$A$2:$A$5693,$B1471,'South West Spends'!$B$2:$B$5693,$C1471,'South West Spends'!$C$2:$C$5693,$A1471)</f>
        <v>0</v>
      </c>
      <c r="H1471" s="1441">
        <f>SUMIFS('South West Spends'!$AB$2:$AB$5693,'South West Spends'!$A$2:$A$5693,$B1471,'South West Spends'!$B$2:$B$5693,$C1471,'South West Spends'!$C$2:$C$5693,$A1471)</f>
        <v>0</v>
      </c>
      <c r="I1471" s="1442">
        <f>SUMIFS('South West Spends'!$AG$2:$AG$5693,'South West Spends'!$A$2:$A$5693,$B1471,'South West Spends'!$B$2:$B$5693,$C1471,'South West Spends'!$C$2:$C$5693,$A1471)</f>
        <v>0</v>
      </c>
      <c r="J1471" s="24">
        <f>SUMIFS('South West Spends'!$AI$2:$AI$5693,'South West Spends'!$A$2:$A$5693,$B1471,'South West Spends'!$B$2:$B$5693,$C1471,'South West Spends'!$C$2:$C$5693,$A1471)</f>
        <v>0</v>
      </c>
      <c r="K1471" s="93">
        <f>SUMIFS('South West Spends'!$AL$2:$AL$5693,'South West Spends'!$A$2:$A$5693,$B1471,'South West Spends'!$B$2:$B$5693,$C1471,'South West Spends'!$C$2:$C$5693,$A1471)</f>
        <v>0</v>
      </c>
    </row>
    <row r="1472" spans="1:11" x14ac:dyDescent="0.2">
      <c r="A1472" s="1230" t="s">
        <v>146</v>
      </c>
      <c r="B1472" s="1084" t="s">
        <v>84</v>
      </c>
      <c r="C1472" s="1159" t="s">
        <v>103</v>
      </c>
      <c r="D1472" s="506">
        <f>SUMIFS('South West Spends'!$H$2:$H$5693,'South West Spends'!$A$2:$A$5693,$B1472,'South West Spends'!$B$2:$B$5693,$C1472,'South West Spends'!$C$2:$C$5693,$A1472)</f>
        <v>0</v>
      </c>
      <c r="E1472" s="507">
        <f>SUMIFS('South West Spends'!$M$2:$M$5693,'South West Spends'!$A$2:$A$5693,$B1472,'South West Spends'!$B$2:$B$5693,$C1472,'South West Spends'!$C$2:$C$5693,$A1472)</f>
        <v>7202.01</v>
      </c>
      <c r="F1472" s="507">
        <f>SUMIFS('South West Spends'!$R$2:$R$5693,'South West Spends'!$A$2:$A$5693,$B1472,'South West Spends'!$B$2:$B$5693,$C1472,'South West Spends'!$C$2:$C$5693,$A1472)</f>
        <v>18475.41</v>
      </c>
      <c r="G1472" s="882">
        <f>SUMIFS('South West Spends'!$W$2:$W$5693,'South West Spends'!$A$2:$A$5693,$B1472,'South West Spends'!$B$2:$B$5693,$C1472,'South West Spends'!$C$2:$C$5693,$A1472)</f>
        <v>16163.25</v>
      </c>
      <c r="H1472" s="1441">
        <f>SUMIFS('South West Spends'!$AB$2:$AB$5693,'South West Spends'!$A$2:$A$5693,$B1472,'South West Spends'!$B$2:$B$5693,$C1472,'South West Spends'!$C$2:$C$5693,$A1472)</f>
        <v>16466.689999999999</v>
      </c>
      <c r="I1472" s="1442">
        <f>SUMIFS('South West Spends'!$AG$2:$AG$5693,'South West Spends'!$A$2:$A$5693,$B1472,'South West Spends'!$B$2:$B$5693,$C1472,'South West Spends'!$C$2:$C$5693,$A1472)</f>
        <v>3264.5899999999997</v>
      </c>
      <c r="J1472" s="24">
        <f>SUMIFS('South West Spends'!$AI$2:$AI$5693,'South West Spends'!$A$2:$A$5693,$B1472,'South West Spends'!$B$2:$B$5693,$C1472,'South West Spends'!$C$2:$C$5693,$A1472)</f>
        <v>0</v>
      </c>
      <c r="K1472" s="93">
        <f>SUMIFS('South West Spends'!$AL$2:$AL$5693,'South West Spends'!$A$2:$A$5693,$B1472,'South West Spends'!$B$2:$B$5693,$C1472,'South West Spends'!$C$2:$C$5693,$A1472)</f>
        <v>0</v>
      </c>
    </row>
    <row r="1473" spans="1:11" x14ac:dyDescent="0.2">
      <c r="A1473" s="1230" t="s">
        <v>146</v>
      </c>
      <c r="B1473" s="1084" t="s">
        <v>41</v>
      </c>
      <c r="C1473" s="1159" t="s">
        <v>242</v>
      </c>
      <c r="D1473" s="506">
        <f>SUMIFS('South West Spends'!$H$2:$H$5693,'South West Spends'!$A$2:$A$5693,$B1473,'South West Spends'!$B$2:$B$5693,$C1473,'South West Spends'!$C$2:$C$5693,$A1473)</f>
        <v>1978.5</v>
      </c>
      <c r="E1473" s="507">
        <f>SUMIFS('South West Spends'!$M$2:$M$5693,'South West Spends'!$A$2:$A$5693,$B1473,'South West Spends'!$B$2:$B$5693,$C1473,'South West Spends'!$C$2:$C$5693,$A1473)</f>
        <v>915.55</v>
      </c>
      <c r="F1473" s="507">
        <f>SUMIFS('South West Spends'!$R$2:$R$5693,'South West Spends'!$A$2:$A$5693,$B1473,'South West Spends'!$B$2:$B$5693,$C1473,'South West Spends'!$C$2:$C$5693,$A1473)</f>
        <v>0</v>
      </c>
      <c r="G1473" s="882">
        <f>SUMIFS('South West Spends'!$W$2:$W$5693,'South West Spends'!$A$2:$A$5693,$B1473,'South West Spends'!$B$2:$B$5693,$C1473,'South West Spends'!$C$2:$C$5693,$A1473)</f>
        <v>0</v>
      </c>
      <c r="H1473" s="1441">
        <f>SUMIFS('South West Spends'!$AB$2:$AB$5693,'South West Spends'!$A$2:$A$5693,$B1473,'South West Spends'!$B$2:$B$5693,$C1473,'South West Spends'!$C$2:$C$5693,$A1473)</f>
        <v>0</v>
      </c>
      <c r="I1473" s="1442">
        <f>SUMIFS('South West Spends'!$AG$2:$AG$5693,'South West Spends'!$A$2:$A$5693,$B1473,'South West Spends'!$B$2:$B$5693,$C1473,'South West Spends'!$C$2:$C$5693,$A1473)</f>
        <v>0</v>
      </c>
      <c r="J1473" s="24">
        <f>SUMIFS('South West Spends'!$AI$2:$AI$5693,'South West Spends'!$A$2:$A$5693,$B1473,'South West Spends'!$B$2:$B$5693,$C1473,'South West Spends'!$C$2:$C$5693,$A1473)</f>
        <v>0</v>
      </c>
      <c r="K1473" s="93">
        <f>SUMIFS('South West Spends'!$AL$2:$AL$5693,'South West Spends'!$A$2:$A$5693,$B1473,'South West Spends'!$B$2:$B$5693,$C1473,'South West Spends'!$C$2:$C$5693,$A1473)</f>
        <v>0</v>
      </c>
    </row>
    <row r="1474" spans="1:11" x14ac:dyDescent="0.2">
      <c r="A1474" s="1230" t="s">
        <v>146</v>
      </c>
      <c r="B1474" s="1084" t="s">
        <v>66</v>
      </c>
      <c r="C1474" s="1159" t="s">
        <v>11</v>
      </c>
      <c r="D1474" s="506">
        <f>SUMIFS('South West Spends'!$H$2:$H$5693,'South West Spends'!$A$2:$A$5693,$B1474,'South West Spends'!$B$2:$B$5693,$C1474,'South West Spends'!$C$2:$C$5693,$A1474)</f>
        <v>1556.3000000000002</v>
      </c>
      <c r="E1474" s="507">
        <f>SUMIFS('South West Spends'!$M$2:$M$5693,'South West Spends'!$A$2:$A$5693,$B1474,'South West Spends'!$B$2:$B$5693,$C1474,'South West Spends'!$C$2:$C$5693,$A1474)</f>
        <v>5487.51</v>
      </c>
      <c r="F1474" s="507">
        <f>SUMIFS('South West Spends'!$R$2:$R$5693,'South West Spends'!$A$2:$A$5693,$B1474,'South West Spends'!$B$2:$B$5693,$C1474,'South West Spends'!$C$2:$C$5693,$A1474)</f>
        <v>3575.57</v>
      </c>
      <c r="G1474" s="882">
        <f>SUMIFS('South West Spends'!$W$2:$W$5693,'South West Spends'!$A$2:$A$5693,$B1474,'South West Spends'!$B$2:$B$5693,$C1474,'South West Spends'!$C$2:$C$5693,$A1474)</f>
        <v>2249.87</v>
      </c>
      <c r="H1474" s="1441">
        <f>SUMIFS('South West Spends'!$AB$2:$AB$5693,'South West Spends'!$A$2:$A$5693,$B1474,'South West Spends'!$B$2:$B$5693,$C1474,'South West Spends'!$C$2:$C$5693,$A1474)</f>
        <v>1503.0900000000001</v>
      </c>
      <c r="I1474" s="1442">
        <f>SUMIFS('South West Spends'!$AG$2:$AG$5693,'South West Spends'!$A$2:$A$5693,$B1474,'South West Spends'!$B$2:$B$5693,$C1474,'South West Spends'!$C$2:$C$5693,$A1474)</f>
        <v>0</v>
      </c>
      <c r="J1474" s="24">
        <f>SUMIFS('South West Spends'!$AI$2:$AI$5693,'South West Spends'!$A$2:$A$5693,$B1474,'South West Spends'!$B$2:$B$5693,$C1474,'South West Spends'!$C$2:$C$5693,$A1474)</f>
        <v>0</v>
      </c>
      <c r="K1474" s="93">
        <f>SUMIFS('South West Spends'!$AL$2:$AL$5693,'South West Spends'!$A$2:$A$5693,$B1474,'South West Spends'!$B$2:$B$5693,$C1474,'South West Spends'!$C$2:$C$5693,$A1474)</f>
        <v>0</v>
      </c>
    </row>
    <row r="1475" spans="1:11" x14ac:dyDescent="0.2">
      <c r="A1475" s="1230" t="s">
        <v>146</v>
      </c>
      <c r="B1475" s="1084" t="s">
        <v>66</v>
      </c>
      <c r="C1475" s="1159" t="s">
        <v>122</v>
      </c>
      <c r="D1475" s="506">
        <f>SUMIFS('South West Spends'!$H$2:$H$5693,'South West Spends'!$A$2:$A$5693,$B1475,'South West Spends'!$B$2:$B$5693,$C1475,'South West Spends'!$C$2:$C$5693,$A1475)</f>
        <v>11029.720000000001</v>
      </c>
      <c r="E1475" s="507">
        <f>SUMIFS('South West Spends'!$M$2:$M$5693,'South West Spends'!$A$2:$A$5693,$B1475,'South West Spends'!$B$2:$B$5693,$C1475,'South West Spends'!$C$2:$C$5693,$A1475)</f>
        <v>43622.74</v>
      </c>
      <c r="F1475" s="507">
        <f>SUMIFS('South West Spends'!$R$2:$R$5693,'South West Spends'!$A$2:$A$5693,$B1475,'South West Spends'!$B$2:$B$5693,$C1475,'South West Spends'!$C$2:$C$5693,$A1475)</f>
        <v>54278.91</v>
      </c>
      <c r="G1475" s="882">
        <f>SUMIFS('South West Spends'!$W$2:$W$5693,'South West Spends'!$A$2:$A$5693,$B1475,'South West Spends'!$B$2:$B$5693,$C1475,'South West Spends'!$C$2:$C$5693,$A1475)</f>
        <v>65015.319999999992</v>
      </c>
      <c r="H1475" s="1441">
        <f>SUMIFS('South West Spends'!$AB$2:$AB$5693,'South West Spends'!$A$2:$A$5693,$B1475,'South West Spends'!$B$2:$B$5693,$C1475,'South West Spends'!$C$2:$C$5693,$A1475)</f>
        <v>47346.570000000007</v>
      </c>
      <c r="I1475" s="1442">
        <f>SUMIFS('South West Spends'!$AG$2:$AG$5693,'South West Spends'!$A$2:$A$5693,$B1475,'South West Spends'!$B$2:$B$5693,$C1475,'South West Spends'!$C$2:$C$5693,$A1475)</f>
        <v>0</v>
      </c>
      <c r="J1475" s="24">
        <f>SUMIFS('South West Spends'!$AI$2:$AI$5693,'South West Spends'!$A$2:$A$5693,$B1475,'South West Spends'!$B$2:$B$5693,$C1475,'South West Spends'!$C$2:$C$5693,$A1475)</f>
        <v>0</v>
      </c>
      <c r="K1475" s="93">
        <f>SUMIFS('South West Spends'!$AL$2:$AL$5693,'South West Spends'!$A$2:$A$5693,$B1475,'South West Spends'!$B$2:$B$5693,$C1475,'South West Spends'!$C$2:$C$5693,$A1475)</f>
        <v>0</v>
      </c>
    </row>
    <row r="1476" spans="1:11" x14ac:dyDescent="0.2">
      <c r="A1476" s="1230" t="s">
        <v>146</v>
      </c>
      <c r="B1476" s="1084" t="s">
        <v>258</v>
      </c>
      <c r="C1476" s="1159" t="s">
        <v>243</v>
      </c>
      <c r="D1476" s="506">
        <f>SUMIFS('South West Spends'!$H$2:$H$5693,'South West Spends'!$A$2:$A$5693,$B1476,'South West Spends'!$B$2:$B$5693,$C1476,'South West Spends'!$C$2:$C$5693,$A1476)</f>
        <v>0</v>
      </c>
      <c r="E1476" s="507">
        <f>SUMIFS('South West Spends'!$M$2:$M$5693,'South West Spends'!$A$2:$A$5693,$B1476,'South West Spends'!$B$2:$B$5693,$C1476,'South West Spends'!$C$2:$C$5693,$A1476)</f>
        <v>0</v>
      </c>
      <c r="F1476" s="507">
        <f>SUMIFS('South West Spends'!$R$2:$R$5693,'South West Spends'!$A$2:$A$5693,$B1476,'South West Spends'!$B$2:$B$5693,$C1476,'South West Spends'!$C$2:$C$5693,$A1476)</f>
        <v>0</v>
      </c>
      <c r="G1476" s="882">
        <f>SUMIFS('South West Spends'!$W$2:$W$5693,'South West Spends'!$A$2:$A$5693,$B1476,'South West Spends'!$B$2:$B$5693,$C1476,'South West Spends'!$C$2:$C$5693,$A1476)</f>
        <v>0</v>
      </c>
      <c r="H1476" s="1441">
        <f>SUMIFS('South West Spends'!$AB$2:$AB$5693,'South West Spends'!$A$2:$A$5693,$B1476,'South West Spends'!$B$2:$B$5693,$C1476,'South West Spends'!$C$2:$C$5693,$A1476)</f>
        <v>0</v>
      </c>
      <c r="I1476" s="1442">
        <f>SUMIFS('South West Spends'!$AG$2:$AG$5693,'South West Spends'!$A$2:$A$5693,$B1476,'South West Spends'!$B$2:$B$5693,$C1476,'South West Spends'!$C$2:$C$5693,$A1476)</f>
        <v>0</v>
      </c>
      <c r="J1476" s="24">
        <f>SUMIFS('South West Spends'!$AI$2:$AI$5693,'South West Spends'!$A$2:$A$5693,$B1476,'South West Spends'!$B$2:$B$5693,$C1476,'South West Spends'!$C$2:$C$5693,$A1476)</f>
        <v>0</v>
      </c>
      <c r="K1476" s="93">
        <f>SUMIFS('South West Spends'!$AL$2:$AL$5693,'South West Spends'!$A$2:$A$5693,$B1476,'South West Spends'!$B$2:$B$5693,$C1476,'South West Spends'!$C$2:$C$5693,$A1476)</f>
        <v>34.229999999999997</v>
      </c>
    </row>
    <row r="1477" spans="1:11" x14ac:dyDescent="0.2">
      <c r="A1477" s="1230" t="s">
        <v>146</v>
      </c>
      <c r="B1477" s="1084" t="s">
        <v>258</v>
      </c>
      <c r="C1477" s="1159" t="s">
        <v>11</v>
      </c>
      <c r="D1477" s="506">
        <f>SUMIFS('South West Spends'!$H$2:$H$5693,'South West Spends'!$A$2:$A$5693,$B1477,'South West Spends'!$B$2:$B$5693,$C1477,'South West Spends'!$C$2:$C$5693,$A1477)</f>
        <v>0</v>
      </c>
      <c r="E1477" s="507">
        <f>SUMIFS('South West Spends'!$M$2:$M$5693,'South West Spends'!$A$2:$A$5693,$B1477,'South West Spends'!$B$2:$B$5693,$C1477,'South West Spends'!$C$2:$C$5693,$A1477)</f>
        <v>0</v>
      </c>
      <c r="F1477" s="507">
        <f>SUMIFS('South West Spends'!$R$2:$R$5693,'South West Spends'!$A$2:$A$5693,$B1477,'South West Spends'!$B$2:$B$5693,$C1477,'South West Spends'!$C$2:$C$5693,$A1477)</f>
        <v>0</v>
      </c>
      <c r="G1477" s="882">
        <f>SUMIFS('South West Spends'!$W$2:$W$5693,'South West Spends'!$A$2:$A$5693,$B1477,'South West Spends'!$B$2:$B$5693,$C1477,'South West Spends'!$C$2:$C$5693,$A1477)</f>
        <v>0</v>
      </c>
      <c r="H1477" s="1441">
        <f>SUMIFS('South West Spends'!$AB$2:$AB$5693,'South West Spends'!$A$2:$A$5693,$B1477,'South West Spends'!$B$2:$B$5693,$C1477,'South West Spends'!$C$2:$C$5693,$A1477)</f>
        <v>0</v>
      </c>
      <c r="I1477" s="1442">
        <f>SUMIFS('South West Spends'!$AG$2:$AG$5693,'South West Spends'!$A$2:$A$5693,$B1477,'South West Spends'!$B$2:$B$5693,$C1477,'South West Spends'!$C$2:$C$5693,$A1477)</f>
        <v>1572.12</v>
      </c>
      <c r="J1477" s="24">
        <f>SUMIFS('South West Spends'!$AI$2:$AI$5693,'South West Spends'!$A$2:$A$5693,$B1477,'South West Spends'!$B$2:$B$5693,$C1477,'South West Spends'!$C$2:$C$5693,$A1477)</f>
        <v>0</v>
      </c>
      <c r="K1477" s="93">
        <f>SUMIFS('South West Spends'!$AL$2:$AL$5693,'South West Spends'!$A$2:$A$5693,$B1477,'South West Spends'!$B$2:$B$5693,$C1477,'South West Spends'!$C$2:$C$5693,$A1477)</f>
        <v>801.98</v>
      </c>
    </row>
    <row r="1478" spans="1:11" x14ac:dyDescent="0.2">
      <c r="A1478" s="1230" t="s">
        <v>146</v>
      </c>
      <c r="B1478" s="1084" t="s">
        <v>258</v>
      </c>
      <c r="C1478" s="1159" t="s">
        <v>122</v>
      </c>
      <c r="D1478" s="506">
        <f>SUMIFS('South West Spends'!$H$2:$H$5693,'South West Spends'!$A$2:$A$5693,$B1478,'South West Spends'!$B$2:$B$5693,$C1478,'South West Spends'!$C$2:$C$5693,$A1478)</f>
        <v>0</v>
      </c>
      <c r="E1478" s="507">
        <f>SUMIFS('South West Spends'!$M$2:$M$5693,'South West Spends'!$A$2:$A$5693,$B1478,'South West Spends'!$B$2:$B$5693,$C1478,'South West Spends'!$C$2:$C$5693,$A1478)</f>
        <v>0</v>
      </c>
      <c r="F1478" s="507">
        <f>SUMIFS('South West Spends'!$R$2:$R$5693,'South West Spends'!$A$2:$A$5693,$B1478,'South West Spends'!$B$2:$B$5693,$C1478,'South West Spends'!$C$2:$C$5693,$A1478)</f>
        <v>0</v>
      </c>
      <c r="G1478" s="882">
        <f>SUMIFS('South West Spends'!$W$2:$W$5693,'South West Spends'!$A$2:$A$5693,$B1478,'South West Spends'!$B$2:$B$5693,$C1478,'South West Spends'!$C$2:$C$5693,$A1478)</f>
        <v>0</v>
      </c>
      <c r="H1478" s="1441">
        <f>SUMIFS('South West Spends'!$AB$2:$AB$5693,'South West Spends'!$A$2:$A$5693,$B1478,'South West Spends'!$B$2:$B$5693,$C1478,'South West Spends'!$C$2:$C$5693,$A1478)</f>
        <v>19965.37</v>
      </c>
      <c r="I1478" s="1442">
        <f>SUMIFS('South West Spends'!$AG$2:$AG$5693,'South West Spends'!$A$2:$A$5693,$B1478,'South West Spends'!$B$2:$B$5693,$C1478,'South West Spends'!$C$2:$C$5693,$A1478)</f>
        <v>70547.09</v>
      </c>
      <c r="J1478" s="24">
        <f>SUMIFS('South West Spends'!$AI$2:$AI$5693,'South West Spends'!$A$2:$A$5693,$B1478,'South West Spends'!$B$2:$B$5693,$C1478,'South West Spends'!$C$2:$C$5693,$A1478)</f>
        <v>14208.009999999998</v>
      </c>
      <c r="K1478" s="93">
        <f>SUMIFS('South West Spends'!$AL$2:$AL$5693,'South West Spends'!$A$2:$A$5693,$B1478,'South West Spends'!$B$2:$B$5693,$C1478,'South West Spends'!$C$2:$C$5693,$A1478)</f>
        <v>25834.05</v>
      </c>
    </row>
    <row r="1479" spans="1:11" x14ac:dyDescent="0.2">
      <c r="A1479" s="1230" t="s">
        <v>146</v>
      </c>
      <c r="B1479" s="1084" t="s">
        <v>23</v>
      </c>
      <c r="C1479" s="1159" t="s">
        <v>200</v>
      </c>
      <c r="D1479" s="506">
        <f>SUMIFS('South West Spends'!$H$2:$H$5693,'South West Spends'!$A$2:$A$5693,$B1479,'South West Spends'!$B$2:$B$5693,$C1479,'South West Spends'!$C$2:$C$5693,$A1479)</f>
        <v>52047.42</v>
      </c>
      <c r="E1479" s="507">
        <f>SUMIFS('South West Spends'!$M$2:$M$5693,'South West Spends'!$A$2:$A$5693,$B1479,'South West Spends'!$B$2:$B$5693,$C1479,'South West Spends'!$C$2:$C$5693,$A1479)</f>
        <v>50610.83</v>
      </c>
      <c r="F1479" s="507">
        <f>SUMIFS('South West Spends'!$R$2:$R$5693,'South West Spends'!$A$2:$A$5693,$B1479,'South West Spends'!$B$2:$B$5693,$C1479,'South West Spends'!$C$2:$C$5693,$A1479)</f>
        <v>50981.14</v>
      </c>
      <c r="G1479" s="882">
        <f>SUMIFS('South West Spends'!$W$2:$W$5693,'South West Spends'!$A$2:$A$5693,$B1479,'South West Spends'!$B$2:$B$5693,$C1479,'South West Spends'!$C$2:$C$5693,$A1479)</f>
        <v>27435.57</v>
      </c>
      <c r="H1479" s="1441">
        <f>SUMIFS('South West Spends'!$AB$2:$AB$5693,'South West Spends'!$A$2:$A$5693,$B1479,'South West Spends'!$B$2:$B$5693,$C1479,'South West Spends'!$C$2:$C$5693,$A1479)</f>
        <v>0</v>
      </c>
      <c r="I1479" s="1442">
        <f>SUMIFS('South West Spends'!$AG$2:$AG$5693,'South West Spends'!$A$2:$A$5693,$B1479,'South West Spends'!$B$2:$B$5693,$C1479,'South West Spends'!$C$2:$C$5693,$A1479)</f>
        <v>0</v>
      </c>
      <c r="J1479" s="24">
        <f>SUMIFS('South West Spends'!$AI$2:$AI$5693,'South West Spends'!$A$2:$A$5693,$B1479,'South West Spends'!$B$2:$B$5693,$C1479,'South West Spends'!$C$2:$C$5693,$A1479)</f>
        <v>0</v>
      </c>
      <c r="K1479" s="93">
        <f>SUMIFS('South West Spends'!$AL$2:$AL$5693,'South West Spends'!$A$2:$A$5693,$B1479,'South West Spends'!$B$2:$B$5693,$C1479,'South West Spends'!$C$2:$C$5693,$A1479)</f>
        <v>0</v>
      </c>
    </row>
    <row r="1480" spans="1:11" x14ac:dyDescent="0.2">
      <c r="A1480" s="1230" t="s">
        <v>146</v>
      </c>
      <c r="B1480" s="1084" t="s">
        <v>230</v>
      </c>
      <c r="C1480" s="1159" t="s">
        <v>200</v>
      </c>
      <c r="D1480" s="506">
        <f>SUMIFS('South West Spends'!$H$2:$H$5693,'South West Spends'!$A$2:$A$5693,$B1480,'South West Spends'!$B$2:$B$5693,$C1480,'South West Spends'!$C$2:$C$5693,$A1480)</f>
        <v>0</v>
      </c>
      <c r="E1480" s="507">
        <f>SUMIFS('South West Spends'!$M$2:$M$5693,'South West Spends'!$A$2:$A$5693,$B1480,'South West Spends'!$B$2:$B$5693,$C1480,'South West Spends'!$C$2:$C$5693,$A1480)</f>
        <v>0</v>
      </c>
      <c r="F1480" s="507">
        <f>SUMIFS('South West Spends'!$R$2:$R$5693,'South West Spends'!$A$2:$A$5693,$B1480,'South West Spends'!$B$2:$B$5693,$C1480,'South West Spends'!$C$2:$C$5693,$A1480)</f>
        <v>0</v>
      </c>
      <c r="G1480" s="882">
        <f>SUMIFS('South West Spends'!$W$2:$W$5693,'South West Spends'!$A$2:$A$5693,$B1480,'South West Spends'!$B$2:$B$5693,$C1480,'South West Spends'!$C$2:$C$5693,$A1480)</f>
        <v>24399.98</v>
      </c>
      <c r="H1480" s="1441">
        <f>SUMIFS('South West Spends'!$AB$2:$AB$5693,'South West Spends'!$A$2:$A$5693,$B1480,'South West Spends'!$B$2:$B$5693,$C1480,'South West Spends'!$C$2:$C$5693,$A1480)</f>
        <v>43156.12</v>
      </c>
      <c r="I1480" s="1442">
        <f>SUMIFS('South West Spends'!$AG$2:$AG$5693,'South West Spends'!$A$2:$A$5693,$B1480,'South West Spends'!$B$2:$B$5693,$C1480,'South West Spends'!$C$2:$C$5693,$A1480)</f>
        <v>47002.080000000002</v>
      </c>
      <c r="J1480" s="24">
        <f>SUMIFS('South West Spends'!$AI$2:$AI$5693,'South West Spends'!$A$2:$A$5693,$B1480,'South West Spends'!$B$2:$B$5693,$C1480,'South West Spends'!$C$2:$C$5693,$A1480)</f>
        <v>7142.67</v>
      </c>
      <c r="K1480" s="93">
        <f>SUMIFS('South West Spends'!$AL$2:$AL$5693,'South West Spends'!$A$2:$A$5693,$B1480,'South West Spends'!$B$2:$B$5693,$C1480,'South West Spends'!$C$2:$C$5693,$A1480)</f>
        <v>14390.98</v>
      </c>
    </row>
    <row r="1481" spans="1:11" x14ac:dyDescent="0.2">
      <c r="A1481" s="1230" t="s">
        <v>146</v>
      </c>
      <c r="B1481" s="1084" t="s">
        <v>26</v>
      </c>
      <c r="C1481" s="1159" t="s">
        <v>220</v>
      </c>
      <c r="D1481" s="506">
        <f>SUMIFS('South West Spends'!$H$2:$H$5693,'South West Spends'!$A$2:$A$5693,$B1481,'South West Spends'!$B$2:$B$5693,$C1481,'South West Spends'!$C$2:$C$5693,$A1481)</f>
        <v>71612.339999999967</v>
      </c>
      <c r="E1481" s="507">
        <f>SUMIFS('South West Spends'!$M$2:$M$5693,'South West Spends'!$A$2:$A$5693,$B1481,'South West Spends'!$B$2:$B$5693,$C1481,'South West Spends'!$C$2:$C$5693,$A1481)</f>
        <v>12129.079999999996</v>
      </c>
      <c r="F1481" s="507">
        <f>SUMIFS('South West Spends'!$R$2:$R$5693,'South West Spends'!$A$2:$A$5693,$B1481,'South West Spends'!$B$2:$B$5693,$C1481,'South West Spends'!$C$2:$C$5693,$A1481)</f>
        <v>0</v>
      </c>
      <c r="G1481" s="882">
        <f>SUMIFS('South West Spends'!$W$2:$W$5693,'South West Spends'!$A$2:$A$5693,$B1481,'South West Spends'!$B$2:$B$5693,$C1481,'South West Spends'!$C$2:$C$5693,$A1481)</f>
        <v>0</v>
      </c>
      <c r="H1481" s="1441">
        <f>SUMIFS('South West Spends'!$AB$2:$AB$5693,'South West Spends'!$A$2:$A$5693,$B1481,'South West Spends'!$B$2:$B$5693,$C1481,'South West Spends'!$C$2:$C$5693,$A1481)</f>
        <v>0</v>
      </c>
      <c r="I1481" s="1442">
        <f>SUMIFS('South West Spends'!$AG$2:$AG$5693,'South West Spends'!$A$2:$A$5693,$B1481,'South West Spends'!$B$2:$B$5693,$C1481,'South West Spends'!$C$2:$C$5693,$A1481)</f>
        <v>0</v>
      </c>
      <c r="J1481" s="24">
        <f>SUMIFS('South West Spends'!$AI$2:$AI$5693,'South West Spends'!$A$2:$A$5693,$B1481,'South West Spends'!$B$2:$B$5693,$C1481,'South West Spends'!$C$2:$C$5693,$A1481)</f>
        <v>0</v>
      </c>
      <c r="K1481" s="93">
        <f>SUMIFS('South West Spends'!$AL$2:$AL$5693,'South West Spends'!$A$2:$A$5693,$B1481,'South West Spends'!$B$2:$B$5693,$C1481,'South West Spends'!$C$2:$C$5693,$A1481)</f>
        <v>0</v>
      </c>
    </row>
    <row r="1482" spans="1:11" x14ac:dyDescent="0.2">
      <c r="A1482" s="1230" t="s">
        <v>146</v>
      </c>
      <c r="B1482" s="1084" t="s">
        <v>81</v>
      </c>
      <c r="C1482" s="1159" t="s">
        <v>220</v>
      </c>
      <c r="D1482" s="506">
        <f>SUMIFS('South West Spends'!$H$2:$H$5693,'South West Spends'!$A$2:$A$5693,$B1482,'South West Spends'!$B$2:$B$5693,$C1482,'South West Spends'!$C$2:$C$5693,$A1482)</f>
        <v>0</v>
      </c>
      <c r="E1482" s="507">
        <f>SUMIFS('South West Spends'!$M$2:$M$5693,'South West Spends'!$A$2:$A$5693,$B1482,'South West Spends'!$B$2:$B$5693,$C1482,'South West Spends'!$C$2:$C$5693,$A1482)</f>
        <v>99718.589999999938</v>
      </c>
      <c r="F1482" s="507">
        <f>SUMIFS('South West Spends'!$R$2:$R$5693,'South West Spends'!$A$2:$A$5693,$B1482,'South West Spends'!$B$2:$B$5693,$C1482,'South West Spends'!$C$2:$C$5693,$A1482)</f>
        <v>94194.579999999987</v>
      </c>
      <c r="G1482" s="882">
        <f>SUMIFS('South West Spends'!$W$2:$W$5693,'South West Spends'!$A$2:$A$5693,$B1482,'South West Spends'!$B$2:$B$5693,$C1482,'South West Spends'!$C$2:$C$5693,$A1482)</f>
        <v>86757</v>
      </c>
      <c r="H1482" s="1441">
        <f>SUMIFS('South West Spends'!$AB$2:$AB$5693,'South West Spends'!$A$2:$A$5693,$B1482,'South West Spends'!$B$2:$B$5693,$C1482,'South West Spends'!$C$2:$C$5693,$A1482)</f>
        <v>29012</v>
      </c>
      <c r="I1482" s="1442">
        <f>SUMIFS('South West Spends'!$AG$2:$AG$5693,'South West Spends'!$A$2:$A$5693,$B1482,'South West Spends'!$B$2:$B$5693,$C1482,'South West Spends'!$C$2:$C$5693,$A1482)</f>
        <v>0</v>
      </c>
      <c r="J1482" s="24">
        <f>SUMIFS('South West Spends'!$AI$2:$AI$5693,'South West Spends'!$A$2:$A$5693,$B1482,'South West Spends'!$B$2:$B$5693,$C1482,'South West Spends'!$C$2:$C$5693,$A1482)</f>
        <v>0</v>
      </c>
      <c r="K1482" s="93">
        <f>SUMIFS('South West Spends'!$AL$2:$AL$5693,'South West Spends'!$A$2:$A$5693,$B1482,'South West Spends'!$B$2:$B$5693,$C1482,'South West Spends'!$C$2:$C$5693,$A1482)</f>
        <v>0</v>
      </c>
    </row>
    <row r="1483" spans="1:11" x14ac:dyDescent="0.2">
      <c r="A1483" s="1230" t="s">
        <v>146</v>
      </c>
      <c r="B1483" s="1084" t="s">
        <v>81</v>
      </c>
      <c r="C1483" s="1159" t="s">
        <v>123</v>
      </c>
      <c r="D1483" s="506">
        <f>SUMIFS('South West Spends'!$H$2:$H$5693,'South West Spends'!$A$2:$A$5693,$B1483,'South West Spends'!$B$2:$B$5693,$C1483,'South West Spends'!$C$2:$C$5693,$A1483)</f>
        <v>0</v>
      </c>
      <c r="E1483" s="507">
        <f>SUMIFS('South West Spends'!$M$2:$M$5693,'South West Spends'!$A$2:$A$5693,$B1483,'South West Spends'!$B$2:$B$5693,$C1483,'South West Spends'!$C$2:$C$5693,$A1483)</f>
        <v>0</v>
      </c>
      <c r="F1483" s="507">
        <f>SUMIFS('South West Spends'!$R$2:$R$5693,'South West Spends'!$A$2:$A$5693,$B1483,'South West Spends'!$B$2:$B$5693,$C1483,'South West Spends'!$C$2:$C$5693,$A1483)</f>
        <v>15834.57</v>
      </c>
      <c r="G1483" s="882">
        <f>SUMIFS('South West Spends'!$W$2:$W$5693,'South West Spends'!$A$2:$A$5693,$B1483,'South West Spends'!$B$2:$B$5693,$C1483,'South West Spends'!$C$2:$C$5693,$A1483)</f>
        <v>9024.4599999999991</v>
      </c>
      <c r="H1483" s="1441">
        <f>SUMIFS('South West Spends'!$AB$2:$AB$5693,'South West Spends'!$A$2:$A$5693,$B1483,'South West Spends'!$B$2:$B$5693,$C1483,'South West Spends'!$C$2:$C$5693,$A1483)</f>
        <v>8074.6900000000005</v>
      </c>
      <c r="I1483" s="1442">
        <f>SUMIFS('South West Spends'!$AG$2:$AG$5693,'South West Spends'!$A$2:$A$5693,$B1483,'South West Spends'!$B$2:$B$5693,$C1483,'South West Spends'!$C$2:$C$5693,$A1483)</f>
        <v>2398.75</v>
      </c>
      <c r="J1483" s="24">
        <f>SUMIFS('South West Spends'!$AI$2:$AI$5693,'South West Spends'!$A$2:$A$5693,$B1483,'South West Spends'!$B$2:$B$5693,$C1483,'South West Spends'!$C$2:$C$5693,$A1483)</f>
        <v>0</v>
      </c>
      <c r="K1483" s="93">
        <f>SUMIFS('South West Spends'!$AL$2:$AL$5693,'South West Spends'!$A$2:$A$5693,$B1483,'South West Spends'!$B$2:$B$5693,$C1483,'South West Spends'!$C$2:$C$5693,$A1483)</f>
        <v>0</v>
      </c>
    </row>
    <row r="1484" spans="1:11" x14ac:dyDescent="0.2">
      <c r="A1484" s="1230" t="s">
        <v>146</v>
      </c>
      <c r="B1484" s="1084" t="s">
        <v>81</v>
      </c>
      <c r="C1484" s="1159" t="s">
        <v>113</v>
      </c>
      <c r="D1484" s="506">
        <f>SUMIFS('South West Spends'!$H$2:$H$5693,'South West Spends'!$A$2:$A$5693,$B1484,'South West Spends'!$B$2:$B$5693,$C1484,'South West Spends'!$C$2:$C$5693,$A1484)</f>
        <v>0</v>
      </c>
      <c r="E1484" s="507">
        <f>SUMIFS('South West Spends'!$M$2:$M$5693,'South West Spends'!$A$2:$A$5693,$B1484,'South West Spends'!$B$2:$B$5693,$C1484,'South West Spends'!$C$2:$C$5693,$A1484)</f>
        <v>1165.1599999999999</v>
      </c>
      <c r="F1484" s="507">
        <f>SUMIFS('South West Spends'!$R$2:$R$5693,'South West Spends'!$A$2:$A$5693,$B1484,'South West Spends'!$B$2:$B$5693,$C1484,'South West Spends'!$C$2:$C$5693,$A1484)</f>
        <v>0</v>
      </c>
      <c r="G1484" s="882">
        <f>SUMIFS('South West Spends'!$W$2:$W$5693,'South West Spends'!$A$2:$A$5693,$B1484,'South West Spends'!$B$2:$B$5693,$C1484,'South West Spends'!$C$2:$C$5693,$A1484)</f>
        <v>0</v>
      </c>
      <c r="H1484" s="1441">
        <f>SUMIFS('South West Spends'!$AB$2:$AB$5693,'South West Spends'!$A$2:$A$5693,$B1484,'South West Spends'!$B$2:$B$5693,$C1484,'South West Spends'!$C$2:$C$5693,$A1484)</f>
        <v>37321</v>
      </c>
      <c r="I1484" s="1442">
        <f>SUMIFS('South West Spends'!$AG$2:$AG$5693,'South West Spends'!$A$2:$A$5693,$B1484,'South West Spends'!$B$2:$B$5693,$C1484,'South West Spends'!$C$2:$C$5693,$A1484)</f>
        <v>9913</v>
      </c>
      <c r="J1484" s="24">
        <f>SUMIFS('South West Spends'!$AI$2:$AI$5693,'South West Spends'!$A$2:$A$5693,$B1484,'South West Spends'!$B$2:$B$5693,$C1484,'South West Spends'!$C$2:$C$5693,$A1484)</f>
        <v>0</v>
      </c>
      <c r="K1484" s="93">
        <f>SUMIFS('South West Spends'!$AL$2:$AL$5693,'South West Spends'!$A$2:$A$5693,$B1484,'South West Spends'!$B$2:$B$5693,$C1484,'South West Spends'!$C$2:$C$5693,$A1484)</f>
        <v>0</v>
      </c>
    </row>
    <row r="1485" spans="1:11" x14ac:dyDescent="0.2">
      <c r="A1485" s="1230" t="s">
        <v>146</v>
      </c>
      <c r="B1485" s="1084" t="s">
        <v>278</v>
      </c>
      <c r="C1485" s="1159" t="s">
        <v>123</v>
      </c>
      <c r="D1485" s="506">
        <f>SUMIFS('South West Spends'!$H$2:$H$5693,'South West Spends'!$A$2:$A$5693,$B1485,'South West Spends'!$B$2:$B$5693,$C1485,'South West Spends'!$C$2:$C$5693,$A1485)</f>
        <v>0</v>
      </c>
      <c r="E1485" s="507">
        <f>SUMIFS('South West Spends'!$M$2:$M$5693,'South West Spends'!$A$2:$A$5693,$B1485,'South West Spends'!$B$2:$B$5693,$C1485,'South West Spends'!$C$2:$C$5693,$A1485)</f>
        <v>0</v>
      </c>
      <c r="F1485" s="507">
        <f>SUMIFS('South West Spends'!$R$2:$R$5693,'South West Spends'!$A$2:$A$5693,$B1485,'South West Spends'!$B$2:$B$5693,$C1485,'South West Spends'!$C$2:$C$5693,$A1485)</f>
        <v>0</v>
      </c>
      <c r="G1485" s="882">
        <f>SUMIFS('South West Spends'!$W$2:$W$5693,'South West Spends'!$A$2:$A$5693,$B1485,'South West Spends'!$B$2:$B$5693,$C1485,'South West Spends'!$C$2:$C$5693,$A1485)</f>
        <v>0</v>
      </c>
      <c r="H1485" s="1441">
        <f>SUMIFS('South West Spends'!$AB$2:$AB$5693,'South West Spends'!$A$2:$A$5693,$B1485,'South West Spends'!$B$2:$B$5693,$C1485,'South West Spends'!$C$2:$C$5693,$A1485)</f>
        <v>0</v>
      </c>
      <c r="I1485" s="1442">
        <f>SUMIFS('South West Spends'!$AG$2:$AG$5693,'South West Spends'!$A$2:$A$5693,$B1485,'South West Spends'!$B$2:$B$5693,$C1485,'South West Spends'!$C$2:$C$5693,$A1485)</f>
        <v>1839.67</v>
      </c>
      <c r="J1485" s="24">
        <f>SUMIFS('South West Spends'!$AI$2:$AI$5693,'South West Spends'!$A$2:$A$5693,$B1485,'South West Spends'!$B$2:$B$5693,$C1485,'South West Spends'!$C$2:$C$5693,$A1485)</f>
        <v>0</v>
      </c>
      <c r="K1485" s="93">
        <f>SUMIFS('South West Spends'!$AL$2:$AL$5693,'South West Spends'!$A$2:$A$5693,$B1485,'South West Spends'!$B$2:$B$5693,$C1485,'South West Spends'!$C$2:$C$5693,$A1485)</f>
        <v>0</v>
      </c>
    </row>
    <row r="1486" spans="1:11" x14ac:dyDescent="0.2">
      <c r="A1486" s="1230" t="s">
        <v>146</v>
      </c>
      <c r="B1486" s="1084" t="s">
        <v>278</v>
      </c>
      <c r="C1486" s="1159" t="s">
        <v>113</v>
      </c>
      <c r="D1486" s="506">
        <f>SUMIFS('South West Spends'!$H$2:$H$5693,'South West Spends'!$A$2:$A$5693,$B1486,'South West Spends'!$B$2:$B$5693,$C1486,'South West Spends'!$C$2:$C$5693,$A1486)</f>
        <v>0</v>
      </c>
      <c r="E1486" s="507">
        <f>SUMIFS('South West Spends'!$M$2:$M$5693,'South West Spends'!$A$2:$A$5693,$B1486,'South West Spends'!$B$2:$B$5693,$C1486,'South West Spends'!$C$2:$C$5693,$A1486)</f>
        <v>0</v>
      </c>
      <c r="F1486" s="507">
        <f>SUMIFS('South West Spends'!$R$2:$R$5693,'South West Spends'!$A$2:$A$5693,$B1486,'South West Spends'!$B$2:$B$5693,$C1486,'South West Spends'!$C$2:$C$5693,$A1486)</f>
        <v>0</v>
      </c>
      <c r="G1486" s="882">
        <f>SUMIFS('South West Spends'!$W$2:$W$5693,'South West Spends'!$A$2:$A$5693,$B1486,'South West Spends'!$B$2:$B$5693,$C1486,'South West Spends'!$C$2:$C$5693,$A1486)</f>
        <v>0</v>
      </c>
      <c r="H1486" s="1441">
        <f>SUMIFS('South West Spends'!$AB$2:$AB$5693,'South West Spends'!$A$2:$A$5693,$B1486,'South West Spends'!$B$2:$B$5693,$C1486,'South West Spends'!$C$2:$C$5693,$A1486)</f>
        <v>0</v>
      </c>
      <c r="I1486" s="1442">
        <f>SUMIFS('South West Spends'!$AG$2:$AG$5693,'South West Spends'!$A$2:$A$5693,$B1486,'South West Spends'!$B$2:$B$5693,$C1486,'South West Spends'!$C$2:$C$5693,$A1486)</f>
        <v>42620</v>
      </c>
      <c r="J1486" s="24">
        <f>SUMIFS('South West Spends'!$AI$2:$AI$5693,'South West Spends'!$A$2:$A$5693,$B1486,'South West Spends'!$B$2:$B$5693,$C1486,'South West Spends'!$C$2:$C$5693,$A1486)</f>
        <v>16479</v>
      </c>
      <c r="K1486" s="93">
        <f>SUMIFS('South West Spends'!$AL$2:$AL$5693,'South West Spends'!$A$2:$A$5693,$B1486,'South West Spends'!$B$2:$B$5693,$C1486,'South West Spends'!$C$2:$C$5693,$A1486)</f>
        <v>27330</v>
      </c>
    </row>
    <row r="1487" spans="1:11" x14ac:dyDescent="0.2">
      <c r="A1487" s="1230" t="s">
        <v>146</v>
      </c>
      <c r="B1487" s="1084" t="s">
        <v>278</v>
      </c>
      <c r="C1487" s="1159" t="s">
        <v>255</v>
      </c>
      <c r="D1487" s="506">
        <f>SUMIFS('South West Spends'!$H$2:$H$5693,'South West Spends'!$A$2:$A$5693,$B1487,'South West Spends'!$B$2:$B$5693,$C1487,'South West Spends'!$C$2:$C$5693,$A1487)</f>
        <v>0</v>
      </c>
      <c r="E1487" s="507">
        <f>SUMIFS('South West Spends'!$M$2:$M$5693,'South West Spends'!$A$2:$A$5693,$B1487,'South West Spends'!$B$2:$B$5693,$C1487,'South West Spends'!$C$2:$C$5693,$A1487)</f>
        <v>0</v>
      </c>
      <c r="F1487" s="507">
        <f>SUMIFS('South West Spends'!$R$2:$R$5693,'South West Spends'!$A$2:$A$5693,$B1487,'South West Spends'!$B$2:$B$5693,$C1487,'South West Spends'!$C$2:$C$5693,$A1487)</f>
        <v>0</v>
      </c>
      <c r="G1487" s="882">
        <f>SUMIFS('South West Spends'!$W$2:$W$5693,'South West Spends'!$A$2:$A$5693,$B1487,'South West Spends'!$B$2:$B$5693,$C1487,'South West Spends'!$C$2:$C$5693,$A1487)</f>
        <v>0</v>
      </c>
      <c r="H1487" s="1441">
        <f>SUMIFS('South West Spends'!$AB$2:$AB$5693,'South West Spends'!$A$2:$A$5693,$B1487,'South West Spends'!$B$2:$B$5693,$C1487,'South West Spends'!$C$2:$C$5693,$A1487)</f>
        <v>0</v>
      </c>
      <c r="I1487" s="1442">
        <f>SUMIFS('South West Spends'!$AG$2:$AG$5693,'South West Spends'!$A$2:$A$5693,$B1487,'South West Spends'!$B$2:$B$5693,$C1487,'South West Spends'!$C$2:$C$5693,$A1487)</f>
        <v>22617.059999999998</v>
      </c>
      <c r="J1487" s="24">
        <f>SUMIFS('South West Spends'!$AI$2:$AI$5693,'South West Spends'!$A$2:$A$5693,$B1487,'South West Spends'!$B$2:$B$5693,$C1487,'South West Spends'!$C$2:$C$5693,$A1487)</f>
        <v>5063</v>
      </c>
      <c r="K1487" s="93">
        <f>SUMIFS('South West Spends'!$AL$2:$AL$5693,'South West Spends'!$A$2:$A$5693,$B1487,'South West Spends'!$B$2:$B$5693,$C1487,'South West Spends'!$C$2:$C$5693,$A1487)</f>
        <v>8585</v>
      </c>
    </row>
    <row r="1488" spans="1:11" x14ac:dyDescent="0.2">
      <c r="A1488" s="1230" t="s">
        <v>146</v>
      </c>
      <c r="B1488" s="1084" t="s">
        <v>278</v>
      </c>
      <c r="C1488" s="1159" t="s">
        <v>292</v>
      </c>
      <c r="D1488" s="506">
        <f>SUMIFS('South West Spends'!$H$2:$H$5693,'South West Spends'!$A$2:$A$5693,$B1488,'South West Spends'!$B$2:$B$5693,$C1488,'South West Spends'!$C$2:$C$5693,$A1488)</f>
        <v>0</v>
      </c>
      <c r="E1488" s="507">
        <f>SUMIFS('South West Spends'!$M$2:$M$5693,'South West Spends'!$A$2:$A$5693,$B1488,'South West Spends'!$B$2:$B$5693,$C1488,'South West Spends'!$C$2:$C$5693,$A1488)</f>
        <v>0</v>
      </c>
      <c r="F1488" s="507">
        <f>SUMIFS('South West Spends'!$R$2:$R$5693,'South West Spends'!$A$2:$A$5693,$B1488,'South West Spends'!$B$2:$B$5693,$C1488,'South West Spends'!$C$2:$C$5693,$A1488)</f>
        <v>0</v>
      </c>
      <c r="G1488" s="882">
        <f>SUMIFS('South West Spends'!$W$2:$W$5693,'South West Spends'!$A$2:$A$5693,$B1488,'South West Spends'!$B$2:$B$5693,$C1488,'South West Spends'!$C$2:$C$5693,$A1488)</f>
        <v>0</v>
      </c>
      <c r="H1488" s="1441">
        <f>SUMIFS('South West Spends'!$AB$2:$AB$5693,'South West Spends'!$A$2:$A$5693,$B1488,'South West Spends'!$B$2:$B$5693,$C1488,'South West Spends'!$C$2:$C$5693,$A1488)</f>
        <v>0</v>
      </c>
      <c r="I1488" s="1442">
        <f>SUMIFS('South West Spends'!$AG$2:$AG$5693,'South West Spends'!$A$2:$A$5693,$B1488,'South West Spends'!$B$2:$B$5693,$C1488,'South West Spends'!$C$2:$C$5693,$A1488)</f>
        <v>29187.07</v>
      </c>
      <c r="J1488" s="24">
        <f>SUMIFS('South West Spends'!$AI$2:$AI$5693,'South West Spends'!$A$2:$A$5693,$B1488,'South West Spends'!$B$2:$B$5693,$C1488,'South West Spends'!$C$2:$C$5693,$A1488)</f>
        <v>0</v>
      </c>
      <c r="K1488" s="93">
        <f>SUMIFS('South West Spends'!$AL$2:$AL$5693,'South West Spends'!$A$2:$A$5693,$B1488,'South West Spends'!$B$2:$B$5693,$C1488,'South West Spends'!$C$2:$C$5693,$A1488)</f>
        <v>12703.909999999998</v>
      </c>
    </row>
    <row r="1489" spans="1:11" x14ac:dyDescent="0.2">
      <c r="A1489" s="1230" t="s">
        <v>146</v>
      </c>
      <c r="B1489" s="1084" t="s">
        <v>27</v>
      </c>
      <c r="C1489" s="1159" t="s">
        <v>249</v>
      </c>
      <c r="D1489" s="506">
        <f>SUMIFS('South West Spends'!$H$2:$H$5693,'South West Spends'!$A$2:$A$5693,$B1489,'South West Spends'!$B$2:$B$5693,$C1489,'South West Spends'!$C$2:$C$5693,$A1489)</f>
        <v>9848.93</v>
      </c>
      <c r="E1489" s="507">
        <f>SUMIFS('South West Spends'!$M$2:$M$5693,'South West Spends'!$A$2:$A$5693,$B1489,'South West Spends'!$B$2:$B$5693,$C1489,'South West Spends'!$C$2:$C$5693,$A1489)</f>
        <v>5707.02</v>
      </c>
      <c r="F1489" s="507">
        <f>SUMIFS('South West Spends'!$R$2:$R$5693,'South West Spends'!$A$2:$A$5693,$B1489,'South West Spends'!$B$2:$B$5693,$C1489,'South West Spends'!$C$2:$C$5693,$A1489)</f>
        <v>0</v>
      </c>
      <c r="G1489" s="882">
        <f>SUMIFS('South West Spends'!$W$2:$W$5693,'South West Spends'!$A$2:$A$5693,$B1489,'South West Spends'!$B$2:$B$5693,$C1489,'South West Spends'!$C$2:$C$5693,$A1489)</f>
        <v>0</v>
      </c>
      <c r="H1489" s="1441">
        <f>SUMIFS('South West Spends'!$AB$2:$AB$5693,'South West Spends'!$A$2:$A$5693,$B1489,'South West Spends'!$B$2:$B$5693,$C1489,'South West Spends'!$C$2:$C$5693,$A1489)</f>
        <v>0</v>
      </c>
      <c r="I1489" s="1442">
        <f>SUMIFS('South West Spends'!$AG$2:$AG$5693,'South West Spends'!$A$2:$A$5693,$B1489,'South West Spends'!$B$2:$B$5693,$C1489,'South West Spends'!$C$2:$C$5693,$A1489)</f>
        <v>0</v>
      </c>
      <c r="J1489" s="24">
        <f>SUMIFS('South West Spends'!$AI$2:$AI$5693,'South West Spends'!$A$2:$A$5693,$B1489,'South West Spends'!$B$2:$B$5693,$C1489,'South West Spends'!$C$2:$C$5693,$A1489)</f>
        <v>0</v>
      </c>
      <c r="K1489" s="93">
        <f>SUMIFS('South West Spends'!$AL$2:$AL$5693,'South West Spends'!$A$2:$A$5693,$B1489,'South West Spends'!$B$2:$B$5693,$C1489,'South West Spends'!$C$2:$C$5693,$A1489)</f>
        <v>0</v>
      </c>
    </row>
    <row r="1490" spans="1:11" x14ac:dyDescent="0.2">
      <c r="A1490" s="1230" t="s">
        <v>146</v>
      </c>
      <c r="B1490" s="1084" t="s">
        <v>27</v>
      </c>
      <c r="C1490" s="1159" t="s">
        <v>28</v>
      </c>
      <c r="D1490" s="506">
        <f>SUMIFS('South West Spends'!$H$2:$H$5693,'South West Spends'!$A$2:$A$5693,$B1490,'South West Spends'!$B$2:$B$5693,$C1490,'South West Spends'!$C$2:$C$5693,$A1490)</f>
        <v>6026.02</v>
      </c>
      <c r="E1490" s="507">
        <f>SUMIFS('South West Spends'!$M$2:$M$5693,'South West Spends'!$A$2:$A$5693,$B1490,'South West Spends'!$B$2:$B$5693,$C1490,'South West Spends'!$C$2:$C$5693,$A1490)</f>
        <v>1358.38</v>
      </c>
      <c r="F1490" s="507">
        <f>SUMIFS('South West Spends'!$R$2:$R$5693,'South West Spends'!$A$2:$A$5693,$B1490,'South West Spends'!$B$2:$B$5693,$C1490,'South West Spends'!$C$2:$C$5693,$A1490)</f>
        <v>0</v>
      </c>
      <c r="G1490" s="882">
        <f>SUMIFS('South West Spends'!$W$2:$W$5693,'South West Spends'!$A$2:$A$5693,$B1490,'South West Spends'!$B$2:$B$5693,$C1490,'South West Spends'!$C$2:$C$5693,$A1490)</f>
        <v>0</v>
      </c>
      <c r="H1490" s="1441">
        <f>SUMIFS('South West Spends'!$AB$2:$AB$5693,'South West Spends'!$A$2:$A$5693,$B1490,'South West Spends'!$B$2:$B$5693,$C1490,'South West Spends'!$C$2:$C$5693,$A1490)</f>
        <v>0</v>
      </c>
      <c r="I1490" s="1442">
        <f>SUMIFS('South West Spends'!$AG$2:$AG$5693,'South West Spends'!$A$2:$A$5693,$B1490,'South West Spends'!$B$2:$B$5693,$C1490,'South West Spends'!$C$2:$C$5693,$A1490)</f>
        <v>0</v>
      </c>
      <c r="J1490" s="24">
        <f>SUMIFS('South West Spends'!$AI$2:$AI$5693,'South West Spends'!$A$2:$A$5693,$B1490,'South West Spends'!$B$2:$B$5693,$C1490,'South West Spends'!$C$2:$C$5693,$A1490)</f>
        <v>0</v>
      </c>
      <c r="K1490" s="93">
        <f>SUMIFS('South West Spends'!$AL$2:$AL$5693,'South West Spends'!$A$2:$A$5693,$B1490,'South West Spends'!$B$2:$B$5693,$C1490,'South West Spends'!$C$2:$C$5693,$A1490)</f>
        <v>0</v>
      </c>
    </row>
    <row r="1491" spans="1:11" x14ac:dyDescent="0.2">
      <c r="A1491" s="1230" t="s">
        <v>146</v>
      </c>
      <c r="B1491" s="1084" t="s">
        <v>27</v>
      </c>
      <c r="C1491" s="1159" t="s">
        <v>29</v>
      </c>
      <c r="D1491" s="506">
        <f>SUMIFS('South West Spends'!$H$2:$H$5693,'South West Spends'!$A$2:$A$5693,$B1491,'South West Spends'!$B$2:$B$5693,$C1491,'South West Spends'!$C$2:$C$5693,$A1491)</f>
        <v>20910</v>
      </c>
      <c r="E1491" s="507">
        <f>SUMIFS('South West Spends'!$M$2:$M$5693,'South West Spends'!$A$2:$A$5693,$B1491,'South West Spends'!$B$2:$B$5693,$C1491,'South West Spends'!$C$2:$C$5693,$A1491)</f>
        <v>5571</v>
      </c>
      <c r="F1491" s="507">
        <f>SUMIFS('South West Spends'!$R$2:$R$5693,'South West Spends'!$A$2:$A$5693,$B1491,'South West Spends'!$B$2:$B$5693,$C1491,'South West Spends'!$C$2:$C$5693,$A1491)</f>
        <v>0</v>
      </c>
      <c r="G1491" s="882">
        <f>SUMIFS('South West Spends'!$W$2:$W$5693,'South West Spends'!$A$2:$A$5693,$B1491,'South West Spends'!$B$2:$B$5693,$C1491,'South West Spends'!$C$2:$C$5693,$A1491)</f>
        <v>0</v>
      </c>
      <c r="H1491" s="1441">
        <f>SUMIFS('South West Spends'!$AB$2:$AB$5693,'South West Spends'!$A$2:$A$5693,$B1491,'South West Spends'!$B$2:$B$5693,$C1491,'South West Spends'!$C$2:$C$5693,$A1491)</f>
        <v>0</v>
      </c>
      <c r="I1491" s="1442">
        <f>SUMIFS('South West Spends'!$AG$2:$AG$5693,'South West Spends'!$A$2:$A$5693,$B1491,'South West Spends'!$B$2:$B$5693,$C1491,'South West Spends'!$C$2:$C$5693,$A1491)</f>
        <v>0</v>
      </c>
      <c r="J1491" s="24">
        <f>SUMIFS('South West Spends'!$AI$2:$AI$5693,'South West Spends'!$A$2:$A$5693,$B1491,'South West Spends'!$B$2:$B$5693,$C1491,'South West Spends'!$C$2:$C$5693,$A1491)</f>
        <v>0</v>
      </c>
      <c r="K1491" s="93">
        <f>SUMIFS('South West Spends'!$AL$2:$AL$5693,'South West Spends'!$A$2:$A$5693,$B1491,'South West Spends'!$B$2:$B$5693,$C1491,'South West Spends'!$C$2:$C$5693,$A1491)</f>
        <v>0</v>
      </c>
    </row>
    <row r="1492" spans="1:11" x14ac:dyDescent="0.2">
      <c r="A1492" s="1158" t="s">
        <v>146</v>
      </c>
      <c r="B1492" s="13" t="s">
        <v>27</v>
      </c>
      <c r="C1492" s="1159" t="s">
        <v>247</v>
      </c>
      <c r="D1492" s="506">
        <f>SUMIFS('South West Spends'!$H$2:$H$5693,'South West Spends'!$A$2:$A$5693,$B1492,'South West Spends'!$B$2:$B$5693,$C1492,'South West Spends'!$C$2:$C$5693,$A1492)</f>
        <v>419</v>
      </c>
      <c r="E1492" s="507">
        <f>SUMIFS('South West Spends'!$M$2:$M$5693,'South West Spends'!$A$2:$A$5693,$B1492,'South West Spends'!$B$2:$B$5693,$C1492,'South West Spends'!$C$2:$C$5693,$A1492)</f>
        <v>0</v>
      </c>
      <c r="F1492" s="507">
        <f>SUMIFS('South West Spends'!$R$2:$R$5693,'South West Spends'!$A$2:$A$5693,$B1492,'South West Spends'!$B$2:$B$5693,$C1492,'South West Spends'!$C$2:$C$5693,$A1492)</f>
        <v>0</v>
      </c>
      <c r="G1492" s="882">
        <f>SUMIFS('South West Spends'!$W$2:$W$5693,'South West Spends'!$A$2:$A$5693,$B1492,'South West Spends'!$B$2:$B$5693,$C1492,'South West Spends'!$C$2:$C$5693,$A1492)</f>
        <v>0</v>
      </c>
      <c r="H1492" s="1441">
        <f>SUMIFS('South West Spends'!$AB$2:$AB$5693,'South West Spends'!$A$2:$A$5693,$B1492,'South West Spends'!$B$2:$B$5693,$C1492,'South West Spends'!$C$2:$C$5693,$A1492)</f>
        <v>0</v>
      </c>
      <c r="I1492" s="1442">
        <f>SUMIFS('South West Spends'!$AG$2:$AG$5693,'South West Spends'!$A$2:$A$5693,$B1492,'South West Spends'!$B$2:$B$5693,$C1492,'South West Spends'!$C$2:$C$5693,$A1492)</f>
        <v>0</v>
      </c>
      <c r="J1492" s="24">
        <f>SUMIFS('South West Spends'!$AI$2:$AI$5693,'South West Spends'!$A$2:$A$5693,$B1492,'South West Spends'!$B$2:$B$5693,$C1492,'South West Spends'!$C$2:$C$5693,$A1492)</f>
        <v>0</v>
      </c>
      <c r="K1492" s="93">
        <f>SUMIFS('South West Spends'!$AL$2:$AL$5693,'South West Spends'!$A$2:$A$5693,$B1492,'South West Spends'!$B$2:$B$5693,$C1492,'South West Spends'!$C$2:$C$5693,$A1492)</f>
        <v>0</v>
      </c>
    </row>
    <row r="1493" spans="1:11" x14ac:dyDescent="0.2">
      <c r="A1493" s="1158" t="s">
        <v>146</v>
      </c>
      <c r="B1493" s="13" t="s">
        <v>82</v>
      </c>
      <c r="C1493" s="1159" t="s">
        <v>249</v>
      </c>
      <c r="D1493" s="506">
        <f>SUMIFS('South West Spends'!$H$2:$H$5693,'South West Spends'!$A$2:$A$5693,$B1493,'South West Spends'!$B$2:$B$5693,$C1493,'South West Spends'!$C$2:$C$5693,$A1493)</f>
        <v>0</v>
      </c>
      <c r="E1493" s="507">
        <f>SUMIFS('South West Spends'!$M$2:$M$5693,'South West Spends'!$A$2:$A$5693,$B1493,'South West Spends'!$B$2:$B$5693,$C1493,'South West Spends'!$C$2:$C$5693,$A1493)</f>
        <v>12192.439999999999</v>
      </c>
      <c r="F1493" s="507">
        <f>SUMIFS('South West Spends'!$R$2:$R$5693,'South West Spends'!$A$2:$A$5693,$B1493,'South West Spends'!$B$2:$B$5693,$C1493,'South West Spends'!$C$2:$C$5693,$A1493)</f>
        <v>23152.050000000003</v>
      </c>
      <c r="G1493" s="882">
        <f>SUMIFS('South West Spends'!$W$2:$W$5693,'South West Spends'!$A$2:$A$5693,$B1493,'South West Spends'!$B$2:$B$5693,$C1493,'South West Spends'!$C$2:$C$5693,$A1493)</f>
        <v>20531.080000000002</v>
      </c>
      <c r="H1493" s="1441">
        <f>SUMIFS('South West Spends'!$AB$2:$AB$5693,'South West Spends'!$A$2:$A$5693,$B1493,'South West Spends'!$B$2:$B$5693,$C1493,'South West Spends'!$C$2:$C$5693,$A1493)</f>
        <v>8426.8739999999998</v>
      </c>
      <c r="I1493" s="1442">
        <f>SUMIFS('South West Spends'!$AG$2:$AG$5693,'South West Spends'!$A$2:$A$5693,$B1493,'South West Spends'!$B$2:$B$5693,$C1493,'South West Spends'!$C$2:$C$5693,$A1493)</f>
        <v>6339.54</v>
      </c>
      <c r="J1493" s="24">
        <f>SUMIFS('South West Spends'!$AI$2:$AI$5693,'South West Spends'!$A$2:$A$5693,$B1493,'South West Spends'!$B$2:$B$5693,$C1493,'South West Spends'!$C$2:$C$5693,$A1493)</f>
        <v>0</v>
      </c>
      <c r="K1493" s="93">
        <f>SUMIFS('South West Spends'!$AL$2:$AL$5693,'South West Spends'!$A$2:$A$5693,$B1493,'South West Spends'!$B$2:$B$5693,$C1493,'South West Spends'!$C$2:$C$5693,$A1493)</f>
        <v>0</v>
      </c>
    </row>
    <row r="1494" spans="1:11" x14ac:dyDescent="0.2">
      <c r="A1494" s="1158" t="s">
        <v>146</v>
      </c>
      <c r="B1494" s="13" t="s">
        <v>82</v>
      </c>
      <c r="C1494" s="1159" t="s">
        <v>243</v>
      </c>
      <c r="D1494" s="506">
        <f>SUMIFS('South West Spends'!$H$2:$H$5693,'South West Spends'!$A$2:$A$5693,$B1494,'South West Spends'!$B$2:$B$5693,$C1494,'South West Spends'!$C$2:$C$5693,$A1494)</f>
        <v>0</v>
      </c>
      <c r="E1494" s="507">
        <f>SUMIFS('South West Spends'!$M$2:$M$5693,'South West Spends'!$A$2:$A$5693,$B1494,'South West Spends'!$B$2:$B$5693,$C1494,'South West Spends'!$C$2:$C$5693,$A1494)</f>
        <v>953.12</v>
      </c>
      <c r="F1494" s="507">
        <f>SUMIFS('South West Spends'!$R$2:$R$5693,'South West Spends'!$A$2:$A$5693,$B1494,'South West Spends'!$B$2:$B$5693,$C1494,'South West Spends'!$C$2:$C$5693,$A1494)</f>
        <v>1772.0700000000002</v>
      </c>
      <c r="G1494" s="882">
        <f>SUMIFS('South West Spends'!$W$2:$W$5693,'South West Spends'!$A$2:$A$5693,$B1494,'South West Spends'!$B$2:$B$5693,$C1494,'South West Spends'!$C$2:$C$5693,$A1494)</f>
        <v>2558.13</v>
      </c>
      <c r="H1494" s="1441">
        <f>SUMIFS('South West Spends'!$AB$2:$AB$5693,'South West Spends'!$A$2:$A$5693,$B1494,'South West Spends'!$B$2:$B$5693,$C1494,'South West Spends'!$C$2:$C$5693,$A1494)</f>
        <v>8279.25</v>
      </c>
      <c r="I1494" s="1442">
        <f>SUMIFS('South West Spends'!$AG$2:$AG$5693,'South West Spends'!$A$2:$A$5693,$B1494,'South West Spends'!$B$2:$B$5693,$C1494,'South West Spends'!$C$2:$C$5693,$A1494)</f>
        <v>3995.1100000000006</v>
      </c>
      <c r="J1494" s="24">
        <f>SUMIFS('South West Spends'!$AI$2:$AI$5693,'South West Spends'!$A$2:$A$5693,$B1494,'South West Spends'!$B$2:$B$5693,$C1494,'South West Spends'!$C$2:$C$5693,$A1494)</f>
        <v>0</v>
      </c>
      <c r="K1494" s="93">
        <f>SUMIFS('South West Spends'!$AL$2:$AL$5693,'South West Spends'!$A$2:$A$5693,$B1494,'South West Spends'!$B$2:$B$5693,$C1494,'South West Spends'!$C$2:$C$5693,$A1494)</f>
        <v>0</v>
      </c>
    </row>
    <row r="1495" spans="1:11" x14ac:dyDescent="0.2">
      <c r="A1495" s="1158" t="s">
        <v>146</v>
      </c>
      <c r="B1495" s="13" t="s">
        <v>82</v>
      </c>
      <c r="C1495" s="1159" t="s">
        <v>28</v>
      </c>
      <c r="D1495" s="506">
        <f>SUMIFS('South West Spends'!$H$2:$H$5693,'South West Spends'!$A$2:$A$5693,$B1495,'South West Spends'!$B$2:$B$5693,$C1495,'South West Spends'!$C$2:$C$5693,$A1495)</f>
        <v>0</v>
      </c>
      <c r="E1495" s="507">
        <f>SUMIFS('South West Spends'!$M$2:$M$5693,'South West Spends'!$A$2:$A$5693,$B1495,'South West Spends'!$B$2:$B$5693,$C1495,'South West Spends'!$C$2:$C$5693,$A1495)</f>
        <v>2096.0699999999997</v>
      </c>
      <c r="F1495" s="507">
        <f>SUMIFS('South West Spends'!$R$2:$R$5693,'South West Spends'!$A$2:$A$5693,$B1495,'South West Spends'!$B$2:$B$5693,$C1495,'South West Spends'!$C$2:$C$5693,$A1495)</f>
        <v>41.82</v>
      </c>
      <c r="G1495" s="882">
        <f>SUMIFS('South West Spends'!$W$2:$W$5693,'South West Spends'!$A$2:$A$5693,$B1495,'South West Spends'!$B$2:$B$5693,$C1495,'South West Spends'!$C$2:$C$5693,$A1495)</f>
        <v>0</v>
      </c>
      <c r="H1495" s="1441">
        <f>SUMIFS('South West Spends'!$AB$2:$AB$5693,'South West Spends'!$A$2:$A$5693,$B1495,'South West Spends'!$B$2:$B$5693,$C1495,'South West Spends'!$C$2:$C$5693,$A1495)</f>
        <v>0</v>
      </c>
      <c r="I1495" s="1442">
        <f>SUMIFS('South West Spends'!$AG$2:$AG$5693,'South West Spends'!$A$2:$A$5693,$B1495,'South West Spends'!$B$2:$B$5693,$C1495,'South West Spends'!$C$2:$C$5693,$A1495)</f>
        <v>0</v>
      </c>
      <c r="J1495" s="24">
        <f>SUMIFS('South West Spends'!$AI$2:$AI$5693,'South West Spends'!$A$2:$A$5693,$B1495,'South West Spends'!$B$2:$B$5693,$C1495,'South West Spends'!$C$2:$C$5693,$A1495)</f>
        <v>0</v>
      </c>
      <c r="K1495" s="93">
        <f>SUMIFS('South West Spends'!$AL$2:$AL$5693,'South West Spends'!$A$2:$A$5693,$B1495,'South West Spends'!$B$2:$B$5693,$C1495,'South West Spends'!$C$2:$C$5693,$A1495)</f>
        <v>0</v>
      </c>
    </row>
    <row r="1496" spans="1:11" x14ac:dyDescent="0.2">
      <c r="A1496" s="1158" t="s">
        <v>146</v>
      </c>
      <c r="B1496" s="13" t="s">
        <v>82</v>
      </c>
      <c r="C1496" s="1159" t="s">
        <v>29</v>
      </c>
      <c r="D1496" s="506">
        <f>SUMIFS('South West Spends'!$H$2:$H$5693,'South West Spends'!$A$2:$A$5693,$B1496,'South West Spends'!$B$2:$B$5693,$C1496,'South West Spends'!$C$2:$C$5693,$A1496)</f>
        <v>0</v>
      </c>
      <c r="E1496" s="507">
        <f>SUMIFS('South West Spends'!$M$2:$M$5693,'South West Spends'!$A$2:$A$5693,$B1496,'South West Spends'!$B$2:$B$5693,$C1496,'South West Spends'!$C$2:$C$5693,$A1496)</f>
        <v>17054</v>
      </c>
      <c r="F1496" s="507">
        <f>SUMIFS('South West Spends'!$R$2:$R$5693,'South West Spends'!$A$2:$A$5693,$B1496,'South West Spends'!$B$2:$B$5693,$C1496,'South West Spends'!$C$2:$C$5693,$A1496)</f>
        <v>24716</v>
      </c>
      <c r="G1496" s="882">
        <f>SUMIFS('South West Spends'!$W$2:$W$5693,'South West Spends'!$A$2:$A$5693,$B1496,'South West Spends'!$B$2:$B$5693,$C1496,'South West Spends'!$C$2:$C$5693,$A1496)</f>
        <v>27103</v>
      </c>
      <c r="H1496" s="1441">
        <f>SUMIFS('South West Spends'!$AB$2:$AB$5693,'South West Spends'!$A$2:$A$5693,$B1496,'South West Spends'!$B$2:$B$5693,$C1496,'South West Spends'!$C$2:$C$5693,$A1496)</f>
        <v>25253.200000000001</v>
      </c>
      <c r="I1496" s="1442">
        <f>SUMIFS('South West Spends'!$AG$2:$AG$5693,'South West Spends'!$A$2:$A$5693,$B1496,'South West Spends'!$B$2:$B$5693,$C1496,'South West Spends'!$C$2:$C$5693,$A1496)</f>
        <v>10216.060000000001</v>
      </c>
      <c r="J1496" s="24">
        <f>SUMIFS('South West Spends'!$AI$2:$AI$5693,'South West Spends'!$A$2:$A$5693,$B1496,'South West Spends'!$B$2:$B$5693,$C1496,'South West Spends'!$C$2:$C$5693,$A1496)</f>
        <v>0</v>
      </c>
      <c r="K1496" s="93">
        <f>SUMIFS('South West Spends'!$AL$2:$AL$5693,'South West Spends'!$A$2:$A$5693,$B1496,'South West Spends'!$B$2:$B$5693,$C1496,'South West Spends'!$C$2:$C$5693,$A1496)</f>
        <v>0</v>
      </c>
    </row>
    <row r="1497" spans="1:11" x14ac:dyDescent="0.2">
      <c r="A1497" s="1145" t="s">
        <v>146</v>
      </c>
      <c r="B1497" s="503" t="s">
        <v>82</v>
      </c>
      <c r="C1497" s="1146" t="s">
        <v>83</v>
      </c>
      <c r="D1497" s="506">
        <f>SUMIFS('South West Spends'!$H$2:$H$5693,'South West Spends'!$A$2:$A$5693,$B1497,'South West Spends'!$B$2:$B$5693,$C1497,'South West Spends'!$C$2:$C$5693,$A1497)</f>
        <v>0</v>
      </c>
      <c r="E1497" s="507">
        <f>SUMIFS('South West Spends'!$M$2:$M$5693,'South West Spends'!$A$2:$A$5693,$B1497,'South West Spends'!$B$2:$B$5693,$C1497,'South West Spends'!$C$2:$C$5693,$A1497)</f>
        <v>710.18</v>
      </c>
      <c r="F1497" s="507">
        <f>SUMIFS('South West Spends'!$R$2:$R$5693,'South West Spends'!$A$2:$A$5693,$B1497,'South West Spends'!$B$2:$B$5693,$C1497,'South West Spends'!$C$2:$C$5693,$A1497)</f>
        <v>0</v>
      </c>
      <c r="G1497" s="882">
        <f>SUMIFS('South West Spends'!$W$2:$W$5693,'South West Spends'!$A$2:$A$5693,$B1497,'South West Spends'!$B$2:$B$5693,$C1497,'South West Spends'!$C$2:$C$5693,$A1497)</f>
        <v>0</v>
      </c>
      <c r="H1497" s="1441">
        <f>SUMIFS('South West Spends'!$AB$2:$AB$5693,'South West Spends'!$A$2:$A$5693,$B1497,'South West Spends'!$B$2:$B$5693,$C1497,'South West Spends'!$C$2:$C$5693,$A1497)</f>
        <v>0</v>
      </c>
      <c r="I1497" s="1442">
        <f>SUMIFS('South West Spends'!$AG$2:$AG$5693,'South West Spends'!$A$2:$A$5693,$B1497,'South West Spends'!$B$2:$B$5693,$C1497,'South West Spends'!$C$2:$C$5693,$A1497)</f>
        <v>0</v>
      </c>
      <c r="J1497" s="24">
        <f>SUMIFS('South West Spends'!$AI$2:$AI$5693,'South West Spends'!$A$2:$A$5693,$B1497,'South West Spends'!$B$2:$B$5693,$C1497,'South West Spends'!$C$2:$C$5693,$A1497)</f>
        <v>0</v>
      </c>
      <c r="K1497" s="93">
        <f>SUMIFS('South West Spends'!$AL$2:$AL$5693,'South West Spends'!$A$2:$A$5693,$B1497,'South West Spends'!$B$2:$B$5693,$C1497,'South West Spends'!$C$2:$C$5693,$A1497)</f>
        <v>0</v>
      </c>
    </row>
    <row r="1498" spans="1:11" x14ac:dyDescent="0.2">
      <c r="A1498" s="1186" t="s">
        <v>146</v>
      </c>
      <c r="B1498" s="503" t="s">
        <v>82</v>
      </c>
      <c r="C1498" s="1187" t="s">
        <v>120</v>
      </c>
      <c r="D1498" s="506">
        <f>SUMIFS('South West Spends'!$H$2:$H$5693,'South West Spends'!$A$2:$A$5693,$B1498,'South West Spends'!$B$2:$B$5693,$C1498,'South West Spends'!$C$2:$C$5693,$A1498)</f>
        <v>0</v>
      </c>
      <c r="E1498" s="507">
        <f>SUMIFS('South West Spends'!$M$2:$M$5693,'South West Spends'!$A$2:$A$5693,$B1498,'South West Spends'!$B$2:$B$5693,$C1498,'South West Spends'!$C$2:$C$5693,$A1498)</f>
        <v>0</v>
      </c>
      <c r="F1498" s="507">
        <f>SUMIFS('South West Spends'!$R$2:$R$5693,'South West Spends'!$A$2:$A$5693,$B1498,'South West Spends'!$B$2:$B$5693,$C1498,'South West Spends'!$C$2:$C$5693,$A1498)</f>
        <v>0</v>
      </c>
      <c r="G1498" s="882">
        <f>SUMIFS('South West Spends'!$W$2:$W$5693,'South West Spends'!$A$2:$A$5693,$B1498,'South West Spends'!$B$2:$B$5693,$C1498,'South West Spends'!$C$2:$C$5693,$A1498)</f>
        <v>0</v>
      </c>
      <c r="H1498" s="1441">
        <f>SUMIFS('South West Spends'!$AB$2:$AB$5693,'South West Spends'!$A$2:$A$5693,$B1498,'South West Spends'!$B$2:$B$5693,$C1498,'South West Spends'!$C$2:$C$5693,$A1498)</f>
        <v>0</v>
      </c>
      <c r="I1498" s="1442">
        <f>SUMIFS('South West Spends'!$AG$2:$AG$5693,'South West Spends'!$A$2:$A$5693,$B1498,'South West Spends'!$B$2:$B$5693,$C1498,'South West Spends'!$C$2:$C$5693,$A1498)</f>
        <v>395</v>
      </c>
      <c r="J1498" s="24">
        <f>SUMIFS('South West Spends'!$AI$2:$AI$5693,'South West Spends'!$A$2:$A$5693,$B1498,'South West Spends'!$B$2:$B$5693,$C1498,'South West Spends'!$C$2:$C$5693,$A1498)</f>
        <v>0</v>
      </c>
      <c r="K1498" s="93">
        <f>SUMIFS('South West Spends'!$AL$2:$AL$5693,'South West Spends'!$A$2:$A$5693,$B1498,'South West Spends'!$B$2:$B$5693,$C1498,'South West Spends'!$C$2:$C$5693,$A1498)</f>
        <v>0</v>
      </c>
    </row>
    <row r="1499" spans="1:11" x14ac:dyDescent="0.2">
      <c r="A1499" s="1186" t="s">
        <v>146</v>
      </c>
      <c r="B1499" s="503" t="s">
        <v>285</v>
      </c>
      <c r="C1499" s="1187" t="s">
        <v>249</v>
      </c>
      <c r="D1499" s="506">
        <f>SUMIFS('South West Spends'!$H$2:$H$5693,'South West Spends'!$A$2:$A$5693,$B1499,'South West Spends'!$B$2:$B$5693,$C1499,'South West Spends'!$C$2:$C$5693,$A1499)</f>
        <v>0</v>
      </c>
      <c r="E1499" s="507">
        <f>SUMIFS('South West Spends'!$M$2:$M$5693,'South West Spends'!$A$2:$A$5693,$B1499,'South West Spends'!$B$2:$B$5693,$C1499,'South West Spends'!$C$2:$C$5693,$A1499)</f>
        <v>0</v>
      </c>
      <c r="F1499" s="507">
        <f>SUMIFS('South West Spends'!$R$2:$R$5693,'South West Spends'!$A$2:$A$5693,$B1499,'South West Spends'!$B$2:$B$5693,$C1499,'South West Spends'!$C$2:$C$5693,$A1499)</f>
        <v>0</v>
      </c>
      <c r="G1499" s="882">
        <f>SUMIFS('South West Spends'!$W$2:$W$5693,'South West Spends'!$A$2:$A$5693,$B1499,'South West Spends'!$B$2:$B$5693,$C1499,'South West Spends'!$C$2:$C$5693,$A1499)</f>
        <v>0</v>
      </c>
      <c r="H1499" s="1441">
        <f>SUMIFS('South West Spends'!$AB$2:$AB$5693,'South West Spends'!$A$2:$A$5693,$B1499,'South West Spends'!$B$2:$B$5693,$C1499,'South West Spends'!$C$2:$C$5693,$A1499)</f>
        <v>0</v>
      </c>
      <c r="I1499" s="1442">
        <f>SUMIFS('South West Spends'!$AG$2:$AG$5693,'South West Spends'!$A$2:$A$5693,$B1499,'South West Spends'!$B$2:$B$5693,$C1499,'South West Spends'!$C$2:$C$5693,$A1499)</f>
        <v>6486.9399999999987</v>
      </c>
      <c r="J1499" s="24">
        <f>SUMIFS('South West Spends'!$AI$2:$AI$5693,'South West Spends'!$A$2:$A$5693,$B1499,'South West Spends'!$B$2:$B$5693,$C1499,'South West Spends'!$C$2:$C$5693,$A1499)</f>
        <v>1081.44</v>
      </c>
      <c r="K1499" s="93">
        <f>SUMIFS('South West Spends'!$AL$2:$AL$5693,'South West Spends'!$A$2:$A$5693,$B1499,'South West Spends'!$B$2:$B$5693,$C1499,'South West Spends'!$C$2:$C$5693,$A1499)</f>
        <v>2516.9</v>
      </c>
    </row>
    <row r="1500" spans="1:11" x14ac:dyDescent="0.2">
      <c r="A1500" s="1186" t="s">
        <v>146</v>
      </c>
      <c r="B1500" s="503" t="s">
        <v>285</v>
      </c>
      <c r="C1500" s="1187" t="s">
        <v>243</v>
      </c>
      <c r="D1500" s="506">
        <f>SUMIFS('South West Spends'!$H$2:$H$5693,'South West Spends'!$A$2:$A$5693,$B1500,'South West Spends'!$B$2:$B$5693,$C1500,'South West Spends'!$C$2:$C$5693,$A1500)</f>
        <v>0</v>
      </c>
      <c r="E1500" s="507">
        <f>SUMIFS('South West Spends'!$M$2:$M$5693,'South West Spends'!$A$2:$A$5693,$B1500,'South West Spends'!$B$2:$B$5693,$C1500,'South West Spends'!$C$2:$C$5693,$A1500)</f>
        <v>0</v>
      </c>
      <c r="F1500" s="507">
        <f>SUMIFS('South West Spends'!$R$2:$R$5693,'South West Spends'!$A$2:$A$5693,$B1500,'South West Spends'!$B$2:$B$5693,$C1500,'South West Spends'!$C$2:$C$5693,$A1500)</f>
        <v>0</v>
      </c>
      <c r="G1500" s="882">
        <f>SUMIFS('South West Spends'!$W$2:$W$5693,'South West Spends'!$A$2:$A$5693,$B1500,'South West Spends'!$B$2:$B$5693,$C1500,'South West Spends'!$C$2:$C$5693,$A1500)</f>
        <v>0</v>
      </c>
      <c r="H1500" s="1441">
        <f>SUMIFS('South West Spends'!$AB$2:$AB$5693,'South West Spends'!$A$2:$A$5693,$B1500,'South West Spends'!$B$2:$B$5693,$C1500,'South West Spends'!$C$2:$C$5693,$A1500)</f>
        <v>0</v>
      </c>
      <c r="I1500" s="1442">
        <f>SUMIFS('South West Spends'!$AG$2:$AG$5693,'South West Spends'!$A$2:$A$5693,$B1500,'South West Spends'!$B$2:$B$5693,$C1500,'South West Spends'!$C$2:$C$5693,$A1500)</f>
        <v>4663.7699999999995</v>
      </c>
      <c r="J1500" s="24">
        <f>SUMIFS('South West Spends'!$AI$2:$AI$5693,'South West Spends'!$A$2:$A$5693,$B1500,'South West Spends'!$B$2:$B$5693,$C1500,'South West Spends'!$C$2:$C$5693,$A1500)</f>
        <v>1852.96</v>
      </c>
      <c r="K1500" s="93">
        <f>SUMIFS('South West Spends'!$AL$2:$AL$5693,'South West Spends'!$A$2:$A$5693,$B1500,'South West Spends'!$B$2:$B$5693,$C1500,'South West Spends'!$C$2:$C$5693,$A1500)</f>
        <v>2979.13</v>
      </c>
    </row>
    <row r="1501" spans="1:11" x14ac:dyDescent="0.2">
      <c r="A1501" s="1300" t="s">
        <v>146</v>
      </c>
      <c r="B1501" s="13" t="s">
        <v>285</v>
      </c>
      <c r="C1501" s="1159" t="s">
        <v>29</v>
      </c>
      <c r="D1501" s="506">
        <f>SUMIFS('South West Spends'!$H$2:$H$5693,'South West Spends'!$A$2:$A$5693,$B1501,'South West Spends'!$B$2:$B$5693,$C1501,'South West Spends'!$C$2:$C$5693,$A1501)</f>
        <v>0</v>
      </c>
      <c r="E1501" s="507">
        <f>SUMIFS('South West Spends'!$M$2:$M$5693,'South West Spends'!$A$2:$A$5693,$B1501,'South West Spends'!$B$2:$B$5693,$C1501,'South West Spends'!$C$2:$C$5693,$A1501)</f>
        <v>0</v>
      </c>
      <c r="F1501" s="507">
        <f>SUMIFS('South West Spends'!$R$2:$R$5693,'South West Spends'!$A$2:$A$5693,$B1501,'South West Spends'!$B$2:$B$5693,$C1501,'South West Spends'!$C$2:$C$5693,$A1501)</f>
        <v>0</v>
      </c>
      <c r="G1501" s="882">
        <f>SUMIFS('South West Spends'!$W$2:$W$5693,'South West Spends'!$A$2:$A$5693,$B1501,'South West Spends'!$B$2:$B$5693,$C1501,'South West Spends'!$C$2:$C$5693,$A1501)</f>
        <v>0</v>
      </c>
      <c r="H1501" s="1441">
        <f>SUMIFS('South West Spends'!$AB$2:$AB$5693,'South West Spends'!$A$2:$A$5693,$B1501,'South West Spends'!$B$2:$B$5693,$C1501,'South West Spends'!$C$2:$C$5693,$A1501)</f>
        <v>0</v>
      </c>
      <c r="I1501" s="1442">
        <f>SUMIFS('South West Spends'!$AG$2:$AG$5693,'South West Spends'!$A$2:$A$5693,$B1501,'South West Spends'!$B$2:$B$5693,$C1501,'South West Spends'!$C$2:$C$5693,$A1501)</f>
        <v>20110.97</v>
      </c>
      <c r="J1501" s="24">
        <f>SUMIFS('South West Spends'!$AI$2:$AI$5693,'South West Spends'!$A$2:$A$5693,$B1501,'South West Spends'!$B$2:$B$5693,$C1501,'South West Spends'!$C$2:$C$5693,$A1501)</f>
        <v>4954</v>
      </c>
      <c r="K1501" s="93">
        <f>SUMIFS('South West Spends'!$AL$2:$AL$5693,'South West Spends'!$A$2:$A$5693,$B1501,'South West Spends'!$B$2:$B$5693,$C1501,'South West Spends'!$C$2:$C$5693,$A1501)</f>
        <v>7493</v>
      </c>
    </row>
    <row r="1502" spans="1:11" x14ac:dyDescent="0.2">
      <c r="A1502" s="1186" t="s">
        <v>146</v>
      </c>
      <c r="B1502" s="1653" t="s">
        <v>316</v>
      </c>
      <c r="C1502" s="1654" t="s">
        <v>317</v>
      </c>
      <c r="D1502" s="506">
        <f>SUMIFS('South West Spends'!$H$2:$H$5693,'South West Spends'!$A$2:$A$5693,$B1502,'South West Spends'!$B$2:$B$5693,$C1502,'South West Spends'!$C$2:$C$5693,$A1502)</f>
        <v>0</v>
      </c>
      <c r="E1502" s="507">
        <f>SUMIFS('South West Spends'!$M$2:$M$5693,'South West Spends'!$A$2:$A$5693,$B1502,'South West Spends'!$B$2:$B$5693,$C1502,'South West Spends'!$C$2:$C$5693,$A1502)</f>
        <v>0</v>
      </c>
      <c r="F1502" s="507">
        <f>SUMIFS('South West Spends'!$R$2:$R$5693,'South West Spends'!$A$2:$A$5693,$B1502,'South West Spends'!$B$2:$B$5693,$C1502,'South West Spends'!$C$2:$C$5693,$A1502)</f>
        <v>0</v>
      </c>
      <c r="G1502" s="882">
        <f>SUMIFS('South West Spends'!$W$2:$W$5693,'South West Spends'!$A$2:$A$5693,$B1502,'South West Spends'!$B$2:$B$5693,$C1502,'South West Spends'!$C$2:$C$5693,$A1502)</f>
        <v>0</v>
      </c>
      <c r="H1502" s="1441">
        <f>SUMIFS('South West Spends'!$AB$2:$AB$5693,'South West Spends'!$A$2:$A$5693,$B1502,'South West Spends'!$B$2:$B$5693,$C1502,'South West Spends'!$C$2:$C$5693,$A1502)</f>
        <v>0</v>
      </c>
      <c r="I1502" s="1442">
        <f>SUMIFS('South West Spends'!$AG$2:$AG$5693,'South West Spends'!$A$2:$A$5693,$B1502,'South West Spends'!$B$2:$B$5693,$C1502,'South West Spends'!$C$2:$C$5693,$A1502)</f>
        <v>0</v>
      </c>
      <c r="J1502" s="24">
        <f>SUMIFS('South West Spends'!$AI$2:$AI$5693,'South West Spends'!$A$2:$A$5693,$B1502,'South West Spends'!$B$2:$B$5693,$C1502,'South West Spends'!$C$2:$C$5693,$A1502)</f>
        <v>534</v>
      </c>
      <c r="K1502" s="93">
        <f>SUMIFS('South West Spends'!$AL$2:$AL$5693,'South West Spends'!$A$2:$A$5693,$B1502,'South West Spends'!$B$2:$B$5693,$C1502,'South West Spends'!$C$2:$C$5693,$A1502)</f>
        <v>534</v>
      </c>
    </row>
    <row r="1503" spans="1:11" x14ac:dyDescent="0.2">
      <c r="A1503" s="1300" t="s">
        <v>187</v>
      </c>
      <c r="B1503" s="13" t="s">
        <v>77</v>
      </c>
      <c r="C1503" s="1159" t="s">
        <v>243</v>
      </c>
      <c r="D1503" s="506">
        <f>SUMIFS('South West Spends'!$H$2:$H$5693,'South West Spends'!$A$2:$A$5693,$B1503,'South West Spends'!$B$2:$B$5693,$C1503,'South West Spends'!$C$2:$C$5693,$A1503)</f>
        <v>0</v>
      </c>
      <c r="E1503" s="507">
        <f>SUMIFS('South West Spends'!$M$2:$M$5693,'South West Spends'!$A$2:$A$5693,$B1503,'South West Spends'!$B$2:$B$5693,$C1503,'South West Spends'!$C$2:$C$5693,$A1503)</f>
        <v>-18.54</v>
      </c>
      <c r="F1503" s="507">
        <f>SUMIFS('South West Spends'!$R$2:$R$5693,'South West Spends'!$A$2:$A$5693,$B1503,'South West Spends'!$B$2:$B$5693,$C1503,'South West Spends'!$C$2:$C$5693,$A1503)</f>
        <v>0</v>
      </c>
      <c r="G1503" s="882">
        <f>SUMIFS('South West Spends'!$W$2:$W$5693,'South West Spends'!$A$2:$A$5693,$B1503,'South West Spends'!$B$2:$B$5693,$C1503,'South West Spends'!$C$2:$C$5693,$A1503)</f>
        <v>0</v>
      </c>
      <c r="H1503" s="1441">
        <f>SUMIFS('South West Spends'!$AB$2:$AB$5693,'South West Spends'!$A$2:$A$5693,$B1503,'South West Spends'!$B$2:$B$5693,$C1503,'South West Spends'!$C$2:$C$5693,$A1503)</f>
        <v>0</v>
      </c>
      <c r="I1503" s="1442">
        <f>SUMIFS('South West Spends'!$AG$2:$AG$5693,'South West Spends'!$A$2:$A$5693,$B1503,'South West Spends'!$B$2:$B$5693,$C1503,'South West Spends'!$C$2:$C$5693,$A1503)</f>
        <v>0</v>
      </c>
      <c r="J1503" s="24">
        <f>SUMIFS('South West Spends'!$AI$2:$AI$5693,'South West Spends'!$A$2:$A$5693,$B1503,'South West Spends'!$B$2:$B$5693,$C1503,'South West Spends'!$C$2:$C$5693,$A1503)</f>
        <v>0</v>
      </c>
      <c r="K1503" s="93">
        <f>SUMIFS('South West Spends'!$AL$2:$AL$5693,'South West Spends'!$A$2:$A$5693,$B1503,'South West Spends'!$B$2:$B$5693,$C1503,'South West Spends'!$C$2:$C$5693,$A1503)</f>
        <v>0</v>
      </c>
    </row>
    <row r="1504" spans="1:11" x14ac:dyDescent="0.2">
      <c r="A1504" s="1300" t="s">
        <v>147</v>
      </c>
      <c r="B1504" s="13" t="s">
        <v>3</v>
      </c>
      <c r="C1504" s="1159" t="s">
        <v>243</v>
      </c>
      <c r="D1504" s="506">
        <f>SUMIFS('South West Spends'!$H$2:$H$5693,'South West Spends'!$A$2:$A$5693,$B1504,'South West Spends'!$B$2:$B$5693,$C1504,'South West Spends'!$C$2:$C$5693,$A1504)</f>
        <v>145.93</v>
      </c>
      <c r="E1504" s="507">
        <f>SUMIFS('South West Spends'!$M$2:$M$5693,'South West Spends'!$A$2:$A$5693,$B1504,'South West Spends'!$B$2:$B$5693,$C1504,'South West Spends'!$C$2:$C$5693,$A1504)</f>
        <v>753.1</v>
      </c>
      <c r="F1504" s="507">
        <f>SUMIFS('South West Spends'!$R$2:$R$5693,'South West Spends'!$A$2:$A$5693,$B1504,'South West Spends'!$B$2:$B$5693,$C1504,'South West Spends'!$C$2:$C$5693,$A1504)</f>
        <v>592.3599999999999</v>
      </c>
      <c r="G1504" s="882">
        <f>SUMIFS('South West Spends'!$W$2:$W$5693,'South West Spends'!$A$2:$A$5693,$B1504,'South West Spends'!$B$2:$B$5693,$C1504,'South West Spends'!$C$2:$C$5693,$A1504)</f>
        <v>0</v>
      </c>
      <c r="H1504" s="1441">
        <f>SUMIFS('South West Spends'!$AB$2:$AB$5693,'South West Spends'!$A$2:$A$5693,$B1504,'South West Spends'!$B$2:$B$5693,$C1504,'South West Spends'!$C$2:$C$5693,$A1504)</f>
        <v>0</v>
      </c>
      <c r="I1504" s="1442">
        <f>SUMIFS('South West Spends'!$AG$2:$AG$5693,'South West Spends'!$A$2:$A$5693,$B1504,'South West Spends'!$B$2:$B$5693,$C1504,'South West Spends'!$C$2:$C$5693,$A1504)</f>
        <v>0</v>
      </c>
      <c r="J1504" s="24">
        <f>SUMIFS('South West Spends'!$AI$2:$AI$5693,'South West Spends'!$A$2:$A$5693,$B1504,'South West Spends'!$B$2:$B$5693,$C1504,'South West Spends'!$C$2:$C$5693,$A1504)</f>
        <v>0</v>
      </c>
      <c r="K1504" s="93">
        <f>SUMIFS('South West Spends'!$AL$2:$AL$5693,'South West Spends'!$A$2:$A$5693,$B1504,'South West Spends'!$B$2:$B$5693,$C1504,'South West Spends'!$C$2:$C$5693,$A1504)</f>
        <v>0</v>
      </c>
    </row>
    <row r="1505" spans="1:11" x14ac:dyDescent="0.2">
      <c r="A1505" s="1300" t="s">
        <v>147</v>
      </c>
      <c r="B1505" s="13" t="s">
        <v>3</v>
      </c>
      <c r="C1505" s="1159" t="s">
        <v>35</v>
      </c>
      <c r="D1505" s="506">
        <f>SUMIFS('South West Spends'!$H$2:$H$5693,'South West Spends'!$A$2:$A$5693,$B1505,'South West Spends'!$B$2:$B$5693,$C1505,'South West Spends'!$C$2:$C$5693,$A1505)</f>
        <v>6702.42</v>
      </c>
      <c r="E1505" s="507">
        <f>SUMIFS('South West Spends'!$M$2:$M$5693,'South West Spends'!$A$2:$A$5693,$B1505,'South West Spends'!$B$2:$B$5693,$C1505,'South West Spends'!$C$2:$C$5693,$A1505)</f>
        <v>1467.4900000000002</v>
      </c>
      <c r="F1505" s="507">
        <f>SUMIFS('South West Spends'!$R$2:$R$5693,'South West Spends'!$A$2:$A$5693,$B1505,'South West Spends'!$B$2:$B$5693,$C1505,'South West Spends'!$C$2:$C$5693,$A1505)</f>
        <v>0</v>
      </c>
      <c r="G1505" s="882">
        <f>SUMIFS('South West Spends'!$W$2:$W$5693,'South West Spends'!$A$2:$A$5693,$B1505,'South West Spends'!$B$2:$B$5693,$C1505,'South West Spends'!$C$2:$C$5693,$A1505)</f>
        <v>0</v>
      </c>
      <c r="H1505" s="1441">
        <f>SUMIFS('South West Spends'!$AB$2:$AB$5693,'South West Spends'!$A$2:$A$5693,$B1505,'South West Spends'!$B$2:$B$5693,$C1505,'South West Spends'!$C$2:$C$5693,$A1505)</f>
        <v>0</v>
      </c>
      <c r="I1505" s="1442">
        <f>SUMIFS('South West Spends'!$AG$2:$AG$5693,'South West Spends'!$A$2:$A$5693,$B1505,'South West Spends'!$B$2:$B$5693,$C1505,'South West Spends'!$C$2:$C$5693,$A1505)</f>
        <v>0</v>
      </c>
      <c r="J1505" s="24">
        <f>SUMIFS('South West Spends'!$AI$2:$AI$5693,'South West Spends'!$A$2:$A$5693,$B1505,'South West Spends'!$B$2:$B$5693,$C1505,'South West Spends'!$C$2:$C$5693,$A1505)</f>
        <v>0</v>
      </c>
      <c r="K1505" s="93">
        <f>SUMIFS('South West Spends'!$AL$2:$AL$5693,'South West Spends'!$A$2:$A$5693,$B1505,'South West Spends'!$B$2:$B$5693,$C1505,'South West Spends'!$C$2:$C$5693,$A1505)</f>
        <v>0</v>
      </c>
    </row>
    <row r="1506" spans="1:11" x14ac:dyDescent="0.2">
      <c r="A1506" s="1300" t="s">
        <v>147</v>
      </c>
      <c r="B1506" s="13" t="s">
        <v>206</v>
      </c>
      <c r="C1506" s="1159" t="s">
        <v>243</v>
      </c>
      <c r="D1506" s="506">
        <f>SUMIFS('South West Spends'!$H$2:$H$5693,'South West Spends'!$A$2:$A$5693,$B1506,'South West Spends'!$B$2:$B$5693,$C1506,'South West Spends'!$C$2:$C$5693,$A1506)</f>
        <v>0</v>
      </c>
      <c r="E1506" s="507">
        <f>SUMIFS('South West Spends'!$M$2:$M$5693,'South West Spends'!$A$2:$A$5693,$B1506,'South West Spends'!$B$2:$B$5693,$C1506,'South West Spends'!$C$2:$C$5693,$A1506)</f>
        <v>0</v>
      </c>
      <c r="F1506" s="507">
        <f>SUMIFS('South West Spends'!$R$2:$R$5693,'South West Spends'!$A$2:$A$5693,$B1506,'South West Spends'!$B$2:$B$5693,$C1506,'South West Spends'!$C$2:$C$5693,$A1506)</f>
        <v>0</v>
      </c>
      <c r="G1506" s="882">
        <f>SUMIFS('South West Spends'!$W$2:$W$5693,'South West Spends'!$A$2:$A$5693,$B1506,'South West Spends'!$B$2:$B$5693,$C1506,'South West Spends'!$C$2:$C$5693,$A1506)</f>
        <v>482.09000000000003</v>
      </c>
      <c r="H1506" s="1441">
        <f>SUMIFS('South West Spends'!$AB$2:$AB$5693,'South West Spends'!$A$2:$A$5693,$B1506,'South West Spends'!$B$2:$B$5693,$C1506,'South West Spends'!$C$2:$C$5693,$A1506)</f>
        <v>1474.66</v>
      </c>
      <c r="I1506" s="1442">
        <f>SUMIFS('South West Spends'!$AG$2:$AG$5693,'South West Spends'!$A$2:$A$5693,$B1506,'South West Spends'!$B$2:$B$5693,$C1506,'South West Spends'!$C$2:$C$5693,$A1506)</f>
        <v>770.31999999999994</v>
      </c>
      <c r="J1506" s="24">
        <f>SUMIFS('South West Spends'!$AI$2:$AI$5693,'South West Spends'!$A$2:$A$5693,$B1506,'South West Spends'!$B$2:$B$5693,$C1506,'South West Spends'!$C$2:$C$5693,$A1506)</f>
        <v>225.35000000000002</v>
      </c>
      <c r="K1506" s="93">
        <f>SUMIFS('South West Spends'!$AL$2:$AL$5693,'South West Spends'!$A$2:$A$5693,$B1506,'South West Spends'!$B$2:$B$5693,$C1506,'South West Spends'!$C$2:$C$5693,$A1506)</f>
        <v>597.34</v>
      </c>
    </row>
    <row r="1507" spans="1:11" x14ac:dyDescent="0.2">
      <c r="A1507" s="1300" t="s">
        <v>147</v>
      </c>
      <c r="B1507" s="13" t="s">
        <v>77</v>
      </c>
      <c r="C1507" s="1159" t="s">
        <v>59</v>
      </c>
      <c r="D1507" s="506">
        <f>SUMIFS('South West Spends'!$H$2:$H$5693,'South West Spends'!$A$2:$A$5693,$B1507,'South West Spends'!$B$2:$B$5693,$C1507,'South West Spends'!$C$2:$C$5693,$A1507)</f>
        <v>0</v>
      </c>
      <c r="E1507" s="507">
        <f>SUMIFS('South West Spends'!$M$2:$M$5693,'South West Spends'!$A$2:$A$5693,$B1507,'South West Spends'!$B$2:$B$5693,$C1507,'South West Spends'!$C$2:$C$5693,$A1507)</f>
        <v>0</v>
      </c>
      <c r="F1507" s="507">
        <f>SUMIFS('South West Spends'!$R$2:$R$5693,'South West Spends'!$A$2:$A$5693,$B1507,'South West Spends'!$B$2:$B$5693,$C1507,'South West Spends'!$C$2:$C$5693,$A1507)</f>
        <v>1071.71</v>
      </c>
      <c r="G1507" s="882">
        <f>SUMIFS('South West Spends'!$W$2:$W$5693,'South West Spends'!$A$2:$A$5693,$B1507,'South West Spends'!$B$2:$B$5693,$C1507,'South West Spends'!$C$2:$C$5693,$A1507)</f>
        <v>60.11</v>
      </c>
      <c r="H1507" s="1441">
        <f>SUMIFS('South West Spends'!$AB$2:$AB$5693,'South West Spends'!$A$2:$A$5693,$B1507,'South West Spends'!$B$2:$B$5693,$C1507,'South West Spends'!$C$2:$C$5693,$A1507)</f>
        <v>822.71</v>
      </c>
      <c r="I1507" s="1442">
        <f>SUMIFS('South West Spends'!$AG$2:$AG$5693,'South West Spends'!$A$2:$A$5693,$B1507,'South West Spends'!$B$2:$B$5693,$C1507,'South West Spends'!$C$2:$C$5693,$A1507)</f>
        <v>93.44</v>
      </c>
      <c r="J1507" s="24">
        <f>SUMIFS('South West Spends'!$AI$2:$AI$5693,'South West Spends'!$A$2:$A$5693,$B1507,'South West Spends'!$B$2:$B$5693,$C1507,'South West Spends'!$C$2:$C$5693,$A1507)</f>
        <v>0</v>
      </c>
      <c r="K1507" s="93">
        <f>SUMIFS('South West Spends'!$AL$2:$AL$5693,'South West Spends'!$A$2:$A$5693,$B1507,'South West Spends'!$B$2:$B$5693,$C1507,'South West Spends'!$C$2:$C$5693,$A1507)</f>
        <v>0</v>
      </c>
    </row>
    <row r="1508" spans="1:11" x14ac:dyDescent="0.2">
      <c r="A1508" s="1300" t="s">
        <v>147</v>
      </c>
      <c r="B1508" s="13" t="s">
        <v>77</v>
      </c>
      <c r="C1508" s="1159" t="s">
        <v>243</v>
      </c>
      <c r="D1508" s="506">
        <f>SUMIFS('South West Spends'!$H$2:$H$5693,'South West Spends'!$A$2:$A$5693,$B1508,'South West Spends'!$B$2:$B$5693,$C1508,'South West Spends'!$C$2:$C$5693,$A1508)</f>
        <v>0</v>
      </c>
      <c r="E1508" s="507">
        <f>SUMIFS('South West Spends'!$M$2:$M$5693,'South West Spends'!$A$2:$A$5693,$B1508,'South West Spends'!$B$2:$B$5693,$C1508,'South West Spends'!$C$2:$C$5693,$A1508)</f>
        <v>0</v>
      </c>
      <c r="F1508" s="507">
        <f>SUMIFS('South West Spends'!$R$2:$R$5693,'South West Spends'!$A$2:$A$5693,$B1508,'South West Spends'!$B$2:$B$5693,$C1508,'South West Spends'!$C$2:$C$5693,$A1508)</f>
        <v>0</v>
      </c>
      <c r="G1508" s="882">
        <f>SUMIFS('South West Spends'!$W$2:$W$5693,'South West Spends'!$A$2:$A$5693,$B1508,'South West Spends'!$B$2:$B$5693,$C1508,'South West Spends'!$C$2:$C$5693,$A1508)</f>
        <v>813.66</v>
      </c>
      <c r="H1508" s="1441">
        <f>SUMIFS('South West Spends'!$AB$2:$AB$5693,'South West Spends'!$A$2:$A$5693,$B1508,'South West Spends'!$B$2:$B$5693,$C1508,'South West Spends'!$C$2:$C$5693,$A1508)</f>
        <v>22.45</v>
      </c>
      <c r="I1508" s="1442">
        <f>SUMIFS('South West Spends'!$AG$2:$AG$5693,'South West Spends'!$A$2:$A$5693,$B1508,'South West Spends'!$B$2:$B$5693,$C1508,'South West Spends'!$C$2:$C$5693,$A1508)</f>
        <v>315</v>
      </c>
      <c r="J1508" s="24">
        <f>SUMIFS('South West Spends'!$AI$2:$AI$5693,'South West Spends'!$A$2:$A$5693,$B1508,'South West Spends'!$B$2:$B$5693,$C1508,'South West Spends'!$C$2:$C$5693,$A1508)</f>
        <v>0</v>
      </c>
      <c r="K1508" s="93">
        <f>SUMIFS('South West Spends'!$AL$2:$AL$5693,'South West Spends'!$A$2:$A$5693,$B1508,'South West Spends'!$B$2:$B$5693,$C1508,'South West Spends'!$C$2:$C$5693,$A1508)</f>
        <v>0</v>
      </c>
    </row>
    <row r="1509" spans="1:11" x14ac:dyDescent="0.2">
      <c r="A1509" s="1300" t="s">
        <v>147</v>
      </c>
      <c r="B1509" s="13" t="s">
        <v>77</v>
      </c>
      <c r="C1509" s="1159" t="s">
        <v>209</v>
      </c>
      <c r="D1509" s="506">
        <f>SUMIFS('South West Spends'!$H$2:$H$5693,'South West Spends'!$A$2:$A$5693,$B1509,'South West Spends'!$B$2:$B$5693,$C1509,'South West Spends'!$C$2:$C$5693,$A1509)</f>
        <v>0</v>
      </c>
      <c r="E1509" s="507">
        <f>SUMIFS('South West Spends'!$M$2:$M$5693,'South West Spends'!$A$2:$A$5693,$B1509,'South West Spends'!$B$2:$B$5693,$C1509,'South West Spends'!$C$2:$C$5693,$A1509)</f>
        <v>0</v>
      </c>
      <c r="F1509" s="507">
        <f>SUMIFS('South West Spends'!$R$2:$R$5693,'South West Spends'!$A$2:$A$5693,$B1509,'South West Spends'!$B$2:$B$5693,$C1509,'South West Spends'!$C$2:$C$5693,$A1509)</f>
        <v>0</v>
      </c>
      <c r="G1509" s="882">
        <f>SUMIFS('South West Spends'!$W$2:$W$5693,'South West Spends'!$A$2:$A$5693,$B1509,'South West Spends'!$B$2:$B$5693,$C1509,'South West Spends'!$C$2:$C$5693,$A1509)</f>
        <v>0</v>
      </c>
      <c r="H1509" s="1441">
        <f>SUMIFS('South West Spends'!$AB$2:$AB$5693,'South West Spends'!$A$2:$A$5693,$B1509,'South West Spends'!$B$2:$B$5693,$C1509,'South West Spends'!$C$2:$C$5693,$A1509)</f>
        <v>2395</v>
      </c>
      <c r="I1509" s="1442">
        <f>SUMIFS('South West Spends'!$AG$2:$AG$5693,'South West Spends'!$A$2:$A$5693,$B1509,'South West Spends'!$B$2:$B$5693,$C1509,'South West Spends'!$C$2:$C$5693,$A1509)</f>
        <v>0</v>
      </c>
      <c r="J1509" s="24">
        <f>SUMIFS('South West Spends'!$AI$2:$AI$5693,'South West Spends'!$A$2:$A$5693,$B1509,'South West Spends'!$B$2:$B$5693,$C1509,'South West Spends'!$C$2:$C$5693,$A1509)</f>
        <v>0</v>
      </c>
      <c r="K1509" s="93">
        <f>SUMIFS('South West Spends'!$AL$2:$AL$5693,'South West Spends'!$A$2:$A$5693,$B1509,'South West Spends'!$B$2:$B$5693,$C1509,'South West Spends'!$C$2:$C$5693,$A1509)</f>
        <v>0</v>
      </c>
    </row>
    <row r="1510" spans="1:11" x14ac:dyDescent="0.2">
      <c r="A1510" s="1300" t="s">
        <v>147</v>
      </c>
      <c r="B1510" s="13" t="s">
        <v>77</v>
      </c>
      <c r="C1510" s="1159" t="s">
        <v>80</v>
      </c>
      <c r="D1510" s="506">
        <f>SUMIFS('South West Spends'!$H$2:$H$5693,'South West Spends'!$A$2:$A$5693,$B1510,'South West Spends'!$B$2:$B$5693,$C1510,'South West Spends'!$C$2:$C$5693,$A1510)</f>
        <v>0</v>
      </c>
      <c r="E1510" s="507">
        <f>SUMIFS('South West Spends'!$M$2:$M$5693,'South West Spends'!$A$2:$A$5693,$B1510,'South West Spends'!$B$2:$B$5693,$C1510,'South West Spends'!$C$2:$C$5693,$A1510)</f>
        <v>2084</v>
      </c>
      <c r="F1510" s="507">
        <f>SUMIFS('South West Spends'!$R$2:$R$5693,'South West Spends'!$A$2:$A$5693,$B1510,'South West Spends'!$B$2:$B$5693,$C1510,'South West Spends'!$C$2:$C$5693,$A1510)</f>
        <v>0</v>
      </c>
      <c r="G1510" s="882">
        <f>SUMIFS('South West Spends'!$W$2:$W$5693,'South West Spends'!$A$2:$A$5693,$B1510,'South West Spends'!$B$2:$B$5693,$C1510,'South West Spends'!$C$2:$C$5693,$A1510)</f>
        <v>0</v>
      </c>
      <c r="H1510" s="1441">
        <f>SUMIFS('South West Spends'!$AB$2:$AB$5693,'South West Spends'!$A$2:$A$5693,$B1510,'South West Spends'!$B$2:$B$5693,$C1510,'South West Spends'!$C$2:$C$5693,$A1510)</f>
        <v>0</v>
      </c>
      <c r="I1510" s="1442">
        <f>SUMIFS('South West Spends'!$AG$2:$AG$5693,'South West Spends'!$A$2:$A$5693,$B1510,'South West Spends'!$B$2:$B$5693,$C1510,'South West Spends'!$C$2:$C$5693,$A1510)</f>
        <v>0</v>
      </c>
      <c r="J1510" s="24">
        <f>SUMIFS('South West Spends'!$AI$2:$AI$5693,'South West Spends'!$A$2:$A$5693,$B1510,'South West Spends'!$B$2:$B$5693,$C1510,'South West Spends'!$C$2:$C$5693,$A1510)</f>
        <v>0</v>
      </c>
      <c r="K1510" s="93">
        <f>SUMIFS('South West Spends'!$AL$2:$AL$5693,'South West Spends'!$A$2:$A$5693,$B1510,'South West Spends'!$B$2:$B$5693,$C1510,'South West Spends'!$C$2:$C$5693,$A1510)</f>
        <v>0</v>
      </c>
    </row>
    <row r="1511" spans="1:11" x14ac:dyDescent="0.2">
      <c r="A1511" s="1300" t="s">
        <v>147</v>
      </c>
      <c r="B1511" s="13" t="s">
        <v>77</v>
      </c>
      <c r="C1511" s="1159" t="s">
        <v>21</v>
      </c>
      <c r="D1511" s="506">
        <f>SUMIFS('South West Spends'!$H$2:$H$5693,'South West Spends'!$A$2:$A$5693,$B1511,'South West Spends'!$B$2:$B$5693,$C1511,'South West Spends'!$C$2:$C$5693,$A1511)</f>
        <v>0</v>
      </c>
      <c r="E1511" s="507">
        <f>SUMIFS('South West Spends'!$M$2:$M$5693,'South West Spends'!$A$2:$A$5693,$B1511,'South West Spends'!$B$2:$B$5693,$C1511,'South West Spends'!$C$2:$C$5693,$A1511)</f>
        <v>11768.97</v>
      </c>
      <c r="F1511" s="507">
        <f>SUMIFS('South West Spends'!$R$2:$R$5693,'South West Spends'!$A$2:$A$5693,$B1511,'South West Spends'!$B$2:$B$5693,$C1511,'South West Spends'!$C$2:$C$5693,$A1511)</f>
        <v>3239.6200000000003</v>
      </c>
      <c r="G1511" s="882">
        <f>SUMIFS('South West Spends'!$W$2:$W$5693,'South West Spends'!$A$2:$A$5693,$B1511,'South West Spends'!$B$2:$B$5693,$C1511,'South West Spends'!$C$2:$C$5693,$A1511)</f>
        <v>2442.5300000000002</v>
      </c>
      <c r="H1511" s="1441">
        <f>SUMIFS('South West Spends'!$AB$2:$AB$5693,'South West Spends'!$A$2:$A$5693,$B1511,'South West Spends'!$B$2:$B$5693,$C1511,'South West Spends'!$C$2:$C$5693,$A1511)</f>
        <v>19657.559999999998</v>
      </c>
      <c r="I1511" s="1442">
        <f>SUMIFS('South West Spends'!$AG$2:$AG$5693,'South West Spends'!$A$2:$A$5693,$B1511,'South West Spends'!$B$2:$B$5693,$C1511,'South West Spends'!$C$2:$C$5693,$A1511)</f>
        <v>5742.99</v>
      </c>
      <c r="J1511" s="24">
        <f>SUMIFS('South West Spends'!$AI$2:$AI$5693,'South West Spends'!$A$2:$A$5693,$B1511,'South West Spends'!$B$2:$B$5693,$C1511,'South West Spends'!$C$2:$C$5693,$A1511)</f>
        <v>0</v>
      </c>
      <c r="K1511" s="93">
        <f>SUMIFS('South West Spends'!$AL$2:$AL$5693,'South West Spends'!$A$2:$A$5693,$B1511,'South West Spends'!$B$2:$B$5693,$C1511,'South West Spends'!$C$2:$C$5693,$A1511)</f>
        <v>0</v>
      </c>
    </row>
    <row r="1512" spans="1:11" x14ac:dyDescent="0.2">
      <c r="A1512" s="1300" t="s">
        <v>147</v>
      </c>
      <c r="B1512" s="13" t="s">
        <v>286</v>
      </c>
      <c r="C1512" s="1159" t="s">
        <v>59</v>
      </c>
      <c r="D1512" s="506">
        <f>SUMIFS('South West Spends'!$H$2:$H$5693,'South West Spends'!$A$2:$A$5693,$B1512,'South West Spends'!$B$2:$B$5693,$C1512,'South West Spends'!$C$2:$C$5693,$A1512)</f>
        <v>0</v>
      </c>
      <c r="E1512" s="507">
        <f>SUMIFS('South West Spends'!$M$2:$M$5693,'South West Spends'!$A$2:$A$5693,$B1512,'South West Spends'!$B$2:$B$5693,$C1512,'South West Spends'!$C$2:$C$5693,$A1512)</f>
        <v>0</v>
      </c>
      <c r="F1512" s="507">
        <f>SUMIFS('South West Spends'!$R$2:$R$5693,'South West Spends'!$A$2:$A$5693,$B1512,'South West Spends'!$B$2:$B$5693,$C1512,'South West Spends'!$C$2:$C$5693,$A1512)</f>
        <v>0</v>
      </c>
      <c r="G1512" s="882">
        <f>SUMIFS('South West Spends'!$W$2:$W$5693,'South West Spends'!$A$2:$A$5693,$B1512,'South West Spends'!$B$2:$B$5693,$C1512,'South West Spends'!$C$2:$C$5693,$A1512)</f>
        <v>0</v>
      </c>
      <c r="H1512" s="1441">
        <f>SUMIFS('South West Spends'!$AB$2:$AB$5693,'South West Spends'!$A$2:$A$5693,$B1512,'South West Spends'!$B$2:$B$5693,$C1512,'South West Spends'!$C$2:$C$5693,$A1512)</f>
        <v>0</v>
      </c>
      <c r="I1512" s="1442">
        <f>SUMIFS('South West Spends'!$AG$2:$AG$5693,'South West Spends'!$A$2:$A$5693,$B1512,'South West Spends'!$B$2:$B$5693,$C1512,'South West Spends'!$C$2:$C$5693,$A1512)</f>
        <v>90.73</v>
      </c>
      <c r="J1512" s="24">
        <f>SUMIFS('South West Spends'!$AI$2:$AI$5693,'South West Spends'!$A$2:$A$5693,$B1512,'South West Spends'!$B$2:$B$5693,$C1512,'South West Spends'!$C$2:$C$5693,$A1512)</f>
        <v>0</v>
      </c>
      <c r="K1512" s="93">
        <f>SUMIFS('South West Spends'!$AL$2:$AL$5693,'South West Spends'!$A$2:$A$5693,$B1512,'South West Spends'!$B$2:$B$5693,$C1512,'South West Spends'!$C$2:$C$5693,$A1512)</f>
        <v>0</v>
      </c>
    </row>
    <row r="1513" spans="1:11" x14ac:dyDescent="0.2">
      <c r="A1513" s="1300" t="s">
        <v>147</v>
      </c>
      <c r="B1513" s="13" t="s">
        <v>286</v>
      </c>
      <c r="C1513" s="1159" t="s">
        <v>243</v>
      </c>
      <c r="D1513" s="506">
        <f>SUMIFS('South West Spends'!$H$2:$H$5693,'South West Spends'!$A$2:$A$5693,$B1513,'South West Spends'!$B$2:$B$5693,$C1513,'South West Spends'!$C$2:$C$5693,$A1513)</f>
        <v>0</v>
      </c>
      <c r="E1513" s="507">
        <f>SUMIFS('South West Spends'!$M$2:$M$5693,'South West Spends'!$A$2:$A$5693,$B1513,'South West Spends'!$B$2:$B$5693,$C1513,'South West Spends'!$C$2:$C$5693,$A1513)</f>
        <v>0</v>
      </c>
      <c r="F1513" s="507">
        <f>SUMIFS('South West Spends'!$R$2:$R$5693,'South West Spends'!$A$2:$A$5693,$B1513,'South West Spends'!$B$2:$B$5693,$C1513,'South West Spends'!$C$2:$C$5693,$A1513)</f>
        <v>0</v>
      </c>
      <c r="G1513" s="882">
        <f>SUMIFS('South West Spends'!$W$2:$W$5693,'South West Spends'!$A$2:$A$5693,$B1513,'South West Spends'!$B$2:$B$5693,$C1513,'South West Spends'!$C$2:$C$5693,$A1513)</f>
        <v>0</v>
      </c>
      <c r="H1513" s="1441">
        <f>SUMIFS('South West Spends'!$AB$2:$AB$5693,'South West Spends'!$A$2:$A$5693,$B1513,'South West Spends'!$B$2:$B$5693,$C1513,'South West Spends'!$C$2:$C$5693,$A1513)</f>
        <v>0</v>
      </c>
      <c r="I1513" s="1442">
        <f>SUMIFS('South West Spends'!$AG$2:$AG$5693,'South West Spends'!$A$2:$A$5693,$B1513,'South West Spends'!$B$2:$B$5693,$C1513,'South West Spends'!$C$2:$C$5693,$A1513)</f>
        <v>0</v>
      </c>
      <c r="J1513" s="24">
        <f>SUMIFS('South West Spends'!$AI$2:$AI$5693,'South West Spends'!$A$2:$A$5693,$B1513,'South West Spends'!$B$2:$B$5693,$C1513,'South West Spends'!$C$2:$C$5693,$A1513)</f>
        <v>0</v>
      </c>
      <c r="K1513" s="93">
        <f>SUMIFS('South West Spends'!$AL$2:$AL$5693,'South West Spends'!$A$2:$A$5693,$B1513,'South West Spends'!$B$2:$B$5693,$C1513,'South West Spends'!$C$2:$C$5693,$A1513)</f>
        <v>68.08</v>
      </c>
    </row>
    <row r="1514" spans="1:11" x14ac:dyDescent="0.2">
      <c r="A1514" s="1300" t="s">
        <v>147</v>
      </c>
      <c r="B1514" s="13" t="s">
        <v>286</v>
      </c>
      <c r="C1514" s="1159" t="s">
        <v>21</v>
      </c>
      <c r="D1514" s="506">
        <f>SUMIFS('South West Spends'!$H$2:$H$5693,'South West Spends'!$A$2:$A$5693,$B1514,'South West Spends'!$B$2:$B$5693,$C1514,'South West Spends'!$C$2:$C$5693,$A1514)</f>
        <v>0</v>
      </c>
      <c r="E1514" s="507">
        <f>SUMIFS('South West Spends'!$M$2:$M$5693,'South West Spends'!$A$2:$A$5693,$B1514,'South West Spends'!$B$2:$B$5693,$C1514,'South West Spends'!$C$2:$C$5693,$A1514)</f>
        <v>0</v>
      </c>
      <c r="F1514" s="507">
        <f>SUMIFS('South West Spends'!$R$2:$R$5693,'South West Spends'!$A$2:$A$5693,$B1514,'South West Spends'!$B$2:$B$5693,$C1514,'South West Spends'!$C$2:$C$5693,$A1514)</f>
        <v>0</v>
      </c>
      <c r="G1514" s="882">
        <f>SUMIFS('South West Spends'!$W$2:$W$5693,'South West Spends'!$A$2:$A$5693,$B1514,'South West Spends'!$B$2:$B$5693,$C1514,'South West Spends'!$C$2:$C$5693,$A1514)</f>
        <v>0</v>
      </c>
      <c r="H1514" s="1441">
        <f>SUMIFS('South West Spends'!$AB$2:$AB$5693,'South West Spends'!$A$2:$A$5693,$B1514,'South West Spends'!$B$2:$B$5693,$C1514,'South West Spends'!$C$2:$C$5693,$A1514)</f>
        <v>0</v>
      </c>
      <c r="I1514" s="1442">
        <f>SUMIFS('South West Spends'!$AG$2:$AG$5693,'South West Spends'!$A$2:$A$5693,$B1514,'South West Spends'!$B$2:$B$5693,$C1514,'South West Spends'!$C$2:$C$5693,$A1514)</f>
        <v>22756.69</v>
      </c>
      <c r="J1514" s="24">
        <f>SUMIFS('South West Spends'!$AI$2:$AI$5693,'South West Spends'!$A$2:$A$5693,$B1514,'South West Spends'!$B$2:$B$5693,$C1514,'South West Spends'!$C$2:$C$5693,$A1514)</f>
        <v>0</v>
      </c>
      <c r="K1514" s="93">
        <f>SUMIFS('South West Spends'!$AL$2:$AL$5693,'South West Spends'!$A$2:$A$5693,$B1514,'South West Spends'!$B$2:$B$5693,$C1514,'South West Spends'!$C$2:$C$5693,$A1514)</f>
        <v>3655.9700000000003</v>
      </c>
    </row>
    <row r="1515" spans="1:11" x14ac:dyDescent="0.2">
      <c r="A1515" s="1186" t="s">
        <v>147</v>
      </c>
      <c r="B1515" s="503" t="s">
        <v>8</v>
      </c>
      <c r="C1515" s="1187" t="s">
        <v>243</v>
      </c>
      <c r="D1515" s="506">
        <f>SUMIFS('South West Spends'!$H$2:$H$5693,'South West Spends'!$A$2:$A$5693,$B1515,'South West Spends'!$B$2:$B$5693,$C1515,'South West Spends'!$C$2:$C$5693,$A1515)</f>
        <v>2123.9899999999998</v>
      </c>
      <c r="E1515" s="507">
        <f>SUMIFS('South West Spends'!$M$2:$M$5693,'South West Spends'!$A$2:$A$5693,$B1515,'South West Spends'!$B$2:$B$5693,$C1515,'South West Spends'!$C$2:$C$5693,$A1515)</f>
        <v>458.92</v>
      </c>
      <c r="F1515" s="507">
        <f>SUMIFS('South West Spends'!$R$2:$R$5693,'South West Spends'!$A$2:$A$5693,$B1515,'South West Spends'!$B$2:$B$5693,$C1515,'South West Spends'!$C$2:$C$5693,$A1515)</f>
        <v>202.79000000000002</v>
      </c>
      <c r="G1515" s="882">
        <f>SUMIFS('South West Spends'!$W$2:$W$5693,'South West Spends'!$A$2:$A$5693,$B1515,'South West Spends'!$B$2:$B$5693,$C1515,'South West Spends'!$C$2:$C$5693,$A1515)</f>
        <v>0</v>
      </c>
      <c r="H1515" s="1441">
        <f>SUMIFS('South West Spends'!$AB$2:$AB$5693,'South West Spends'!$A$2:$A$5693,$B1515,'South West Spends'!$B$2:$B$5693,$C1515,'South West Spends'!$C$2:$C$5693,$A1515)</f>
        <v>0</v>
      </c>
      <c r="I1515" s="1442">
        <f>SUMIFS('South West Spends'!$AG$2:$AG$5693,'South West Spends'!$A$2:$A$5693,$B1515,'South West Spends'!$B$2:$B$5693,$C1515,'South West Spends'!$C$2:$C$5693,$A1515)</f>
        <v>0</v>
      </c>
      <c r="J1515" s="24">
        <f>SUMIFS('South West Spends'!$AI$2:$AI$5693,'South West Spends'!$A$2:$A$5693,$B1515,'South West Spends'!$B$2:$B$5693,$C1515,'South West Spends'!$C$2:$C$5693,$A1515)</f>
        <v>0</v>
      </c>
      <c r="K1515" s="93">
        <f>SUMIFS('South West Spends'!$AL$2:$AL$5693,'South West Spends'!$A$2:$A$5693,$B1515,'South West Spends'!$B$2:$B$5693,$C1515,'South West Spends'!$C$2:$C$5693,$A1515)</f>
        <v>0</v>
      </c>
    </row>
    <row r="1516" spans="1:11" x14ac:dyDescent="0.2">
      <c r="A1516" s="1186" t="s">
        <v>147</v>
      </c>
      <c r="B1516" s="503" t="s">
        <v>8</v>
      </c>
      <c r="C1516" s="1187" t="s">
        <v>11</v>
      </c>
      <c r="D1516" s="506">
        <f>SUMIFS('South West Spends'!$H$2:$H$5693,'South West Spends'!$A$2:$A$5693,$B1516,'South West Spends'!$B$2:$B$5693,$C1516,'South West Spends'!$C$2:$C$5693,$A1516)</f>
        <v>1637.4299999999998</v>
      </c>
      <c r="E1516" s="507">
        <f>SUMIFS('South West Spends'!$M$2:$M$5693,'South West Spends'!$A$2:$A$5693,$B1516,'South West Spends'!$B$2:$B$5693,$C1516,'South West Spends'!$C$2:$C$5693,$A1516)</f>
        <v>498.86</v>
      </c>
      <c r="F1516" s="507">
        <f>SUMIFS('South West Spends'!$R$2:$R$5693,'South West Spends'!$A$2:$A$5693,$B1516,'South West Spends'!$B$2:$B$5693,$C1516,'South West Spends'!$C$2:$C$5693,$A1516)</f>
        <v>26.25</v>
      </c>
      <c r="G1516" s="882">
        <f>SUMIFS('South West Spends'!$W$2:$W$5693,'South West Spends'!$A$2:$A$5693,$B1516,'South West Spends'!$B$2:$B$5693,$C1516,'South West Spends'!$C$2:$C$5693,$A1516)</f>
        <v>0</v>
      </c>
      <c r="H1516" s="1441">
        <f>SUMIFS('South West Spends'!$AB$2:$AB$5693,'South West Spends'!$A$2:$A$5693,$B1516,'South West Spends'!$B$2:$B$5693,$C1516,'South West Spends'!$C$2:$C$5693,$A1516)</f>
        <v>0</v>
      </c>
      <c r="I1516" s="1442">
        <f>SUMIFS('South West Spends'!$AG$2:$AG$5693,'South West Spends'!$A$2:$A$5693,$B1516,'South West Spends'!$B$2:$B$5693,$C1516,'South West Spends'!$C$2:$C$5693,$A1516)</f>
        <v>0</v>
      </c>
      <c r="J1516" s="24">
        <f>SUMIFS('South West Spends'!$AI$2:$AI$5693,'South West Spends'!$A$2:$A$5693,$B1516,'South West Spends'!$B$2:$B$5693,$C1516,'South West Spends'!$C$2:$C$5693,$A1516)</f>
        <v>0</v>
      </c>
      <c r="K1516" s="93">
        <f>SUMIFS('South West Spends'!$AL$2:$AL$5693,'South West Spends'!$A$2:$A$5693,$B1516,'South West Spends'!$B$2:$B$5693,$C1516,'South West Spends'!$C$2:$C$5693,$A1516)</f>
        <v>0</v>
      </c>
    </row>
    <row r="1517" spans="1:11" x14ac:dyDescent="0.2">
      <c r="A1517" s="1186" t="s">
        <v>147</v>
      </c>
      <c r="B1517" s="503" t="s">
        <v>8</v>
      </c>
      <c r="C1517" s="1187" t="s">
        <v>9</v>
      </c>
      <c r="D1517" s="506">
        <f>SUMIFS('South West Spends'!$H$2:$H$5693,'South West Spends'!$A$2:$A$5693,$B1517,'South West Spends'!$B$2:$B$5693,$C1517,'South West Spends'!$C$2:$C$5693,$A1517)</f>
        <v>5554.63</v>
      </c>
      <c r="E1517" s="507">
        <f>SUMIFS('South West Spends'!$M$2:$M$5693,'South West Spends'!$A$2:$A$5693,$B1517,'South West Spends'!$B$2:$B$5693,$C1517,'South West Spends'!$C$2:$C$5693,$A1517)</f>
        <v>3560.7200000000003</v>
      </c>
      <c r="F1517" s="507">
        <f>SUMIFS('South West Spends'!$R$2:$R$5693,'South West Spends'!$A$2:$A$5693,$B1517,'South West Spends'!$B$2:$B$5693,$C1517,'South West Spends'!$C$2:$C$5693,$A1517)</f>
        <v>1855.77</v>
      </c>
      <c r="G1517" s="882">
        <f>SUMIFS('South West Spends'!$W$2:$W$5693,'South West Spends'!$A$2:$A$5693,$B1517,'South West Spends'!$B$2:$B$5693,$C1517,'South West Spends'!$C$2:$C$5693,$A1517)</f>
        <v>0</v>
      </c>
      <c r="H1517" s="1441">
        <f>SUMIFS('South West Spends'!$AB$2:$AB$5693,'South West Spends'!$A$2:$A$5693,$B1517,'South West Spends'!$B$2:$B$5693,$C1517,'South West Spends'!$C$2:$C$5693,$A1517)</f>
        <v>0</v>
      </c>
      <c r="I1517" s="1442">
        <f>SUMIFS('South West Spends'!$AG$2:$AG$5693,'South West Spends'!$A$2:$A$5693,$B1517,'South West Spends'!$B$2:$B$5693,$C1517,'South West Spends'!$C$2:$C$5693,$A1517)</f>
        <v>0</v>
      </c>
      <c r="J1517" s="24">
        <f>SUMIFS('South West Spends'!$AI$2:$AI$5693,'South West Spends'!$A$2:$A$5693,$B1517,'South West Spends'!$B$2:$B$5693,$C1517,'South West Spends'!$C$2:$C$5693,$A1517)</f>
        <v>0</v>
      </c>
      <c r="K1517" s="93">
        <f>SUMIFS('South West Spends'!$AL$2:$AL$5693,'South West Spends'!$A$2:$A$5693,$B1517,'South West Spends'!$B$2:$B$5693,$C1517,'South West Spends'!$C$2:$C$5693,$A1517)</f>
        <v>0</v>
      </c>
    </row>
    <row r="1518" spans="1:11" x14ac:dyDescent="0.2">
      <c r="A1518" s="1186" t="s">
        <v>147</v>
      </c>
      <c r="B1518" s="503" t="s">
        <v>8</v>
      </c>
      <c r="C1518" s="1187" t="s">
        <v>10</v>
      </c>
      <c r="D1518" s="506">
        <f>SUMIFS('South West Spends'!$H$2:$H$5693,'South West Spends'!$A$2:$A$5693,$B1518,'South West Spends'!$B$2:$B$5693,$C1518,'South West Spends'!$C$2:$C$5693,$A1518)</f>
        <v>45305.319999999992</v>
      </c>
      <c r="E1518" s="507">
        <f>SUMIFS('South West Spends'!$M$2:$M$5693,'South West Spends'!$A$2:$A$5693,$B1518,'South West Spends'!$B$2:$B$5693,$C1518,'South West Spends'!$C$2:$C$5693,$A1518)</f>
        <v>26614.370000000003</v>
      </c>
      <c r="F1518" s="507">
        <f>SUMIFS('South West Spends'!$R$2:$R$5693,'South West Spends'!$A$2:$A$5693,$B1518,'South West Spends'!$B$2:$B$5693,$C1518,'South West Spends'!$C$2:$C$5693,$A1518)</f>
        <v>10603.94</v>
      </c>
      <c r="G1518" s="882">
        <f>SUMIFS('South West Spends'!$W$2:$W$5693,'South West Spends'!$A$2:$A$5693,$B1518,'South West Spends'!$B$2:$B$5693,$C1518,'South West Spends'!$C$2:$C$5693,$A1518)</f>
        <v>0</v>
      </c>
      <c r="H1518" s="1441">
        <f>SUMIFS('South West Spends'!$AB$2:$AB$5693,'South West Spends'!$A$2:$A$5693,$B1518,'South West Spends'!$B$2:$B$5693,$C1518,'South West Spends'!$C$2:$C$5693,$A1518)</f>
        <v>0</v>
      </c>
      <c r="I1518" s="1442">
        <f>SUMIFS('South West Spends'!$AG$2:$AG$5693,'South West Spends'!$A$2:$A$5693,$B1518,'South West Spends'!$B$2:$B$5693,$C1518,'South West Spends'!$C$2:$C$5693,$A1518)</f>
        <v>0</v>
      </c>
      <c r="J1518" s="24">
        <f>SUMIFS('South West Spends'!$AI$2:$AI$5693,'South West Spends'!$A$2:$A$5693,$B1518,'South West Spends'!$B$2:$B$5693,$C1518,'South West Spends'!$C$2:$C$5693,$A1518)</f>
        <v>0</v>
      </c>
      <c r="K1518" s="93">
        <f>SUMIFS('South West Spends'!$AL$2:$AL$5693,'South West Spends'!$A$2:$A$5693,$B1518,'South West Spends'!$B$2:$B$5693,$C1518,'South West Spends'!$C$2:$C$5693,$A1518)</f>
        <v>0</v>
      </c>
    </row>
    <row r="1519" spans="1:11" x14ac:dyDescent="0.2">
      <c r="A1519" s="1145" t="s">
        <v>147</v>
      </c>
      <c r="B1519" s="503" t="s">
        <v>205</v>
      </c>
      <c r="C1519" s="1146" t="s">
        <v>243</v>
      </c>
      <c r="D1519" s="506">
        <f>SUMIFS('South West Spends'!$H$2:$H$5693,'South West Spends'!$A$2:$A$5693,$B1519,'South West Spends'!$B$2:$B$5693,$C1519,'South West Spends'!$C$2:$C$5693,$A1519)</f>
        <v>0</v>
      </c>
      <c r="E1519" s="507">
        <f>SUMIFS('South West Spends'!$M$2:$M$5693,'South West Spends'!$A$2:$A$5693,$B1519,'South West Spends'!$B$2:$B$5693,$C1519,'South West Spends'!$C$2:$C$5693,$A1519)</f>
        <v>0</v>
      </c>
      <c r="F1519" s="507">
        <f>SUMIFS('South West Spends'!$R$2:$R$5693,'South West Spends'!$A$2:$A$5693,$B1519,'South West Spends'!$B$2:$B$5693,$C1519,'South West Spends'!$C$2:$C$5693,$A1519)</f>
        <v>0</v>
      </c>
      <c r="G1519" s="882">
        <f>SUMIFS('South West Spends'!$W$2:$W$5693,'South West Spends'!$A$2:$A$5693,$B1519,'South West Spends'!$B$2:$B$5693,$C1519,'South West Spends'!$C$2:$C$5693,$A1519)</f>
        <v>1509.95</v>
      </c>
      <c r="H1519" s="1441">
        <f>SUMIFS('South West Spends'!$AB$2:$AB$5693,'South West Spends'!$A$2:$A$5693,$B1519,'South West Spends'!$B$2:$B$5693,$C1519,'South West Spends'!$C$2:$C$5693,$A1519)</f>
        <v>2640.07</v>
      </c>
      <c r="I1519" s="1442">
        <f>SUMIFS('South West Spends'!$AG$2:$AG$5693,'South West Spends'!$A$2:$A$5693,$B1519,'South West Spends'!$B$2:$B$5693,$C1519,'South West Spends'!$C$2:$C$5693,$A1519)</f>
        <v>4501.97</v>
      </c>
      <c r="J1519" s="24">
        <f>SUMIFS('South West Spends'!$AI$2:$AI$5693,'South West Spends'!$A$2:$A$5693,$B1519,'South West Spends'!$B$2:$B$5693,$C1519,'South West Spends'!$C$2:$C$5693,$A1519)</f>
        <v>959.93999999999994</v>
      </c>
      <c r="K1519" s="93">
        <f>SUMIFS('South West Spends'!$AL$2:$AL$5693,'South West Spends'!$A$2:$A$5693,$B1519,'South West Spends'!$B$2:$B$5693,$C1519,'South West Spends'!$C$2:$C$5693,$A1519)</f>
        <v>1906.65</v>
      </c>
    </row>
    <row r="1520" spans="1:11" x14ac:dyDescent="0.2">
      <c r="A1520" s="1402" t="s">
        <v>147</v>
      </c>
      <c r="B1520" s="13" t="s">
        <v>205</v>
      </c>
      <c r="C1520" s="1404" t="s">
        <v>11</v>
      </c>
      <c r="D1520" s="506">
        <f>SUMIFS('South West Spends'!$H$2:$H$5693,'South West Spends'!$A$2:$A$5693,$B1520,'South West Spends'!$B$2:$B$5693,$C1520,'South West Spends'!$C$2:$C$5693,$A1520)</f>
        <v>0</v>
      </c>
      <c r="E1520" s="507">
        <f>SUMIFS('South West Spends'!$M$2:$M$5693,'South West Spends'!$A$2:$A$5693,$B1520,'South West Spends'!$B$2:$B$5693,$C1520,'South West Spends'!$C$2:$C$5693,$A1520)</f>
        <v>0</v>
      </c>
      <c r="F1520" s="507">
        <f>SUMIFS('South West Spends'!$R$2:$R$5693,'South West Spends'!$A$2:$A$5693,$B1520,'South West Spends'!$B$2:$B$5693,$C1520,'South West Spends'!$C$2:$C$5693,$A1520)</f>
        <v>10.38</v>
      </c>
      <c r="G1520" s="882">
        <f>SUMIFS('South West Spends'!$W$2:$W$5693,'South West Spends'!$A$2:$A$5693,$B1520,'South West Spends'!$B$2:$B$5693,$C1520,'South West Spends'!$C$2:$C$5693,$A1520)</f>
        <v>10.38</v>
      </c>
      <c r="H1520" s="1441">
        <f>SUMIFS('South West Spends'!$AB$2:$AB$5693,'South West Spends'!$A$2:$A$5693,$B1520,'South West Spends'!$B$2:$B$5693,$C1520,'South West Spends'!$C$2:$C$5693,$A1520)</f>
        <v>395.22</v>
      </c>
      <c r="I1520" s="1442">
        <f>SUMIFS('South West Spends'!$AG$2:$AG$5693,'South West Spends'!$A$2:$A$5693,$B1520,'South West Spends'!$B$2:$B$5693,$C1520,'South West Spends'!$C$2:$C$5693,$A1520)</f>
        <v>595.4899999999999</v>
      </c>
      <c r="J1520" s="24">
        <f>SUMIFS('South West Spends'!$AI$2:$AI$5693,'South West Spends'!$A$2:$A$5693,$B1520,'South West Spends'!$B$2:$B$5693,$C1520,'South West Spends'!$C$2:$C$5693,$A1520)</f>
        <v>0</v>
      </c>
      <c r="K1520" s="93">
        <f>SUMIFS('South West Spends'!$AL$2:$AL$5693,'South West Spends'!$A$2:$A$5693,$B1520,'South West Spends'!$B$2:$B$5693,$C1520,'South West Spends'!$C$2:$C$5693,$A1520)</f>
        <v>0</v>
      </c>
    </row>
    <row r="1521" spans="1:11" x14ac:dyDescent="0.2">
      <c r="A1521" s="1402" t="s">
        <v>147</v>
      </c>
      <c r="B1521" s="13" t="s">
        <v>205</v>
      </c>
      <c r="C1521" s="1404" t="s">
        <v>9</v>
      </c>
      <c r="D1521" s="506">
        <f>SUMIFS('South West Spends'!$H$2:$H$5693,'South West Spends'!$A$2:$A$5693,$B1521,'South West Spends'!$B$2:$B$5693,$C1521,'South West Spends'!$C$2:$C$5693,$A1521)</f>
        <v>0</v>
      </c>
      <c r="E1521" s="507">
        <f>SUMIFS('South West Spends'!$M$2:$M$5693,'South West Spends'!$A$2:$A$5693,$B1521,'South West Spends'!$B$2:$B$5693,$C1521,'South West Spends'!$C$2:$C$5693,$A1521)</f>
        <v>0</v>
      </c>
      <c r="F1521" s="507">
        <f>SUMIFS('South West Spends'!$R$2:$R$5693,'South West Spends'!$A$2:$A$5693,$B1521,'South West Spends'!$B$2:$B$5693,$C1521,'South West Spends'!$C$2:$C$5693,$A1521)</f>
        <v>956.13</v>
      </c>
      <c r="G1521" s="882">
        <f>SUMIFS('South West Spends'!$W$2:$W$5693,'South West Spends'!$A$2:$A$5693,$B1521,'South West Spends'!$B$2:$B$5693,$C1521,'South West Spends'!$C$2:$C$5693,$A1521)</f>
        <v>4162.9500000000007</v>
      </c>
      <c r="H1521" s="1441">
        <f>SUMIFS('South West Spends'!$AB$2:$AB$5693,'South West Spends'!$A$2:$A$5693,$B1521,'South West Spends'!$B$2:$B$5693,$C1521,'South West Spends'!$C$2:$C$5693,$A1521)</f>
        <v>4143.67</v>
      </c>
      <c r="I1521" s="1442">
        <f>SUMIFS('South West Spends'!$AG$2:$AG$5693,'South West Spends'!$A$2:$A$5693,$B1521,'South West Spends'!$B$2:$B$5693,$C1521,'South West Spends'!$C$2:$C$5693,$A1521)</f>
        <v>5951.73</v>
      </c>
      <c r="J1521" s="24">
        <f>SUMIFS('South West Spends'!$AI$2:$AI$5693,'South West Spends'!$A$2:$A$5693,$B1521,'South West Spends'!$B$2:$B$5693,$C1521,'South West Spends'!$C$2:$C$5693,$A1521)</f>
        <v>869.42</v>
      </c>
      <c r="K1521" s="93">
        <f>SUMIFS('South West Spends'!$AL$2:$AL$5693,'South West Spends'!$A$2:$A$5693,$B1521,'South West Spends'!$B$2:$B$5693,$C1521,'South West Spends'!$C$2:$C$5693,$A1521)</f>
        <v>1614.17</v>
      </c>
    </row>
    <row r="1522" spans="1:11" x14ac:dyDescent="0.2">
      <c r="A1522" s="1402" t="s">
        <v>147</v>
      </c>
      <c r="B1522" s="13" t="s">
        <v>205</v>
      </c>
      <c r="C1522" s="1404" t="s">
        <v>10</v>
      </c>
      <c r="D1522" s="506">
        <f>SUMIFS('South West Spends'!$H$2:$H$5693,'South West Spends'!$A$2:$A$5693,$B1522,'South West Spends'!$B$2:$B$5693,$C1522,'South West Spends'!$C$2:$C$5693,$A1522)</f>
        <v>0</v>
      </c>
      <c r="E1522" s="507">
        <f>SUMIFS('South West Spends'!$M$2:$M$5693,'South West Spends'!$A$2:$A$5693,$B1522,'South West Spends'!$B$2:$B$5693,$C1522,'South West Spends'!$C$2:$C$5693,$A1522)</f>
        <v>0</v>
      </c>
      <c r="F1522" s="507">
        <f>SUMIFS('South West Spends'!$R$2:$R$5693,'South West Spends'!$A$2:$A$5693,$B1522,'South West Spends'!$B$2:$B$5693,$C1522,'South West Spends'!$C$2:$C$5693,$A1522)</f>
        <v>2088.79</v>
      </c>
      <c r="G1522" s="882">
        <f>SUMIFS('South West Spends'!$W$2:$W$5693,'South West Spends'!$A$2:$A$5693,$B1522,'South West Spends'!$B$2:$B$5693,$C1522,'South West Spends'!$C$2:$C$5693,$A1522)</f>
        <v>17050.37</v>
      </c>
      <c r="H1522" s="1441">
        <f>SUMIFS('South West Spends'!$AB$2:$AB$5693,'South West Spends'!$A$2:$A$5693,$B1522,'South West Spends'!$B$2:$B$5693,$C1522,'South West Spends'!$C$2:$C$5693,$A1522)</f>
        <v>23899.97</v>
      </c>
      <c r="I1522" s="1442">
        <f>SUMIFS('South West Spends'!$AG$2:$AG$5693,'South West Spends'!$A$2:$A$5693,$B1522,'South West Spends'!$B$2:$B$5693,$C1522,'South West Spends'!$C$2:$C$5693,$A1522)</f>
        <v>36231.629999999997</v>
      </c>
      <c r="J1522" s="24">
        <f>SUMIFS('South West Spends'!$AI$2:$AI$5693,'South West Spends'!$A$2:$A$5693,$B1522,'South West Spends'!$B$2:$B$5693,$C1522,'South West Spends'!$C$2:$C$5693,$A1522)</f>
        <v>5664.4</v>
      </c>
      <c r="K1522" s="93">
        <f>SUMIFS('South West Spends'!$AL$2:$AL$5693,'South West Spends'!$A$2:$A$5693,$B1522,'South West Spends'!$B$2:$B$5693,$C1522,'South West Spends'!$C$2:$C$5693,$A1522)</f>
        <v>11606.47</v>
      </c>
    </row>
    <row r="1523" spans="1:11" x14ac:dyDescent="0.2">
      <c r="A1523" s="1402" t="s">
        <v>147</v>
      </c>
      <c r="B1523" s="13" t="s">
        <v>40</v>
      </c>
      <c r="C1523" s="1404" t="s">
        <v>59</v>
      </c>
      <c r="D1523" s="506">
        <f>SUMIFS('South West Spends'!$H$2:$H$5693,'South West Spends'!$A$2:$A$5693,$B1523,'South West Spends'!$B$2:$B$5693,$C1523,'South West Spends'!$C$2:$C$5693,$A1523)</f>
        <v>2614.3599999999997</v>
      </c>
      <c r="E1523" s="507">
        <f>SUMIFS('South West Spends'!$M$2:$M$5693,'South West Spends'!$A$2:$A$5693,$B1523,'South West Spends'!$B$2:$B$5693,$C1523,'South West Spends'!$C$2:$C$5693,$A1523)</f>
        <v>2611.7399999999998</v>
      </c>
      <c r="F1523" s="507">
        <f>SUMIFS('South West Spends'!$R$2:$R$5693,'South West Spends'!$A$2:$A$5693,$B1523,'South West Spends'!$B$2:$B$5693,$C1523,'South West Spends'!$C$2:$C$5693,$A1523)</f>
        <v>2306.4299999999998</v>
      </c>
      <c r="G1523" s="882">
        <f>SUMIFS('South West Spends'!$W$2:$W$5693,'South West Spends'!$A$2:$A$5693,$B1523,'South West Spends'!$B$2:$B$5693,$C1523,'South West Spends'!$C$2:$C$5693,$A1523)</f>
        <v>0</v>
      </c>
      <c r="H1523" s="1441">
        <f>SUMIFS('South West Spends'!$AB$2:$AB$5693,'South West Spends'!$A$2:$A$5693,$B1523,'South West Spends'!$B$2:$B$5693,$C1523,'South West Spends'!$C$2:$C$5693,$A1523)</f>
        <v>0</v>
      </c>
      <c r="I1523" s="1442">
        <f>SUMIFS('South West Spends'!$AG$2:$AG$5693,'South West Spends'!$A$2:$A$5693,$B1523,'South West Spends'!$B$2:$B$5693,$C1523,'South West Spends'!$C$2:$C$5693,$A1523)</f>
        <v>0</v>
      </c>
      <c r="J1523" s="24">
        <f>SUMIFS('South West Spends'!$AI$2:$AI$5693,'South West Spends'!$A$2:$A$5693,$B1523,'South West Spends'!$B$2:$B$5693,$C1523,'South West Spends'!$C$2:$C$5693,$A1523)</f>
        <v>0</v>
      </c>
      <c r="K1523" s="93">
        <f>SUMIFS('South West Spends'!$AL$2:$AL$5693,'South West Spends'!$A$2:$A$5693,$B1523,'South West Spends'!$B$2:$B$5693,$C1523,'South West Spends'!$C$2:$C$5693,$A1523)</f>
        <v>0</v>
      </c>
    </row>
    <row r="1524" spans="1:11" x14ac:dyDescent="0.2">
      <c r="A1524" s="1402" t="s">
        <v>147</v>
      </c>
      <c r="B1524" s="13" t="s">
        <v>40</v>
      </c>
      <c r="C1524" s="1404" t="s">
        <v>243</v>
      </c>
      <c r="D1524" s="506">
        <f>SUMIFS('South West Spends'!$H$2:$H$5693,'South West Spends'!$A$2:$A$5693,$B1524,'South West Spends'!$B$2:$B$5693,$C1524,'South West Spends'!$C$2:$C$5693,$A1524)</f>
        <v>3028.6099999999997</v>
      </c>
      <c r="E1524" s="507">
        <f>SUMIFS('South West Spends'!$M$2:$M$5693,'South West Spends'!$A$2:$A$5693,$B1524,'South West Spends'!$B$2:$B$5693,$C1524,'South West Spends'!$C$2:$C$5693,$A1524)</f>
        <v>3153.3100000000004</v>
      </c>
      <c r="F1524" s="507">
        <f>SUMIFS('South West Spends'!$R$2:$R$5693,'South West Spends'!$A$2:$A$5693,$B1524,'South West Spends'!$B$2:$B$5693,$C1524,'South West Spends'!$C$2:$C$5693,$A1524)</f>
        <v>3641.32</v>
      </c>
      <c r="G1524" s="882">
        <f>SUMIFS('South West Spends'!$W$2:$W$5693,'South West Spends'!$A$2:$A$5693,$B1524,'South West Spends'!$B$2:$B$5693,$C1524,'South West Spends'!$C$2:$C$5693,$A1524)</f>
        <v>0</v>
      </c>
      <c r="H1524" s="1441">
        <f>SUMIFS('South West Spends'!$AB$2:$AB$5693,'South West Spends'!$A$2:$A$5693,$B1524,'South West Spends'!$B$2:$B$5693,$C1524,'South West Spends'!$C$2:$C$5693,$A1524)</f>
        <v>0</v>
      </c>
      <c r="I1524" s="1442">
        <f>SUMIFS('South West Spends'!$AG$2:$AG$5693,'South West Spends'!$A$2:$A$5693,$B1524,'South West Spends'!$B$2:$B$5693,$C1524,'South West Spends'!$C$2:$C$5693,$A1524)</f>
        <v>0</v>
      </c>
      <c r="J1524" s="24">
        <f>SUMIFS('South West Spends'!$AI$2:$AI$5693,'South West Spends'!$A$2:$A$5693,$B1524,'South West Spends'!$B$2:$B$5693,$C1524,'South West Spends'!$C$2:$C$5693,$A1524)</f>
        <v>0</v>
      </c>
      <c r="K1524" s="93">
        <f>SUMIFS('South West Spends'!$AL$2:$AL$5693,'South West Spends'!$A$2:$A$5693,$B1524,'South West Spends'!$B$2:$B$5693,$C1524,'South West Spends'!$C$2:$C$5693,$A1524)</f>
        <v>0</v>
      </c>
    </row>
    <row r="1525" spans="1:11" x14ac:dyDescent="0.2">
      <c r="A1525" s="1402" t="s">
        <v>147</v>
      </c>
      <c r="B1525" s="13" t="s">
        <v>40</v>
      </c>
      <c r="C1525" s="1404" t="s">
        <v>11</v>
      </c>
      <c r="D1525" s="506">
        <f>SUMIFS('South West Spends'!$H$2:$H$5693,'South West Spends'!$A$2:$A$5693,$B1525,'South West Spends'!$B$2:$B$5693,$C1525,'South West Spends'!$C$2:$C$5693,$A1525)</f>
        <v>9.27</v>
      </c>
      <c r="E1525" s="507">
        <f>SUMIFS('South West Spends'!$M$2:$M$5693,'South West Spends'!$A$2:$A$5693,$B1525,'South West Spends'!$B$2:$B$5693,$C1525,'South West Spends'!$C$2:$C$5693,$A1525)</f>
        <v>33.04</v>
      </c>
      <c r="F1525" s="507">
        <f>SUMIFS('South West Spends'!$R$2:$R$5693,'South West Spends'!$A$2:$A$5693,$B1525,'South West Spends'!$B$2:$B$5693,$C1525,'South West Spends'!$C$2:$C$5693,$A1525)</f>
        <v>0</v>
      </c>
      <c r="G1525" s="882">
        <f>SUMIFS('South West Spends'!$W$2:$W$5693,'South West Spends'!$A$2:$A$5693,$B1525,'South West Spends'!$B$2:$B$5693,$C1525,'South West Spends'!$C$2:$C$5693,$A1525)</f>
        <v>0</v>
      </c>
      <c r="H1525" s="1441">
        <f>SUMIFS('South West Spends'!$AB$2:$AB$5693,'South West Spends'!$A$2:$A$5693,$B1525,'South West Spends'!$B$2:$B$5693,$C1525,'South West Spends'!$C$2:$C$5693,$A1525)</f>
        <v>0</v>
      </c>
      <c r="I1525" s="1442">
        <f>SUMIFS('South West Spends'!$AG$2:$AG$5693,'South West Spends'!$A$2:$A$5693,$B1525,'South West Spends'!$B$2:$B$5693,$C1525,'South West Spends'!$C$2:$C$5693,$A1525)</f>
        <v>0</v>
      </c>
      <c r="J1525" s="24">
        <f>SUMIFS('South West Spends'!$AI$2:$AI$5693,'South West Spends'!$A$2:$A$5693,$B1525,'South West Spends'!$B$2:$B$5693,$C1525,'South West Spends'!$C$2:$C$5693,$A1525)</f>
        <v>0</v>
      </c>
      <c r="K1525" s="93">
        <f>SUMIFS('South West Spends'!$AL$2:$AL$5693,'South West Spends'!$A$2:$A$5693,$B1525,'South West Spends'!$B$2:$B$5693,$C1525,'South West Spends'!$C$2:$C$5693,$A1525)</f>
        <v>0</v>
      </c>
    </row>
    <row r="1526" spans="1:11" x14ac:dyDescent="0.2">
      <c r="A1526" s="1402" t="s">
        <v>147</v>
      </c>
      <c r="B1526" s="13" t="s">
        <v>40</v>
      </c>
      <c r="C1526" s="1404" t="s">
        <v>14</v>
      </c>
      <c r="D1526" s="506">
        <f>SUMIFS('South West Spends'!$H$2:$H$5693,'South West Spends'!$A$2:$A$5693,$B1526,'South West Spends'!$B$2:$B$5693,$C1526,'South West Spends'!$C$2:$C$5693,$A1526)</f>
        <v>12935.53</v>
      </c>
      <c r="E1526" s="507">
        <f>SUMIFS('South West Spends'!$M$2:$M$5693,'South West Spends'!$A$2:$A$5693,$B1526,'South West Spends'!$B$2:$B$5693,$C1526,'South West Spends'!$C$2:$C$5693,$A1526)</f>
        <v>12136.37</v>
      </c>
      <c r="F1526" s="507">
        <f>SUMIFS('South West Spends'!$R$2:$R$5693,'South West Spends'!$A$2:$A$5693,$B1526,'South West Spends'!$B$2:$B$5693,$C1526,'South West Spends'!$C$2:$C$5693,$A1526)</f>
        <v>6801.2399999999989</v>
      </c>
      <c r="G1526" s="882">
        <f>SUMIFS('South West Spends'!$W$2:$W$5693,'South West Spends'!$A$2:$A$5693,$B1526,'South West Spends'!$B$2:$B$5693,$C1526,'South West Spends'!$C$2:$C$5693,$A1526)</f>
        <v>0</v>
      </c>
      <c r="H1526" s="1441">
        <f>SUMIFS('South West Spends'!$AB$2:$AB$5693,'South West Spends'!$A$2:$A$5693,$B1526,'South West Spends'!$B$2:$B$5693,$C1526,'South West Spends'!$C$2:$C$5693,$A1526)</f>
        <v>0</v>
      </c>
      <c r="I1526" s="1442">
        <f>SUMIFS('South West Spends'!$AG$2:$AG$5693,'South West Spends'!$A$2:$A$5693,$B1526,'South West Spends'!$B$2:$B$5693,$C1526,'South West Spends'!$C$2:$C$5693,$A1526)</f>
        <v>0</v>
      </c>
      <c r="J1526" s="24">
        <f>SUMIFS('South West Spends'!$AI$2:$AI$5693,'South West Spends'!$A$2:$A$5693,$B1526,'South West Spends'!$B$2:$B$5693,$C1526,'South West Spends'!$C$2:$C$5693,$A1526)</f>
        <v>0</v>
      </c>
      <c r="K1526" s="93">
        <f>SUMIFS('South West Spends'!$AL$2:$AL$5693,'South West Spends'!$A$2:$A$5693,$B1526,'South West Spends'!$B$2:$B$5693,$C1526,'South West Spends'!$C$2:$C$5693,$A1526)</f>
        <v>0</v>
      </c>
    </row>
    <row r="1527" spans="1:11" x14ac:dyDescent="0.2">
      <c r="A1527" s="1402" t="s">
        <v>147</v>
      </c>
      <c r="B1527" s="13" t="s">
        <v>203</v>
      </c>
      <c r="C1527" s="1404" t="s">
        <v>59</v>
      </c>
      <c r="D1527" s="506">
        <f>SUMIFS('South West Spends'!$H$2:$H$5693,'South West Spends'!$A$2:$A$5693,$B1527,'South West Spends'!$B$2:$B$5693,$C1527,'South West Spends'!$C$2:$C$5693,$A1527)</f>
        <v>0</v>
      </c>
      <c r="E1527" s="507">
        <f>SUMIFS('South West Spends'!$M$2:$M$5693,'South West Spends'!$A$2:$A$5693,$B1527,'South West Spends'!$B$2:$B$5693,$C1527,'South West Spends'!$C$2:$C$5693,$A1527)</f>
        <v>0</v>
      </c>
      <c r="F1527" s="507">
        <f>SUMIFS('South West Spends'!$R$2:$R$5693,'South West Spends'!$A$2:$A$5693,$B1527,'South West Spends'!$B$2:$B$5693,$C1527,'South West Spends'!$C$2:$C$5693,$A1527)</f>
        <v>1294.18</v>
      </c>
      <c r="G1527" s="882">
        <f>SUMIFS('South West Spends'!$W$2:$W$5693,'South West Spends'!$A$2:$A$5693,$B1527,'South West Spends'!$B$2:$B$5693,$C1527,'South West Spends'!$C$2:$C$5693,$A1527)</f>
        <v>1964.1599999999999</v>
      </c>
      <c r="H1527" s="1441">
        <f>SUMIFS('South West Spends'!$AB$2:$AB$5693,'South West Spends'!$A$2:$A$5693,$B1527,'South West Spends'!$B$2:$B$5693,$C1527,'South West Spends'!$C$2:$C$5693,$A1527)</f>
        <v>957.15</v>
      </c>
      <c r="I1527" s="1442">
        <f>SUMIFS('South West Spends'!$AG$2:$AG$5693,'South West Spends'!$A$2:$A$5693,$B1527,'South West Spends'!$B$2:$B$5693,$C1527,'South West Spends'!$C$2:$C$5693,$A1527)</f>
        <v>685.31</v>
      </c>
      <c r="J1527" s="24">
        <f>SUMIFS('South West Spends'!$AI$2:$AI$5693,'South West Spends'!$A$2:$A$5693,$B1527,'South West Spends'!$B$2:$B$5693,$C1527,'South West Spends'!$C$2:$C$5693,$A1527)</f>
        <v>0</v>
      </c>
      <c r="K1527" s="93">
        <f>SUMIFS('South West Spends'!$AL$2:$AL$5693,'South West Spends'!$A$2:$A$5693,$B1527,'South West Spends'!$B$2:$B$5693,$C1527,'South West Spends'!$C$2:$C$5693,$A1527)</f>
        <v>194.68</v>
      </c>
    </row>
    <row r="1528" spans="1:11" x14ac:dyDescent="0.2">
      <c r="A1528" s="1402" t="s">
        <v>147</v>
      </c>
      <c r="B1528" s="13" t="s">
        <v>203</v>
      </c>
      <c r="C1528" s="1404" t="s">
        <v>243</v>
      </c>
      <c r="D1528" s="506">
        <f>SUMIFS('South West Spends'!$H$2:$H$5693,'South West Spends'!$A$2:$A$5693,$B1528,'South West Spends'!$B$2:$B$5693,$C1528,'South West Spends'!$C$2:$C$5693,$A1528)</f>
        <v>0</v>
      </c>
      <c r="E1528" s="507">
        <f>SUMIFS('South West Spends'!$M$2:$M$5693,'South West Spends'!$A$2:$A$5693,$B1528,'South West Spends'!$B$2:$B$5693,$C1528,'South West Spends'!$C$2:$C$5693,$A1528)</f>
        <v>0</v>
      </c>
      <c r="F1528" s="507">
        <f>SUMIFS('South West Spends'!$R$2:$R$5693,'South West Spends'!$A$2:$A$5693,$B1528,'South West Spends'!$B$2:$B$5693,$C1528,'South West Spends'!$C$2:$C$5693,$A1528)</f>
        <v>729.02</v>
      </c>
      <c r="G1528" s="882">
        <f>SUMIFS('South West Spends'!$W$2:$W$5693,'South West Spends'!$A$2:$A$5693,$B1528,'South West Spends'!$B$2:$B$5693,$C1528,'South West Spends'!$C$2:$C$5693,$A1528)</f>
        <v>10391.23</v>
      </c>
      <c r="H1528" s="1441">
        <f>SUMIFS('South West Spends'!$AB$2:$AB$5693,'South West Spends'!$A$2:$A$5693,$B1528,'South West Spends'!$B$2:$B$5693,$C1528,'South West Spends'!$C$2:$C$5693,$A1528)</f>
        <v>12193.23</v>
      </c>
      <c r="I1528" s="1442">
        <f>SUMIFS('South West Spends'!$AG$2:$AG$5693,'South West Spends'!$A$2:$A$5693,$B1528,'South West Spends'!$B$2:$B$5693,$C1528,'South West Spends'!$C$2:$C$5693,$A1528)</f>
        <v>14424.659999999998</v>
      </c>
      <c r="J1528" s="24">
        <f>SUMIFS('South West Spends'!$AI$2:$AI$5693,'South West Spends'!$A$2:$A$5693,$B1528,'South West Spends'!$B$2:$B$5693,$C1528,'South West Spends'!$C$2:$C$5693,$A1528)</f>
        <v>2103.4900000000007</v>
      </c>
      <c r="K1528" s="93">
        <f>SUMIFS('South West Spends'!$AL$2:$AL$5693,'South West Spends'!$A$2:$A$5693,$B1528,'South West Spends'!$B$2:$B$5693,$C1528,'South West Spends'!$C$2:$C$5693,$A1528)</f>
        <v>4533.09</v>
      </c>
    </row>
    <row r="1529" spans="1:11" x14ac:dyDescent="0.2">
      <c r="A1529" s="1402" t="s">
        <v>147</v>
      </c>
      <c r="B1529" s="13" t="s">
        <v>203</v>
      </c>
      <c r="C1529" s="1404" t="s">
        <v>14</v>
      </c>
      <c r="D1529" s="506">
        <f>SUMIFS('South West Spends'!$H$2:$H$5693,'South West Spends'!$A$2:$A$5693,$B1529,'South West Spends'!$B$2:$B$5693,$C1529,'South West Spends'!$C$2:$C$5693,$A1529)</f>
        <v>0</v>
      </c>
      <c r="E1529" s="507">
        <f>SUMIFS('South West Spends'!$M$2:$M$5693,'South West Spends'!$A$2:$A$5693,$B1529,'South West Spends'!$B$2:$B$5693,$C1529,'South West Spends'!$C$2:$C$5693,$A1529)</f>
        <v>0</v>
      </c>
      <c r="F1529" s="507">
        <f>SUMIFS('South West Spends'!$R$2:$R$5693,'South West Spends'!$A$2:$A$5693,$B1529,'South West Spends'!$B$2:$B$5693,$C1529,'South West Spends'!$C$2:$C$5693,$A1529)</f>
        <v>4010.7</v>
      </c>
      <c r="G1529" s="882">
        <f>SUMIFS('South West Spends'!$W$2:$W$5693,'South West Spends'!$A$2:$A$5693,$B1529,'South West Spends'!$B$2:$B$5693,$C1529,'South West Spends'!$C$2:$C$5693,$A1529)</f>
        <v>11179.98</v>
      </c>
      <c r="H1529" s="1441">
        <f>SUMIFS('South West Spends'!$AB$2:$AB$5693,'South West Spends'!$A$2:$A$5693,$B1529,'South West Spends'!$B$2:$B$5693,$C1529,'South West Spends'!$C$2:$C$5693,$A1529)</f>
        <v>11799.009999999998</v>
      </c>
      <c r="I1529" s="1442">
        <f>SUMIFS('South West Spends'!$AG$2:$AG$5693,'South West Spends'!$A$2:$A$5693,$B1529,'South West Spends'!$B$2:$B$5693,$C1529,'South West Spends'!$C$2:$C$5693,$A1529)</f>
        <v>14972.39</v>
      </c>
      <c r="J1529" s="24">
        <f>SUMIFS('South West Spends'!$AI$2:$AI$5693,'South West Spends'!$A$2:$A$5693,$B1529,'South West Spends'!$B$2:$B$5693,$C1529,'South West Spends'!$C$2:$C$5693,$A1529)</f>
        <v>2710.48</v>
      </c>
      <c r="K1529" s="93">
        <f>SUMIFS('South West Spends'!$AL$2:$AL$5693,'South West Spends'!$A$2:$A$5693,$B1529,'South West Spends'!$B$2:$B$5693,$C1529,'South West Spends'!$C$2:$C$5693,$A1529)</f>
        <v>4667.2700000000004</v>
      </c>
    </row>
    <row r="1530" spans="1:11" x14ac:dyDescent="0.2">
      <c r="A1530" s="1145" t="s">
        <v>147</v>
      </c>
      <c r="B1530" s="503" t="s">
        <v>16</v>
      </c>
      <c r="C1530" s="1146" t="s">
        <v>243</v>
      </c>
      <c r="D1530" s="506">
        <f>SUMIFS('South West Spends'!$H$2:$H$5693,'South West Spends'!$A$2:$A$5693,$B1530,'South West Spends'!$B$2:$B$5693,$C1530,'South West Spends'!$C$2:$C$5693,$A1530)</f>
        <v>41910.18</v>
      </c>
      <c r="E1530" s="507">
        <f>SUMIFS('South West Spends'!$M$2:$M$5693,'South West Spends'!$A$2:$A$5693,$B1530,'South West Spends'!$B$2:$B$5693,$C1530,'South West Spends'!$C$2:$C$5693,$A1530)</f>
        <v>35616.35</v>
      </c>
      <c r="F1530" s="507">
        <f>SUMIFS('South West Spends'!$R$2:$R$5693,'South West Spends'!$A$2:$A$5693,$B1530,'South West Spends'!$B$2:$B$5693,$C1530,'South West Spends'!$C$2:$C$5693,$A1530)</f>
        <v>0</v>
      </c>
      <c r="G1530" s="882">
        <f>SUMIFS('South West Spends'!$W$2:$W$5693,'South West Spends'!$A$2:$A$5693,$B1530,'South West Spends'!$B$2:$B$5693,$C1530,'South West Spends'!$C$2:$C$5693,$A1530)</f>
        <v>0</v>
      </c>
      <c r="H1530" s="1441">
        <f>SUMIFS('South West Spends'!$AB$2:$AB$5693,'South West Spends'!$A$2:$A$5693,$B1530,'South West Spends'!$B$2:$B$5693,$C1530,'South West Spends'!$C$2:$C$5693,$A1530)</f>
        <v>0</v>
      </c>
      <c r="I1530" s="1442">
        <f>SUMIFS('South West Spends'!$AG$2:$AG$5693,'South West Spends'!$A$2:$A$5693,$B1530,'South West Spends'!$B$2:$B$5693,$C1530,'South West Spends'!$C$2:$C$5693,$A1530)</f>
        <v>0</v>
      </c>
      <c r="J1530" s="24">
        <f>SUMIFS('South West Spends'!$AI$2:$AI$5693,'South West Spends'!$A$2:$A$5693,$B1530,'South West Spends'!$B$2:$B$5693,$C1530,'South West Spends'!$C$2:$C$5693,$A1530)</f>
        <v>0</v>
      </c>
      <c r="K1530" s="93">
        <f>SUMIFS('South West Spends'!$AL$2:$AL$5693,'South West Spends'!$A$2:$A$5693,$B1530,'South West Spends'!$B$2:$B$5693,$C1530,'South West Spends'!$C$2:$C$5693,$A1530)</f>
        <v>0</v>
      </c>
    </row>
    <row r="1531" spans="1:11" x14ac:dyDescent="0.2">
      <c r="A1531" s="1535" t="s">
        <v>147</v>
      </c>
      <c r="B1531" s="1536" t="s">
        <v>16</v>
      </c>
      <c r="C1531" s="1537" t="s">
        <v>11</v>
      </c>
      <c r="D1531" s="506">
        <f>SUMIFS('South West Spends'!$H$2:$H$5693,'South West Spends'!$A$2:$A$5693,$B1531,'South West Spends'!$B$2:$B$5693,$C1531,'South West Spends'!$C$2:$C$5693,$A1531)</f>
        <v>14358.31</v>
      </c>
      <c r="E1531" s="507">
        <f>SUMIFS('South West Spends'!$M$2:$M$5693,'South West Spends'!$A$2:$A$5693,$B1531,'South West Spends'!$B$2:$B$5693,$C1531,'South West Spends'!$C$2:$C$5693,$A1531)</f>
        <v>19805.97</v>
      </c>
      <c r="F1531" s="507">
        <f>SUMIFS('South West Spends'!$R$2:$R$5693,'South West Spends'!$A$2:$A$5693,$B1531,'South West Spends'!$B$2:$B$5693,$C1531,'South West Spends'!$C$2:$C$5693,$A1531)</f>
        <v>0</v>
      </c>
      <c r="G1531" s="882">
        <f>SUMIFS('South West Spends'!$W$2:$W$5693,'South West Spends'!$A$2:$A$5693,$B1531,'South West Spends'!$B$2:$B$5693,$C1531,'South West Spends'!$C$2:$C$5693,$A1531)</f>
        <v>0</v>
      </c>
      <c r="H1531" s="1441">
        <f>SUMIFS('South West Spends'!$AB$2:$AB$5693,'South West Spends'!$A$2:$A$5693,$B1531,'South West Spends'!$B$2:$B$5693,$C1531,'South West Spends'!$C$2:$C$5693,$A1531)</f>
        <v>0</v>
      </c>
      <c r="I1531" s="1442">
        <f>SUMIFS('South West Spends'!$AG$2:$AG$5693,'South West Spends'!$A$2:$A$5693,$B1531,'South West Spends'!$B$2:$B$5693,$C1531,'South West Spends'!$C$2:$C$5693,$A1531)</f>
        <v>0</v>
      </c>
      <c r="J1531" s="24">
        <f>SUMIFS('South West Spends'!$AI$2:$AI$5693,'South West Spends'!$A$2:$A$5693,$B1531,'South West Spends'!$B$2:$B$5693,$C1531,'South West Spends'!$C$2:$C$5693,$A1531)</f>
        <v>0</v>
      </c>
      <c r="K1531" s="93">
        <f>SUMIFS('South West Spends'!$AL$2:$AL$5693,'South West Spends'!$A$2:$A$5693,$B1531,'South West Spends'!$B$2:$B$5693,$C1531,'South West Spends'!$C$2:$C$5693,$A1531)</f>
        <v>0</v>
      </c>
    </row>
    <row r="1532" spans="1:11" x14ac:dyDescent="0.2">
      <c r="A1532" s="1535" t="s">
        <v>147</v>
      </c>
      <c r="B1532" s="1536" t="s">
        <v>93</v>
      </c>
      <c r="C1532" s="1537" t="s">
        <v>243</v>
      </c>
      <c r="D1532" s="506">
        <f>SUMIFS('South West Spends'!$H$2:$H$5693,'South West Spends'!$A$2:$A$5693,$B1532,'South West Spends'!$B$2:$B$5693,$C1532,'South West Spends'!$C$2:$C$5693,$A1532)</f>
        <v>0</v>
      </c>
      <c r="E1532" s="507">
        <f>SUMIFS('South West Spends'!$M$2:$M$5693,'South West Spends'!$A$2:$A$5693,$B1532,'South West Spends'!$B$2:$B$5693,$C1532,'South West Spends'!$C$2:$C$5693,$A1532)</f>
        <v>0</v>
      </c>
      <c r="F1532" s="507">
        <f>SUMIFS('South West Spends'!$R$2:$R$5693,'South West Spends'!$A$2:$A$5693,$B1532,'South West Spends'!$B$2:$B$5693,$C1532,'South West Spends'!$C$2:$C$5693,$A1532)</f>
        <v>31178.239999999998</v>
      </c>
      <c r="G1532" s="882">
        <f>SUMIFS('South West Spends'!$W$2:$W$5693,'South West Spends'!$A$2:$A$5693,$B1532,'South West Spends'!$B$2:$B$5693,$C1532,'South West Spends'!$C$2:$C$5693,$A1532)</f>
        <v>49246.369999999995</v>
      </c>
      <c r="H1532" s="1441">
        <f>SUMIFS('South West Spends'!$AB$2:$AB$5693,'South West Spends'!$A$2:$A$5693,$B1532,'South West Spends'!$B$2:$B$5693,$C1532,'South West Spends'!$C$2:$C$5693,$A1532)</f>
        <v>44295.850000000006</v>
      </c>
      <c r="I1532" s="1442">
        <f>SUMIFS('South West Spends'!$AG$2:$AG$5693,'South West Spends'!$A$2:$A$5693,$B1532,'South West Spends'!$B$2:$B$5693,$C1532,'South West Spends'!$C$2:$C$5693,$A1532)</f>
        <v>39555.57</v>
      </c>
      <c r="J1532" s="24">
        <f>SUMIFS('South West Spends'!$AI$2:$AI$5693,'South West Spends'!$A$2:$A$5693,$B1532,'South West Spends'!$B$2:$B$5693,$C1532,'South West Spends'!$C$2:$C$5693,$A1532)</f>
        <v>0</v>
      </c>
      <c r="K1532" s="93">
        <f>SUMIFS('South West Spends'!$AL$2:$AL$5693,'South West Spends'!$A$2:$A$5693,$B1532,'South West Spends'!$B$2:$B$5693,$C1532,'South West Spends'!$C$2:$C$5693,$A1532)</f>
        <v>0</v>
      </c>
    </row>
    <row r="1533" spans="1:11" x14ac:dyDescent="0.2">
      <c r="A1533" s="1535" t="s">
        <v>147</v>
      </c>
      <c r="B1533" s="1536" t="s">
        <v>93</v>
      </c>
      <c r="C1533" s="1537" t="s">
        <v>11</v>
      </c>
      <c r="D1533" s="506">
        <f>SUMIFS('South West Spends'!$H$2:$H$5693,'South West Spends'!$A$2:$A$5693,$B1533,'South West Spends'!$B$2:$B$5693,$C1533,'South West Spends'!$C$2:$C$5693,$A1533)</f>
        <v>0</v>
      </c>
      <c r="E1533" s="507">
        <f>SUMIFS('South West Spends'!$M$2:$M$5693,'South West Spends'!$A$2:$A$5693,$B1533,'South West Spends'!$B$2:$B$5693,$C1533,'South West Spends'!$C$2:$C$5693,$A1533)</f>
        <v>0</v>
      </c>
      <c r="F1533" s="507">
        <f>SUMIFS('South West Spends'!$R$2:$R$5693,'South West Spends'!$A$2:$A$5693,$B1533,'South West Spends'!$B$2:$B$5693,$C1533,'South West Spends'!$C$2:$C$5693,$A1533)</f>
        <v>11192.61</v>
      </c>
      <c r="G1533" s="882">
        <f>SUMIFS('South West Spends'!$W$2:$W$5693,'South West Spends'!$A$2:$A$5693,$B1533,'South West Spends'!$B$2:$B$5693,$C1533,'South West Spends'!$C$2:$C$5693,$A1533)</f>
        <v>7783.5999999999995</v>
      </c>
      <c r="H1533" s="1441">
        <f>SUMIFS('South West Spends'!$AB$2:$AB$5693,'South West Spends'!$A$2:$A$5693,$B1533,'South West Spends'!$B$2:$B$5693,$C1533,'South West Spends'!$C$2:$C$5693,$A1533)</f>
        <v>10522.55</v>
      </c>
      <c r="I1533" s="1442">
        <f>SUMIFS('South West Spends'!$AG$2:$AG$5693,'South West Spends'!$A$2:$A$5693,$B1533,'South West Spends'!$B$2:$B$5693,$C1533,'South West Spends'!$C$2:$C$5693,$A1533)</f>
        <v>10000.73</v>
      </c>
      <c r="J1533" s="24">
        <f>SUMIFS('South West Spends'!$AI$2:$AI$5693,'South West Spends'!$A$2:$A$5693,$B1533,'South West Spends'!$B$2:$B$5693,$C1533,'South West Spends'!$C$2:$C$5693,$A1533)</f>
        <v>0</v>
      </c>
      <c r="K1533" s="93">
        <f>SUMIFS('South West Spends'!$AL$2:$AL$5693,'South West Spends'!$A$2:$A$5693,$B1533,'South West Spends'!$B$2:$B$5693,$C1533,'South West Spends'!$C$2:$C$5693,$A1533)</f>
        <v>0</v>
      </c>
    </row>
    <row r="1534" spans="1:11" x14ac:dyDescent="0.2">
      <c r="A1534" s="1535" t="s">
        <v>147</v>
      </c>
      <c r="B1534" s="1536" t="s">
        <v>93</v>
      </c>
      <c r="C1534" s="1537" t="s">
        <v>270</v>
      </c>
      <c r="D1534" s="506">
        <f>SUMIFS('South West Spends'!$H$2:$H$5693,'South West Spends'!$A$2:$A$5693,$B1534,'South West Spends'!$B$2:$B$5693,$C1534,'South West Spends'!$C$2:$C$5693,$A1534)</f>
        <v>0</v>
      </c>
      <c r="E1534" s="507">
        <f>SUMIFS('South West Spends'!$M$2:$M$5693,'South West Spends'!$A$2:$A$5693,$B1534,'South West Spends'!$B$2:$B$5693,$C1534,'South West Spends'!$C$2:$C$5693,$A1534)</f>
        <v>0</v>
      </c>
      <c r="F1534" s="507">
        <f>SUMIFS('South West Spends'!$R$2:$R$5693,'South West Spends'!$A$2:$A$5693,$B1534,'South West Spends'!$B$2:$B$5693,$C1534,'South West Spends'!$C$2:$C$5693,$A1534)</f>
        <v>0</v>
      </c>
      <c r="G1534" s="882">
        <f>SUMIFS('South West Spends'!$W$2:$W$5693,'South West Spends'!$A$2:$A$5693,$B1534,'South West Spends'!$B$2:$B$5693,$C1534,'South West Spends'!$C$2:$C$5693,$A1534)</f>
        <v>0</v>
      </c>
      <c r="H1534" s="1441">
        <f>SUMIFS('South West Spends'!$AB$2:$AB$5693,'South West Spends'!$A$2:$A$5693,$B1534,'South West Spends'!$B$2:$B$5693,$C1534,'South West Spends'!$C$2:$C$5693,$A1534)</f>
        <v>0</v>
      </c>
      <c r="I1534" s="1442">
        <f>SUMIFS('South West Spends'!$AG$2:$AG$5693,'South West Spends'!$A$2:$A$5693,$B1534,'South West Spends'!$B$2:$B$5693,$C1534,'South West Spends'!$C$2:$C$5693,$A1534)</f>
        <v>115.36</v>
      </c>
      <c r="J1534" s="24">
        <f>SUMIFS('South West Spends'!$AI$2:$AI$5693,'South West Spends'!$A$2:$A$5693,$B1534,'South West Spends'!$B$2:$B$5693,$C1534,'South West Spends'!$C$2:$C$5693,$A1534)</f>
        <v>0</v>
      </c>
      <c r="K1534" s="93">
        <f>SUMIFS('South West Spends'!$AL$2:$AL$5693,'South West Spends'!$A$2:$A$5693,$B1534,'South West Spends'!$B$2:$B$5693,$C1534,'South West Spends'!$C$2:$C$5693,$A1534)</f>
        <v>0</v>
      </c>
    </row>
    <row r="1535" spans="1:11" x14ac:dyDescent="0.2">
      <c r="A1535" s="1535" t="s">
        <v>147</v>
      </c>
      <c r="B1535" s="1536" t="s">
        <v>79</v>
      </c>
      <c r="C1535" s="1537" t="s">
        <v>243</v>
      </c>
      <c r="D1535" s="506">
        <f>SUMIFS('South West Spends'!$H$2:$H$5693,'South West Spends'!$A$2:$A$5693,$B1535,'South West Spends'!$B$2:$B$5693,$C1535,'South West Spends'!$C$2:$C$5693,$A1535)</f>
        <v>0</v>
      </c>
      <c r="E1535" s="507">
        <f>SUMIFS('South West Spends'!$M$2:$M$5693,'South West Spends'!$A$2:$A$5693,$B1535,'South West Spends'!$B$2:$B$5693,$C1535,'South West Spends'!$C$2:$C$5693,$A1535)</f>
        <v>0</v>
      </c>
      <c r="F1535" s="507">
        <f>SUMIFS('South West Spends'!$R$2:$R$5693,'South West Spends'!$A$2:$A$5693,$B1535,'South West Spends'!$B$2:$B$5693,$C1535,'South West Spends'!$C$2:$C$5693,$A1535)</f>
        <v>0</v>
      </c>
      <c r="G1535" s="882">
        <f>SUMIFS('South West Spends'!$W$2:$W$5693,'South West Spends'!$A$2:$A$5693,$B1535,'South West Spends'!$B$2:$B$5693,$C1535,'South West Spends'!$C$2:$C$5693,$A1535)</f>
        <v>3.76</v>
      </c>
      <c r="H1535" s="1441">
        <f>SUMIFS('South West Spends'!$AB$2:$AB$5693,'South West Spends'!$A$2:$A$5693,$B1535,'South West Spends'!$B$2:$B$5693,$C1535,'South West Spends'!$C$2:$C$5693,$A1535)</f>
        <v>100.4</v>
      </c>
      <c r="I1535" s="1442">
        <f>SUMIFS('South West Spends'!$AG$2:$AG$5693,'South West Spends'!$A$2:$A$5693,$B1535,'South West Spends'!$B$2:$B$5693,$C1535,'South West Spends'!$C$2:$C$5693,$A1535)</f>
        <v>11.860000000000001</v>
      </c>
      <c r="J1535" s="24">
        <f>SUMIFS('South West Spends'!$AI$2:$AI$5693,'South West Spends'!$A$2:$A$5693,$B1535,'South West Spends'!$B$2:$B$5693,$C1535,'South West Spends'!$C$2:$C$5693,$A1535)</f>
        <v>0</v>
      </c>
      <c r="K1535" s="93">
        <f>SUMIFS('South West Spends'!$AL$2:$AL$5693,'South West Spends'!$A$2:$A$5693,$B1535,'South West Spends'!$B$2:$B$5693,$C1535,'South West Spends'!$C$2:$C$5693,$A1535)</f>
        <v>0</v>
      </c>
    </row>
    <row r="1536" spans="1:11" x14ac:dyDescent="0.2">
      <c r="A1536" s="1535" t="s">
        <v>147</v>
      </c>
      <c r="B1536" s="1536" t="s">
        <v>79</v>
      </c>
      <c r="C1536" s="1537" t="s">
        <v>11</v>
      </c>
      <c r="D1536" s="506">
        <f>SUMIFS('South West Spends'!$H$2:$H$5693,'South West Spends'!$A$2:$A$5693,$B1536,'South West Spends'!$B$2:$B$5693,$C1536,'South West Spends'!$C$2:$C$5693,$A1536)</f>
        <v>0</v>
      </c>
      <c r="E1536" s="507">
        <f>SUMIFS('South West Spends'!$M$2:$M$5693,'South West Spends'!$A$2:$A$5693,$B1536,'South West Spends'!$B$2:$B$5693,$C1536,'South West Spends'!$C$2:$C$5693,$A1536)</f>
        <v>0</v>
      </c>
      <c r="F1536" s="507">
        <f>SUMIFS('South West Spends'!$R$2:$R$5693,'South West Spends'!$A$2:$A$5693,$B1536,'South West Spends'!$B$2:$B$5693,$C1536,'South West Spends'!$C$2:$C$5693,$A1536)</f>
        <v>0</v>
      </c>
      <c r="G1536" s="882">
        <f>SUMIFS('South West Spends'!$W$2:$W$5693,'South West Spends'!$A$2:$A$5693,$B1536,'South West Spends'!$B$2:$B$5693,$C1536,'South West Spends'!$C$2:$C$5693,$A1536)</f>
        <v>0</v>
      </c>
      <c r="H1536" s="1441">
        <f>SUMIFS('South West Spends'!$AB$2:$AB$5693,'South West Spends'!$A$2:$A$5693,$B1536,'South West Spends'!$B$2:$B$5693,$C1536,'South West Spends'!$C$2:$C$5693,$A1536)</f>
        <v>997.50000000000011</v>
      </c>
      <c r="I1536" s="1442">
        <f>SUMIFS('South West Spends'!$AG$2:$AG$5693,'South West Spends'!$A$2:$A$5693,$B1536,'South West Spends'!$B$2:$B$5693,$C1536,'South West Spends'!$C$2:$C$5693,$A1536)</f>
        <v>0</v>
      </c>
      <c r="J1536" s="24">
        <f>SUMIFS('South West Spends'!$AI$2:$AI$5693,'South West Spends'!$A$2:$A$5693,$B1536,'South West Spends'!$B$2:$B$5693,$C1536,'South West Spends'!$C$2:$C$5693,$A1536)</f>
        <v>0</v>
      </c>
      <c r="K1536" s="93">
        <f>SUMIFS('South West Spends'!$AL$2:$AL$5693,'South West Spends'!$A$2:$A$5693,$B1536,'South West Spends'!$B$2:$B$5693,$C1536,'South West Spends'!$C$2:$C$5693,$A1536)</f>
        <v>0</v>
      </c>
    </row>
    <row r="1537" spans="1:11" x14ac:dyDescent="0.2">
      <c r="A1537" s="1535" t="s">
        <v>147</v>
      </c>
      <c r="B1537" s="1536" t="s">
        <v>306</v>
      </c>
      <c r="C1537" s="1537" t="s">
        <v>243</v>
      </c>
      <c r="D1537" s="506">
        <f>SUMIFS('South West Spends'!$H$2:$H$5693,'South West Spends'!$A$2:$A$5693,$B1537,'South West Spends'!$B$2:$B$5693,$C1537,'South West Spends'!$C$2:$C$5693,$A1537)</f>
        <v>0</v>
      </c>
      <c r="E1537" s="507">
        <f>SUMIFS('South West Spends'!$M$2:$M$5693,'South West Spends'!$A$2:$A$5693,$B1537,'South West Spends'!$B$2:$B$5693,$C1537,'South West Spends'!$C$2:$C$5693,$A1537)</f>
        <v>0</v>
      </c>
      <c r="F1537" s="507">
        <f>SUMIFS('South West Spends'!$R$2:$R$5693,'South West Spends'!$A$2:$A$5693,$B1537,'South West Spends'!$B$2:$B$5693,$C1537,'South West Spends'!$C$2:$C$5693,$A1537)</f>
        <v>0</v>
      </c>
      <c r="G1537" s="882">
        <f>SUMIFS('South West Spends'!$W$2:$W$5693,'South West Spends'!$A$2:$A$5693,$B1537,'South West Spends'!$B$2:$B$5693,$C1537,'South West Spends'!$C$2:$C$5693,$A1537)</f>
        <v>0</v>
      </c>
      <c r="H1537" s="1441">
        <f>SUMIFS('South West Spends'!$AB$2:$AB$5693,'South West Spends'!$A$2:$A$5693,$B1537,'South West Spends'!$B$2:$B$5693,$C1537,'South West Spends'!$C$2:$C$5693,$A1537)</f>
        <v>0</v>
      </c>
      <c r="I1537" s="1442">
        <f>SUMIFS('South West Spends'!$AG$2:$AG$5693,'South West Spends'!$A$2:$A$5693,$B1537,'South West Spends'!$B$2:$B$5693,$C1537,'South West Spends'!$C$2:$C$5693,$A1537)</f>
        <v>0</v>
      </c>
      <c r="J1537" s="24">
        <f>SUMIFS('South West Spends'!$AI$2:$AI$5693,'South West Spends'!$A$2:$A$5693,$B1537,'South West Spends'!$B$2:$B$5693,$C1537,'South West Spends'!$C$2:$C$5693,$A1537)</f>
        <v>13842.2</v>
      </c>
      <c r="K1537" s="93">
        <f>SUMIFS('South West Spends'!$AL$2:$AL$5693,'South West Spends'!$A$2:$A$5693,$B1537,'South West Spends'!$B$2:$B$5693,$C1537,'South West Spends'!$C$2:$C$5693,$A1537)</f>
        <v>31002.160000000003</v>
      </c>
    </row>
    <row r="1538" spans="1:11" x14ac:dyDescent="0.2">
      <c r="A1538" s="1535" t="s">
        <v>147</v>
      </c>
      <c r="B1538" s="1536" t="s">
        <v>306</v>
      </c>
      <c r="C1538" s="1537" t="s">
        <v>11</v>
      </c>
      <c r="D1538" s="506">
        <f>SUMIFS('South West Spends'!$H$2:$H$5693,'South West Spends'!$A$2:$A$5693,$B1538,'South West Spends'!$B$2:$B$5693,$C1538,'South West Spends'!$C$2:$C$5693,$A1538)</f>
        <v>0</v>
      </c>
      <c r="E1538" s="507">
        <f>SUMIFS('South West Spends'!$M$2:$M$5693,'South West Spends'!$A$2:$A$5693,$B1538,'South West Spends'!$B$2:$B$5693,$C1538,'South West Spends'!$C$2:$C$5693,$A1538)</f>
        <v>0</v>
      </c>
      <c r="F1538" s="507">
        <f>SUMIFS('South West Spends'!$R$2:$R$5693,'South West Spends'!$A$2:$A$5693,$B1538,'South West Spends'!$B$2:$B$5693,$C1538,'South West Spends'!$C$2:$C$5693,$A1538)</f>
        <v>0</v>
      </c>
      <c r="G1538" s="882">
        <f>SUMIFS('South West Spends'!$W$2:$W$5693,'South West Spends'!$A$2:$A$5693,$B1538,'South West Spends'!$B$2:$B$5693,$C1538,'South West Spends'!$C$2:$C$5693,$A1538)</f>
        <v>0</v>
      </c>
      <c r="H1538" s="1441">
        <f>SUMIFS('South West Spends'!$AB$2:$AB$5693,'South West Spends'!$A$2:$A$5693,$B1538,'South West Spends'!$B$2:$B$5693,$C1538,'South West Spends'!$C$2:$C$5693,$A1538)</f>
        <v>0</v>
      </c>
      <c r="I1538" s="1442">
        <f>SUMIFS('South West Spends'!$AG$2:$AG$5693,'South West Spends'!$A$2:$A$5693,$B1538,'South West Spends'!$B$2:$B$5693,$C1538,'South West Spends'!$C$2:$C$5693,$A1538)</f>
        <v>0</v>
      </c>
      <c r="J1538" s="24">
        <f>SUMIFS('South West Spends'!$AI$2:$AI$5693,'South West Spends'!$A$2:$A$5693,$B1538,'South West Spends'!$B$2:$B$5693,$C1538,'South West Spends'!$C$2:$C$5693,$A1538)</f>
        <v>0</v>
      </c>
      <c r="K1538" s="93">
        <f>SUMIFS('South West Spends'!$AL$2:$AL$5693,'South West Spends'!$A$2:$A$5693,$B1538,'South West Spends'!$B$2:$B$5693,$C1538,'South West Spends'!$C$2:$C$5693,$A1538)</f>
        <v>1303.69</v>
      </c>
    </row>
    <row r="1539" spans="1:11" x14ac:dyDescent="0.2">
      <c r="A1539" s="1535" t="s">
        <v>147</v>
      </c>
      <c r="B1539" s="1536" t="s">
        <v>38</v>
      </c>
      <c r="C1539" s="1537" t="s">
        <v>243</v>
      </c>
      <c r="D1539" s="506">
        <f>SUMIFS('South West Spends'!$H$2:$H$5693,'South West Spends'!$A$2:$A$5693,$B1539,'South West Spends'!$B$2:$B$5693,$C1539,'South West Spends'!$C$2:$C$5693,$A1539)</f>
        <v>68243.53</v>
      </c>
      <c r="E1539" s="507">
        <f>SUMIFS('South West Spends'!$M$2:$M$5693,'South West Spends'!$A$2:$A$5693,$B1539,'South West Spends'!$B$2:$B$5693,$C1539,'South West Spends'!$C$2:$C$5693,$A1539)</f>
        <v>63373.469999999994</v>
      </c>
      <c r="F1539" s="507">
        <f>SUMIFS('South West Spends'!$R$2:$R$5693,'South West Spends'!$A$2:$A$5693,$B1539,'South West Spends'!$B$2:$B$5693,$C1539,'South West Spends'!$C$2:$C$5693,$A1539)</f>
        <v>48730.73</v>
      </c>
      <c r="G1539" s="882">
        <f>SUMIFS('South West Spends'!$W$2:$W$5693,'South West Spends'!$A$2:$A$5693,$B1539,'South West Spends'!$B$2:$B$5693,$C1539,'South West Spends'!$C$2:$C$5693,$A1539)</f>
        <v>15984.989999999998</v>
      </c>
      <c r="H1539" s="1441">
        <f>SUMIFS('South West Spends'!$AB$2:$AB$5693,'South West Spends'!$A$2:$A$5693,$B1539,'South West Spends'!$B$2:$B$5693,$C1539,'South West Spends'!$C$2:$C$5693,$A1539)</f>
        <v>0</v>
      </c>
      <c r="I1539" s="1442">
        <f>SUMIFS('South West Spends'!$AG$2:$AG$5693,'South West Spends'!$A$2:$A$5693,$B1539,'South West Spends'!$B$2:$B$5693,$C1539,'South West Spends'!$C$2:$C$5693,$A1539)</f>
        <v>0</v>
      </c>
      <c r="J1539" s="24">
        <f>SUMIFS('South West Spends'!$AI$2:$AI$5693,'South West Spends'!$A$2:$A$5693,$B1539,'South West Spends'!$B$2:$B$5693,$C1539,'South West Spends'!$C$2:$C$5693,$A1539)</f>
        <v>0</v>
      </c>
      <c r="K1539" s="93">
        <f>SUMIFS('South West Spends'!$AL$2:$AL$5693,'South West Spends'!$A$2:$A$5693,$B1539,'South West Spends'!$B$2:$B$5693,$C1539,'South West Spends'!$C$2:$C$5693,$A1539)</f>
        <v>0</v>
      </c>
    </row>
    <row r="1540" spans="1:11" x14ac:dyDescent="0.2">
      <c r="A1540" s="1535" t="s">
        <v>147</v>
      </c>
      <c r="B1540" s="1536" t="s">
        <v>38</v>
      </c>
      <c r="C1540" s="1537" t="s">
        <v>11</v>
      </c>
      <c r="D1540" s="506">
        <f>SUMIFS('South West Spends'!$H$2:$H$5693,'South West Spends'!$A$2:$A$5693,$B1540,'South West Spends'!$B$2:$B$5693,$C1540,'South West Spends'!$C$2:$C$5693,$A1540)</f>
        <v>0.01</v>
      </c>
      <c r="E1540" s="507">
        <f>SUMIFS('South West Spends'!$M$2:$M$5693,'South West Spends'!$A$2:$A$5693,$B1540,'South West Spends'!$B$2:$B$5693,$C1540,'South West Spends'!$C$2:$C$5693,$A1540)</f>
        <v>0</v>
      </c>
      <c r="F1540" s="507">
        <f>SUMIFS('South West Spends'!$R$2:$R$5693,'South West Spends'!$A$2:$A$5693,$B1540,'South West Spends'!$B$2:$B$5693,$C1540,'South West Spends'!$C$2:$C$5693,$A1540)</f>
        <v>0</v>
      </c>
      <c r="G1540" s="882">
        <f>SUMIFS('South West Spends'!$W$2:$W$5693,'South West Spends'!$A$2:$A$5693,$B1540,'South West Spends'!$B$2:$B$5693,$C1540,'South West Spends'!$C$2:$C$5693,$A1540)</f>
        <v>0</v>
      </c>
      <c r="H1540" s="1441">
        <f>SUMIFS('South West Spends'!$AB$2:$AB$5693,'South West Spends'!$A$2:$A$5693,$B1540,'South West Spends'!$B$2:$B$5693,$C1540,'South West Spends'!$C$2:$C$5693,$A1540)</f>
        <v>0</v>
      </c>
      <c r="I1540" s="1442">
        <f>SUMIFS('South West Spends'!$AG$2:$AG$5693,'South West Spends'!$A$2:$A$5693,$B1540,'South West Spends'!$B$2:$B$5693,$C1540,'South West Spends'!$C$2:$C$5693,$A1540)</f>
        <v>0</v>
      </c>
      <c r="J1540" s="24">
        <f>SUMIFS('South West Spends'!$AI$2:$AI$5693,'South West Spends'!$A$2:$A$5693,$B1540,'South West Spends'!$B$2:$B$5693,$C1540,'South West Spends'!$C$2:$C$5693,$A1540)</f>
        <v>0</v>
      </c>
      <c r="K1540" s="93">
        <f>SUMIFS('South West Spends'!$AL$2:$AL$5693,'South West Spends'!$A$2:$A$5693,$B1540,'South West Spends'!$B$2:$B$5693,$C1540,'South West Spends'!$C$2:$C$5693,$A1540)</f>
        <v>0</v>
      </c>
    </row>
    <row r="1541" spans="1:11" x14ac:dyDescent="0.2">
      <c r="A1541" s="1535" t="s">
        <v>147</v>
      </c>
      <c r="B1541" s="1536" t="s">
        <v>225</v>
      </c>
      <c r="C1541" s="1537" t="s">
        <v>243</v>
      </c>
      <c r="D1541" s="506">
        <f>SUMIFS('South West Spends'!$H$2:$H$5693,'South West Spends'!$A$2:$A$5693,$B1541,'South West Spends'!$B$2:$B$5693,$C1541,'South West Spends'!$C$2:$C$5693,$A1541)</f>
        <v>0</v>
      </c>
      <c r="E1541" s="507">
        <f>SUMIFS('South West Spends'!$M$2:$M$5693,'South West Spends'!$A$2:$A$5693,$B1541,'South West Spends'!$B$2:$B$5693,$C1541,'South West Spends'!$C$2:$C$5693,$A1541)</f>
        <v>0</v>
      </c>
      <c r="F1541" s="507">
        <f>SUMIFS('South West Spends'!$R$2:$R$5693,'South West Spends'!$A$2:$A$5693,$B1541,'South West Spends'!$B$2:$B$5693,$C1541,'South West Spends'!$C$2:$C$5693,$A1541)</f>
        <v>0</v>
      </c>
      <c r="G1541" s="882">
        <f>SUMIFS('South West Spends'!$W$2:$W$5693,'South West Spends'!$A$2:$A$5693,$B1541,'South West Spends'!$B$2:$B$5693,$C1541,'South West Spends'!$C$2:$C$5693,$A1541)</f>
        <v>41116.31</v>
      </c>
      <c r="H1541" s="1441">
        <f>SUMIFS('South West Spends'!$AB$2:$AB$5693,'South West Spends'!$A$2:$A$5693,$B1541,'South West Spends'!$B$2:$B$5693,$C1541,'South West Spends'!$C$2:$C$5693,$A1541)</f>
        <v>53105.06</v>
      </c>
      <c r="I1541" s="1442">
        <f>SUMIFS('South West Spends'!$AG$2:$AG$5693,'South West Spends'!$A$2:$A$5693,$B1541,'South West Spends'!$B$2:$B$5693,$C1541,'South West Spends'!$C$2:$C$5693,$A1541)</f>
        <v>53732.65</v>
      </c>
      <c r="J1541" s="24">
        <f>SUMIFS('South West Spends'!$AI$2:$AI$5693,'South West Spends'!$A$2:$A$5693,$B1541,'South West Spends'!$B$2:$B$5693,$C1541,'South West Spends'!$C$2:$C$5693,$A1541)</f>
        <v>0</v>
      </c>
      <c r="K1541" s="93">
        <f>SUMIFS('South West Spends'!$AL$2:$AL$5693,'South West Spends'!$A$2:$A$5693,$B1541,'South West Spends'!$B$2:$B$5693,$C1541,'South West Spends'!$C$2:$C$5693,$A1541)</f>
        <v>0</v>
      </c>
    </row>
    <row r="1542" spans="1:11" x14ac:dyDescent="0.2">
      <c r="A1542" s="1535" t="s">
        <v>147</v>
      </c>
      <c r="B1542" s="1536" t="s">
        <v>225</v>
      </c>
      <c r="C1542" s="1537" t="s">
        <v>11</v>
      </c>
      <c r="D1542" s="506">
        <f>SUMIFS('South West Spends'!$H$2:$H$5693,'South West Spends'!$A$2:$A$5693,$B1542,'South West Spends'!$B$2:$B$5693,$C1542,'South West Spends'!$C$2:$C$5693,$A1542)</f>
        <v>0</v>
      </c>
      <c r="E1542" s="507">
        <f>SUMIFS('South West Spends'!$M$2:$M$5693,'South West Spends'!$A$2:$A$5693,$B1542,'South West Spends'!$B$2:$B$5693,$C1542,'South West Spends'!$C$2:$C$5693,$A1542)</f>
        <v>0</v>
      </c>
      <c r="F1542" s="507">
        <f>SUMIFS('South West Spends'!$R$2:$R$5693,'South West Spends'!$A$2:$A$5693,$B1542,'South West Spends'!$B$2:$B$5693,$C1542,'South West Spends'!$C$2:$C$5693,$A1542)</f>
        <v>0</v>
      </c>
      <c r="G1542" s="882">
        <f>SUMIFS('South West Spends'!$W$2:$W$5693,'South West Spends'!$A$2:$A$5693,$B1542,'South West Spends'!$B$2:$B$5693,$C1542,'South West Spends'!$C$2:$C$5693,$A1542)</f>
        <v>806.01</v>
      </c>
      <c r="H1542" s="1441">
        <f>SUMIFS('South West Spends'!$AB$2:$AB$5693,'South West Spends'!$A$2:$A$5693,$B1542,'South West Spends'!$B$2:$B$5693,$C1542,'South West Spends'!$C$2:$C$5693,$A1542)</f>
        <v>6508.0400000000009</v>
      </c>
      <c r="I1542" s="1442">
        <f>SUMIFS('South West Spends'!$AG$2:$AG$5693,'South West Spends'!$A$2:$A$5693,$B1542,'South West Spends'!$B$2:$B$5693,$C1542,'South West Spends'!$C$2:$C$5693,$A1542)</f>
        <v>6433.8300000000017</v>
      </c>
      <c r="J1542" s="24">
        <f>SUMIFS('South West Spends'!$AI$2:$AI$5693,'South West Spends'!$A$2:$A$5693,$B1542,'South West Spends'!$B$2:$B$5693,$C1542,'South West Spends'!$C$2:$C$5693,$A1542)</f>
        <v>0</v>
      </c>
      <c r="K1542" s="93">
        <f>SUMIFS('South West Spends'!$AL$2:$AL$5693,'South West Spends'!$A$2:$A$5693,$B1542,'South West Spends'!$B$2:$B$5693,$C1542,'South West Spends'!$C$2:$C$5693,$A1542)</f>
        <v>0</v>
      </c>
    </row>
    <row r="1543" spans="1:11" x14ac:dyDescent="0.2">
      <c r="A1543" s="1535" t="s">
        <v>147</v>
      </c>
      <c r="B1543" s="1536" t="s">
        <v>18</v>
      </c>
      <c r="C1543" s="1537" t="s">
        <v>249</v>
      </c>
      <c r="D1543" s="506">
        <f>SUMIFS('South West Spends'!$H$2:$H$5693,'South West Spends'!$A$2:$A$5693,$B1543,'South West Spends'!$B$2:$B$5693,$C1543,'South West Spends'!$C$2:$C$5693,$A1543)</f>
        <v>667.99</v>
      </c>
      <c r="E1543" s="507">
        <f>SUMIFS('South West Spends'!$M$2:$M$5693,'South West Spends'!$A$2:$A$5693,$B1543,'South West Spends'!$B$2:$B$5693,$C1543,'South West Spends'!$C$2:$C$5693,$A1543)</f>
        <v>144.25</v>
      </c>
      <c r="F1543" s="507">
        <f>SUMIFS('South West Spends'!$R$2:$R$5693,'South West Spends'!$A$2:$A$5693,$B1543,'South West Spends'!$B$2:$B$5693,$C1543,'South West Spends'!$C$2:$C$5693,$A1543)</f>
        <v>0</v>
      </c>
      <c r="G1543" s="882">
        <f>SUMIFS('South West Spends'!$W$2:$W$5693,'South West Spends'!$A$2:$A$5693,$B1543,'South West Spends'!$B$2:$B$5693,$C1543,'South West Spends'!$C$2:$C$5693,$A1543)</f>
        <v>0</v>
      </c>
      <c r="H1543" s="1441">
        <f>SUMIFS('South West Spends'!$AB$2:$AB$5693,'South West Spends'!$A$2:$A$5693,$B1543,'South West Spends'!$B$2:$B$5693,$C1543,'South West Spends'!$C$2:$C$5693,$A1543)</f>
        <v>0</v>
      </c>
      <c r="I1543" s="1442">
        <f>SUMIFS('South West Spends'!$AG$2:$AG$5693,'South West Spends'!$A$2:$A$5693,$B1543,'South West Spends'!$B$2:$B$5693,$C1543,'South West Spends'!$C$2:$C$5693,$A1543)</f>
        <v>0</v>
      </c>
      <c r="J1543" s="24">
        <f>SUMIFS('South West Spends'!$AI$2:$AI$5693,'South West Spends'!$A$2:$A$5693,$B1543,'South West Spends'!$B$2:$B$5693,$C1543,'South West Spends'!$C$2:$C$5693,$A1543)</f>
        <v>0</v>
      </c>
      <c r="K1543" s="93">
        <f>SUMIFS('South West Spends'!$AL$2:$AL$5693,'South West Spends'!$A$2:$A$5693,$B1543,'South West Spends'!$B$2:$B$5693,$C1543,'South West Spends'!$C$2:$C$5693,$A1543)</f>
        <v>0</v>
      </c>
    </row>
    <row r="1544" spans="1:11" x14ac:dyDescent="0.2">
      <c r="A1544" s="1535" t="s">
        <v>147</v>
      </c>
      <c r="B1544" s="1536" t="s">
        <v>84</v>
      </c>
      <c r="C1544" s="1537" t="s">
        <v>107</v>
      </c>
      <c r="D1544" s="506">
        <f>SUMIFS('South West Spends'!$H$2:$H$5693,'South West Spends'!$A$2:$A$5693,$B1544,'South West Spends'!$B$2:$B$5693,$C1544,'South West Spends'!$C$2:$C$5693,$A1544)</f>
        <v>0</v>
      </c>
      <c r="E1544" s="507">
        <f>SUMIFS('South West Spends'!$M$2:$M$5693,'South West Spends'!$A$2:$A$5693,$B1544,'South West Spends'!$B$2:$B$5693,$C1544,'South West Spends'!$C$2:$C$5693,$A1544)</f>
        <v>0</v>
      </c>
      <c r="F1544" s="507">
        <f>SUMIFS('South West Spends'!$R$2:$R$5693,'South West Spends'!$A$2:$A$5693,$B1544,'South West Spends'!$B$2:$B$5693,$C1544,'South West Spends'!$C$2:$C$5693,$A1544)</f>
        <v>0</v>
      </c>
      <c r="G1544" s="882">
        <f>SUMIFS('South West Spends'!$W$2:$W$5693,'South West Spends'!$A$2:$A$5693,$B1544,'South West Spends'!$B$2:$B$5693,$C1544,'South West Spends'!$C$2:$C$5693,$A1544)</f>
        <v>0</v>
      </c>
      <c r="H1544" s="1441">
        <f>SUMIFS('South West Spends'!$AB$2:$AB$5693,'South West Spends'!$A$2:$A$5693,$B1544,'South West Spends'!$B$2:$B$5693,$C1544,'South West Spends'!$C$2:$C$5693,$A1544)</f>
        <v>171.86</v>
      </c>
      <c r="I1544" s="1442">
        <f>SUMIFS('South West Spends'!$AG$2:$AG$5693,'South West Spends'!$A$2:$A$5693,$B1544,'South West Spends'!$B$2:$B$5693,$C1544,'South West Spends'!$C$2:$C$5693,$A1544)</f>
        <v>0</v>
      </c>
      <c r="J1544" s="24">
        <f>SUMIFS('South West Spends'!$AI$2:$AI$5693,'South West Spends'!$A$2:$A$5693,$B1544,'South West Spends'!$B$2:$B$5693,$C1544,'South West Spends'!$C$2:$C$5693,$A1544)</f>
        <v>0</v>
      </c>
      <c r="K1544" s="93">
        <f>SUMIFS('South West Spends'!$AL$2:$AL$5693,'South West Spends'!$A$2:$A$5693,$B1544,'South West Spends'!$B$2:$B$5693,$C1544,'South West Spends'!$C$2:$C$5693,$A1544)</f>
        <v>0</v>
      </c>
    </row>
    <row r="1545" spans="1:11" x14ac:dyDescent="0.2">
      <c r="A1545" s="1535" t="s">
        <v>147</v>
      </c>
      <c r="B1545" s="1536" t="s">
        <v>41</v>
      </c>
      <c r="C1545" s="1537" t="s">
        <v>242</v>
      </c>
      <c r="D1545" s="506">
        <f>SUMIFS('South West Spends'!$H$2:$H$5693,'South West Spends'!$A$2:$A$5693,$B1545,'South West Spends'!$B$2:$B$5693,$C1545,'South West Spends'!$C$2:$C$5693,$A1545)</f>
        <v>410.28</v>
      </c>
      <c r="E1545" s="507">
        <f>SUMIFS('South West Spends'!$M$2:$M$5693,'South West Spends'!$A$2:$A$5693,$B1545,'South West Spends'!$B$2:$B$5693,$C1545,'South West Spends'!$C$2:$C$5693,$A1545)</f>
        <v>0</v>
      </c>
      <c r="F1545" s="507">
        <f>SUMIFS('South West Spends'!$R$2:$R$5693,'South West Spends'!$A$2:$A$5693,$B1545,'South West Spends'!$B$2:$B$5693,$C1545,'South West Spends'!$C$2:$C$5693,$A1545)</f>
        <v>0</v>
      </c>
      <c r="G1545" s="882">
        <f>SUMIFS('South West Spends'!$W$2:$W$5693,'South West Spends'!$A$2:$A$5693,$B1545,'South West Spends'!$B$2:$B$5693,$C1545,'South West Spends'!$C$2:$C$5693,$A1545)</f>
        <v>0</v>
      </c>
      <c r="H1545" s="1441">
        <f>SUMIFS('South West Spends'!$AB$2:$AB$5693,'South West Spends'!$A$2:$A$5693,$B1545,'South West Spends'!$B$2:$B$5693,$C1545,'South West Spends'!$C$2:$C$5693,$A1545)</f>
        <v>0</v>
      </c>
      <c r="I1545" s="1442">
        <f>SUMIFS('South West Spends'!$AG$2:$AG$5693,'South West Spends'!$A$2:$A$5693,$B1545,'South West Spends'!$B$2:$B$5693,$C1545,'South West Spends'!$C$2:$C$5693,$A1545)</f>
        <v>0</v>
      </c>
      <c r="J1545" s="24">
        <f>SUMIFS('South West Spends'!$AI$2:$AI$5693,'South West Spends'!$A$2:$A$5693,$B1545,'South West Spends'!$B$2:$B$5693,$C1545,'South West Spends'!$C$2:$C$5693,$A1545)</f>
        <v>0</v>
      </c>
      <c r="K1545" s="93">
        <f>SUMIFS('South West Spends'!$AL$2:$AL$5693,'South West Spends'!$A$2:$A$5693,$B1545,'South West Spends'!$B$2:$B$5693,$C1545,'South West Spends'!$C$2:$C$5693,$A1545)</f>
        <v>0</v>
      </c>
    </row>
    <row r="1546" spans="1:11" x14ac:dyDescent="0.2">
      <c r="A1546" s="1535" t="s">
        <v>147</v>
      </c>
      <c r="B1546" s="1536" t="s">
        <v>41</v>
      </c>
      <c r="C1546" s="1537" t="s">
        <v>208</v>
      </c>
      <c r="D1546" s="506">
        <f>SUMIFS('South West Spends'!$H$2:$H$5693,'South West Spends'!$A$2:$A$5693,$B1546,'South West Spends'!$B$2:$B$5693,$C1546,'South West Spends'!$C$2:$C$5693,$A1546)</f>
        <v>921.7</v>
      </c>
      <c r="E1546" s="507">
        <f>SUMIFS('South West Spends'!$M$2:$M$5693,'South West Spends'!$A$2:$A$5693,$B1546,'South West Spends'!$B$2:$B$5693,$C1546,'South West Spends'!$C$2:$C$5693,$A1546)</f>
        <v>0</v>
      </c>
      <c r="F1546" s="507">
        <f>SUMIFS('South West Spends'!$R$2:$R$5693,'South West Spends'!$A$2:$A$5693,$B1546,'South West Spends'!$B$2:$B$5693,$C1546,'South West Spends'!$C$2:$C$5693,$A1546)</f>
        <v>0</v>
      </c>
      <c r="G1546" s="882">
        <f>SUMIFS('South West Spends'!$W$2:$W$5693,'South West Spends'!$A$2:$A$5693,$B1546,'South West Spends'!$B$2:$B$5693,$C1546,'South West Spends'!$C$2:$C$5693,$A1546)</f>
        <v>0</v>
      </c>
      <c r="H1546" s="1441">
        <f>SUMIFS('South West Spends'!$AB$2:$AB$5693,'South West Spends'!$A$2:$A$5693,$B1546,'South West Spends'!$B$2:$B$5693,$C1546,'South West Spends'!$C$2:$C$5693,$A1546)</f>
        <v>0</v>
      </c>
      <c r="I1546" s="1442">
        <f>SUMIFS('South West Spends'!$AG$2:$AG$5693,'South West Spends'!$A$2:$A$5693,$B1546,'South West Spends'!$B$2:$B$5693,$C1546,'South West Spends'!$C$2:$C$5693,$A1546)</f>
        <v>0</v>
      </c>
      <c r="J1546" s="24">
        <f>SUMIFS('South West Spends'!$AI$2:$AI$5693,'South West Spends'!$A$2:$A$5693,$B1546,'South West Spends'!$B$2:$B$5693,$C1546,'South West Spends'!$C$2:$C$5693,$A1546)</f>
        <v>0</v>
      </c>
      <c r="K1546" s="93">
        <f>SUMIFS('South West Spends'!$AL$2:$AL$5693,'South West Spends'!$A$2:$A$5693,$B1546,'South West Spends'!$B$2:$B$5693,$C1546,'South West Spends'!$C$2:$C$5693,$A1546)</f>
        <v>0</v>
      </c>
    </row>
    <row r="1547" spans="1:11" x14ac:dyDescent="0.2">
      <c r="A1547" s="1535" t="s">
        <v>147</v>
      </c>
      <c r="B1547" s="1536" t="s">
        <v>41</v>
      </c>
      <c r="C1547" s="1537" t="s">
        <v>21</v>
      </c>
      <c r="D1547" s="506">
        <f>SUMIFS('South West Spends'!$H$2:$H$5693,'South West Spends'!$A$2:$A$5693,$B1547,'South West Spends'!$B$2:$B$5693,$C1547,'South West Spends'!$C$2:$C$5693,$A1547)</f>
        <v>7912.12</v>
      </c>
      <c r="E1547" s="507">
        <f>SUMIFS('South West Spends'!$M$2:$M$5693,'South West Spends'!$A$2:$A$5693,$B1547,'South West Spends'!$B$2:$B$5693,$C1547,'South West Spends'!$C$2:$C$5693,$A1547)</f>
        <v>539.97</v>
      </c>
      <c r="F1547" s="507">
        <f>SUMIFS('South West Spends'!$R$2:$R$5693,'South West Spends'!$A$2:$A$5693,$B1547,'South West Spends'!$B$2:$B$5693,$C1547,'South West Spends'!$C$2:$C$5693,$A1547)</f>
        <v>0</v>
      </c>
      <c r="G1547" s="882">
        <f>SUMIFS('South West Spends'!$W$2:$W$5693,'South West Spends'!$A$2:$A$5693,$B1547,'South West Spends'!$B$2:$B$5693,$C1547,'South West Spends'!$C$2:$C$5693,$A1547)</f>
        <v>0</v>
      </c>
      <c r="H1547" s="1441">
        <f>SUMIFS('South West Spends'!$AB$2:$AB$5693,'South West Spends'!$A$2:$A$5693,$B1547,'South West Spends'!$B$2:$B$5693,$C1547,'South West Spends'!$C$2:$C$5693,$A1547)</f>
        <v>0</v>
      </c>
      <c r="I1547" s="1442">
        <f>SUMIFS('South West Spends'!$AG$2:$AG$5693,'South West Spends'!$A$2:$A$5693,$B1547,'South West Spends'!$B$2:$B$5693,$C1547,'South West Spends'!$C$2:$C$5693,$A1547)</f>
        <v>0</v>
      </c>
      <c r="J1547" s="24">
        <f>SUMIFS('South West Spends'!$AI$2:$AI$5693,'South West Spends'!$A$2:$A$5693,$B1547,'South West Spends'!$B$2:$B$5693,$C1547,'South West Spends'!$C$2:$C$5693,$A1547)</f>
        <v>0</v>
      </c>
      <c r="K1547" s="93">
        <f>SUMIFS('South West Spends'!$AL$2:$AL$5693,'South West Spends'!$A$2:$A$5693,$B1547,'South West Spends'!$B$2:$B$5693,$C1547,'South West Spends'!$C$2:$C$5693,$A1547)</f>
        <v>0</v>
      </c>
    </row>
    <row r="1548" spans="1:11" x14ac:dyDescent="0.2">
      <c r="A1548" s="1535" t="s">
        <v>147</v>
      </c>
      <c r="B1548" s="1536" t="s">
        <v>66</v>
      </c>
      <c r="C1548" s="1537" t="s">
        <v>243</v>
      </c>
      <c r="D1548" s="506">
        <f>SUMIFS('South West Spends'!$H$2:$H$5693,'South West Spends'!$A$2:$A$5693,$B1548,'South West Spends'!$B$2:$B$5693,$C1548,'South West Spends'!$C$2:$C$5693,$A1548)</f>
        <v>174.88</v>
      </c>
      <c r="E1548" s="507">
        <f>SUMIFS('South West Spends'!$M$2:$M$5693,'South West Spends'!$A$2:$A$5693,$B1548,'South West Spends'!$B$2:$B$5693,$C1548,'South West Spends'!$C$2:$C$5693,$A1548)</f>
        <v>525.69999999999993</v>
      </c>
      <c r="F1548" s="507">
        <f>SUMIFS('South West Spends'!$R$2:$R$5693,'South West Spends'!$A$2:$A$5693,$B1548,'South West Spends'!$B$2:$B$5693,$C1548,'South West Spends'!$C$2:$C$5693,$A1548)</f>
        <v>548.35</v>
      </c>
      <c r="G1548" s="882">
        <f>SUMIFS('South West Spends'!$W$2:$W$5693,'South West Spends'!$A$2:$A$5693,$B1548,'South West Spends'!$B$2:$B$5693,$C1548,'South West Spends'!$C$2:$C$5693,$A1548)</f>
        <v>826.14999999999986</v>
      </c>
      <c r="H1548" s="1441">
        <f>SUMIFS('South West Spends'!$AB$2:$AB$5693,'South West Spends'!$A$2:$A$5693,$B1548,'South West Spends'!$B$2:$B$5693,$C1548,'South West Spends'!$C$2:$C$5693,$A1548)</f>
        <v>478.88</v>
      </c>
      <c r="I1548" s="1442">
        <f>SUMIFS('South West Spends'!$AG$2:$AG$5693,'South West Spends'!$A$2:$A$5693,$B1548,'South West Spends'!$B$2:$B$5693,$C1548,'South West Spends'!$C$2:$C$5693,$A1548)</f>
        <v>0</v>
      </c>
      <c r="J1548" s="24">
        <f>SUMIFS('South West Spends'!$AI$2:$AI$5693,'South West Spends'!$A$2:$A$5693,$B1548,'South West Spends'!$B$2:$B$5693,$C1548,'South West Spends'!$C$2:$C$5693,$A1548)</f>
        <v>0</v>
      </c>
      <c r="K1548" s="93">
        <f>SUMIFS('South West Spends'!$AL$2:$AL$5693,'South West Spends'!$A$2:$A$5693,$B1548,'South West Spends'!$B$2:$B$5693,$C1548,'South West Spends'!$C$2:$C$5693,$A1548)</f>
        <v>0</v>
      </c>
    </row>
    <row r="1549" spans="1:11" x14ac:dyDescent="0.2">
      <c r="A1549" s="1535" t="s">
        <v>147</v>
      </c>
      <c r="B1549" s="1536" t="s">
        <v>66</v>
      </c>
      <c r="C1549" s="1537" t="s">
        <v>11</v>
      </c>
      <c r="D1549" s="506">
        <f>SUMIFS('South West Spends'!$H$2:$H$5693,'South West Spends'!$A$2:$A$5693,$B1549,'South West Spends'!$B$2:$B$5693,$C1549,'South West Spends'!$C$2:$C$5693,$A1549)</f>
        <v>0</v>
      </c>
      <c r="E1549" s="507">
        <f>SUMIFS('South West Spends'!$M$2:$M$5693,'South West Spends'!$A$2:$A$5693,$B1549,'South West Spends'!$B$2:$B$5693,$C1549,'South West Spends'!$C$2:$C$5693,$A1549)</f>
        <v>0</v>
      </c>
      <c r="F1549" s="507">
        <f>SUMIFS('South West Spends'!$R$2:$R$5693,'South West Spends'!$A$2:$A$5693,$B1549,'South West Spends'!$B$2:$B$5693,$C1549,'South West Spends'!$C$2:$C$5693,$A1549)</f>
        <v>0</v>
      </c>
      <c r="G1549" s="882">
        <f>SUMIFS('South West Spends'!$W$2:$W$5693,'South West Spends'!$A$2:$A$5693,$B1549,'South West Spends'!$B$2:$B$5693,$C1549,'South West Spends'!$C$2:$C$5693,$A1549)</f>
        <v>0</v>
      </c>
      <c r="H1549" s="1441">
        <f>SUMIFS('South West Spends'!$AB$2:$AB$5693,'South West Spends'!$A$2:$A$5693,$B1549,'South West Spends'!$B$2:$B$5693,$C1549,'South West Spends'!$C$2:$C$5693,$A1549)</f>
        <v>71.239999999999995</v>
      </c>
      <c r="I1549" s="1442">
        <f>SUMIFS('South West Spends'!$AG$2:$AG$5693,'South West Spends'!$A$2:$A$5693,$B1549,'South West Spends'!$B$2:$B$5693,$C1549,'South West Spends'!$C$2:$C$5693,$A1549)</f>
        <v>0</v>
      </c>
      <c r="J1549" s="24">
        <f>SUMIFS('South West Spends'!$AI$2:$AI$5693,'South West Spends'!$A$2:$A$5693,$B1549,'South West Spends'!$B$2:$B$5693,$C1549,'South West Spends'!$C$2:$C$5693,$A1549)</f>
        <v>0</v>
      </c>
      <c r="K1549" s="93">
        <f>SUMIFS('South West Spends'!$AL$2:$AL$5693,'South West Spends'!$A$2:$A$5693,$B1549,'South West Spends'!$B$2:$B$5693,$C1549,'South West Spends'!$C$2:$C$5693,$A1549)</f>
        <v>0</v>
      </c>
    </row>
    <row r="1550" spans="1:11" x14ac:dyDescent="0.2">
      <c r="A1550" s="1535" t="s">
        <v>147</v>
      </c>
      <c r="B1550" s="1536" t="s">
        <v>258</v>
      </c>
      <c r="C1550" s="1537" t="s">
        <v>243</v>
      </c>
      <c r="D1550" s="506">
        <f>SUMIFS('South West Spends'!$H$2:$H$5693,'South West Spends'!$A$2:$A$5693,$B1550,'South West Spends'!$B$2:$B$5693,$C1550,'South West Spends'!$C$2:$C$5693,$A1550)</f>
        <v>0</v>
      </c>
      <c r="E1550" s="507">
        <f>SUMIFS('South West Spends'!$M$2:$M$5693,'South West Spends'!$A$2:$A$5693,$B1550,'South West Spends'!$B$2:$B$5693,$C1550,'South West Spends'!$C$2:$C$5693,$A1550)</f>
        <v>0</v>
      </c>
      <c r="F1550" s="507">
        <f>SUMIFS('South West Spends'!$R$2:$R$5693,'South West Spends'!$A$2:$A$5693,$B1550,'South West Spends'!$B$2:$B$5693,$C1550,'South West Spends'!$C$2:$C$5693,$A1550)</f>
        <v>0</v>
      </c>
      <c r="G1550" s="882">
        <f>SUMIFS('South West Spends'!$W$2:$W$5693,'South West Spends'!$A$2:$A$5693,$B1550,'South West Spends'!$B$2:$B$5693,$C1550,'South West Spends'!$C$2:$C$5693,$A1550)</f>
        <v>0</v>
      </c>
      <c r="H1550" s="1441">
        <f>SUMIFS('South West Spends'!$AB$2:$AB$5693,'South West Spends'!$A$2:$A$5693,$B1550,'South West Spends'!$B$2:$B$5693,$C1550,'South West Spends'!$C$2:$C$5693,$A1550)</f>
        <v>118.2</v>
      </c>
      <c r="I1550" s="1442">
        <f>SUMIFS('South West Spends'!$AG$2:$AG$5693,'South West Spends'!$A$2:$A$5693,$B1550,'South West Spends'!$B$2:$B$5693,$C1550,'South West Spends'!$C$2:$C$5693,$A1550)</f>
        <v>640.08000000000004</v>
      </c>
      <c r="J1550" s="24">
        <f>SUMIFS('South West Spends'!$AI$2:$AI$5693,'South West Spends'!$A$2:$A$5693,$B1550,'South West Spends'!$B$2:$B$5693,$C1550,'South West Spends'!$C$2:$C$5693,$A1550)</f>
        <v>1141.8</v>
      </c>
      <c r="K1550" s="93">
        <f>SUMIFS('South West Spends'!$AL$2:$AL$5693,'South West Spends'!$A$2:$A$5693,$B1550,'South West Spends'!$B$2:$B$5693,$C1550,'South West Spends'!$C$2:$C$5693,$A1550)</f>
        <v>1300.78</v>
      </c>
    </row>
    <row r="1551" spans="1:11" x14ac:dyDescent="0.2">
      <c r="A1551" s="1535" t="s">
        <v>147</v>
      </c>
      <c r="B1551" s="1536" t="s">
        <v>258</v>
      </c>
      <c r="C1551" s="1537" t="s">
        <v>11</v>
      </c>
      <c r="D1551" s="506">
        <f>SUMIFS('South West Spends'!$H$2:$H$5693,'South West Spends'!$A$2:$A$5693,$B1551,'South West Spends'!$B$2:$B$5693,$C1551,'South West Spends'!$C$2:$C$5693,$A1551)</f>
        <v>0</v>
      </c>
      <c r="E1551" s="507">
        <f>SUMIFS('South West Spends'!$M$2:$M$5693,'South West Spends'!$A$2:$A$5693,$B1551,'South West Spends'!$B$2:$B$5693,$C1551,'South West Spends'!$C$2:$C$5693,$A1551)</f>
        <v>0</v>
      </c>
      <c r="F1551" s="507">
        <f>SUMIFS('South West Spends'!$R$2:$R$5693,'South West Spends'!$A$2:$A$5693,$B1551,'South West Spends'!$B$2:$B$5693,$C1551,'South West Spends'!$C$2:$C$5693,$A1551)</f>
        <v>0</v>
      </c>
      <c r="G1551" s="882">
        <f>SUMIFS('South West Spends'!$W$2:$W$5693,'South West Spends'!$A$2:$A$5693,$B1551,'South West Spends'!$B$2:$B$5693,$C1551,'South West Spends'!$C$2:$C$5693,$A1551)</f>
        <v>0</v>
      </c>
      <c r="H1551" s="1441">
        <f>SUMIFS('South West Spends'!$AB$2:$AB$5693,'South West Spends'!$A$2:$A$5693,$B1551,'South West Spends'!$B$2:$B$5693,$C1551,'South West Spends'!$C$2:$C$5693,$A1551)</f>
        <v>31.96</v>
      </c>
      <c r="I1551" s="1442">
        <f>SUMIFS('South West Spends'!$AG$2:$AG$5693,'South West Spends'!$A$2:$A$5693,$B1551,'South West Spends'!$B$2:$B$5693,$C1551,'South West Spends'!$C$2:$C$5693,$A1551)</f>
        <v>130.07999999999998</v>
      </c>
      <c r="J1551" s="24">
        <f>SUMIFS('South West Spends'!$AI$2:$AI$5693,'South West Spends'!$A$2:$A$5693,$B1551,'South West Spends'!$B$2:$B$5693,$C1551,'South West Spends'!$C$2:$C$5693,$A1551)</f>
        <v>0</v>
      </c>
      <c r="K1551" s="93">
        <f>SUMIFS('South West Spends'!$AL$2:$AL$5693,'South West Spends'!$A$2:$A$5693,$B1551,'South West Spends'!$B$2:$B$5693,$C1551,'South West Spends'!$C$2:$C$5693,$A1551)</f>
        <v>76.169999999999987</v>
      </c>
    </row>
    <row r="1552" spans="1:11" x14ac:dyDescent="0.2">
      <c r="A1552" s="1535" t="s">
        <v>147</v>
      </c>
      <c r="B1552" s="1536" t="s">
        <v>23</v>
      </c>
      <c r="C1552" s="1537" t="s">
        <v>99</v>
      </c>
      <c r="D1552" s="506">
        <f>SUMIFS('South West Spends'!$H$2:$H$5693,'South West Spends'!$A$2:$A$5693,$B1552,'South West Spends'!$B$2:$B$5693,$C1552,'South West Spends'!$C$2:$C$5693,$A1552)</f>
        <v>9002.6500639599999</v>
      </c>
      <c r="E1552" s="507">
        <f>SUMIFS('South West Spends'!$M$2:$M$5693,'South West Spends'!$A$2:$A$5693,$B1552,'South West Spends'!$B$2:$B$5693,$C1552,'South West Spends'!$C$2:$C$5693,$A1552)</f>
        <v>7472.6600495499988</v>
      </c>
      <c r="F1552" s="507">
        <f>SUMIFS('South West Spends'!$R$2:$R$5693,'South West Spends'!$A$2:$A$5693,$B1552,'South West Spends'!$B$2:$B$5693,$C1552,'South West Spends'!$C$2:$C$5693,$A1552)</f>
        <v>7565.9900608999997</v>
      </c>
      <c r="G1552" s="882">
        <f>SUMIFS('South West Spends'!$W$2:$W$5693,'South West Spends'!$A$2:$A$5693,$B1552,'South West Spends'!$B$2:$B$5693,$C1552,'South West Spends'!$C$2:$C$5693,$A1552)</f>
        <v>3103.9500066000001</v>
      </c>
      <c r="H1552" s="1441">
        <f>SUMIFS('South West Spends'!$AB$2:$AB$5693,'South West Spends'!$A$2:$A$5693,$B1552,'South West Spends'!$B$2:$B$5693,$C1552,'South West Spends'!$C$2:$C$5693,$A1552)</f>
        <v>0</v>
      </c>
      <c r="I1552" s="1442">
        <f>SUMIFS('South West Spends'!$AG$2:$AG$5693,'South West Spends'!$A$2:$A$5693,$B1552,'South West Spends'!$B$2:$B$5693,$C1552,'South West Spends'!$C$2:$C$5693,$A1552)</f>
        <v>0</v>
      </c>
      <c r="J1552" s="24">
        <f>SUMIFS('South West Spends'!$AI$2:$AI$5693,'South West Spends'!$A$2:$A$5693,$B1552,'South West Spends'!$B$2:$B$5693,$C1552,'South West Spends'!$C$2:$C$5693,$A1552)</f>
        <v>0</v>
      </c>
      <c r="K1552" s="93">
        <f>SUMIFS('South West Spends'!$AL$2:$AL$5693,'South West Spends'!$A$2:$A$5693,$B1552,'South West Spends'!$B$2:$B$5693,$C1552,'South West Spends'!$C$2:$C$5693,$A1552)</f>
        <v>0</v>
      </c>
    </row>
    <row r="1553" spans="1:11" x14ac:dyDescent="0.2">
      <c r="A1553" s="1535" t="s">
        <v>147</v>
      </c>
      <c r="B1553" s="1536" t="s">
        <v>26</v>
      </c>
      <c r="C1553" s="1537" t="s">
        <v>220</v>
      </c>
      <c r="D1553" s="506">
        <f>SUMIFS('South West Spends'!$H$2:$H$5693,'South West Spends'!$A$2:$A$5693,$B1553,'South West Spends'!$B$2:$B$5693,$C1553,'South West Spends'!$C$2:$C$5693,$A1553)</f>
        <v>52561.8</v>
      </c>
      <c r="E1553" s="507">
        <f>SUMIFS('South West Spends'!$M$2:$M$5693,'South West Spends'!$A$2:$A$5693,$B1553,'South West Spends'!$B$2:$B$5693,$C1553,'South West Spends'!$C$2:$C$5693,$A1553)</f>
        <v>14790.779999999999</v>
      </c>
      <c r="F1553" s="507">
        <f>SUMIFS('South West Spends'!$R$2:$R$5693,'South West Spends'!$A$2:$A$5693,$B1553,'South West Spends'!$B$2:$B$5693,$C1553,'South West Spends'!$C$2:$C$5693,$A1553)</f>
        <v>0</v>
      </c>
      <c r="G1553" s="882">
        <f>SUMIFS('South West Spends'!$W$2:$W$5693,'South West Spends'!$A$2:$A$5693,$B1553,'South West Spends'!$B$2:$B$5693,$C1553,'South West Spends'!$C$2:$C$5693,$A1553)</f>
        <v>0</v>
      </c>
      <c r="H1553" s="1441">
        <f>SUMIFS('South West Spends'!$AB$2:$AB$5693,'South West Spends'!$A$2:$A$5693,$B1553,'South West Spends'!$B$2:$B$5693,$C1553,'South West Spends'!$C$2:$C$5693,$A1553)</f>
        <v>0</v>
      </c>
      <c r="I1553" s="1442">
        <f>SUMIFS('South West Spends'!$AG$2:$AG$5693,'South West Spends'!$A$2:$A$5693,$B1553,'South West Spends'!$B$2:$B$5693,$C1553,'South West Spends'!$C$2:$C$5693,$A1553)</f>
        <v>0</v>
      </c>
      <c r="J1553" s="24">
        <f>SUMIFS('South West Spends'!$AI$2:$AI$5693,'South West Spends'!$A$2:$A$5693,$B1553,'South West Spends'!$B$2:$B$5693,$C1553,'South West Spends'!$C$2:$C$5693,$A1553)</f>
        <v>0</v>
      </c>
      <c r="K1553" s="93">
        <f>SUMIFS('South West Spends'!$AL$2:$AL$5693,'South West Spends'!$A$2:$A$5693,$B1553,'South West Spends'!$B$2:$B$5693,$C1553,'South West Spends'!$C$2:$C$5693,$A1553)</f>
        <v>0</v>
      </c>
    </row>
    <row r="1554" spans="1:11" x14ac:dyDescent="0.2">
      <c r="A1554" s="1535" t="s">
        <v>147</v>
      </c>
      <c r="B1554" s="1536" t="s">
        <v>81</v>
      </c>
      <c r="C1554" s="1537" t="s">
        <v>220</v>
      </c>
      <c r="D1554" s="506">
        <f>SUMIFS('South West Spends'!$H$2:$H$5693,'South West Spends'!$A$2:$A$5693,$B1554,'South West Spends'!$B$2:$B$5693,$C1554,'South West Spends'!$C$2:$C$5693,$A1554)</f>
        <v>0</v>
      </c>
      <c r="E1554" s="507">
        <f>SUMIFS('South West Spends'!$M$2:$M$5693,'South West Spends'!$A$2:$A$5693,$B1554,'South West Spends'!$B$2:$B$5693,$C1554,'South West Spends'!$C$2:$C$5693,$A1554)</f>
        <v>4207.99</v>
      </c>
      <c r="F1554" s="507">
        <f>SUMIFS('South West Spends'!$R$2:$R$5693,'South West Spends'!$A$2:$A$5693,$B1554,'South West Spends'!$B$2:$B$5693,$C1554,'South West Spends'!$C$2:$C$5693,$A1554)</f>
        <v>0</v>
      </c>
      <c r="G1554" s="882">
        <f>SUMIFS('South West Spends'!$W$2:$W$5693,'South West Spends'!$A$2:$A$5693,$B1554,'South West Spends'!$B$2:$B$5693,$C1554,'South West Spends'!$C$2:$C$5693,$A1554)</f>
        <v>0</v>
      </c>
      <c r="H1554" s="1441">
        <f>SUMIFS('South West Spends'!$AB$2:$AB$5693,'South West Spends'!$A$2:$A$5693,$B1554,'South West Spends'!$B$2:$B$5693,$C1554,'South West Spends'!$C$2:$C$5693,$A1554)</f>
        <v>0</v>
      </c>
      <c r="I1554" s="1442">
        <f>SUMIFS('South West Spends'!$AG$2:$AG$5693,'South West Spends'!$A$2:$A$5693,$B1554,'South West Spends'!$B$2:$B$5693,$C1554,'South West Spends'!$C$2:$C$5693,$A1554)</f>
        <v>0</v>
      </c>
      <c r="J1554" s="24">
        <f>SUMIFS('South West Spends'!$AI$2:$AI$5693,'South West Spends'!$A$2:$A$5693,$B1554,'South West Spends'!$B$2:$B$5693,$C1554,'South West Spends'!$C$2:$C$5693,$A1554)</f>
        <v>0</v>
      </c>
      <c r="K1554" s="93">
        <f>SUMIFS('South West Spends'!$AL$2:$AL$5693,'South West Spends'!$A$2:$A$5693,$B1554,'South West Spends'!$B$2:$B$5693,$C1554,'South West Spends'!$C$2:$C$5693,$A1554)</f>
        <v>0</v>
      </c>
    </row>
    <row r="1555" spans="1:11" x14ac:dyDescent="0.2">
      <c r="A1555" s="1145" t="s">
        <v>147</v>
      </c>
      <c r="B1555" s="503" t="s">
        <v>81</v>
      </c>
      <c r="C1555" s="1146" t="s">
        <v>119</v>
      </c>
      <c r="D1555" s="506">
        <f>SUMIFS('South West Spends'!$H$2:$H$5693,'South West Spends'!$A$2:$A$5693,$B1555,'South West Spends'!$B$2:$B$5693,$C1555,'South West Spends'!$C$2:$C$5693,$A1555)</f>
        <v>0</v>
      </c>
      <c r="E1555" s="507">
        <f>SUMIFS('South West Spends'!$M$2:$M$5693,'South West Spends'!$A$2:$A$5693,$B1555,'South West Spends'!$B$2:$B$5693,$C1555,'South West Spends'!$C$2:$C$5693,$A1555)</f>
        <v>50013.75</v>
      </c>
      <c r="F1555" s="507">
        <f>SUMIFS('South West Spends'!$R$2:$R$5693,'South West Spends'!$A$2:$A$5693,$B1555,'South West Spends'!$B$2:$B$5693,$C1555,'South West Spends'!$C$2:$C$5693,$A1555)</f>
        <v>64561.073000000004</v>
      </c>
      <c r="G1555" s="882">
        <f>SUMIFS('South West Spends'!$W$2:$W$5693,'South West Spends'!$A$2:$A$5693,$B1555,'South West Spends'!$B$2:$B$5693,$C1555,'South West Spends'!$C$2:$C$5693,$A1555)</f>
        <v>59287.570000000007</v>
      </c>
      <c r="H1555" s="1441">
        <f>SUMIFS('South West Spends'!$AB$2:$AB$5693,'South West Spends'!$A$2:$A$5693,$B1555,'South West Spends'!$B$2:$B$5693,$C1555,'South West Spends'!$C$2:$C$5693,$A1555)</f>
        <v>48291.6</v>
      </c>
      <c r="I1555" s="1442">
        <f>SUMIFS('South West Spends'!$AG$2:$AG$5693,'South West Spends'!$A$2:$A$5693,$B1555,'South West Spends'!$B$2:$B$5693,$C1555,'South West Spends'!$C$2:$C$5693,$A1555)</f>
        <v>10600.630000000001</v>
      </c>
      <c r="J1555" s="24">
        <f>SUMIFS('South West Spends'!$AI$2:$AI$5693,'South West Spends'!$A$2:$A$5693,$B1555,'South West Spends'!$B$2:$B$5693,$C1555,'South West Spends'!$C$2:$C$5693,$A1555)</f>
        <v>0</v>
      </c>
      <c r="K1555" s="93">
        <f>SUMIFS('South West Spends'!$AL$2:$AL$5693,'South West Spends'!$A$2:$A$5693,$B1555,'South West Spends'!$B$2:$B$5693,$C1555,'South West Spends'!$C$2:$C$5693,$A1555)</f>
        <v>0</v>
      </c>
    </row>
    <row r="1556" spans="1:11" x14ac:dyDescent="0.2">
      <c r="A1556" s="970" t="s">
        <v>147</v>
      </c>
      <c r="B1556" s="503" t="s">
        <v>278</v>
      </c>
      <c r="C1556" s="971" t="s">
        <v>119</v>
      </c>
      <c r="D1556" s="506">
        <f>SUMIFS('South West Spends'!$H$2:$H$5693,'South West Spends'!$A$2:$A$5693,$B1556,'South West Spends'!$B$2:$B$5693,$C1556,'South West Spends'!$C$2:$C$5693,$A1556)</f>
        <v>0</v>
      </c>
      <c r="E1556" s="507">
        <f>SUMIFS('South West Spends'!$M$2:$M$5693,'South West Spends'!$A$2:$A$5693,$B1556,'South West Spends'!$B$2:$B$5693,$C1556,'South West Spends'!$C$2:$C$5693,$A1556)</f>
        <v>0</v>
      </c>
      <c r="F1556" s="507">
        <f>SUMIFS('South West Spends'!$R$2:$R$5693,'South West Spends'!$A$2:$A$5693,$B1556,'South West Spends'!$B$2:$B$5693,$C1556,'South West Spends'!$C$2:$C$5693,$A1556)</f>
        <v>0</v>
      </c>
      <c r="G1556" s="882">
        <f>SUMIFS('South West Spends'!$W$2:$W$5693,'South West Spends'!$A$2:$A$5693,$B1556,'South West Spends'!$B$2:$B$5693,$C1556,'South West Spends'!$C$2:$C$5693,$A1556)</f>
        <v>0</v>
      </c>
      <c r="H1556" s="1441">
        <f>SUMIFS('South West Spends'!$AB$2:$AB$5693,'South West Spends'!$A$2:$A$5693,$B1556,'South West Spends'!$B$2:$B$5693,$C1556,'South West Spends'!$C$2:$C$5693,$A1556)</f>
        <v>0</v>
      </c>
      <c r="I1556" s="1442">
        <f>SUMIFS('South West Spends'!$AG$2:$AG$5693,'South West Spends'!$A$2:$A$5693,$B1556,'South West Spends'!$B$2:$B$5693,$C1556,'South West Spends'!$C$2:$C$5693,$A1556)</f>
        <v>34397.600000000006</v>
      </c>
      <c r="J1556" s="24">
        <f>SUMIFS('South West Spends'!$AI$2:$AI$5693,'South West Spends'!$A$2:$A$5693,$B1556,'South West Spends'!$B$2:$B$5693,$C1556,'South West Spends'!$C$2:$C$5693,$A1556)</f>
        <v>7396.8599999999988</v>
      </c>
      <c r="K1556" s="93">
        <f>SUMIFS('South West Spends'!$AL$2:$AL$5693,'South West Spends'!$A$2:$A$5693,$B1556,'South West Spends'!$B$2:$B$5693,$C1556,'South West Spends'!$C$2:$C$5693,$A1556)</f>
        <v>17480.099999999999</v>
      </c>
    </row>
    <row r="1557" spans="1:11" x14ac:dyDescent="0.2">
      <c r="A1557" s="970" t="s">
        <v>147</v>
      </c>
      <c r="B1557" s="503" t="s">
        <v>27</v>
      </c>
      <c r="C1557" s="971" t="s">
        <v>249</v>
      </c>
      <c r="D1557" s="506">
        <f>SUMIFS('South West Spends'!$H$2:$H$5693,'South West Spends'!$A$2:$A$5693,$B1557,'South West Spends'!$B$2:$B$5693,$C1557,'South West Spends'!$C$2:$C$5693,$A1557)</f>
        <v>1919.8700000000003</v>
      </c>
      <c r="E1557" s="507">
        <f>SUMIFS('South West Spends'!$M$2:$M$5693,'South West Spends'!$A$2:$A$5693,$B1557,'South West Spends'!$B$2:$B$5693,$C1557,'South West Spends'!$C$2:$C$5693,$A1557)</f>
        <v>0</v>
      </c>
      <c r="F1557" s="507">
        <f>SUMIFS('South West Spends'!$R$2:$R$5693,'South West Spends'!$A$2:$A$5693,$B1557,'South West Spends'!$B$2:$B$5693,$C1557,'South West Spends'!$C$2:$C$5693,$A1557)</f>
        <v>0</v>
      </c>
      <c r="G1557" s="882">
        <f>SUMIFS('South West Spends'!$W$2:$W$5693,'South West Spends'!$A$2:$A$5693,$B1557,'South West Spends'!$B$2:$B$5693,$C1557,'South West Spends'!$C$2:$C$5693,$A1557)</f>
        <v>0</v>
      </c>
      <c r="H1557" s="1441">
        <f>SUMIFS('South West Spends'!$AB$2:$AB$5693,'South West Spends'!$A$2:$A$5693,$B1557,'South West Spends'!$B$2:$B$5693,$C1557,'South West Spends'!$C$2:$C$5693,$A1557)</f>
        <v>0</v>
      </c>
      <c r="I1557" s="1442">
        <f>SUMIFS('South West Spends'!$AG$2:$AG$5693,'South West Spends'!$A$2:$A$5693,$B1557,'South West Spends'!$B$2:$B$5693,$C1557,'South West Spends'!$C$2:$C$5693,$A1557)</f>
        <v>0</v>
      </c>
      <c r="J1557" s="24">
        <f>SUMIFS('South West Spends'!$AI$2:$AI$5693,'South West Spends'!$A$2:$A$5693,$B1557,'South West Spends'!$B$2:$B$5693,$C1557,'South West Spends'!$C$2:$C$5693,$A1557)</f>
        <v>0</v>
      </c>
      <c r="K1557" s="93">
        <f>SUMIFS('South West Spends'!$AL$2:$AL$5693,'South West Spends'!$A$2:$A$5693,$B1557,'South West Spends'!$B$2:$B$5693,$C1557,'South West Spends'!$C$2:$C$5693,$A1557)</f>
        <v>0</v>
      </c>
    </row>
    <row r="1558" spans="1:11" x14ac:dyDescent="0.2">
      <c r="A1558" s="1557" t="s">
        <v>147</v>
      </c>
      <c r="B1558" s="1558" t="s">
        <v>27</v>
      </c>
      <c r="C1558" s="1559" t="s">
        <v>29</v>
      </c>
      <c r="D1558" s="506">
        <f>SUMIFS('South West Spends'!$H$2:$H$5693,'South West Spends'!$A$2:$A$5693,$B1558,'South West Spends'!$B$2:$B$5693,$C1558,'South West Spends'!$C$2:$C$5693,$A1558)</f>
        <v>50579</v>
      </c>
      <c r="E1558" s="507">
        <f>SUMIFS('South West Spends'!$M$2:$M$5693,'South West Spends'!$A$2:$A$5693,$B1558,'South West Spends'!$B$2:$B$5693,$C1558,'South West Spends'!$C$2:$C$5693,$A1558)</f>
        <v>17098</v>
      </c>
      <c r="F1558" s="507">
        <f>SUMIFS('South West Spends'!$R$2:$R$5693,'South West Spends'!$A$2:$A$5693,$B1558,'South West Spends'!$B$2:$B$5693,$C1558,'South West Spends'!$C$2:$C$5693,$A1558)</f>
        <v>0</v>
      </c>
      <c r="G1558" s="882">
        <f>SUMIFS('South West Spends'!$W$2:$W$5693,'South West Spends'!$A$2:$A$5693,$B1558,'South West Spends'!$B$2:$B$5693,$C1558,'South West Spends'!$C$2:$C$5693,$A1558)</f>
        <v>0</v>
      </c>
      <c r="H1558" s="1441">
        <f>SUMIFS('South West Spends'!$AB$2:$AB$5693,'South West Spends'!$A$2:$A$5693,$B1558,'South West Spends'!$B$2:$B$5693,$C1558,'South West Spends'!$C$2:$C$5693,$A1558)</f>
        <v>0</v>
      </c>
      <c r="I1558" s="1442">
        <f>SUMIFS('South West Spends'!$AG$2:$AG$5693,'South West Spends'!$A$2:$A$5693,$B1558,'South West Spends'!$B$2:$B$5693,$C1558,'South West Spends'!$C$2:$C$5693,$A1558)</f>
        <v>0</v>
      </c>
      <c r="J1558" s="24">
        <f>SUMIFS('South West Spends'!$AI$2:$AI$5693,'South West Spends'!$A$2:$A$5693,$B1558,'South West Spends'!$B$2:$B$5693,$C1558,'South West Spends'!$C$2:$C$5693,$A1558)</f>
        <v>0</v>
      </c>
      <c r="K1558" s="93">
        <f>SUMIFS('South West Spends'!$AL$2:$AL$5693,'South West Spends'!$A$2:$A$5693,$B1558,'South West Spends'!$B$2:$B$5693,$C1558,'South West Spends'!$C$2:$C$5693,$A1558)</f>
        <v>0</v>
      </c>
    </row>
    <row r="1559" spans="1:11" x14ac:dyDescent="0.2">
      <c r="A1559" s="1557" t="s">
        <v>147</v>
      </c>
      <c r="B1559" s="1558" t="s">
        <v>82</v>
      </c>
      <c r="C1559" s="1559" t="s">
        <v>243</v>
      </c>
      <c r="D1559" s="506">
        <f>SUMIFS('South West Spends'!$H$2:$H$5693,'South West Spends'!$A$2:$A$5693,$B1559,'South West Spends'!$B$2:$B$5693,$C1559,'South West Spends'!$C$2:$C$5693,$A1559)</f>
        <v>0</v>
      </c>
      <c r="E1559" s="507">
        <f>SUMIFS('South West Spends'!$M$2:$M$5693,'South West Spends'!$A$2:$A$5693,$B1559,'South West Spends'!$B$2:$B$5693,$C1559,'South West Spends'!$C$2:$C$5693,$A1559)</f>
        <v>3245.5699999999997</v>
      </c>
      <c r="F1559" s="507">
        <f>SUMIFS('South West Spends'!$R$2:$R$5693,'South West Spends'!$A$2:$A$5693,$B1559,'South West Spends'!$B$2:$B$5693,$C1559,'South West Spends'!$C$2:$C$5693,$A1559)</f>
        <v>9376.77</v>
      </c>
      <c r="G1559" s="882">
        <f>SUMIFS('South West Spends'!$W$2:$W$5693,'South West Spends'!$A$2:$A$5693,$B1559,'South West Spends'!$B$2:$B$5693,$C1559,'South West Spends'!$C$2:$C$5693,$A1559)</f>
        <v>19030.920000000002</v>
      </c>
      <c r="H1559" s="1441">
        <f>SUMIFS('South West Spends'!$AB$2:$AB$5693,'South West Spends'!$A$2:$A$5693,$B1559,'South West Spends'!$B$2:$B$5693,$C1559,'South West Spends'!$C$2:$C$5693,$A1559)</f>
        <v>19644.830000000002</v>
      </c>
      <c r="I1559" s="1442">
        <f>SUMIFS('South West Spends'!$AG$2:$AG$5693,'South West Spends'!$A$2:$A$5693,$B1559,'South West Spends'!$B$2:$B$5693,$C1559,'South West Spends'!$C$2:$C$5693,$A1559)</f>
        <v>7159.1900000000005</v>
      </c>
      <c r="J1559" s="24">
        <f>SUMIFS('South West Spends'!$AI$2:$AI$5693,'South West Spends'!$A$2:$A$5693,$B1559,'South West Spends'!$B$2:$B$5693,$C1559,'South West Spends'!$C$2:$C$5693,$A1559)</f>
        <v>0</v>
      </c>
      <c r="K1559" s="93">
        <f>SUMIFS('South West Spends'!$AL$2:$AL$5693,'South West Spends'!$A$2:$A$5693,$B1559,'South West Spends'!$B$2:$B$5693,$C1559,'South West Spends'!$C$2:$C$5693,$A1559)</f>
        <v>0</v>
      </c>
    </row>
    <row r="1560" spans="1:11" x14ac:dyDescent="0.2">
      <c r="A1560" s="1557" t="s">
        <v>147</v>
      </c>
      <c r="B1560" s="1558" t="s">
        <v>82</v>
      </c>
      <c r="C1560" s="1559" t="s">
        <v>29</v>
      </c>
      <c r="D1560" s="506">
        <f>SUMIFS('South West Spends'!$H$2:$H$5693,'South West Spends'!$A$2:$A$5693,$B1560,'South West Spends'!$B$2:$B$5693,$C1560,'South West Spends'!$C$2:$C$5693,$A1560)</f>
        <v>0</v>
      </c>
      <c r="E1560" s="507">
        <f>SUMIFS('South West Spends'!$M$2:$M$5693,'South West Spends'!$A$2:$A$5693,$B1560,'South West Spends'!$B$2:$B$5693,$C1560,'South West Spends'!$C$2:$C$5693,$A1560)</f>
        <v>29080</v>
      </c>
      <c r="F1560" s="507">
        <f>SUMIFS('South West Spends'!$R$2:$R$5693,'South West Spends'!$A$2:$A$5693,$B1560,'South West Spends'!$B$2:$B$5693,$C1560,'South West Spends'!$C$2:$C$5693,$A1560)</f>
        <v>40538</v>
      </c>
      <c r="G1560" s="882">
        <f>SUMIFS('South West Spends'!$W$2:$W$5693,'South West Spends'!$A$2:$A$5693,$B1560,'South West Spends'!$B$2:$B$5693,$C1560,'South West Spends'!$C$2:$C$5693,$A1560)</f>
        <v>30829</v>
      </c>
      <c r="H1560" s="1441">
        <f>SUMIFS('South West Spends'!$AB$2:$AB$5693,'South West Spends'!$A$2:$A$5693,$B1560,'South West Spends'!$B$2:$B$5693,$C1560,'South West Spends'!$C$2:$C$5693,$A1560)</f>
        <v>15654</v>
      </c>
      <c r="I1560" s="1442">
        <f>SUMIFS('South West Spends'!$AG$2:$AG$5693,'South West Spends'!$A$2:$A$5693,$B1560,'South West Spends'!$B$2:$B$5693,$C1560,'South West Spends'!$C$2:$C$5693,$A1560)</f>
        <v>0</v>
      </c>
      <c r="J1560" s="24">
        <f>SUMIFS('South West Spends'!$AI$2:$AI$5693,'South West Spends'!$A$2:$A$5693,$B1560,'South West Spends'!$B$2:$B$5693,$C1560,'South West Spends'!$C$2:$C$5693,$A1560)</f>
        <v>0</v>
      </c>
      <c r="K1560" s="93">
        <f>SUMIFS('South West Spends'!$AL$2:$AL$5693,'South West Spends'!$A$2:$A$5693,$B1560,'South West Spends'!$B$2:$B$5693,$C1560,'South West Spends'!$C$2:$C$5693,$A1560)</f>
        <v>0</v>
      </c>
    </row>
    <row r="1561" spans="1:11" x14ac:dyDescent="0.2">
      <c r="A1561" s="1557" t="s">
        <v>147</v>
      </c>
      <c r="B1561" s="1558" t="s">
        <v>285</v>
      </c>
      <c r="C1561" s="1559" t="s">
        <v>243</v>
      </c>
      <c r="D1561" s="506">
        <f>SUMIFS('South West Spends'!$H$2:$H$5693,'South West Spends'!$A$2:$A$5693,$B1561,'South West Spends'!$B$2:$B$5693,$C1561,'South West Spends'!$C$2:$C$5693,$A1561)</f>
        <v>0</v>
      </c>
      <c r="E1561" s="507">
        <f>SUMIFS('South West Spends'!$M$2:$M$5693,'South West Spends'!$A$2:$A$5693,$B1561,'South West Spends'!$B$2:$B$5693,$C1561,'South West Spends'!$C$2:$C$5693,$A1561)</f>
        <v>0</v>
      </c>
      <c r="F1561" s="507">
        <f>SUMIFS('South West Spends'!$R$2:$R$5693,'South West Spends'!$A$2:$A$5693,$B1561,'South West Spends'!$B$2:$B$5693,$C1561,'South West Spends'!$C$2:$C$5693,$A1561)</f>
        <v>0</v>
      </c>
      <c r="G1561" s="882">
        <f>SUMIFS('South West Spends'!$W$2:$W$5693,'South West Spends'!$A$2:$A$5693,$B1561,'South West Spends'!$B$2:$B$5693,$C1561,'South West Spends'!$C$2:$C$5693,$A1561)</f>
        <v>0</v>
      </c>
      <c r="H1561" s="1441">
        <f>SUMIFS('South West Spends'!$AB$2:$AB$5693,'South West Spends'!$A$2:$A$5693,$B1561,'South West Spends'!$B$2:$B$5693,$C1561,'South West Spends'!$C$2:$C$5693,$A1561)</f>
        <v>0</v>
      </c>
      <c r="I1561" s="1442">
        <f>SUMIFS('South West Spends'!$AG$2:$AG$5693,'South West Spends'!$A$2:$A$5693,$B1561,'South West Spends'!$B$2:$B$5693,$C1561,'South West Spends'!$C$2:$C$5693,$A1561)</f>
        <v>10070.98</v>
      </c>
      <c r="J1561" s="24">
        <f>SUMIFS('South West Spends'!$AI$2:$AI$5693,'South West Spends'!$A$2:$A$5693,$B1561,'South West Spends'!$B$2:$B$5693,$C1561,'South West Spends'!$C$2:$C$5693,$A1561)</f>
        <v>1264.6099999999999</v>
      </c>
      <c r="K1561" s="93">
        <f>SUMIFS('South West Spends'!$AL$2:$AL$5693,'South West Spends'!$A$2:$A$5693,$B1561,'South West Spends'!$B$2:$B$5693,$C1561,'South West Spends'!$C$2:$C$5693,$A1561)</f>
        <v>4656.0300000000007</v>
      </c>
    </row>
    <row r="1562" spans="1:11" x14ac:dyDescent="0.2">
      <c r="A1562" s="1557" t="s">
        <v>147</v>
      </c>
      <c r="B1562" s="1558" t="s">
        <v>285</v>
      </c>
      <c r="C1562" s="1559" t="s">
        <v>11</v>
      </c>
      <c r="D1562" s="506">
        <f>SUMIFS('South West Spends'!$H$2:$H$5693,'South West Spends'!$A$2:$A$5693,$B1562,'South West Spends'!$B$2:$B$5693,$C1562,'South West Spends'!$C$2:$C$5693,$A1562)</f>
        <v>0</v>
      </c>
      <c r="E1562" s="507">
        <f>SUMIFS('South West Spends'!$M$2:$M$5693,'South West Spends'!$A$2:$A$5693,$B1562,'South West Spends'!$B$2:$B$5693,$C1562,'South West Spends'!$C$2:$C$5693,$A1562)</f>
        <v>0</v>
      </c>
      <c r="F1562" s="507">
        <f>SUMIFS('South West Spends'!$R$2:$R$5693,'South West Spends'!$A$2:$A$5693,$B1562,'South West Spends'!$B$2:$B$5693,$C1562,'South West Spends'!$C$2:$C$5693,$A1562)</f>
        <v>0</v>
      </c>
      <c r="G1562" s="882">
        <f>SUMIFS('South West Spends'!$W$2:$W$5693,'South West Spends'!$A$2:$A$5693,$B1562,'South West Spends'!$B$2:$B$5693,$C1562,'South West Spends'!$C$2:$C$5693,$A1562)</f>
        <v>0</v>
      </c>
      <c r="H1562" s="1441">
        <f>SUMIFS('South West Spends'!$AB$2:$AB$5693,'South West Spends'!$A$2:$A$5693,$B1562,'South West Spends'!$B$2:$B$5693,$C1562,'South West Spends'!$C$2:$C$5693,$A1562)</f>
        <v>0</v>
      </c>
      <c r="I1562" s="1442">
        <f>SUMIFS('South West Spends'!$AG$2:$AG$5693,'South West Spends'!$A$2:$A$5693,$B1562,'South West Spends'!$B$2:$B$5693,$C1562,'South West Spends'!$C$2:$C$5693,$A1562)</f>
        <v>833.36000000000013</v>
      </c>
      <c r="J1562" s="24">
        <f>SUMIFS('South West Spends'!$AI$2:$AI$5693,'South West Spends'!$A$2:$A$5693,$B1562,'South West Spends'!$B$2:$B$5693,$C1562,'South West Spends'!$C$2:$C$5693,$A1562)</f>
        <v>0</v>
      </c>
      <c r="K1562" s="93">
        <f>SUMIFS('South West Spends'!$AL$2:$AL$5693,'South West Spends'!$A$2:$A$5693,$B1562,'South West Spends'!$B$2:$B$5693,$C1562,'South West Spends'!$C$2:$C$5693,$A1562)</f>
        <v>0</v>
      </c>
    </row>
    <row r="1563" spans="1:11" x14ac:dyDescent="0.2">
      <c r="A1563" s="1557" t="s">
        <v>147</v>
      </c>
      <c r="B1563" s="1558" t="s">
        <v>24</v>
      </c>
      <c r="C1563" s="1559" t="s">
        <v>114</v>
      </c>
      <c r="D1563" s="506">
        <f>SUMIFS('South West Spends'!$H$2:$H$5693,'South West Spends'!$A$2:$A$5693,$B1563,'South West Spends'!$B$2:$B$5693,$C1563,'South West Spends'!$C$2:$C$5693,$A1563)</f>
        <v>628.13280000000009</v>
      </c>
      <c r="E1563" s="507">
        <f>SUMIFS('South West Spends'!$M$2:$M$5693,'South West Spends'!$A$2:$A$5693,$B1563,'South West Spends'!$B$2:$B$5693,$C1563,'South West Spends'!$C$2:$C$5693,$A1563)</f>
        <v>296.54520000000002</v>
      </c>
      <c r="F1563" s="507">
        <f>SUMIFS('South West Spends'!$R$2:$R$5693,'South West Spends'!$A$2:$A$5693,$B1563,'South West Spends'!$B$2:$B$5693,$C1563,'South West Spends'!$C$2:$C$5693,$A1563)</f>
        <v>8521.3101999999999</v>
      </c>
      <c r="G1563" s="882">
        <f>SUMIFS('South West Spends'!$W$2:$W$5693,'South West Spends'!$A$2:$A$5693,$B1563,'South West Spends'!$B$2:$B$5693,$C1563,'South West Spends'!$C$2:$C$5693,$A1563)</f>
        <v>4996.7</v>
      </c>
      <c r="H1563" s="1441">
        <f>SUMIFS('South West Spends'!$AB$2:$AB$5693,'South West Spends'!$A$2:$A$5693,$B1563,'South West Spends'!$B$2:$B$5693,$C1563,'South West Spends'!$C$2:$C$5693,$A1563)</f>
        <v>0</v>
      </c>
      <c r="I1563" s="1442">
        <f>SUMIFS('South West Spends'!$AG$2:$AG$5693,'South West Spends'!$A$2:$A$5693,$B1563,'South West Spends'!$B$2:$B$5693,$C1563,'South West Spends'!$C$2:$C$5693,$A1563)</f>
        <v>0</v>
      </c>
      <c r="J1563" s="24">
        <f>SUMIFS('South West Spends'!$AI$2:$AI$5693,'South West Spends'!$A$2:$A$5693,$B1563,'South West Spends'!$B$2:$B$5693,$C1563,'South West Spends'!$C$2:$C$5693,$A1563)</f>
        <v>0</v>
      </c>
      <c r="K1563" s="93">
        <f>SUMIFS('South West Spends'!$AL$2:$AL$5693,'South West Spends'!$A$2:$A$5693,$B1563,'South West Spends'!$B$2:$B$5693,$C1563,'South West Spends'!$C$2:$C$5693,$A1563)</f>
        <v>0</v>
      </c>
    </row>
    <row r="1564" spans="1:11" x14ac:dyDescent="0.2">
      <c r="A1564" s="1557" t="s">
        <v>185</v>
      </c>
      <c r="B1564" s="1558" t="s">
        <v>77</v>
      </c>
      <c r="C1564" s="1559" t="s">
        <v>21</v>
      </c>
      <c r="D1564" s="506">
        <f>SUMIFS('South West Spends'!$H$2:$H$5693,'South West Spends'!$A$2:$A$5693,$B1564,'South West Spends'!$B$2:$B$5693,$C1564,'South West Spends'!$C$2:$C$5693,$A1564)</f>
        <v>0</v>
      </c>
      <c r="E1564" s="507">
        <f>SUMIFS('South West Spends'!$M$2:$M$5693,'South West Spends'!$A$2:$A$5693,$B1564,'South West Spends'!$B$2:$B$5693,$C1564,'South West Spends'!$C$2:$C$5693,$A1564)</f>
        <v>10070.230000000001</v>
      </c>
      <c r="F1564" s="507">
        <f>SUMIFS('South West Spends'!$R$2:$R$5693,'South West Spends'!$A$2:$A$5693,$B1564,'South West Spends'!$B$2:$B$5693,$C1564,'South West Spends'!$C$2:$C$5693,$A1564)</f>
        <v>10788.559999999998</v>
      </c>
      <c r="G1564" s="882">
        <f>SUMIFS('South West Spends'!$W$2:$W$5693,'South West Spends'!$A$2:$A$5693,$B1564,'South West Spends'!$B$2:$B$5693,$C1564,'South West Spends'!$C$2:$C$5693,$A1564)</f>
        <v>115331.91</v>
      </c>
      <c r="H1564" s="1441">
        <f>SUMIFS('South West Spends'!$AB$2:$AB$5693,'South West Spends'!$A$2:$A$5693,$B1564,'South West Spends'!$B$2:$B$5693,$C1564,'South West Spends'!$C$2:$C$5693,$A1564)</f>
        <v>15305.46</v>
      </c>
      <c r="I1564" s="1442">
        <f>SUMIFS('South West Spends'!$AG$2:$AG$5693,'South West Spends'!$A$2:$A$5693,$B1564,'South West Spends'!$B$2:$B$5693,$C1564,'South West Spends'!$C$2:$C$5693,$A1564)</f>
        <v>0</v>
      </c>
      <c r="J1564" s="24">
        <f>SUMIFS('South West Spends'!$AI$2:$AI$5693,'South West Spends'!$A$2:$A$5693,$B1564,'South West Spends'!$B$2:$B$5693,$C1564,'South West Spends'!$C$2:$C$5693,$A1564)</f>
        <v>0</v>
      </c>
      <c r="K1564" s="93">
        <f>SUMIFS('South West Spends'!$AL$2:$AL$5693,'South West Spends'!$A$2:$A$5693,$B1564,'South West Spends'!$B$2:$B$5693,$C1564,'South West Spends'!$C$2:$C$5693,$A1564)</f>
        <v>0</v>
      </c>
    </row>
    <row r="1565" spans="1:11" x14ac:dyDescent="0.2">
      <c r="A1565" s="1557" t="s">
        <v>185</v>
      </c>
      <c r="B1565" s="1558" t="s">
        <v>41</v>
      </c>
      <c r="C1565" s="1559" t="s">
        <v>21</v>
      </c>
      <c r="D1565" s="506">
        <f>SUMIFS('South West Spends'!$H$2:$H$5693,'South West Spends'!$A$2:$A$5693,$B1565,'South West Spends'!$B$2:$B$5693,$C1565,'South West Spends'!$C$2:$C$5693,$A1565)</f>
        <v>7613.3</v>
      </c>
      <c r="E1565" s="507">
        <f>SUMIFS('South West Spends'!$M$2:$M$5693,'South West Spends'!$A$2:$A$5693,$B1565,'South West Spends'!$B$2:$B$5693,$C1565,'South West Spends'!$C$2:$C$5693,$A1565)</f>
        <v>232.62</v>
      </c>
      <c r="F1565" s="507">
        <f>SUMIFS('South West Spends'!$R$2:$R$5693,'South West Spends'!$A$2:$A$5693,$B1565,'South West Spends'!$B$2:$B$5693,$C1565,'South West Spends'!$C$2:$C$5693,$A1565)</f>
        <v>0</v>
      </c>
      <c r="G1565" s="882">
        <f>SUMIFS('South West Spends'!$W$2:$W$5693,'South West Spends'!$A$2:$A$5693,$B1565,'South West Spends'!$B$2:$B$5693,$C1565,'South West Spends'!$C$2:$C$5693,$A1565)</f>
        <v>0</v>
      </c>
      <c r="H1565" s="1441">
        <f>SUMIFS('South West Spends'!$AB$2:$AB$5693,'South West Spends'!$A$2:$A$5693,$B1565,'South West Spends'!$B$2:$B$5693,$C1565,'South West Spends'!$C$2:$C$5693,$A1565)</f>
        <v>0</v>
      </c>
      <c r="I1565" s="1442">
        <f>SUMIFS('South West Spends'!$AG$2:$AG$5693,'South West Spends'!$A$2:$A$5693,$B1565,'South West Spends'!$B$2:$B$5693,$C1565,'South West Spends'!$C$2:$C$5693,$A1565)</f>
        <v>0</v>
      </c>
      <c r="J1565" s="24">
        <f>SUMIFS('South West Spends'!$AI$2:$AI$5693,'South West Spends'!$A$2:$A$5693,$B1565,'South West Spends'!$B$2:$B$5693,$C1565,'South West Spends'!$C$2:$C$5693,$A1565)</f>
        <v>0</v>
      </c>
      <c r="K1565" s="93">
        <f>SUMIFS('South West Spends'!$AL$2:$AL$5693,'South West Spends'!$A$2:$A$5693,$B1565,'South West Spends'!$B$2:$B$5693,$C1565,'South West Spends'!$C$2:$C$5693,$A1565)</f>
        <v>0</v>
      </c>
    </row>
    <row r="1566" spans="1:11" x14ac:dyDescent="0.2">
      <c r="A1566" s="1557" t="s">
        <v>163</v>
      </c>
      <c r="B1566" s="1558" t="s">
        <v>77</v>
      </c>
      <c r="C1566" s="1559" t="s">
        <v>21</v>
      </c>
      <c r="D1566" s="506">
        <f>SUMIFS('South West Spends'!$H$2:$H$5693,'South West Spends'!$A$2:$A$5693,$B1566,'South West Spends'!$B$2:$B$5693,$C1566,'South West Spends'!$C$2:$C$5693,$A1566)</f>
        <v>0</v>
      </c>
      <c r="E1566" s="507">
        <f>SUMIFS('South West Spends'!$M$2:$M$5693,'South West Spends'!$A$2:$A$5693,$B1566,'South West Spends'!$B$2:$B$5693,$C1566,'South West Spends'!$C$2:$C$5693,$A1566)</f>
        <v>9460.1299999999992</v>
      </c>
      <c r="F1566" s="507">
        <f>SUMIFS('South West Spends'!$R$2:$R$5693,'South West Spends'!$A$2:$A$5693,$B1566,'South West Spends'!$B$2:$B$5693,$C1566,'South West Spends'!$C$2:$C$5693,$A1566)</f>
        <v>0</v>
      </c>
      <c r="G1566" s="882">
        <f>SUMIFS('South West Spends'!$W$2:$W$5693,'South West Spends'!$A$2:$A$5693,$B1566,'South West Spends'!$B$2:$B$5693,$C1566,'South West Spends'!$C$2:$C$5693,$A1566)</f>
        <v>90.26</v>
      </c>
      <c r="H1566" s="1441">
        <f>SUMIFS('South West Spends'!$AB$2:$AB$5693,'South West Spends'!$A$2:$A$5693,$B1566,'South West Spends'!$B$2:$B$5693,$C1566,'South West Spends'!$C$2:$C$5693,$A1566)</f>
        <v>562.24</v>
      </c>
      <c r="I1566" s="1442">
        <f>SUMIFS('South West Spends'!$AG$2:$AG$5693,'South West Spends'!$A$2:$A$5693,$B1566,'South West Spends'!$B$2:$B$5693,$C1566,'South West Spends'!$C$2:$C$5693,$A1566)</f>
        <v>0</v>
      </c>
      <c r="J1566" s="24">
        <f>SUMIFS('South West Spends'!$AI$2:$AI$5693,'South West Spends'!$A$2:$A$5693,$B1566,'South West Spends'!$B$2:$B$5693,$C1566,'South West Spends'!$C$2:$C$5693,$A1566)</f>
        <v>0</v>
      </c>
      <c r="K1566" s="93">
        <f>SUMIFS('South West Spends'!$AL$2:$AL$5693,'South West Spends'!$A$2:$A$5693,$B1566,'South West Spends'!$B$2:$B$5693,$C1566,'South West Spends'!$C$2:$C$5693,$A1566)</f>
        <v>0</v>
      </c>
    </row>
    <row r="1567" spans="1:11" x14ac:dyDescent="0.2">
      <c r="A1567" s="1557" t="s">
        <v>163</v>
      </c>
      <c r="B1567" s="1558" t="s">
        <v>8</v>
      </c>
      <c r="C1567" s="1559" t="s">
        <v>33</v>
      </c>
      <c r="D1567" s="506">
        <f>SUMIFS('South West Spends'!$H$2:$H$5693,'South West Spends'!$A$2:$A$5693,$B1567,'South West Spends'!$B$2:$B$5693,$C1567,'South West Spends'!$C$2:$C$5693,$A1567)</f>
        <v>0</v>
      </c>
      <c r="E1567" s="507">
        <f>SUMIFS('South West Spends'!$M$2:$M$5693,'South West Spends'!$A$2:$A$5693,$B1567,'South West Spends'!$B$2:$B$5693,$C1567,'South West Spends'!$C$2:$C$5693,$A1567)</f>
        <v>243.88</v>
      </c>
      <c r="F1567" s="507">
        <f>SUMIFS('South West Spends'!$R$2:$R$5693,'South West Spends'!$A$2:$A$5693,$B1567,'South West Spends'!$B$2:$B$5693,$C1567,'South West Spends'!$C$2:$C$5693,$A1567)</f>
        <v>393.85999999999996</v>
      </c>
      <c r="G1567" s="882">
        <f>SUMIFS('South West Spends'!$W$2:$W$5693,'South West Spends'!$A$2:$A$5693,$B1567,'South West Spends'!$B$2:$B$5693,$C1567,'South West Spends'!$C$2:$C$5693,$A1567)</f>
        <v>0</v>
      </c>
      <c r="H1567" s="1441">
        <f>SUMIFS('South West Spends'!$AB$2:$AB$5693,'South West Spends'!$A$2:$A$5693,$B1567,'South West Spends'!$B$2:$B$5693,$C1567,'South West Spends'!$C$2:$C$5693,$A1567)</f>
        <v>0</v>
      </c>
      <c r="I1567" s="1442">
        <f>SUMIFS('South West Spends'!$AG$2:$AG$5693,'South West Spends'!$A$2:$A$5693,$B1567,'South West Spends'!$B$2:$B$5693,$C1567,'South West Spends'!$C$2:$C$5693,$A1567)</f>
        <v>0</v>
      </c>
      <c r="J1567" s="24">
        <f>SUMIFS('South West Spends'!$AI$2:$AI$5693,'South West Spends'!$A$2:$A$5693,$B1567,'South West Spends'!$B$2:$B$5693,$C1567,'South West Spends'!$C$2:$C$5693,$A1567)</f>
        <v>0</v>
      </c>
      <c r="K1567" s="93">
        <f>SUMIFS('South West Spends'!$AL$2:$AL$5693,'South West Spends'!$A$2:$A$5693,$B1567,'South West Spends'!$B$2:$B$5693,$C1567,'South West Spends'!$C$2:$C$5693,$A1567)</f>
        <v>0</v>
      </c>
    </row>
    <row r="1568" spans="1:11" x14ac:dyDescent="0.2">
      <c r="A1568" s="94" t="s">
        <v>163</v>
      </c>
      <c r="B1568" s="13" t="s">
        <v>8</v>
      </c>
      <c r="C1568" s="129" t="s">
        <v>9</v>
      </c>
      <c r="D1568" s="506">
        <f>SUMIFS('South West Spends'!$H$2:$H$5693,'South West Spends'!$A$2:$A$5693,$B1568,'South West Spends'!$B$2:$B$5693,$C1568,'South West Spends'!$C$2:$C$5693,$A1568)</f>
        <v>597.36</v>
      </c>
      <c r="E1568" s="507">
        <f>SUMIFS('South West Spends'!$M$2:$M$5693,'South West Spends'!$A$2:$A$5693,$B1568,'South West Spends'!$B$2:$B$5693,$C1568,'South West Spends'!$C$2:$C$5693,$A1568)</f>
        <v>302.15999999999997</v>
      </c>
      <c r="F1568" s="507">
        <f>SUMIFS('South West Spends'!$R$2:$R$5693,'South West Spends'!$A$2:$A$5693,$B1568,'South West Spends'!$B$2:$B$5693,$C1568,'South West Spends'!$C$2:$C$5693,$A1568)</f>
        <v>0</v>
      </c>
      <c r="G1568" s="882">
        <f>SUMIFS('South West Spends'!$W$2:$W$5693,'South West Spends'!$A$2:$A$5693,$B1568,'South West Spends'!$B$2:$B$5693,$C1568,'South West Spends'!$C$2:$C$5693,$A1568)</f>
        <v>0</v>
      </c>
      <c r="H1568" s="1441">
        <f>SUMIFS('South West Spends'!$AB$2:$AB$5693,'South West Spends'!$A$2:$A$5693,$B1568,'South West Spends'!$B$2:$B$5693,$C1568,'South West Spends'!$C$2:$C$5693,$A1568)</f>
        <v>0</v>
      </c>
      <c r="I1568" s="1442">
        <f>SUMIFS('South West Spends'!$AG$2:$AG$5693,'South West Spends'!$A$2:$A$5693,$B1568,'South West Spends'!$B$2:$B$5693,$C1568,'South West Spends'!$C$2:$C$5693,$A1568)</f>
        <v>0</v>
      </c>
      <c r="J1568" s="24">
        <f>SUMIFS('South West Spends'!$AI$2:$AI$5693,'South West Spends'!$A$2:$A$5693,$B1568,'South West Spends'!$B$2:$B$5693,$C1568,'South West Spends'!$C$2:$C$5693,$A1568)</f>
        <v>0</v>
      </c>
      <c r="K1568" s="93">
        <f>SUMIFS('South West Spends'!$AL$2:$AL$5693,'South West Spends'!$A$2:$A$5693,$B1568,'South West Spends'!$B$2:$B$5693,$C1568,'South West Spends'!$C$2:$C$5693,$A1568)</f>
        <v>0</v>
      </c>
    </row>
    <row r="1569" spans="1:11" x14ac:dyDescent="0.2">
      <c r="A1569" s="1509" t="s">
        <v>163</v>
      </c>
      <c r="B1569" s="1510" t="s">
        <v>205</v>
      </c>
      <c r="C1569" s="1511" t="s">
        <v>33</v>
      </c>
      <c r="D1569" s="506">
        <f>SUMIFS('South West Spends'!$H$2:$H$5693,'South West Spends'!$A$2:$A$5693,$B1569,'South West Spends'!$B$2:$B$5693,$C1569,'South West Spends'!$C$2:$C$5693,$A1569)</f>
        <v>0</v>
      </c>
      <c r="E1569" s="507">
        <f>SUMIFS('South West Spends'!$M$2:$M$5693,'South West Spends'!$A$2:$A$5693,$B1569,'South West Spends'!$B$2:$B$5693,$C1569,'South West Spends'!$C$2:$C$5693,$A1569)</f>
        <v>0</v>
      </c>
      <c r="F1569" s="507">
        <f>SUMIFS('South West Spends'!$R$2:$R$5693,'South West Spends'!$A$2:$A$5693,$B1569,'South West Spends'!$B$2:$B$5693,$C1569,'South West Spends'!$C$2:$C$5693,$A1569)</f>
        <v>100.61</v>
      </c>
      <c r="G1569" s="882">
        <f>SUMIFS('South West Spends'!$W$2:$W$5693,'South West Spends'!$A$2:$A$5693,$B1569,'South West Spends'!$B$2:$B$5693,$C1569,'South West Spends'!$C$2:$C$5693,$A1569)</f>
        <v>317.70000000000005</v>
      </c>
      <c r="H1569" s="1441">
        <f>SUMIFS('South West Spends'!$AB$2:$AB$5693,'South West Spends'!$A$2:$A$5693,$B1569,'South West Spends'!$B$2:$B$5693,$C1569,'South West Spends'!$C$2:$C$5693,$A1569)</f>
        <v>0</v>
      </c>
      <c r="I1569" s="1442">
        <f>SUMIFS('South West Spends'!$AG$2:$AG$5693,'South West Spends'!$A$2:$A$5693,$B1569,'South West Spends'!$B$2:$B$5693,$C1569,'South West Spends'!$C$2:$C$5693,$A1569)</f>
        <v>0</v>
      </c>
      <c r="J1569" s="24">
        <f>SUMIFS('South West Spends'!$AI$2:$AI$5693,'South West Spends'!$A$2:$A$5693,$B1569,'South West Spends'!$B$2:$B$5693,$C1569,'South West Spends'!$C$2:$C$5693,$A1569)</f>
        <v>0</v>
      </c>
      <c r="K1569" s="93">
        <f>SUMIFS('South West Spends'!$AL$2:$AL$5693,'South West Spends'!$A$2:$A$5693,$B1569,'South West Spends'!$B$2:$B$5693,$C1569,'South West Spends'!$C$2:$C$5693,$A1569)</f>
        <v>0</v>
      </c>
    </row>
    <row r="1570" spans="1:11" x14ac:dyDescent="0.2">
      <c r="A1570" s="1509" t="s">
        <v>163</v>
      </c>
      <c r="B1570" s="1510" t="s">
        <v>205</v>
      </c>
      <c r="C1570" s="1511" t="s">
        <v>9</v>
      </c>
      <c r="D1570" s="506">
        <f>SUMIFS('South West Spends'!$H$2:$H$5693,'South West Spends'!$A$2:$A$5693,$B1570,'South West Spends'!$B$2:$B$5693,$C1570,'South West Spends'!$C$2:$C$5693,$A1570)</f>
        <v>0</v>
      </c>
      <c r="E1570" s="507">
        <f>SUMIFS('South West Spends'!$M$2:$M$5693,'South West Spends'!$A$2:$A$5693,$B1570,'South West Spends'!$B$2:$B$5693,$C1570,'South West Spends'!$C$2:$C$5693,$A1570)</f>
        <v>0</v>
      </c>
      <c r="F1570" s="507">
        <f>SUMIFS('South West Spends'!$R$2:$R$5693,'South West Spends'!$A$2:$A$5693,$B1570,'South West Spends'!$B$2:$B$5693,$C1570,'South West Spends'!$C$2:$C$5693,$A1570)</f>
        <v>0</v>
      </c>
      <c r="G1570" s="882">
        <f>SUMIFS('South West Spends'!$W$2:$W$5693,'South West Spends'!$A$2:$A$5693,$B1570,'South West Spends'!$B$2:$B$5693,$C1570,'South West Spends'!$C$2:$C$5693,$A1570)</f>
        <v>444.68000000000006</v>
      </c>
      <c r="H1570" s="1441">
        <f>SUMIFS('South West Spends'!$AB$2:$AB$5693,'South West Spends'!$A$2:$A$5693,$B1570,'South West Spends'!$B$2:$B$5693,$C1570,'South West Spends'!$C$2:$C$5693,$A1570)</f>
        <v>1406.404</v>
      </c>
      <c r="I1570" s="1442">
        <f>SUMIFS('South West Spends'!$AG$2:$AG$5693,'South West Spends'!$A$2:$A$5693,$B1570,'South West Spends'!$B$2:$B$5693,$C1570,'South West Spends'!$C$2:$C$5693,$A1570)</f>
        <v>3184.7700000000004</v>
      </c>
      <c r="J1570" s="24">
        <f>SUMIFS('South West Spends'!$AI$2:$AI$5693,'South West Spends'!$A$2:$A$5693,$B1570,'South West Spends'!$B$2:$B$5693,$C1570,'South West Spends'!$C$2:$C$5693,$A1570)</f>
        <v>457.54</v>
      </c>
      <c r="K1570" s="93">
        <f>SUMIFS('South West Spends'!$AL$2:$AL$5693,'South West Spends'!$A$2:$A$5693,$B1570,'South West Spends'!$B$2:$B$5693,$C1570,'South West Spends'!$C$2:$C$5693,$A1570)</f>
        <v>1162.25</v>
      </c>
    </row>
    <row r="1571" spans="1:11" x14ac:dyDescent="0.2">
      <c r="A1571" s="1509" t="s">
        <v>163</v>
      </c>
      <c r="B1571" s="1510" t="s">
        <v>67</v>
      </c>
      <c r="C1571" s="1511" t="s">
        <v>78</v>
      </c>
      <c r="D1571" s="506">
        <f>SUMIFS('South West Spends'!$H$2:$H$5693,'South West Spends'!$A$2:$A$5693,$B1571,'South West Spends'!$B$2:$B$5693,$C1571,'South West Spends'!$C$2:$C$5693,$A1571)</f>
        <v>0</v>
      </c>
      <c r="E1571" s="507">
        <f>SUMIFS('South West Spends'!$M$2:$M$5693,'South West Spends'!$A$2:$A$5693,$B1571,'South West Spends'!$B$2:$B$5693,$C1571,'South West Spends'!$C$2:$C$5693,$A1571)</f>
        <v>0</v>
      </c>
      <c r="F1571" s="507">
        <f>SUMIFS('South West Spends'!$R$2:$R$5693,'South West Spends'!$A$2:$A$5693,$B1571,'South West Spends'!$B$2:$B$5693,$C1571,'South West Spends'!$C$2:$C$5693,$A1571)</f>
        <v>0</v>
      </c>
      <c r="G1571" s="882">
        <f>SUMIFS('South West Spends'!$W$2:$W$5693,'South West Spends'!$A$2:$A$5693,$B1571,'South West Spends'!$B$2:$B$5693,$C1571,'South West Spends'!$C$2:$C$5693,$A1571)</f>
        <v>2547.77</v>
      </c>
      <c r="H1571" s="1441">
        <f>SUMIFS('South West Spends'!$AB$2:$AB$5693,'South West Spends'!$A$2:$A$5693,$B1571,'South West Spends'!$B$2:$B$5693,$C1571,'South West Spends'!$C$2:$C$5693,$A1571)</f>
        <v>2783.82</v>
      </c>
      <c r="I1571" s="1442">
        <f>SUMIFS('South West Spends'!$AG$2:$AG$5693,'South West Spends'!$A$2:$A$5693,$B1571,'South West Spends'!$B$2:$B$5693,$C1571,'South West Spends'!$C$2:$C$5693,$A1571)</f>
        <v>0</v>
      </c>
      <c r="J1571" s="24">
        <f>SUMIFS('South West Spends'!$AI$2:$AI$5693,'South West Spends'!$A$2:$A$5693,$B1571,'South West Spends'!$B$2:$B$5693,$C1571,'South West Spends'!$C$2:$C$5693,$A1571)</f>
        <v>0</v>
      </c>
      <c r="K1571" s="93">
        <f>SUMIFS('South West Spends'!$AL$2:$AL$5693,'South West Spends'!$A$2:$A$5693,$B1571,'South West Spends'!$B$2:$B$5693,$C1571,'South West Spends'!$C$2:$C$5693,$A1571)</f>
        <v>0</v>
      </c>
    </row>
    <row r="1572" spans="1:11" x14ac:dyDescent="0.2">
      <c r="A1572" s="1509" t="s">
        <v>163</v>
      </c>
      <c r="B1572" s="1510" t="s">
        <v>268</v>
      </c>
      <c r="C1572" s="1511" t="s">
        <v>78</v>
      </c>
      <c r="D1572" s="506">
        <f>SUMIFS('South West Spends'!$H$2:$H$5693,'South West Spends'!$A$2:$A$5693,$B1572,'South West Spends'!$B$2:$B$5693,$C1572,'South West Spends'!$C$2:$C$5693,$A1572)</f>
        <v>0</v>
      </c>
      <c r="E1572" s="507">
        <f>SUMIFS('South West Spends'!$M$2:$M$5693,'South West Spends'!$A$2:$A$5693,$B1572,'South West Spends'!$B$2:$B$5693,$C1572,'South West Spends'!$C$2:$C$5693,$A1572)</f>
        <v>0</v>
      </c>
      <c r="F1572" s="507">
        <f>SUMIFS('South West Spends'!$R$2:$R$5693,'South West Spends'!$A$2:$A$5693,$B1572,'South West Spends'!$B$2:$B$5693,$C1572,'South West Spends'!$C$2:$C$5693,$A1572)</f>
        <v>0</v>
      </c>
      <c r="G1572" s="882">
        <f>SUMIFS('South West Spends'!$W$2:$W$5693,'South West Spends'!$A$2:$A$5693,$B1572,'South West Spends'!$B$2:$B$5693,$C1572,'South West Spends'!$C$2:$C$5693,$A1572)</f>
        <v>0</v>
      </c>
      <c r="H1572" s="1441">
        <f>SUMIFS('South West Spends'!$AB$2:$AB$5693,'South West Spends'!$A$2:$A$5693,$B1572,'South West Spends'!$B$2:$B$5693,$C1572,'South West Spends'!$C$2:$C$5693,$A1572)</f>
        <v>0</v>
      </c>
      <c r="I1572" s="1442">
        <f>SUMIFS('South West Spends'!$AG$2:$AG$5693,'South West Spends'!$A$2:$A$5693,$B1572,'South West Spends'!$B$2:$B$5693,$C1572,'South West Spends'!$C$2:$C$5693,$A1572)</f>
        <v>10994.880000000001</v>
      </c>
      <c r="J1572" s="24">
        <f>SUMIFS('South West Spends'!$AI$2:$AI$5693,'South West Spends'!$A$2:$A$5693,$B1572,'South West Spends'!$B$2:$B$5693,$C1572,'South West Spends'!$C$2:$C$5693,$A1572)</f>
        <v>2012.7999999999997</v>
      </c>
      <c r="K1572" s="93">
        <f>SUMIFS('South West Spends'!$AL$2:$AL$5693,'South West Spends'!$A$2:$A$5693,$B1572,'South West Spends'!$B$2:$B$5693,$C1572,'South West Spends'!$C$2:$C$5693,$A1572)</f>
        <v>5746.78</v>
      </c>
    </row>
    <row r="1573" spans="1:11" x14ac:dyDescent="0.2">
      <c r="A1573" s="1509" t="s">
        <v>163</v>
      </c>
      <c r="B1573" s="1510" t="s">
        <v>16</v>
      </c>
      <c r="C1573" s="1511" t="s">
        <v>17</v>
      </c>
      <c r="D1573" s="506">
        <f>SUMIFS('South West Spends'!$H$2:$H$5693,'South West Spends'!$A$2:$A$5693,$B1573,'South West Spends'!$B$2:$B$5693,$C1573,'South West Spends'!$C$2:$C$5693,$A1573)</f>
        <v>2643.01</v>
      </c>
      <c r="E1573" s="507">
        <f>SUMIFS('South West Spends'!$M$2:$M$5693,'South West Spends'!$A$2:$A$5693,$B1573,'South West Spends'!$B$2:$B$5693,$C1573,'South West Spends'!$C$2:$C$5693,$A1573)</f>
        <v>6208.78</v>
      </c>
      <c r="F1573" s="507">
        <f>SUMIFS('South West Spends'!$R$2:$R$5693,'South West Spends'!$A$2:$A$5693,$B1573,'South West Spends'!$B$2:$B$5693,$C1573,'South West Spends'!$C$2:$C$5693,$A1573)</f>
        <v>0</v>
      </c>
      <c r="G1573" s="882">
        <f>SUMIFS('South West Spends'!$W$2:$W$5693,'South West Spends'!$A$2:$A$5693,$B1573,'South West Spends'!$B$2:$B$5693,$C1573,'South West Spends'!$C$2:$C$5693,$A1573)</f>
        <v>0</v>
      </c>
      <c r="H1573" s="1441">
        <f>SUMIFS('South West Spends'!$AB$2:$AB$5693,'South West Spends'!$A$2:$A$5693,$B1573,'South West Spends'!$B$2:$B$5693,$C1573,'South West Spends'!$C$2:$C$5693,$A1573)</f>
        <v>0</v>
      </c>
      <c r="I1573" s="1442">
        <f>SUMIFS('South West Spends'!$AG$2:$AG$5693,'South West Spends'!$A$2:$A$5693,$B1573,'South West Spends'!$B$2:$B$5693,$C1573,'South West Spends'!$C$2:$C$5693,$A1573)</f>
        <v>0</v>
      </c>
      <c r="J1573" s="24">
        <f>SUMIFS('South West Spends'!$AI$2:$AI$5693,'South West Spends'!$A$2:$A$5693,$B1573,'South West Spends'!$B$2:$B$5693,$C1573,'South West Spends'!$C$2:$C$5693,$A1573)</f>
        <v>0</v>
      </c>
      <c r="K1573" s="93">
        <f>SUMIFS('South West Spends'!$AL$2:$AL$5693,'South West Spends'!$A$2:$A$5693,$B1573,'South West Spends'!$B$2:$B$5693,$C1573,'South West Spends'!$C$2:$C$5693,$A1573)</f>
        <v>0</v>
      </c>
    </row>
    <row r="1574" spans="1:11" x14ac:dyDescent="0.2">
      <c r="A1574" s="1509" t="s">
        <v>163</v>
      </c>
      <c r="B1574" s="1510" t="s">
        <v>19</v>
      </c>
      <c r="C1574" s="1511" t="s">
        <v>103</v>
      </c>
      <c r="D1574" s="506">
        <f>SUMIFS('South West Spends'!$H$2:$H$5693,'South West Spends'!$A$2:$A$5693,$B1574,'South West Spends'!$B$2:$B$5693,$C1574,'South West Spends'!$C$2:$C$5693,$A1574)</f>
        <v>175.36</v>
      </c>
      <c r="E1574" s="507">
        <f>SUMIFS('South West Spends'!$M$2:$M$5693,'South West Spends'!$A$2:$A$5693,$B1574,'South West Spends'!$B$2:$B$5693,$C1574,'South West Spends'!$C$2:$C$5693,$A1574)</f>
        <v>0</v>
      </c>
      <c r="F1574" s="507">
        <f>SUMIFS('South West Spends'!$R$2:$R$5693,'South West Spends'!$A$2:$A$5693,$B1574,'South West Spends'!$B$2:$B$5693,$C1574,'South West Spends'!$C$2:$C$5693,$A1574)</f>
        <v>0</v>
      </c>
      <c r="G1574" s="882">
        <f>SUMIFS('South West Spends'!$W$2:$W$5693,'South West Spends'!$A$2:$A$5693,$B1574,'South West Spends'!$B$2:$B$5693,$C1574,'South West Spends'!$C$2:$C$5693,$A1574)</f>
        <v>0</v>
      </c>
      <c r="H1574" s="1441">
        <f>SUMIFS('South West Spends'!$AB$2:$AB$5693,'South West Spends'!$A$2:$A$5693,$B1574,'South West Spends'!$B$2:$B$5693,$C1574,'South West Spends'!$C$2:$C$5693,$A1574)</f>
        <v>0</v>
      </c>
      <c r="I1574" s="1442">
        <f>SUMIFS('South West Spends'!$AG$2:$AG$5693,'South West Spends'!$A$2:$A$5693,$B1574,'South West Spends'!$B$2:$B$5693,$C1574,'South West Spends'!$C$2:$C$5693,$A1574)</f>
        <v>0</v>
      </c>
      <c r="J1574" s="24">
        <f>SUMIFS('South West Spends'!$AI$2:$AI$5693,'South West Spends'!$A$2:$A$5693,$B1574,'South West Spends'!$B$2:$B$5693,$C1574,'South West Spends'!$C$2:$C$5693,$A1574)</f>
        <v>0</v>
      </c>
      <c r="K1574" s="93">
        <f>SUMIFS('South West Spends'!$AL$2:$AL$5693,'South West Spends'!$A$2:$A$5693,$B1574,'South West Spends'!$B$2:$B$5693,$C1574,'South West Spends'!$C$2:$C$5693,$A1574)</f>
        <v>0</v>
      </c>
    </row>
    <row r="1575" spans="1:11" x14ac:dyDescent="0.2">
      <c r="A1575" s="94" t="s">
        <v>163</v>
      </c>
      <c r="B1575" s="13" t="s">
        <v>41</v>
      </c>
      <c r="C1575" s="129" t="s">
        <v>21</v>
      </c>
      <c r="D1575" s="506">
        <f>SUMIFS('South West Spends'!$H$2:$H$5693,'South West Spends'!$A$2:$A$5693,$B1575,'South West Spends'!$B$2:$B$5693,$C1575,'South West Spends'!$C$2:$C$5693,$A1575)</f>
        <v>1501.99</v>
      </c>
      <c r="E1575" s="507">
        <f>SUMIFS('South West Spends'!$M$2:$M$5693,'South West Spends'!$A$2:$A$5693,$B1575,'South West Spends'!$B$2:$B$5693,$C1575,'South West Spends'!$C$2:$C$5693,$A1575)</f>
        <v>339.99</v>
      </c>
      <c r="F1575" s="507">
        <f>SUMIFS('South West Spends'!$R$2:$R$5693,'South West Spends'!$A$2:$A$5693,$B1575,'South West Spends'!$B$2:$B$5693,$C1575,'South West Spends'!$C$2:$C$5693,$A1575)</f>
        <v>0</v>
      </c>
      <c r="G1575" s="882">
        <f>SUMIFS('South West Spends'!$W$2:$W$5693,'South West Spends'!$A$2:$A$5693,$B1575,'South West Spends'!$B$2:$B$5693,$C1575,'South West Spends'!$C$2:$C$5693,$A1575)</f>
        <v>0</v>
      </c>
      <c r="H1575" s="1441">
        <f>SUMIFS('South West Spends'!$AB$2:$AB$5693,'South West Spends'!$A$2:$A$5693,$B1575,'South West Spends'!$B$2:$B$5693,$C1575,'South West Spends'!$C$2:$C$5693,$A1575)</f>
        <v>0</v>
      </c>
      <c r="I1575" s="1442">
        <f>SUMIFS('South West Spends'!$AG$2:$AG$5693,'South West Spends'!$A$2:$A$5693,$B1575,'South West Spends'!$B$2:$B$5693,$C1575,'South West Spends'!$C$2:$C$5693,$A1575)</f>
        <v>0</v>
      </c>
      <c r="J1575" s="24">
        <f>SUMIFS('South West Spends'!$AI$2:$AI$5693,'South West Spends'!$A$2:$A$5693,$B1575,'South West Spends'!$B$2:$B$5693,$C1575,'South West Spends'!$C$2:$C$5693,$A1575)</f>
        <v>0</v>
      </c>
      <c r="K1575" s="93">
        <f>SUMIFS('South West Spends'!$AL$2:$AL$5693,'South West Spends'!$A$2:$A$5693,$B1575,'South West Spends'!$B$2:$B$5693,$C1575,'South West Spends'!$C$2:$C$5693,$A1575)</f>
        <v>0</v>
      </c>
    </row>
    <row r="1576" spans="1:11" x14ac:dyDescent="0.2">
      <c r="A1576" s="94" t="s">
        <v>163</v>
      </c>
      <c r="B1576" s="13" t="s">
        <v>27</v>
      </c>
      <c r="C1576" s="129" t="s">
        <v>29</v>
      </c>
      <c r="D1576" s="506">
        <f>SUMIFS('South West Spends'!$H$2:$H$5693,'South West Spends'!$A$2:$A$5693,$B1576,'South West Spends'!$B$2:$B$5693,$C1576,'South West Spends'!$C$2:$C$5693,$A1576)</f>
        <v>21866</v>
      </c>
      <c r="E1576" s="507">
        <f>SUMIFS('South West Spends'!$M$2:$M$5693,'South West Spends'!$A$2:$A$5693,$B1576,'South West Spends'!$B$2:$B$5693,$C1576,'South West Spends'!$C$2:$C$5693,$A1576)</f>
        <v>6588</v>
      </c>
      <c r="F1576" s="507">
        <f>SUMIFS('South West Spends'!$R$2:$R$5693,'South West Spends'!$A$2:$A$5693,$B1576,'South West Spends'!$B$2:$B$5693,$C1576,'South West Spends'!$C$2:$C$5693,$A1576)</f>
        <v>0</v>
      </c>
      <c r="G1576" s="882">
        <f>SUMIFS('South West Spends'!$W$2:$W$5693,'South West Spends'!$A$2:$A$5693,$B1576,'South West Spends'!$B$2:$B$5693,$C1576,'South West Spends'!$C$2:$C$5693,$A1576)</f>
        <v>0</v>
      </c>
      <c r="H1576" s="1441">
        <f>SUMIFS('South West Spends'!$AB$2:$AB$5693,'South West Spends'!$A$2:$A$5693,$B1576,'South West Spends'!$B$2:$B$5693,$C1576,'South West Spends'!$C$2:$C$5693,$A1576)</f>
        <v>0</v>
      </c>
      <c r="I1576" s="1442">
        <f>SUMIFS('South West Spends'!$AG$2:$AG$5693,'South West Spends'!$A$2:$A$5693,$B1576,'South West Spends'!$B$2:$B$5693,$C1576,'South West Spends'!$C$2:$C$5693,$A1576)</f>
        <v>0</v>
      </c>
      <c r="J1576" s="24">
        <f>SUMIFS('South West Spends'!$AI$2:$AI$5693,'South West Spends'!$A$2:$A$5693,$B1576,'South West Spends'!$B$2:$B$5693,$C1576,'South West Spends'!$C$2:$C$5693,$A1576)</f>
        <v>0</v>
      </c>
      <c r="K1576" s="93">
        <f>SUMIFS('South West Spends'!$AL$2:$AL$5693,'South West Spends'!$A$2:$A$5693,$B1576,'South West Spends'!$B$2:$B$5693,$C1576,'South West Spends'!$C$2:$C$5693,$A1576)</f>
        <v>0</v>
      </c>
    </row>
    <row r="1577" spans="1:11" x14ac:dyDescent="0.2">
      <c r="A1577" s="1010" t="s">
        <v>163</v>
      </c>
      <c r="B1577" s="1011" t="s">
        <v>27</v>
      </c>
      <c r="C1577" s="1012" t="s">
        <v>247</v>
      </c>
      <c r="D1577" s="506">
        <f>SUMIFS('South West Spends'!$H$2:$H$5693,'South West Spends'!$A$2:$A$5693,$B1577,'South West Spends'!$B$2:$B$5693,$C1577,'South West Spends'!$C$2:$C$5693,$A1577)</f>
        <v>2101</v>
      </c>
      <c r="E1577" s="507">
        <f>SUMIFS('South West Spends'!$M$2:$M$5693,'South West Spends'!$A$2:$A$5693,$B1577,'South West Spends'!$B$2:$B$5693,$C1577,'South West Spends'!$C$2:$C$5693,$A1577)</f>
        <v>1046</v>
      </c>
      <c r="F1577" s="507">
        <f>SUMIFS('South West Spends'!$R$2:$R$5693,'South West Spends'!$A$2:$A$5693,$B1577,'South West Spends'!$B$2:$B$5693,$C1577,'South West Spends'!$C$2:$C$5693,$A1577)</f>
        <v>0</v>
      </c>
      <c r="G1577" s="882">
        <f>SUMIFS('South West Spends'!$W$2:$W$5693,'South West Spends'!$A$2:$A$5693,$B1577,'South West Spends'!$B$2:$B$5693,$C1577,'South West Spends'!$C$2:$C$5693,$A1577)</f>
        <v>0</v>
      </c>
      <c r="H1577" s="1441">
        <f>SUMIFS('South West Spends'!$AB$2:$AB$5693,'South West Spends'!$A$2:$A$5693,$B1577,'South West Spends'!$B$2:$B$5693,$C1577,'South West Spends'!$C$2:$C$5693,$A1577)</f>
        <v>0</v>
      </c>
      <c r="I1577" s="1442">
        <f>SUMIFS('South West Spends'!$AG$2:$AG$5693,'South West Spends'!$A$2:$A$5693,$B1577,'South West Spends'!$B$2:$B$5693,$C1577,'South West Spends'!$C$2:$C$5693,$A1577)</f>
        <v>0</v>
      </c>
      <c r="J1577" s="24">
        <f>SUMIFS('South West Spends'!$AI$2:$AI$5693,'South West Spends'!$A$2:$A$5693,$B1577,'South West Spends'!$B$2:$B$5693,$C1577,'South West Spends'!$C$2:$C$5693,$A1577)</f>
        <v>0</v>
      </c>
      <c r="K1577" s="93">
        <f>SUMIFS('South West Spends'!$AL$2:$AL$5693,'South West Spends'!$A$2:$A$5693,$B1577,'South West Spends'!$B$2:$B$5693,$C1577,'South West Spends'!$C$2:$C$5693,$A1577)</f>
        <v>0</v>
      </c>
    </row>
    <row r="1578" spans="1:11" x14ac:dyDescent="0.2">
      <c r="A1578" s="1010" t="s">
        <v>163</v>
      </c>
      <c r="B1578" s="1011" t="s">
        <v>82</v>
      </c>
      <c r="C1578" s="1012" t="s">
        <v>29</v>
      </c>
      <c r="D1578" s="506">
        <f>SUMIFS('South West Spends'!$H$2:$H$5693,'South West Spends'!$A$2:$A$5693,$B1578,'South West Spends'!$B$2:$B$5693,$C1578,'South West Spends'!$C$2:$C$5693,$A1578)</f>
        <v>0</v>
      </c>
      <c r="E1578" s="507">
        <f>SUMIFS('South West Spends'!$M$2:$M$5693,'South West Spends'!$A$2:$A$5693,$B1578,'South West Spends'!$B$2:$B$5693,$C1578,'South West Spends'!$C$2:$C$5693,$A1578)</f>
        <v>8634</v>
      </c>
      <c r="F1578" s="507">
        <f>SUMIFS('South West Spends'!$R$2:$R$5693,'South West Spends'!$A$2:$A$5693,$B1578,'South West Spends'!$B$2:$B$5693,$C1578,'South West Spends'!$C$2:$C$5693,$A1578)</f>
        <v>10082</v>
      </c>
      <c r="G1578" s="882">
        <f>SUMIFS('South West Spends'!$W$2:$W$5693,'South West Spends'!$A$2:$A$5693,$B1578,'South West Spends'!$B$2:$B$5693,$C1578,'South West Spends'!$C$2:$C$5693,$A1578)</f>
        <v>11349</v>
      </c>
      <c r="H1578" s="1441">
        <f>SUMIFS('South West Spends'!$AB$2:$AB$5693,'South West Spends'!$A$2:$A$5693,$B1578,'South West Spends'!$B$2:$B$5693,$C1578,'South West Spends'!$C$2:$C$5693,$A1578)</f>
        <v>9084.58</v>
      </c>
      <c r="I1578" s="1442">
        <f>SUMIFS('South West Spends'!$AG$2:$AG$5693,'South West Spends'!$A$2:$A$5693,$B1578,'South West Spends'!$B$2:$B$5693,$C1578,'South West Spends'!$C$2:$C$5693,$A1578)</f>
        <v>8184.17</v>
      </c>
      <c r="J1578" s="24">
        <f>SUMIFS('South West Spends'!$AI$2:$AI$5693,'South West Spends'!$A$2:$A$5693,$B1578,'South West Spends'!$B$2:$B$5693,$C1578,'South West Spends'!$C$2:$C$5693,$A1578)</f>
        <v>0</v>
      </c>
      <c r="K1578" s="93">
        <f>SUMIFS('South West Spends'!$AL$2:$AL$5693,'South West Spends'!$A$2:$A$5693,$B1578,'South West Spends'!$B$2:$B$5693,$C1578,'South West Spends'!$C$2:$C$5693,$A1578)</f>
        <v>0</v>
      </c>
    </row>
    <row r="1579" spans="1:11" x14ac:dyDescent="0.2">
      <c r="A1579" s="1010" t="s">
        <v>163</v>
      </c>
      <c r="B1579" s="1011" t="s">
        <v>82</v>
      </c>
      <c r="C1579" s="1012" t="s">
        <v>247</v>
      </c>
      <c r="D1579" s="506">
        <f>SUMIFS('South West Spends'!$H$2:$H$5693,'South West Spends'!$A$2:$A$5693,$B1579,'South West Spends'!$B$2:$B$5693,$C1579,'South West Spends'!$C$2:$C$5693,$A1579)</f>
        <v>0</v>
      </c>
      <c r="E1579" s="507">
        <f>SUMIFS('South West Spends'!$M$2:$M$5693,'South West Spends'!$A$2:$A$5693,$B1579,'South West Spends'!$B$2:$B$5693,$C1579,'South West Spends'!$C$2:$C$5693,$A1579)</f>
        <v>943.5012423825367</v>
      </c>
      <c r="F1579" s="507">
        <f>SUMIFS('South West Spends'!$R$2:$R$5693,'South West Spends'!$A$2:$A$5693,$B1579,'South West Spends'!$B$2:$B$5693,$C1579,'South West Spends'!$C$2:$C$5693,$A1579)</f>
        <v>2019</v>
      </c>
      <c r="G1579" s="882">
        <f>SUMIFS('South West Spends'!$W$2:$W$5693,'South West Spends'!$A$2:$A$5693,$B1579,'South West Spends'!$B$2:$B$5693,$C1579,'South West Spends'!$C$2:$C$5693,$A1579)</f>
        <v>2686.9</v>
      </c>
      <c r="H1579" s="1441">
        <f>SUMIFS('South West Spends'!$AB$2:$AB$5693,'South West Spends'!$A$2:$A$5693,$B1579,'South West Spends'!$B$2:$B$5693,$C1579,'South West Spends'!$C$2:$C$5693,$A1579)</f>
        <v>1917.9</v>
      </c>
      <c r="I1579" s="1442">
        <f>SUMIFS('South West Spends'!$AG$2:$AG$5693,'South West Spends'!$A$2:$A$5693,$B1579,'South West Spends'!$B$2:$B$5693,$C1579,'South West Spends'!$C$2:$C$5693,$A1579)</f>
        <v>1530.6840000000002</v>
      </c>
      <c r="J1579" s="24">
        <f>SUMIFS('South West Spends'!$AI$2:$AI$5693,'South West Spends'!$A$2:$A$5693,$B1579,'South West Spends'!$B$2:$B$5693,$C1579,'South West Spends'!$C$2:$C$5693,$A1579)</f>
        <v>0</v>
      </c>
      <c r="K1579" s="93">
        <f>SUMIFS('South West Spends'!$AL$2:$AL$5693,'South West Spends'!$A$2:$A$5693,$B1579,'South West Spends'!$B$2:$B$5693,$C1579,'South West Spends'!$C$2:$C$5693,$A1579)</f>
        <v>0</v>
      </c>
    </row>
    <row r="1580" spans="1:11" x14ac:dyDescent="0.2">
      <c r="A1580" s="1283" t="s">
        <v>163</v>
      </c>
      <c r="B1580" s="1129" t="s">
        <v>285</v>
      </c>
      <c r="C1580" s="1284" t="s">
        <v>29</v>
      </c>
      <c r="D1580" s="506">
        <f>SUMIFS('South West Spends'!$H$2:$H$5693,'South West Spends'!$A$2:$A$5693,$B1580,'South West Spends'!$B$2:$B$5693,$C1580,'South West Spends'!$C$2:$C$5693,$A1580)</f>
        <v>0</v>
      </c>
      <c r="E1580" s="507">
        <f>SUMIFS('South West Spends'!$M$2:$M$5693,'South West Spends'!$A$2:$A$5693,$B1580,'South West Spends'!$B$2:$B$5693,$C1580,'South West Spends'!$C$2:$C$5693,$A1580)</f>
        <v>0</v>
      </c>
      <c r="F1580" s="507">
        <f>SUMIFS('South West Spends'!$R$2:$R$5693,'South West Spends'!$A$2:$A$5693,$B1580,'South West Spends'!$B$2:$B$5693,$C1580,'South West Spends'!$C$2:$C$5693,$A1580)</f>
        <v>0</v>
      </c>
      <c r="G1580" s="882">
        <f>SUMIFS('South West Spends'!$W$2:$W$5693,'South West Spends'!$A$2:$A$5693,$B1580,'South West Spends'!$B$2:$B$5693,$C1580,'South West Spends'!$C$2:$C$5693,$A1580)</f>
        <v>0</v>
      </c>
      <c r="H1580" s="1441">
        <f>SUMIFS('South West Spends'!$AB$2:$AB$5693,'South West Spends'!$A$2:$A$5693,$B1580,'South West Spends'!$B$2:$B$5693,$C1580,'South West Spends'!$C$2:$C$5693,$A1580)</f>
        <v>0</v>
      </c>
      <c r="I1580" s="1442">
        <f>SUMIFS('South West Spends'!$AG$2:$AG$5693,'South West Spends'!$A$2:$A$5693,$B1580,'South West Spends'!$B$2:$B$5693,$C1580,'South West Spends'!$C$2:$C$5693,$A1580)</f>
        <v>11564.55</v>
      </c>
      <c r="J1580" s="24">
        <f>SUMIFS('South West Spends'!$AI$2:$AI$5693,'South West Spends'!$A$2:$A$5693,$B1580,'South West Spends'!$B$2:$B$5693,$C1580,'South West Spends'!$C$2:$C$5693,$A1580)</f>
        <v>3313</v>
      </c>
      <c r="K1580" s="93">
        <f>SUMIFS('South West Spends'!$AL$2:$AL$5693,'South West Spends'!$A$2:$A$5693,$B1580,'South West Spends'!$B$2:$B$5693,$C1580,'South West Spends'!$C$2:$C$5693,$A1580)</f>
        <v>6872</v>
      </c>
    </row>
    <row r="1581" spans="1:11" x14ac:dyDescent="0.2">
      <c r="A1581" s="1283" t="s">
        <v>163</v>
      </c>
      <c r="B1581" s="1129" t="s">
        <v>285</v>
      </c>
      <c r="C1581" s="1284" t="s">
        <v>247</v>
      </c>
      <c r="D1581" s="506">
        <f>SUMIFS('South West Spends'!$H$2:$H$5693,'South West Spends'!$A$2:$A$5693,$B1581,'South West Spends'!$B$2:$B$5693,$C1581,'South West Spends'!$C$2:$C$5693,$A1581)</f>
        <v>0</v>
      </c>
      <c r="E1581" s="507">
        <f>SUMIFS('South West Spends'!$M$2:$M$5693,'South West Spends'!$A$2:$A$5693,$B1581,'South West Spends'!$B$2:$B$5693,$C1581,'South West Spends'!$C$2:$C$5693,$A1581)</f>
        <v>0</v>
      </c>
      <c r="F1581" s="507">
        <f>SUMIFS('South West Spends'!$R$2:$R$5693,'South West Spends'!$A$2:$A$5693,$B1581,'South West Spends'!$B$2:$B$5693,$C1581,'South West Spends'!$C$2:$C$5693,$A1581)</f>
        <v>0</v>
      </c>
      <c r="G1581" s="882">
        <f>SUMIFS('South West Spends'!$W$2:$W$5693,'South West Spends'!$A$2:$A$5693,$B1581,'South West Spends'!$B$2:$B$5693,$C1581,'South West Spends'!$C$2:$C$5693,$A1581)</f>
        <v>0</v>
      </c>
      <c r="H1581" s="1441">
        <f>SUMIFS('South West Spends'!$AB$2:$AB$5693,'South West Spends'!$A$2:$A$5693,$B1581,'South West Spends'!$B$2:$B$5693,$C1581,'South West Spends'!$C$2:$C$5693,$A1581)</f>
        <v>0</v>
      </c>
      <c r="I1581" s="1442">
        <f>SUMIFS('South West Spends'!$AG$2:$AG$5693,'South West Spends'!$A$2:$A$5693,$B1581,'South West Spends'!$B$2:$B$5693,$C1581,'South West Spends'!$C$2:$C$5693,$A1581)</f>
        <v>659.41200000000003</v>
      </c>
      <c r="J1581" s="24">
        <f>SUMIFS('South West Spends'!$AI$2:$AI$5693,'South West Spends'!$A$2:$A$5693,$B1581,'South West Spends'!$B$2:$B$5693,$C1581,'South West Spends'!$C$2:$C$5693,$A1581)</f>
        <v>0</v>
      </c>
      <c r="K1581" s="93">
        <f>SUMIFS('South West Spends'!$AL$2:$AL$5693,'South West Spends'!$A$2:$A$5693,$B1581,'South West Spends'!$B$2:$B$5693,$C1581,'South West Spends'!$C$2:$C$5693,$A1581)</f>
        <v>373.84199999999998</v>
      </c>
    </row>
    <row r="1582" spans="1:11" x14ac:dyDescent="0.2">
      <c r="A1582" s="1283" t="s">
        <v>163</v>
      </c>
      <c r="B1582" s="1129" t="s">
        <v>221</v>
      </c>
      <c r="C1582" s="1284" t="s">
        <v>247</v>
      </c>
      <c r="D1582" s="506">
        <f>SUMIFS('South West Spends'!$H$2:$H$5693,'South West Spends'!$A$2:$A$5693,$B1582,'South West Spends'!$B$2:$B$5693,$C1582,'South West Spends'!$C$2:$C$5693,$A1582)</f>
        <v>0</v>
      </c>
      <c r="E1582" s="507">
        <f>SUMIFS('South West Spends'!$M$2:$M$5693,'South West Spends'!$A$2:$A$5693,$B1582,'South West Spends'!$B$2:$B$5693,$C1582,'South West Spends'!$C$2:$C$5693,$A1582)</f>
        <v>0</v>
      </c>
      <c r="F1582" s="507">
        <f>SUMIFS('South West Spends'!$R$2:$R$5693,'South West Spends'!$A$2:$A$5693,$B1582,'South West Spends'!$B$2:$B$5693,$C1582,'South West Spends'!$C$2:$C$5693,$A1582)</f>
        <v>0</v>
      </c>
      <c r="G1582" s="882">
        <f>SUMIFS('South West Spends'!$W$2:$W$5693,'South West Spends'!$A$2:$A$5693,$B1582,'South West Spends'!$B$2:$B$5693,$C1582,'South West Spends'!$C$2:$C$5693,$A1582)</f>
        <v>131.10000000000002</v>
      </c>
      <c r="H1582" s="1441">
        <f>SUMIFS('South West Spends'!$AB$2:$AB$5693,'South West Spends'!$A$2:$A$5693,$B1582,'South West Spends'!$B$2:$B$5693,$C1582,'South West Spends'!$C$2:$C$5693,$A1582)</f>
        <v>213.10000000000002</v>
      </c>
      <c r="I1582" s="1442">
        <f>SUMIFS('South West Spends'!$AG$2:$AG$5693,'South West Spends'!$A$2:$A$5693,$B1582,'South West Spends'!$B$2:$B$5693,$C1582,'South West Spends'!$C$2:$C$5693,$A1582)</f>
        <v>243.34400000000002</v>
      </c>
      <c r="J1582" s="24">
        <f>SUMIFS('South West Spends'!$AI$2:$AI$5693,'South West Spends'!$A$2:$A$5693,$B1582,'South West Spends'!$B$2:$B$5693,$C1582,'South West Spends'!$C$2:$C$5693,$A1582)</f>
        <v>0</v>
      </c>
      <c r="K1582" s="93">
        <f>SUMIFS('South West Spends'!$AL$2:$AL$5693,'South West Spends'!$A$2:$A$5693,$B1582,'South West Spends'!$B$2:$B$5693,$C1582,'South West Spends'!$C$2:$C$5693,$A1582)</f>
        <v>41.538000000000004</v>
      </c>
    </row>
    <row r="1583" spans="1:11" x14ac:dyDescent="0.2">
      <c r="A1583" s="1619" t="s">
        <v>186</v>
      </c>
      <c r="B1583" s="1620" t="s">
        <v>77</v>
      </c>
      <c r="C1583" s="1621" t="s">
        <v>94</v>
      </c>
      <c r="D1583" s="506">
        <f>SUMIFS('South West Spends'!$H$2:$H$5693,'South West Spends'!$A$2:$A$5693,$B1583,'South West Spends'!$B$2:$B$5693,$C1583,'South West Spends'!$C$2:$C$5693,$A1583)</f>
        <v>0</v>
      </c>
      <c r="E1583" s="507">
        <f>SUMIFS('South West Spends'!$M$2:$M$5693,'South West Spends'!$A$2:$A$5693,$B1583,'South West Spends'!$B$2:$B$5693,$C1583,'South West Spends'!$C$2:$C$5693,$A1583)</f>
        <v>775.57999999999993</v>
      </c>
      <c r="F1583" s="507">
        <f>SUMIFS('South West Spends'!$R$2:$R$5693,'South West Spends'!$A$2:$A$5693,$B1583,'South West Spends'!$B$2:$B$5693,$C1583,'South West Spends'!$C$2:$C$5693,$A1583)</f>
        <v>0</v>
      </c>
      <c r="G1583" s="882">
        <f>SUMIFS('South West Spends'!$W$2:$W$5693,'South West Spends'!$A$2:$A$5693,$B1583,'South West Spends'!$B$2:$B$5693,$C1583,'South West Spends'!$C$2:$C$5693,$A1583)</f>
        <v>0</v>
      </c>
      <c r="H1583" s="1441">
        <f>SUMIFS('South West Spends'!$AB$2:$AB$5693,'South West Spends'!$A$2:$A$5693,$B1583,'South West Spends'!$B$2:$B$5693,$C1583,'South West Spends'!$C$2:$C$5693,$A1583)</f>
        <v>0</v>
      </c>
      <c r="I1583" s="1442">
        <f>SUMIFS('South West Spends'!$AG$2:$AG$5693,'South West Spends'!$A$2:$A$5693,$B1583,'South West Spends'!$B$2:$B$5693,$C1583,'South West Spends'!$C$2:$C$5693,$A1583)</f>
        <v>0</v>
      </c>
      <c r="J1583" s="24">
        <f>SUMIFS('South West Spends'!$AI$2:$AI$5693,'South West Spends'!$A$2:$A$5693,$B1583,'South West Spends'!$B$2:$B$5693,$C1583,'South West Spends'!$C$2:$C$5693,$A1583)</f>
        <v>0</v>
      </c>
      <c r="K1583" s="93">
        <f>SUMIFS('South West Spends'!$AL$2:$AL$5693,'South West Spends'!$A$2:$A$5693,$B1583,'South West Spends'!$B$2:$B$5693,$C1583,'South West Spends'!$C$2:$C$5693,$A1583)</f>
        <v>0</v>
      </c>
    </row>
    <row r="1584" spans="1:11" x14ac:dyDescent="0.2">
      <c r="A1584" s="1619" t="s">
        <v>186</v>
      </c>
      <c r="B1584" s="1620" t="s">
        <v>77</v>
      </c>
      <c r="C1584" s="1621" t="s">
        <v>21</v>
      </c>
      <c r="D1584" s="506">
        <f>SUMIFS('South West Spends'!$H$2:$H$5693,'South West Spends'!$A$2:$A$5693,$B1584,'South West Spends'!$B$2:$B$5693,$C1584,'South West Spends'!$C$2:$C$5693,$A1584)</f>
        <v>0</v>
      </c>
      <c r="E1584" s="507">
        <f>SUMIFS('South West Spends'!$M$2:$M$5693,'South West Spends'!$A$2:$A$5693,$B1584,'South West Spends'!$B$2:$B$5693,$C1584,'South West Spends'!$C$2:$C$5693,$A1584)</f>
        <v>1291.98</v>
      </c>
      <c r="F1584" s="507">
        <f>SUMIFS('South West Spends'!$R$2:$R$5693,'South West Spends'!$A$2:$A$5693,$B1584,'South West Spends'!$B$2:$B$5693,$C1584,'South West Spends'!$C$2:$C$5693,$A1584)</f>
        <v>10943.96</v>
      </c>
      <c r="G1584" s="882">
        <f>SUMIFS('South West Spends'!$W$2:$W$5693,'South West Spends'!$A$2:$A$5693,$B1584,'South West Spends'!$B$2:$B$5693,$C1584,'South West Spends'!$C$2:$C$5693,$A1584)</f>
        <v>4032.25</v>
      </c>
      <c r="H1584" s="1441">
        <f>SUMIFS('South West Spends'!$AB$2:$AB$5693,'South West Spends'!$A$2:$A$5693,$B1584,'South West Spends'!$B$2:$B$5693,$C1584,'South West Spends'!$C$2:$C$5693,$A1584)</f>
        <v>9632.130000000001</v>
      </c>
      <c r="I1584" s="1442">
        <f>SUMIFS('South West Spends'!$AG$2:$AG$5693,'South West Spends'!$A$2:$A$5693,$B1584,'South West Spends'!$B$2:$B$5693,$C1584,'South West Spends'!$C$2:$C$5693,$A1584)</f>
        <v>0</v>
      </c>
      <c r="J1584" s="24">
        <f>SUMIFS('South West Spends'!$AI$2:$AI$5693,'South West Spends'!$A$2:$A$5693,$B1584,'South West Spends'!$B$2:$B$5693,$C1584,'South West Spends'!$C$2:$C$5693,$A1584)</f>
        <v>0</v>
      </c>
      <c r="K1584" s="93">
        <f>SUMIFS('South West Spends'!$AL$2:$AL$5693,'South West Spends'!$A$2:$A$5693,$B1584,'South West Spends'!$B$2:$B$5693,$C1584,'South West Spends'!$C$2:$C$5693,$A1584)</f>
        <v>0</v>
      </c>
    </row>
    <row r="1585" spans="1:11" x14ac:dyDescent="0.2">
      <c r="A1585" s="1619" t="s">
        <v>186</v>
      </c>
      <c r="B1585" s="1620" t="s">
        <v>286</v>
      </c>
      <c r="C1585" s="1621" t="s">
        <v>294</v>
      </c>
      <c r="D1585" s="506">
        <f>SUMIFS('South West Spends'!$H$2:$H$5693,'South West Spends'!$A$2:$A$5693,$B1585,'South West Spends'!$B$2:$B$5693,$C1585,'South West Spends'!$C$2:$C$5693,$A1585)</f>
        <v>0</v>
      </c>
      <c r="E1585" s="507">
        <f>SUMIFS('South West Spends'!$M$2:$M$5693,'South West Spends'!$A$2:$A$5693,$B1585,'South West Spends'!$B$2:$B$5693,$C1585,'South West Spends'!$C$2:$C$5693,$A1585)</f>
        <v>0</v>
      </c>
      <c r="F1585" s="507">
        <f>SUMIFS('South West Spends'!$R$2:$R$5693,'South West Spends'!$A$2:$A$5693,$B1585,'South West Spends'!$B$2:$B$5693,$C1585,'South West Spends'!$C$2:$C$5693,$A1585)</f>
        <v>0</v>
      </c>
      <c r="G1585" s="882">
        <f>SUMIFS('South West Spends'!$W$2:$W$5693,'South West Spends'!$A$2:$A$5693,$B1585,'South West Spends'!$B$2:$B$5693,$C1585,'South West Spends'!$C$2:$C$5693,$A1585)</f>
        <v>0</v>
      </c>
      <c r="H1585" s="1441">
        <f>SUMIFS('South West Spends'!$AB$2:$AB$5693,'South West Spends'!$A$2:$A$5693,$B1585,'South West Spends'!$B$2:$B$5693,$C1585,'South West Spends'!$C$2:$C$5693,$A1585)</f>
        <v>0</v>
      </c>
      <c r="I1585" s="1442">
        <f>SUMIFS('South West Spends'!$AG$2:$AG$5693,'South West Spends'!$A$2:$A$5693,$B1585,'South West Spends'!$B$2:$B$5693,$C1585,'South West Spends'!$C$2:$C$5693,$A1585)</f>
        <v>236.71</v>
      </c>
      <c r="J1585" s="24">
        <f>SUMIFS('South West Spends'!$AI$2:$AI$5693,'South West Spends'!$A$2:$A$5693,$B1585,'South West Spends'!$B$2:$B$5693,$C1585,'South West Spends'!$C$2:$C$5693,$A1585)</f>
        <v>68</v>
      </c>
      <c r="K1585" s="93">
        <f>SUMIFS('South West Spends'!$AL$2:$AL$5693,'South West Spends'!$A$2:$A$5693,$B1585,'South West Spends'!$B$2:$B$5693,$C1585,'South West Spends'!$C$2:$C$5693,$A1585)</f>
        <v>274.14999999999998</v>
      </c>
    </row>
    <row r="1586" spans="1:11" x14ac:dyDescent="0.2">
      <c r="A1586" s="1619" t="s">
        <v>186</v>
      </c>
      <c r="B1586" s="1620" t="s">
        <v>286</v>
      </c>
      <c r="C1586" s="1621" t="s">
        <v>21</v>
      </c>
      <c r="D1586" s="506">
        <f>SUMIFS('South West Spends'!$H$2:$H$5693,'South West Spends'!$A$2:$A$5693,$B1586,'South West Spends'!$B$2:$B$5693,$C1586,'South West Spends'!$C$2:$C$5693,$A1586)</f>
        <v>0</v>
      </c>
      <c r="E1586" s="507">
        <f>SUMIFS('South West Spends'!$M$2:$M$5693,'South West Spends'!$A$2:$A$5693,$B1586,'South West Spends'!$B$2:$B$5693,$C1586,'South West Spends'!$C$2:$C$5693,$A1586)</f>
        <v>0</v>
      </c>
      <c r="F1586" s="507">
        <f>SUMIFS('South West Spends'!$R$2:$R$5693,'South West Spends'!$A$2:$A$5693,$B1586,'South West Spends'!$B$2:$B$5693,$C1586,'South West Spends'!$C$2:$C$5693,$A1586)</f>
        <v>0</v>
      </c>
      <c r="G1586" s="882">
        <f>SUMIFS('South West Spends'!$W$2:$W$5693,'South West Spends'!$A$2:$A$5693,$B1586,'South West Spends'!$B$2:$B$5693,$C1586,'South West Spends'!$C$2:$C$5693,$A1586)</f>
        <v>0</v>
      </c>
      <c r="H1586" s="1441">
        <f>SUMIFS('South West Spends'!$AB$2:$AB$5693,'South West Spends'!$A$2:$A$5693,$B1586,'South West Spends'!$B$2:$B$5693,$C1586,'South West Spends'!$C$2:$C$5693,$A1586)</f>
        <v>0</v>
      </c>
      <c r="I1586" s="1442">
        <f>SUMIFS('South West Spends'!$AG$2:$AG$5693,'South West Spends'!$A$2:$A$5693,$B1586,'South West Spends'!$B$2:$B$5693,$C1586,'South West Spends'!$C$2:$C$5693,$A1586)</f>
        <v>5523.25</v>
      </c>
      <c r="J1586" s="24">
        <f>SUMIFS('South West Spends'!$AI$2:$AI$5693,'South West Spends'!$A$2:$A$5693,$B1586,'South West Spends'!$B$2:$B$5693,$C1586,'South West Spends'!$C$2:$C$5693,$A1586)</f>
        <v>0</v>
      </c>
      <c r="K1586" s="93">
        <f>SUMIFS('South West Spends'!$AL$2:$AL$5693,'South West Spends'!$A$2:$A$5693,$B1586,'South West Spends'!$B$2:$B$5693,$C1586,'South West Spends'!$C$2:$C$5693,$A1586)</f>
        <v>6475.9899999999989</v>
      </c>
    </row>
    <row r="1587" spans="1:11" x14ac:dyDescent="0.2">
      <c r="A1587" s="1283" t="s">
        <v>186</v>
      </c>
      <c r="B1587" s="1387" t="s">
        <v>268</v>
      </c>
      <c r="C1587" s="1388" t="s">
        <v>78</v>
      </c>
      <c r="D1587" s="506">
        <f>SUMIFS('South West Spends'!$H$2:$H$5693,'South West Spends'!$A$2:$A$5693,$B1587,'South West Spends'!$B$2:$B$5693,$C1587,'South West Spends'!$C$2:$C$5693,$A1587)</f>
        <v>0</v>
      </c>
      <c r="E1587" s="507">
        <f>SUMIFS('South West Spends'!$M$2:$M$5693,'South West Spends'!$A$2:$A$5693,$B1587,'South West Spends'!$B$2:$B$5693,$C1587,'South West Spends'!$C$2:$C$5693,$A1587)</f>
        <v>0</v>
      </c>
      <c r="F1587" s="507">
        <f>SUMIFS('South West Spends'!$R$2:$R$5693,'South West Spends'!$A$2:$A$5693,$B1587,'South West Spends'!$B$2:$B$5693,$C1587,'South West Spends'!$C$2:$C$5693,$A1587)</f>
        <v>0</v>
      </c>
      <c r="G1587" s="882">
        <f>SUMIFS('South West Spends'!$W$2:$W$5693,'South West Spends'!$A$2:$A$5693,$B1587,'South West Spends'!$B$2:$B$5693,$C1587,'South West Spends'!$C$2:$C$5693,$A1587)</f>
        <v>0</v>
      </c>
      <c r="H1587" s="1441">
        <f>SUMIFS('South West Spends'!$AB$2:$AB$5693,'South West Spends'!$A$2:$A$5693,$B1587,'South West Spends'!$B$2:$B$5693,$C1587,'South West Spends'!$C$2:$C$5693,$A1587)</f>
        <v>0</v>
      </c>
      <c r="I1587" s="1442">
        <f>SUMIFS('South West Spends'!$AG$2:$AG$5693,'South West Spends'!$A$2:$A$5693,$B1587,'South West Spends'!$B$2:$B$5693,$C1587,'South West Spends'!$C$2:$C$5693,$A1587)</f>
        <v>236.55999999999997</v>
      </c>
      <c r="J1587" s="24">
        <f>SUMIFS('South West Spends'!$AI$2:$AI$5693,'South West Spends'!$A$2:$A$5693,$B1587,'South West Spends'!$B$2:$B$5693,$C1587,'South West Spends'!$C$2:$C$5693,$A1587)</f>
        <v>62.839999999999996</v>
      </c>
      <c r="K1587" s="93">
        <f>SUMIFS('South West Spends'!$AL$2:$AL$5693,'South West Spends'!$A$2:$A$5693,$B1587,'South West Spends'!$B$2:$B$5693,$C1587,'South West Spends'!$C$2:$C$5693,$A1587)</f>
        <v>133.13</v>
      </c>
    </row>
    <row r="1588" spans="1:11" x14ac:dyDescent="0.2">
      <c r="A1588" s="1283" t="s">
        <v>186</v>
      </c>
      <c r="B1588" s="1129" t="s">
        <v>41</v>
      </c>
      <c r="C1588" s="1284" t="s">
        <v>21</v>
      </c>
      <c r="D1588" s="506">
        <f>SUMIFS('South West Spends'!$H$2:$H$5693,'South West Spends'!$A$2:$A$5693,$B1588,'South West Spends'!$B$2:$B$5693,$C1588,'South West Spends'!$C$2:$C$5693,$A1588)</f>
        <v>1764.16</v>
      </c>
      <c r="E1588" s="507">
        <f>SUMIFS('South West Spends'!$M$2:$M$5693,'South West Spends'!$A$2:$A$5693,$B1588,'South West Spends'!$B$2:$B$5693,$C1588,'South West Spends'!$C$2:$C$5693,$A1588)</f>
        <v>17.96</v>
      </c>
      <c r="F1588" s="507">
        <f>SUMIFS('South West Spends'!$R$2:$R$5693,'South West Spends'!$A$2:$A$5693,$B1588,'South West Spends'!$B$2:$B$5693,$C1588,'South West Spends'!$C$2:$C$5693,$A1588)</f>
        <v>0</v>
      </c>
      <c r="G1588" s="882">
        <f>SUMIFS('South West Spends'!$W$2:$W$5693,'South West Spends'!$A$2:$A$5693,$B1588,'South West Spends'!$B$2:$B$5693,$C1588,'South West Spends'!$C$2:$C$5693,$A1588)</f>
        <v>0</v>
      </c>
      <c r="H1588" s="1441">
        <f>SUMIFS('South West Spends'!$AB$2:$AB$5693,'South West Spends'!$A$2:$A$5693,$B1588,'South West Spends'!$B$2:$B$5693,$C1588,'South West Spends'!$C$2:$C$5693,$A1588)</f>
        <v>0</v>
      </c>
      <c r="I1588" s="1442">
        <f>SUMIFS('South West Spends'!$AG$2:$AG$5693,'South West Spends'!$A$2:$A$5693,$B1588,'South West Spends'!$B$2:$B$5693,$C1588,'South West Spends'!$C$2:$C$5693,$A1588)</f>
        <v>0</v>
      </c>
      <c r="J1588" s="24">
        <f>SUMIFS('South West Spends'!$AI$2:$AI$5693,'South West Spends'!$A$2:$A$5693,$B1588,'South West Spends'!$B$2:$B$5693,$C1588,'South West Spends'!$C$2:$C$5693,$A1588)</f>
        <v>0</v>
      </c>
      <c r="K1588" s="93">
        <f>SUMIFS('South West Spends'!$AL$2:$AL$5693,'South West Spends'!$A$2:$A$5693,$B1588,'South West Spends'!$B$2:$B$5693,$C1588,'South West Spends'!$C$2:$C$5693,$A1588)</f>
        <v>0</v>
      </c>
    </row>
    <row r="1589" spans="1:11" x14ac:dyDescent="0.2">
      <c r="A1589" s="94" t="s">
        <v>186</v>
      </c>
      <c r="B1589" s="13" t="s">
        <v>25</v>
      </c>
      <c r="C1589" s="129" t="s">
        <v>115</v>
      </c>
      <c r="D1589" s="506">
        <f>SUMIFS('South West Spends'!$H$2:$H$5693,'South West Spends'!$A$2:$A$5693,$B1589,'South West Spends'!$B$2:$B$5693,$C1589,'South West Spends'!$C$2:$C$5693,$A1589)</f>
        <v>3842.2000000000003</v>
      </c>
      <c r="E1589" s="507">
        <f>SUMIFS('South West Spends'!$M$2:$M$5693,'South West Spends'!$A$2:$A$5693,$B1589,'South West Spends'!$B$2:$B$5693,$C1589,'South West Spends'!$C$2:$C$5693,$A1589)</f>
        <v>0</v>
      </c>
      <c r="F1589" s="507">
        <f>SUMIFS('South West Spends'!$R$2:$R$5693,'South West Spends'!$A$2:$A$5693,$B1589,'South West Spends'!$B$2:$B$5693,$C1589,'South West Spends'!$C$2:$C$5693,$A1589)</f>
        <v>0</v>
      </c>
      <c r="G1589" s="882">
        <f>SUMIFS('South West Spends'!$W$2:$W$5693,'South West Spends'!$A$2:$A$5693,$B1589,'South West Spends'!$B$2:$B$5693,$C1589,'South West Spends'!$C$2:$C$5693,$A1589)</f>
        <v>0</v>
      </c>
      <c r="H1589" s="1441">
        <f>SUMIFS('South West Spends'!$AB$2:$AB$5693,'South West Spends'!$A$2:$A$5693,$B1589,'South West Spends'!$B$2:$B$5693,$C1589,'South West Spends'!$C$2:$C$5693,$A1589)</f>
        <v>0</v>
      </c>
      <c r="I1589" s="1442">
        <f>SUMIFS('South West Spends'!$AG$2:$AG$5693,'South West Spends'!$A$2:$A$5693,$B1589,'South West Spends'!$B$2:$B$5693,$C1589,'South West Spends'!$C$2:$C$5693,$A1589)</f>
        <v>0</v>
      </c>
      <c r="J1589" s="24">
        <f>SUMIFS('South West Spends'!$AI$2:$AI$5693,'South West Spends'!$A$2:$A$5693,$B1589,'South West Spends'!$B$2:$B$5693,$C1589,'South West Spends'!$C$2:$C$5693,$A1589)</f>
        <v>0</v>
      </c>
      <c r="K1589" s="93">
        <f>SUMIFS('South West Spends'!$AL$2:$AL$5693,'South West Spends'!$A$2:$A$5693,$B1589,'South West Spends'!$B$2:$B$5693,$C1589,'South West Spends'!$C$2:$C$5693,$A1589)</f>
        <v>0</v>
      </c>
    </row>
    <row r="1590" spans="1:11" x14ac:dyDescent="0.2">
      <c r="A1590" s="94" t="s">
        <v>154</v>
      </c>
      <c r="B1590" s="13" t="s">
        <v>3</v>
      </c>
      <c r="C1590" s="129" t="s">
        <v>35</v>
      </c>
      <c r="D1590" s="506">
        <f>SUMIFS('South West Spends'!$H$2:$H$5693,'South West Spends'!$A$2:$A$5693,$B1590,'South West Spends'!$B$2:$B$5693,$C1590,'South West Spends'!$C$2:$C$5693,$A1590)</f>
        <v>0</v>
      </c>
      <c r="E1590" s="507">
        <f>SUMIFS('South West Spends'!$M$2:$M$5693,'South West Spends'!$A$2:$A$5693,$B1590,'South West Spends'!$B$2:$B$5693,$C1590,'South West Spends'!$C$2:$C$5693,$A1590)</f>
        <v>100.04000000000002</v>
      </c>
      <c r="F1590" s="507">
        <f>SUMIFS('South West Spends'!$R$2:$R$5693,'South West Spends'!$A$2:$A$5693,$B1590,'South West Spends'!$B$2:$B$5693,$C1590,'South West Spends'!$C$2:$C$5693,$A1590)</f>
        <v>493.36</v>
      </c>
      <c r="G1590" s="882">
        <f>SUMIFS('South West Spends'!$W$2:$W$5693,'South West Spends'!$A$2:$A$5693,$B1590,'South West Spends'!$B$2:$B$5693,$C1590,'South West Spends'!$C$2:$C$5693,$A1590)</f>
        <v>0</v>
      </c>
      <c r="H1590" s="1441">
        <f>SUMIFS('South West Spends'!$AB$2:$AB$5693,'South West Spends'!$A$2:$A$5693,$B1590,'South West Spends'!$B$2:$B$5693,$C1590,'South West Spends'!$C$2:$C$5693,$A1590)</f>
        <v>0</v>
      </c>
      <c r="I1590" s="1442">
        <f>SUMIFS('South West Spends'!$AG$2:$AG$5693,'South West Spends'!$A$2:$A$5693,$B1590,'South West Spends'!$B$2:$B$5693,$C1590,'South West Spends'!$C$2:$C$5693,$A1590)</f>
        <v>0</v>
      </c>
      <c r="J1590" s="24">
        <f>SUMIFS('South West Spends'!$AI$2:$AI$5693,'South West Spends'!$A$2:$A$5693,$B1590,'South West Spends'!$B$2:$B$5693,$C1590,'South West Spends'!$C$2:$C$5693,$A1590)</f>
        <v>0</v>
      </c>
      <c r="K1590" s="93">
        <f>SUMIFS('South West Spends'!$AL$2:$AL$5693,'South West Spends'!$A$2:$A$5693,$B1590,'South West Spends'!$B$2:$B$5693,$C1590,'South West Spends'!$C$2:$C$5693,$A1590)</f>
        <v>0</v>
      </c>
    </row>
    <row r="1591" spans="1:11" x14ac:dyDescent="0.2">
      <c r="A1591" s="94" t="s">
        <v>154</v>
      </c>
      <c r="B1591" s="13" t="s">
        <v>206</v>
      </c>
      <c r="C1591" s="129" t="s">
        <v>35</v>
      </c>
      <c r="D1591" s="506">
        <f>SUMIFS('South West Spends'!$H$2:$H$5693,'South West Spends'!$A$2:$A$5693,$B1591,'South West Spends'!$B$2:$B$5693,$C1591,'South West Spends'!$C$2:$C$5693,$A1591)</f>
        <v>0</v>
      </c>
      <c r="E1591" s="507">
        <f>SUMIFS('South West Spends'!$M$2:$M$5693,'South West Spends'!$A$2:$A$5693,$B1591,'South West Spends'!$B$2:$B$5693,$C1591,'South West Spends'!$C$2:$C$5693,$A1591)</f>
        <v>0</v>
      </c>
      <c r="F1591" s="507">
        <f>SUMIFS('South West Spends'!$R$2:$R$5693,'South West Spends'!$A$2:$A$5693,$B1591,'South West Spends'!$B$2:$B$5693,$C1591,'South West Spends'!$C$2:$C$5693,$A1591)</f>
        <v>0</v>
      </c>
      <c r="G1591" s="882">
        <f>SUMIFS('South West Spends'!$W$2:$W$5693,'South West Spends'!$A$2:$A$5693,$B1591,'South West Spends'!$B$2:$B$5693,$C1591,'South West Spends'!$C$2:$C$5693,$A1591)</f>
        <v>334.59</v>
      </c>
      <c r="H1591" s="1441">
        <f>SUMIFS('South West Spends'!$AB$2:$AB$5693,'South West Spends'!$A$2:$A$5693,$B1591,'South West Spends'!$B$2:$B$5693,$C1591,'South West Spends'!$C$2:$C$5693,$A1591)</f>
        <v>0</v>
      </c>
      <c r="I1591" s="1442">
        <f>SUMIFS('South West Spends'!$AG$2:$AG$5693,'South West Spends'!$A$2:$A$5693,$B1591,'South West Spends'!$B$2:$B$5693,$C1591,'South West Spends'!$C$2:$C$5693,$A1591)</f>
        <v>0</v>
      </c>
      <c r="J1591" s="24">
        <f>SUMIFS('South West Spends'!$AI$2:$AI$5693,'South West Spends'!$A$2:$A$5693,$B1591,'South West Spends'!$B$2:$B$5693,$C1591,'South West Spends'!$C$2:$C$5693,$A1591)</f>
        <v>0</v>
      </c>
      <c r="K1591" s="93">
        <f>SUMIFS('South West Spends'!$AL$2:$AL$5693,'South West Spends'!$A$2:$A$5693,$B1591,'South West Spends'!$B$2:$B$5693,$C1591,'South West Spends'!$C$2:$C$5693,$A1591)</f>
        <v>0</v>
      </c>
    </row>
    <row r="1592" spans="1:11" x14ac:dyDescent="0.2">
      <c r="A1592" s="94" t="s">
        <v>154</v>
      </c>
      <c r="B1592" s="13" t="s">
        <v>77</v>
      </c>
      <c r="C1592" s="129" t="s">
        <v>59</v>
      </c>
      <c r="D1592" s="506">
        <f>SUMIFS('South West Spends'!$H$2:$H$5693,'South West Spends'!$A$2:$A$5693,$B1592,'South West Spends'!$B$2:$B$5693,$C1592,'South West Spends'!$C$2:$C$5693,$A1592)</f>
        <v>0</v>
      </c>
      <c r="E1592" s="507">
        <f>SUMIFS('South West Spends'!$M$2:$M$5693,'South West Spends'!$A$2:$A$5693,$B1592,'South West Spends'!$B$2:$B$5693,$C1592,'South West Spends'!$C$2:$C$5693,$A1592)</f>
        <v>0</v>
      </c>
      <c r="F1592" s="507">
        <f>SUMIFS('South West Spends'!$R$2:$R$5693,'South West Spends'!$A$2:$A$5693,$B1592,'South West Spends'!$B$2:$B$5693,$C1592,'South West Spends'!$C$2:$C$5693,$A1592)</f>
        <v>0</v>
      </c>
      <c r="G1592" s="882">
        <f>SUMIFS('South West Spends'!$W$2:$W$5693,'South West Spends'!$A$2:$A$5693,$B1592,'South West Spends'!$B$2:$B$5693,$C1592,'South West Spends'!$C$2:$C$5693,$A1592)</f>
        <v>0</v>
      </c>
      <c r="H1592" s="1441">
        <f>SUMIFS('South West Spends'!$AB$2:$AB$5693,'South West Spends'!$A$2:$A$5693,$B1592,'South West Spends'!$B$2:$B$5693,$C1592,'South West Spends'!$C$2:$C$5693,$A1592)</f>
        <v>374.85</v>
      </c>
      <c r="I1592" s="1442">
        <f>SUMIFS('South West Spends'!$AG$2:$AG$5693,'South West Spends'!$A$2:$A$5693,$B1592,'South West Spends'!$B$2:$B$5693,$C1592,'South West Spends'!$C$2:$C$5693,$A1592)</f>
        <v>205.20000000000002</v>
      </c>
      <c r="J1592" s="24">
        <f>SUMIFS('South West Spends'!$AI$2:$AI$5693,'South West Spends'!$A$2:$A$5693,$B1592,'South West Spends'!$B$2:$B$5693,$C1592,'South West Spends'!$C$2:$C$5693,$A1592)</f>
        <v>0</v>
      </c>
      <c r="K1592" s="93">
        <f>SUMIFS('South West Spends'!$AL$2:$AL$5693,'South West Spends'!$A$2:$A$5693,$B1592,'South West Spends'!$B$2:$B$5693,$C1592,'South West Spends'!$C$2:$C$5693,$A1592)</f>
        <v>0</v>
      </c>
    </row>
    <row r="1593" spans="1:11" x14ac:dyDescent="0.2">
      <c r="A1593" s="94" t="s">
        <v>154</v>
      </c>
      <c r="B1593" s="13" t="s">
        <v>286</v>
      </c>
      <c r="C1593" s="129" t="s">
        <v>59</v>
      </c>
      <c r="D1593" s="506">
        <f>SUMIFS('South West Spends'!$H$2:$H$5693,'South West Spends'!$A$2:$A$5693,$B1593,'South West Spends'!$B$2:$B$5693,$C1593,'South West Spends'!$C$2:$C$5693,$A1593)</f>
        <v>0</v>
      </c>
      <c r="E1593" s="507">
        <f>SUMIFS('South West Spends'!$M$2:$M$5693,'South West Spends'!$A$2:$A$5693,$B1593,'South West Spends'!$B$2:$B$5693,$C1593,'South West Spends'!$C$2:$C$5693,$A1593)</f>
        <v>0</v>
      </c>
      <c r="F1593" s="507">
        <f>SUMIFS('South West Spends'!$R$2:$R$5693,'South West Spends'!$A$2:$A$5693,$B1593,'South West Spends'!$B$2:$B$5693,$C1593,'South West Spends'!$C$2:$C$5693,$A1593)</f>
        <v>0</v>
      </c>
      <c r="G1593" s="882">
        <f>SUMIFS('South West Spends'!$W$2:$W$5693,'South West Spends'!$A$2:$A$5693,$B1593,'South West Spends'!$B$2:$B$5693,$C1593,'South West Spends'!$C$2:$C$5693,$A1593)</f>
        <v>0</v>
      </c>
      <c r="H1593" s="1441">
        <f>SUMIFS('South West Spends'!$AB$2:$AB$5693,'South West Spends'!$A$2:$A$5693,$B1593,'South West Spends'!$B$2:$B$5693,$C1593,'South West Spends'!$C$2:$C$5693,$A1593)</f>
        <v>0</v>
      </c>
      <c r="I1593" s="1442">
        <f>SUMIFS('South West Spends'!$AG$2:$AG$5693,'South West Spends'!$A$2:$A$5693,$B1593,'South West Spends'!$B$2:$B$5693,$C1593,'South West Spends'!$C$2:$C$5693,$A1593)</f>
        <v>63.6</v>
      </c>
      <c r="J1593" s="24">
        <f>SUMIFS('South West Spends'!$AI$2:$AI$5693,'South West Spends'!$A$2:$A$5693,$B1593,'South West Spends'!$B$2:$B$5693,$C1593,'South West Spends'!$C$2:$C$5693,$A1593)</f>
        <v>0</v>
      </c>
      <c r="K1593" s="93">
        <f>SUMIFS('South West Spends'!$AL$2:$AL$5693,'South West Spends'!$A$2:$A$5693,$B1593,'South West Spends'!$B$2:$B$5693,$C1593,'South West Spends'!$C$2:$C$5693,$A1593)</f>
        <v>0</v>
      </c>
    </row>
    <row r="1594" spans="1:11" x14ac:dyDescent="0.2">
      <c r="A1594" s="94" t="s">
        <v>154</v>
      </c>
      <c r="B1594" s="13" t="s">
        <v>40</v>
      </c>
      <c r="C1594" s="129" t="s">
        <v>59</v>
      </c>
      <c r="D1594" s="506">
        <f>SUMIFS('South West Spends'!$H$2:$H$5693,'South West Spends'!$A$2:$A$5693,$B1594,'South West Spends'!$B$2:$B$5693,$C1594,'South West Spends'!$C$2:$C$5693,$A1594)</f>
        <v>573.78</v>
      </c>
      <c r="E1594" s="507">
        <f>SUMIFS('South West Spends'!$M$2:$M$5693,'South West Spends'!$A$2:$A$5693,$B1594,'South West Spends'!$B$2:$B$5693,$C1594,'South West Spends'!$C$2:$C$5693,$A1594)</f>
        <v>660.41</v>
      </c>
      <c r="F1594" s="507">
        <f>SUMIFS('South West Spends'!$R$2:$R$5693,'South West Spends'!$A$2:$A$5693,$B1594,'South West Spends'!$B$2:$B$5693,$C1594,'South West Spends'!$C$2:$C$5693,$A1594)</f>
        <v>224.9</v>
      </c>
      <c r="G1594" s="882">
        <f>SUMIFS('South West Spends'!$W$2:$W$5693,'South West Spends'!$A$2:$A$5693,$B1594,'South West Spends'!$B$2:$B$5693,$C1594,'South West Spends'!$C$2:$C$5693,$A1594)</f>
        <v>0</v>
      </c>
      <c r="H1594" s="1441">
        <f>SUMIFS('South West Spends'!$AB$2:$AB$5693,'South West Spends'!$A$2:$A$5693,$B1594,'South West Spends'!$B$2:$B$5693,$C1594,'South West Spends'!$C$2:$C$5693,$A1594)</f>
        <v>0</v>
      </c>
      <c r="I1594" s="1442">
        <f>SUMIFS('South West Spends'!$AG$2:$AG$5693,'South West Spends'!$A$2:$A$5693,$B1594,'South West Spends'!$B$2:$B$5693,$C1594,'South West Spends'!$C$2:$C$5693,$A1594)</f>
        <v>0</v>
      </c>
      <c r="J1594" s="24">
        <f>SUMIFS('South West Spends'!$AI$2:$AI$5693,'South West Spends'!$A$2:$A$5693,$B1594,'South West Spends'!$B$2:$B$5693,$C1594,'South West Spends'!$C$2:$C$5693,$A1594)</f>
        <v>0</v>
      </c>
      <c r="K1594" s="93">
        <f>SUMIFS('South West Spends'!$AL$2:$AL$5693,'South West Spends'!$A$2:$A$5693,$B1594,'South West Spends'!$B$2:$B$5693,$C1594,'South West Spends'!$C$2:$C$5693,$A1594)</f>
        <v>0</v>
      </c>
    </row>
    <row r="1595" spans="1:11" x14ac:dyDescent="0.2">
      <c r="A1595" s="94" t="s">
        <v>154</v>
      </c>
      <c r="B1595" s="13" t="s">
        <v>203</v>
      </c>
      <c r="C1595" s="129" t="s">
        <v>59</v>
      </c>
      <c r="D1595" s="506">
        <f>SUMIFS('South West Spends'!$H$2:$H$5693,'South West Spends'!$A$2:$A$5693,$B1595,'South West Spends'!$B$2:$B$5693,$C1595,'South West Spends'!$C$2:$C$5693,$A1595)</f>
        <v>0</v>
      </c>
      <c r="E1595" s="507">
        <f>SUMIFS('South West Spends'!$M$2:$M$5693,'South West Spends'!$A$2:$A$5693,$B1595,'South West Spends'!$B$2:$B$5693,$C1595,'South West Spends'!$C$2:$C$5693,$A1595)</f>
        <v>0</v>
      </c>
      <c r="F1595" s="507">
        <f>SUMIFS('South West Spends'!$R$2:$R$5693,'South West Spends'!$A$2:$A$5693,$B1595,'South West Spends'!$B$2:$B$5693,$C1595,'South West Spends'!$C$2:$C$5693,$A1595)</f>
        <v>0</v>
      </c>
      <c r="G1595" s="882">
        <f>SUMIFS('South West Spends'!$W$2:$W$5693,'South West Spends'!$A$2:$A$5693,$B1595,'South West Spends'!$B$2:$B$5693,$C1595,'South West Spends'!$C$2:$C$5693,$A1595)</f>
        <v>410.04999999999995</v>
      </c>
      <c r="H1595" s="1441">
        <f>SUMIFS('South West Spends'!$AB$2:$AB$5693,'South West Spends'!$A$2:$A$5693,$B1595,'South West Spends'!$B$2:$B$5693,$C1595,'South West Spends'!$C$2:$C$5693,$A1595)</f>
        <v>770.34</v>
      </c>
      <c r="I1595" s="1442">
        <f>SUMIFS('South West Spends'!$AG$2:$AG$5693,'South West Spends'!$A$2:$A$5693,$B1595,'South West Spends'!$B$2:$B$5693,$C1595,'South West Spends'!$C$2:$C$5693,$A1595)</f>
        <v>549.33000000000004</v>
      </c>
      <c r="J1595" s="24">
        <f>SUMIFS('South West Spends'!$AI$2:$AI$5693,'South West Spends'!$A$2:$A$5693,$B1595,'South West Spends'!$B$2:$B$5693,$C1595,'South West Spends'!$C$2:$C$5693,$A1595)</f>
        <v>0</v>
      </c>
      <c r="K1595" s="93">
        <f>SUMIFS('South West Spends'!$AL$2:$AL$5693,'South West Spends'!$A$2:$A$5693,$B1595,'South West Spends'!$B$2:$B$5693,$C1595,'South West Spends'!$C$2:$C$5693,$A1595)</f>
        <v>85.42</v>
      </c>
    </row>
    <row r="1596" spans="1:11" x14ac:dyDescent="0.2">
      <c r="A1596" s="94" t="s">
        <v>154</v>
      </c>
      <c r="B1596" s="13" t="s">
        <v>268</v>
      </c>
      <c r="C1596" s="129" t="s">
        <v>78</v>
      </c>
      <c r="D1596" s="506">
        <f>SUMIFS('South West Spends'!$H$2:$H$5693,'South West Spends'!$A$2:$A$5693,$B1596,'South West Spends'!$B$2:$B$5693,$C1596,'South West Spends'!$C$2:$C$5693,$A1596)</f>
        <v>0</v>
      </c>
      <c r="E1596" s="507">
        <f>SUMIFS('South West Spends'!$M$2:$M$5693,'South West Spends'!$A$2:$A$5693,$B1596,'South West Spends'!$B$2:$B$5693,$C1596,'South West Spends'!$C$2:$C$5693,$A1596)</f>
        <v>0</v>
      </c>
      <c r="F1596" s="507">
        <f>SUMIFS('South West Spends'!$R$2:$R$5693,'South West Spends'!$A$2:$A$5693,$B1596,'South West Spends'!$B$2:$B$5693,$C1596,'South West Spends'!$C$2:$C$5693,$A1596)</f>
        <v>0</v>
      </c>
      <c r="G1596" s="882">
        <f>SUMIFS('South West Spends'!$W$2:$W$5693,'South West Spends'!$A$2:$A$5693,$B1596,'South West Spends'!$B$2:$B$5693,$C1596,'South West Spends'!$C$2:$C$5693,$A1596)</f>
        <v>0</v>
      </c>
      <c r="H1596" s="1441">
        <f>SUMIFS('South West Spends'!$AB$2:$AB$5693,'South West Spends'!$A$2:$A$5693,$B1596,'South West Spends'!$B$2:$B$5693,$C1596,'South West Spends'!$C$2:$C$5693,$A1596)</f>
        <v>0</v>
      </c>
      <c r="I1596" s="1442">
        <f>SUMIFS('South West Spends'!$AG$2:$AG$5693,'South West Spends'!$A$2:$A$5693,$B1596,'South West Spends'!$B$2:$B$5693,$C1596,'South West Spends'!$C$2:$C$5693,$A1596)</f>
        <v>1952.79</v>
      </c>
      <c r="J1596" s="24">
        <f>SUMIFS('South West Spends'!$AI$2:$AI$5693,'South West Spends'!$A$2:$A$5693,$B1596,'South West Spends'!$B$2:$B$5693,$C1596,'South West Spends'!$C$2:$C$5693,$A1596)</f>
        <v>0</v>
      </c>
      <c r="K1596" s="93">
        <f>SUMIFS('South West Spends'!$AL$2:$AL$5693,'South West Spends'!$A$2:$A$5693,$B1596,'South West Spends'!$B$2:$B$5693,$C1596,'South West Spends'!$C$2:$C$5693,$A1596)</f>
        <v>819.76</v>
      </c>
    </row>
    <row r="1597" spans="1:11" x14ac:dyDescent="0.2">
      <c r="A1597" s="94" t="s">
        <v>154</v>
      </c>
      <c r="B1597" s="13" t="s">
        <v>18</v>
      </c>
      <c r="C1597" s="129" t="s">
        <v>34</v>
      </c>
      <c r="D1597" s="506">
        <f>SUMIFS('South West Spends'!$H$2:$H$5693,'South West Spends'!$A$2:$A$5693,$B1597,'South West Spends'!$B$2:$B$5693,$C1597,'South West Spends'!$C$2:$C$5693,$A1597)</f>
        <v>0</v>
      </c>
      <c r="E1597" s="507">
        <f>SUMIFS('South West Spends'!$M$2:$M$5693,'South West Spends'!$A$2:$A$5693,$B1597,'South West Spends'!$B$2:$B$5693,$C1597,'South West Spends'!$C$2:$C$5693,$A1597)</f>
        <v>815.65</v>
      </c>
      <c r="F1597" s="507">
        <f>SUMIFS('South West Spends'!$R$2:$R$5693,'South West Spends'!$A$2:$A$5693,$B1597,'South West Spends'!$B$2:$B$5693,$C1597,'South West Spends'!$C$2:$C$5693,$A1597)</f>
        <v>657.6</v>
      </c>
      <c r="G1597" s="882">
        <f>SUMIFS('South West Spends'!$W$2:$W$5693,'South West Spends'!$A$2:$A$5693,$B1597,'South West Spends'!$B$2:$B$5693,$C1597,'South West Spends'!$C$2:$C$5693,$A1597)</f>
        <v>0</v>
      </c>
      <c r="H1597" s="1441">
        <f>SUMIFS('South West Spends'!$AB$2:$AB$5693,'South West Spends'!$A$2:$A$5693,$B1597,'South West Spends'!$B$2:$B$5693,$C1597,'South West Spends'!$C$2:$C$5693,$A1597)</f>
        <v>0</v>
      </c>
      <c r="I1597" s="1442">
        <f>SUMIFS('South West Spends'!$AG$2:$AG$5693,'South West Spends'!$A$2:$A$5693,$B1597,'South West Spends'!$B$2:$B$5693,$C1597,'South West Spends'!$C$2:$C$5693,$A1597)</f>
        <v>0</v>
      </c>
      <c r="J1597" s="24">
        <f>SUMIFS('South West Spends'!$AI$2:$AI$5693,'South West Spends'!$A$2:$A$5693,$B1597,'South West Spends'!$B$2:$B$5693,$C1597,'South West Spends'!$C$2:$C$5693,$A1597)</f>
        <v>0</v>
      </c>
      <c r="K1597" s="93">
        <f>SUMIFS('South West Spends'!$AL$2:$AL$5693,'South West Spends'!$A$2:$A$5693,$B1597,'South West Spends'!$B$2:$B$5693,$C1597,'South West Spends'!$C$2:$C$5693,$A1597)</f>
        <v>0</v>
      </c>
    </row>
    <row r="1598" spans="1:11" ht="12" thickBot="1" x14ac:dyDescent="0.25">
      <c r="A1598" s="94" t="s">
        <v>154</v>
      </c>
      <c r="B1598" s="13" t="s">
        <v>207</v>
      </c>
      <c r="C1598" s="129" t="s">
        <v>34</v>
      </c>
      <c r="D1598" s="506">
        <f>SUMIFS('South West Spends'!$H$2:$H$5693,'South West Spends'!$A$2:$A$5693,$B1598,'South West Spends'!$B$2:$B$5693,$C1598,'South West Spends'!$C$2:$C$5693,$A1598)</f>
        <v>0</v>
      </c>
      <c r="E1598" s="507">
        <f>SUMIFS('South West Spends'!$M$2:$M$5693,'South West Spends'!$A$2:$A$5693,$B1598,'South West Spends'!$B$2:$B$5693,$C1598,'South West Spends'!$C$2:$C$5693,$A1598)</f>
        <v>0</v>
      </c>
      <c r="F1598" s="507">
        <f>SUMIFS('South West Spends'!$R$2:$R$5693,'South West Spends'!$A$2:$A$5693,$B1598,'South West Spends'!$B$2:$B$5693,$C1598,'South West Spends'!$C$2:$C$5693,$A1598)</f>
        <v>382.6</v>
      </c>
      <c r="G1598" s="882">
        <f>SUMIFS('South West Spends'!$W$2:$W$5693,'South West Spends'!$A$2:$A$5693,$B1598,'South West Spends'!$B$2:$B$5693,$C1598,'South West Spends'!$C$2:$C$5693,$A1598)</f>
        <v>1512.7999999999997</v>
      </c>
      <c r="H1598" s="1441">
        <f>SUMIFS('South West Spends'!$AB$2:$AB$5693,'South West Spends'!$A$2:$A$5693,$B1598,'South West Spends'!$B$2:$B$5693,$C1598,'South West Spends'!$C$2:$C$5693,$A1598)</f>
        <v>506.74999999999994</v>
      </c>
      <c r="I1598" s="1442">
        <f>SUMIFS('South West Spends'!$AG$2:$AG$5693,'South West Spends'!$A$2:$A$5693,$B1598,'South West Spends'!$B$2:$B$5693,$C1598,'South West Spends'!$C$2:$C$5693,$A1598)</f>
        <v>127.20000000000002</v>
      </c>
      <c r="J1598" s="24">
        <f>SUMIFS('South West Spends'!$AI$2:$AI$5693,'South West Spends'!$A$2:$A$5693,$B1598,'South West Spends'!$B$2:$B$5693,$C1598,'South West Spends'!$C$2:$C$5693,$A1598)</f>
        <v>0</v>
      </c>
      <c r="K1598" s="93">
        <f>SUMIFS('South West Spends'!$AL$2:$AL$5693,'South West Spends'!$A$2:$A$5693,$B1598,'South West Spends'!$B$2:$B$5693,$C1598,'South West Spends'!$C$2:$C$5693,$A1598)</f>
        <v>31.799999999999997</v>
      </c>
    </row>
    <row r="1599" spans="1:11" customFormat="1" ht="13.5" thickBot="1" x14ac:dyDescent="0.25">
      <c r="A1599" s="1681" t="s">
        <v>43</v>
      </c>
      <c r="B1599" s="1682"/>
      <c r="C1599" s="1683"/>
      <c r="D1599" s="57">
        <f>SUM(D2:D1598)</f>
        <v>10279201.442530619</v>
      </c>
      <c r="E1599" s="54">
        <f>SUM(E2:E1598)</f>
        <v>11584975.83980507</v>
      </c>
      <c r="F1599" s="54">
        <f>SUM(F2:F1598)</f>
        <v>12042505.836247561</v>
      </c>
      <c r="G1599" s="54">
        <f>SUM(G2:G1598)</f>
        <v>13530597.000848567</v>
      </c>
      <c r="H1599" s="54">
        <f t="shared" ref="H1599:K1599" si="0">SUM(H2:H1598)</f>
        <v>12909283.898999996</v>
      </c>
      <c r="I1599" s="53">
        <f t="shared" si="0"/>
        <v>13657912.54024028</v>
      </c>
      <c r="J1599" s="54">
        <f t="shared" si="0"/>
        <v>2045771.5600000003</v>
      </c>
      <c r="K1599" s="53">
        <f t="shared" si="0"/>
        <v>4723800.7737719277</v>
      </c>
    </row>
    <row r="1600" spans="1:11" x14ac:dyDescent="0.2">
      <c r="E1600" s="6"/>
      <c r="F1600" s="6"/>
      <c r="G1600" s="6"/>
      <c r="H1600" s="6"/>
      <c r="I1600" s="6"/>
      <c r="J1600" s="6"/>
      <c r="K1600" s="6"/>
    </row>
    <row r="1601" spans="10:10" x14ac:dyDescent="0.2">
      <c r="J1601" s="6"/>
    </row>
    <row r="1602" spans="10:10" x14ac:dyDescent="0.2">
      <c r="J1602" s="6"/>
    </row>
  </sheetData>
  <autoFilter ref="A1:K1" xr:uid="{C104DB1C-E89B-4C87-BF6E-69ED182F5324}"/>
  <sortState xmlns:xlrd2="http://schemas.microsoft.com/office/spreadsheetml/2017/richdata2" ref="A2:C1598">
    <sortCondition ref="A2:A1598"/>
    <sortCondition ref="B2:B1598"/>
    <sortCondition ref="C2:C1598"/>
  </sortState>
  <mergeCells count="1">
    <mergeCell ref="A1599:C1599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headerFooter>
    <oddHeader>&amp;C&amp;"Arial,Bold"&amp;14Institution List by Supplier</oddHeader>
  </headerFooter>
  <rowBreaks count="2" manualBreakCount="2">
    <brk id="648" max="16383" man="1"/>
    <brk id="76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Institutional Framework Summary</vt:lpstr>
      <vt:lpstr>Totals</vt:lpstr>
      <vt:lpstr>Associate Member-Member  Totals</vt:lpstr>
      <vt:lpstr>South West Institutions Totals</vt:lpstr>
      <vt:lpstr>South West Suppliers Totals</vt:lpstr>
      <vt:lpstr>Institution by Framework Totals</vt:lpstr>
      <vt:lpstr>Institution by Supplier Totals</vt:lpstr>
      <vt:lpstr>Supplier by Framework Totals</vt:lpstr>
      <vt:lpstr>Inst. by Framework &amp; Suppliers</vt:lpstr>
      <vt:lpstr>South West Spends</vt:lpstr>
      <vt:lpstr>Admin Fees.</vt:lpstr>
      <vt:lpstr>'Associate Member-Member  Totals'!Print_Area</vt:lpstr>
      <vt:lpstr>'Institution by Supplier Totals'!Print_Area</vt:lpstr>
      <vt:lpstr>'South West Institutions Totals'!Print_Area</vt:lpstr>
      <vt:lpstr>'South West Spends'!Print_Area</vt:lpstr>
      <vt:lpstr>'South West Suppliers Totals'!Print_Area</vt:lpstr>
      <vt:lpstr>Totals!Print_Area</vt:lpstr>
      <vt:lpstr>'Inst. by Framework &amp; Suppliers'!Print_Titles</vt:lpstr>
      <vt:lpstr>'Institution by Framework Totals'!Print_Titles</vt:lpstr>
      <vt:lpstr>'Institutional Framework Summary'!Print_Titles</vt:lpstr>
      <vt:lpstr>'South West Institutions Totals'!Print_Titles</vt:lpstr>
      <vt:lpstr>'South West Spends'!Print_Titles</vt:lpstr>
      <vt:lpstr>'Supplier by Framework Totals'!Print_Titles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Services Division</dc:creator>
  <cp:lastModifiedBy>Gavin Winnard</cp:lastModifiedBy>
  <cp:lastPrinted>2013-09-04T12:56:04Z</cp:lastPrinted>
  <dcterms:created xsi:type="dcterms:W3CDTF">2012-01-17T09:39:34Z</dcterms:created>
  <dcterms:modified xsi:type="dcterms:W3CDTF">2019-11-13T14:10:53Z</dcterms:modified>
</cp:coreProperties>
</file>